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9.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2.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4.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5.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6.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7.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8.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9.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0.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3.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4.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5.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27.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28.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29.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0.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31.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32.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3.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4.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35.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6.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37.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38.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39.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40.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41.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42.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43.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4.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5.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46.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47.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drawings/drawing48.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49.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5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5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5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5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5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5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5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https://richmondandwandsworth-my.sharepoint.com/personal/chloe_hunter_richmondandwandsworth_gov_uk/Documents/Desktop/"/>
    </mc:Choice>
  </mc:AlternateContent>
  <xr:revisionPtr revIDLastSave="0" documentId="8_{6DF402AE-DA43-4D35-AC2F-19A11C74AE5B}" xr6:coauthVersionLast="47" xr6:coauthVersionMax="47" xr10:uidLastSave="{00000000-0000-0000-0000-000000000000}"/>
  <bookViews>
    <workbookView xWindow="2340" yWindow="2340" windowWidth="21600" windowHeight="11295" tabRatio="807" activeTab="3" xr2:uid="{00000000-000D-0000-FFFF-FFFF00000000}"/>
  </bookViews>
  <sheets>
    <sheet name="IndicatorData" sheetId="1" state="hidden" r:id="rId1"/>
    <sheet name="IndicatorMetadata" sheetId="2" state="hidden" r:id="rId2"/>
    <sheet name="Interpretations" sheetId="3" state="hidden" r:id="rId3"/>
    <sheet name="Summary" sheetId="4" r:id="rId4"/>
    <sheet name="List" sheetId="5" state="hidden" r:id="rId5"/>
    <sheet name="update issues" sheetId="6" state="hidden" r:id="rId6"/>
    <sheet name="1 M" sheetId="7" r:id="rId7"/>
    <sheet name="1 F" sheetId="8" r:id="rId8"/>
    <sheet name="2 M" sheetId="9" r:id="rId9"/>
    <sheet name="2 F" sheetId="10" r:id="rId10"/>
    <sheet name="3 M" sheetId="11" r:id="rId11"/>
    <sheet name="3 F" sheetId="12" r:id="rId12"/>
    <sheet name="4 M" sheetId="13" r:id="rId13"/>
    <sheet name="4 F" sheetId="14" r:id="rId14"/>
    <sheet name="5 M" sheetId="15" r:id="rId15"/>
    <sheet name="5 F" sheetId="16" r:id="rId16"/>
    <sheet name="6 M" sheetId="17" r:id="rId17"/>
    <sheet name="6 F" sheetId="18" r:id="rId18"/>
    <sheet name="7" sheetId="19" r:id="rId19"/>
    <sheet name="8" sheetId="20" r:id="rId20"/>
    <sheet name="9" sheetId="21" r:id="rId21"/>
    <sheet name="10" sheetId="22" r:id="rId22"/>
    <sheet name="11" sheetId="23" r:id="rId23"/>
    <sheet name="13" sheetId="24" r:id="rId24"/>
    <sheet name="14" sheetId="25" r:id="rId25"/>
    <sheet name="15" sheetId="26" r:id="rId26"/>
    <sheet name="16" sheetId="27" r:id="rId27"/>
    <sheet name="17" sheetId="28" r:id="rId28"/>
    <sheet name="18" sheetId="29" r:id="rId29"/>
    <sheet name="19" sheetId="30" r:id="rId30"/>
    <sheet name="20" sheetId="31" r:id="rId31"/>
    <sheet name="21" sheetId="32" r:id="rId32"/>
    <sheet name="22" sheetId="33" r:id="rId33"/>
    <sheet name="23" sheetId="34" r:id="rId34"/>
    <sheet name="24" sheetId="35" r:id="rId35"/>
    <sheet name="25" sheetId="36" r:id="rId36"/>
    <sheet name="26" sheetId="37" r:id="rId37"/>
    <sheet name="27" sheetId="38" r:id="rId38"/>
    <sheet name="28" sheetId="39" r:id="rId39"/>
    <sheet name="29" sheetId="40" r:id="rId40"/>
    <sheet name="30" sheetId="41" r:id="rId41"/>
    <sheet name="31" sheetId="42" r:id="rId42"/>
    <sheet name="32" sheetId="43" r:id="rId43"/>
    <sheet name="33" sheetId="44" r:id="rId44"/>
    <sheet name="34" sheetId="45" r:id="rId45"/>
    <sheet name="35" sheetId="46" r:id="rId46"/>
    <sheet name="36" sheetId="47" r:id="rId47"/>
    <sheet name="37" sheetId="48" r:id="rId48"/>
    <sheet name="38" sheetId="49" r:id="rId49"/>
    <sheet name="39" sheetId="50" r:id="rId50"/>
    <sheet name="40" sheetId="51" r:id="rId51"/>
    <sheet name="41" sheetId="52" r:id="rId52"/>
    <sheet name="42" sheetId="53" r:id="rId53"/>
    <sheet name="43" sheetId="54" r:id="rId54"/>
    <sheet name="44" sheetId="55" r:id="rId55"/>
    <sheet name="45" sheetId="56" r:id="rId56"/>
    <sheet name="46" sheetId="57" r:id="rId57"/>
    <sheet name="47" sheetId="58" r:id="rId58"/>
    <sheet name="48" sheetId="59" r:id="rId59"/>
    <sheet name="49" sheetId="60" r:id="rId60"/>
    <sheet name="50" sheetId="61" r:id="rId61"/>
    <sheet name="51" sheetId="62" r:id="rId62"/>
  </sheets>
  <definedNames>
    <definedName name="_xlnm._FilterDatabase" localSheetId="2" hidden="1">Interpretations!$A$1:$E$115</definedName>
    <definedName name="age">List!$V$2:$V$28</definedName>
    <definedName name="AOP_comparators">List!$R$2:$R$16</definedName>
    <definedName name="CYP_comparators">List!$T$2:$T$11</definedName>
    <definedName name="DATA">OFFSET(IndicatorData!$C$1,0,0,List!$E$2,28)</definedName>
    <definedName name="gender">List!$C$2:$C$6</definedName>
    <definedName name="indlist">List!$A$2:$A$51</definedName>
    <definedName name="lalist">Summary!$E$2</definedName>
    <definedName name="_xlnm.Print_Area" localSheetId="7">'1 F'!$A$1:$N$42</definedName>
    <definedName name="_xlnm.Print_Area" localSheetId="6">'1 M'!$A$1:$N$42</definedName>
    <definedName name="_xlnm.Print_Area" localSheetId="21">'10'!$A$1:$N$42</definedName>
    <definedName name="_xlnm.Print_Area" localSheetId="22">'11'!$A$1:$N$42</definedName>
    <definedName name="_xlnm.Print_Area" localSheetId="23">'13'!$A$1:$N$42</definedName>
    <definedName name="_xlnm.Print_Area" localSheetId="24">'14'!$A$1:$N$42</definedName>
    <definedName name="_xlnm.Print_Area" localSheetId="25">'15'!$A$1:$N$42</definedName>
    <definedName name="_xlnm.Print_Area" localSheetId="26">'16'!$A$1:$N$42</definedName>
    <definedName name="_xlnm.Print_Area" localSheetId="27">'17'!$A$1:$N$42</definedName>
    <definedName name="_xlnm.Print_Area" localSheetId="28">'18'!$A$1:$N$42</definedName>
    <definedName name="_xlnm.Print_Area" localSheetId="29">'19'!$A$1:$N$42</definedName>
    <definedName name="_xlnm.Print_Area" localSheetId="9">'2 F'!$A$1:$N$42</definedName>
    <definedName name="_xlnm.Print_Area" localSheetId="8">'2 M'!$A$1:$N$42</definedName>
    <definedName name="_xlnm.Print_Area" localSheetId="30">'20'!$A$1:$N$42</definedName>
    <definedName name="_xlnm.Print_Area" localSheetId="31">'21'!$A$1:$N$42</definedName>
    <definedName name="_xlnm.Print_Area" localSheetId="32">'22'!$A$1:$N$42</definedName>
    <definedName name="_xlnm.Print_Area" localSheetId="33">'23'!$A$1:$N$42</definedName>
    <definedName name="_xlnm.Print_Area" localSheetId="34">'24'!$A$1:$N$42</definedName>
    <definedName name="_xlnm.Print_Area" localSheetId="35">'25'!$A$1:$N$42</definedName>
    <definedName name="_xlnm.Print_Area" localSheetId="36">'26'!$A$1:$N$42</definedName>
    <definedName name="_xlnm.Print_Area" localSheetId="37">'27'!$A$1:$N$42</definedName>
    <definedName name="_xlnm.Print_Area" localSheetId="38">'28'!$A$1:$N$42</definedName>
    <definedName name="_xlnm.Print_Area" localSheetId="39">'29'!$A$1:$N$42</definedName>
    <definedName name="_xlnm.Print_Area" localSheetId="11">'3 F'!$A$1:$N$42</definedName>
    <definedName name="_xlnm.Print_Area" localSheetId="10">'3 M'!$A$1:$N$42</definedName>
    <definedName name="_xlnm.Print_Area" localSheetId="40">'30'!$A$1:$N$42</definedName>
    <definedName name="_xlnm.Print_Area" localSheetId="41">'31'!$A$1:$N$42</definedName>
    <definedName name="_xlnm.Print_Area" localSheetId="42">'32'!$A$1:$N$42</definedName>
    <definedName name="_xlnm.Print_Area" localSheetId="43">'33'!$A$1:$N$42</definedName>
    <definedName name="_xlnm.Print_Area" localSheetId="44">'34'!$A$1:$N$42</definedName>
    <definedName name="_xlnm.Print_Area" localSheetId="45">'35'!$A$1:$N$42</definedName>
    <definedName name="_xlnm.Print_Area" localSheetId="46">'36'!$A$1:$N$42</definedName>
    <definedName name="_xlnm.Print_Area" localSheetId="47">'37'!$A$1:$N$42</definedName>
    <definedName name="_xlnm.Print_Area" localSheetId="48">'38'!$A$1:$N$42</definedName>
    <definedName name="_xlnm.Print_Area" localSheetId="49">'39'!$A$1:$N$42</definedName>
    <definedName name="_xlnm.Print_Area" localSheetId="13">'4 F'!$A$1:$N$42</definedName>
    <definedName name="_xlnm.Print_Area" localSheetId="12">'4 M'!$A$1:$N$42</definedName>
    <definedName name="_xlnm.Print_Area" localSheetId="50">'40'!$A$1:$N$42</definedName>
    <definedName name="_xlnm.Print_Area" localSheetId="51">'41'!$A$1:$N$42</definedName>
    <definedName name="_xlnm.Print_Area" localSheetId="52">'42'!$A$1:$N$42</definedName>
    <definedName name="_xlnm.Print_Area" localSheetId="53">'43'!$A$1:$N$42</definedName>
    <definedName name="_xlnm.Print_Area" localSheetId="54">'44'!$A$1:$N$42</definedName>
    <definedName name="_xlnm.Print_Area" localSheetId="55">'45'!$A$1:$N$42</definedName>
    <definedName name="_xlnm.Print_Area" localSheetId="56">'46'!$A$1:$N$42</definedName>
    <definedName name="_xlnm.Print_Area" localSheetId="57">'47'!$A$1:$N$42</definedName>
    <definedName name="_xlnm.Print_Area" localSheetId="58">'48'!$A$1:$N$42</definedName>
    <definedName name="_xlnm.Print_Area" localSheetId="59">'49'!$A$1:$N$42</definedName>
    <definedName name="_xlnm.Print_Area" localSheetId="15">'5 F'!$A$1:$N$42</definedName>
    <definedName name="_xlnm.Print_Area" localSheetId="14">'5 M'!$A$1:$N$42</definedName>
    <definedName name="_xlnm.Print_Area" localSheetId="60">'50'!$A$1:$N$42</definedName>
    <definedName name="_xlnm.Print_Area" localSheetId="61">'51'!$A$1:$N$42</definedName>
    <definedName name="_xlnm.Print_Area" localSheetId="17">'6 F'!$A$1:$N$42</definedName>
    <definedName name="_xlnm.Print_Area" localSheetId="16">'6 M'!$A$1:$N$42</definedName>
    <definedName name="_xlnm.Print_Area" localSheetId="18">'7'!$A$1:$N$42</definedName>
    <definedName name="_xlnm.Print_Area" localSheetId="19">'8'!$A$1:$N$42</definedName>
    <definedName name="_xlnm.Print_Area" localSheetId="20">'9'!$A$1:$N$42</definedName>
    <definedName name="_xlnm.Print_Area" localSheetId="3">Summary!$A$1:$N$73</definedName>
    <definedName name="_xlnm.Print_Titles" localSheetId="3">Summary!$2:$3</definedName>
  </definedNames>
  <calcPr calcId="191029" calcMode="manual" calcCompleted="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54" i="62" l="1"/>
  <c r="AO53" i="62"/>
  <c r="AO52" i="62"/>
  <c r="AO51" i="62"/>
  <c r="AO50" i="62"/>
  <c r="AO49" i="62"/>
  <c r="AO48" i="62"/>
  <c r="AO47" i="62"/>
  <c r="AO46" i="62"/>
  <c r="AO45" i="62"/>
  <c r="AO44" i="62"/>
  <c r="AO43" i="62"/>
  <c r="AO42" i="62"/>
  <c r="AO41" i="62"/>
  <c r="AO40" i="62"/>
  <c r="A35" i="62"/>
  <c r="AX26" i="62"/>
  <c r="AJ26" i="62"/>
  <c r="AI26" i="62"/>
  <c r="AH26" i="62"/>
  <c r="AE26" i="62"/>
  <c r="T9" i="62"/>
  <c r="T8" i="62"/>
  <c r="U4" i="62"/>
  <c r="U3" i="62"/>
  <c r="AA1" i="62"/>
  <c r="AO54" i="61"/>
  <c r="AO53" i="61"/>
  <c r="AO52" i="61"/>
  <c r="AO51" i="61"/>
  <c r="AO50" i="61"/>
  <c r="AO49" i="61"/>
  <c r="AO48" i="61"/>
  <c r="AO47" i="61"/>
  <c r="AO46" i="61"/>
  <c r="AO45" i="61"/>
  <c r="AO44" i="61"/>
  <c r="AO43" i="61"/>
  <c r="AO42" i="61"/>
  <c r="AO41" i="61"/>
  <c r="AO40" i="61"/>
  <c r="A35" i="61"/>
  <c r="AX26" i="61"/>
  <c r="AJ26" i="61"/>
  <c r="AI26" i="61"/>
  <c r="AH26" i="61"/>
  <c r="AE26" i="61"/>
  <c r="T9" i="61"/>
  <c r="T8" i="61"/>
  <c r="U4" i="61"/>
  <c r="U3" i="61"/>
  <c r="AA1" i="61"/>
  <c r="AO54" i="60"/>
  <c r="AO53" i="60"/>
  <c r="AO52" i="60"/>
  <c r="AO51" i="60"/>
  <c r="AO50" i="60"/>
  <c r="AO49" i="60"/>
  <c r="AO48" i="60"/>
  <c r="AO47" i="60"/>
  <c r="AO46" i="60"/>
  <c r="AO45" i="60"/>
  <c r="AO44" i="60"/>
  <c r="AO43" i="60"/>
  <c r="AO42" i="60"/>
  <c r="AO41" i="60"/>
  <c r="AO40" i="60"/>
  <c r="A35" i="60"/>
  <c r="AX26" i="60"/>
  <c r="AJ26" i="60"/>
  <c r="AI26" i="60"/>
  <c r="AH26" i="60"/>
  <c r="AE26" i="60"/>
  <c r="T8" i="60"/>
  <c r="U4" i="60"/>
  <c r="U3" i="60"/>
  <c r="AA1" i="60"/>
  <c r="AO54" i="59"/>
  <c r="AO53" i="59"/>
  <c r="AO52" i="59"/>
  <c r="AO51" i="59"/>
  <c r="AO50" i="59"/>
  <c r="AO49" i="59"/>
  <c r="AO48" i="59"/>
  <c r="AO47" i="59"/>
  <c r="AO46" i="59"/>
  <c r="AO45" i="59"/>
  <c r="AO44" i="59"/>
  <c r="AO43" i="59"/>
  <c r="AO42" i="59"/>
  <c r="AO41" i="59"/>
  <c r="AO40" i="59"/>
  <c r="A35" i="59"/>
  <c r="AX26" i="59"/>
  <c r="AJ26" i="59"/>
  <c r="AI26" i="59"/>
  <c r="AH26" i="59"/>
  <c r="AE26" i="59"/>
  <c r="T9" i="59"/>
  <c r="T8" i="59"/>
  <c r="U4" i="59"/>
  <c r="U3" i="59"/>
  <c r="AA1" i="59"/>
  <c r="AO54" i="58"/>
  <c r="AO53" i="58"/>
  <c r="AO52" i="58"/>
  <c r="AO51" i="58"/>
  <c r="AO50" i="58"/>
  <c r="AO49" i="58"/>
  <c r="AO48" i="58"/>
  <c r="AO47" i="58"/>
  <c r="AO46" i="58"/>
  <c r="AO45" i="58"/>
  <c r="AO44" i="58"/>
  <c r="AO43" i="58"/>
  <c r="AO42" i="58"/>
  <c r="AO41" i="58"/>
  <c r="AO40" i="58"/>
  <c r="A35" i="58"/>
  <c r="AX26" i="58"/>
  <c r="AJ26" i="58"/>
  <c r="AI26" i="58"/>
  <c r="AH26" i="58"/>
  <c r="AE26" i="58"/>
  <c r="T8" i="58"/>
  <c r="U4" i="58"/>
  <c r="U3" i="58"/>
  <c r="AA1" i="58"/>
  <c r="AO54" i="57"/>
  <c r="AO53" i="57"/>
  <c r="AO52" i="57"/>
  <c r="AO51" i="57"/>
  <c r="AO50" i="57"/>
  <c r="AO49" i="57"/>
  <c r="AO48" i="57"/>
  <c r="AO47" i="57"/>
  <c r="AO46" i="57"/>
  <c r="AO45" i="57"/>
  <c r="AO44" i="57"/>
  <c r="AO43" i="57"/>
  <c r="AO42" i="57"/>
  <c r="AO41" i="57"/>
  <c r="AO40" i="57"/>
  <c r="A35" i="57"/>
  <c r="AX26" i="57"/>
  <c r="AJ26" i="57"/>
  <c r="AI26" i="57"/>
  <c r="AH26" i="57"/>
  <c r="AE26" i="57"/>
  <c r="T8" i="57"/>
  <c r="U4" i="57"/>
  <c r="U3" i="57"/>
  <c r="AA1" i="57"/>
  <c r="AO54" i="56"/>
  <c r="AO53" i="56"/>
  <c r="AO52" i="56"/>
  <c r="AO51" i="56"/>
  <c r="AO50" i="56"/>
  <c r="AO49" i="56"/>
  <c r="AO48" i="56"/>
  <c r="AO47" i="56"/>
  <c r="AO46" i="56"/>
  <c r="AO45" i="56"/>
  <c r="AO44" i="56"/>
  <c r="AO43" i="56"/>
  <c r="AO42" i="56"/>
  <c r="AO41" i="56"/>
  <c r="AO40" i="56"/>
  <c r="A35" i="56"/>
  <c r="AX26" i="56"/>
  <c r="AJ26" i="56"/>
  <c r="AI26" i="56"/>
  <c r="AH26" i="56"/>
  <c r="AE26" i="56"/>
  <c r="T15" i="56"/>
  <c r="T14" i="56"/>
  <c r="T9" i="56"/>
  <c r="T8" i="56"/>
  <c r="U4" i="56"/>
  <c r="U3" i="56"/>
  <c r="AA1" i="56"/>
  <c r="AO54" i="55"/>
  <c r="AO53" i="55"/>
  <c r="AO52" i="55"/>
  <c r="AO51" i="55"/>
  <c r="AO50" i="55"/>
  <c r="AO49" i="55"/>
  <c r="AO48" i="55"/>
  <c r="AO47" i="55"/>
  <c r="AO46" i="55"/>
  <c r="AO45" i="55"/>
  <c r="AO44" i="55"/>
  <c r="AO43" i="55"/>
  <c r="AO42" i="55"/>
  <c r="AO41" i="55"/>
  <c r="AO40" i="55"/>
  <c r="A35" i="55"/>
  <c r="AX26" i="55"/>
  <c r="AJ26" i="55"/>
  <c r="AI26" i="55"/>
  <c r="AH26" i="55"/>
  <c r="AE26" i="55"/>
  <c r="T8" i="55"/>
  <c r="U4" i="55"/>
  <c r="U3" i="55"/>
  <c r="AA1" i="55"/>
  <c r="AO54" i="54"/>
  <c r="AO53" i="54"/>
  <c r="AO52" i="54"/>
  <c r="AO51" i="54"/>
  <c r="AO50" i="54"/>
  <c r="AO49" i="54"/>
  <c r="AO48" i="54"/>
  <c r="AO47" i="54"/>
  <c r="AO46" i="54"/>
  <c r="AO45" i="54"/>
  <c r="AO44" i="54"/>
  <c r="AO43" i="54"/>
  <c r="AO42" i="54"/>
  <c r="AO41" i="54"/>
  <c r="AO40" i="54"/>
  <c r="A35" i="54"/>
  <c r="AX26" i="54"/>
  <c r="AJ26" i="54"/>
  <c r="AI26" i="54"/>
  <c r="AH26" i="54"/>
  <c r="AE26" i="54"/>
  <c r="T9" i="54"/>
  <c r="T8" i="54"/>
  <c r="AO37" i="54" s="1"/>
  <c r="U4" i="54"/>
  <c r="U3" i="54"/>
  <c r="AA1" i="54"/>
  <c r="AO54" i="53"/>
  <c r="AO53" i="53"/>
  <c r="AO52" i="53"/>
  <c r="AO51" i="53"/>
  <c r="AO50" i="53"/>
  <c r="AO49" i="53"/>
  <c r="AO48" i="53"/>
  <c r="AO47" i="53"/>
  <c r="AO46" i="53"/>
  <c r="AO45" i="53"/>
  <c r="AO44" i="53"/>
  <c r="AO43" i="53"/>
  <c r="AO42" i="53"/>
  <c r="AO41" i="53"/>
  <c r="AO40" i="53"/>
  <c r="A35" i="53"/>
  <c r="AX26" i="53"/>
  <c r="AV26" i="53"/>
  <c r="AJ26" i="53"/>
  <c r="AI26" i="53"/>
  <c r="AH26" i="53"/>
  <c r="AE26" i="53"/>
  <c r="T15" i="53"/>
  <c r="T14" i="53"/>
  <c r="T8" i="53"/>
  <c r="AO37" i="53" s="1"/>
  <c r="U4" i="53"/>
  <c r="U3" i="53"/>
  <c r="AA1" i="53"/>
  <c r="AO54" i="52"/>
  <c r="AO53" i="52"/>
  <c r="AO52" i="52"/>
  <c r="AO51" i="52"/>
  <c r="AO50" i="52"/>
  <c r="AO49" i="52"/>
  <c r="AO48" i="52"/>
  <c r="AO47" i="52"/>
  <c r="AO46" i="52"/>
  <c r="AO45" i="52"/>
  <c r="AO44" i="52"/>
  <c r="AO43" i="52"/>
  <c r="AO42" i="52"/>
  <c r="AO41" i="52"/>
  <c r="AO40" i="52"/>
  <c r="A35" i="52"/>
  <c r="AX26" i="52"/>
  <c r="AJ26" i="52"/>
  <c r="AI26" i="52"/>
  <c r="AH26" i="52"/>
  <c r="AE26" i="52"/>
  <c r="T15" i="52"/>
  <c r="T8" i="52"/>
  <c r="AV26" i="52" s="1"/>
  <c r="U4" i="52"/>
  <c r="U3" i="52"/>
  <c r="AA1" i="52"/>
  <c r="AO54" i="51"/>
  <c r="AO53" i="51"/>
  <c r="AO52" i="51"/>
  <c r="AO51" i="51"/>
  <c r="AO50" i="51"/>
  <c r="AO49" i="51"/>
  <c r="AO48" i="51"/>
  <c r="AO47" i="51"/>
  <c r="AO46" i="51"/>
  <c r="AO45" i="51"/>
  <c r="AO44" i="51"/>
  <c r="AO43" i="51"/>
  <c r="AO42" i="51"/>
  <c r="AO41" i="51"/>
  <c r="AO40" i="51"/>
  <c r="A35" i="51"/>
  <c r="AX26" i="51"/>
  <c r="AJ26" i="51"/>
  <c r="AI26" i="51"/>
  <c r="AH26" i="51"/>
  <c r="AE26" i="51"/>
  <c r="T8" i="51"/>
  <c r="T14" i="51" s="1"/>
  <c r="U4" i="51"/>
  <c r="U3" i="51"/>
  <c r="AA1" i="51"/>
  <c r="AO54" i="50"/>
  <c r="AO53" i="50"/>
  <c r="AO52" i="50"/>
  <c r="AO51" i="50"/>
  <c r="AO50" i="50"/>
  <c r="AO49" i="50"/>
  <c r="AO48" i="50"/>
  <c r="AO47" i="50"/>
  <c r="AO46" i="50"/>
  <c r="AO45" i="50"/>
  <c r="AO44" i="50"/>
  <c r="AO43" i="50"/>
  <c r="AO42" i="50"/>
  <c r="AO41" i="50"/>
  <c r="AO40" i="50"/>
  <c r="A35" i="50"/>
  <c r="AX26" i="50"/>
  <c r="AJ26" i="50"/>
  <c r="AI26" i="50"/>
  <c r="AH26" i="50"/>
  <c r="AE26" i="50"/>
  <c r="T8" i="50"/>
  <c r="T15" i="50" s="1"/>
  <c r="U4" i="50"/>
  <c r="U3" i="50"/>
  <c r="AA1" i="50"/>
  <c r="AO54" i="49"/>
  <c r="AO53" i="49"/>
  <c r="AO52" i="49"/>
  <c r="AO51" i="49"/>
  <c r="AO50" i="49"/>
  <c r="AO49" i="49"/>
  <c r="AO48" i="49"/>
  <c r="AO47" i="49"/>
  <c r="AO46" i="49"/>
  <c r="AO45" i="49"/>
  <c r="AO44" i="49"/>
  <c r="AO43" i="49"/>
  <c r="AO42" i="49"/>
  <c r="AO41" i="49"/>
  <c r="AO40" i="49"/>
  <c r="A35" i="49"/>
  <c r="AX26" i="49"/>
  <c r="AJ26" i="49"/>
  <c r="AI26" i="49"/>
  <c r="AH26" i="49"/>
  <c r="AE26" i="49"/>
  <c r="T8" i="49"/>
  <c r="T15" i="49" s="1"/>
  <c r="U4" i="49"/>
  <c r="U3" i="49"/>
  <c r="AA1" i="49"/>
  <c r="AO55" i="48"/>
  <c r="AO54" i="48"/>
  <c r="AO53" i="48"/>
  <c r="AO52" i="48"/>
  <c r="AO51" i="48"/>
  <c r="AO50" i="48"/>
  <c r="AO49" i="48"/>
  <c r="AO48" i="48"/>
  <c r="AO47" i="48"/>
  <c r="AO46" i="48"/>
  <c r="AO45" i="48"/>
  <c r="AO44" i="48"/>
  <c r="AO43" i="48"/>
  <c r="AO42" i="48"/>
  <c r="AO41" i="48"/>
  <c r="AO40" i="48"/>
  <c r="AO37" i="48"/>
  <c r="A35" i="48"/>
  <c r="AX26" i="48"/>
  <c r="AJ26" i="48"/>
  <c r="AI26" i="48"/>
  <c r="AH26" i="48"/>
  <c r="AE26" i="48"/>
  <c r="T8" i="48"/>
  <c r="AV26" i="48" s="1"/>
  <c r="U4" i="48"/>
  <c r="U3" i="48"/>
  <c r="AA1" i="48"/>
  <c r="AO54" i="47"/>
  <c r="AO53" i="47"/>
  <c r="AO52" i="47"/>
  <c r="AO51" i="47"/>
  <c r="AO50" i="47"/>
  <c r="AO49" i="47"/>
  <c r="AO48" i="47"/>
  <c r="AO47" i="47"/>
  <c r="AO46" i="47"/>
  <c r="AO45" i="47"/>
  <c r="AO44" i="47"/>
  <c r="AO43" i="47"/>
  <c r="AO42" i="47"/>
  <c r="AO41" i="47"/>
  <c r="AO40" i="47"/>
  <c r="A35" i="47"/>
  <c r="AX26" i="47"/>
  <c r="AJ26" i="47"/>
  <c r="AI26" i="47"/>
  <c r="AH26" i="47"/>
  <c r="AE26" i="47"/>
  <c r="T8" i="47"/>
  <c r="U4" i="47"/>
  <c r="U3" i="47"/>
  <c r="AA1" i="47"/>
  <c r="AO54" i="46"/>
  <c r="AO53" i="46"/>
  <c r="AO52" i="46"/>
  <c r="AO51" i="46"/>
  <c r="AO50" i="46"/>
  <c r="AO49" i="46"/>
  <c r="AO48" i="46"/>
  <c r="AO47" i="46"/>
  <c r="AO46" i="46"/>
  <c r="AO45" i="46"/>
  <c r="AO44" i="46"/>
  <c r="AO43" i="46"/>
  <c r="AO42" i="46"/>
  <c r="AO41" i="46"/>
  <c r="AO40" i="46"/>
  <c r="AO37" i="46"/>
  <c r="A35" i="46"/>
  <c r="AX26" i="46"/>
  <c r="AJ26" i="46"/>
  <c r="AI26" i="46"/>
  <c r="AH26" i="46"/>
  <c r="AE26" i="46"/>
  <c r="T8" i="46"/>
  <c r="T15" i="46" s="1"/>
  <c r="U4" i="46"/>
  <c r="U3" i="46"/>
  <c r="AA1" i="46"/>
  <c r="AO54" i="45"/>
  <c r="AO53" i="45"/>
  <c r="AO52" i="45"/>
  <c r="AO51" i="45"/>
  <c r="AO50" i="45"/>
  <c r="AO49" i="45"/>
  <c r="AO48" i="45"/>
  <c r="AO47" i="45"/>
  <c r="AO46" i="45"/>
  <c r="AO45" i="45"/>
  <c r="AO44" i="45"/>
  <c r="AO43" i="45"/>
  <c r="AO42" i="45"/>
  <c r="AO41" i="45"/>
  <c r="AO40" i="45"/>
  <c r="A35" i="45"/>
  <c r="AX26" i="45"/>
  <c r="AJ26" i="45"/>
  <c r="AI26" i="45"/>
  <c r="AH26" i="45"/>
  <c r="AE26" i="45"/>
  <c r="T8" i="45"/>
  <c r="U4" i="45"/>
  <c r="U3" i="45"/>
  <c r="AA1" i="45"/>
  <c r="AO54" i="44"/>
  <c r="AO53" i="44"/>
  <c r="AO52" i="44"/>
  <c r="AO51" i="44"/>
  <c r="AO50" i="44"/>
  <c r="AO49" i="44"/>
  <c r="AO48" i="44"/>
  <c r="AO47" i="44"/>
  <c r="AO46" i="44"/>
  <c r="AO45" i="44"/>
  <c r="AO44" i="44"/>
  <c r="AO43" i="44"/>
  <c r="AO42" i="44"/>
  <c r="AO41" i="44"/>
  <c r="AO40" i="44"/>
  <c r="A35" i="44"/>
  <c r="AX26" i="44"/>
  <c r="AJ26" i="44"/>
  <c r="AI26" i="44"/>
  <c r="AH26" i="44"/>
  <c r="AE26" i="44"/>
  <c r="T8" i="44"/>
  <c r="AV26" i="44" s="1"/>
  <c r="U4" i="44"/>
  <c r="U3" i="44"/>
  <c r="AA1" i="44"/>
  <c r="AO55" i="43"/>
  <c r="AO54" i="43"/>
  <c r="AO53" i="43"/>
  <c r="AO52" i="43"/>
  <c r="AO51" i="43"/>
  <c r="AO50" i="43"/>
  <c r="AO49" i="43"/>
  <c r="AO48" i="43"/>
  <c r="AO47" i="43"/>
  <c r="AO46" i="43"/>
  <c r="AO45" i="43"/>
  <c r="AO44" i="43"/>
  <c r="AO43" i="43"/>
  <c r="AO42" i="43"/>
  <c r="AO41" i="43"/>
  <c r="AO40" i="43"/>
  <c r="A35" i="43"/>
  <c r="AX26" i="43"/>
  <c r="AV26" i="43"/>
  <c r="AJ26" i="43"/>
  <c r="AI26" i="43"/>
  <c r="AH26" i="43"/>
  <c r="AE26" i="43"/>
  <c r="T15" i="43"/>
  <c r="T14" i="43"/>
  <c r="T8" i="43"/>
  <c r="T9" i="43" s="1"/>
  <c r="U4" i="43"/>
  <c r="U3" i="43"/>
  <c r="AA1" i="43"/>
  <c r="AO55" i="42"/>
  <c r="AO54" i="42"/>
  <c r="AO53" i="42"/>
  <c r="AO52" i="42"/>
  <c r="AO51" i="42"/>
  <c r="AO50" i="42"/>
  <c r="AO49" i="42"/>
  <c r="AO48" i="42"/>
  <c r="AO47" i="42"/>
  <c r="AO46" i="42"/>
  <c r="AO45" i="42"/>
  <c r="AO44" i="42"/>
  <c r="AO43" i="42"/>
  <c r="AO42" i="42"/>
  <c r="AO41" i="42"/>
  <c r="AO40" i="42"/>
  <c r="AO37" i="42"/>
  <c r="A35" i="42"/>
  <c r="AX26" i="42"/>
  <c r="AV26" i="42"/>
  <c r="AJ26" i="42"/>
  <c r="AI26" i="42"/>
  <c r="AH26" i="42"/>
  <c r="AE26" i="42"/>
  <c r="T8" i="42"/>
  <c r="U4" i="42"/>
  <c r="U3" i="42"/>
  <c r="AA1" i="42"/>
  <c r="AO55" i="41"/>
  <c r="AO54" i="41"/>
  <c r="AO53" i="41"/>
  <c r="AO52" i="41"/>
  <c r="AO51" i="41"/>
  <c r="AO50" i="41"/>
  <c r="AO49" i="41"/>
  <c r="AO48" i="41"/>
  <c r="AO47" i="41"/>
  <c r="AO46" i="41"/>
  <c r="AO45" i="41"/>
  <c r="AO44" i="41"/>
  <c r="AO43" i="41"/>
  <c r="AO42" i="41"/>
  <c r="AO41" i="41"/>
  <c r="AO40" i="41"/>
  <c r="A35" i="41"/>
  <c r="AX26" i="41"/>
  <c r="AJ26" i="41"/>
  <c r="AI26" i="41"/>
  <c r="AH26" i="41"/>
  <c r="AE26" i="41"/>
  <c r="T8" i="41"/>
  <c r="AO37" i="41" s="1"/>
  <c r="U4" i="41"/>
  <c r="U3" i="41"/>
  <c r="AA1" i="41"/>
  <c r="AO54" i="40"/>
  <c r="AO53" i="40"/>
  <c r="AO52" i="40"/>
  <c r="AO51" i="40"/>
  <c r="AO50" i="40"/>
  <c r="AO49" i="40"/>
  <c r="AO48" i="40"/>
  <c r="AO47" i="40"/>
  <c r="AO46" i="40"/>
  <c r="AO45" i="40"/>
  <c r="AO44" i="40"/>
  <c r="AO43" i="40"/>
  <c r="AO42" i="40"/>
  <c r="AO41" i="40"/>
  <c r="AO40" i="40"/>
  <c r="AO37" i="40"/>
  <c r="A35" i="40"/>
  <c r="AX26" i="40"/>
  <c r="AJ26" i="40"/>
  <c r="AI26" i="40"/>
  <c r="AH26" i="40"/>
  <c r="AE26" i="40"/>
  <c r="T15" i="40"/>
  <c r="T14" i="40"/>
  <c r="T8" i="40"/>
  <c r="T9" i="40" s="1"/>
  <c r="U4" i="40"/>
  <c r="U3" i="40"/>
  <c r="AA1" i="40"/>
  <c r="AO54" i="39"/>
  <c r="AO53" i="39"/>
  <c r="AO52" i="39"/>
  <c r="AO51" i="39"/>
  <c r="AO50" i="39"/>
  <c r="AO49" i="39"/>
  <c r="AO48" i="39"/>
  <c r="AO47" i="39"/>
  <c r="AO46" i="39"/>
  <c r="AO45" i="39"/>
  <c r="AO44" i="39"/>
  <c r="AO43" i="39"/>
  <c r="AO42" i="39"/>
  <c r="AO41" i="39"/>
  <c r="AO40" i="39"/>
  <c r="A35" i="39"/>
  <c r="AX26" i="39"/>
  <c r="AV26" i="39"/>
  <c r="AJ26" i="39"/>
  <c r="AI26" i="39"/>
  <c r="AH26" i="39"/>
  <c r="AE26" i="39"/>
  <c r="T8" i="39"/>
  <c r="U4" i="39"/>
  <c r="U3" i="39"/>
  <c r="AA1" i="39"/>
  <c r="AO54" i="38"/>
  <c r="AO53" i="38"/>
  <c r="AO52" i="38"/>
  <c r="AO51" i="38"/>
  <c r="AO50" i="38"/>
  <c r="AO49" i="38"/>
  <c r="AO48" i="38"/>
  <c r="AO47" i="38"/>
  <c r="AO46" i="38"/>
  <c r="AO45" i="38"/>
  <c r="AO44" i="38"/>
  <c r="AO43" i="38"/>
  <c r="AO42" i="38"/>
  <c r="AO41" i="38"/>
  <c r="AO40" i="38"/>
  <c r="A35" i="38"/>
  <c r="AX26" i="38"/>
  <c r="AJ26" i="38"/>
  <c r="AI26" i="38"/>
  <c r="AH26" i="38"/>
  <c r="AE26" i="38"/>
  <c r="T8" i="38"/>
  <c r="AO37" i="38" s="1"/>
  <c r="U4" i="38"/>
  <c r="U3" i="38"/>
  <c r="AA1" i="38"/>
  <c r="AO54" i="37"/>
  <c r="AO53" i="37"/>
  <c r="AO52" i="37"/>
  <c r="AO51" i="37"/>
  <c r="AO50" i="37"/>
  <c r="AO49" i="37"/>
  <c r="AO48" i="37"/>
  <c r="AO47" i="37"/>
  <c r="AO46" i="37"/>
  <c r="AO45" i="37"/>
  <c r="AO44" i="37"/>
  <c r="AO43" i="37"/>
  <c r="AO42" i="37"/>
  <c r="AO41" i="37"/>
  <c r="AO40" i="37"/>
  <c r="A35" i="37"/>
  <c r="AX26" i="37"/>
  <c r="AJ26" i="37"/>
  <c r="AI26" i="37"/>
  <c r="AH26" i="37"/>
  <c r="AE26" i="37"/>
  <c r="T15" i="37"/>
  <c r="T14" i="37"/>
  <c r="T8" i="37"/>
  <c r="AV26" i="37" s="1"/>
  <c r="U4" i="37"/>
  <c r="U3" i="37"/>
  <c r="AA1" i="37"/>
  <c r="AO54" i="36"/>
  <c r="AO53" i="36"/>
  <c r="AO52" i="36"/>
  <c r="AO51" i="36"/>
  <c r="AO50" i="36"/>
  <c r="AO49" i="36"/>
  <c r="AO48" i="36"/>
  <c r="AO47" i="36"/>
  <c r="AO46" i="36"/>
  <c r="AO45" i="36"/>
  <c r="AO44" i="36"/>
  <c r="AO43" i="36"/>
  <c r="AO42" i="36"/>
  <c r="AO41" i="36"/>
  <c r="AO40" i="36"/>
  <c r="AO37" i="36"/>
  <c r="A35" i="36"/>
  <c r="AX26" i="36"/>
  <c r="AV26" i="36"/>
  <c r="AJ26" i="36"/>
  <c r="AI26" i="36"/>
  <c r="AH26" i="36"/>
  <c r="AE26" i="36"/>
  <c r="T8" i="36"/>
  <c r="T15" i="36" s="1"/>
  <c r="U4" i="36"/>
  <c r="U3" i="36"/>
  <c r="AA1" i="36"/>
  <c r="AO54" i="35"/>
  <c r="AO53" i="35"/>
  <c r="AO52" i="35"/>
  <c r="AO51" i="35"/>
  <c r="AO50" i="35"/>
  <c r="AO49" i="35"/>
  <c r="AO48" i="35"/>
  <c r="AO47" i="35"/>
  <c r="AO46" i="35"/>
  <c r="AO45" i="35"/>
  <c r="AO44" i="35"/>
  <c r="AO43" i="35"/>
  <c r="AO42" i="35"/>
  <c r="AO41" i="35"/>
  <c r="AO40" i="35"/>
  <c r="AO37" i="35"/>
  <c r="A35" i="35"/>
  <c r="AX26" i="35"/>
  <c r="AJ26" i="35"/>
  <c r="AI26" i="35"/>
  <c r="AH26" i="35"/>
  <c r="AE26" i="35"/>
  <c r="T15" i="35"/>
  <c r="T14" i="35"/>
  <c r="T8" i="35"/>
  <c r="AV26" i="35" s="1"/>
  <c r="U4" i="35"/>
  <c r="U3" i="35"/>
  <c r="AA1" i="35"/>
  <c r="AO54" i="34"/>
  <c r="AO53" i="34"/>
  <c r="AO52" i="34"/>
  <c r="AO51" i="34"/>
  <c r="AO50" i="34"/>
  <c r="AO49" i="34"/>
  <c r="AO48" i="34"/>
  <c r="AO47" i="34"/>
  <c r="AO46" i="34"/>
  <c r="AO45" i="34"/>
  <c r="AO44" i="34"/>
  <c r="AO43" i="34"/>
  <c r="AO42" i="34"/>
  <c r="AO41" i="34"/>
  <c r="AO40" i="34"/>
  <c r="AO37" i="34"/>
  <c r="A35" i="34"/>
  <c r="AX26" i="34"/>
  <c r="AV26" i="34"/>
  <c r="AJ26" i="34"/>
  <c r="AI26" i="34"/>
  <c r="AH26" i="34"/>
  <c r="AE26" i="34"/>
  <c r="T15" i="34"/>
  <c r="T14" i="34"/>
  <c r="T8" i="34"/>
  <c r="AO55" i="34" s="1"/>
  <c r="U4" i="34"/>
  <c r="U3" i="34"/>
  <c r="AA1" i="34"/>
  <c r="AO55" i="33"/>
  <c r="AO54" i="33"/>
  <c r="AO53" i="33"/>
  <c r="AO52" i="33"/>
  <c r="AO51" i="33"/>
  <c r="AO50" i="33"/>
  <c r="AO49" i="33"/>
  <c r="AO48" i="33"/>
  <c r="AO47" i="33"/>
  <c r="AO46" i="33"/>
  <c r="AO45" i="33"/>
  <c r="AO44" i="33"/>
  <c r="AO43" i="33"/>
  <c r="AO42" i="33"/>
  <c r="AO41" i="33"/>
  <c r="AO40" i="33"/>
  <c r="AO37" i="33"/>
  <c r="A35" i="33"/>
  <c r="AX26" i="33"/>
  <c r="AV26" i="33"/>
  <c r="AJ26" i="33"/>
  <c r="AI26" i="33"/>
  <c r="AH26" i="33"/>
  <c r="AE26" i="33"/>
  <c r="T15" i="33"/>
  <c r="T14" i="33"/>
  <c r="T8" i="33"/>
  <c r="T9" i="33" s="1"/>
  <c r="U4" i="33"/>
  <c r="U3" i="33"/>
  <c r="AA1" i="33"/>
  <c r="AO54" i="32"/>
  <c r="AO53" i="32"/>
  <c r="AO52" i="32"/>
  <c r="AO51" i="32"/>
  <c r="AO50" i="32"/>
  <c r="AO49" i="32"/>
  <c r="AO48" i="32"/>
  <c r="AO47" i="32"/>
  <c r="AO46" i="32"/>
  <c r="AO45" i="32"/>
  <c r="AO44" i="32"/>
  <c r="AO43" i="32"/>
  <c r="AO42" i="32"/>
  <c r="AO41" i="32"/>
  <c r="AO40" i="32"/>
  <c r="A35" i="32"/>
  <c r="AX26" i="32"/>
  <c r="AJ26" i="32"/>
  <c r="AI26" i="32"/>
  <c r="AH26" i="32"/>
  <c r="AE26" i="32"/>
  <c r="T15" i="32"/>
  <c r="T14" i="32"/>
  <c r="T8" i="32"/>
  <c r="U4" i="32"/>
  <c r="U3" i="32"/>
  <c r="AA1" i="32"/>
  <c r="AO55" i="31"/>
  <c r="AO54" i="31"/>
  <c r="AO53" i="31"/>
  <c r="AO52" i="31"/>
  <c r="AO51" i="31"/>
  <c r="AO50" i="31"/>
  <c r="AO49" i="31"/>
  <c r="AO48" i="31"/>
  <c r="AO47" i="31"/>
  <c r="AO46" i="31"/>
  <c r="AO45" i="31"/>
  <c r="AO44" i="31"/>
  <c r="AO43" i="31"/>
  <c r="AO42" i="31"/>
  <c r="AO41" i="31"/>
  <c r="AO40" i="31"/>
  <c r="AO37" i="31"/>
  <c r="A35" i="31"/>
  <c r="AX26" i="31"/>
  <c r="AV26" i="31"/>
  <c r="AJ26" i="31"/>
  <c r="AI26" i="31"/>
  <c r="AH26" i="31"/>
  <c r="AE26" i="31"/>
  <c r="T15" i="31"/>
  <c r="T14" i="31"/>
  <c r="T8" i="31"/>
  <c r="T9" i="31" s="1"/>
  <c r="U4" i="31"/>
  <c r="U3" i="31"/>
  <c r="AA1" i="31"/>
  <c r="AO55" i="30"/>
  <c r="AO54" i="30"/>
  <c r="AO53" i="30"/>
  <c r="AO52" i="30"/>
  <c r="AO51" i="30"/>
  <c r="AO50" i="30"/>
  <c r="AO49" i="30"/>
  <c r="AO48" i="30"/>
  <c r="AO47" i="30"/>
  <c r="AO46" i="30"/>
  <c r="AO45" i="30"/>
  <c r="AO44" i="30"/>
  <c r="AO43" i="30"/>
  <c r="AO42" i="30"/>
  <c r="AO41" i="30"/>
  <c r="AO40" i="30"/>
  <c r="A35" i="30"/>
  <c r="AX26" i="30"/>
  <c r="AV26" i="30"/>
  <c r="AJ26" i="30"/>
  <c r="AI26" i="30"/>
  <c r="AH26" i="30"/>
  <c r="AE26" i="30"/>
  <c r="T8" i="30"/>
  <c r="U4" i="30"/>
  <c r="U3" i="30"/>
  <c r="AA1" i="30"/>
  <c r="AO54" i="29"/>
  <c r="AO53" i="29"/>
  <c r="AO52" i="29"/>
  <c r="AO51" i="29"/>
  <c r="AO50" i="29"/>
  <c r="AO49" i="29"/>
  <c r="AO48" i="29"/>
  <c r="AO47" i="29"/>
  <c r="AO46" i="29"/>
  <c r="AO45" i="29"/>
  <c r="AO44" i="29"/>
  <c r="AO43" i="29"/>
  <c r="AO42" i="29"/>
  <c r="AO41" i="29"/>
  <c r="AO40" i="29"/>
  <c r="A35" i="29"/>
  <c r="AX26" i="29"/>
  <c r="AJ26" i="29"/>
  <c r="AI26" i="29"/>
  <c r="AH26" i="29"/>
  <c r="AE26" i="29"/>
  <c r="T8" i="29"/>
  <c r="AV26" i="29" s="1"/>
  <c r="U4" i="29"/>
  <c r="U3" i="29"/>
  <c r="AA1" i="29"/>
  <c r="AO54" i="28"/>
  <c r="AO53" i="28"/>
  <c r="AO52" i="28"/>
  <c r="AO51" i="28"/>
  <c r="AO50" i="28"/>
  <c r="AO49" i="28"/>
  <c r="AO48" i="28"/>
  <c r="AO47" i="28"/>
  <c r="AO46" i="28"/>
  <c r="AO45" i="28"/>
  <c r="AO44" i="28"/>
  <c r="AO43" i="28"/>
  <c r="AO42" i="28"/>
  <c r="AO41" i="28"/>
  <c r="AO40" i="28"/>
  <c r="AO37" i="28"/>
  <c r="A35" i="28"/>
  <c r="AX26" i="28"/>
  <c r="AJ26" i="28"/>
  <c r="AI26" i="28"/>
  <c r="AH26" i="28"/>
  <c r="AE26" i="28"/>
  <c r="T15" i="28"/>
  <c r="T14" i="28"/>
  <c r="T8" i="28"/>
  <c r="T9" i="28" s="1"/>
  <c r="U4" i="28"/>
  <c r="U3" i="28"/>
  <c r="AA1" i="28"/>
  <c r="AO54" i="27"/>
  <c r="AO53" i="27"/>
  <c r="AO52" i="27"/>
  <c r="AO51" i="27"/>
  <c r="AO50" i="27"/>
  <c r="AO49" i="27"/>
  <c r="AO48" i="27"/>
  <c r="AO47" i="27"/>
  <c r="AO46" i="27"/>
  <c r="AO45" i="27"/>
  <c r="AO44" i="27"/>
  <c r="AO43" i="27"/>
  <c r="AO42" i="27"/>
  <c r="AO41" i="27"/>
  <c r="AO40" i="27"/>
  <c r="A35" i="27"/>
  <c r="AX26" i="27"/>
  <c r="AJ26" i="27"/>
  <c r="AI26" i="27"/>
  <c r="AH26" i="27"/>
  <c r="AE26" i="27"/>
  <c r="T14" i="27"/>
  <c r="T8" i="27"/>
  <c r="T15" i="27" s="1"/>
  <c r="U4" i="27"/>
  <c r="U3" i="27"/>
  <c r="AA1" i="27"/>
  <c r="AO55" i="26"/>
  <c r="AO54" i="26"/>
  <c r="AO53" i="26"/>
  <c r="AO52" i="26"/>
  <c r="AO51" i="26"/>
  <c r="AO50" i="26"/>
  <c r="AO49" i="26"/>
  <c r="AO48" i="26"/>
  <c r="AO47" i="26"/>
  <c r="AO46" i="26"/>
  <c r="AO45" i="26"/>
  <c r="AO44" i="26"/>
  <c r="AO43" i="26"/>
  <c r="AO42" i="26"/>
  <c r="AO41" i="26"/>
  <c r="AO40" i="26"/>
  <c r="A35" i="26"/>
  <c r="AX26" i="26"/>
  <c r="AV26" i="26"/>
  <c r="AJ26" i="26"/>
  <c r="AI26" i="26"/>
  <c r="AH26" i="26"/>
  <c r="AE26" i="26"/>
  <c r="T15" i="26"/>
  <c r="T14" i="26"/>
  <c r="T8" i="26"/>
  <c r="AO37" i="26" s="1"/>
  <c r="U4" i="26"/>
  <c r="U3" i="26"/>
  <c r="AA1" i="26"/>
  <c r="AO54" i="25"/>
  <c r="AO53" i="25"/>
  <c r="AO52" i="25"/>
  <c r="AO51" i="25"/>
  <c r="AO50" i="25"/>
  <c r="AO49" i="25"/>
  <c r="AO48" i="25"/>
  <c r="AO47" i="25"/>
  <c r="AO46" i="25"/>
  <c r="AO45" i="25"/>
  <c r="AO44" i="25"/>
  <c r="AO43" i="25"/>
  <c r="AO42" i="25"/>
  <c r="AO41" i="25"/>
  <c r="AO40" i="25"/>
  <c r="A35" i="25"/>
  <c r="AX26" i="25"/>
  <c r="AJ26" i="25"/>
  <c r="AI26" i="25"/>
  <c r="AH26" i="25"/>
  <c r="AE26" i="25"/>
  <c r="T9" i="25"/>
  <c r="T8" i="25"/>
  <c r="AO55" i="25" s="1"/>
  <c r="U4" i="25"/>
  <c r="U3" i="25"/>
  <c r="AA1" i="25"/>
  <c r="AO54" i="24"/>
  <c r="AO53" i="24"/>
  <c r="AO52" i="24"/>
  <c r="AO51" i="24"/>
  <c r="AO50" i="24"/>
  <c r="AO49" i="24"/>
  <c r="AO48" i="24"/>
  <c r="AO47" i="24"/>
  <c r="AO46" i="24"/>
  <c r="AO45" i="24"/>
  <c r="AO44" i="24"/>
  <c r="AO43" i="24"/>
  <c r="AO42" i="24"/>
  <c r="AO41" i="24"/>
  <c r="AO40" i="24"/>
  <c r="A35" i="24"/>
  <c r="AX26" i="24"/>
  <c r="AJ26" i="24"/>
  <c r="AI26" i="24"/>
  <c r="AH26" i="24"/>
  <c r="AE26" i="24"/>
  <c r="T9" i="24"/>
  <c r="T8" i="24"/>
  <c r="U4" i="24"/>
  <c r="U3" i="24"/>
  <c r="AA1" i="24"/>
  <c r="AO54" i="23"/>
  <c r="AO53" i="23"/>
  <c r="AO52" i="23"/>
  <c r="AO51" i="23"/>
  <c r="AO50" i="23"/>
  <c r="AO49" i="23"/>
  <c r="AO48" i="23"/>
  <c r="AO47" i="23"/>
  <c r="AO46" i="23"/>
  <c r="AO45" i="23"/>
  <c r="AO44" i="23"/>
  <c r="AO43" i="23"/>
  <c r="AO42" i="23"/>
  <c r="AO41" i="23"/>
  <c r="AO40" i="23"/>
  <c r="A35" i="23"/>
  <c r="AX26" i="23"/>
  <c r="AJ26" i="23"/>
  <c r="AI26" i="23"/>
  <c r="AH26" i="23"/>
  <c r="AE26" i="23"/>
  <c r="T15" i="23"/>
  <c r="T14" i="23"/>
  <c r="T9" i="23"/>
  <c r="T8" i="23"/>
  <c r="AV26" i="23" s="1"/>
  <c r="U4" i="23"/>
  <c r="U3" i="23"/>
  <c r="AA1" i="23"/>
  <c r="AO54" i="22"/>
  <c r="AO53" i="22"/>
  <c r="AO52" i="22"/>
  <c r="AO51" i="22"/>
  <c r="AO50" i="22"/>
  <c r="AO49" i="22"/>
  <c r="AO48" i="22"/>
  <c r="AO47" i="22"/>
  <c r="AO46" i="22"/>
  <c r="AO45" i="22"/>
  <c r="AO44" i="22"/>
  <c r="AO43" i="22"/>
  <c r="AO42" i="22"/>
  <c r="AO41" i="22"/>
  <c r="AO40" i="22"/>
  <c r="A35" i="22"/>
  <c r="AX26" i="22"/>
  <c r="AJ26" i="22"/>
  <c r="AI26" i="22"/>
  <c r="AH26" i="22"/>
  <c r="AE26" i="22"/>
  <c r="T8" i="22"/>
  <c r="T15" i="22" s="1"/>
  <c r="U4" i="22"/>
  <c r="U3" i="22"/>
  <c r="AA1" i="22"/>
  <c r="AO54" i="21"/>
  <c r="AO53" i="21"/>
  <c r="AO52" i="21"/>
  <c r="AO51" i="21"/>
  <c r="AO50" i="21"/>
  <c r="AO49" i="21"/>
  <c r="AO48" i="21"/>
  <c r="AO47" i="21"/>
  <c r="AO46" i="21"/>
  <c r="AO45" i="21"/>
  <c r="AO44" i="21"/>
  <c r="AO43" i="21"/>
  <c r="AO42" i="21"/>
  <c r="AO41" i="21"/>
  <c r="AO40" i="21"/>
  <c r="AO37" i="21"/>
  <c r="A35" i="21"/>
  <c r="AX26" i="21"/>
  <c r="AV26" i="21"/>
  <c r="AJ26" i="21"/>
  <c r="AI26" i="21"/>
  <c r="AH26" i="21"/>
  <c r="AE26" i="21"/>
  <c r="T15" i="21"/>
  <c r="T14" i="21"/>
  <c r="T8" i="21"/>
  <c r="AO55" i="21" s="1"/>
  <c r="U4" i="21"/>
  <c r="U3" i="21"/>
  <c r="AA1" i="21"/>
  <c r="AO54" i="20"/>
  <c r="AO53" i="20"/>
  <c r="AO52" i="20"/>
  <c r="AO51" i="20"/>
  <c r="AO50" i="20"/>
  <c r="AO49" i="20"/>
  <c r="AO48" i="20"/>
  <c r="AO47" i="20"/>
  <c r="AO46" i="20"/>
  <c r="AO45" i="20"/>
  <c r="AO44" i="20"/>
  <c r="AO43" i="20"/>
  <c r="AO42" i="20"/>
  <c r="AO41" i="20"/>
  <c r="AO40" i="20"/>
  <c r="A35" i="20"/>
  <c r="AX26" i="20"/>
  <c r="AJ26" i="20"/>
  <c r="AI26" i="20"/>
  <c r="AH26" i="20"/>
  <c r="AE26" i="20"/>
  <c r="T8" i="20"/>
  <c r="AO55" i="20" s="1"/>
  <c r="U4" i="20"/>
  <c r="U3" i="20"/>
  <c r="AA1" i="20"/>
  <c r="AO54" i="19"/>
  <c r="AO53" i="19"/>
  <c r="AO52" i="19"/>
  <c r="AO51" i="19"/>
  <c r="AO50" i="19"/>
  <c r="AO49" i="19"/>
  <c r="AO48" i="19"/>
  <c r="AO47" i="19"/>
  <c r="AO46" i="19"/>
  <c r="AO45" i="19"/>
  <c r="AO44" i="19"/>
  <c r="AO43" i="19"/>
  <c r="AO42" i="19"/>
  <c r="AO41" i="19"/>
  <c r="AO40" i="19"/>
  <c r="AO37" i="19"/>
  <c r="A35" i="19"/>
  <c r="AX26" i="19"/>
  <c r="AJ26" i="19"/>
  <c r="AI26" i="19"/>
  <c r="AH26" i="19"/>
  <c r="AE26" i="19"/>
  <c r="T8" i="19"/>
  <c r="AV26" i="19" s="1"/>
  <c r="U4" i="19"/>
  <c r="U3" i="19"/>
  <c r="AA1" i="19"/>
  <c r="AO55" i="18"/>
  <c r="AO54" i="18"/>
  <c r="AO53" i="18"/>
  <c r="AO52" i="18"/>
  <c r="AO51" i="18"/>
  <c r="AO50" i="18"/>
  <c r="AO49" i="18"/>
  <c r="AO48" i="18"/>
  <c r="AO47" i="18"/>
  <c r="AO46" i="18"/>
  <c r="AO45" i="18"/>
  <c r="AO44" i="18"/>
  <c r="AO43" i="18"/>
  <c r="AO42" i="18"/>
  <c r="AO41" i="18"/>
  <c r="AO40" i="18"/>
  <c r="A35" i="18"/>
  <c r="AX26" i="18"/>
  <c r="AJ26" i="18"/>
  <c r="AI26" i="18"/>
  <c r="AH26" i="18"/>
  <c r="AE26" i="18"/>
  <c r="T9" i="18"/>
  <c r="T8" i="18"/>
  <c r="U4" i="18"/>
  <c r="U3" i="18"/>
  <c r="AA1" i="18"/>
  <c r="AO54" i="17"/>
  <c r="AO53" i="17"/>
  <c r="AO52" i="17"/>
  <c r="AO51" i="17"/>
  <c r="AO50" i="17"/>
  <c r="AO49" i="17"/>
  <c r="AO48" i="17"/>
  <c r="AO47" i="17"/>
  <c r="AO46" i="17"/>
  <c r="AO45" i="17"/>
  <c r="AO44" i="17"/>
  <c r="AO43" i="17"/>
  <c r="AO42" i="17"/>
  <c r="AO41" i="17"/>
  <c r="AO40" i="17"/>
  <c r="A35" i="17"/>
  <c r="AX26" i="17"/>
  <c r="AJ26" i="17"/>
  <c r="AI26" i="17"/>
  <c r="AH26" i="17"/>
  <c r="AE26" i="17"/>
  <c r="T8" i="17"/>
  <c r="U4" i="17"/>
  <c r="U3" i="17"/>
  <c r="AA1" i="17"/>
  <c r="AO55" i="16"/>
  <c r="AO54" i="16"/>
  <c r="AO53" i="16"/>
  <c r="AO52" i="16"/>
  <c r="AO51" i="16"/>
  <c r="AO50" i="16"/>
  <c r="AO49" i="16"/>
  <c r="AO48" i="16"/>
  <c r="AO47" i="16"/>
  <c r="AO46" i="16"/>
  <c r="AO45" i="16"/>
  <c r="AO44" i="16"/>
  <c r="AO43" i="16"/>
  <c r="AO42" i="16"/>
  <c r="AO41" i="16"/>
  <c r="AO40" i="16"/>
  <c r="A35" i="16"/>
  <c r="AX26" i="16"/>
  <c r="AJ26" i="16"/>
  <c r="AI26" i="16"/>
  <c r="AH26" i="16"/>
  <c r="AE26" i="16"/>
  <c r="T15" i="16"/>
  <c r="T14" i="16"/>
  <c r="T9" i="16"/>
  <c r="T8" i="16"/>
  <c r="AV26" i="16" s="1"/>
  <c r="U4" i="16"/>
  <c r="U3" i="16"/>
  <c r="AA1" i="16"/>
  <c r="AO55" i="15"/>
  <c r="AO54" i="15"/>
  <c r="AO53" i="15"/>
  <c r="AO52" i="15"/>
  <c r="AO51" i="15"/>
  <c r="AO50" i="15"/>
  <c r="AO49" i="15"/>
  <c r="AO48" i="15"/>
  <c r="AO47" i="15"/>
  <c r="AO46" i="15"/>
  <c r="AO45" i="15"/>
  <c r="AO44" i="15"/>
  <c r="AO43" i="15"/>
  <c r="AO42" i="15"/>
  <c r="AO41" i="15"/>
  <c r="AO40" i="15"/>
  <c r="A35" i="15"/>
  <c r="AX26" i="15"/>
  <c r="AV26" i="15"/>
  <c r="AJ26" i="15"/>
  <c r="AI26" i="15"/>
  <c r="AH26" i="15"/>
  <c r="AE26" i="15"/>
  <c r="T8" i="15"/>
  <c r="T15" i="15" s="1"/>
  <c r="U4" i="15"/>
  <c r="U3" i="15"/>
  <c r="AA1" i="15"/>
  <c r="AO54" i="14"/>
  <c r="AO53" i="14"/>
  <c r="AO52" i="14"/>
  <c r="AO51" i="14"/>
  <c r="AO50" i="14"/>
  <c r="AO49" i="14"/>
  <c r="AO48" i="14"/>
  <c r="AO47" i="14"/>
  <c r="AO46" i="14"/>
  <c r="AO45" i="14"/>
  <c r="AO44" i="14"/>
  <c r="AO43" i="14"/>
  <c r="AO42" i="14"/>
  <c r="AO41" i="14"/>
  <c r="AO40" i="14"/>
  <c r="A35" i="14"/>
  <c r="AX26" i="14"/>
  <c r="AJ26" i="14"/>
  <c r="AI26" i="14"/>
  <c r="AH26" i="14"/>
  <c r="AE26" i="14"/>
  <c r="T8" i="14"/>
  <c r="U4" i="14"/>
  <c r="U3" i="14"/>
  <c r="AA1" i="14"/>
  <c r="AO55" i="13"/>
  <c r="AO54" i="13"/>
  <c r="AO53" i="13"/>
  <c r="AO52" i="13"/>
  <c r="AO51" i="13"/>
  <c r="AO50" i="13"/>
  <c r="AO49" i="13"/>
  <c r="AO48" i="13"/>
  <c r="AO47" i="13"/>
  <c r="AO46" i="13"/>
  <c r="AO45" i="13"/>
  <c r="AO44" i="13"/>
  <c r="AO43" i="13"/>
  <c r="AO42" i="13"/>
  <c r="AO41" i="13"/>
  <c r="AO40" i="13"/>
  <c r="AO37" i="13"/>
  <c r="A35" i="13"/>
  <c r="AX26" i="13"/>
  <c r="AV26" i="13"/>
  <c r="AJ26" i="13"/>
  <c r="AI26" i="13"/>
  <c r="AH26" i="13"/>
  <c r="AE26" i="13"/>
  <c r="T15" i="13"/>
  <c r="T14" i="13"/>
  <c r="T8" i="13"/>
  <c r="U4" i="13"/>
  <c r="U3" i="13"/>
  <c r="AA1" i="13"/>
  <c r="AO54" i="12"/>
  <c r="AO53" i="12"/>
  <c r="AO52" i="12"/>
  <c r="AO51" i="12"/>
  <c r="AO50" i="12"/>
  <c r="AO49" i="12"/>
  <c r="AO48" i="12"/>
  <c r="AO47" i="12"/>
  <c r="AO46" i="12"/>
  <c r="AO45" i="12"/>
  <c r="AO44" i="12"/>
  <c r="AO43" i="12"/>
  <c r="AO42" i="12"/>
  <c r="AO41" i="12"/>
  <c r="AO40" i="12"/>
  <c r="A35" i="12"/>
  <c r="AX26" i="12"/>
  <c r="AJ26" i="12"/>
  <c r="AI26" i="12"/>
  <c r="AH26" i="12"/>
  <c r="AE26" i="12"/>
  <c r="T8" i="12"/>
  <c r="T14" i="12" s="1"/>
  <c r="U4" i="12"/>
  <c r="U3" i="12"/>
  <c r="AA1" i="12"/>
  <c r="AO55" i="11"/>
  <c r="AO54" i="11"/>
  <c r="AO53" i="11"/>
  <c r="AO52" i="11"/>
  <c r="AO51" i="11"/>
  <c r="AO50" i="11"/>
  <c r="AO49" i="11"/>
  <c r="AO48" i="11"/>
  <c r="AO47" i="11"/>
  <c r="AO46" i="11"/>
  <c r="AO45" i="11"/>
  <c r="AO44" i="11"/>
  <c r="AO43" i="11"/>
  <c r="AO42" i="11"/>
  <c r="AO41" i="11"/>
  <c r="AO40" i="11"/>
  <c r="A35" i="11"/>
  <c r="AX26" i="11"/>
  <c r="AV26" i="11"/>
  <c r="AJ26" i="11"/>
  <c r="AI26" i="11"/>
  <c r="AH26" i="11"/>
  <c r="AE26" i="11"/>
  <c r="T15" i="11"/>
  <c r="T14" i="11"/>
  <c r="T8" i="11"/>
  <c r="T9" i="11" s="1"/>
  <c r="U4" i="11"/>
  <c r="U3" i="11"/>
  <c r="AA1" i="11"/>
  <c r="AO54" i="10"/>
  <c r="AO53" i="10"/>
  <c r="AO52" i="10"/>
  <c r="AO51" i="10"/>
  <c r="AO50" i="10"/>
  <c r="AO49" i="10"/>
  <c r="AO48" i="10"/>
  <c r="AO47" i="10"/>
  <c r="AO46" i="10"/>
  <c r="AO45" i="10"/>
  <c r="AO44" i="10"/>
  <c r="AO43" i="10"/>
  <c r="AO42" i="10"/>
  <c r="AO41" i="10"/>
  <c r="AO40" i="10"/>
  <c r="AO37" i="10"/>
  <c r="A35" i="10"/>
  <c r="AX26" i="10"/>
  <c r="AJ26" i="10"/>
  <c r="AI26" i="10"/>
  <c r="AH26" i="10"/>
  <c r="AE26" i="10"/>
  <c r="T15" i="10"/>
  <c r="T14" i="10"/>
  <c r="T8" i="10"/>
  <c r="T9" i="10" s="1"/>
  <c r="U4" i="10"/>
  <c r="U3" i="10"/>
  <c r="AA1" i="10"/>
  <c r="AO55" i="9"/>
  <c r="AO54" i="9"/>
  <c r="AO53" i="9"/>
  <c r="AO52" i="9"/>
  <c r="AO51" i="9"/>
  <c r="AO50" i="9"/>
  <c r="AO49" i="9"/>
  <c r="AO48" i="9"/>
  <c r="AO47" i="9"/>
  <c r="AO46" i="9"/>
  <c r="AO45" i="9"/>
  <c r="AO44" i="9"/>
  <c r="AO43" i="9"/>
  <c r="AO42" i="9"/>
  <c r="AO41" i="9"/>
  <c r="AO40" i="9"/>
  <c r="A35" i="9"/>
  <c r="AX26" i="9"/>
  <c r="AJ26" i="9"/>
  <c r="AI26" i="9"/>
  <c r="AH26" i="9"/>
  <c r="AE26" i="9"/>
  <c r="T14" i="9"/>
  <c r="T8" i="9"/>
  <c r="AV26" i="9" s="1"/>
  <c r="U4" i="9"/>
  <c r="U3" i="9"/>
  <c r="AA1" i="9"/>
  <c r="AO54" i="8"/>
  <c r="AO53" i="8"/>
  <c r="AO52" i="8"/>
  <c r="AO51" i="8"/>
  <c r="AO50" i="8"/>
  <c r="AO49" i="8"/>
  <c r="AO48" i="8"/>
  <c r="AO47" i="8"/>
  <c r="AO46" i="8"/>
  <c r="AO45" i="8"/>
  <c r="AO44" i="8"/>
  <c r="AO43" i="8"/>
  <c r="AO42" i="8"/>
  <c r="AO41" i="8"/>
  <c r="AO40" i="8"/>
  <c r="A35" i="8"/>
  <c r="AX26" i="8"/>
  <c r="AJ26" i="8"/>
  <c r="AI26" i="8"/>
  <c r="AH26" i="8"/>
  <c r="AE26" i="8"/>
  <c r="T8" i="8"/>
  <c r="AV26" i="8" s="1"/>
  <c r="U4" i="8"/>
  <c r="U3" i="8"/>
  <c r="AA1" i="8"/>
  <c r="AO54" i="7"/>
  <c r="AO53" i="7"/>
  <c r="AO52" i="7"/>
  <c r="AO51" i="7"/>
  <c r="AO50" i="7"/>
  <c r="AO49" i="7"/>
  <c r="AO48" i="7"/>
  <c r="AO47" i="7"/>
  <c r="AO46" i="7"/>
  <c r="AO45" i="7"/>
  <c r="AO44" i="7"/>
  <c r="AO43" i="7"/>
  <c r="AO42" i="7"/>
  <c r="AO41" i="7"/>
  <c r="AO40" i="7"/>
  <c r="A35" i="7"/>
  <c r="AX26" i="7"/>
  <c r="AJ26" i="7"/>
  <c r="AI26" i="7"/>
  <c r="AH26" i="7"/>
  <c r="AE26" i="7"/>
  <c r="T8" i="7"/>
  <c r="AO37" i="7" s="1"/>
  <c r="U4" i="7"/>
  <c r="U3" i="7"/>
  <c r="AA1" i="7"/>
  <c r="AE63" i="5"/>
  <c r="AD63" i="5"/>
  <c r="AE62" i="5"/>
  <c r="AD62" i="5"/>
  <c r="AE61" i="5"/>
  <c r="AD61" i="5"/>
  <c r="AE60" i="5"/>
  <c r="AD60" i="5"/>
  <c r="AE59" i="5"/>
  <c r="AD59" i="5"/>
  <c r="AE58" i="5"/>
  <c r="AD58" i="5"/>
  <c r="AE57" i="5"/>
  <c r="AD57" i="5"/>
  <c r="AE56" i="5"/>
  <c r="AD56" i="5"/>
  <c r="AE55" i="5"/>
  <c r="AD55" i="5"/>
  <c r="AE54" i="5"/>
  <c r="AD54" i="5"/>
  <c r="AE53" i="5"/>
  <c r="AD53" i="5"/>
  <c r="AE52" i="5"/>
  <c r="AD52" i="5"/>
  <c r="AE51" i="5"/>
  <c r="AD51" i="5"/>
  <c r="AE50" i="5"/>
  <c r="AD50" i="5"/>
  <c r="AE49" i="5"/>
  <c r="AD49" i="5"/>
  <c r="AE48" i="5"/>
  <c r="AD48" i="5"/>
  <c r="AE47" i="5"/>
  <c r="AD47" i="5"/>
  <c r="AE46" i="5"/>
  <c r="AD46" i="5"/>
  <c r="AE45" i="5"/>
  <c r="AD45" i="5"/>
  <c r="AE44" i="5"/>
  <c r="AD44" i="5"/>
  <c r="AE43" i="5"/>
  <c r="AD43" i="5"/>
  <c r="AE42" i="5"/>
  <c r="AD42" i="5"/>
  <c r="AE41" i="5"/>
  <c r="AD41" i="5"/>
  <c r="AE40" i="5"/>
  <c r="AD40" i="5"/>
  <c r="AE39" i="5"/>
  <c r="AD39" i="5"/>
  <c r="AE38" i="5"/>
  <c r="AD38" i="5"/>
  <c r="AE37" i="5"/>
  <c r="AD37" i="5"/>
  <c r="AE36" i="5"/>
  <c r="AD36" i="5"/>
  <c r="AE35" i="5"/>
  <c r="AD35" i="5"/>
  <c r="AE34" i="5"/>
  <c r="AD34" i="5"/>
  <c r="AE33" i="5"/>
  <c r="AD33" i="5"/>
  <c r="AE32" i="5"/>
  <c r="AD32" i="5"/>
  <c r="AE31" i="5"/>
  <c r="AD31" i="5"/>
  <c r="AE30" i="5"/>
  <c r="AD30" i="5"/>
  <c r="AE29" i="5"/>
  <c r="AD29" i="5"/>
  <c r="AE28" i="5"/>
  <c r="AD28" i="5"/>
  <c r="AE27" i="5"/>
  <c r="AD27" i="5"/>
  <c r="AE26" i="5"/>
  <c r="AD26" i="5"/>
  <c r="AE25" i="5"/>
  <c r="AD25" i="5"/>
  <c r="AE24" i="5"/>
  <c r="AD24" i="5"/>
  <c r="AE23" i="5"/>
  <c r="AD23" i="5"/>
  <c r="AE22" i="5"/>
  <c r="AD22" i="5"/>
  <c r="AE21" i="5"/>
  <c r="AD21" i="5"/>
  <c r="AE20" i="5"/>
  <c r="AD20" i="5"/>
  <c r="AE19" i="5"/>
  <c r="AD19" i="5"/>
  <c r="AE18" i="5"/>
  <c r="AD18" i="5"/>
  <c r="AE17" i="5"/>
  <c r="AD17" i="5"/>
  <c r="AE16" i="5"/>
  <c r="AD16" i="5"/>
  <c r="AE15" i="5"/>
  <c r="AD15" i="5"/>
  <c r="AE14" i="5"/>
  <c r="AD14" i="5"/>
  <c r="AE13" i="5"/>
  <c r="AD13" i="5"/>
  <c r="AE12" i="5"/>
  <c r="AD12" i="5"/>
  <c r="AE11" i="5"/>
  <c r="AD11" i="5"/>
  <c r="AE10" i="5"/>
  <c r="AD10" i="5"/>
  <c r="AE9" i="5"/>
  <c r="AD9" i="5"/>
  <c r="AE8" i="5"/>
  <c r="AD8" i="5"/>
  <c r="AE7" i="5"/>
  <c r="AD7" i="5"/>
  <c r="AE6" i="5"/>
  <c r="AD6" i="5"/>
  <c r="AE5" i="5"/>
  <c r="AD5" i="5"/>
  <c r="P5" i="5"/>
  <c r="AE4" i="5"/>
  <c r="AD4" i="5"/>
  <c r="AE3" i="5"/>
  <c r="AD3" i="5"/>
  <c r="U23" i="7" s="1"/>
  <c r="O3" i="5"/>
  <c r="P4" i="5" s="1"/>
  <c r="AE2" i="5"/>
  <c r="AD2" i="5"/>
  <c r="P2" i="5"/>
  <c r="E2" i="5"/>
  <c r="H72" i="4"/>
  <c r="H71" i="4"/>
  <c r="H70" i="4"/>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A2" i="3"/>
  <c r="C5209" i="1"/>
  <c r="B5209" i="1"/>
  <c r="A5209" i="1"/>
  <c r="C5208" i="1"/>
  <c r="B5208" i="1"/>
  <c r="A5208" i="1"/>
  <c r="C5207" i="1"/>
  <c r="B5207" i="1"/>
  <c r="A5207" i="1"/>
  <c r="C5206" i="1"/>
  <c r="B5206" i="1"/>
  <c r="A5206" i="1"/>
  <c r="C5205" i="1"/>
  <c r="B5205" i="1"/>
  <c r="A5205" i="1"/>
  <c r="C5204" i="1"/>
  <c r="B5204" i="1"/>
  <c r="A5204" i="1"/>
  <c r="C5203" i="1"/>
  <c r="B5203" i="1"/>
  <c r="A5203" i="1"/>
  <c r="C5202" i="1"/>
  <c r="B5202" i="1"/>
  <c r="A5202" i="1"/>
  <c r="C5201" i="1"/>
  <c r="B5201" i="1"/>
  <c r="A5201" i="1"/>
  <c r="C5200" i="1"/>
  <c r="B5200" i="1"/>
  <c r="A5200" i="1"/>
  <c r="C5199" i="1"/>
  <c r="B5199" i="1"/>
  <c r="A5199" i="1"/>
  <c r="C5198" i="1"/>
  <c r="B5198" i="1"/>
  <c r="A5198" i="1"/>
  <c r="C5197" i="1"/>
  <c r="B5197" i="1"/>
  <c r="A5197" i="1"/>
  <c r="C5196" i="1"/>
  <c r="B5196" i="1"/>
  <c r="A5196" i="1"/>
  <c r="C5195" i="1"/>
  <c r="B5195" i="1"/>
  <c r="A5195" i="1"/>
  <c r="C5194" i="1"/>
  <c r="B5194" i="1"/>
  <c r="A5194" i="1"/>
  <c r="C5193" i="1"/>
  <c r="B5193" i="1"/>
  <c r="A5193" i="1"/>
  <c r="C5192" i="1"/>
  <c r="B5192" i="1"/>
  <c r="A5192" i="1"/>
  <c r="C5191" i="1"/>
  <c r="B5191" i="1"/>
  <c r="A5191" i="1"/>
  <c r="C5190" i="1"/>
  <c r="B5190" i="1"/>
  <c r="A5190" i="1"/>
  <c r="C5189" i="1"/>
  <c r="B5189" i="1"/>
  <c r="A5189" i="1"/>
  <c r="C5188" i="1"/>
  <c r="B5188" i="1"/>
  <c r="A5188" i="1"/>
  <c r="C5187" i="1"/>
  <c r="B5187" i="1"/>
  <c r="A5187" i="1"/>
  <c r="C5186" i="1"/>
  <c r="B5186" i="1"/>
  <c r="A5186" i="1"/>
  <c r="C5185" i="1"/>
  <c r="B5185" i="1"/>
  <c r="A5185" i="1"/>
  <c r="C5184" i="1"/>
  <c r="B5184" i="1"/>
  <c r="A5184" i="1"/>
  <c r="C5183" i="1"/>
  <c r="B5183" i="1"/>
  <c r="A5183" i="1"/>
  <c r="C5182" i="1"/>
  <c r="B5182" i="1"/>
  <c r="A5182" i="1"/>
  <c r="C5181" i="1"/>
  <c r="B5181" i="1"/>
  <c r="A5181" i="1"/>
  <c r="C5180" i="1"/>
  <c r="B5180" i="1"/>
  <c r="A5180" i="1"/>
  <c r="C5179" i="1"/>
  <c r="B5179" i="1"/>
  <c r="A5179" i="1"/>
  <c r="C5178" i="1"/>
  <c r="B5178" i="1"/>
  <c r="A5178" i="1"/>
  <c r="C5177" i="1"/>
  <c r="B5177" i="1"/>
  <c r="A5177" i="1"/>
  <c r="C5176" i="1"/>
  <c r="B5176" i="1"/>
  <c r="A5176" i="1"/>
  <c r="C5175" i="1"/>
  <c r="B5175" i="1"/>
  <c r="A5175" i="1"/>
  <c r="C5174" i="1"/>
  <c r="B5174" i="1"/>
  <c r="A5174" i="1"/>
  <c r="C5173" i="1"/>
  <c r="B5173" i="1"/>
  <c r="A5173" i="1"/>
  <c r="C5172" i="1"/>
  <c r="B5172" i="1"/>
  <c r="A5172" i="1"/>
  <c r="C5171" i="1"/>
  <c r="B5171" i="1"/>
  <c r="A5171" i="1"/>
  <c r="C5170" i="1"/>
  <c r="B5170" i="1"/>
  <c r="A5170" i="1"/>
  <c r="C5169" i="1"/>
  <c r="B5169" i="1"/>
  <c r="A5169" i="1"/>
  <c r="C5168" i="1"/>
  <c r="B5168" i="1"/>
  <c r="A5168" i="1"/>
  <c r="C5167" i="1"/>
  <c r="B5167" i="1"/>
  <c r="A5167" i="1"/>
  <c r="C5166" i="1"/>
  <c r="B5166" i="1"/>
  <c r="A5166" i="1"/>
  <c r="C5165" i="1"/>
  <c r="B5165" i="1"/>
  <c r="A5165" i="1"/>
  <c r="C5164" i="1"/>
  <c r="B5164" i="1"/>
  <c r="A5164" i="1"/>
  <c r="C5163" i="1"/>
  <c r="B5163" i="1"/>
  <c r="A5163" i="1"/>
  <c r="C5162" i="1"/>
  <c r="B5162" i="1"/>
  <c r="A5162" i="1"/>
  <c r="C5161" i="1"/>
  <c r="B5161" i="1"/>
  <c r="A5161" i="1"/>
  <c r="C5160" i="1"/>
  <c r="B5160" i="1"/>
  <c r="A5160" i="1"/>
  <c r="C5159" i="1"/>
  <c r="B5159" i="1"/>
  <c r="A5159" i="1"/>
  <c r="C5158" i="1"/>
  <c r="B5158" i="1"/>
  <c r="A5158" i="1"/>
  <c r="C5157" i="1"/>
  <c r="B5157" i="1"/>
  <c r="A5157" i="1"/>
  <c r="C5156" i="1"/>
  <c r="B5156" i="1"/>
  <c r="A5156" i="1"/>
  <c r="C5155" i="1"/>
  <c r="B5155" i="1"/>
  <c r="A5155" i="1"/>
  <c r="C5154" i="1"/>
  <c r="B5154" i="1"/>
  <c r="A5154" i="1"/>
  <c r="C5153" i="1"/>
  <c r="B5153" i="1"/>
  <c r="A5153" i="1"/>
  <c r="C5152" i="1"/>
  <c r="B5152" i="1"/>
  <c r="A5152" i="1"/>
  <c r="C5151" i="1"/>
  <c r="B5151" i="1"/>
  <c r="A5151" i="1"/>
  <c r="C5150" i="1"/>
  <c r="B5150" i="1"/>
  <c r="A5150" i="1"/>
  <c r="C5149" i="1"/>
  <c r="B5149" i="1"/>
  <c r="A5149" i="1"/>
  <c r="C5148" i="1"/>
  <c r="B5148" i="1"/>
  <c r="A5148" i="1"/>
  <c r="C5147" i="1"/>
  <c r="B5147" i="1"/>
  <c r="A5147" i="1"/>
  <c r="C5146" i="1"/>
  <c r="B5146" i="1"/>
  <c r="A5146" i="1"/>
  <c r="C5145" i="1"/>
  <c r="B5145" i="1"/>
  <c r="A5145" i="1"/>
  <c r="C5144" i="1"/>
  <c r="B5144" i="1"/>
  <c r="A5144" i="1"/>
  <c r="C5143" i="1"/>
  <c r="B5143" i="1"/>
  <c r="A5143" i="1"/>
  <c r="C5142" i="1"/>
  <c r="B5142" i="1"/>
  <c r="A5142" i="1"/>
  <c r="C5141" i="1"/>
  <c r="B5141" i="1"/>
  <c r="A5141" i="1"/>
  <c r="C5140" i="1"/>
  <c r="B5140" i="1"/>
  <c r="A5140" i="1"/>
  <c r="C5139" i="1"/>
  <c r="B5139" i="1"/>
  <c r="A5139" i="1"/>
  <c r="C5138" i="1"/>
  <c r="B5138" i="1"/>
  <c r="A5138" i="1"/>
  <c r="C5137" i="1"/>
  <c r="B5137" i="1"/>
  <c r="A5137" i="1"/>
  <c r="C5136" i="1"/>
  <c r="B5136" i="1"/>
  <c r="A5136" i="1"/>
  <c r="C5135" i="1"/>
  <c r="B5135" i="1"/>
  <c r="A5135" i="1"/>
  <c r="C5134" i="1"/>
  <c r="B5134" i="1"/>
  <c r="A5134" i="1"/>
  <c r="C5133" i="1"/>
  <c r="B5133" i="1"/>
  <c r="A5133" i="1"/>
  <c r="C5132" i="1"/>
  <c r="B5132" i="1"/>
  <c r="A5132" i="1"/>
  <c r="C5131" i="1"/>
  <c r="B5131" i="1"/>
  <c r="A5131" i="1"/>
  <c r="C5130" i="1"/>
  <c r="B5130" i="1"/>
  <c r="A5130" i="1"/>
  <c r="C5129" i="1"/>
  <c r="B5129" i="1"/>
  <c r="A5129" i="1"/>
  <c r="C5128" i="1"/>
  <c r="B5128" i="1"/>
  <c r="A5128" i="1"/>
  <c r="C5127" i="1"/>
  <c r="B5127" i="1"/>
  <c r="A5127" i="1"/>
  <c r="C5126" i="1"/>
  <c r="B5126" i="1"/>
  <c r="A5126" i="1"/>
  <c r="C5125" i="1"/>
  <c r="B5125" i="1"/>
  <c r="A5125" i="1"/>
  <c r="C5124" i="1"/>
  <c r="B5124" i="1"/>
  <c r="A5124" i="1"/>
  <c r="C5123" i="1"/>
  <c r="B5123" i="1"/>
  <c r="A5123" i="1"/>
  <c r="C5122" i="1"/>
  <c r="B5122" i="1"/>
  <c r="A5122" i="1"/>
  <c r="C5121" i="1"/>
  <c r="B5121" i="1"/>
  <c r="A5121" i="1"/>
  <c r="C5120" i="1"/>
  <c r="B5120" i="1"/>
  <c r="A5120" i="1"/>
  <c r="C5119" i="1"/>
  <c r="B5119" i="1"/>
  <c r="A5119" i="1"/>
  <c r="C5118" i="1"/>
  <c r="B5118" i="1"/>
  <c r="A5118" i="1"/>
  <c r="C5117" i="1"/>
  <c r="B5117" i="1"/>
  <c r="A5117" i="1"/>
  <c r="C5116" i="1"/>
  <c r="B5116" i="1"/>
  <c r="A5116" i="1"/>
  <c r="C5115" i="1"/>
  <c r="B5115" i="1"/>
  <c r="A5115" i="1"/>
  <c r="C5114" i="1"/>
  <c r="B5114" i="1"/>
  <c r="A5114" i="1"/>
  <c r="C5113" i="1"/>
  <c r="B5113" i="1"/>
  <c r="A5113" i="1"/>
  <c r="C5112" i="1"/>
  <c r="B5112" i="1"/>
  <c r="A5112" i="1"/>
  <c r="C5111" i="1"/>
  <c r="B5111" i="1"/>
  <c r="A5111" i="1"/>
  <c r="C5110" i="1"/>
  <c r="B5110" i="1"/>
  <c r="A5110" i="1"/>
  <c r="C5109" i="1"/>
  <c r="B5109" i="1"/>
  <c r="A5109" i="1"/>
  <c r="C5108" i="1"/>
  <c r="B5108" i="1"/>
  <c r="A5108" i="1"/>
  <c r="C5107" i="1"/>
  <c r="B5107" i="1"/>
  <c r="A5107" i="1"/>
  <c r="C5106" i="1"/>
  <c r="B5106" i="1"/>
  <c r="A5106" i="1"/>
  <c r="C5105" i="1"/>
  <c r="B5105" i="1"/>
  <c r="A5105" i="1"/>
  <c r="C5104" i="1"/>
  <c r="B5104" i="1"/>
  <c r="A5104" i="1"/>
  <c r="C5103" i="1"/>
  <c r="B5103" i="1"/>
  <c r="A5103" i="1"/>
  <c r="C5102" i="1"/>
  <c r="B5102" i="1"/>
  <c r="A5102" i="1"/>
  <c r="C5101" i="1"/>
  <c r="B5101" i="1"/>
  <c r="A5101" i="1"/>
  <c r="C5100" i="1"/>
  <c r="B5100" i="1"/>
  <c r="A5100" i="1"/>
  <c r="C5099" i="1"/>
  <c r="B5099" i="1"/>
  <c r="A5099" i="1"/>
  <c r="C5098" i="1"/>
  <c r="B5098" i="1"/>
  <c r="A5098" i="1"/>
  <c r="C5097" i="1"/>
  <c r="B5097" i="1"/>
  <c r="A5097" i="1"/>
  <c r="C5096" i="1"/>
  <c r="B5096" i="1"/>
  <c r="A5096" i="1"/>
  <c r="C5095" i="1"/>
  <c r="B5095" i="1"/>
  <c r="A5095" i="1"/>
  <c r="C5094" i="1"/>
  <c r="B5094" i="1"/>
  <c r="A5094" i="1"/>
  <c r="C5093" i="1"/>
  <c r="B5093" i="1"/>
  <c r="A5093" i="1"/>
  <c r="C5092" i="1"/>
  <c r="B5092" i="1"/>
  <c r="A5092" i="1"/>
  <c r="C5091" i="1"/>
  <c r="B5091" i="1"/>
  <c r="A5091" i="1"/>
  <c r="C5090" i="1"/>
  <c r="B5090" i="1"/>
  <c r="A5090" i="1"/>
  <c r="C5089" i="1"/>
  <c r="B5089" i="1"/>
  <c r="A5089" i="1"/>
  <c r="C5088" i="1"/>
  <c r="B5088" i="1"/>
  <c r="A5088" i="1"/>
  <c r="C5087" i="1"/>
  <c r="B5087" i="1"/>
  <c r="A5087" i="1"/>
  <c r="C5086" i="1"/>
  <c r="B5086" i="1"/>
  <c r="A5086" i="1"/>
  <c r="C5085" i="1"/>
  <c r="B5085" i="1"/>
  <c r="A5085" i="1"/>
  <c r="C5084" i="1"/>
  <c r="B5084" i="1"/>
  <c r="A5084" i="1"/>
  <c r="C5083" i="1"/>
  <c r="B5083" i="1"/>
  <c r="A5083" i="1"/>
  <c r="C5082" i="1"/>
  <c r="B5082" i="1"/>
  <c r="A5082" i="1"/>
  <c r="C5081" i="1"/>
  <c r="B5081" i="1"/>
  <c r="A5081" i="1"/>
  <c r="C5080" i="1"/>
  <c r="B5080" i="1"/>
  <c r="A5080" i="1"/>
  <c r="C5079" i="1"/>
  <c r="B5079" i="1"/>
  <c r="A5079" i="1"/>
  <c r="C5078" i="1"/>
  <c r="B5078" i="1"/>
  <c r="A5078" i="1"/>
  <c r="C5077" i="1"/>
  <c r="B5077" i="1"/>
  <c r="A5077" i="1"/>
  <c r="C5076" i="1"/>
  <c r="B5076" i="1"/>
  <c r="A5076" i="1"/>
  <c r="C5075" i="1"/>
  <c r="B5075" i="1"/>
  <c r="A5075" i="1"/>
  <c r="C5074" i="1"/>
  <c r="B5074" i="1"/>
  <c r="A5074" i="1"/>
  <c r="C5073" i="1"/>
  <c r="B5073" i="1"/>
  <c r="A5073" i="1"/>
  <c r="C5072" i="1"/>
  <c r="B5072" i="1"/>
  <c r="A5072" i="1"/>
  <c r="C5071" i="1"/>
  <c r="B5071" i="1"/>
  <c r="A5071" i="1"/>
  <c r="C5070" i="1"/>
  <c r="B5070" i="1"/>
  <c r="A5070" i="1"/>
  <c r="C5069" i="1"/>
  <c r="B5069" i="1"/>
  <c r="A5069" i="1"/>
  <c r="C5068" i="1"/>
  <c r="B5068" i="1"/>
  <c r="A5068" i="1"/>
  <c r="C5067" i="1"/>
  <c r="B5067" i="1"/>
  <c r="A5067" i="1"/>
  <c r="C5066" i="1"/>
  <c r="B5066" i="1"/>
  <c r="A5066" i="1"/>
  <c r="C5065" i="1"/>
  <c r="B5065" i="1"/>
  <c r="A5065" i="1"/>
  <c r="C5064" i="1"/>
  <c r="B5064" i="1"/>
  <c r="A5064" i="1"/>
  <c r="C5063" i="1"/>
  <c r="B5063" i="1"/>
  <c r="A5063" i="1"/>
  <c r="C5062" i="1"/>
  <c r="B5062" i="1"/>
  <c r="A5062" i="1"/>
  <c r="C5061" i="1"/>
  <c r="B5061" i="1"/>
  <c r="A5061" i="1"/>
  <c r="C5060" i="1"/>
  <c r="B5060" i="1"/>
  <c r="A5060" i="1"/>
  <c r="C5059" i="1"/>
  <c r="B5059" i="1"/>
  <c r="A5059" i="1"/>
  <c r="C5058" i="1"/>
  <c r="B5058" i="1"/>
  <c r="A5058" i="1"/>
  <c r="C5057" i="1"/>
  <c r="B5057" i="1"/>
  <c r="A5057" i="1"/>
  <c r="C5056" i="1"/>
  <c r="B5056" i="1"/>
  <c r="A5056" i="1"/>
  <c r="C5055" i="1"/>
  <c r="B5055" i="1"/>
  <c r="A5055" i="1"/>
  <c r="C5054" i="1"/>
  <c r="B5054" i="1"/>
  <c r="A5054" i="1"/>
  <c r="C5053" i="1"/>
  <c r="B5053" i="1"/>
  <c r="A5053" i="1"/>
  <c r="C5052" i="1"/>
  <c r="B5052" i="1"/>
  <c r="A5052" i="1"/>
  <c r="C5051" i="1"/>
  <c r="B5051" i="1"/>
  <c r="A5051" i="1"/>
  <c r="C5050" i="1"/>
  <c r="B5050" i="1"/>
  <c r="A5050" i="1"/>
  <c r="C5049" i="1"/>
  <c r="B5049" i="1"/>
  <c r="A5049" i="1"/>
  <c r="C5048" i="1"/>
  <c r="B5048" i="1"/>
  <c r="A5048" i="1"/>
  <c r="C5047" i="1"/>
  <c r="B5047" i="1"/>
  <c r="A5047" i="1"/>
  <c r="C5046" i="1"/>
  <c r="B5046" i="1"/>
  <c r="A5046" i="1"/>
  <c r="C5045" i="1"/>
  <c r="B5045" i="1"/>
  <c r="A5045" i="1"/>
  <c r="C5044" i="1"/>
  <c r="B5044" i="1"/>
  <c r="A5044" i="1"/>
  <c r="C5043" i="1"/>
  <c r="B5043" i="1"/>
  <c r="A5043" i="1"/>
  <c r="C5042" i="1"/>
  <c r="B5042" i="1"/>
  <c r="A5042" i="1"/>
  <c r="C5041" i="1"/>
  <c r="B5041" i="1"/>
  <c r="A5041" i="1"/>
  <c r="C5040" i="1"/>
  <c r="B5040" i="1"/>
  <c r="A5040" i="1"/>
  <c r="C5039" i="1"/>
  <c r="B5039" i="1"/>
  <c r="A5039" i="1"/>
  <c r="C5038" i="1"/>
  <c r="B5038" i="1"/>
  <c r="A5038" i="1"/>
  <c r="C5037" i="1"/>
  <c r="B5037" i="1"/>
  <c r="A5037" i="1"/>
  <c r="C5036" i="1"/>
  <c r="B5036" i="1"/>
  <c r="A5036" i="1"/>
  <c r="C5035" i="1"/>
  <c r="B5035" i="1"/>
  <c r="A5035" i="1"/>
  <c r="C5034" i="1"/>
  <c r="B5034" i="1"/>
  <c r="A5034" i="1"/>
  <c r="C5033" i="1"/>
  <c r="B5033" i="1"/>
  <c r="A5033" i="1"/>
  <c r="C5032" i="1"/>
  <c r="B5032" i="1"/>
  <c r="A5032" i="1"/>
  <c r="C5031" i="1"/>
  <c r="B5031" i="1"/>
  <c r="A5031" i="1"/>
  <c r="C5030" i="1"/>
  <c r="B5030" i="1"/>
  <c r="A5030" i="1"/>
  <c r="C5029" i="1"/>
  <c r="B5029" i="1"/>
  <c r="A5029" i="1"/>
  <c r="C5028" i="1"/>
  <c r="B5028" i="1"/>
  <c r="A5028" i="1"/>
  <c r="C5027" i="1"/>
  <c r="B5027" i="1"/>
  <c r="A5027" i="1"/>
  <c r="C5026" i="1"/>
  <c r="B5026" i="1"/>
  <c r="A5026" i="1"/>
  <c r="C5025" i="1"/>
  <c r="B5025" i="1"/>
  <c r="A5025" i="1"/>
  <c r="C5024" i="1"/>
  <c r="B5024" i="1"/>
  <c r="A5024" i="1"/>
  <c r="C5023" i="1"/>
  <c r="B5023" i="1"/>
  <c r="A5023" i="1"/>
  <c r="C5022" i="1"/>
  <c r="B5022" i="1"/>
  <c r="A5022" i="1"/>
  <c r="C5021" i="1"/>
  <c r="B5021" i="1"/>
  <c r="A5021" i="1"/>
  <c r="C5020" i="1"/>
  <c r="B5020" i="1"/>
  <c r="A5020" i="1"/>
  <c r="C5019" i="1"/>
  <c r="B5019" i="1"/>
  <c r="A5019" i="1"/>
  <c r="C5018" i="1"/>
  <c r="B5018" i="1"/>
  <c r="A5018" i="1"/>
  <c r="C5017" i="1"/>
  <c r="B5017" i="1"/>
  <c r="A5017" i="1"/>
  <c r="C5016" i="1"/>
  <c r="B5016" i="1"/>
  <c r="A5016" i="1"/>
  <c r="C5015" i="1"/>
  <c r="B5015" i="1"/>
  <c r="A5015" i="1"/>
  <c r="C5014" i="1"/>
  <c r="B5014" i="1"/>
  <c r="A5014" i="1"/>
  <c r="C5013" i="1"/>
  <c r="B5013" i="1"/>
  <c r="A5013" i="1"/>
  <c r="C5012" i="1"/>
  <c r="B5012" i="1"/>
  <c r="A5012" i="1"/>
  <c r="C5011" i="1"/>
  <c r="B5011" i="1"/>
  <c r="A5011" i="1"/>
  <c r="C5010" i="1"/>
  <c r="B5010" i="1"/>
  <c r="A5010" i="1"/>
  <c r="C5009" i="1"/>
  <c r="B5009" i="1"/>
  <c r="A5009" i="1"/>
  <c r="C5008" i="1"/>
  <c r="B5008" i="1"/>
  <c r="A5008" i="1"/>
  <c r="C5007" i="1"/>
  <c r="B5007" i="1"/>
  <c r="A5007" i="1"/>
  <c r="C5006" i="1"/>
  <c r="B5006" i="1"/>
  <c r="A5006" i="1"/>
  <c r="C5005" i="1"/>
  <c r="B5005" i="1"/>
  <c r="A5005" i="1"/>
  <c r="C5004" i="1"/>
  <c r="B5004" i="1"/>
  <c r="A5004" i="1"/>
  <c r="C5003" i="1"/>
  <c r="B5003" i="1"/>
  <c r="A5003" i="1"/>
  <c r="C5002" i="1"/>
  <c r="B5002" i="1"/>
  <c r="A5002" i="1"/>
  <c r="C5001" i="1"/>
  <c r="B5001" i="1"/>
  <c r="A5001" i="1"/>
  <c r="C5000" i="1"/>
  <c r="B5000" i="1"/>
  <c r="A5000" i="1"/>
  <c r="C4999" i="1"/>
  <c r="B4999" i="1"/>
  <c r="A4999" i="1"/>
  <c r="C4998" i="1"/>
  <c r="B4998" i="1"/>
  <c r="A4998" i="1"/>
  <c r="C4997" i="1"/>
  <c r="B4997" i="1"/>
  <c r="A4997" i="1"/>
  <c r="C4996" i="1"/>
  <c r="B4996" i="1"/>
  <c r="A4996" i="1"/>
  <c r="C4995" i="1"/>
  <c r="B4995" i="1"/>
  <c r="A4995" i="1"/>
  <c r="C4994" i="1"/>
  <c r="B4994" i="1"/>
  <c r="A4994" i="1"/>
  <c r="C4993" i="1"/>
  <c r="B4993" i="1"/>
  <c r="A4993" i="1"/>
  <c r="C4992" i="1"/>
  <c r="B4992" i="1"/>
  <c r="A4992" i="1"/>
  <c r="C4991" i="1"/>
  <c r="B4991" i="1"/>
  <c r="A4991" i="1"/>
  <c r="C4990" i="1"/>
  <c r="B4990" i="1"/>
  <c r="A4990" i="1"/>
  <c r="C4989" i="1"/>
  <c r="B4989" i="1"/>
  <c r="A4989" i="1"/>
  <c r="C4988" i="1"/>
  <c r="B4988" i="1"/>
  <c r="A4988" i="1"/>
  <c r="C4987" i="1"/>
  <c r="B4987" i="1"/>
  <c r="A4987" i="1"/>
  <c r="C4986" i="1"/>
  <c r="B4986" i="1"/>
  <c r="A4986" i="1"/>
  <c r="C4985" i="1"/>
  <c r="B4985" i="1"/>
  <c r="A4985" i="1"/>
  <c r="C4984" i="1"/>
  <c r="B4984" i="1"/>
  <c r="A4984" i="1"/>
  <c r="C4983" i="1"/>
  <c r="B4983" i="1"/>
  <c r="A4983" i="1"/>
  <c r="C4982" i="1"/>
  <c r="B4982" i="1"/>
  <c r="A4982" i="1"/>
  <c r="C4981" i="1"/>
  <c r="B4981" i="1"/>
  <c r="A4981" i="1"/>
  <c r="C4980" i="1"/>
  <c r="B4980" i="1"/>
  <c r="A4980" i="1"/>
  <c r="C4979" i="1"/>
  <c r="B4979" i="1"/>
  <c r="A4979" i="1"/>
  <c r="C4978" i="1"/>
  <c r="B4978" i="1"/>
  <c r="A4978" i="1"/>
  <c r="C4977" i="1"/>
  <c r="B4977" i="1"/>
  <c r="A4977" i="1"/>
  <c r="C4976" i="1"/>
  <c r="B4976" i="1"/>
  <c r="A4976" i="1"/>
  <c r="C4975" i="1"/>
  <c r="B4975" i="1"/>
  <c r="A4975" i="1"/>
  <c r="C4974" i="1"/>
  <c r="B4974" i="1"/>
  <c r="A4974" i="1"/>
  <c r="C4973" i="1"/>
  <c r="B4973" i="1"/>
  <c r="A4973" i="1"/>
  <c r="C4972" i="1"/>
  <c r="B4972" i="1"/>
  <c r="A4972" i="1"/>
  <c r="C4971" i="1"/>
  <c r="B4971" i="1"/>
  <c r="A4971" i="1"/>
  <c r="C4970" i="1"/>
  <c r="B4970" i="1"/>
  <c r="A4970" i="1"/>
  <c r="C4969" i="1"/>
  <c r="B4969" i="1"/>
  <c r="A4969" i="1"/>
  <c r="C4968" i="1"/>
  <c r="B4968" i="1"/>
  <c r="A4968" i="1"/>
  <c r="C4967" i="1"/>
  <c r="B4967" i="1"/>
  <c r="A4967" i="1"/>
  <c r="C4966" i="1"/>
  <c r="B4966" i="1"/>
  <c r="A4966" i="1"/>
  <c r="C4965" i="1"/>
  <c r="B4965" i="1"/>
  <c r="A4965" i="1"/>
  <c r="C4964" i="1"/>
  <c r="B4964" i="1"/>
  <c r="A4964" i="1"/>
  <c r="C4963" i="1"/>
  <c r="B4963" i="1"/>
  <c r="A4963" i="1"/>
  <c r="C4962" i="1"/>
  <c r="B4962" i="1"/>
  <c r="A4962" i="1"/>
  <c r="C4961" i="1"/>
  <c r="B4961" i="1"/>
  <c r="A4961" i="1"/>
  <c r="C4960" i="1"/>
  <c r="B4960" i="1"/>
  <c r="A4960" i="1"/>
  <c r="C4959" i="1"/>
  <c r="B4959" i="1"/>
  <c r="A4959" i="1"/>
  <c r="C4958" i="1"/>
  <c r="B4958" i="1"/>
  <c r="A4958" i="1"/>
  <c r="C4957" i="1"/>
  <c r="B4957" i="1"/>
  <c r="A4957" i="1"/>
  <c r="C4956" i="1"/>
  <c r="B4956" i="1"/>
  <c r="A4956" i="1"/>
  <c r="C4955" i="1"/>
  <c r="B4955" i="1"/>
  <c r="A4955" i="1"/>
  <c r="C4954" i="1"/>
  <c r="B4954" i="1"/>
  <c r="A4954" i="1"/>
  <c r="C4953" i="1"/>
  <c r="B4953" i="1"/>
  <c r="A4953" i="1"/>
  <c r="C4952" i="1"/>
  <c r="B4952" i="1"/>
  <c r="A4952" i="1"/>
  <c r="C4951" i="1"/>
  <c r="B4951" i="1"/>
  <c r="A4951" i="1"/>
  <c r="C4950" i="1"/>
  <c r="B4950" i="1"/>
  <c r="A4950" i="1"/>
  <c r="C4949" i="1"/>
  <c r="B4949" i="1"/>
  <c r="A4949" i="1"/>
  <c r="C4948" i="1"/>
  <c r="B4948" i="1"/>
  <c r="A4948" i="1"/>
  <c r="C4947" i="1"/>
  <c r="B4947" i="1"/>
  <c r="A4947" i="1"/>
  <c r="C4946" i="1"/>
  <c r="B4946" i="1"/>
  <c r="A4946" i="1"/>
  <c r="C4945" i="1"/>
  <c r="B4945" i="1"/>
  <c r="A4945" i="1"/>
  <c r="C4944" i="1"/>
  <c r="B4944" i="1"/>
  <c r="A4944" i="1"/>
  <c r="C4943" i="1"/>
  <c r="B4943" i="1"/>
  <c r="A4943" i="1"/>
  <c r="C4942" i="1"/>
  <c r="B4942" i="1"/>
  <c r="A4942" i="1"/>
  <c r="C4941" i="1"/>
  <c r="B4941" i="1"/>
  <c r="A4941" i="1"/>
  <c r="C4940" i="1"/>
  <c r="B4940" i="1"/>
  <c r="A4940" i="1"/>
  <c r="C4939" i="1"/>
  <c r="B4939" i="1"/>
  <c r="A4939" i="1"/>
  <c r="C4938" i="1"/>
  <c r="B4938" i="1"/>
  <c r="A4938" i="1"/>
  <c r="C4937" i="1"/>
  <c r="B4937" i="1"/>
  <c r="A4937" i="1"/>
  <c r="C4936" i="1"/>
  <c r="B4936" i="1"/>
  <c r="A4936" i="1"/>
  <c r="C4935" i="1"/>
  <c r="B4935" i="1"/>
  <c r="A4935" i="1"/>
  <c r="C4934" i="1"/>
  <c r="B4934" i="1"/>
  <c r="A4934" i="1"/>
  <c r="C4933" i="1"/>
  <c r="B4933" i="1"/>
  <c r="A4933" i="1"/>
  <c r="C4932" i="1"/>
  <c r="B4932" i="1"/>
  <c r="A4932" i="1"/>
  <c r="C4931" i="1"/>
  <c r="B4931" i="1"/>
  <c r="A4931" i="1"/>
  <c r="C4930" i="1"/>
  <c r="B4930" i="1"/>
  <c r="A4930" i="1"/>
  <c r="C4929" i="1"/>
  <c r="B4929" i="1"/>
  <c r="A4929" i="1"/>
  <c r="C4928" i="1"/>
  <c r="B4928" i="1"/>
  <c r="A4928" i="1"/>
  <c r="C4927" i="1"/>
  <c r="B4927" i="1"/>
  <c r="A4927" i="1"/>
  <c r="C4926" i="1"/>
  <c r="B4926" i="1"/>
  <c r="A4926" i="1"/>
  <c r="C4925" i="1"/>
  <c r="B4925" i="1"/>
  <c r="A4925" i="1"/>
  <c r="C4924" i="1"/>
  <c r="B4924" i="1"/>
  <c r="A4924" i="1"/>
  <c r="C4923" i="1"/>
  <c r="B4923" i="1"/>
  <c r="A4923" i="1"/>
  <c r="C4922" i="1"/>
  <c r="B4922" i="1"/>
  <c r="A4922" i="1"/>
  <c r="C4921" i="1"/>
  <c r="B4921" i="1"/>
  <c r="A4921" i="1"/>
  <c r="C4920" i="1"/>
  <c r="B4920" i="1"/>
  <c r="A4920" i="1"/>
  <c r="C4919" i="1"/>
  <c r="B4919" i="1"/>
  <c r="A4919" i="1"/>
  <c r="C4918" i="1"/>
  <c r="B4918" i="1"/>
  <c r="A4918" i="1"/>
  <c r="C4917" i="1"/>
  <c r="B4917" i="1"/>
  <c r="A4917" i="1"/>
  <c r="C4916" i="1"/>
  <c r="B4916" i="1"/>
  <c r="A4916" i="1"/>
  <c r="C4915" i="1"/>
  <c r="B4915" i="1"/>
  <c r="A4915" i="1"/>
  <c r="C4914" i="1"/>
  <c r="B4914" i="1"/>
  <c r="A4914" i="1"/>
  <c r="C4913" i="1"/>
  <c r="B4913" i="1"/>
  <c r="A4913" i="1"/>
  <c r="C4912" i="1"/>
  <c r="B4912" i="1"/>
  <c r="A4912" i="1"/>
  <c r="C4911" i="1"/>
  <c r="B4911" i="1"/>
  <c r="A4911" i="1"/>
  <c r="C4910" i="1"/>
  <c r="B4910" i="1"/>
  <c r="A4910" i="1"/>
  <c r="C4909" i="1"/>
  <c r="B4909" i="1"/>
  <c r="A4909" i="1"/>
  <c r="C4908" i="1"/>
  <c r="B4908" i="1"/>
  <c r="A4908" i="1"/>
  <c r="C4907" i="1"/>
  <c r="B4907" i="1"/>
  <c r="A4907" i="1"/>
  <c r="C4906" i="1"/>
  <c r="B4906" i="1"/>
  <c r="A4906" i="1"/>
  <c r="C4905" i="1"/>
  <c r="B4905" i="1"/>
  <c r="A4905" i="1"/>
  <c r="C4904" i="1"/>
  <c r="B4904" i="1"/>
  <c r="A4904" i="1"/>
  <c r="C4903" i="1"/>
  <c r="B4903" i="1"/>
  <c r="A4903" i="1"/>
  <c r="C4902" i="1"/>
  <c r="B4902" i="1"/>
  <c r="A4902" i="1"/>
  <c r="C4901" i="1"/>
  <c r="B4901" i="1"/>
  <c r="A4901" i="1"/>
  <c r="C4900" i="1"/>
  <c r="B4900" i="1"/>
  <c r="A4900" i="1"/>
  <c r="C4899" i="1"/>
  <c r="B4899" i="1"/>
  <c r="A4899" i="1"/>
  <c r="C4898" i="1"/>
  <c r="B4898" i="1"/>
  <c r="A4898" i="1"/>
  <c r="C4897" i="1"/>
  <c r="B4897" i="1"/>
  <c r="A4897" i="1"/>
  <c r="C4896" i="1"/>
  <c r="B4896" i="1"/>
  <c r="A4896" i="1"/>
  <c r="C4895" i="1"/>
  <c r="B4895" i="1"/>
  <c r="A4895" i="1"/>
  <c r="C4894" i="1"/>
  <c r="B4894" i="1"/>
  <c r="A4894" i="1"/>
  <c r="C4893" i="1"/>
  <c r="B4893" i="1"/>
  <c r="A4893" i="1"/>
  <c r="C4892" i="1"/>
  <c r="B4892" i="1"/>
  <c r="A4892" i="1"/>
  <c r="C4891" i="1"/>
  <c r="B4891" i="1"/>
  <c r="A4891" i="1"/>
  <c r="C4890" i="1"/>
  <c r="B4890" i="1"/>
  <c r="A4890" i="1"/>
  <c r="C4889" i="1"/>
  <c r="B4889" i="1"/>
  <c r="A4889" i="1"/>
  <c r="C4888" i="1"/>
  <c r="B4888" i="1"/>
  <c r="A4888" i="1"/>
  <c r="C4887" i="1"/>
  <c r="B4887" i="1"/>
  <c r="A4887" i="1"/>
  <c r="C4886" i="1"/>
  <c r="B4886" i="1"/>
  <c r="A4886" i="1"/>
  <c r="C4885" i="1"/>
  <c r="B4885" i="1"/>
  <c r="A4885" i="1"/>
  <c r="C4884" i="1"/>
  <c r="B4884" i="1"/>
  <c r="A4884" i="1"/>
  <c r="C4883" i="1"/>
  <c r="B4883" i="1"/>
  <c r="A4883" i="1"/>
  <c r="C4882" i="1"/>
  <c r="B4882" i="1"/>
  <c r="A4882" i="1"/>
  <c r="C4881" i="1"/>
  <c r="B4881" i="1"/>
  <c r="A4881" i="1"/>
  <c r="C4880" i="1"/>
  <c r="B4880" i="1"/>
  <c r="A4880" i="1"/>
  <c r="C4879" i="1"/>
  <c r="B4879" i="1"/>
  <c r="A4879" i="1"/>
  <c r="C4878" i="1"/>
  <c r="B4878" i="1"/>
  <c r="A4878" i="1"/>
  <c r="C4877" i="1"/>
  <c r="B4877" i="1"/>
  <c r="A4877" i="1"/>
  <c r="C4876" i="1"/>
  <c r="B4876" i="1"/>
  <c r="A4876" i="1"/>
  <c r="C4875" i="1"/>
  <c r="B4875" i="1"/>
  <c r="A4875" i="1"/>
  <c r="C4874" i="1"/>
  <c r="B4874" i="1"/>
  <c r="A4874" i="1"/>
  <c r="C4873" i="1"/>
  <c r="B4873" i="1"/>
  <c r="A4873" i="1"/>
  <c r="C4872" i="1"/>
  <c r="B4872" i="1"/>
  <c r="A4872" i="1"/>
  <c r="C4871" i="1"/>
  <c r="B4871" i="1"/>
  <c r="A4871" i="1"/>
  <c r="C4870" i="1"/>
  <c r="B4870" i="1"/>
  <c r="A4870" i="1"/>
  <c r="C4869" i="1"/>
  <c r="B4869" i="1"/>
  <c r="A4869" i="1"/>
  <c r="C4868" i="1"/>
  <c r="B4868" i="1"/>
  <c r="A4868" i="1"/>
  <c r="C4867" i="1"/>
  <c r="B4867" i="1"/>
  <c r="A4867" i="1"/>
  <c r="C4866" i="1"/>
  <c r="B4866" i="1"/>
  <c r="A4866" i="1"/>
  <c r="C4865" i="1"/>
  <c r="B4865" i="1"/>
  <c r="A4865" i="1"/>
  <c r="C4864" i="1"/>
  <c r="B4864" i="1"/>
  <c r="A4864" i="1"/>
  <c r="C4863" i="1"/>
  <c r="B4863" i="1"/>
  <c r="A4863" i="1"/>
  <c r="C4862" i="1"/>
  <c r="B4862" i="1"/>
  <c r="A4862" i="1"/>
  <c r="C4861" i="1"/>
  <c r="B4861" i="1"/>
  <c r="A4861" i="1"/>
  <c r="C4860" i="1"/>
  <c r="B4860" i="1"/>
  <c r="A4860" i="1"/>
  <c r="C4859" i="1"/>
  <c r="B4859" i="1"/>
  <c r="A4859" i="1"/>
  <c r="C4858" i="1"/>
  <c r="B4858" i="1"/>
  <c r="A4858" i="1"/>
  <c r="C4857" i="1"/>
  <c r="B4857" i="1"/>
  <c r="A4857" i="1"/>
  <c r="C4856" i="1"/>
  <c r="B4856" i="1"/>
  <c r="A4856" i="1"/>
  <c r="C4855" i="1"/>
  <c r="B4855" i="1"/>
  <c r="A4855" i="1"/>
  <c r="C4854" i="1"/>
  <c r="B4854" i="1"/>
  <c r="A4854" i="1"/>
  <c r="C4853" i="1"/>
  <c r="B4853" i="1"/>
  <c r="A4853" i="1"/>
  <c r="C4852" i="1"/>
  <c r="B4852" i="1"/>
  <c r="A4852" i="1"/>
  <c r="C4851" i="1"/>
  <c r="B4851" i="1"/>
  <c r="A4851" i="1"/>
  <c r="C4850" i="1"/>
  <c r="B4850" i="1"/>
  <c r="A4850" i="1"/>
  <c r="C4849" i="1"/>
  <c r="B4849" i="1"/>
  <c r="A4849" i="1"/>
  <c r="C4848" i="1"/>
  <c r="B4848" i="1"/>
  <c r="A4848" i="1"/>
  <c r="C4847" i="1"/>
  <c r="B4847" i="1"/>
  <c r="A4847" i="1"/>
  <c r="C4846" i="1"/>
  <c r="B4846" i="1"/>
  <c r="A4846" i="1"/>
  <c r="C4845" i="1"/>
  <c r="B4845" i="1"/>
  <c r="A4845" i="1"/>
  <c r="C4844" i="1"/>
  <c r="B4844" i="1"/>
  <c r="A4844" i="1"/>
  <c r="C4843" i="1"/>
  <c r="B4843" i="1"/>
  <c r="A4843" i="1"/>
  <c r="C4842" i="1"/>
  <c r="B4842" i="1"/>
  <c r="A4842" i="1"/>
  <c r="C4841" i="1"/>
  <c r="B4841" i="1"/>
  <c r="A4841" i="1"/>
  <c r="C4840" i="1"/>
  <c r="B4840" i="1"/>
  <c r="A4840" i="1"/>
  <c r="C4839" i="1"/>
  <c r="B4839" i="1"/>
  <c r="A4839" i="1"/>
  <c r="C4838" i="1"/>
  <c r="B4838" i="1"/>
  <c r="A4838" i="1"/>
  <c r="C4837" i="1"/>
  <c r="B4837" i="1"/>
  <c r="A4837" i="1"/>
  <c r="C4836" i="1"/>
  <c r="B4836" i="1"/>
  <c r="A4836" i="1"/>
  <c r="C4835" i="1"/>
  <c r="B4835" i="1"/>
  <c r="A4835" i="1"/>
  <c r="C4834" i="1"/>
  <c r="B4834" i="1"/>
  <c r="A4834" i="1"/>
  <c r="C4833" i="1"/>
  <c r="B4833" i="1"/>
  <c r="A4833" i="1"/>
  <c r="C4832" i="1"/>
  <c r="B4832" i="1"/>
  <c r="A4832" i="1"/>
  <c r="C4831" i="1"/>
  <c r="B4831" i="1"/>
  <c r="A4831" i="1"/>
  <c r="C4830" i="1"/>
  <c r="B4830" i="1"/>
  <c r="A4830" i="1"/>
  <c r="C4829" i="1"/>
  <c r="B4829" i="1"/>
  <c r="A4829" i="1"/>
  <c r="C4828" i="1"/>
  <c r="B4828" i="1"/>
  <c r="A4828" i="1"/>
  <c r="C4827" i="1"/>
  <c r="B4827" i="1"/>
  <c r="A4827" i="1"/>
  <c r="C4826" i="1"/>
  <c r="B4826" i="1"/>
  <c r="A4826" i="1"/>
  <c r="C4825" i="1"/>
  <c r="B4825" i="1"/>
  <c r="A4825" i="1"/>
  <c r="C4824" i="1"/>
  <c r="B4824" i="1"/>
  <c r="A4824" i="1"/>
  <c r="C4823" i="1"/>
  <c r="B4823" i="1"/>
  <c r="A4823" i="1"/>
  <c r="C4822" i="1"/>
  <c r="B4822" i="1"/>
  <c r="A4822" i="1"/>
  <c r="C4821" i="1"/>
  <c r="B4821" i="1"/>
  <c r="A4821" i="1"/>
  <c r="C4820" i="1"/>
  <c r="B4820" i="1"/>
  <c r="A4820" i="1"/>
  <c r="C4819" i="1"/>
  <c r="B4819" i="1"/>
  <c r="A4819" i="1"/>
  <c r="C4818" i="1"/>
  <c r="B4818" i="1"/>
  <c r="A4818" i="1"/>
  <c r="C4817" i="1"/>
  <c r="B4817" i="1"/>
  <c r="A4817" i="1"/>
  <c r="C4816" i="1"/>
  <c r="B4816" i="1"/>
  <c r="A4816" i="1"/>
  <c r="C4815" i="1"/>
  <c r="B4815" i="1"/>
  <c r="A4815" i="1"/>
  <c r="C4814" i="1"/>
  <c r="B4814" i="1"/>
  <c r="A4814" i="1"/>
  <c r="C4813" i="1"/>
  <c r="B4813" i="1"/>
  <c r="A4813" i="1"/>
  <c r="C4812" i="1"/>
  <c r="B4812" i="1"/>
  <c r="A4812" i="1"/>
  <c r="C4811" i="1"/>
  <c r="B4811" i="1"/>
  <c r="A4811" i="1"/>
  <c r="C4810" i="1"/>
  <c r="B4810" i="1"/>
  <c r="A4810" i="1"/>
  <c r="C4809" i="1"/>
  <c r="B4809" i="1"/>
  <c r="A4809" i="1"/>
  <c r="C4808" i="1"/>
  <c r="B4808" i="1"/>
  <c r="A4808" i="1"/>
  <c r="C4807" i="1"/>
  <c r="B4807" i="1"/>
  <c r="A4807" i="1"/>
  <c r="C4806" i="1"/>
  <c r="B4806" i="1"/>
  <c r="A4806" i="1"/>
  <c r="C4805" i="1"/>
  <c r="B4805" i="1"/>
  <c r="A4805" i="1"/>
  <c r="C4804" i="1"/>
  <c r="B4804" i="1"/>
  <c r="A4804" i="1"/>
  <c r="C4803" i="1"/>
  <c r="B4803" i="1"/>
  <c r="A4803" i="1"/>
  <c r="C4802" i="1"/>
  <c r="B4802" i="1"/>
  <c r="A4802" i="1"/>
  <c r="C4801" i="1"/>
  <c r="B4801" i="1"/>
  <c r="A4801" i="1"/>
  <c r="C4800" i="1"/>
  <c r="B4800" i="1"/>
  <c r="A4800" i="1"/>
  <c r="C4799" i="1"/>
  <c r="B4799" i="1"/>
  <c r="A4799" i="1"/>
  <c r="C4798" i="1"/>
  <c r="B4798" i="1"/>
  <c r="A4798" i="1"/>
  <c r="C4797" i="1"/>
  <c r="B4797" i="1"/>
  <c r="A4797" i="1"/>
  <c r="C4796" i="1"/>
  <c r="B4796" i="1"/>
  <c r="A4796" i="1"/>
  <c r="C4795" i="1"/>
  <c r="B4795" i="1"/>
  <c r="A4795" i="1"/>
  <c r="C4794" i="1"/>
  <c r="B4794" i="1"/>
  <c r="A4794" i="1"/>
  <c r="C4793" i="1"/>
  <c r="B4793" i="1"/>
  <c r="A4793" i="1"/>
  <c r="C4792" i="1"/>
  <c r="B4792" i="1"/>
  <c r="A4792" i="1"/>
  <c r="C4791" i="1"/>
  <c r="B4791" i="1"/>
  <c r="A4791" i="1"/>
  <c r="C4790" i="1"/>
  <c r="B4790" i="1"/>
  <c r="A4790" i="1"/>
  <c r="C4789" i="1"/>
  <c r="B4789" i="1"/>
  <c r="A4789" i="1"/>
  <c r="C4788" i="1"/>
  <c r="B4788" i="1"/>
  <c r="A4788" i="1"/>
  <c r="C4787" i="1"/>
  <c r="B4787" i="1"/>
  <c r="A4787" i="1"/>
  <c r="C4786" i="1"/>
  <c r="B4786" i="1"/>
  <c r="A4786" i="1"/>
  <c r="C4785" i="1"/>
  <c r="B4785" i="1"/>
  <c r="A4785" i="1"/>
  <c r="C4784" i="1"/>
  <c r="B4784" i="1"/>
  <c r="A4784" i="1"/>
  <c r="C4783" i="1"/>
  <c r="B4783" i="1"/>
  <c r="A4783" i="1"/>
  <c r="C4782" i="1"/>
  <c r="B4782" i="1"/>
  <c r="A4782" i="1"/>
  <c r="C4781" i="1"/>
  <c r="B4781" i="1"/>
  <c r="A4781" i="1"/>
  <c r="C4780" i="1"/>
  <c r="B4780" i="1"/>
  <c r="A4780" i="1"/>
  <c r="C4779" i="1"/>
  <c r="B4779" i="1"/>
  <c r="A4779" i="1"/>
  <c r="C4778" i="1"/>
  <c r="B4778" i="1"/>
  <c r="A4778" i="1"/>
  <c r="C4777" i="1"/>
  <c r="B4777" i="1"/>
  <c r="A4777" i="1"/>
  <c r="C4776" i="1"/>
  <c r="B4776" i="1"/>
  <c r="A4776" i="1"/>
  <c r="C4775" i="1"/>
  <c r="B4775" i="1"/>
  <c r="A4775" i="1"/>
  <c r="C4774" i="1"/>
  <c r="B4774" i="1"/>
  <c r="A4774" i="1"/>
  <c r="C4773" i="1"/>
  <c r="B4773" i="1"/>
  <c r="A4773" i="1"/>
  <c r="C4772" i="1"/>
  <c r="B4772" i="1"/>
  <c r="A4772" i="1"/>
  <c r="C4771" i="1"/>
  <c r="B4771" i="1"/>
  <c r="A4771" i="1"/>
  <c r="C4770" i="1"/>
  <c r="B4770" i="1"/>
  <c r="A4770" i="1"/>
  <c r="C4769" i="1"/>
  <c r="B4769" i="1"/>
  <c r="A4769" i="1"/>
  <c r="C4768" i="1"/>
  <c r="B4768" i="1"/>
  <c r="A4768" i="1"/>
  <c r="C4767" i="1"/>
  <c r="B4767" i="1"/>
  <c r="A4767" i="1"/>
  <c r="C4766" i="1"/>
  <c r="B4766" i="1"/>
  <c r="A4766" i="1"/>
  <c r="C4765" i="1"/>
  <c r="B4765" i="1"/>
  <c r="A4765" i="1"/>
  <c r="C4764" i="1"/>
  <c r="B4764" i="1"/>
  <c r="A4764" i="1"/>
  <c r="C4763" i="1"/>
  <c r="B4763" i="1"/>
  <c r="A4763" i="1"/>
  <c r="C4762" i="1"/>
  <c r="B4762" i="1"/>
  <c r="A4762" i="1"/>
  <c r="C4761" i="1"/>
  <c r="B4761" i="1"/>
  <c r="A4761" i="1"/>
  <c r="C4760" i="1"/>
  <c r="B4760" i="1"/>
  <c r="A4760" i="1"/>
  <c r="C4759" i="1"/>
  <c r="B4759" i="1"/>
  <c r="A4759" i="1"/>
  <c r="C4758" i="1"/>
  <c r="B4758" i="1"/>
  <c r="A4758" i="1"/>
  <c r="C4757" i="1"/>
  <c r="B4757" i="1"/>
  <c r="A4757" i="1"/>
  <c r="C4756" i="1"/>
  <c r="B4756" i="1"/>
  <c r="A4756" i="1"/>
  <c r="C4755" i="1"/>
  <c r="B4755" i="1"/>
  <c r="A4755" i="1"/>
  <c r="C4754" i="1"/>
  <c r="B4754" i="1"/>
  <c r="A4754" i="1"/>
  <c r="C4753" i="1"/>
  <c r="B4753" i="1"/>
  <c r="A4753" i="1"/>
  <c r="C4752" i="1"/>
  <c r="B4752" i="1"/>
  <c r="A4752" i="1"/>
  <c r="C4751" i="1"/>
  <c r="B4751" i="1"/>
  <c r="A4751" i="1"/>
  <c r="C4750" i="1"/>
  <c r="B4750" i="1"/>
  <c r="A4750" i="1"/>
  <c r="C4749" i="1"/>
  <c r="B4749" i="1"/>
  <c r="A4749" i="1"/>
  <c r="C4748" i="1"/>
  <c r="B4748" i="1"/>
  <c r="A4748" i="1"/>
  <c r="C4747" i="1"/>
  <c r="B4747" i="1"/>
  <c r="A4747" i="1"/>
  <c r="C4746" i="1"/>
  <c r="B4746" i="1"/>
  <c r="A4746" i="1"/>
  <c r="C4745" i="1"/>
  <c r="B4745" i="1"/>
  <c r="A4745" i="1"/>
  <c r="C4744" i="1"/>
  <c r="B4744" i="1"/>
  <c r="A4744" i="1"/>
  <c r="C4743" i="1"/>
  <c r="B4743" i="1"/>
  <c r="A4743" i="1"/>
  <c r="C4742" i="1"/>
  <c r="B4742" i="1"/>
  <c r="A4742" i="1"/>
  <c r="C4741" i="1"/>
  <c r="B4741" i="1"/>
  <c r="A4741" i="1"/>
  <c r="C4740" i="1"/>
  <c r="B4740" i="1"/>
  <c r="A4740" i="1"/>
  <c r="C4739" i="1"/>
  <c r="B4739" i="1"/>
  <c r="A4739" i="1"/>
  <c r="C4738" i="1"/>
  <c r="B4738" i="1"/>
  <c r="A4738" i="1"/>
  <c r="C4737" i="1"/>
  <c r="B4737" i="1"/>
  <c r="A4737" i="1"/>
  <c r="C4736" i="1"/>
  <c r="B4736" i="1"/>
  <c r="A4736" i="1"/>
  <c r="C4735" i="1"/>
  <c r="B4735" i="1"/>
  <c r="A4735" i="1"/>
  <c r="C4734" i="1"/>
  <c r="B4734" i="1"/>
  <c r="A4734" i="1"/>
  <c r="C4733" i="1"/>
  <c r="B4733" i="1"/>
  <c r="A4733" i="1"/>
  <c r="C4732" i="1"/>
  <c r="B4732" i="1"/>
  <c r="A4732" i="1"/>
  <c r="C4731" i="1"/>
  <c r="B4731" i="1"/>
  <c r="A4731" i="1"/>
  <c r="C4730" i="1"/>
  <c r="B4730" i="1"/>
  <c r="A4730" i="1"/>
  <c r="C4729" i="1"/>
  <c r="B4729" i="1"/>
  <c r="A4729" i="1"/>
  <c r="C4728" i="1"/>
  <c r="B4728" i="1"/>
  <c r="A4728" i="1"/>
  <c r="C4727" i="1"/>
  <c r="B4727" i="1"/>
  <c r="A4727" i="1"/>
  <c r="C4726" i="1"/>
  <c r="B4726" i="1"/>
  <c r="A4726" i="1"/>
  <c r="C4725" i="1"/>
  <c r="B4725" i="1"/>
  <c r="A4725" i="1"/>
  <c r="C4724" i="1"/>
  <c r="B4724" i="1"/>
  <c r="A4724" i="1"/>
  <c r="C4723" i="1"/>
  <c r="B4723" i="1"/>
  <c r="A4723" i="1"/>
  <c r="C4722" i="1"/>
  <c r="B4722" i="1"/>
  <c r="A4722" i="1"/>
  <c r="C4721" i="1"/>
  <c r="B4721" i="1"/>
  <c r="A4721" i="1"/>
  <c r="C4720" i="1"/>
  <c r="B4720" i="1"/>
  <c r="A4720" i="1"/>
  <c r="C4719" i="1"/>
  <c r="B4719" i="1"/>
  <c r="A4719" i="1"/>
  <c r="C4718" i="1"/>
  <c r="B4718" i="1"/>
  <c r="A4718" i="1"/>
  <c r="C4717" i="1"/>
  <c r="B4717" i="1"/>
  <c r="A4717" i="1"/>
  <c r="C4716" i="1"/>
  <c r="B4716" i="1"/>
  <c r="A4716" i="1"/>
  <c r="C4715" i="1"/>
  <c r="B4715" i="1"/>
  <c r="A4715" i="1"/>
  <c r="C4714" i="1"/>
  <c r="B4714" i="1"/>
  <c r="A4714" i="1"/>
  <c r="C4713" i="1"/>
  <c r="B4713" i="1"/>
  <c r="A4713" i="1"/>
  <c r="C4712" i="1"/>
  <c r="B4712" i="1"/>
  <c r="A4712" i="1"/>
  <c r="C4711" i="1"/>
  <c r="B4711" i="1"/>
  <c r="A4711" i="1"/>
  <c r="C4710" i="1"/>
  <c r="B4710" i="1"/>
  <c r="A4710" i="1"/>
  <c r="C4709" i="1"/>
  <c r="B4709" i="1"/>
  <c r="A4709" i="1"/>
  <c r="C4708" i="1"/>
  <c r="B4708" i="1"/>
  <c r="A4708" i="1"/>
  <c r="C4707" i="1"/>
  <c r="B4707" i="1"/>
  <c r="A4707" i="1"/>
  <c r="C4706" i="1"/>
  <c r="B4706" i="1"/>
  <c r="A4706" i="1"/>
  <c r="C4705" i="1"/>
  <c r="B4705" i="1"/>
  <c r="A4705" i="1"/>
  <c r="C4704" i="1"/>
  <c r="B4704" i="1"/>
  <c r="A4704" i="1"/>
  <c r="C4703" i="1"/>
  <c r="B4703" i="1"/>
  <c r="A4703" i="1"/>
  <c r="C4702" i="1"/>
  <c r="B4702" i="1"/>
  <c r="A4702" i="1"/>
  <c r="C4701" i="1"/>
  <c r="B4701" i="1"/>
  <c r="A4701" i="1"/>
  <c r="C4700" i="1"/>
  <c r="B4700" i="1"/>
  <c r="A4700" i="1"/>
  <c r="C4699" i="1"/>
  <c r="B4699" i="1"/>
  <c r="A4699" i="1"/>
  <c r="C4698" i="1"/>
  <c r="B4698" i="1"/>
  <c r="A4698" i="1"/>
  <c r="C4697" i="1"/>
  <c r="B4697" i="1"/>
  <c r="A4697" i="1"/>
  <c r="C4696" i="1"/>
  <c r="B4696" i="1"/>
  <c r="A4696" i="1"/>
  <c r="C4695" i="1"/>
  <c r="B4695" i="1"/>
  <c r="A4695" i="1"/>
  <c r="C4694" i="1"/>
  <c r="B4694" i="1"/>
  <c r="A4694" i="1"/>
  <c r="C4693" i="1"/>
  <c r="B4693" i="1"/>
  <c r="A4693" i="1"/>
  <c r="C4692" i="1"/>
  <c r="B4692" i="1"/>
  <c r="A4692" i="1"/>
  <c r="C4691" i="1"/>
  <c r="B4691" i="1"/>
  <c r="A4691" i="1"/>
  <c r="C4690" i="1"/>
  <c r="B4690" i="1"/>
  <c r="A4690" i="1"/>
  <c r="C4689" i="1"/>
  <c r="B4689" i="1"/>
  <c r="A4689" i="1"/>
  <c r="C4688" i="1"/>
  <c r="B4688" i="1"/>
  <c r="A4688" i="1"/>
  <c r="C4687" i="1"/>
  <c r="B4687" i="1"/>
  <c r="A4687" i="1"/>
  <c r="C4686" i="1"/>
  <c r="B4686" i="1"/>
  <c r="A4686" i="1"/>
  <c r="C4685" i="1"/>
  <c r="B4685" i="1"/>
  <c r="A4685" i="1"/>
  <c r="C4684" i="1"/>
  <c r="B4684" i="1"/>
  <c r="A4684" i="1"/>
  <c r="C4683" i="1"/>
  <c r="B4683" i="1"/>
  <c r="A4683" i="1"/>
  <c r="C4682" i="1"/>
  <c r="B4682" i="1"/>
  <c r="A4682" i="1"/>
  <c r="C4681" i="1"/>
  <c r="B4681" i="1"/>
  <c r="A4681" i="1"/>
  <c r="C4680" i="1"/>
  <c r="B4680" i="1"/>
  <c r="A4680" i="1"/>
  <c r="C4679" i="1"/>
  <c r="B4679" i="1"/>
  <c r="A4679" i="1"/>
  <c r="C4678" i="1"/>
  <c r="B4678" i="1"/>
  <c r="A4678" i="1"/>
  <c r="C4677" i="1"/>
  <c r="B4677" i="1"/>
  <c r="A4677" i="1"/>
  <c r="C4676" i="1"/>
  <c r="B4676" i="1"/>
  <c r="A4676" i="1"/>
  <c r="C4675" i="1"/>
  <c r="B4675" i="1"/>
  <c r="A4675" i="1"/>
  <c r="C4674" i="1"/>
  <c r="B4674" i="1"/>
  <c r="A4674" i="1"/>
  <c r="C4673" i="1"/>
  <c r="B4673" i="1"/>
  <c r="A4673" i="1"/>
  <c r="C4672" i="1"/>
  <c r="B4672" i="1"/>
  <c r="A4672" i="1"/>
  <c r="C4671" i="1"/>
  <c r="B4671" i="1"/>
  <c r="A4671" i="1"/>
  <c r="C4670" i="1"/>
  <c r="B4670" i="1"/>
  <c r="A4670" i="1"/>
  <c r="C4669" i="1"/>
  <c r="B4669" i="1"/>
  <c r="A4669" i="1"/>
  <c r="C4668" i="1"/>
  <c r="B4668" i="1"/>
  <c r="A4668" i="1"/>
  <c r="C4667" i="1"/>
  <c r="B4667" i="1"/>
  <c r="A4667" i="1"/>
  <c r="C4666" i="1"/>
  <c r="B4666" i="1"/>
  <c r="A4666" i="1"/>
  <c r="C4665" i="1"/>
  <c r="B4665" i="1"/>
  <c r="A4665" i="1"/>
  <c r="C4664" i="1"/>
  <c r="B4664" i="1"/>
  <c r="A4664" i="1"/>
  <c r="C4663" i="1"/>
  <c r="B4663" i="1"/>
  <c r="A4663" i="1"/>
  <c r="C4662" i="1"/>
  <c r="B4662" i="1"/>
  <c r="A4662" i="1"/>
  <c r="C4661" i="1"/>
  <c r="B4661" i="1"/>
  <c r="A4661" i="1"/>
  <c r="C4660" i="1"/>
  <c r="B4660" i="1"/>
  <c r="A4660" i="1"/>
  <c r="C4659" i="1"/>
  <c r="B4659" i="1"/>
  <c r="A4659" i="1"/>
  <c r="C4658" i="1"/>
  <c r="B4658" i="1"/>
  <c r="A4658" i="1"/>
  <c r="C4657" i="1"/>
  <c r="B4657" i="1"/>
  <c r="A4657" i="1"/>
  <c r="C4656" i="1"/>
  <c r="B4656" i="1"/>
  <c r="A4656" i="1"/>
  <c r="C4655" i="1"/>
  <c r="B4655" i="1"/>
  <c r="A4655" i="1"/>
  <c r="C4654" i="1"/>
  <c r="B4654" i="1"/>
  <c r="A4654" i="1"/>
  <c r="C4653" i="1"/>
  <c r="B4653" i="1"/>
  <c r="A4653" i="1"/>
  <c r="C4652" i="1"/>
  <c r="B4652" i="1"/>
  <c r="A4652" i="1"/>
  <c r="C4651" i="1"/>
  <c r="B4651" i="1"/>
  <c r="A4651" i="1"/>
  <c r="C4650" i="1"/>
  <c r="B4650" i="1"/>
  <c r="A4650" i="1"/>
  <c r="C4649" i="1"/>
  <c r="B4649" i="1"/>
  <c r="A4649" i="1"/>
  <c r="C4648" i="1"/>
  <c r="B4648" i="1"/>
  <c r="A4648" i="1"/>
  <c r="C4647" i="1"/>
  <c r="B4647" i="1"/>
  <c r="A4647" i="1"/>
  <c r="C4646" i="1"/>
  <c r="B4646" i="1"/>
  <c r="A4646" i="1"/>
  <c r="C4645" i="1"/>
  <c r="B4645" i="1"/>
  <c r="A4645" i="1"/>
  <c r="C4644" i="1"/>
  <c r="B4644" i="1"/>
  <c r="A4644" i="1"/>
  <c r="C4643" i="1"/>
  <c r="B4643" i="1"/>
  <c r="A4643" i="1"/>
  <c r="C4642" i="1"/>
  <c r="B4642" i="1"/>
  <c r="A4642" i="1"/>
  <c r="C4641" i="1"/>
  <c r="B4641" i="1"/>
  <c r="A4641" i="1"/>
  <c r="C4640" i="1"/>
  <c r="B4640" i="1"/>
  <c r="A4640" i="1"/>
  <c r="C4639" i="1"/>
  <c r="B4639" i="1"/>
  <c r="A4639" i="1"/>
  <c r="C4638" i="1"/>
  <c r="B4638" i="1"/>
  <c r="A4638" i="1"/>
  <c r="C4637" i="1"/>
  <c r="B4637" i="1"/>
  <c r="A4637" i="1"/>
  <c r="C4636" i="1"/>
  <c r="B4636" i="1"/>
  <c r="A4636" i="1"/>
  <c r="C4635" i="1"/>
  <c r="B4635" i="1"/>
  <c r="A4635" i="1"/>
  <c r="C4634" i="1"/>
  <c r="B4634" i="1"/>
  <c r="A4634" i="1"/>
  <c r="C4633" i="1"/>
  <c r="B4633" i="1"/>
  <c r="A4633" i="1"/>
  <c r="C4632" i="1"/>
  <c r="B4632" i="1"/>
  <c r="A4632" i="1"/>
  <c r="C4631" i="1"/>
  <c r="B4631" i="1"/>
  <c r="A4631" i="1"/>
  <c r="C4630" i="1"/>
  <c r="B4630" i="1"/>
  <c r="A4630" i="1"/>
  <c r="C4629" i="1"/>
  <c r="B4629" i="1"/>
  <c r="A4629" i="1"/>
  <c r="C4628" i="1"/>
  <c r="B4628" i="1"/>
  <c r="A4628" i="1"/>
  <c r="C4627" i="1"/>
  <c r="B4627" i="1"/>
  <c r="A4627" i="1"/>
  <c r="C4626" i="1"/>
  <c r="B4626" i="1"/>
  <c r="A4626" i="1"/>
  <c r="C4625" i="1"/>
  <c r="B4625" i="1"/>
  <c r="A4625" i="1"/>
  <c r="C4624" i="1"/>
  <c r="B4624" i="1"/>
  <c r="A4624" i="1"/>
  <c r="C4623" i="1"/>
  <c r="B4623" i="1"/>
  <c r="A4623" i="1"/>
  <c r="C4622" i="1"/>
  <c r="B4622" i="1"/>
  <c r="A4622" i="1"/>
  <c r="C4621" i="1"/>
  <c r="B4621" i="1"/>
  <c r="A4621" i="1"/>
  <c r="C4620" i="1"/>
  <c r="B4620" i="1"/>
  <c r="A4620" i="1"/>
  <c r="C4619" i="1"/>
  <c r="B4619" i="1"/>
  <c r="A4619" i="1"/>
  <c r="C4618" i="1"/>
  <c r="B4618" i="1"/>
  <c r="A4618" i="1"/>
  <c r="C4617" i="1"/>
  <c r="B4617" i="1"/>
  <c r="A4617" i="1"/>
  <c r="C4616" i="1"/>
  <c r="B4616" i="1"/>
  <c r="A4616" i="1"/>
  <c r="C4615" i="1"/>
  <c r="B4615" i="1"/>
  <c r="A4615" i="1"/>
  <c r="C4614" i="1"/>
  <c r="B4614" i="1"/>
  <c r="A4614" i="1"/>
  <c r="C4613" i="1"/>
  <c r="B4613" i="1"/>
  <c r="A4613" i="1"/>
  <c r="C4612" i="1"/>
  <c r="B4612" i="1"/>
  <c r="A4612" i="1"/>
  <c r="C4611" i="1"/>
  <c r="B4611" i="1"/>
  <c r="A4611" i="1"/>
  <c r="C4610" i="1"/>
  <c r="B4610" i="1"/>
  <c r="A4610" i="1"/>
  <c r="C4609" i="1"/>
  <c r="B4609" i="1"/>
  <c r="A4609" i="1"/>
  <c r="C4608" i="1"/>
  <c r="B4608" i="1"/>
  <c r="A4608" i="1"/>
  <c r="C4607" i="1"/>
  <c r="B4607" i="1"/>
  <c r="A4607" i="1"/>
  <c r="C4606" i="1"/>
  <c r="B4606" i="1"/>
  <c r="A4606" i="1"/>
  <c r="C4605" i="1"/>
  <c r="B4605" i="1"/>
  <c r="A4605" i="1"/>
  <c r="C4604" i="1"/>
  <c r="B4604" i="1"/>
  <c r="A4604" i="1"/>
  <c r="C4603" i="1"/>
  <c r="B4603" i="1"/>
  <c r="A4603" i="1"/>
  <c r="C4602" i="1"/>
  <c r="B4602" i="1"/>
  <c r="A4602" i="1"/>
  <c r="C4601" i="1"/>
  <c r="B4601" i="1"/>
  <c r="A4601" i="1"/>
  <c r="C4600" i="1"/>
  <c r="B4600" i="1"/>
  <c r="A4600" i="1"/>
  <c r="C4599" i="1"/>
  <c r="B4599" i="1"/>
  <c r="A4599" i="1"/>
  <c r="C4598" i="1"/>
  <c r="B4598" i="1"/>
  <c r="A4598" i="1"/>
  <c r="C4597" i="1"/>
  <c r="B4597" i="1"/>
  <c r="A4597" i="1"/>
  <c r="C4596" i="1"/>
  <c r="B4596" i="1"/>
  <c r="A4596" i="1"/>
  <c r="C4595" i="1"/>
  <c r="B4595" i="1"/>
  <c r="A4595" i="1"/>
  <c r="C4594" i="1"/>
  <c r="B4594" i="1"/>
  <c r="A4594" i="1"/>
  <c r="C4593" i="1"/>
  <c r="B4593" i="1"/>
  <c r="A4593" i="1"/>
  <c r="C4592" i="1"/>
  <c r="B4592" i="1"/>
  <c r="A4592" i="1"/>
  <c r="C4591" i="1"/>
  <c r="B4591" i="1"/>
  <c r="A4591" i="1"/>
  <c r="C4590" i="1"/>
  <c r="B4590" i="1"/>
  <c r="A4590" i="1"/>
  <c r="C4589" i="1"/>
  <c r="B4589" i="1"/>
  <c r="A4589" i="1"/>
  <c r="C4588" i="1"/>
  <c r="B4588" i="1"/>
  <c r="A4588" i="1"/>
  <c r="C4587" i="1"/>
  <c r="B4587" i="1"/>
  <c r="A4587" i="1"/>
  <c r="C4586" i="1"/>
  <c r="B4586" i="1"/>
  <c r="A4586" i="1"/>
  <c r="C4585" i="1"/>
  <c r="B4585" i="1"/>
  <c r="A4585" i="1"/>
  <c r="C4584" i="1"/>
  <c r="B4584" i="1"/>
  <c r="A4584" i="1"/>
  <c r="C4583" i="1"/>
  <c r="B4583" i="1"/>
  <c r="A4583" i="1"/>
  <c r="C4582" i="1"/>
  <c r="B4582" i="1"/>
  <c r="A4582" i="1"/>
  <c r="C4581" i="1"/>
  <c r="B4581" i="1"/>
  <c r="A4581" i="1"/>
  <c r="C4580" i="1"/>
  <c r="B4580" i="1"/>
  <c r="A4580" i="1"/>
  <c r="C4579" i="1"/>
  <c r="B4579" i="1"/>
  <c r="A4579" i="1"/>
  <c r="C4578" i="1"/>
  <c r="B4578" i="1"/>
  <c r="A4578" i="1"/>
  <c r="C4577" i="1"/>
  <c r="B4577" i="1"/>
  <c r="A4577" i="1"/>
  <c r="C4576" i="1"/>
  <c r="B4576" i="1"/>
  <c r="A4576" i="1"/>
  <c r="C4575" i="1"/>
  <c r="B4575" i="1"/>
  <c r="A4575" i="1"/>
  <c r="C4574" i="1"/>
  <c r="B4574" i="1"/>
  <c r="A4574" i="1"/>
  <c r="C4573" i="1"/>
  <c r="B4573" i="1"/>
  <c r="A4573" i="1"/>
  <c r="C4572" i="1"/>
  <c r="B4572" i="1"/>
  <c r="A4572" i="1"/>
  <c r="C4571" i="1"/>
  <c r="B4571" i="1"/>
  <c r="A4571" i="1"/>
  <c r="C4570" i="1"/>
  <c r="B4570" i="1"/>
  <c r="A4570" i="1"/>
  <c r="C4569" i="1"/>
  <c r="B4569" i="1"/>
  <c r="A4569" i="1"/>
  <c r="C4568" i="1"/>
  <c r="B4568" i="1"/>
  <c r="A4568" i="1"/>
  <c r="C4567" i="1"/>
  <c r="B4567" i="1"/>
  <c r="A4567" i="1"/>
  <c r="C4566" i="1"/>
  <c r="B4566" i="1"/>
  <c r="A4566" i="1"/>
  <c r="C4565" i="1"/>
  <c r="B4565" i="1"/>
  <c r="A4565" i="1"/>
  <c r="C4564" i="1"/>
  <c r="B4564" i="1"/>
  <c r="A4564" i="1"/>
  <c r="C4563" i="1"/>
  <c r="B4563" i="1"/>
  <c r="A4563" i="1"/>
  <c r="C4562" i="1"/>
  <c r="B4562" i="1"/>
  <c r="A4562" i="1"/>
  <c r="C4561" i="1"/>
  <c r="B4561" i="1"/>
  <c r="A4561" i="1"/>
  <c r="C4560" i="1"/>
  <c r="B4560" i="1"/>
  <c r="A4560" i="1"/>
  <c r="C4559" i="1"/>
  <c r="B4559" i="1"/>
  <c r="A4559" i="1"/>
  <c r="C4558" i="1"/>
  <c r="B4558" i="1"/>
  <c r="A4558" i="1"/>
  <c r="C4557" i="1"/>
  <c r="B4557" i="1"/>
  <c r="A4557" i="1"/>
  <c r="C4556" i="1"/>
  <c r="B4556" i="1"/>
  <c r="A4556" i="1"/>
  <c r="C4555" i="1"/>
  <c r="B4555" i="1"/>
  <c r="A4555" i="1"/>
  <c r="C4554" i="1"/>
  <c r="B4554" i="1"/>
  <c r="A4554" i="1"/>
  <c r="C4553" i="1"/>
  <c r="B4553" i="1"/>
  <c r="A4553" i="1"/>
  <c r="C4552" i="1"/>
  <c r="B4552" i="1"/>
  <c r="A4552" i="1"/>
  <c r="C4551" i="1"/>
  <c r="B4551" i="1"/>
  <c r="A4551" i="1"/>
  <c r="C4550" i="1"/>
  <c r="B4550" i="1"/>
  <c r="A4550" i="1"/>
  <c r="C4549" i="1"/>
  <c r="B4549" i="1"/>
  <c r="A4549" i="1"/>
  <c r="C4548" i="1"/>
  <c r="B4548" i="1"/>
  <c r="A4548" i="1"/>
  <c r="C4547" i="1"/>
  <c r="B4547" i="1"/>
  <c r="A4547" i="1"/>
  <c r="C4546" i="1"/>
  <c r="B4546" i="1"/>
  <c r="A4546" i="1"/>
  <c r="C4545" i="1"/>
  <c r="B4545" i="1"/>
  <c r="A4545" i="1"/>
  <c r="C4544" i="1"/>
  <c r="B4544" i="1"/>
  <c r="A4544" i="1"/>
  <c r="C4543" i="1"/>
  <c r="B4543" i="1"/>
  <c r="A4543" i="1"/>
  <c r="C4542" i="1"/>
  <c r="B4542" i="1"/>
  <c r="A4542" i="1"/>
  <c r="C4541" i="1"/>
  <c r="B4541" i="1"/>
  <c r="A4541" i="1"/>
  <c r="C4540" i="1"/>
  <c r="B4540" i="1"/>
  <c r="A4540" i="1"/>
  <c r="C4539" i="1"/>
  <c r="B4539" i="1"/>
  <c r="A4539" i="1"/>
  <c r="C4538" i="1"/>
  <c r="B4538" i="1"/>
  <c r="A4538" i="1"/>
  <c r="C4537" i="1"/>
  <c r="B4537" i="1"/>
  <c r="A4537" i="1"/>
  <c r="C4536" i="1"/>
  <c r="B4536" i="1"/>
  <c r="A4536" i="1"/>
  <c r="C4535" i="1"/>
  <c r="B4535" i="1"/>
  <c r="A4535" i="1"/>
  <c r="C4534" i="1"/>
  <c r="B4534" i="1"/>
  <c r="A4534" i="1"/>
  <c r="C4533" i="1"/>
  <c r="B4533" i="1"/>
  <c r="A4533" i="1"/>
  <c r="C4532" i="1"/>
  <c r="B4532" i="1"/>
  <c r="A4532" i="1"/>
  <c r="C4531" i="1"/>
  <c r="B4531" i="1"/>
  <c r="A4531" i="1"/>
  <c r="C4530" i="1"/>
  <c r="B4530" i="1"/>
  <c r="A4530" i="1"/>
  <c r="C4529" i="1"/>
  <c r="B4529" i="1"/>
  <c r="A4529" i="1"/>
  <c r="C4528" i="1"/>
  <c r="B4528" i="1"/>
  <c r="A4528" i="1"/>
  <c r="C4527" i="1"/>
  <c r="B4527" i="1"/>
  <c r="A4527" i="1"/>
  <c r="C4526" i="1"/>
  <c r="B4526" i="1"/>
  <c r="A4526" i="1"/>
  <c r="C4525" i="1"/>
  <c r="B4525" i="1"/>
  <c r="A4525" i="1"/>
  <c r="C4524" i="1"/>
  <c r="B4524" i="1"/>
  <c r="A4524" i="1"/>
  <c r="C4523" i="1"/>
  <c r="B4523" i="1"/>
  <c r="A4523" i="1"/>
  <c r="C4522" i="1"/>
  <c r="B4522" i="1"/>
  <c r="A4522" i="1"/>
  <c r="C4521" i="1"/>
  <c r="B4521" i="1"/>
  <c r="A4521" i="1"/>
  <c r="C4520" i="1"/>
  <c r="B4520" i="1"/>
  <c r="A4520" i="1"/>
  <c r="C4519" i="1"/>
  <c r="B4519" i="1"/>
  <c r="A4519" i="1"/>
  <c r="C4518" i="1"/>
  <c r="B4518" i="1"/>
  <c r="A4518" i="1"/>
  <c r="C4517" i="1"/>
  <c r="B4517" i="1"/>
  <c r="A4517" i="1"/>
  <c r="C4516" i="1"/>
  <c r="B4516" i="1"/>
  <c r="A4516" i="1"/>
  <c r="C4515" i="1"/>
  <c r="B4515" i="1"/>
  <c r="A4515" i="1"/>
  <c r="C4514" i="1"/>
  <c r="B4514" i="1"/>
  <c r="A4514" i="1"/>
  <c r="C4513" i="1"/>
  <c r="B4513" i="1"/>
  <c r="A4513" i="1"/>
  <c r="C4512" i="1"/>
  <c r="B4512" i="1"/>
  <c r="A4512" i="1"/>
  <c r="C4511" i="1"/>
  <c r="B4511" i="1"/>
  <c r="A4511" i="1"/>
  <c r="C4510" i="1"/>
  <c r="B4510" i="1"/>
  <c r="A4510" i="1"/>
  <c r="C4509" i="1"/>
  <c r="B4509" i="1"/>
  <c r="A4509" i="1"/>
  <c r="C4508" i="1"/>
  <c r="B4508" i="1"/>
  <c r="A4508" i="1"/>
  <c r="C4507" i="1"/>
  <c r="B4507" i="1"/>
  <c r="A4507" i="1"/>
  <c r="C4506" i="1"/>
  <c r="B4506" i="1"/>
  <c r="A4506" i="1"/>
  <c r="C4505" i="1"/>
  <c r="B4505" i="1"/>
  <c r="A4505" i="1"/>
  <c r="C4504" i="1"/>
  <c r="B4504" i="1"/>
  <c r="A4504" i="1"/>
  <c r="C4503" i="1"/>
  <c r="B4503" i="1"/>
  <c r="A4503" i="1"/>
  <c r="C4502" i="1"/>
  <c r="B4502" i="1"/>
  <c r="A4502" i="1"/>
  <c r="C4501" i="1"/>
  <c r="B4501" i="1"/>
  <c r="A4501" i="1"/>
  <c r="C4500" i="1"/>
  <c r="B4500" i="1"/>
  <c r="A4500" i="1"/>
  <c r="C4499" i="1"/>
  <c r="B4499" i="1"/>
  <c r="A4499" i="1"/>
  <c r="C4498" i="1"/>
  <c r="B4498" i="1"/>
  <c r="A4498" i="1"/>
  <c r="C4497" i="1"/>
  <c r="B4497" i="1"/>
  <c r="A4497" i="1"/>
  <c r="C4496" i="1"/>
  <c r="B4496" i="1"/>
  <c r="A4496" i="1"/>
  <c r="C4495" i="1"/>
  <c r="B4495" i="1"/>
  <c r="A4495" i="1"/>
  <c r="C4494" i="1"/>
  <c r="B4494" i="1"/>
  <c r="A4494" i="1"/>
  <c r="C4493" i="1"/>
  <c r="B4493" i="1"/>
  <c r="A4493" i="1"/>
  <c r="C4492" i="1"/>
  <c r="B4492" i="1"/>
  <c r="A4492" i="1"/>
  <c r="C4491" i="1"/>
  <c r="B4491" i="1"/>
  <c r="A4491" i="1"/>
  <c r="C4490" i="1"/>
  <c r="B4490" i="1"/>
  <c r="A4490" i="1"/>
  <c r="C4489" i="1"/>
  <c r="B4489" i="1"/>
  <c r="A4489" i="1"/>
  <c r="C4488" i="1"/>
  <c r="B4488" i="1"/>
  <c r="A4488" i="1"/>
  <c r="C4487" i="1"/>
  <c r="B4487" i="1"/>
  <c r="A4487" i="1"/>
  <c r="C4486" i="1"/>
  <c r="B4486" i="1"/>
  <c r="A4486" i="1"/>
  <c r="C4485" i="1"/>
  <c r="B4485" i="1"/>
  <c r="A4485" i="1"/>
  <c r="C4484" i="1"/>
  <c r="B4484" i="1"/>
  <c r="A4484" i="1"/>
  <c r="C4483" i="1"/>
  <c r="B4483" i="1"/>
  <c r="A4483" i="1"/>
  <c r="C4482" i="1"/>
  <c r="B4482" i="1"/>
  <c r="A4482" i="1"/>
  <c r="C4481" i="1"/>
  <c r="B4481" i="1"/>
  <c r="A4481" i="1"/>
  <c r="C4480" i="1"/>
  <c r="B4480" i="1"/>
  <c r="A4480" i="1"/>
  <c r="C4479" i="1"/>
  <c r="B4479" i="1"/>
  <c r="A4479" i="1"/>
  <c r="C4478" i="1"/>
  <c r="B4478" i="1"/>
  <c r="A4478" i="1"/>
  <c r="C4477" i="1"/>
  <c r="B4477" i="1"/>
  <c r="A4477" i="1"/>
  <c r="C4476" i="1"/>
  <c r="B4476" i="1"/>
  <c r="A4476" i="1"/>
  <c r="C4475" i="1"/>
  <c r="B4475" i="1"/>
  <c r="A4475" i="1"/>
  <c r="C4474" i="1"/>
  <c r="B4474" i="1"/>
  <c r="A4474" i="1"/>
  <c r="C4473" i="1"/>
  <c r="B4473" i="1"/>
  <c r="A4473" i="1"/>
  <c r="C4472" i="1"/>
  <c r="B4472" i="1"/>
  <c r="A4472" i="1"/>
  <c r="C4471" i="1"/>
  <c r="B4471" i="1"/>
  <c r="A4471" i="1"/>
  <c r="C4470" i="1"/>
  <c r="B4470" i="1"/>
  <c r="A4470" i="1"/>
  <c r="C4469" i="1"/>
  <c r="B4469" i="1"/>
  <c r="A4469" i="1"/>
  <c r="C4468" i="1"/>
  <c r="B4468" i="1"/>
  <c r="A4468" i="1"/>
  <c r="C4467" i="1"/>
  <c r="B4467" i="1"/>
  <c r="A4467" i="1"/>
  <c r="C4466" i="1"/>
  <c r="B4466" i="1"/>
  <c r="A4466" i="1"/>
  <c r="C4465" i="1"/>
  <c r="B4465" i="1"/>
  <c r="A4465" i="1"/>
  <c r="C4464" i="1"/>
  <c r="B4464" i="1"/>
  <c r="A4464" i="1"/>
  <c r="C4463" i="1"/>
  <c r="B4463" i="1"/>
  <c r="A4463" i="1"/>
  <c r="C4462" i="1"/>
  <c r="B4462" i="1"/>
  <c r="A4462" i="1"/>
  <c r="C4461" i="1"/>
  <c r="B4461" i="1"/>
  <c r="A4461" i="1"/>
  <c r="C4460" i="1"/>
  <c r="B4460" i="1"/>
  <c r="A4460" i="1"/>
  <c r="C4459" i="1"/>
  <c r="B4459" i="1"/>
  <c r="A4459" i="1"/>
  <c r="C4458" i="1"/>
  <c r="B4458" i="1"/>
  <c r="A4458" i="1"/>
  <c r="C4457" i="1"/>
  <c r="B4457" i="1"/>
  <c r="A4457" i="1"/>
  <c r="C4456" i="1"/>
  <c r="B4456" i="1"/>
  <c r="A4456" i="1"/>
  <c r="C4455" i="1"/>
  <c r="B4455" i="1"/>
  <c r="A4455" i="1"/>
  <c r="C4454" i="1"/>
  <c r="B4454" i="1"/>
  <c r="A4454" i="1"/>
  <c r="C4453" i="1"/>
  <c r="B4453" i="1"/>
  <c r="A4453" i="1"/>
  <c r="C4452" i="1"/>
  <c r="B4452" i="1"/>
  <c r="A4452" i="1"/>
  <c r="C4451" i="1"/>
  <c r="B4451" i="1"/>
  <c r="A4451" i="1"/>
  <c r="C4450" i="1"/>
  <c r="B4450" i="1"/>
  <c r="A4450" i="1"/>
  <c r="C4449" i="1"/>
  <c r="B4449" i="1"/>
  <c r="A4449" i="1"/>
  <c r="C4448" i="1"/>
  <c r="B4448" i="1"/>
  <c r="A4448" i="1"/>
  <c r="C4447" i="1"/>
  <c r="B4447" i="1"/>
  <c r="A4447" i="1"/>
  <c r="C4446" i="1"/>
  <c r="B4446" i="1"/>
  <c r="A4446" i="1"/>
  <c r="C4445" i="1"/>
  <c r="B4445" i="1"/>
  <c r="A4445" i="1"/>
  <c r="C4444" i="1"/>
  <c r="B4444" i="1"/>
  <c r="A4444" i="1"/>
  <c r="C4443" i="1"/>
  <c r="B4443" i="1"/>
  <c r="A4443" i="1"/>
  <c r="C4442" i="1"/>
  <c r="B4442" i="1"/>
  <c r="A4442" i="1"/>
  <c r="C4441" i="1"/>
  <c r="B4441" i="1"/>
  <c r="A4441" i="1"/>
  <c r="C4440" i="1"/>
  <c r="B4440" i="1"/>
  <c r="A4440" i="1"/>
  <c r="C4439" i="1"/>
  <c r="B4439" i="1"/>
  <c r="A4439" i="1"/>
  <c r="C4438" i="1"/>
  <c r="B4438" i="1"/>
  <c r="A4438" i="1"/>
  <c r="C4437" i="1"/>
  <c r="B4437" i="1"/>
  <c r="A4437" i="1"/>
  <c r="C4436" i="1"/>
  <c r="B4436" i="1"/>
  <c r="A4436" i="1"/>
  <c r="C4435" i="1"/>
  <c r="B4435" i="1"/>
  <c r="A4435" i="1"/>
  <c r="C4434" i="1"/>
  <c r="B4434" i="1"/>
  <c r="A4434" i="1"/>
  <c r="C4433" i="1"/>
  <c r="B4433" i="1"/>
  <c r="A4433" i="1"/>
  <c r="C4432" i="1"/>
  <c r="B4432" i="1"/>
  <c r="A4432" i="1"/>
  <c r="C4431" i="1"/>
  <c r="B4431" i="1"/>
  <c r="A4431" i="1"/>
  <c r="C4430" i="1"/>
  <c r="B4430" i="1"/>
  <c r="A4430" i="1"/>
  <c r="C4429" i="1"/>
  <c r="B4429" i="1"/>
  <c r="A4429" i="1"/>
  <c r="C4428" i="1"/>
  <c r="B4428" i="1"/>
  <c r="A4428" i="1"/>
  <c r="C4427" i="1"/>
  <c r="B4427" i="1"/>
  <c r="A4427" i="1"/>
  <c r="C4426" i="1"/>
  <c r="B4426" i="1"/>
  <c r="A4426" i="1"/>
  <c r="C4425" i="1"/>
  <c r="B4425" i="1"/>
  <c r="A4425" i="1"/>
  <c r="C4424" i="1"/>
  <c r="B4424" i="1"/>
  <c r="A4424" i="1"/>
  <c r="C4423" i="1"/>
  <c r="B4423" i="1"/>
  <c r="A4423" i="1"/>
  <c r="C4422" i="1"/>
  <c r="B4422" i="1"/>
  <c r="A4422" i="1"/>
  <c r="C4421" i="1"/>
  <c r="B4421" i="1"/>
  <c r="A4421" i="1"/>
  <c r="C4420" i="1"/>
  <c r="B4420" i="1"/>
  <c r="A4420" i="1"/>
  <c r="C4419" i="1"/>
  <c r="B4419" i="1"/>
  <c r="A4419" i="1"/>
  <c r="C4418" i="1"/>
  <c r="B4418" i="1"/>
  <c r="A4418" i="1"/>
  <c r="C4417" i="1"/>
  <c r="B4417" i="1"/>
  <c r="A4417" i="1"/>
  <c r="C4416" i="1"/>
  <c r="B4416" i="1"/>
  <c r="A4416" i="1"/>
  <c r="C4415" i="1"/>
  <c r="B4415" i="1"/>
  <c r="A4415" i="1"/>
  <c r="C4414" i="1"/>
  <c r="B4414" i="1"/>
  <c r="A4414" i="1"/>
  <c r="C4413" i="1"/>
  <c r="B4413" i="1"/>
  <c r="A4413" i="1"/>
  <c r="C4412" i="1"/>
  <c r="B4412" i="1"/>
  <c r="A4412" i="1"/>
  <c r="C4411" i="1"/>
  <c r="B4411" i="1"/>
  <c r="A4411" i="1"/>
  <c r="C4410" i="1"/>
  <c r="B4410" i="1"/>
  <c r="A4410" i="1"/>
  <c r="C4409" i="1"/>
  <c r="B4409" i="1"/>
  <c r="A4409" i="1"/>
  <c r="C4408" i="1"/>
  <c r="B4408" i="1"/>
  <c r="A4408" i="1"/>
  <c r="C4407" i="1"/>
  <c r="B4407" i="1"/>
  <c r="A4407" i="1"/>
  <c r="C4406" i="1"/>
  <c r="B4406" i="1"/>
  <c r="A4406" i="1"/>
  <c r="C4405" i="1"/>
  <c r="B4405" i="1"/>
  <c r="A4405" i="1"/>
  <c r="C4404" i="1"/>
  <c r="B4404" i="1"/>
  <c r="A4404" i="1"/>
  <c r="C4403" i="1"/>
  <c r="B4403" i="1"/>
  <c r="A4403" i="1"/>
  <c r="C4402" i="1"/>
  <c r="B4402" i="1"/>
  <c r="A4402" i="1"/>
  <c r="C4401" i="1"/>
  <c r="B4401" i="1"/>
  <c r="A4401" i="1"/>
  <c r="C4400" i="1"/>
  <c r="B4400" i="1"/>
  <c r="A4400" i="1"/>
  <c r="C4399" i="1"/>
  <c r="B4399" i="1"/>
  <c r="A4399" i="1"/>
  <c r="C4398" i="1"/>
  <c r="B4398" i="1"/>
  <c r="A4398" i="1"/>
  <c r="C4397" i="1"/>
  <c r="B4397" i="1"/>
  <c r="A4397" i="1"/>
  <c r="C4396" i="1"/>
  <c r="B4396" i="1"/>
  <c r="A4396" i="1"/>
  <c r="C4395" i="1"/>
  <c r="B4395" i="1"/>
  <c r="A4395" i="1"/>
  <c r="C4394" i="1"/>
  <c r="B4394" i="1"/>
  <c r="A4394" i="1"/>
  <c r="C4393" i="1"/>
  <c r="B4393" i="1"/>
  <c r="A4393" i="1"/>
  <c r="C4392" i="1"/>
  <c r="B4392" i="1"/>
  <c r="A4392" i="1"/>
  <c r="C4391" i="1"/>
  <c r="B4391" i="1"/>
  <c r="A4391" i="1"/>
  <c r="C4390" i="1"/>
  <c r="B4390" i="1"/>
  <c r="A4390" i="1"/>
  <c r="C4389" i="1"/>
  <c r="B4389" i="1"/>
  <c r="A4389" i="1"/>
  <c r="C4388" i="1"/>
  <c r="B4388" i="1"/>
  <c r="A4388" i="1"/>
  <c r="C4387" i="1"/>
  <c r="B4387" i="1"/>
  <c r="A4387" i="1"/>
  <c r="C4386" i="1"/>
  <c r="B4386" i="1"/>
  <c r="A4386" i="1"/>
  <c r="C4385" i="1"/>
  <c r="B4385" i="1"/>
  <c r="A4385" i="1"/>
  <c r="C4384" i="1"/>
  <c r="B4384" i="1"/>
  <c r="A4384" i="1"/>
  <c r="C4383" i="1"/>
  <c r="B4383" i="1"/>
  <c r="A4383" i="1"/>
  <c r="C4382" i="1"/>
  <c r="B4382" i="1"/>
  <c r="A4382" i="1"/>
  <c r="C4381" i="1"/>
  <c r="B4381" i="1"/>
  <c r="A4381" i="1"/>
  <c r="C4380" i="1"/>
  <c r="B4380" i="1"/>
  <c r="A4380" i="1"/>
  <c r="C4379" i="1"/>
  <c r="B4379" i="1"/>
  <c r="A4379" i="1"/>
  <c r="C4378" i="1"/>
  <c r="B4378" i="1"/>
  <c r="A4378" i="1"/>
  <c r="C4377" i="1"/>
  <c r="B4377" i="1"/>
  <c r="A4377" i="1"/>
  <c r="C4376" i="1"/>
  <c r="B4376" i="1"/>
  <c r="A4376" i="1"/>
  <c r="C4375" i="1"/>
  <c r="B4375" i="1"/>
  <c r="A4375" i="1"/>
  <c r="C4374" i="1"/>
  <c r="B4374" i="1"/>
  <c r="A4374" i="1"/>
  <c r="C4373" i="1"/>
  <c r="B4373" i="1"/>
  <c r="A4373" i="1"/>
  <c r="C4372" i="1"/>
  <c r="B4372" i="1"/>
  <c r="A4372" i="1"/>
  <c r="C4371" i="1"/>
  <c r="B4371" i="1"/>
  <c r="A4371" i="1"/>
  <c r="C4370" i="1"/>
  <c r="B4370" i="1"/>
  <c r="A4370" i="1"/>
  <c r="C4369" i="1"/>
  <c r="B4369" i="1"/>
  <c r="A4369" i="1"/>
  <c r="C4368" i="1"/>
  <c r="B4368" i="1"/>
  <c r="A4368" i="1"/>
  <c r="C4367" i="1"/>
  <c r="B4367" i="1"/>
  <c r="A4367" i="1"/>
  <c r="C4366" i="1"/>
  <c r="B4366" i="1"/>
  <c r="A4366" i="1"/>
  <c r="C4365" i="1"/>
  <c r="B4365" i="1"/>
  <c r="A4365" i="1"/>
  <c r="C4364" i="1"/>
  <c r="B4364" i="1"/>
  <c r="A4364" i="1"/>
  <c r="C4363" i="1"/>
  <c r="B4363" i="1"/>
  <c r="A4363" i="1"/>
  <c r="C4362" i="1"/>
  <c r="B4362" i="1"/>
  <c r="A4362" i="1"/>
  <c r="C4361" i="1"/>
  <c r="B4361" i="1"/>
  <c r="A4361" i="1"/>
  <c r="C4360" i="1"/>
  <c r="B4360" i="1"/>
  <c r="A4360" i="1"/>
  <c r="C4359" i="1"/>
  <c r="B4359" i="1"/>
  <c r="A4359" i="1"/>
  <c r="C4358" i="1"/>
  <c r="B4358" i="1"/>
  <c r="A4358" i="1"/>
  <c r="C4357" i="1"/>
  <c r="B4357" i="1"/>
  <c r="A4357" i="1"/>
  <c r="C4356" i="1"/>
  <c r="B4356" i="1"/>
  <c r="A4356" i="1"/>
  <c r="C4355" i="1"/>
  <c r="B4355" i="1"/>
  <c r="A4355" i="1"/>
  <c r="C4354" i="1"/>
  <c r="B4354" i="1"/>
  <c r="A4354" i="1"/>
  <c r="C4353" i="1"/>
  <c r="B4353" i="1"/>
  <c r="A4353" i="1"/>
  <c r="C4352" i="1"/>
  <c r="B4352" i="1"/>
  <c r="A4352" i="1"/>
  <c r="C4351" i="1"/>
  <c r="B4351" i="1"/>
  <c r="A4351" i="1"/>
  <c r="C4350" i="1"/>
  <c r="B4350" i="1"/>
  <c r="A4350" i="1"/>
  <c r="C4349" i="1"/>
  <c r="B4349" i="1"/>
  <c r="A4349" i="1"/>
  <c r="C4348" i="1"/>
  <c r="B4348" i="1"/>
  <c r="A4348" i="1"/>
  <c r="C4347" i="1"/>
  <c r="B4347" i="1"/>
  <c r="A4347" i="1"/>
  <c r="C4346" i="1"/>
  <c r="B4346" i="1"/>
  <c r="A4346" i="1"/>
  <c r="C4345" i="1"/>
  <c r="B4345" i="1"/>
  <c r="A4345" i="1"/>
  <c r="C4344" i="1"/>
  <c r="B4344" i="1"/>
  <c r="A4344" i="1"/>
  <c r="C4343" i="1"/>
  <c r="B4343" i="1"/>
  <c r="A4343" i="1"/>
  <c r="C4342" i="1"/>
  <c r="B4342" i="1"/>
  <c r="A4342" i="1"/>
  <c r="C4341" i="1"/>
  <c r="B4341" i="1"/>
  <c r="A4341" i="1"/>
  <c r="C4340" i="1"/>
  <c r="B4340" i="1"/>
  <c r="A4340" i="1"/>
  <c r="C4339" i="1"/>
  <c r="B4339" i="1"/>
  <c r="A4339" i="1"/>
  <c r="C4338" i="1"/>
  <c r="B4338" i="1"/>
  <c r="A4338" i="1"/>
  <c r="C4337" i="1"/>
  <c r="B4337" i="1"/>
  <c r="A4337" i="1"/>
  <c r="C4336" i="1"/>
  <c r="B4336" i="1"/>
  <c r="A4336" i="1"/>
  <c r="C4335" i="1"/>
  <c r="B4335" i="1"/>
  <c r="A4335" i="1"/>
  <c r="C4334" i="1"/>
  <c r="B4334" i="1"/>
  <c r="A4334" i="1"/>
  <c r="C4333" i="1"/>
  <c r="B4333" i="1"/>
  <c r="A4333" i="1"/>
  <c r="C4332" i="1"/>
  <c r="B4332" i="1"/>
  <c r="A4332" i="1"/>
  <c r="C4331" i="1"/>
  <c r="B4331" i="1"/>
  <c r="A4331" i="1"/>
  <c r="C4330" i="1"/>
  <c r="B4330" i="1"/>
  <c r="A4330" i="1"/>
  <c r="C4329" i="1"/>
  <c r="B4329" i="1"/>
  <c r="A4329" i="1"/>
  <c r="C4328" i="1"/>
  <c r="B4328" i="1"/>
  <c r="A4328" i="1"/>
  <c r="C4327" i="1"/>
  <c r="B4327" i="1"/>
  <c r="A4327" i="1"/>
  <c r="C4326" i="1"/>
  <c r="B4326" i="1"/>
  <c r="A4326" i="1"/>
  <c r="C4325" i="1"/>
  <c r="B4325" i="1"/>
  <c r="A4325" i="1"/>
  <c r="C4324" i="1"/>
  <c r="B4324" i="1"/>
  <c r="A4324" i="1"/>
  <c r="C4323" i="1"/>
  <c r="B4323" i="1"/>
  <c r="A4323" i="1"/>
  <c r="C4322" i="1"/>
  <c r="B4322" i="1"/>
  <c r="A4322" i="1"/>
  <c r="C4321" i="1"/>
  <c r="B4321" i="1"/>
  <c r="A4321" i="1"/>
  <c r="C4320" i="1"/>
  <c r="B4320" i="1"/>
  <c r="A4320" i="1"/>
  <c r="C4319" i="1"/>
  <c r="B4319" i="1"/>
  <c r="A4319" i="1"/>
  <c r="C4318" i="1"/>
  <c r="B4318" i="1"/>
  <c r="A4318" i="1"/>
  <c r="C4317" i="1"/>
  <c r="B4317" i="1"/>
  <c r="A4317" i="1"/>
  <c r="C4316" i="1"/>
  <c r="B4316" i="1"/>
  <c r="A4316" i="1"/>
  <c r="C4315" i="1"/>
  <c r="B4315" i="1"/>
  <c r="A4315" i="1"/>
  <c r="C4314" i="1"/>
  <c r="B4314" i="1"/>
  <c r="A4314" i="1"/>
  <c r="C4313" i="1"/>
  <c r="B4313" i="1"/>
  <c r="A4313" i="1"/>
  <c r="C4312" i="1"/>
  <c r="B4312" i="1"/>
  <c r="A4312" i="1"/>
  <c r="C4311" i="1"/>
  <c r="B4311" i="1"/>
  <c r="A4311" i="1"/>
  <c r="C4310" i="1"/>
  <c r="B4310" i="1"/>
  <c r="A4310" i="1"/>
  <c r="C4309" i="1"/>
  <c r="B4309" i="1"/>
  <c r="A4309" i="1"/>
  <c r="C4308" i="1"/>
  <c r="B4308" i="1"/>
  <c r="A4308" i="1"/>
  <c r="C4307" i="1"/>
  <c r="B4307" i="1"/>
  <c r="A4307" i="1"/>
  <c r="C4306" i="1"/>
  <c r="B4306" i="1"/>
  <c r="A4306" i="1"/>
  <c r="C4305" i="1"/>
  <c r="B4305" i="1"/>
  <c r="A4305" i="1"/>
  <c r="C4304" i="1"/>
  <c r="B4304" i="1"/>
  <c r="A4304" i="1"/>
  <c r="C4303" i="1"/>
  <c r="B4303" i="1"/>
  <c r="A4303" i="1"/>
  <c r="C4302" i="1"/>
  <c r="B4302" i="1"/>
  <c r="A4302" i="1"/>
  <c r="C4301" i="1"/>
  <c r="B4301" i="1"/>
  <c r="A4301" i="1"/>
  <c r="C4300" i="1"/>
  <c r="B4300" i="1"/>
  <c r="A4300" i="1"/>
  <c r="C4299" i="1"/>
  <c r="B4299" i="1"/>
  <c r="A4299" i="1"/>
  <c r="C4298" i="1"/>
  <c r="B4298" i="1"/>
  <c r="A4298" i="1"/>
  <c r="C4297" i="1"/>
  <c r="B4297" i="1"/>
  <c r="A4297" i="1"/>
  <c r="C4296" i="1"/>
  <c r="B4296" i="1"/>
  <c r="A4296" i="1"/>
  <c r="C4295" i="1"/>
  <c r="B4295" i="1"/>
  <c r="A4295" i="1"/>
  <c r="C4294" i="1"/>
  <c r="B4294" i="1"/>
  <c r="A4294" i="1"/>
  <c r="C4293" i="1"/>
  <c r="B4293" i="1"/>
  <c r="A4293" i="1"/>
  <c r="C4292" i="1"/>
  <c r="B4292" i="1"/>
  <c r="A4292" i="1"/>
  <c r="C4291" i="1"/>
  <c r="B4291" i="1"/>
  <c r="A4291" i="1"/>
  <c r="C4290" i="1"/>
  <c r="B4290" i="1"/>
  <c r="A4290" i="1"/>
  <c r="C4289" i="1"/>
  <c r="B4289" i="1"/>
  <c r="A4289" i="1"/>
  <c r="C4288" i="1"/>
  <c r="B4288" i="1"/>
  <c r="A4288" i="1"/>
  <c r="C4287" i="1"/>
  <c r="B4287" i="1"/>
  <c r="A4287" i="1"/>
  <c r="C4286" i="1"/>
  <c r="B4286" i="1"/>
  <c r="A4286" i="1"/>
  <c r="C4285" i="1"/>
  <c r="B4285" i="1"/>
  <c r="A4285" i="1"/>
  <c r="C4284" i="1"/>
  <c r="B4284" i="1"/>
  <c r="A4284" i="1"/>
  <c r="C4283" i="1"/>
  <c r="B4283" i="1"/>
  <c r="A4283" i="1"/>
  <c r="C4282" i="1"/>
  <c r="B4282" i="1"/>
  <c r="A4282" i="1"/>
  <c r="C4281" i="1"/>
  <c r="B4281" i="1"/>
  <c r="A4281" i="1"/>
  <c r="C4280" i="1"/>
  <c r="B4280" i="1"/>
  <c r="A4280" i="1"/>
  <c r="C4279" i="1"/>
  <c r="B4279" i="1"/>
  <c r="A4279" i="1"/>
  <c r="C4278" i="1"/>
  <c r="B4278" i="1"/>
  <c r="A4278" i="1"/>
  <c r="C4277" i="1"/>
  <c r="B4277" i="1"/>
  <c r="A4277" i="1"/>
  <c r="C4276" i="1"/>
  <c r="B4276" i="1"/>
  <c r="A4276" i="1"/>
  <c r="C4275" i="1"/>
  <c r="B4275" i="1"/>
  <c r="A4275" i="1"/>
  <c r="C4274" i="1"/>
  <c r="B4274" i="1"/>
  <c r="A4274" i="1"/>
  <c r="C4273" i="1"/>
  <c r="B4273" i="1"/>
  <c r="A4273" i="1"/>
  <c r="C4272" i="1"/>
  <c r="B4272" i="1"/>
  <c r="A4272" i="1"/>
  <c r="C4271" i="1"/>
  <c r="B4271" i="1"/>
  <c r="A4271" i="1"/>
  <c r="C4270" i="1"/>
  <c r="B4270" i="1"/>
  <c r="A4270" i="1"/>
  <c r="C4269" i="1"/>
  <c r="B4269" i="1"/>
  <c r="A4269" i="1"/>
  <c r="C4268" i="1"/>
  <c r="B4268" i="1"/>
  <c r="A4268" i="1"/>
  <c r="C4267" i="1"/>
  <c r="B4267" i="1"/>
  <c r="A4267" i="1"/>
  <c r="C4266" i="1"/>
  <c r="B4266" i="1"/>
  <c r="A4266" i="1"/>
  <c r="C4265" i="1"/>
  <c r="B4265" i="1"/>
  <c r="A4265" i="1"/>
  <c r="C4264" i="1"/>
  <c r="B4264" i="1"/>
  <c r="A4264" i="1"/>
  <c r="C4263" i="1"/>
  <c r="B4263" i="1"/>
  <c r="A4263" i="1"/>
  <c r="C4262" i="1"/>
  <c r="B4262" i="1"/>
  <c r="A4262" i="1"/>
  <c r="C4261" i="1"/>
  <c r="B4261" i="1"/>
  <c r="A4261" i="1"/>
  <c r="C4260" i="1"/>
  <c r="B4260" i="1"/>
  <c r="A4260" i="1"/>
  <c r="C4259" i="1"/>
  <c r="B4259" i="1"/>
  <c r="A4259" i="1"/>
  <c r="C4258" i="1"/>
  <c r="B4258" i="1"/>
  <c r="A4258" i="1"/>
  <c r="C4257" i="1"/>
  <c r="B4257" i="1"/>
  <c r="A4257" i="1"/>
  <c r="C4256" i="1"/>
  <c r="B4256" i="1"/>
  <c r="A4256" i="1"/>
  <c r="C4255" i="1"/>
  <c r="B4255" i="1"/>
  <c r="A4255" i="1"/>
  <c r="C4254" i="1"/>
  <c r="B4254" i="1"/>
  <c r="A4254" i="1"/>
  <c r="C4253" i="1"/>
  <c r="B4253" i="1"/>
  <c r="A4253" i="1"/>
  <c r="C4252" i="1"/>
  <c r="B4252" i="1"/>
  <c r="A4252" i="1"/>
  <c r="C4251" i="1"/>
  <c r="B4251" i="1"/>
  <c r="A4251" i="1"/>
  <c r="C4250" i="1"/>
  <c r="B4250" i="1"/>
  <c r="A4250" i="1"/>
  <c r="C4249" i="1"/>
  <c r="B4249" i="1"/>
  <c r="A4249" i="1"/>
  <c r="C4248" i="1"/>
  <c r="B4248" i="1"/>
  <c r="A4248" i="1"/>
  <c r="C4247" i="1"/>
  <c r="B4247" i="1"/>
  <c r="A4247" i="1"/>
  <c r="C4246" i="1"/>
  <c r="B4246" i="1"/>
  <c r="A4246" i="1"/>
  <c r="C4245" i="1"/>
  <c r="B4245" i="1"/>
  <c r="A4245" i="1"/>
  <c r="C4244" i="1"/>
  <c r="B4244" i="1"/>
  <c r="A4244" i="1"/>
  <c r="C4243" i="1"/>
  <c r="B4243" i="1"/>
  <c r="A4243" i="1"/>
  <c r="C4242" i="1"/>
  <c r="B4242" i="1"/>
  <c r="A4242" i="1"/>
  <c r="C4241" i="1"/>
  <c r="B4241" i="1"/>
  <c r="A4241" i="1"/>
  <c r="C4240" i="1"/>
  <c r="B4240" i="1"/>
  <c r="A4240" i="1"/>
  <c r="C4239" i="1"/>
  <c r="B4239" i="1"/>
  <c r="A4239" i="1"/>
  <c r="C4238" i="1"/>
  <c r="B4238" i="1"/>
  <c r="A4238" i="1"/>
  <c r="C4237" i="1"/>
  <c r="B4237" i="1"/>
  <c r="A4237" i="1"/>
  <c r="C4236" i="1"/>
  <c r="B4236" i="1"/>
  <c r="A4236" i="1"/>
  <c r="C4235" i="1"/>
  <c r="B4235" i="1"/>
  <c r="A4235" i="1"/>
  <c r="C4234" i="1"/>
  <c r="B4234" i="1"/>
  <c r="A4234" i="1"/>
  <c r="C4233" i="1"/>
  <c r="B4233" i="1"/>
  <c r="A4233" i="1"/>
  <c r="C4232" i="1"/>
  <c r="B4232" i="1"/>
  <c r="A4232" i="1"/>
  <c r="C4231" i="1"/>
  <c r="B4231" i="1"/>
  <c r="A4231" i="1"/>
  <c r="C4230" i="1"/>
  <c r="B4230" i="1"/>
  <c r="A4230" i="1"/>
  <c r="C4229" i="1"/>
  <c r="B4229" i="1"/>
  <c r="A4229" i="1"/>
  <c r="C4228" i="1"/>
  <c r="B4228" i="1"/>
  <c r="A4228" i="1"/>
  <c r="C4227" i="1"/>
  <c r="B4227" i="1"/>
  <c r="A4227" i="1"/>
  <c r="C4226" i="1"/>
  <c r="B4226" i="1"/>
  <c r="A4226" i="1"/>
  <c r="C4225" i="1"/>
  <c r="B4225" i="1"/>
  <c r="A4225" i="1"/>
  <c r="C4224" i="1"/>
  <c r="B4224" i="1"/>
  <c r="A4224" i="1"/>
  <c r="C4223" i="1"/>
  <c r="B4223" i="1"/>
  <c r="A4223" i="1"/>
  <c r="C4222" i="1"/>
  <c r="B4222" i="1"/>
  <c r="A4222" i="1"/>
  <c r="C4221" i="1"/>
  <c r="B4221" i="1"/>
  <c r="A4221" i="1"/>
  <c r="C4220" i="1"/>
  <c r="B4220" i="1"/>
  <c r="A4220" i="1"/>
  <c r="C4219" i="1"/>
  <c r="B4219" i="1"/>
  <c r="A4219" i="1"/>
  <c r="C4218" i="1"/>
  <c r="B4218" i="1"/>
  <c r="A4218" i="1"/>
  <c r="C4217" i="1"/>
  <c r="B4217" i="1"/>
  <c r="A4217" i="1"/>
  <c r="C4216" i="1"/>
  <c r="B4216" i="1"/>
  <c r="A4216" i="1"/>
  <c r="C4215" i="1"/>
  <c r="B4215" i="1"/>
  <c r="A4215" i="1"/>
  <c r="C4214" i="1"/>
  <c r="B4214" i="1"/>
  <c r="A4214" i="1"/>
  <c r="C4213" i="1"/>
  <c r="B4213" i="1"/>
  <c r="A4213" i="1"/>
  <c r="C4212" i="1"/>
  <c r="B4212" i="1"/>
  <c r="A4212" i="1"/>
  <c r="C4211" i="1"/>
  <c r="B4211" i="1"/>
  <c r="A4211" i="1"/>
  <c r="C4210" i="1"/>
  <c r="B4210" i="1"/>
  <c r="A4210" i="1"/>
  <c r="C4209" i="1"/>
  <c r="B4209" i="1"/>
  <c r="A4209" i="1"/>
  <c r="C4208" i="1"/>
  <c r="B4208" i="1"/>
  <c r="A4208" i="1"/>
  <c r="C4207" i="1"/>
  <c r="B4207" i="1"/>
  <c r="A4207" i="1"/>
  <c r="C4206" i="1"/>
  <c r="B4206" i="1"/>
  <c r="A4206" i="1"/>
  <c r="C4205" i="1"/>
  <c r="B4205" i="1"/>
  <c r="A4205" i="1"/>
  <c r="C4204" i="1"/>
  <c r="B4204" i="1"/>
  <c r="A4204" i="1"/>
  <c r="C4203" i="1"/>
  <c r="B4203" i="1"/>
  <c r="A4203" i="1"/>
  <c r="C4202" i="1"/>
  <c r="B4202" i="1"/>
  <c r="A4202" i="1"/>
  <c r="C4201" i="1"/>
  <c r="B4201" i="1"/>
  <c r="A4201" i="1"/>
  <c r="C4200" i="1"/>
  <c r="B4200" i="1"/>
  <c r="A4200" i="1"/>
  <c r="C4199" i="1"/>
  <c r="B4199" i="1"/>
  <c r="A4199" i="1"/>
  <c r="C4198" i="1"/>
  <c r="B4198" i="1"/>
  <c r="A4198" i="1"/>
  <c r="C4197" i="1"/>
  <c r="B4197" i="1"/>
  <c r="A4197" i="1"/>
  <c r="C4196" i="1"/>
  <c r="B4196" i="1"/>
  <c r="A4196" i="1"/>
  <c r="C4195" i="1"/>
  <c r="B4195" i="1"/>
  <c r="A4195" i="1"/>
  <c r="C4194" i="1"/>
  <c r="B4194" i="1"/>
  <c r="A4194" i="1"/>
  <c r="C4193" i="1"/>
  <c r="B4193" i="1"/>
  <c r="A4193" i="1"/>
  <c r="C4192" i="1"/>
  <c r="B4192" i="1"/>
  <c r="A4192" i="1"/>
  <c r="C4191" i="1"/>
  <c r="B4191" i="1"/>
  <c r="A4191" i="1"/>
  <c r="C4190" i="1"/>
  <c r="B4190" i="1"/>
  <c r="A4190" i="1"/>
  <c r="C4189" i="1"/>
  <c r="B4189" i="1"/>
  <c r="A4189" i="1"/>
  <c r="C4188" i="1"/>
  <c r="B4188" i="1"/>
  <c r="A4188" i="1"/>
  <c r="C4187" i="1"/>
  <c r="B4187" i="1"/>
  <c r="A4187" i="1"/>
  <c r="C4186" i="1"/>
  <c r="B4186" i="1"/>
  <c r="A4186" i="1"/>
  <c r="C4185" i="1"/>
  <c r="B4185" i="1"/>
  <c r="A4185" i="1"/>
  <c r="C4184" i="1"/>
  <c r="B4184" i="1"/>
  <c r="A4184" i="1"/>
  <c r="C4183" i="1"/>
  <c r="B4183" i="1"/>
  <c r="A4183" i="1"/>
  <c r="C4182" i="1"/>
  <c r="B4182" i="1"/>
  <c r="A4182" i="1"/>
  <c r="C4181" i="1"/>
  <c r="B4181" i="1"/>
  <c r="A4181" i="1"/>
  <c r="C4180" i="1"/>
  <c r="B4180" i="1"/>
  <c r="A4180" i="1"/>
  <c r="C4179" i="1"/>
  <c r="B4179" i="1"/>
  <c r="A4179" i="1"/>
  <c r="C4178" i="1"/>
  <c r="B4178" i="1"/>
  <c r="A4178" i="1"/>
  <c r="C4177" i="1"/>
  <c r="B4177" i="1"/>
  <c r="A4177" i="1"/>
  <c r="C4176" i="1"/>
  <c r="B4176" i="1"/>
  <c r="A4176" i="1"/>
  <c r="C4175" i="1"/>
  <c r="B4175" i="1"/>
  <c r="A4175" i="1"/>
  <c r="C4174" i="1"/>
  <c r="B4174" i="1"/>
  <c r="A4174" i="1"/>
  <c r="C4173" i="1"/>
  <c r="B4173" i="1"/>
  <c r="A4173" i="1"/>
  <c r="C4172" i="1"/>
  <c r="B4172" i="1"/>
  <c r="A4172" i="1"/>
  <c r="C4171" i="1"/>
  <c r="B4171" i="1"/>
  <c r="A4171" i="1"/>
  <c r="C4170" i="1"/>
  <c r="B4170" i="1"/>
  <c r="A4170" i="1"/>
  <c r="C4169" i="1"/>
  <c r="B4169" i="1"/>
  <c r="A4169" i="1"/>
  <c r="C4168" i="1"/>
  <c r="B4168" i="1"/>
  <c r="A4168" i="1"/>
  <c r="C4167" i="1"/>
  <c r="B4167" i="1"/>
  <c r="A4167" i="1"/>
  <c r="C4166" i="1"/>
  <c r="B4166" i="1"/>
  <c r="A4166" i="1"/>
  <c r="C4165" i="1"/>
  <c r="B4165" i="1"/>
  <c r="A4165" i="1"/>
  <c r="C4164" i="1"/>
  <c r="B4164" i="1"/>
  <c r="A4164" i="1"/>
  <c r="C4163" i="1"/>
  <c r="B4163" i="1"/>
  <c r="A4163" i="1"/>
  <c r="C4162" i="1"/>
  <c r="B4162" i="1"/>
  <c r="A4162" i="1"/>
  <c r="C4161" i="1"/>
  <c r="B4161" i="1"/>
  <c r="A4161" i="1"/>
  <c r="C4160" i="1"/>
  <c r="B4160" i="1"/>
  <c r="A4160" i="1"/>
  <c r="C4159" i="1"/>
  <c r="B4159" i="1"/>
  <c r="A4159" i="1"/>
  <c r="C4158" i="1"/>
  <c r="B4158" i="1"/>
  <c r="A4158" i="1"/>
  <c r="C4157" i="1"/>
  <c r="B4157" i="1"/>
  <c r="A4157" i="1"/>
  <c r="C4156" i="1"/>
  <c r="B4156" i="1"/>
  <c r="A4156" i="1"/>
  <c r="C4155" i="1"/>
  <c r="B4155" i="1"/>
  <c r="A4155" i="1"/>
  <c r="C4154" i="1"/>
  <c r="B4154" i="1"/>
  <c r="A4154" i="1"/>
  <c r="C4153" i="1"/>
  <c r="B4153" i="1"/>
  <c r="A4153" i="1"/>
  <c r="C4152" i="1"/>
  <c r="B4152" i="1"/>
  <c r="A4152" i="1"/>
  <c r="C4151" i="1"/>
  <c r="B4151" i="1"/>
  <c r="A4151" i="1"/>
  <c r="C4150" i="1"/>
  <c r="B4150" i="1"/>
  <c r="A4150" i="1"/>
  <c r="C4149" i="1"/>
  <c r="B4149" i="1"/>
  <c r="A4149" i="1"/>
  <c r="C4148" i="1"/>
  <c r="B4148" i="1"/>
  <c r="A4148" i="1"/>
  <c r="C4147" i="1"/>
  <c r="B4147" i="1"/>
  <c r="A4147" i="1"/>
  <c r="C4146" i="1"/>
  <c r="B4146" i="1"/>
  <c r="A4146" i="1"/>
  <c r="C4145" i="1"/>
  <c r="B4145" i="1"/>
  <c r="A4145" i="1"/>
  <c r="C4144" i="1"/>
  <c r="B4144" i="1"/>
  <c r="A4144" i="1"/>
  <c r="C4143" i="1"/>
  <c r="B4143" i="1"/>
  <c r="A4143" i="1"/>
  <c r="C4142" i="1"/>
  <c r="B4142" i="1"/>
  <c r="A4142" i="1"/>
  <c r="C4141" i="1"/>
  <c r="B4141" i="1"/>
  <c r="A4141" i="1"/>
  <c r="C4140" i="1"/>
  <c r="B4140" i="1"/>
  <c r="A4140" i="1"/>
  <c r="C4139" i="1"/>
  <c r="B4139" i="1"/>
  <c r="A4139" i="1"/>
  <c r="C4138" i="1"/>
  <c r="B4138" i="1"/>
  <c r="A4138" i="1"/>
  <c r="C4137" i="1"/>
  <c r="B4137" i="1"/>
  <c r="A4137" i="1"/>
  <c r="C4136" i="1"/>
  <c r="B4136" i="1"/>
  <c r="A4136" i="1"/>
  <c r="C4135" i="1"/>
  <c r="B4135" i="1"/>
  <c r="A4135" i="1"/>
  <c r="C4134" i="1"/>
  <c r="B4134" i="1"/>
  <c r="A4134" i="1"/>
  <c r="C4133" i="1"/>
  <c r="B4133" i="1"/>
  <c r="A4133" i="1"/>
  <c r="C4132" i="1"/>
  <c r="B4132" i="1"/>
  <c r="A4132" i="1"/>
  <c r="C4131" i="1"/>
  <c r="B4131" i="1"/>
  <c r="A4131" i="1"/>
  <c r="C4130" i="1"/>
  <c r="B4130" i="1"/>
  <c r="A4130" i="1"/>
  <c r="C4129" i="1"/>
  <c r="B4129" i="1"/>
  <c r="A4129" i="1"/>
  <c r="C4128" i="1"/>
  <c r="B4128" i="1"/>
  <c r="A4128" i="1"/>
  <c r="C4127" i="1"/>
  <c r="B4127" i="1"/>
  <c r="A4127" i="1"/>
  <c r="C4126" i="1"/>
  <c r="B4126" i="1"/>
  <c r="A4126" i="1"/>
  <c r="C4125" i="1"/>
  <c r="B4125" i="1"/>
  <c r="A4125" i="1"/>
  <c r="C4124" i="1"/>
  <c r="B4124" i="1"/>
  <c r="A4124" i="1"/>
  <c r="C4123" i="1"/>
  <c r="B4123" i="1"/>
  <c r="A4123" i="1"/>
  <c r="C4122" i="1"/>
  <c r="B4122" i="1"/>
  <c r="A4122" i="1"/>
  <c r="C4121" i="1"/>
  <c r="B4121" i="1"/>
  <c r="A4121" i="1"/>
  <c r="C4120" i="1"/>
  <c r="B4120" i="1"/>
  <c r="A4120" i="1"/>
  <c r="C4119" i="1"/>
  <c r="B4119" i="1"/>
  <c r="A4119" i="1"/>
  <c r="C4118" i="1"/>
  <c r="B4118" i="1"/>
  <c r="A4118" i="1"/>
  <c r="C4117" i="1"/>
  <c r="B4117" i="1"/>
  <c r="A4117" i="1"/>
  <c r="C4116" i="1"/>
  <c r="B4116" i="1"/>
  <c r="A4116" i="1"/>
  <c r="C4115" i="1"/>
  <c r="B4115" i="1"/>
  <c r="A4115" i="1"/>
  <c r="C4114" i="1"/>
  <c r="B4114" i="1"/>
  <c r="A4114" i="1"/>
  <c r="C4113" i="1"/>
  <c r="B4113" i="1"/>
  <c r="A4113" i="1"/>
  <c r="C4112" i="1"/>
  <c r="B4112" i="1"/>
  <c r="A4112" i="1"/>
  <c r="C4111" i="1"/>
  <c r="B4111" i="1"/>
  <c r="A4111" i="1"/>
  <c r="C4110" i="1"/>
  <c r="B4110" i="1"/>
  <c r="A4110" i="1"/>
  <c r="C4109" i="1"/>
  <c r="B4109" i="1"/>
  <c r="A4109" i="1"/>
  <c r="C4108" i="1"/>
  <c r="B4108" i="1"/>
  <c r="A4108" i="1"/>
  <c r="C4107" i="1"/>
  <c r="B4107" i="1"/>
  <c r="A4107" i="1"/>
  <c r="C4106" i="1"/>
  <c r="B4106" i="1"/>
  <c r="A4106" i="1"/>
  <c r="C4105" i="1"/>
  <c r="B4105" i="1"/>
  <c r="A4105" i="1"/>
  <c r="C4104" i="1"/>
  <c r="B4104" i="1"/>
  <c r="A4104" i="1"/>
  <c r="C4103" i="1"/>
  <c r="B4103" i="1"/>
  <c r="A4103" i="1"/>
  <c r="C4102" i="1"/>
  <c r="B4102" i="1"/>
  <c r="A4102" i="1"/>
  <c r="C4101" i="1"/>
  <c r="B4101" i="1"/>
  <c r="A4101" i="1"/>
  <c r="C4100" i="1"/>
  <c r="B4100" i="1"/>
  <c r="A4100" i="1"/>
  <c r="C4099" i="1"/>
  <c r="B4099" i="1"/>
  <c r="A4099" i="1"/>
  <c r="C4098" i="1"/>
  <c r="B4098" i="1"/>
  <c r="A4098" i="1"/>
  <c r="C4097" i="1"/>
  <c r="B4097" i="1"/>
  <c r="A4097" i="1"/>
  <c r="C4096" i="1"/>
  <c r="B4096" i="1"/>
  <c r="A4096" i="1"/>
  <c r="C4095" i="1"/>
  <c r="B4095" i="1"/>
  <c r="A4095" i="1"/>
  <c r="C4094" i="1"/>
  <c r="B4094" i="1"/>
  <c r="A4094" i="1"/>
  <c r="C4093" i="1"/>
  <c r="B4093" i="1"/>
  <c r="A4093" i="1"/>
  <c r="C4092" i="1"/>
  <c r="B4092" i="1"/>
  <c r="A4092" i="1"/>
  <c r="C4091" i="1"/>
  <c r="B4091" i="1"/>
  <c r="A4091" i="1"/>
  <c r="C4090" i="1"/>
  <c r="B4090" i="1"/>
  <c r="A4090" i="1"/>
  <c r="C4089" i="1"/>
  <c r="B4089" i="1"/>
  <c r="A4089" i="1"/>
  <c r="C4088" i="1"/>
  <c r="B4088" i="1"/>
  <c r="A4088" i="1"/>
  <c r="C4087" i="1"/>
  <c r="B4087" i="1"/>
  <c r="A4087" i="1"/>
  <c r="C4086" i="1"/>
  <c r="B4086" i="1"/>
  <c r="A4086" i="1"/>
  <c r="C4085" i="1"/>
  <c r="B4085" i="1"/>
  <c r="A4085" i="1"/>
  <c r="C4084" i="1"/>
  <c r="B4084" i="1"/>
  <c r="A4084" i="1"/>
  <c r="C4083" i="1"/>
  <c r="B4083" i="1"/>
  <c r="A4083" i="1"/>
  <c r="C4082" i="1"/>
  <c r="B4082" i="1"/>
  <c r="A4082" i="1"/>
  <c r="C4081" i="1"/>
  <c r="B4081" i="1"/>
  <c r="A4081" i="1"/>
  <c r="C4080" i="1"/>
  <c r="B4080" i="1"/>
  <c r="A4080" i="1"/>
  <c r="C4079" i="1"/>
  <c r="B4079" i="1"/>
  <c r="A4079" i="1"/>
  <c r="C4078" i="1"/>
  <c r="B4078" i="1"/>
  <c r="A4078" i="1"/>
  <c r="C4077" i="1"/>
  <c r="B4077" i="1"/>
  <c r="A4077" i="1"/>
  <c r="C4076" i="1"/>
  <c r="B4076" i="1"/>
  <c r="A4076" i="1"/>
  <c r="C4075" i="1"/>
  <c r="B4075" i="1"/>
  <c r="A4075" i="1"/>
  <c r="C4074" i="1"/>
  <c r="B4074" i="1"/>
  <c r="A4074" i="1"/>
  <c r="C4073" i="1"/>
  <c r="B4073" i="1"/>
  <c r="A4073" i="1"/>
  <c r="C4072" i="1"/>
  <c r="B4072" i="1"/>
  <c r="A4072" i="1"/>
  <c r="C4071" i="1"/>
  <c r="B4071" i="1"/>
  <c r="A4071" i="1"/>
  <c r="C4070" i="1"/>
  <c r="B4070" i="1"/>
  <c r="A4070" i="1"/>
  <c r="C4069" i="1"/>
  <c r="B4069" i="1"/>
  <c r="A4069" i="1"/>
  <c r="C4068" i="1"/>
  <c r="B4068" i="1"/>
  <c r="A4068" i="1"/>
  <c r="C4067" i="1"/>
  <c r="B4067" i="1"/>
  <c r="A4067" i="1"/>
  <c r="C4066" i="1"/>
  <c r="B4066" i="1"/>
  <c r="A4066" i="1"/>
  <c r="C4065" i="1"/>
  <c r="B4065" i="1"/>
  <c r="A4065" i="1"/>
  <c r="C4064" i="1"/>
  <c r="B4064" i="1"/>
  <c r="A4064" i="1"/>
  <c r="C4063" i="1"/>
  <c r="B4063" i="1"/>
  <c r="A4063" i="1"/>
  <c r="C4062" i="1"/>
  <c r="B4062" i="1"/>
  <c r="A4062" i="1"/>
  <c r="C4061" i="1"/>
  <c r="B4061" i="1"/>
  <c r="A4061" i="1"/>
  <c r="C4060" i="1"/>
  <c r="B4060" i="1"/>
  <c r="A4060" i="1"/>
  <c r="C4059" i="1"/>
  <c r="B4059" i="1"/>
  <c r="A4059" i="1"/>
  <c r="C4058" i="1"/>
  <c r="B4058" i="1"/>
  <c r="A4058" i="1"/>
  <c r="C4057" i="1"/>
  <c r="B4057" i="1"/>
  <c r="A4057" i="1"/>
  <c r="C4056" i="1"/>
  <c r="B4056" i="1"/>
  <c r="A4056" i="1"/>
  <c r="C4055" i="1"/>
  <c r="B4055" i="1"/>
  <c r="A4055" i="1"/>
  <c r="C4054" i="1"/>
  <c r="B4054" i="1"/>
  <c r="A4054" i="1"/>
  <c r="C4053" i="1"/>
  <c r="B4053" i="1"/>
  <c r="A4053" i="1"/>
  <c r="C4052" i="1"/>
  <c r="B4052" i="1"/>
  <c r="A4052" i="1"/>
  <c r="C4051" i="1"/>
  <c r="B4051" i="1"/>
  <c r="A4051" i="1"/>
  <c r="C4050" i="1"/>
  <c r="B4050" i="1"/>
  <c r="A4050" i="1"/>
  <c r="C4049" i="1"/>
  <c r="B4049" i="1"/>
  <c r="A4049" i="1"/>
  <c r="C4048" i="1"/>
  <c r="B4048" i="1"/>
  <c r="A4048" i="1"/>
  <c r="C4047" i="1"/>
  <c r="B4047" i="1"/>
  <c r="A4047" i="1"/>
  <c r="C4046" i="1"/>
  <c r="B4046" i="1"/>
  <c r="A4046" i="1"/>
  <c r="C4045" i="1"/>
  <c r="B4045" i="1"/>
  <c r="A4045" i="1"/>
  <c r="C4044" i="1"/>
  <c r="B4044" i="1"/>
  <c r="A4044" i="1"/>
  <c r="C4043" i="1"/>
  <c r="B4043" i="1"/>
  <c r="A4043" i="1"/>
  <c r="C4042" i="1"/>
  <c r="B4042" i="1"/>
  <c r="A4042" i="1"/>
  <c r="C4041" i="1"/>
  <c r="B4041" i="1"/>
  <c r="A4041" i="1"/>
  <c r="C4040" i="1"/>
  <c r="B4040" i="1"/>
  <c r="A4040" i="1"/>
  <c r="C4039" i="1"/>
  <c r="B4039" i="1"/>
  <c r="A4039" i="1"/>
  <c r="C4038" i="1"/>
  <c r="B4038" i="1"/>
  <c r="A4038" i="1"/>
  <c r="C4037" i="1"/>
  <c r="B4037" i="1"/>
  <c r="A4037" i="1"/>
  <c r="C4036" i="1"/>
  <c r="B4036" i="1"/>
  <c r="A4036" i="1"/>
  <c r="C4035" i="1"/>
  <c r="B4035" i="1"/>
  <c r="A4035" i="1"/>
  <c r="C4034" i="1"/>
  <c r="B4034" i="1"/>
  <c r="A4034" i="1"/>
  <c r="C4033" i="1"/>
  <c r="B4033" i="1"/>
  <c r="A4033" i="1"/>
  <c r="C4032" i="1"/>
  <c r="B4032" i="1"/>
  <c r="A4032" i="1"/>
  <c r="C4031" i="1"/>
  <c r="B4031" i="1"/>
  <c r="A4031" i="1"/>
  <c r="C4030" i="1"/>
  <c r="B4030" i="1"/>
  <c r="A4030" i="1"/>
  <c r="C4029" i="1"/>
  <c r="B4029" i="1"/>
  <c r="A4029" i="1"/>
  <c r="C4028" i="1"/>
  <c r="B4028" i="1"/>
  <c r="A4028" i="1"/>
  <c r="C4027" i="1"/>
  <c r="B4027" i="1"/>
  <c r="A4027" i="1"/>
  <c r="C4026" i="1"/>
  <c r="B4026" i="1"/>
  <c r="A4026" i="1"/>
  <c r="C4025" i="1"/>
  <c r="B4025" i="1"/>
  <c r="A4025" i="1"/>
  <c r="C4024" i="1"/>
  <c r="B4024" i="1"/>
  <c r="A4024" i="1"/>
  <c r="C4023" i="1"/>
  <c r="B4023" i="1"/>
  <c r="A4023" i="1"/>
  <c r="C4022" i="1"/>
  <c r="B4022" i="1"/>
  <c r="A4022" i="1"/>
  <c r="C4021" i="1"/>
  <c r="B4021" i="1"/>
  <c r="A4021" i="1"/>
  <c r="C4020" i="1"/>
  <c r="B4020" i="1"/>
  <c r="A4020" i="1"/>
  <c r="C4019" i="1"/>
  <c r="B4019" i="1"/>
  <c r="A4019" i="1"/>
  <c r="C4018" i="1"/>
  <c r="B4018" i="1"/>
  <c r="A4018" i="1"/>
  <c r="C4017" i="1"/>
  <c r="B4017" i="1"/>
  <c r="A4017" i="1"/>
  <c r="C4016" i="1"/>
  <c r="B4016" i="1"/>
  <c r="A4016" i="1"/>
  <c r="C4015" i="1"/>
  <c r="B4015" i="1"/>
  <c r="A4015" i="1"/>
  <c r="C4014" i="1"/>
  <c r="B4014" i="1"/>
  <c r="A4014" i="1"/>
  <c r="C4013" i="1"/>
  <c r="B4013" i="1"/>
  <c r="A4013" i="1"/>
  <c r="C4012" i="1"/>
  <c r="B4012" i="1"/>
  <c r="A4012" i="1"/>
  <c r="C4011" i="1"/>
  <c r="B4011" i="1"/>
  <c r="A4011" i="1"/>
  <c r="C4010" i="1"/>
  <c r="B4010" i="1"/>
  <c r="A4010" i="1"/>
  <c r="C4009" i="1"/>
  <c r="B4009" i="1"/>
  <c r="A4009" i="1"/>
  <c r="C4008" i="1"/>
  <c r="B4008" i="1"/>
  <c r="A4008" i="1"/>
  <c r="C4007" i="1"/>
  <c r="B4007" i="1"/>
  <c r="A4007" i="1"/>
  <c r="C4006" i="1"/>
  <c r="B4006" i="1"/>
  <c r="A4006" i="1"/>
  <c r="C4005" i="1"/>
  <c r="B4005" i="1"/>
  <c r="A4005" i="1"/>
  <c r="C4004" i="1"/>
  <c r="B4004" i="1"/>
  <c r="A4004" i="1"/>
  <c r="C4003" i="1"/>
  <c r="B4003" i="1"/>
  <c r="A4003" i="1"/>
  <c r="C4002" i="1"/>
  <c r="B4002" i="1"/>
  <c r="A4002" i="1"/>
  <c r="C4001" i="1"/>
  <c r="B4001" i="1"/>
  <c r="A4001" i="1"/>
  <c r="C4000" i="1"/>
  <c r="B4000" i="1"/>
  <c r="A4000" i="1"/>
  <c r="C3999" i="1"/>
  <c r="B3999" i="1"/>
  <c r="A3999" i="1"/>
  <c r="C3998" i="1"/>
  <c r="B3998" i="1"/>
  <c r="A3998" i="1"/>
  <c r="C3997" i="1"/>
  <c r="B3997" i="1"/>
  <c r="A3997" i="1"/>
  <c r="C3996" i="1"/>
  <c r="B3996" i="1"/>
  <c r="A3996" i="1"/>
  <c r="C3995" i="1"/>
  <c r="B3995" i="1"/>
  <c r="A3995" i="1"/>
  <c r="C3994" i="1"/>
  <c r="B3994" i="1"/>
  <c r="A3994" i="1"/>
  <c r="C3993" i="1"/>
  <c r="B3993" i="1"/>
  <c r="A3993" i="1"/>
  <c r="C3992" i="1"/>
  <c r="B3992" i="1"/>
  <c r="A3992" i="1"/>
  <c r="C3991" i="1"/>
  <c r="B3991" i="1"/>
  <c r="A3991" i="1"/>
  <c r="C3990" i="1"/>
  <c r="B3990" i="1"/>
  <c r="A3990" i="1"/>
  <c r="C3989" i="1"/>
  <c r="B3989" i="1"/>
  <c r="A3989" i="1"/>
  <c r="C3988" i="1"/>
  <c r="B3988" i="1"/>
  <c r="A3988" i="1"/>
  <c r="C3987" i="1"/>
  <c r="B3987" i="1"/>
  <c r="A3987" i="1"/>
  <c r="C3986" i="1"/>
  <c r="B3986" i="1"/>
  <c r="A3986" i="1"/>
  <c r="C3985" i="1"/>
  <c r="B3985" i="1"/>
  <c r="A3985" i="1"/>
  <c r="C3984" i="1"/>
  <c r="B3984" i="1"/>
  <c r="A3984" i="1"/>
  <c r="C3983" i="1"/>
  <c r="B3983" i="1"/>
  <c r="A3983" i="1"/>
  <c r="C3982" i="1"/>
  <c r="B3982" i="1"/>
  <c r="A3982" i="1"/>
  <c r="C3981" i="1"/>
  <c r="B3981" i="1"/>
  <c r="A3981" i="1"/>
  <c r="C3980" i="1"/>
  <c r="B3980" i="1"/>
  <c r="A3980" i="1"/>
  <c r="C3979" i="1"/>
  <c r="B3979" i="1"/>
  <c r="A3979" i="1"/>
  <c r="C3978" i="1"/>
  <c r="B3978" i="1"/>
  <c r="A3978" i="1"/>
  <c r="C3977" i="1"/>
  <c r="B3977" i="1"/>
  <c r="A3977" i="1"/>
  <c r="C3976" i="1"/>
  <c r="B3976" i="1"/>
  <c r="A3976" i="1"/>
  <c r="C3975" i="1"/>
  <c r="B3975" i="1"/>
  <c r="A3975" i="1"/>
  <c r="C3974" i="1"/>
  <c r="B3974" i="1"/>
  <c r="A3974" i="1"/>
  <c r="C3973" i="1"/>
  <c r="B3973" i="1"/>
  <c r="A3973" i="1"/>
  <c r="C3972" i="1"/>
  <c r="B3972" i="1"/>
  <c r="A3972" i="1"/>
  <c r="C3971" i="1"/>
  <c r="B3971" i="1"/>
  <c r="A3971" i="1"/>
  <c r="C3970" i="1"/>
  <c r="B3970" i="1"/>
  <c r="A3970" i="1"/>
  <c r="C3969" i="1"/>
  <c r="B3969" i="1"/>
  <c r="A3969" i="1"/>
  <c r="C3968" i="1"/>
  <c r="B3968" i="1"/>
  <c r="A3968" i="1"/>
  <c r="C3967" i="1"/>
  <c r="B3967" i="1"/>
  <c r="A3967" i="1"/>
  <c r="C3966" i="1"/>
  <c r="B3966" i="1"/>
  <c r="A3966" i="1"/>
  <c r="C3965" i="1"/>
  <c r="B3965" i="1"/>
  <c r="A3965" i="1"/>
  <c r="C3964" i="1"/>
  <c r="B3964" i="1"/>
  <c r="A3964" i="1"/>
  <c r="C3963" i="1"/>
  <c r="B3963" i="1"/>
  <c r="A3963" i="1"/>
  <c r="C3962" i="1"/>
  <c r="B3962" i="1"/>
  <c r="A3962" i="1"/>
  <c r="C3961" i="1"/>
  <c r="B3961" i="1"/>
  <c r="A3961" i="1"/>
  <c r="C3960" i="1"/>
  <c r="B3960" i="1"/>
  <c r="A3960" i="1"/>
  <c r="C3959" i="1"/>
  <c r="B3959" i="1"/>
  <c r="A3959" i="1"/>
  <c r="C3958" i="1"/>
  <c r="B3958" i="1"/>
  <c r="A3958" i="1"/>
  <c r="C3957" i="1"/>
  <c r="B3957" i="1"/>
  <c r="A3957" i="1"/>
  <c r="C3956" i="1"/>
  <c r="B3956" i="1"/>
  <c r="A3956" i="1"/>
  <c r="C3955" i="1"/>
  <c r="B3955" i="1"/>
  <c r="A3955" i="1"/>
  <c r="C3954" i="1"/>
  <c r="B3954" i="1"/>
  <c r="A3954" i="1"/>
  <c r="C3953" i="1"/>
  <c r="B3953" i="1"/>
  <c r="A3953" i="1"/>
  <c r="C3952" i="1"/>
  <c r="B3952" i="1"/>
  <c r="A3952" i="1"/>
  <c r="C3951" i="1"/>
  <c r="B3951" i="1"/>
  <c r="A3951" i="1"/>
  <c r="C3950" i="1"/>
  <c r="B3950" i="1"/>
  <c r="A3950" i="1"/>
  <c r="C3949" i="1"/>
  <c r="B3949" i="1"/>
  <c r="A3949" i="1"/>
  <c r="C3948" i="1"/>
  <c r="B3948" i="1"/>
  <c r="A3948" i="1"/>
  <c r="C3947" i="1"/>
  <c r="B3947" i="1"/>
  <c r="A3947" i="1"/>
  <c r="C3946" i="1"/>
  <c r="B3946" i="1"/>
  <c r="A3946" i="1"/>
  <c r="C3945" i="1"/>
  <c r="B3945" i="1"/>
  <c r="A3945" i="1"/>
  <c r="C3944" i="1"/>
  <c r="B3944" i="1"/>
  <c r="A3944" i="1"/>
  <c r="C3943" i="1"/>
  <c r="B3943" i="1"/>
  <c r="A3943" i="1"/>
  <c r="C3942" i="1"/>
  <c r="B3942" i="1"/>
  <c r="A3942" i="1"/>
  <c r="C3941" i="1"/>
  <c r="B3941" i="1"/>
  <c r="A3941" i="1"/>
  <c r="C3940" i="1"/>
  <c r="B3940" i="1"/>
  <c r="A3940" i="1"/>
  <c r="C3939" i="1"/>
  <c r="B3939" i="1"/>
  <c r="A3939" i="1"/>
  <c r="C3938" i="1"/>
  <c r="B3938" i="1"/>
  <c r="A3938" i="1"/>
  <c r="C3937" i="1"/>
  <c r="B3937" i="1"/>
  <c r="A3937" i="1"/>
  <c r="C3936" i="1"/>
  <c r="B3936" i="1"/>
  <c r="A3936" i="1"/>
  <c r="C3935" i="1"/>
  <c r="B3935" i="1"/>
  <c r="A3935" i="1"/>
  <c r="C3934" i="1"/>
  <c r="B3934" i="1"/>
  <c r="A3934" i="1"/>
  <c r="C3933" i="1"/>
  <c r="B3933" i="1"/>
  <c r="A3933" i="1"/>
  <c r="C3932" i="1"/>
  <c r="B3932" i="1"/>
  <c r="A3932" i="1"/>
  <c r="C3931" i="1"/>
  <c r="B3931" i="1"/>
  <c r="A3931" i="1"/>
  <c r="C3930" i="1"/>
  <c r="B3930" i="1"/>
  <c r="A3930" i="1"/>
  <c r="C3929" i="1"/>
  <c r="B3929" i="1"/>
  <c r="A3929" i="1"/>
  <c r="C3928" i="1"/>
  <c r="B3928" i="1"/>
  <c r="A3928" i="1"/>
  <c r="C3927" i="1"/>
  <c r="B3927" i="1"/>
  <c r="A3927" i="1"/>
  <c r="C3926" i="1"/>
  <c r="B3926" i="1"/>
  <c r="A3926" i="1"/>
  <c r="C3925" i="1"/>
  <c r="B3925" i="1"/>
  <c r="A3925" i="1"/>
  <c r="C3924" i="1"/>
  <c r="B3924" i="1"/>
  <c r="A3924" i="1"/>
  <c r="C3923" i="1"/>
  <c r="B3923" i="1"/>
  <c r="A3923" i="1"/>
  <c r="C3922" i="1"/>
  <c r="B3922" i="1"/>
  <c r="A3922" i="1"/>
  <c r="C3921" i="1"/>
  <c r="B3921" i="1"/>
  <c r="A3921" i="1"/>
  <c r="C3920" i="1"/>
  <c r="B3920" i="1"/>
  <c r="A3920" i="1"/>
  <c r="C3919" i="1"/>
  <c r="B3919" i="1"/>
  <c r="A3919" i="1"/>
  <c r="C3918" i="1"/>
  <c r="B3918" i="1"/>
  <c r="A3918" i="1"/>
  <c r="C3917" i="1"/>
  <c r="B3917" i="1"/>
  <c r="A3917" i="1"/>
  <c r="C3916" i="1"/>
  <c r="B3916" i="1"/>
  <c r="A3916" i="1"/>
  <c r="C3915" i="1"/>
  <c r="B3915" i="1"/>
  <c r="A3915" i="1"/>
  <c r="C3914" i="1"/>
  <c r="B3914" i="1"/>
  <c r="A3914" i="1"/>
  <c r="C3913" i="1"/>
  <c r="B3913" i="1"/>
  <c r="A3913" i="1"/>
  <c r="C3912" i="1"/>
  <c r="B3912" i="1"/>
  <c r="A3912" i="1"/>
  <c r="C3911" i="1"/>
  <c r="B3911" i="1"/>
  <c r="A3911" i="1"/>
  <c r="C3910" i="1"/>
  <c r="B3910" i="1"/>
  <c r="A3910" i="1"/>
  <c r="C3909" i="1"/>
  <c r="B3909" i="1"/>
  <c r="A3909" i="1"/>
  <c r="C3908" i="1"/>
  <c r="B3908" i="1"/>
  <c r="A3908" i="1"/>
  <c r="C3907" i="1"/>
  <c r="B3907" i="1"/>
  <c r="A3907" i="1"/>
  <c r="C3906" i="1"/>
  <c r="B3906" i="1"/>
  <c r="A3906" i="1"/>
  <c r="C3905" i="1"/>
  <c r="B3905" i="1"/>
  <c r="A3905" i="1"/>
  <c r="C3904" i="1"/>
  <c r="B3904" i="1"/>
  <c r="A3904" i="1"/>
  <c r="C3903" i="1"/>
  <c r="B3903" i="1"/>
  <c r="A3903" i="1"/>
  <c r="C3902" i="1"/>
  <c r="B3902" i="1"/>
  <c r="A3902" i="1"/>
  <c r="C3901" i="1"/>
  <c r="B3901" i="1"/>
  <c r="A3901" i="1"/>
  <c r="C3900" i="1"/>
  <c r="B3900" i="1"/>
  <c r="A3900" i="1"/>
  <c r="C3899" i="1"/>
  <c r="B3899" i="1"/>
  <c r="A3899" i="1"/>
  <c r="C3898" i="1"/>
  <c r="B3898" i="1"/>
  <c r="A3898" i="1"/>
  <c r="C3897" i="1"/>
  <c r="B3897" i="1"/>
  <c r="A3897" i="1"/>
  <c r="C3896" i="1"/>
  <c r="B3896" i="1"/>
  <c r="A3896" i="1"/>
  <c r="C3895" i="1"/>
  <c r="B3895" i="1"/>
  <c r="A3895" i="1"/>
  <c r="C3894" i="1"/>
  <c r="B3894" i="1"/>
  <c r="A3894" i="1"/>
  <c r="C3893" i="1"/>
  <c r="B3893" i="1"/>
  <c r="A3893" i="1"/>
  <c r="C3892" i="1"/>
  <c r="B3892" i="1"/>
  <c r="A3892" i="1"/>
  <c r="C3891" i="1"/>
  <c r="B3891" i="1"/>
  <c r="A3891" i="1"/>
  <c r="C3890" i="1"/>
  <c r="B3890" i="1"/>
  <c r="A3890" i="1"/>
  <c r="C3889" i="1"/>
  <c r="B3889" i="1"/>
  <c r="A3889" i="1"/>
  <c r="C3888" i="1"/>
  <c r="B3888" i="1"/>
  <c r="A3888" i="1"/>
  <c r="C3887" i="1"/>
  <c r="B3887" i="1"/>
  <c r="A3887" i="1"/>
  <c r="C3886" i="1"/>
  <c r="B3886" i="1"/>
  <c r="A3886" i="1"/>
  <c r="C3885" i="1"/>
  <c r="B3885" i="1"/>
  <c r="A3885" i="1"/>
  <c r="C3884" i="1"/>
  <c r="B3884" i="1"/>
  <c r="A3884" i="1"/>
  <c r="C3883" i="1"/>
  <c r="B3883" i="1"/>
  <c r="A3883" i="1"/>
  <c r="C3882" i="1"/>
  <c r="B3882" i="1"/>
  <c r="A3882" i="1"/>
  <c r="C3881" i="1"/>
  <c r="B3881" i="1"/>
  <c r="A3881" i="1"/>
  <c r="C3880" i="1"/>
  <c r="B3880" i="1"/>
  <c r="A3880" i="1"/>
  <c r="C3879" i="1"/>
  <c r="B3879" i="1"/>
  <c r="A3879" i="1"/>
  <c r="C3878" i="1"/>
  <c r="B3878" i="1"/>
  <c r="A3878" i="1"/>
  <c r="C3877" i="1"/>
  <c r="B3877" i="1"/>
  <c r="A3877" i="1"/>
  <c r="C3876" i="1"/>
  <c r="B3876" i="1"/>
  <c r="A3876" i="1"/>
  <c r="C3875" i="1"/>
  <c r="B3875" i="1"/>
  <c r="A3875" i="1"/>
  <c r="C3874" i="1"/>
  <c r="B3874" i="1"/>
  <c r="A3874" i="1"/>
  <c r="C3873" i="1"/>
  <c r="B3873" i="1"/>
  <c r="A3873" i="1"/>
  <c r="C3872" i="1"/>
  <c r="B3872" i="1"/>
  <c r="A3872" i="1"/>
  <c r="C3871" i="1"/>
  <c r="B3871" i="1"/>
  <c r="A3871" i="1"/>
  <c r="C3870" i="1"/>
  <c r="B3870" i="1"/>
  <c r="A3870" i="1"/>
  <c r="C3869" i="1"/>
  <c r="B3869" i="1"/>
  <c r="A3869" i="1"/>
  <c r="C3868" i="1"/>
  <c r="B3868" i="1"/>
  <c r="A3868" i="1"/>
  <c r="C3867" i="1"/>
  <c r="B3867" i="1"/>
  <c r="A3867" i="1"/>
  <c r="C3866" i="1"/>
  <c r="B3866" i="1"/>
  <c r="A3866" i="1"/>
  <c r="C3865" i="1"/>
  <c r="B3865" i="1"/>
  <c r="A3865" i="1"/>
  <c r="C3864" i="1"/>
  <c r="B3864" i="1"/>
  <c r="A3864" i="1"/>
  <c r="C3863" i="1"/>
  <c r="B3863" i="1"/>
  <c r="A3863" i="1"/>
  <c r="C3862" i="1"/>
  <c r="B3862" i="1"/>
  <c r="A3862" i="1"/>
  <c r="C3861" i="1"/>
  <c r="B3861" i="1"/>
  <c r="A3861" i="1"/>
  <c r="C3860" i="1"/>
  <c r="B3860" i="1"/>
  <c r="A3860" i="1"/>
  <c r="C3859" i="1"/>
  <c r="B3859" i="1"/>
  <c r="A3859" i="1"/>
  <c r="C3858" i="1"/>
  <c r="B3858" i="1"/>
  <c r="A3858" i="1"/>
  <c r="C3857" i="1"/>
  <c r="B3857" i="1"/>
  <c r="A3857" i="1"/>
  <c r="C3856" i="1"/>
  <c r="B3856" i="1"/>
  <c r="A3856" i="1"/>
  <c r="C3855" i="1"/>
  <c r="B3855" i="1"/>
  <c r="A3855" i="1"/>
  <c r="C3854" i="1"/>
  <c r="B3854" i="1"/>
  <c r="A3854" i="1"/>
  <c r="C3853" i="1"/>
  <c r="B3853" i="1"/>
  <c r="A3853" i="1"/>
  <c r="C3852" i="1"/>
  <c r="B3852" i="1"/>
  <c r="A3852" i="1"/>
  <c r="C3851" i="1"/>
  <c r="B3851" i="1"/>
  <c r="A3851" i="1"/>
  <c r="C3850" i="1"/>
  <c r="B3850" i="1"/>
  <c r="A3850" i="1"/>
  <c r="C3849" i="1"/>
  <c r="B3849" i="1"/>
  <c r="A3849" i="1"/>
  <c r="C3848" i="1"/>
  <c r="B3848" i="1"/>
  <c r="A3848" i="1"/>
  <c r="C3847" i="1"/>
  <c r="B3847" i="1"/>
  <c r="A3847" i="1"/>
  <c r="C3846" i="1"/>
  <c r="B3846" i="1"/>
  <c r="A3846" i="1"/>
  <c r="C3845" i="1"/>
  <c r="B3845" i="1"/>
  <c r="A3845" i="1"/>
  <c r="C3844" i="1"/>
  <c r="B3844" i="1"/>
  <c r="A3844" i="1"/>
  <c r="C3843" i="1"/>
  <c r="B3843" i="1"/>
  <c r="A3843" i="1"/>
  <c r="C3842" i="1"/>
  <c r="B3842" i="1"/>
  <c r="A3842" i="1"/>
  <c r="C3841" i="1"/>
  <c r="B3841" i="1"/>
  <c r="A3841" i="1"/>
  <c r="C3840" i="1"/>
  <c r="B3840" i="1"/>
  <c r="A3840" i="1"/>
  <c r="C3839" i="1"/>
  <c r="B3839" i="1"/>
  <c r="A3839" i="1"/>
  <c r="C3838" i="1"/>
  <c r="B3838" i="1"/>
  <c r="A3838" i="1"/>
  <c r="C3837" i="1"/>
  <c r="B3837" i="1"/>
  <c r="A3837" i="1"/>
  <c r="C3836" i="1"/>
  <c r="B3836" i="1"/>
  <c r="A3836" i="1"/>
  <c r="C3835" i="1"/>
  <c r="B3835" i="1"/>
  <c r="A3835" i="1"/>
  <c r="C3834" i="1"/>
  <c r="B3834" i="1"/>
  <c r="A3834" i="1"/>
  <c r="C3833" i="1"/>
  <c r="B3833" i="1"/>
  <c r="A3833" i="1"/>
  <c r="C3832" i="1"/>
  <c r="B3832" i="1"/>
  <c r="A3832" i="1"/>
  <c r="C3831" i="1"/>
  <c r="B3831" i="1"/>
  <c r="A3831" i="1"/>
  <c r="C3830" i="1"/>
  <c r="B3830" i="1"/>
  <c r="A3830" i="1"/>
  <c r="C3829" i="1"/>
  <c r="B3829" i="1"/>
  <c r="A3829" i="1"/>
  <c r="C3828" i="1"/>
  <c r="B3828" i="1"/>
  <c r="A3828" i="1"/>
  <c r="C3827" i="1"/>
  <c r="B3827" i="1"/>
  <c r="A3827" i="1"/>
  <c r="C3826" i="1"/>
  <c r="B3826" i="1"/>
  <c r="A3826" i="1"/>
  <c r="C3825" i="1"/>
  <c r="B3825" i="1"/>
  <c r="A3825" i="1"/>
  <c r="C3824" i="1"/>
  <c r="B3824" i="1"/>
  <c r="A3824" i="1"/>
  <c r="C3823" i="1"/>
  <c r="B3823" i="1"/>
  <c r="A3823" i="1"/>
  <c r="C3822" i="1"/>
  <c r="B3822" i="1"/>
  <c r="A3822" i="1"/>
  <c r="C3821" i="1"/>
  <c r="B3821" i="1"/>
  <c r="A3821" i="1"/>
  <c r="C3820" i="1"/>
  <c r="B3820" i="1"/>
  <c r="A3820" i="1"/>
  <c r="C3819" i="1"/>
  <c r="B3819" i="1"/>
  <c r="A3819" i="1"/>
  <c r="C3818" i="1"/>
  <c r="B3818" i="1"/>
  <c r="A3818" i="1"/>
  <c r="C3817" i="1"/>
  <c r="B3817" i="1"/>
  <c r="A3817" i="1"/>
  <c r="C3816" i="1"/>
  <c r="B3816" i="1"/>
  <c r="A3816" i="1"/>
  <c r="C3815" i="1"/>
  <c r="B3815" i="1"/>
  <c r="A3815" i="1"/>
  <c r="C3814" i="1"/>
  <c r="B3814" i="1"/>
  <c r="A3814" i="1"/>
  <c r="C3813" i="1"/>
  <c r="B3813" i="1"/>
  <c r="A3813" i="1"/>
  <c r="C3812" i="1"/>
  <c r="B3812" i="1"/>
  <c r="A3812" i="1"/>
  <c r="C3811" i="1"/>
  <c r="B3811" i="1"/>
  <c r="A3811" i="1"/>
  <c r="C3810" i="1"/>
  <c r="B3810" i="1"/>
  <c r="A3810" i="1"/>
  <c r="C3809" i="1"/>
  <c r="B3809" i="1"/>
  <c r="A3809" i="1"/>
  <c r="C3808" i="1"/>
  <c r="B3808" i="1"/>
  <c r="A3808" i="1"/>
  <c r="C3807" i="1"/>
  <c r="B3807" i="1"/>
  <c r="A3807" i="1"/>
  <c r="C3806" i="1"/>
  <c r="B3806" i="1"/>
  <c r="A3806" i="1"/>
  <c r="C3805" i="1"/>
  <c r="B3805" i="1"/>
  <c r="A3805" i="1"/>
  <c r="C3804" i="1"/>
  <c r="B3804" i="1"/>
  <c r="A3804" i="1"/>
  <c r="C3803" i="1"/>
  <c r="B3803" i="1"/>
  <c r="A3803" i="1"/>
  <c r="C3802" i="1"/>
  <c r="B3802" i="1"/>
  <c r="A3802" i="1"/>
  <c r="C3801" i="1"/>
  <c r="B3801" i="1"/>
  <c r="A3801" i="1"/>
  <c r="C3800" i="1"/>
  <c r="B3800" i="1"/>
  <c r="A3800" i="1"/>
  <c r="C3799" i="1"/>
  <c r="B3799" i="1"/>
  <c r="A3799" i="1"/>
  <c r="C3798" i="1"/>
  <c r="B3798" i="1"/>
  <c r="A3798" i="1"/>
  <c r="C3797" i="1"/>
  <c r="B3797" i="1"/>
  <c r="A3797" i="1"/>
  <c r="C3796" i="1"/>
  <c r="B3796" i="1"/>
  <c r="A3796" i="1"/>
  <c r="C3795" i="1"/>
  <c r="B3795" i="1"/>
  <c r="A3795" i="1"/>
  <c r="C3794" i="1"/>
  <c r="B3794" i="1"/>
  <c r="A3794" i="1"/>
  <c r="C3793" i="1"/>
  <c r="B3793" i="1"/>
  <c r="A3793" i="1"/>
  <c r="C3792" i="1"/>
  <c r="B3792" i="1"/>
  <c r="A3792" i="1"/>
  <c r="C3791" i="1"/>
  <c r="B3791" i="1"/>
  <c r="A3791" i="1"/>
  <c r="C3790" i="1"/>
  <c r="B3790" i="1"/>
  <c r="A3790" i="1"/>
  <c r="C3789" i="1"/>
  <c r="B3789" i="1"/>
  <c r="A3789" i="1"/>
  <c r="C3788" i="1"/>
  <c r="B3788" i="1"/>
  <c r="A3788" i="1"/>
  <c r="C3787" i="1"/>
  <c r="B3787" i="1"/>
  <c r="A3787" i="1"/>
  <c r="C3786" i="1"/>
  <c r="B3786" i="1"/>
  <c r="A3786" i="1"/>
  <c r="C3785" i="1"/>
  <c r="B3785" i="1"/>
  <c r="A3785" i="1"/>
  <c r="C3784" i="1"/>
  <c r="B3784" i="1"/>
  <c r="A3784" i="1"/>
  <c r="C3783" i="1"/>
  <c r="B3783" i="1"/>
  <c r="A3783" i="1"/>
  <c r="C3782" i="1"/>
  <c r="B3782" i="1"/>
  <c r="A3782" i="1"/>
  <c r="C3781" i="1"/>
  <c r="B3781" i="1"/>
  <c r="A3781" i="1"/>
  <c r="C3780" i="1"/>
  <c r="B3780" i="1"/>
  <c r="A3780" i="1"/>
  <c r="C3779" i="1"/>
  <c r="B3779" i="1"/>
  <c r="A3779" i="1"/>
  <c r="C3778" i="1"/>
  <c r="B3778" i="1"/>
  <c r="A3778" i="1"/>
  <c r="C3777" i="1"/>
  <c r="B3777" i="1"/>
  <c r="A3777" i="1"/>
  <c r="C3776" i="1"/>
  <c r="B3776" i="1"/>
  <c r="A3776" i="1"/>
  <c r="C3775" i="1"/>
  <c r="B3775" i="1"/>
  <c r="A3775" i="1"/>
  <c r="C3774" i="1"/>
  <c r="B3774" i="1"/>
  <c r="A3774" i="1"/>
  <c r="C3773" i="1"/>
  <c r="B3773" i="1"/>
  <c r="A3773" i="1"/>
  <c r="C3772" i="1"/>
  <c r="B3772" i="1"/>
  <c r="A3772" i="1"/>
  <c r="C3771" i="1"/>
  <c r="B3771" i="1"/>
  <c r="A3771" i="1"/>
  <c r="C3770" i="1"/>
  <c r="B3770" i="1"/>
  <c r="A3770" i="1"/>
  <c r="C3769" i="1"/>
  <c r="B3769" i="1"/>
  <c r="A3769" i="1"/>
  <c r="C3768" i="1"/>
  <c r="B3768" i="1"/>
  <c r="A3768" i="1"/>
  <c r="C3767" i="1"/>
  <c r="B3767" i="1"/>
  <c r="A3767" i="1"/>
  <c r="C3766" i="1"/>
  <c r="B3766" i="1"/>
  <c r="A3766" i="1"/>
  <c r="C3765" i="1"/>
  <c r="B3765" i="1"/>
  <c r="A3765" i="1"/>
  <c r="C3764" i="1"/>
  <c r="B3764" i="1"/>
  <c r="A3764" i="1"/>
  <c r="C3763" i="1"/>
  <c r="B3763" i="1"/>
  <c r="A3763" i="1"/>
  <c r="C3762" i="1"/>
  <c r="B3762" i="1"/>
  <c r="A3762" i="1"/>
  <c r="C3761" i="1"/>
  <c r="B3761" i="1"/>
  <c r="A3761" i="1"/>
  <c r="C3760" i="1"/>
  <c r="B3760" i="1"/>
  <c r="A3760" i="1"/>
  <c r="C3759" i="1"/>
  <c r="B3759" i="1"/>
  <c r="A3759" i="1"/>
  <c r="C3758" i="1"/>
  <c r="B3758" i="1"/>
  <c r="A3758" i="1"/>
  <c r="C3757" i="1"/>
  <c r="B3757" i="1"/>
  <c r="A3757" i="1"/>
  <c r="C3756" i="1"/>
  <c r="B3756" i="1"/>
  <c r="A3756" i="1"/>
  <c r="C3755" i="1"/>
  <c r="B3755" i="1"/>
  <c r="A3755" i="1"/>
  <c r="C3754" i="1"/>
  <c r="B3754" i="1"/>
  <c r="A3754" i="1"/>
  <c r="C3753" i="1"/>
  <c r="B3753" i="1"/>
  <c r="A3753" i="1"/>
  <c r="C3752" i="1"/>
  <c r="B3752" i="1"/>
  <c r="A3752" i="1"/>
  <c r="C3751" i="1"/>
  <c r="B3751" i="1"/>
  <c r="A3751" i="1"/>
  <c r="C3750" i="1"/>
  <c r="B3750" i="1"/>
  <c r="A3750" i="1"/>
  <c r="C3749" i="1"/>
  <c r="B3749" i="1"/>
  <c r="A3749" i="1"/>
  <c r="C3748" i="1"/>
  <c r="B3748" i="1"/>
  <c r="A3748" i="1"/>
  <c r="C3747" i="1"/>
  <c r="B3747" i="1"/>
  <c r="A3747" i="1"/>
  <c r="C3746" i="1"/>
  <c r="B3746" i="1"/>
  <c r="A3746" i="1"/>
  <c r="C3745" i="1"/>
  <c r="B3745" i="1"/>
  <c r="A3745" i="1"/>
  <c r="C3744" i="1"/>
  <c r="B3744" i="1"/>
  <c r="A3744" i="1"/>
  <c r="C3743" i="1"/>
  <c r="B3743" i="1"/>
  <c r="A3743" i="1"/>
  <c r="C3742" i="1"/>
  <c r="B3742" i="1"/>
  <c r="A3742" i="1"/>
  <c r="C3741" i="1"/>
  <c r="B3741" i="1"/>
  <c r="A3741" i="1"/>
  <c r="C3740" i="1"/>
  <c r="B3740" i="1"/>
  <c r="A3740" i="1"/>
  <c r="C3739" i="1"/>
  <c r="B3739" i="1"/>
  <c r="A3739" i="1"/>
  <c r="C3738" i="1"/>
  <c r="B3738" i="1"/>
  <c r="A3738" i="1"/>
  <c r="C3737" i="1"/>
  <c r="B3737" i="1"/>
  <c r="A3737" i="1"/>
  <c r="C3736" i="1"/>
  <c r="B3736" i="1"/>
  <c r="A3736" i="1"/>
  <c r="C3735" i="1"/>
  <c r="B3735" i="1"/>
  <c r="A3735" i="1"/>
  <c r="C3734" i="1"/>
  <c r="B3734" i="1"/>
  <c r="A3734" i="1"/>
  <c r="C3733" i="1"/>
  <c r="B3733" i="1"/>
  <c r="A3733" i="1"/>
  <c r="C3732" i="1"/>
  <c r="B3732" i="1"/>
  <c r="A3732" i="1"/>
  <c r="C3731" i="1"/>
  <c r="B3731" i="1"/>
  <c r="A3731" i="1"/>
  <c r="C3730" i="1"/>
  <c r="B3730" i="1"/>
  <c r="A3730" i="1"/>
  <c r="C3729" i="1"/>
  <c r="B3729" i="1"/>
  <c r="A3729" i="1"/>
  <c r="C3728" i="1"/>
  <c r="B3728" i="1"/>
  <c r="A3728" i="1"/>
  <c r="C3727" i="1"/>
  <c r="B3727" i="1"/>
  <c r="A3727" i="1"/>
  <c r="C3726" i="1"/>
  <c r="B3726" i="1"/>
  <c r="A3726" i="1"/>
  <c r="C3725" i="1"/>
  <c r="B3725" i="1"/>
  <c r="A3725" i="1"/>
  <c r="C3724" i="1"/>
  <c r="B3724" i="1"/>
  <c r="A3724" i="1"/>
  <c r="C3723" i="1"/>
  <c r="B3723" i="1"/>
  <c r="A3723" i="1"/>
  <c r="C3722" i="1"/>
  <c r="B3722" i="1"/>
  <c r="A3722" i="1"/>
  <c r="C3721" i="1"/>
  <c r="B3721" i="1"/>
  <c r="A3721" i="1"/>
  <c r="C3720" i="1"/>
  <c r="B3720" i="1"/>
  <c r="A3720" i="1"/>
  <c r="C3719" i="1"/>
  <c r="B3719" i="1"/>
  <c r="A3719" i="1"/>
  <c r="C3718" i="1"/>
  <c r="B3718" i="1"/>
  <c r="A3718" i="1"/>
  <c r="C3717" i="1"/>
  <c r="B3717" i="1"/>
  <c r="A3717" i="1"/>
  <c r="C3716" i="1"/>
  <c r="B3716" i="1"/>
  <c r="A3716" i="1"/>
  <c r="C3715" i="1"/>
  <c r="B3715" i="1"/>
  <c r="A3715" i="1"/>
  <c r="C3714" i="1"/>
  <c r="B3714" i="1"/>
  <c r="A3714" i="1"/>
  <c r="C3713" i="1"/>
  <c r="B3713" i="1"/>
  <c r="A3713" i="1"/>
  <c r="C3712" i="1"/>
  <c r="B3712" i="1"/>
  <c r="A3712" i="1"/>
  <c r="C3711" i="1"/>
  <c r="B3711" i="1"/>
  <c r="A3711" i="1"/>
  <c r="C3710" i="1"/>
  <c r="B3710" i="1"/>
  <c r="A3710" i="1"/>
  <c r="C3709" i="1"/>
  <c r="B3709" i="1"/>
  <c r="A3709" i="1"/>
  <c r="C3708" i="1"/>
  <c r="B3708" i="1"/>
  <c r="A3708" i="1"/>
  <c r="C3707" i="1"/>
  <c r="B3707" i="1"/>
  <c r="A3707" i="1"/>
  <c r="C3706" i="1"/>
  <c r="B3706" i="1"/>
  <c r="A3706" i="1"/>
  <c r="C3705" i="1"/>
  <c r="B3705" i="1"/>
  <c r="A3705" i="1"/>
  <c r="C3704" i="1"/>
  <c r="B3704" i="1"/>
  <c r="A3704" i="1"/>
  <c r="C3703" i="1"/>
  <c r="B3703" i="1"/>
  <c r="A3703" i="1"/>
  <c r="C3702" i="1"/>
  <c r="B3702" i="1"/>
  <c r="A3702" i="1"/>
  <c r="C3701" i="1"/>
  <c r="B3701" i="1"/>
  <c r="A3701" i="1"/>
  <c r="C3700" i="1"/>
  <c r="B3700" i="1"/>
  <c r="A3700" i="1"/>
  <c r="C3699" i="1"/>
  <c r="B3699" i="1"/>
  <c r="A3699" i="1"/>
  <c r="C3698" i="1"/>
  <c r="B3698" i="1"/>
  <c r="A3698" i="1"/>
  <c r="C3697" i="1"/>
  <c r="B3697" i="1"/>
  <c r="A3697" i="1"/>
  <c r="C3696" i="1"/>
  <c r="B3696" i="1"/>
  <c r="A3696" i="1"/>
  <c r="C3695" i="1"/>
  <c r="B3695" i="1"/>
  <c r="A3695" i="1"/>
  <c r="C3694" i="1"/>
  <c r="B3694" i="1"/>
  <c r="A3694" i="1"/>
  <c r="C3693" i="1"/>
  <c r="B3693" i="1"/>
  <c r="A3693" i="1"/>
  <c r="C3692" i="1"/>
  <c r="B3692" i="1"/>
  <c r="A3692" i="1"/>
  <c r="C3691" i="1"/>
  <c r="B3691" i="1"/>
  <c r="A3691" i="1"/>
  <c r="C3690" i="1"/>
  <c r="B3690" i="1"/>
  <c r="A3690" i="1"/>
  <c r="C3689" i="1"/>
  <c r="B3689" i="1"/>
  <c r="A3689" i="1"/>
  <c r="C3688" i="1"/>
  <c r="B3688" i="1"/>
  <c r="A3688" i="1"/>
  <c r="C3687" i="1"/>
  <c r="B3687" i="1"/>
  <c r="A3687" i="1"/>
  <c r="C3686" i="1"/>
  <c r="B3686" i="1"/>
  <c r="A3686" i="1"/>
  <c r="C3685" i="1"/>
  <c r="B3685" i="1"/>
  <c r="A3685" i="1"/>
  <c r="C3684" i="1"/>
  <c r="B3684" i="1"/>
  <c r="A3684" i="1"/>
  <c r="C3683" i="1"/>
  <c r="B3683" i="1"/>
  <c r="A3683" i="1"/>
  <c r="C3682" i="1"/>
  <c r="B3682" i="1"/>
  <c r="A3682" i="1"/>
  <c r="C3681" i="1"/>
  <c r="B3681" i="1"/>
  <c r="A3681" i="1"/>
  <c r="C3680" i="1"/>
  <c r="B3680" i="1"/>
  <c r="A3680" i="1"/>
  <c r="C3679" i="1"/>
  <c r="B3679" i="1"/>
  <c r="A3679" i="1"/>
  <c r="C3678" i="1"/>
  <c r="B3678" i="1"/>
  <c r="A3678" i="1"/>
  <c r="C3677" i="1"/>
  <c r="B3677" i="1"/>
  <c r="A3677" i="1"/>
  <c r="C3676" i="1"/>
  <c r="B3676" i="1"/>
  <c r="A3676" i="1"/>
  <c r="C3675" i="1"/>
  <c r="B3675" i="1"/>
  <c r="A3675" i="1"/>
  <c r="C3674" i="1"/>
  <c r="B3674" i="1"/>
  <c r="A3674" i="1"/>
  <c r="C3673" i="1"/>
  <c r="B3673" i="1"/>
  <c r="A3673" i="1"/>
  <c r="C3672" i="1"/>
  <c r="B3672" i="1"/>
  <c r="A3672" i="1"/>
  <c r="C3671" i="1"/>
  <c r="B3671" i="1"/>
  <c r="A3671" i="1"/>
  <c r="C3670" i="1"/>
  <c r="B3670" i="1"/>
  <c r="A3670" i="1"/>
  <c r="C3669" i="1"/>
  <c r="B3669" i="1"/>
  <c r="A3669" i="1"/>
  <c r="C3668" i="1"/>
  <c r="B3668" i="1"/>
  <c r="A3668" i="1"/>
  <c r="C3667" i="1"/>
  <c r="B3667" i="1"/>
  <c r="A3667" i="1"/>
  <c r="C3666" i="1"/>
  <c r="B3666" i="1"/>
  <c r="A3666" i="1"/>
  <c r="C3665" i="1"/>
  <c r="B3665" i="1"/>
  <c r="A3665" i="1"/>
  <c r="C3664" i="1"/>
  <c r="B3664" i="1"/>
  <c r="A3664" i="1"/>
  <c r="C3663" i="1"/>
  <c r="B3663" i="1"/>
  <c r="A3663" i="1"/>
  <c r="C3662" i="1"/>
  <c r="B3662" i="1"/>
  <c r="A3662" i="1"/>
  <c r="C3661" i="1"/>
  <c r="B3661" i="1"/>
  <c r="A3661" i="1"/>
  <c r="C3660" i="1"/>
  <c r="B3660" i="1"/>
  <c r="A3660" i="1"/>
  <c r="C3659" i="1"/>
  <c r="B3659" i="1"/>
  <c r="A3659" i="1"/>
  <c r="C3658" i="1"/>
  <c r="B3658" i="1"/>
  <c r="A3658" i="1"/>
  <c r="C3657" i="1"/>
  <c r="B3657" i="1"/>
  <c r="A3657" i="1"/>
  <c r="C3656" i="1"/>
  <c r="B3656" i="1"/>
  <c r="A3656" i="1"/>
  <c r="C3655" i="1"/>
  <c r="B3655" i="1"/>
  <c r="A3655" i="1"/>
  <c r="C3654" i="1"/>
  <c r="B3654" i="1"/>
  <c r="A3654" i="1"/>
  <c r="C3653" i="1"/>
  <c r="B3653" i="1"/>
  <c r="A3653" i="1"/>
  <c r="C3652" i="1"/>
  <c r="B3652" i="1"/>
  <c r="A3652" i="1"/>
  <c r="C3651" i="1"/>
  <c r="B3651" i="1"/>
  <c r="A3651" i="1"/>
  <c r="C3650" i="1"/>
  <c r="B3650" i="1"/>
  <c r="A3650" i="1"/>
  <c r="C3649" i="1"/>
  <c r="B3649" i="1"/>
  <c r="A3649" i="1"/>
  <c r="C3648" i="1"/>
  <c r="B3648" i="1"/>
  <c r="A3648" i="1"/>
  <c r="C3647" i="1"/>
  <c r="B3647" i="1"/>
  <c r="A3647" i="1"/>
  <c r="C3646" i="1"/>
  <c r="B3646" i="1"/>
  <c r="A3646" i="1"/>
  <c r="C3645" i="1"/>
  <c r="B3645" i="1"/>
  <c r="A3645" i="1"/>
  <c r="C3644" i="1"/>
  <c r="B3644" i="1"/>
  <c r="A3644" i="1"/>
  <c r="C3643" i="1"/>
  <c r="B3643" i="1"/>
  <c r="A3643" i="1"/>
  <c r="C3642" i="1"/>
  <c r="B3642" i="1"/>
  <c r="A3642" i="1"/>
  <c r="C3641" i="1"/>
  <c r="B3641" i="1"/>
  <c r="A3641" i="1"/>
  <c r="C3640" i="1"/>
  <c r="B3640" i="1"/>
  <c r="A3640" i="1"/>
  <c r="C3639" i="1"/>
  <c r="B3639" i="1"/>
  <c r="A3639" i="1"/>
  <c r="C3638" i="1"/>
  <c r="B3638" i="1"/>
  <c r="A3638" i="1"/>
  <c r="C3637" i="1"/>
  <c r="B3637" i="1"/>
  <c r="A3637" i="1"/>
  <c r="C3636" i="1"/>
  <c r="B3636" i="1"/>
  <c r="A3636" i="1"/>
  <c r="C3635" i="1"/>
  <c r="B3635" i="1"/>
  <c r="A3635" i="1"/>
  <c r="C3634" i="1"/>
  <c r="B3634" i="1"/>
  <c r="A3634" i="1"/>
  <c r="C3633" i="1"/>
  <c r="B3633" i="1"/>
  <c r="A3633" i="1"/>
  <c r="C3632" i="1"/>
  <c r="B3632" i="1"/>
  <c r="A3632" i="1"/>
  <c r="C3631" i="1"/>
  <c r="B3631" i="1"/>
  <c r="A3631" i="1"/>
  <c r="C3630" i="1"/>
  <c r="B3630" i="1"/>
  <c r="A3630" i="1"/>
  <c r="C3629" i="1"/>
  <c r="B3629" i="1"/>
  <c r="A3629" i="1"/>
  <c r="C3628" i="1"/>
  <c r="B3628" i="1"/>
  <c r="A3628" i="1"/>
  <c r="C3627" i="1"/>
  <c r="B3627" i="1"/>
  <c r="A3627" i="1"/>
  <c r="C3626" i="1"/>
  <c r="B3626" i="1"/>
  <c r="A3626" i="1"/>
  <c r="C3625" i="1"/>
  <c r="B3625" i="1"/>
  <c r="A3625" i="1"/>
  <c r="C3624" i="1"/>
  <c r="B3624" i="1"/>
  <c r="A3624" i="1"/>
  <c r="C3623" i="1"/>
  <c r="B3623" i="1"/>
  <c r="A3623" i="1"/>
  <c r="C3622" i="1"/>
  <c r="B3622" i="1"/>
  <c r="A3622" i="1"/>
  <c r="C3621" i="1"/>
  <c r="B3621" i="1"/>
  <c r="A3621" i="1"/>
  <c r="C3620" i="1"/>
  <c r="B3620" i="1"/>
  <c r="A3620" i="1"/>
  <c r="C3619" i="1"/>
  <c r="B3619" i="1"/>
  <c r="A3619" i="1"/>
  <c r="C3618" i="1"/>
  <c r="B3618" i="1"/>
  <c r="A3618" i="1"/>
  <c r="C3617" i="1"/>
  <c r="B3617" i="1"/>
  <c r="A3617" i="1"/>
  <c r="C3616" i="1"/>
  <c r="B3616" i="1"/>
  <c r="A3616" i="1"/>
  <c r="C3615" i="1"/>
  <c r="B3615" i="1"/>
  <c r="A3615" i="1"/>
  <c r="C3614" i="1"/>
  <c r="B3614" i="1"/>
  <c r="A3614" i="1"/>
  <c r="C3613" i="1"/>
  <c r="B3613" i="1"/>
  <c r="A3613" i="1"/>
  <c r="C3612" i="1"/>
  <c r="B3612" i="1"/>
  <c r="A3612" i="1"/>
  <c r="C3611" i="1"/>
  <c r="B3611" i="1"/>
  <c r="A3611" i="1"/>
  <c r="C3610" i="1"/>
  <c r="B3610" i="1"/>
  <c r="A3610" i="1"/>
  <c r="C3609" i="1"/>
  <c r="B3609" i="1"/>
  <c r="A3609" i="1"/>
  <c r="C3608" i="1"/>
  <c r="B3608" i="1"/>
  <c r="A3608" i="1"/>
  <c r="C3607" i="1"/>
  <c r="B3607" i="1"/>
  <c r="A3607" i="1"/>
  <c r="C3606" i="1"/>
  <c r="B3606" i="1"/>
  <c r="A3606" i="1"/>
  <c r="C3605" i="1"/>
  <c r="B3605" i="1"/>
  <c r="A3605" i="1"/>
  <c r="C3604" i="1"/>
  <c r="B3604" i="1"/>
  <c r="A3604" i="1"/>
  <c r="C3603" i="1"/>
  <c r="B3603" i="1"/>
  <c r="A3603" i="1"/>
  <c r="C3602" i="1"/>
  <c r="B3602" i="1"/>
  <c r="A3602" i="1"/>
  <c r="C3601" i="1"/>
  <c r="B3601" i="1"/>
  <c r="A3601" i="1"/>
  <c r="C3600" i="1"/>
  <c r="B3600" i="1"/>
  <c r="A3600" i="1"/>
  <c r="C3599" i="1"/>
  <c r="B3599" i="1"/>
  <c r="A3599" i="1"/>
  <c r="C3598" i="1"/>
  <c r="B3598" i="1"/>
  <c r="A3598" i="1"/>
  <c r="C3597" i="1"/>
  <c r="B3597" i="1"/>
  <c r="A3597" i="1"/>
  <c r="C3596" i="1"/>
  <c r="B3596" i="1"/>
  <c r="A3596" i="1"/>
  <c r="C3595" i="1"/>
  <c r="B3595" i="1"/>
  <c r="A3595" i="1"/>
  <c r="C3594" i="1"/>
  <c r="B3594" i="1"/>
  <c r="A3594" i="1"/>
  <c r="C3593" i="1"/>
  <c r="B3593" i="1"/>
  <c r="A3593" i="1"/>
  <c r="C3592" i="1"/>
  <c r="B3592" i="1"/>
  <c r="A3592" i="1"/>
  <c r="C3591" i="1"/>
  <c r="B3591" i="1"/>
  <c r="A3591" i="1"/>
  <c r="C3590" i="1"/>
  <c r="B3590" i="1"/>
  <c r="A3590" i="1"/>
  <c r="C3589" i="1"/>
  <c r="B3589" i="1"/>
  <c r="A3589" i="1"/>
  <c r="C3588" i="1"/>
  <c r="B3588" i="1"/>
  <c r="A3588" i="1"/>
  <c r="C3587" i="1"/>
  <c r="B3587" i="1"/>
  <c r="A3587" i="1"/>
  <c r="C3586" i="1"/>
  <c r="B3586" i="1"/>
  <c r="A3586" i="1"/>
  <c r="C3585" i="1"/>
  <c r="B3585" i="1"/>
  <c r="A3585" i="1"/>
  <c r="C3584" i="1"/>
  <c r="B3584" i="1"/>
  <c r="A3584" i="1"/>
  <c r="C3583" i="1"/>
  <c r="B3583" i="1"/>
  <c r="A3583" i="1"/>
  <c r="C3582" i="1"/>
  <c r="B3582" i="1"/>
  <c r="A3582" i="1"/>
  <c r="C3581" i="1"/>
  <c r="B3581" i="1"/>
  <c r="A3581" i="1"/>
  <c r="C3580" i="1"/>
  <c r="B3580" i="1"/>
  <c r="A3580" i="1"/>
  <c r="C3579" i="1"/>
  <c r="B3579" i="1"/>
  <c r="A3579" i="1"/>
  <c r="C3578" i="1"/>
  <c r="B3578" i="1"/>
  <c r="A3578" i="1"/>
  <c r="C3577" i="1"/>
  <c r="B3577" i="1"/>
  <c r="A3577" i="1"/>
  <c r="C3576" i="1"/>
  <c r="B3576" i="1"/>
  <c r="A3576" i="1"/>
  <c r="C3575" i="1"/>
  <c r="B3575" i="1"/>
  <c r="A3575" i="1"/>
  <c r="C3574" i="1"/>
  <c r="B3574" i="1"/>
  <c r="A3574" i="1"/>
  <c r="C3573" i="1"/>
  <c r="B3573" i="1"/>
  <c r="A3573" i="1"/>
  <c r="C3572" i="1"/>
  <c r="B3572" i="1"/>
  <c r="A3572" i="1"/>
  <c r="C3571" i="1"/>
  <c r="B3571" i="1"/>
  <c r="A3571" i="1"/>
  <c r="C3570" i="1"/>
  <c r="B3570" i="1"/>
  <c r="A3570" i="1"/>
  <c r="C3569" i="1"/>
  <c r="B3569" i="1"/>
  <c r="A3569" i="1"/>
  <c r="C3568" i="1"/>
  <c r="B3568" i="1"/>
  <c r="A3568" i="1"/>
  <c r="C3567" i="1"/>
  <c r="B3567" i="1"/>
  <c r="A3567" i="1"/>
  <c r="C3566" i="1"/>
  <c r="B3566" i="1"/>
  <c r="A3566" i="1"/>
  <c r="C3565" i="1"/>
  <c r="B3565" i="1"/>
  <c r="A3565" i="1"/>
  <c r="C3564" i="1"/>
  <c r="B3564" i="1"/>
  <c r="A3564" i="1"/>
  <c r="C3563" i="1"/>
  <c r="B3563" i="1"/>
  <c r="A3563" i="1"/>
  <c r="C3562" i="1"/>
  <c r="B3562" i="1"/>
  <c r="A3562" i="1"/>
  <c r="C3561" i="1"/>
  <c r="B3561" i="1"/>
  <c r="A3561" i="1"/>
  <c r="C3560" i="1"/>
  <c r="B3560" i="1"/>
  <c r="A3560" i="1"/>
  <c r="C3559" i="1"/>
  <c r="B3559" i="1"/>
  <c r="A3559" i="1"/>
  <c r="C3558" i="1"/>
  <c r="B3558" i="1"/>
  <c r="A3558" i="1"/>
  <c r="C3557" i="1"/>
  <c r="B3557" i="1"/>
  <c r="A3557" i="1"/>
  <c r="C3556" i="1"/>
  <c r="B3556" i="1"/>
  <c r="A3556" i="1"/>
  <c r="C3555" i="1"/>
  <c r="B3555" i="1"/>
  <c r="A3555" i="1"/>
  <c r="C3554" i="1"/>
  <c r="B3554" i="1"/>
  <c r="A3554" i="1"/>
  <c r="C3553" i="1"/>
  <c r="B3553" i="1"/>
  <c r="A3553" i="1"/>
  <c r="C3552" i="1"/>
  <c r="B3552" i="1"/>
  <c r="A3552" i="1"/>
  <c r="C3551" i="1"/>
  <c r="B3551" i="1"/>
  <c r="A3551" i="1"/>
  <c r="C3550" i="1"/>
  <c r="B3550" i="1"/>
  <c r="A3550" i="1"/>
  <c r="C3549" i="1"/>
  <c r="B3549" i="1"/>
  <c r="A3549" i="1"/>
  <c r="C3548" i="1"/>
  <c r="B3548" i="1"/>
  <c r="A3548" i="1"/>
  <c r="C3547" i="1"/>
  <c r="B3547" i="1"/>
  <c r="A3547" i="1"/>
  <c r="C3546" i="1"/>
  <c r="B3546" i="1"/>
  <c r="A3546" i="1"/>
  <c r="C3545" i="1"/>
  <c r="B3545" i="1"/>
  <c r="A3545" i="1"/>
  <c r="C3544" i="1"/>
  <c r="B3544" i="1"/>
  <c r="A3544" i="1"/>
  <c r="C3543" i="1"/>
  <c r="B3543" i="1"/>
  <c r="A3543" i="1"/>
  <c r="C3542" i="1"/>
  <c r="B3542" i="1"/>
  <c r="A3542" i="1"/>
  <c r="C3541" i="1"/>
  <c r="B3541" i="1"/>
  <c r="A3541" i="1"/>
  <c r="C3540" i="1"/>
  <c r="B3540" i="1"/>
  <c r="A3540" i="1"/>
  <c r="C3539" i="1"/>
  <c r="B3539" i="1"/>
  <c r="A3539" i="1"/>
  <c r="C3538" i="1"/>
  <c r="B3538" i="1"/>
  <c r="A3538" i="1"/>
  <c r="C3537" i="1"/>
  <c r="B3537" i="1"/>
  <c r="A3537" i="1"/>
  <c r="C3536" i="1"/>
  <c r="B3536" i="1"/>
  <c r="A3536" i="1"/>
  <c r="C3535" i="1"/>
  <c r="B3535" i="1"/>
  <c r="A3535" i="1"/>
  <c r="C3534" i="1"/>
  <c r="B3534" i="1"/>
  <c r="A3534" i="1"/>
  <c r="C3533" i="1"/>
  <c r="B3533" i="1"/>
  <c r="A3533" i="1"/>
  <c r="C3532" i="1"/>
  <c r="B3532" i="1"/>
  <c r="A3532" i="1"/>
  <c r="C3531" i="1"/>
  <c r="B3531" i="1"/>
  <c r="A3531" i="1"/>
  <c r="C3530" i="1"/>
  <c r="B3530" i="1"/>
  <c r="A3530" i="1"/>
  <c r="C3529" i="1"/>
  <c r="B3529" i="1"/>
  <c r="A3529" i="1"/>
  <c r="C3528" i="1"/>
  <c r="B3528" i="1"/>
  <c r="A3528" i="1"/>
  <c r="C3527" i="1"/>
  <c r="B3527" i="1"/>
  <c r="A3527" i="1"/>
  <c r="C3526" i="1"/>
  <c r="B3526" i="1"/>
  <c r="A3526" i="1"/>
  <c r="C3525" i="1"/>
  <c r="B3525" i="1"/>
  <c r="A3525" i="1"/>
  <c r="C3524" i="1"/>
  <c r="B3524" i="1"/>
  <c r="A3524" i="1"/>
  <c r="C3523" i="1"/>
  <c r="B3523" i="1"/>
  <c r="A3523" i="1"/>
  <c r="C3522" i="1"/>
  <c r="B3522" i="1"/>
  <c r="A3522" i="1"/>
  <c r="C3521" i="1"/>
  <c r="B3521" i="1"/>
  <c r="A3521" i="1"/>
  <c r="C3520" i="1"/>
  <c r="B3520" i="1"/>
  <c r="A3520" i="1"/>
  <c r="C3519" i="1"/>
  <c r="B3519" i="1"/>
  <c r="A3519" i="1"/>
  <c r="C3518" i="1"/>
  <c r="B3518" i="1"/>
  <c r="A3518" i="1"/>
  <c r="C3517" i="1"/>
  <c r="B3517" i="1"/>
  <c r="A3517" i="1"/>
  <c r="C3516" i="1"/>
  <c r="B3516" i="1"/>
  <c r="A3516" i="1"/>
  <c r="C3515" i="1"/>
  <c r="B3515" i="1"/>
  <c r="A3515" i="1"/>
  <c r="C3514" i="1"/>
  <c r="B3514" i="1"/>
  <c r="A3514" i="1"/>
  <c r="C3513" i="1"/>
  <c r="B3513" i="1"/>
  <c r="A3513" i="1"/>
  <c r="C3512" i="1"/>
  <c r="B3512" i="1"/>
  <c r="A3512" i="1"/>
  <c r="C3511" i="1"/>
  <c r="B3511" i="1"/>
  <c r="A3511" i="1"/>
  <c r="C3510" i="1"/>
  <c r="B3510" i="1"/>
  <c r="A3510" i="1"/>
  <c r="C3509" i="1"/>
  <c r="B3509" i="1"/>
  <c r="A3509" i="1"/>
  <c r="C3508" i="1"/>
  <c r="B3508" i="1"/>
  <c r="A3508" i="1"/>
  <c r="C3507" i="1"/>
  <c r="B3507" i="1"/>
  <c r="A3507" i="1"/>
  <c r="C3506" i="1"/>
  <c r="B3506" i="1"/>
  <c r="A3506" i="1"/>
  <c r="C3505" i="1"/>
  <c r="B3505" i="1"/>
  <c r="A3505" i="1"/>
  <c r="C3504" i="1"/>
  <c r="B3504" i="1"/>
  <c r="A3504" i="1"/>
  <c r="C3503" i="1"/>
  <c r="B3503" i="1"/>
  <c r="A3503" i="1"/>
  <c r="C3502" i="1"/>
  <c r="B3502" i="1"/>
  <c r="A3502" i="1"/>
  <c r="C3501" i="1"/>
  <c r="B3501" i="1"/>
  <c r="A3501" i="1"/>
  <c r="C3500" i="1"/>
  <c r="B3500" i="1"/>
  <c r="A3500" i="1"/>
  <c r="C3499" i="1"/>
  <c r="B3499" i="1"/>
  <c r="A3499" i="1"/>
  <c r="C3498" i="1"/>
  <c r="B3498" i="1"/>
  <c r="A3498" i="1"/>
  <c r="C3497" i="1"/>
  <c r="B3497" i="1"/>
  <c r="A3497" i="1"/>
  <c r="C3496" i="1"/>
  <c r="B3496" i="1"/>
  <c r="A3496" i="1"/>
  <c r="C3495" i="1"/>
  <c r="B3495" i="1"/>
  <c r="A3495" i="1"/>
  <c r="C3494" i="1"/>
  <c r="B3494" i="1"/>
  <c r="A3494" i="1"/>
  <c r="C3493" i="1"/>
  <c r="B3493" i="1"/>
  <c r="A3493" i="1"/>
  <c r="C3492" i="1"/>
  <c r="B3492" i="1"/>
  <c r="A3492" i="1"/>
  <c r="C3491" i="1"/>
  <c r="B3491" i="1"/>
  <c r="A3491" i="1"/>
  <c r="C3490" i="1"/>
  <c r="B3490" i="1"/>
  <c r="A3490" i="1"/>
  <c r="C3489" i="1"/>
  <c r="B3489" i="1"/>
  <c r="A3489" i="1"/>
  <c r="C3488" i="1"/>
  <c r="B3488" i="1"/>
  <c r="A3488" i="1"/>
  <c r="C3487" i="1"/>
  <c r="B3487" i="1"/>
  <c r="A3487" i="1"/>
  <c r="C3486" i="1"/>
  <c r="B3486" i="1"/>
  <c r="A3486" i="1"/>
  <c r="C3485" i="1"/>
  <c r="B3485" i="1"/>
  <c r="A3485" i="1"/>
  <c r="C3484" i="1"/>
  <c r="B3484" i="1"/>
  <c r="A3484" i="1"/>
  <c r="C3483" i="1"/>
  <c r="B3483" i="1"/>
  <c r="A3483" i="1"/>
  <c r="C3482" i="1"/>
  <c r="B3482" i="1"/>
  <c r="A3482" i="1"/>
  <c r="C3481" i="1"/>
  <c r="B3481" i="1"/>
  <c r="A3481" i="1"/>
  <c r="C3480" i="1"/>
  <c r="B3480" i="1"/>
  <c r="A3480" i="1"/>
  <c r="C3479" i="1"/>
  <c r="B3479" i="1"/>
  <c r="A3479" i="1"/>
  <c r="C3478" i="1"/>
  <c r="B3478" i="1"/>
  <c r="A3478" i="1"/>
  <c r="C3477" i="1"/>
  <c r="B3477" i="1"/>
  <c r="A3477" i="1"/>
  <c r="C3476" i="1"/>
  <c r="B3476" i="1"/>
  <c r="A3476" i="1"/>
  <c r="C3475" i="1"/>
  <c r="B3475" i="1"/>
  <c r="A3475" i="1"/>
  <c r="C3474" i="1"/>
  <c r="B3474" i="1"/>
  <c r="A3474" i="1"/>
  <c r="C3473" i="1"/>
  <c r="B3473" i="1"/>
  <c r="A3473" i="1"/>
  <c r="C3472" i="1"/>
  <c r="B3472" i="1"/>
  <c r="A3472" i="1"/>
  <c r="C3471" i="1"/>
  <c r="B3471" i="1"/>
  <c r="A3471" i="1"/>
  <c r="C3470" i="1"/>
  <c r="B3470" i="1"/>
  <c r="A3470" i="1"/>
  <c r="C3469" i="1"/>
  <c r="B3469" i="1"/>
  <c r="A3469" i="1"/>
  <c r="C3468" i="1"/>
  <c r="B3468" i="1"/>
  <c r="A3468" i="1"/>
  <c r="C3467" i="1"/>
  <c r="B3467" i="1"/>
  <c r="A3467" i="1"/>
  <c r="C3466" i="1"/>
  <c r="B3466" i="1"/>
  <c r="A3466" i="1"/>
  <c r="C3465" i="1"/>
  <c r="B3465" i="1"/>
  <c r="A3465" i="1"/>
  <c r="C3464" i="1"/>
  <c r="B3464" i="1"/>
  <c r="A3464" i="1"/>
  <c r="C3463" i="1"/>
  <c r="B3463" i="1"/>
  <c r="A3463" i="1"/>
  <c r="C3462" i="1"/>
  <c r="B3462" i="1"/>
  <c r="A3462" i="1"/>
  <c r="C3461" i="1"/>
  <c r="B3461" i="1"/>
  <c r="A3461" i="1"/>
  <c r="C3460" i="1"/>
  <c r="B3460" i="1"/>
  <c r="A3460" i="1"/>
  <c r="C3459" i="1"/>
  <c r="B3459" i="1"/>
  <c r="A3459" i="1"/>
  <c r="C3458" i="1"/>
  <c r="B3458" i="1"/>
  <c r="A3458" i="1"/>
  <c r="C3457" i="1"/>
  <c r="B3457" i="1"/>
  <c r="A3457" i="1"/>
  <c r="C3456" i="1"/>
  <c r="B3456" i="1"/>
  <c r="A3456" i="1"/>
  <c r="C3455" i="1"/>
  <c r="B3455" i="1"/>
  <c r="A3455" i="1"/>
  <c r="C3454" i="1"/>
  <c r="B3454" i="1"/>
  <c r="A3454" i="1"/>
  <c r="C3453" i="1"/>
  <c r="B3453" i="1"/>
  <c r="A3453" i="1"/>
  <c r="C3452" i="1"/>
  <c r="B3452" i="1"/>
  <c r="A3452" i="1"/>
  <c r="C3451" i="1"/>
  <c r="B3451" i="1"/>
  <c r="A3451" i="1"/>
  <c r="C3450" i="1"/>
  <c r="B3450" i="1"/>
  <c r="A3450" i="1"/>
  <c r="C3449" i="1"/>
  <c r="B3449" i="1"/>
  <c r="A3449" i="1"/>
  <c r="C3448" i="1"/>
  <c r="B3448" i="1"/>
  <c r="A3448" i="1"/>
  <c r="C3447" i="1"/>
  <c r="B3447" i="1"/>
  <c r="A3447" i="1"/>
  <c r="C3446" i="1"/>
  <c r="B3446" i="1"/>
  <c r="A3446" i="1"/>
  <c r="C3445" i="1"/>
  <c r="B3445" i="1"/>
  <c r="A3445" i="1"/>
  <c r="C3444" i="1"/>
  <c r="B3444" i="1"/>
  <c r="A3444" i="1"/>
  <c r="C3443" i="1"/>
  <c r="B3443" i="1"/>
  <c r="A3443" i="1"/>
  <c r="C3442" i="1"/>
  <c r="B3442" i="1"/>
  <c r="A3442" i="1"/>
  <c r="C3441" i="1"/>
  <c r="B3441" i="1"/>
  <c r="A3441" i="1"/>
  <c r="C3440" i="1"/>
  <c r="B3440" i="1"/>
  <c r="A3440" i="1"/>
  <c r="C3439" i="1"/>
  <c r="B3439" i="1"/>
  <c r="A3439" i="1"/>
  <c r="C3438" i="1"/>
  <c r="B3438" i="1"/>
  <c r="A3438" i="1"/>
  <c r="C3437" i="1"/>
  <c r="B3437" i="1"/>
  <c r="A3437" i="1"/>
  <c r="C3436" i="1"/>
  <c r="B3436" i="1"/>
  <c r="A3436" i="1"/>
  <c r="C3435" i="1"/>
  <c r="B3435" i="1"/>
  <c r="A3435" i="1"/>
  <c r="C3434" i="1"/>
  <c r="B3434" i="1"/>
  <c r="A3434" i="1"/>
  <c r="C3433" i="1"/>
  <c r="B3433" i="1"/>
  <c r="A3433" i="1"/>
  <c r="C3432" i="1"/>
  <c r="B3432" i="1"/>
  <c r="A3432" i="1"/>
  <c r="C3431" i="1"/>
  <c r="B3431" i="1"/>
  <c r="A3431" i="1"/>
  <c r="C3430" i="1"/>
  <c r="B3430" i="1"/>
  <c r="A3430" i="1"/>
  <c r="C3429" i="1"/>
  <c r="B3429" i="1"/>
  <c r="A3429" i="1"/>
  <c r="C3428" i="1"/>
  <c r="B3428" i="1"/>
  <c r="A3428" i="1"/>
  <c r="C3427" i="1"/>
  <c r="B3427" i="1"/>
  <c r="A3427" i="1"/>
  <c r="C3426" i="1"/>
  <c r="B3426" i="1"/>
  <c r="A3426" i="1"/>
  <c r="C3425" i="1"/>
  <c r="B3425" i="1"/>
  <c r="A3425" i="1"/>
  <c r="C3424" i="1"/>
  <c r="B3424" i="1"/>
  <c r="A3424" i="1"/>
  <c r="C3423" i="1"/>
  <c r="B3423" i="1"/>
  <c r="A3423" i="1"/>
  <c r="C3422" i="1"/>
  <c r="B3422" i="1"/>
  <c r="A3422" i="1"/>
  <c r="C3421" i="1"/>
  <c r="B3421" i="1"/>
  <c r="A3421" i="1"/>
  <c r="C3420" i="1"/>
  <c r="B3420" i="1"/>
  <c r="A3420" i="1"/>
  <c r="C3419" i="1"/>
  <c r="B3419" i="1"/>
  <c r="A3419" i="1"/>
  <c r="C3418" i="1"/>
  <c r="B3418" i="1"/>
  <c r="A3418" i="1"/>
  <c r="C3417" i="1"/>
  <c r="B3417" i="1"/>
  <c r="A3417" i="1"/>
  <c r="C3416" i="1"/>
  <c r="B3416" i="1"/>
  <c r="A3416" i="1"/>
  <c r="C3415" i="1"/>
  <c r="B3415" i="1"/>
  <c r="A3415" i="1"/>
  <c r="C3414" i="1"/>
  <c r="B3414" i="1"/>
  <c r="A3414" i="1"/>
  <c r="C3413" i="1"/>
  <c r="B3413" i="1"/>
  <c r="A3413" i="1"/>
  <c r="C3412" i="1"/>
  <c r="B3412" i="1"/>
  <c r="A3412" i="1"/>
  <c r="C3411" i="1"/>
  <c r="B3411" i="1"/>
  <c r="A3411" i="1"/>
  <c r="C3410" i="1"/>
  <c r="B3410" i="1"/>
  <c r="A3410" i="1"/>
  <c r="C3409" i="1"/>
  <c r="B3409" i="1"/>
  <c r="A3409" i="1"/>
  <c r="C3408" i="1"/>
  <c r="B3408" i="1"/>
  <c r="A3408" i="1"/>
  <c r="C3407" i="1"/>
  <c r="B3407" i="1"/>
  <c r="A3407" i="1"/>
  <c r="C3406" i="1"/>
  <c r="B3406" i="1"/>
  <c r="A3406" i="1"/>
  <c r="C3405" i="1"/>
  <c r="B3405" i="1"/>
  <c r="A3405" i="1"/>
  <c r="C3404" i="1"/>
  <c r="B3404" i="1"/>
  <c r="A3404" i="1"/>
  <c r="C3403" i="1"/>
  <c r="B3403" i="1"/>
  <c r="A3403" i="1"/>
  <c r="C3402" i="1"/>
  <c r="B3402" i="1"/>
  <c r="A3402" i="1"/>
  <c r="C3401" i="1"/>
  <c r="B3401" i="1"/>
  <c r="A3401" i="1"/>
  <c r="C3400" i="1"/>
  <c r="B3400" i="1"/>
  <c r="A3400" i="1"/>
  <c r="C3399" i="1"/>
  <c r="B3399" i="1"/>
  <c r="A3399" i="1"/>
  <c r="C3398" i="1"/>
  <c r="B3398" i="1"/>
  <c r="A3398" i="1"/>
  <c r="C3397" i="1"/>
  <c r="B3397" i="1"/>
  <c r="A3397" i="1"/>
  <c r="C3396" i="1"/>
  <c r="B3396" i="1"/>
  <c r="A3396" i="1"/>
  <c r="C3395" i="1"/>
  <c r="B3395" i="1"/>
  <c r="A3395" i="1"/>
  <c r="C3394" i="1"/>
  <c r="B3394" i="1"/>
  <c r="A3394" i="1"/>
  <c r="C3393" i="1"/>
  <c r="B3393" i="1"/>
  <c r="A3393" i="1"/>
  <c r="C3392" i="1"/>
  <c r="B3392" i="1"/>
  <c r="A3392" i="1"/>
  <c r="C3391" i="1"/>
  <c r="B3391" i="1"/>
  <c r="A3391" i="1"/>
  <c r="C3390" i="1"/>
  <c r="B3390" i="1"/>
  <c r="A3390" i="1"/>
  <c r="C3389" i="1"/>
  <c r="B3389" i="1"/>
  <c r="A3389" i="1"/>
  <c r="C3388" i="1"/>
  <c r="B3388" i="1"/>
  <c r="A3388" i="1"/>
  <c r="C3387" i="1"/>
  <c r="B3387" i="1"/>
  <c r="A3387" i="1"/>
  <c r="C3386" i="1"/>
  <c r="B3386" i="1"/>
  <c r="A3386" i="1"/>
  <c r="C3385" i="1"/>
  <c r="B3385" i="1"/>
  <c r="A3385" i="1"/>
  <c r="C3384" i="1"/>
  <c r="B3384" i="1"/>
  <c r="A3384" i="1"/>
  <c r="C3383" i="1"/>
  <c r="B3383" i="1"/>
  <c r="A3383" i="1"/>
  <c r="C3382" i="1"/>
  <c r="B3382" i="1"/>
  <c r="A3382" i="1"/>
  <c r="C3381" i="1"/>
  <c r="B3381" i="1"/>
  <c r="A3381" i="1"/>
  <c r="C3380" i="1"/>
  <c r="B3380" i="1"/>
  <c r="A3380" i="1"/>
  <c r="C3379" i="1"/>
  <c r="B3379" i="1"/>
  <c r="A3379" i="1"/>
  <c r="C3378" i="1"/>
  <c r="B3378" i="1"/>
  <c r="A3378" i="1"/>
  <c r="C3377" i="1"/>
  <c r="B3377" i="1"/>
  <c r="A3377" i="1"/>
  <c r="C3376" i="1"/>
  <c r="B3376" i="1"/>
  <c r="A3376" i="1"/>
  <c r="C3375" i="1"/>
  <c r="B3375" i="1"/>
  <c r="A3375" i="1"/>
  <c r="C3374" i="1"/>
  <c r="B3374" i="1"/>
  <c r="A3374" i="1"/>
  <c r="C3373" i="1"/>
  <c r="B3373" i="1"/>
  <c r="A3373" i="1"/>
  <c r="C3372" i="1"/>
  <c r="B3372" i="1"/>
  <c r="A3372" i="1"/>
  <c r="C3371" i="1"/>
  <c r="B3371" i="1"/>
  <c r="A3371" i="1"/>
  <c r="C3370" i="1"/>
  <c r="B3370" i="1"/>
  <c r="A3370" i="1"/>
  <c r="C3369" i="1"/>
  <c r="B3369" i="1"/>
  <c r="A3369" i="1"/>
  <c r="C3368" i="1"/>
  <c r="B3368" i="1"/>
  <c r="A3368" i="1"/>
  <c r="C3367" i="1"/>
  <c r="B3367" i="1"/>
  <c r="A3367" i="1"/>
  <c r="C3366" i="1"/>
  <c r="B3366" i="1"/>
  <c r="A3366" i="1"/>
  <c r="C3365" i="1"/>
  <c r="B3365" i="1"/>
  <c r="A3365" i="1"/>
  <c r="C3364" i="1"/>
  <c r="B3364" i="1"/>
  <c r="A3364" i="1"/>
  <c r="C3363" i="1"/>
  <c r="B3363" i="1"/>
  <c r="A3363" i="1"/>
  <c r="C3362" i="1"/>
  <c r="B3362" i="1"/>
  <c r="A3362" i="1"/>
  <c r="C3361" i="1"/>
  <c r="B3361" i="1"/>
  <c r="A3361" i="1"/>
  <c r="C3360" i="1"/>
  <c r="B3360" i="1"/>
  <c r="A3360" i="1"/>
  <c r="C3359" i="1"/>
  <c r="B3359" i="1"/>
  <c r="A3359" i="1"/>
  <c r="C3358" i="1"/>
  <c r="B3358" i="1"/>
  <c r="A3358" i="1"/>
  <c r="C3357" i="1"/>
  <c r="B3357" i="1"/>
  <c r="A3357" i="1"/>
  <c r="C3356" i="1"/>
  <c r="B3356" i="1"/>
  <c r="A3356" i="1"/>
  <c r="C3355" i="1"/>
  <c r="B3355" i="1"/>
  <c r="A3355" i="1"/>
  <c r="C3354" i="1"/>
  <c r="B3354" i="1"/>
  <c r="A3354" i="1"/>
  <c r="C3353" i="1"/>
  <c r="B3353" i="1"/>
  <c r="A3353" i="1"/>
  <c r="C3352" i="1"/>
  <c r="B3352" i="1"/>
  <c r="A3352" i="1"/>
  <c r="C3351" i="1"/>
  <c r="B3351" i="1"/>
  <c r="A3351" i="1"/>
  <c r="C3350" i="1"/>
  <c r="B3350" i="1"/>
  <c r="A3350" i="1"/>
  <c r="C3349" i="1"/>
  <c r="B3349" i="1"/>
  <c r="A3349" i="1"/>
  <c r="C3348" i="1"/>
  <c r="B3348" i="1"/>
  <c r="A3348" i="1"/>
  <c r="C3347" i="1"/>
  <c r="B3347" i="1"/>
  <c r="A3347" i="1"/>
  <c r="C3346" i="1"/>
  <c r="B3346" i="1"/>
  <c r="A3346" i="1"/>
  <c r="C3345" i="1"/>
  <c r="B3345" i="1"/>
  <c r="A3345" i="1"/>
  <c r="C3344" i="1"/>
  <c r="B3344" i="1"/>
  <c r="A3344" i="1"/>
  <c r="C3343" i="1"/>
  <c r="B3343" i="1"/>
  <c r="A3343" i="1"/>
  <c r="C3342" i="1"/>
  <c r="B3342" i="1"/>
  <c r="A3342" i="1"/>
  <c r="C3341" i="1"/>
  <c r="B3341" i="1"/>
  <c r="A3341" i="1"/>
  <c r="C3340" i="1"/>
  <c r="B3340" i="1"/>
  <c r="A3340" i="1"/>
  <c r="C3339" i="1"/>
  <c r="B3339" i="1"/>
  <c r="A3339" i="1"/>
  <c r="C3338" i="1"/>
  <c r="B3338" i="1"/>
  <c r="A3338" i="1"/>
  <c r="C3337" i="1"/>
  <c r="B3337" i="1"/>
  <c r="A3337" i="1"/>
  <c r="C3336" i="1"/>
  <c r="B3336" i="1"/>
  <c r="A3336" i="1"/>
  <c r="C3335" i="1"/>
  <c r="B3335" i="1"/>
  <c r="A3335" i="1"/>
  <c r="C3334" i="1"/>
  <c r="B3334" i="1"/>
  <c r="A3334" i="1"/>
  <c r="C3333" i="1"/>
  <c r="B3333" i="1"/>
  <c r="A3333" i="1"/>
  <c r="C3332" i="1"/>
  <c r="B3332" i="1"/>
  <c r="A3332" i="1"/>
  <c r="C3331" i="1"/>
  <c r="B3331" i="1"/>
  <c r="A3331" i="1"/>
  <c r="C3330" i="1"/>
  <c r="B3330" i="1"/>
  <c r="A3330" i="1"/>
  <c r="C3329" i="1"/>
  <c r="B3329" i="1"/>
  <c r="A3329" i="1"/>
  <c r="C3328" i="1"/>
  <c r="B3328" i="1"/>
  <c r="A3328" i="1"/>
  <c r="C3327" i="1"/>
  <c r="B3327" i="1"/>
  <c r="A3327" i="1"/>
  <c r="C3326" i="1"/>
  <c r="B3326" i="1"/>
  <c r="A3326" i="1"/>
  <c r="C3325" i="1"/>
  <c r="B3325" i="1"/>
  <c r="A3325" i="1"/>
  <c r="C3324" i="1"/>
  <c r="B3324" i="1"/>
  <c r="A3324" i="1"/>
  <c r="C3323" i="1"/>
  <c r="B3323" i="1"/>
  <c r="A3323" i="1"/>
  <c r="C3322" i="1"/>
  <c r="B3322" i="1"/>
  <c r="A3322" i="1"/>
  <c r="C3321" i="1"/>
  <c r="B3321" i="1"/>
  <c r="A3321" i="1"/>
  <c r="C3320" i="1"/>
  <c r="B3320" i="1"/>
  <c r="A3320" i="1"/>
  <c r="C3319" i="1"/>
  <c r="B3319" i="1"/>
  <c r="A3319" i="1"/>
  <c r="C3318" i="1"/>
  <c r="B3318" i="1"/>
  <c r="A3318" i="1"/>
  <c r="C3317" i="1"/>
  <c r="B3317" i="1"/>
  <c r="A3317" i="1"/>
  <c r="C3316" i="1"/>
  <c r="B3316" i="1"/>
  <c r="A3316" i="1"/>
  <c r="C3315" i="1"/>
  <c r="B3315" i="1"/>
  <c r="A3315" i="1"/>
  <c r="C3314" i="1"/>
  <c r="B3314" i="1"/>
  <c r="A3314" i="1"/>
  <c r="C3313" i="1"/>
  <c r="B3313" i="1"/>
  <c r="A3313" i="1"/>
  <c r="C3312" i="1"/>
  <c r="B3312" i="1"/>
  <c r="A3312" i="1"/>
  <c r="C3311" i="1"/>
  <c r="B3311" i="1"/>
  <c r="A3311" i="1"/>
  <c r="C3310" i="1"/>
  <c r="B3310" i="1"/>
  <c r="A3310" i="1"/>
  <c r="C3309" i="1"/>
  <c r="B3309" i="1"/>
  <c r="A3309" i="1"/>
  <c r="C3308" i="1"/>
  <c r="B3308" i="1"/>
  <c r="A3308" i="1"/>
  <c r="C3307" i="1"/>
  <c r="B3307" i="1"/>
  <c r="A3307" i="1"/>
  <c r="C3306" i="1"/>
  <c r="B3306" i="1"/>
  <c r="A3306" i="1"/>
  <c r="C3305" i="1"/>
  <c r="B3305" i="1"/>
  <c r="A3305" i="1"/>
  <c r="C3304" i="1"/>
  <c r="B3304" i="1"/>
  <c r="A3304" i="1"/>
  <c r="C3303" i="1"/>
  <c r="B3303" i="1"/>
  <c r="A3303" i="1"/>
  <c r="C3302" i="1"/>
  <c r="B3302" i="1"/>
  <c r="A3302" i="1"/>
  <c r="C3301" i="1"/>
  <c r="B3301" i="1"/>
  <c r="A3301" i="1"/>
  <c r="C3300" i="1"/>
  <c r="B3300" i="1"/>
  <c r="A3300" i="1"/>
  <c r="C3299" i="1"/>
  <c r="B3299" i="1"/>
  <c r="A3299" i="1"/>
  <c r="C3298" i="1"/>
  <c r="B3298" i="1"/>
  <c r="A3298" i="1"/>
  <c r="C3297" i="1"/>
  <c r="B3297" i="1"/>
  <c r="A3297" i="1"/>
  <c r="C3296" i="1"/>
  <c r="B3296" i="1"/>
  <c r="A3296" i="1"/>
  <c r="C3295" i="1"/>
  <c r="B3295" i="1"/>
  <c r="A3295" i="1"/>
  <c r="C3294" i="1"/>
  <c r="B3294" i="1"/>
  <c r="A3294" i="1"/>
  <c r="C3293" i="1"/>
  <c r="B3293" i="1"/>
  <c r="A3293" i="1"/>
  <c r="C3292" i="1"/>
  <c r="B3292" i="1"/>
  <c r="A3292" i="1"/>
  <c r="C3291" i="1"/>
  <c r="B3291" i="1"/>
  <c r="A3291" i="1"/>
  <c r="C3290" i="1"/>
  <c r="B3290" i="1"/>
  <c r="A3290" i="1"/>
  <c r="C3289" i="1"/>
  <c r="B3289" i="1"/>
  <c r="A3289" i="1"/>
  <c r="C3288" i="1"/>
  <c r="B3288" i="1"/>
  <c r="A3288" i="1"/>
  <c r="C3287" i="1"/>
  <c r="B3287" i="1"/>
  <c r="A3287" i="1"/>
  <c r="C3286" i="1"/>
  <c r="B3286" i="1"/>
  <c r="A3286" i="1"/>
  <c r="C3285" i="1"/>
  <c r="B3285" i="1"/>
  <c r="A3285" i="1"/>
  <c r="C3284" i="1"/>
  <c r="B3284" i="1"/>
  <c r="A3284" i="1"/>
  <c r="C3283" i="1"/>
  <c r="B3283" i="1"/>
  <c r="A3283" i="1"/>
  <c r="C3282" i="1"/>
  <c r="B3282" i="1"/>
  <c r="A3282" i="1"/>
  <c r="C3281" i="1"/>
  <c r="B3281" i="1"/>
  <c r="A3281" i="1"/>
  <c r="C3280" i="1"/>
  <c r="B3280" i="1"/>
  <c r="A3280" i="1"/>
  <c r="C3279" i="1"/>
  <c r="B3279" i="1"/>
  <c r="A3279" i="1"/>
  <c r="C3278" i="1"/>
  <c r="B3278" i="1"/>
  <c r="A3278" i="1"/>
  <c r="C3277" i="1"/>
  <c r="B3277" i="1"/>
  <c r="A3277" i="1"/>
  <c r="C3276" i="1"/>
  <c r="B3276" i="1"/>
  <c r="A3276" i="1"/>
  <c r="C3275" i="1"/>
  <c r="B3275" i="1"/>
  <c r="A3275" i="1"/>
  <c r="C3274" i="1"/>
  <c r="B3274" i="1"/>
  <c r="A3274" i="1"/>
  <c r="C3273" i="1"/>
  <c r="B3273" i="1"/>
  <c r="A3273" i="1"/>
  <c r="C3272" i="1"/>
  <c r="B3272" i="1"/>
  <c r="A3272" i="1"/>
  <c r="C3271" i="1"/>
  <c r="B3271" i="1"/>
  <c r="A3271" i="1"/>
  <c r="C3270" i="1"/>
  <c r="B3270" i="1"/>
  <c r="A3270" i="1"/>
  <c r="C3269" i="1"/>
  <c r="B3269" i="1"/>
  <c r="A3269" i="1"/>
  <c r="C3268" i="1"/>
  <c r="B3268" i="1"/>
  <c r="A3268" i="1"/>
  <c r="C3267" i="1"/>
  <c r="B3267" i="1"/>
  <c r="A3267" i="1"/>
  <c r="C3266" i="1"/>
  <c r="B3266" i="1"/>
  <c r="A3266" i="1"/>
  <c r="C3265" i="1"/>
  <c r="B3265" i="1"/>
  <c r="A3265" i="1"/>
  <c r="C3264" i="1"/>
  <c r="B3264" i="1"/>
  <c r="A3264" i="1"/>
  <c r="C3263" i="1"/>
  <c r="B3263" i="1"/>
  <c r="A3263" i="1"/>
  <c r="C3262" i="1"/>
  <c r="B3262" i="1"/>
  <c r="A3262" i="1"/>
  <c r="C3261" i="1"/>
  <c r="B3261" i="1"/>
  <c r="A3261" i="1"/>
  <c r="C3260" i="1"/>
  <c r="B3260" i="1"/>
  <c r="A3260" i="1"/>
  <c r="C3259" i="1"/>
  <c r="B3259" i="1"/>
  <c r="A3259" i="1"/>
  <c r="C3258" i="1"/>
  <c r="B3258" i="1"/>
  <c r="A3258" i="1"/>
  <c r="C3257" i="1"/>
  <c r="B3257" i="1"/>
  <c r="A3257" i="1"/>
  <c r="C3256" i="1"/>
  <c r="B3256" i="1"/>
  <c r="A3256" i="1"/>
  <c r="C3255" i="1"/>
  <c r="B3255" i="1"/>
  <c r="A3255" i="1"/>
  <c r="C3254" i="1"/>
  <c r="B3254" i="1"/>
  <c r="A3254" i="1"/>
  <c r="C3253" i="1"/>
  <c r="B3253" i="1"/>
  <c r="A3253" i="1"/>
  <c r="C3252" i="1"/>
  <c r="B3252" i="1"/>
  <c r="A3252" i="1"/>
  <c r="C3251" i="1"/>
  <c r="B3251" i="1"/>
  <c r="A3251" i="1"/>
  <c r="C3250" i="1"/>
  <c r="B3250" i="1"/>
  <c r="A3250" i="1"/>
  <c r="C3249" i="1"/>
  <c r="B3249" i="1"/>
  <c r="A3249" i="1"/>
  <c r="C3248" i="1"/>
  <c r="B3248" i="1"/>
  <c r="A3248" i="1"/>
  <c r="C3247" i="1"/>
  <c r="B3247" i="1"/>
  <c r="A3247" i="1"/>
  <c r="C3246" i="1"/>
  <c r="B3246" i="1"/>
  <c r="A3246" i="1"/>
  <c r="C3245" i="1"/>
  <c r="B3245" i="1"/>
  <c r="A3245" i="1"/>
  <c r="C3244" i="1"/>
  <c r="B3244" i="1"/>
  <c r="A3244" i="1"/>
  <c r="C3243" i="1"/>
  <c r="B3243" i="1"/>
  <c r="A3243" i="1"/>
  <c r="C3242" i="1"/>
  <c r="B3242" i="1"/>
  <c r="A3242" i="1"/>
  <c r="C3241" i="1"/>
  <c r="B3241" i="1"/>
  <c r="A3241" i="1"/>
  <c r="C3240" i="1"/>
  <c r="B3240" i="1"/>
  <c r="A3240" i="1"/>
  <c r="C3239" i="1"/>
  <c r="B3239" i="1"/>
  <c r="A3239" i="1"/>
  <c r="C3238" i="1"/>
  <c r="B3238" i="1"/>
  <c r="A3238" i="1"/>
  <c r="C3237" i="1"/>
  <c r="B3237" i="1"/>
  <c r="A3237" i="1"/>
  <c r="C3236" i="1"/>
  <c r="B3236" i="1"/>
  <c r="A3236" i="1"/>
  <c r="C3235" i="1"/>
  <c r="B3235" i="1"/>
  <c r="A3235" i="1"/>
  <c r="C3234" i="1"/>
  <c r="B3234" i="1"/>
  <c r="A3234" i="1"/>
  <c r="C3233" i="1"/>
  <c r="B3233" i="1"/>
  <c r="A3233" i="1"/>
  <c r="C3232" i="1"/>
  <c r="B3232" i="1"/>
  <c r="A3232" i="1"/>
  <c r="C3231" i="1"/>
  <c r="B3231" i="1"/>
  <c r="A3231" i="1"/>
  <c r="C3230" i="1"/>
  <c r="B3230" i="1"/>
  <c r="A3230" i="1"/>
  <c r="C3229" i="1"/>
  <c r="B3229" i="1"/>
  <c r="A3229" i="1"/>
  <c r="C3228" i="1"/>
  <c r="B3228" i="1"/>
  <c r="A3228" i="1"/>
  <c r="C3227" i="1"/>
  <c r="B3227" i="1"/>
  <c r="A3227" i="1"/>
  <c r="C3226" i="1"/>
  <c r="B3226" i="1"/>
  <c r="A3226" i="1"/>
  <c r="C3225" i="1"/>
  <c r="B3225" i="1"/>
  <c r="A3225" i="1"/>
  <c r="C3224" i="1"/>
  <c r="B3224" i="1"/>
  <c r="A3224" i="1"/>
  <c r="C3223" i="1"/>
  <c r="B3223" i="1"/>
  <c r="A3223" i="1"/>
  <c r="C3222" i="1"/>
  <c r="B3222" i="1"/>
  <c r="A3222" i="1"/>
  <c r="C3221" i="1"/>
  <c r="B3221" i="1"/>
  <c r="A3221" i="1"/>
  <c r="C3220" i="1"/>
  <c r="B3220" i="1"/>
  <c r="A3220" i="1"/>
  <c r="C3219" i="1"/>
  <c r="B3219" i="1"/>
  <c r="A3219" i="1"/>
  <c r="C3218" i="1"/>
  <c r="B3218" i="1"/>
  <c r="A3218" i="1"/>
  <c r="C3217" i="1"/>
  <c r="B3217" i="1"/>
  <c r="A3217" i="1"/>
  <c r="C3216" i="1"/>
  <c r="B3216" i="1"/>
  <c r="A3216" i="1"/>
  <c r="C3215" i="1"/>
  <c r="B3215" i="1"/>
  <c r="A3215" i="1"/>
  <c r="C3214" i="1"/>
  <c r="B3214" i="1"/>
  <c r="A3214" i="1"/>
  <c r="C3213" i="1"/>
  <c r="B3213" i="1"/>
  <c r="A3213" i="1"/>
  <c r="C3212" i="1"/>
  <c r="B3212" i="1"/>
  <c r="A3212" i="1"/>
  <c r="C3211" i="1"/>
  <c r="B3211" i="1"/>
  <c r="A3211" i="1"/>
  <c r="C3210" i="1"/>
  <c r="B3210" i="1"/>
  <c r="A3210" i="1"/>
  <c r="C3209" i="1"/>
  <c r="B3209" i="1"/>
  <c r="A3209" i="1"/>
  <c r="C3208" i="1"/>
  <c r="B3208" i="1"/>
  <c r="A3208" i="1"/>
  <c r="C3207" i="1"/>
  <c r="B3207" i="1"/>
  <c r="A3207" i="1"/>
  <c r="C3206" i="1"/>
  <c r="B3206" i="1"/>
  <c r="A3206" i="1"/>
  <c r="C3205" i="1"/>
  <c r="B3205" i="1"/>
  <c r="A3205" i="1"/>
  <c r="C3204" i="1"/>
  <c r="B3204" i="1"/>
  <c r="A3204" i="1"/>
  <c r="C3203" i="1"/>
  <c r="B3203" i="1"/>
  <c r="A3203" i="1"/>
  <c r="C3202" i="1"/>
  <c r="B3202" i="1"/>
  <c r="A3202" i="1"/>
  <c r="C3201" i="1"/>
  <c r="B3201" i="1"/>
  <c r="A3201" i="1"/>
  <c r="C3200" i="1"/>
  <c r="B3200" i="1"/>
  <c r="A3200" i="1"/>
  <c r="C3199" i="1"/>
  <c r="B3199" i="1"/>
  <c r="A3199" i="1"/>
  <c r="C3198" i="1"/>
  <c r="B3198" i="1"/>
  <c r="A3198" i="1"/>
  <c r="C3197" i="1"/>
  <c r="B3197" i="1"/>
  <c r="A3197" i="1"/>
  <c r="C3196" i="1"/>
  <c r="B3196" i="1"/>
  <c r="A3196" i="1"/>
  <c r="C3195" i="1"/>
  <c r="B3195" i="1"/>
  <c r="A3195" i="1"/>
  <c r="C3194" i="1"/>
  <c r="B3194" i="1"/>
  <c r="A3194" i="1"/>
  <c r="C3193" i="1"/>
  <c r="B3193" i="1"/>
  <c r="A3193" i="1"/>
  <c r="C3192" i="1"/>
  <c r="B3192" i="1"/>
  <c r="A3192" i="1"/>
  <c r="C3191" i="1"/>
  <c r="B3191" i="1"/>
  <c r="A3191" i="1"/>
  <c r="C3190" i="1"/>
  <c r="B3190" i="1"/>
  <c r="A3190" i="1"/>
  <c r="C3189" i="1"/>
  <c r="B3189" i="1"/>
  <c r="A3189" i="1"/>
  <c r="C3188" i="1"/>
  <c r="B3188" i="1"/>
  <c r="A3188" i="1"/>
  <c r="C3187" i="1"/>
  <c r="B3187" i="1"/>
  <c r="A3187" i="1"/>
  <c r="C3186" i="1"/>
  <c r="B3186" i="1"/>
  <c r="A3186" i="1"/>
  <c r="C3185" i="1"/>
  <c r="B3185" i="1"/>
  <c r="A3185" i="1"/>
  <c r="C3184" i="1"/>
  <c r="B3184" i="1"/>
  <c r="A3184" i="1"/>
  <c r="C3183" i="1"/>
  <c r="B3183" i="1"/>
  <c r="A3183" i="1"/>
  <c r="C3182" i="1"/>
  <c r="B3182" i="1"/>
  <c r="A3182" i="1"/>
  <c r="C3181" i="1"/>
  <c r="B3181" i="1"/>
  <c r="A3181" i="1"/>
  <c r="C3180" i="1"/>
  <c r="B3180" i="1"/>
  <c r="A3180" i="1"/>
  <c r="C3179" i="1"/>
  <c r="B3179" i="1"/>
  <c r="A3179" i="1"/>
  <c r="C3178" i="1"/>
  <c r="B3178" i="1"/>
  <c r="A3178" i="1"/>
  <c r="C3177" i="1"/>
  <c r="B3177" i="1"/>
  <c r="A3177" i="1"/>
  <c r="C3176" i="1"/>
  <c r="B3176" i="1"/>
  <c r="A3176" i="1"/>
  <c r="C3175" i="1"/>
  <c r="B3175" i="1"/>
  <c r="A3175" i="1"/>
  <c r="C3174" i="1"/>
  <c r="B3174" i="1"/>
  <c r="A3174" i="1"/>
  <c r="C3173" i="1"/>
  <c r="B3173" i="1"/>
  <c r="A3173" i="1"/>
  <c r="C3172" i="1"/>
  <c r="B3172" i="1"/>
  <c r="A3172" i="1"/>
  <c r="C3171" i="1"/>
  <c r="B3171" i="1"/>
  <c r="A3171" i="1"/>
  <c r="C3170" i="1"/>
  <c r="B3170" i="1"/>
  <c r="A3170" i="1"/>
  <c r="C3169" i="1"/>
  <c r="B3169" i="1"/>
  <c r="A3169" i="1"/>
  <c r="C3168" i="1"/>
  <c r="B3168" i="1"/>
  <c r="A3168" i="1"/>
  <c r="C3167" i="1"/>
  <c r="B3167" i="1"/>
  <c r="A3167" i="1"/>
  <c r="C3166" i="1"/>
  <c r="B3166" i="1"/>
  <c r="A3166" i="1"/>
  <c r="C3165" i="1"/>
  <c r="B3165" i="1"/>
  <c r="A3165" i="1"/>
  <c r="C3164" i="1"/>
  <c r="B3164" i="1"/>
  <c r="A3164" i="1"/>
  <c r="C3163" i="1"/>
  <c r="B3163" i="1"/>
  <c r="A3163" i="1"/>
  <c r="C3162" i="1"/>
  <c r="B3162" i="1"/>
  <c r="A3162" i="1"/>
  <c r="C3161" i="1"/>
  <c r="B3161" i="1"/>
  <c r="A3161" i="1"/>
  <c r="C3160" i="1"/>
  <c r="B3160" i="1"/>
  <c r="A3160" i="1"/>
  <c r="C3159" i="1"/>
  <c r="B3159" i="1"/>
  <c r="A3159" i="1"/>
  <c r="C3158" i="1"/>
  <c r="B3158" i="1"/>
  <c r="A3158" i="1"/>
  <c r="C3157" i="1"/>
  <c r="B3157" i="1"/>
  <c r="A3157" i="1"/>
  <c r="C3156" i="1"/>
  <c r="B3156" i="1"/>
  <c r="A3156" i="1"/>
  <c r="C3155" i="1"/>
  <c r="B3155" i="1"/>
  <c r="A3155" i="1"/>
  <c r="C3154" i="1"/>
  <c r="B3154" i="1"/>
  <c r="A3154" i="1"/>
  <c r="C3153" i="1"/>
  <c r="B3153" i="1"/>
  <c r="A3153" i="1"/>
  <c r="C3152" i="1"/>
  <c r="B3152" i="1"/>
  <c r="A3152" i="1"/>
  <c r="C3151" i="1"/>
  <c r="B3151" i="1"/>
  <c r="A3151" i="1"/>
  <c r="C3150" i="1"/>
  <c r="B3150" i="1"/>
  <c r="A3150" i="1"/>
  <c r="C3149" i="1"/>
  <c r="B3149" i="1"/>
  <c r="A3149" i="1"/>
  <c r="C3148" i="1"/>
  <c r="B3148" i="1"/>
  <c r="A3148" i="1"/>
  <c r="C3147" i="1"/>
  <c r="B3147" i="1"/>
  <c r="A3147" i="1"/>
  <c r="C3146" i="1"/>
  <c r="B3146" i="1"/>
  <c r="A3146" i="1"/>
  <c r="C3145" i="1"/>
  <c r="B3145" i="1"/>
  <c r="A3145" i="1"/>
  <c r="C3144" i="1"/>
  <c r="B3144" i="1"/>
  <c r="A3144" i="1"/>
  <c r="C3143" i="1"/>
  <c r="B3143" i="1"/>
  <c r="A3143" i="1"/>
  <c r="C3142" i="1"/>
  <c r="B3142" i="1"/>
  <c r="A3142" i="1"/>
  <c r="C3141" i="1"/>
  <c r="B3141" i="1"/>
  <c r="A3141" i="1"/>
  <c r="C3140" i="1"/>
  <c r="B3140" i="1"/>
  <c r="A3140" i="1"/>
  <c r="C3139" i="1"/>
  <c r="B3139" i="1"/>
  <c r="A3139" i="1"/>
  <c r="C3138" i="1"/>
  <c r="B3138" i="1"/>
  <c r="A3138" i="1"/>
  <c r="C3137" i="1"/>
  <c r="B3137" i="1"/>
  <c r="A3137" i="1"/>
  <c r="C3136" i="1"/>
  <c r="B3136" i="1"/>
  <c r="A3136" i="1"/>
  <c r="C3135" i="1"/>
  <c r="B3135" i="1"/>
  <c r="A3135" i="1"/>
  <c r="C3134" i="1"/>
  <c r="B3134" i="1"/>
  <c r="A3134" i="1"/>
  <c r="C3133" i="1"/>
  <c r="B3133" i="1"/>
  <c r="A3133" i="1"/>
  <c r="C3132" i="1"/>
  <c r="B3132" i="1"/>
  <c r="A3132" i="1"/>
  <c r="C3131" i="1"/>
  <c r="B3131" i="1"/>
  <c r="A3131" i="1"/>
  <c r="C3130" i="1"/>
  <c r="B3130" i="1"/>
  <c r="A3130" i="1"/>
  <c r="C3129" i="1"/>
  <c r="B3129" i="1"/>
  <c r="A3129" i="1"/>
  <c r="C3128" i="1"/>
  <c r="B3128" i="1"/>
  <c r="A3128" i="1"/>
  <c r="C3127" i="1"/>
  <c r="B3127" i="1"/>
  <c r="A3127" i="1"/>
  <c r="C3126" i="1"/>
  <c r="B3126" i="1"/>
  <c r="A3126" i="1"/>
  <c r="C3125" i="1"/>
  <c r="B3125" i="1"/>
  <c r="A3125" i="1"/>
  <c r="C3124" i="1"/>
  <c r="B3124" i="1"/>
  <c r="A3124" i="1"/>
  <c r="C3123" i="1"/>
  <c r="B3123" i="1"/>
  <c r="A3123" i="1"/>
  <c r="C3122" i="1"/>
  <c r="B3122" i="1"/>
  <c r="A3122" i="1"/>
  <c r="C3121" i="1"/>
  <c r="B3121" i="1"/>
  <c r="A3121" i="1"/>
  <c r="C3120" i="1"/>
  <c r="B3120" i="1"/>
  <c r="A3120" i="1"/>
  <c r="C3119" i="1"/>
  <c r="B3119" i="1"/>
  <c r="A3119" i="1"/>
  <c r="C3118" i="1"/>
  <c r="B3118" i="1"/>
  <c r="A3118" i="1"/>
  <c r="C3117" i="1"/>
  <c r="B3117" i="1"/>
  <c r="A3117" i="1"/>
  <c r="C3116" i="1"/>
  <c r="B3116" i="1"/>
  <c r="A3116" i="1"/>
  <c r="C3115" i="1"/>
  <c r="B3115" i="1"/>
  <c r="A3115" i="1"/>
  <c r="C3114" i="1"/>
  <c r="B3114" i="1"/>
  <c r="A3114" i="1"/>
  <c r="C3113" i="1"/>
  <c r="B3113" i="1"/>
  <c r="A3113" i="1"/>
  <c r="C3112" i="1"/>
  <c r="B3112" i="1"/>
  <c r="A3112" i="1"/>
  <c r="C3111" i="1"/>
  <c r="B3111" i="1"/>
  <c r="A3111" i="1"/>
  <c r="C3110" i="1"/>
  <c r="B3110" i="1"/>
  <c r="A3110" i="1"/>
  <c r="C3109" i="1"/>
  <c r="B3109" i="1"/>
  <c r="A3109" i="1"/>
  <c r="C3108" i="1"/>
  <c r="B3108" i="1"/>
  <c r="A3108" i="1"/>
  <c r="C3107" i="1"/>
  <c r="B3107" i="1"/>
  <c r="A3107" i="1"/>
  <c r="C3106" i="1"/>
  <c r="B3106" i="1"/>
  <c r="A3106" i="1"/>
  <c r="C3105" i="1"/>
  <c r="B3105" i="1"/>
  <c r="A3105" i="1"/>
  <c r="C3104" i="1"/>
  <c r="B3104" i="1"/>
  <c r="A3104" i="1"/>
  <c r="C3103" i="1"/>
  <c r="B3103" i="1"/>
  <c r="A3103" i="1"/>
  <c r="C3102" i="1"/>
  <c r="B3102" i="1"/>
  <c r="A3102" i="1"/>
  <c r="C3101" i="1"/>
  <c r="B3101" i="1"/>
  <c r="A3101" i="1"/>
  <c r="C3100" i="1"/>
  <c r="B3100" i="1"/>
  <c r="A3100" i="1"/>
  <c r="C3099" i="1"/>
  <c r="B3099" i="1"/>
  <c r="A3099" i="1"/>
  <c r="C3098" i="1"/>
  <c r="B3098" i="1"/>
  <c r="A3098" i="1"/>
  <c r="C3097" i="1"/>
  <c r="B3097" i="1"/>
  <c r="A3097" i="1"/>
  <c r="C3096" i="1"/>
  <c r="B3096" i="1"/>
  <c r="A3096" i="1"/>
  <c r="C3095" i="1"/>
  <c r="B3095" i="1"/>
  <c r="A3095" i="1"/>
  <c r="C3094" i="1"/>
  <c r="B3094" i="1"/>
  <c r="A3094" i="1"/>
  <c r="C3093" i="1"/>
  <c r="B3093" i="1"/>
  <c r="A3093" i="1"/>
  <c r="C3092" i="1"/>
  <c r="B3092" i="1"/>
  <c r="A3092" i="1"/>
  <c r="C3091" i="1"/>
  <c r="B3091" i="1"/>
  <c r="A3091" i="1"/>
  <c r="C3090" i="1"/>
  <c r="B3090" i="1"/>
  <c r="A3090" i="1"/>
  <c r="C3089" i="1"/>
  <c r="B3089" i="1"/>
  <c r="A3089" i="1"/>
  <c r="C3088" i="1"/>
  <c r="B3088" i="1"/>
  <c r="A3088" i="1"/>
  <c r="C3087" i="1"/>
  <c r="B3087" i="1"/>
  <c r="A3087" i="1"/>
  <c r="C3086" i="1"/>
  <c r="B3086" i="1"/>
  <c r="A3086" i="1"/>
  <c r="C3085" i="1"/>
  <c r="B3085" i="1"/>
  <c r="A3085" i="1"/>
  <c r="C3084" i="1"/>
  <c r="B3084" i="1"/>
  <c r="A3084" i="1"/>
  <c r="C3083" i="1"/>
  <c r="B3083" i="1"/>
  <c r="A3083" i="1"/>
  <c r="C3082" i="1"/>
  <c r="B3082" i="1"/>
  <c r="A3082" i="1"/>
  <c r="C3081" i="1"/>
  <c r="B3081" i="1"/>
  <c r="A3081" i="1"/>
  <c r="C3080" i="1"/>
  <c r="B3080" i="1"/>
  <c r="A3080" i="1"/>
  <c r="C3079" i="1"/>
  <c r="B3079" i="1"/>
  <c r="A3079" i="1"/>
  <c r="C3078" i="1"/>
  <c r="B3078" i="1"/>
  <c r="A3078" i="1"/>
  <c r="C3077" i="1"/>
  <c r="B3077" i="1"/>
  <c r="A3077" i="1"/>
  <c r="C3076" i="1"/>
  <c r="B3076" i="1"/>
  <c r="A3076" i="1"/>
  <c r="C3075" i="1"/>
  <c r="B3075" i="1"/>
  <c r="A3075" i="1"/>
  <c r="C3074" i="1"/>
  <c r="B3074" i="1"/>
  <c r="A3074" i="1"/>
  <c r="C3073" i="1"/>
  <c r="B3073" i="1"/>
  <c r="A3073" i="1"/>
  <c r="C3072" i="1"/>
  <c r="B3072" i="1"/>
  <c r="A3072" i="1"/>
  <c r="C3071" i="1"/>
  <c r="B3071" i="1"/>
  <c r="A3071" i="1"/>
  <c r="C3070" i="1"/>
  <c r="B3070" i="1"/>
  <c r="A3070" i="1"/>
  <c r="C3069" i="1"/>
  <c r="B3069" i="1"/>
  <c r="A3069" i="1"/>
  <c r="C3068" i="1"/>
  <c r="B3068" i="1"/>
  <c r="A3068" i="1"/>
  <c r="C3067" i="1"/>
  <c r="B3067" i="1"/>
  <c r="A3067" i="1"/>
  <c r="C3066" i="1"/>
  <c r="B3066" i="1"/>
  <c r="A3066" i="1"/>
  <c r="C3065" i="1"/>
  <c r="B3065" i="1"/>
  <c r="A3065" i="1"/>
  <c r="C3064" i="1"/>
  <c r="B3064" i="1"/>
  <c r="A3064" i="1"/>
  <c r="C3063" i="1"/>
  <c r="B3063" i="1"/>
  <c r="A3063" i="1"/>
  <c r="C3062" i="1"/>
  <c r="B3062" i="1"/>
  <c r="A3062" i="1"/>
  <c r="C3061" i="1"/>
  <c r="B3061" i="1"/>
  <c r="A3061" i="1"/>
  <c r="C3060" i="1"/>
  <c r="B3060" i="1"/>
  <c r="A3060" i="1"/>
  <c r="C3059" i="1"/>
  <c r="B3059" i="1"/>
  <c r="A3059" i="1"/>
  <c r="C3058" i="1"/>
  <c r="B3058" i="1"/>
  <c r="A3058" i="1"/>
  <c r="C3057" i="1"/>
  <c r="B3057" i="1"/>
  <c r="A3057" i="1"/>
  <c r="C3056" i="1"/>
  <c r="B3056" i="1"/>
  <c r="A3056" i="1"/>
  <c r="C3055" i="1"/>
  <c r="B3055" i="1"/>
  <c r="A3055" i="1"/>
  <c r="C3054" i="1"/>
  <c r="B3054" i="1"/>
  <c r="A3054" i="1"/>
  <c r="C3053" i="1"/>
  <c r="B3053" i="1"/>
  <c r="A3053" i="1"/>
  <c r="C3052" i="1"/>
  <c r="B3052" i="1"/>
  <c r="A3052" i="1"/>
  <c r="C3051" i="1"/>
  <c r="B3051" i="1"/>
  <c r="A3051" i="1"/>
  <c r="C3050" i="1"/>
  <c r="B3050" i="1"/>
  <c r="A3050" i="1"/>
  <c r="C3049" i="1"/>
  <c r="B3049" i="1"/>
  <c r="A3049" i="1"/>
  <c r="C3048" i="1"/>
  <c r="B3048" i="1"/>
  <c r="A3048" i="1"/>
  <c r="C3047" i="1"/>
  <c r="B3047" i="1"/>
  <c r="A3047" i="1"/>
  <c r="C3046" i="1"/>
  <c r="B3046" i="1"/>
  <c r="A3046" i="1"/>
  <c r="C3045" i="1"/>
  <c r="B3045" i="1"/>
  <c r="A3045" i="1"/>
  <c r="C3044" i="1"/>
  <c r="B3044" i="1"/>
  <c r="A3044" i="1"/>
  <c r="C3043" i="1"/>
  <c r="B3043" i="1"/>
  <c r="A3043" i="1"/>
  <c r="C3042" i="1"/>
  <c r="B3042" i="1"/>
  <c r="A3042" i="1"/>
  <c r="C3041" i="1"/>
  <c r="B3041" i="1"/>
  <c r="A3041" i="1"/>
  <c r="C3040" i="1"/>
  <c r="B3040" i="1"/>
  <c r="A3040" i="1"/>
  <c r="C3039" i="1"/>
  <c r="B3039" i="1"/>
  <c r="A3039" i="1"/>
  <c r="C3038" i="1"/>
  <c r="B3038" i="1"/>
  <c r="A3038" i="1"/>
  <c r="C3037" i="1"/>
  <c r="B3037" i="1"/>
  <c r="A3037" i="1"/>
  <c r="C3036" i="1"/>
  <c r="B3036" i="1"/>
  <c r="A3036" i="1"/>
  <c r="C3035" i="1"/>
  <c r="B3035" i="1"/>
  <c r="A3035" i="1"/>
  <c r="C3034" i="1"/>
  <c r="B3034" i="1"/>
  <c r="A3034" i="1"/>
  <c r="C3033" i="1"/>
  <c r="B3033" i="1"/>
  <c r="A3033" i="1"/>
  <c r="C3032" i="1"/>
  <c r="B3032" i="1"/>
  <c r="A3032" i="1"/>
  <c r="C3031" i="1"/>
  <c r="B3031" i="1"/>
  <c r="A3031" i="1"/>
  <c r="C3030" i="1"/>
  <c r="B3030" i="1"/>
  <c r="A3030" i="1"/>
  <c r="C3029" i="1"/>
  <c r="B3029" i="1"/>
  <c r="A3029" i="1"/>
  <c r="C3028" i="1"/>
  <c r="B3028" i="1"/>
  <c r="A3028" i="1"/>
  <c r="C3027" i="1"/>
  <c r="B3027" i="1"/>
  <c r="A3027" i="1"/>
  <c r="C3026" i="1"/>
  <c r="B3026" i="1"/>
  <c r="A3026" i="1"/>
  <c r="C3025" i="1"/>
  <c r="B3025" i="1"/>
  <c r="A3025" i="1"/>
  <c r="C3024" i="1"/>
  <c r="B3024" i="1"/>
  <c r="A3024" i="1"/>
  <c r="C3023" i="1"/>
  <c r="B3023" i="1"/>
  <c r="A3023" i="1"/>
  <c r="C3022" i="1"/>
  <c r="B3022" i="1"/>
  <c r="A3022" i="1"/>
  <c r="C3021" i="1"/>
  <c r="B3021" i="1"/>
  <c r="A3021" i="1"/>
  <c r="C3020" i="1"/>
  <c r="B3020" i="1"/>
  <c r="A3020" i="1"/>
  <c r="C3019" i="1"/>
  <c r="B3019" i="1"/>
  <c r="A3019" i="1"/>
  <c r="C3018" i="1"/>
  <c r="B3018" i="1"/>
  <c r="A3018" i="1"/>
  <c r="C3017" i="1"/>
  <c r="B3017" i="1"/>
  <c r="A3017" i="1"/>
  <c r="C3016" i="1"/>
  <c r="B3016" i="1"/>
  <c r="A3016" i="1"/>
  <c r="C3015" i="1"/>
  <c r="B3015" i="1"/>
  <c r="A3015" i="1"/>
  <c r="C3014" i="1"/>
  <c r="B3014" i="1"/>
  <c r="A3014" i="1"/>
  <c r="C3013" i="1"/>
  <c r="B3013" i="1"/>
  <c r="A3013" i="1"/>
  <c r="C3012" i="1"/>
  <c r="B3012" i="1"/>
  <c r="A3012" i="1"/>
  <c r="C3011" i="1"/>
  <c r="B3011" i="1"/>
  <c r="A3011" i="1"/>
  <c r="C3010" i="1"/>
  <c r="B3010" i="1"/>
  <c r="A3010" i="1"/>
  <c r="C3009" i="1"/>
  <c r="B3009" i="1"/>
  <c r="A3009" i="1"/>
  <c r="C3008" i="1"/>
  <c r="B3008" i="1"/>
  <c r="A3008" i="1"/>
  <c r="C3007" i="1"/>
  <c r="B3007" i="1"/>
  <c r="A3007" i="1"/>
  <c r="C3006" i="1"/>
  <c r="B3006" i="1"/>
  <c r="A3006" i="1"/>
  <c r="C3005" i="1"/>
  <c r="B3005" i="1"/>
  <c r="A3005" i="1"/>
  <c r="C3004" i="1"/>
  <c r="B3004" i="1"/>
  <c r="A3004" i="1"/>
  <c r="C3003" i="1"/>
  <c r="B3003" i="1"/>
  <c r="A3003" i="1"/>
  <c r="C3002" i="1"/>
  <c r="B3002" i="1"/>
  <c r="A3002" i="1"/>
  <c r="C3001" i="1"/>
  <c r="B3001" i="1"/>
  <c r="A3001" i="1"/>
  <c r="C3000" i="1"/>
  <c r="B3000" i="1"/>
  <c r="A3000" i="1"/>
  <c r="C2999" i="1"/>
  <c r="B2999" i="1"/>
  <c r="A2999" i="1"/>
  <c r="C2998" i="1"/>
  <c r="B2998" i="1"/>
  <c r="A2998" i="1"/>
  <c r="C2997" i="1"/>
  <c r="B2997" i="1"/>
  <c r="A2997" i="1"/>
  <c r="C2996" i="1"/>
  <c r="B2996" i="1"/>
  <c r="A2996" i="1"/>
  <c r="C2995" i="1"/>
  <c r="B2995" i="1"/>
  <c r="A2995" i="1"/>
  <c r="C2994" i="1"/>
  <c r="B2994" i="1"/>
  <c r="A2994" i="1"/>
  <c r="C2993" i="1"/>
  <c r="B2993" i="1"/>
  <c r="A2993" i="1"/>
  <c r="C2992" i="1"/>
  <c r="B2992" i="1"/>
  <c r="A2992" i="1"/>
  <c r="C2991" i="1"/>
  <c r="B2991" i="1"/>
  <c r="A2991" i="1"/>
  <c r="C2990" i="1"/>
  <c r="B2990" i="1"/>
  <c r="A2990" i="1"/>
  <c r="C2989" i="1"/>
  <c r="B2989" i="1"/>
  <c r="A2989" i="1"/>
  <c r="C2988" i="1"/>
  <c r="B2988" i="1"/>
  <c r="A2988" i="1"/>
  <c r="C2987" i="1"/>
  <c r="B2987" i="1"/>
  <c r="A2987" i="1"/>
  <c r="C2986" i="1"/>
  <c r="B2986" i="1"/>
  <c r="A2986" i="1"/>
  <c r="C2985" i="1"/>
  <c r="B2985" i="1"/>
  <c r="A2985" i="1"/>
  <c r="C2984" i="1"/>
  <c r="B2984" i="1"/>
  <c r="A2984" i="1"/>
  <c r="C2983" i="1"/>
  <c r="B2983" i="1"/>
  <c r="A2983" i="1"/>
  <c r="C2982" i="1"/>
  <c r="B2982" i="1"/>
  <c r="A2982" i="1"/>
  <c r="C2981" i="1"/>
  <c r="B2981" i="1"/>
  <c r="A2981" i="1"/>
  <c r="C2980" i="1"/>
  <c r="B2980" i="1"/>
  <c r="A2980" i="1"/>
  <c r="C2979" i="1"/>
  <c r="B2979" i="1"/>
  <c r="A2979" i="1"/>
  <c r="C2978" i="1"/>
  <c r="B2978" i="1"/>
  <c r="A2978" i="1"/>
  <c r="C2977" i="1"/>
  <c r="B2977" i="1"/>
  <c r="A2977" i="1"/>
  <c r="C2976" i="1"/>
  <c r="B2976" i="1"/>
  <c r="A2976" i="1"/>
  <c r="C2975" i="1"/>
  <c r="B2975" i="1"/>
  <c r="A2975" i="1"/>
  <c r="C2974" i="1"/>
  <c r="B2974" i="1"/>
  <c r="A2974" i="1"/>
  <c r="C2973" i="1"/>
  <c r="B2973" i="1"/>
  <c r="A2973" i="1"/>
  <c r="C2972" i="1"/>
  <c r="B2972" i="1"/>
  <c r="A2972" i="1"/>
  <c r="C2971" i="1"/>
  <c r="B2971" i="1"/>
  <c r="A2971" i="1"/>
  <c r="C2970" i="1"/>
  <c r="B2970" i="1"/>
  <c r="A2970" i="1"/>
  <c r="C2969" i="1"/>
  <c r="B2969" i="1"/>
  <c r="A2969" i="1"/>
  <c r="C2968" i="1"/>
  <c r="B2968" i="1"/>
  <c r="A2968" i="1"/>
  <c r="C2967" i="1"/>
  <c r="B2967" i="1"/>
  <c r="A2967" i="1"/>
  <c r="C2966" i="1"/>
  <c r="B2966" i="1"/>
  <c r="A2966" i="1"/>
  <c r="C2965" i="1"/>
  <c r="B2965" i="1"/>
  <c r="A2965" i="1"/>
  <c r="C2964" i="1"/>
  <c r="B2964" i="1"/>
  <c r="A2964" i="1"/>
  <c r="C2963" i="1"/>
  <c r="B2963" i="1"/>
  <c r="A2963" i="1"/>
  <c r="C2962" i="1"/>
  <c r="B2962" i="1"/>
  <c r="A2962" i="1"/>
  <c r="C2961" i="1"/>
  <c r="B2961" i="1"/>
  <c r="A2961" i="1"/>
  <c r="C2960" i="1"/>
  <c r="B2960" i="1"/>
  <c r="A2960" i="1"/>
  <c r="C2959" i="1"/>
  <c r="B2959" i="1"/>
  <c r="A2959" i="1"/>
  <c r="C2958" i="1"/>
  <c r="B2958" i="1"/>
  <c r="A2958" i="1"/>
  <c r="C2957" i="1"/>
  <c r="B2957" i="1"/>
  <c r="A2957" i="1"/>
  <c r="C2956" i="1"/>
  <c r="B2956" i="1"/>
  <c r="A2956" i="1"/>
  <c r="C2955" i="1"/>
  <c r="B2955" i="1"/>
  <c r="A2955" i="1"/>
  <c r="C2954" i="1"/>
  <c r="B2954" i="1"/>
  <c r="A2954" i="1"/>
  <c r="C2953" i="1"/>
  <c r="B2953" i="1"/>
  <c r="A2953" i="1"/>
  <c r="C2952" i="1"/>
  <c r="B2952" i="1"/>
  <c r="A2952" i="1"/>
  <c r="C2951" i="1"/>
  <c r="B2951" i="1"/>
  <c r="A2951" i="1"/>
  <c r="C2950" i="1"/>
  <c r="B2950" i="1"/>
  <c r="A2950" i="1"/>
  <c r="C2949" i="1"/>
  <c r="B2949" i="1"/>
  <c r="A2949" i="1"/>
  <c r="C2948" i="1"/>
  <c r="B2948" i="1"/>
  <c r="A2948" i="1"/>
  <c r="C2947" i="1"/>
  <c r="B2947" i="1"/>
  <c r="A2947" i="1"/>
  <c r="C2946" i="1"/>
  <c r="B2946" i="1"/>
  <c r="A2946" i="1"/>
  <c r="C2945" i="1"/>
  <c r="B2945" i="1"/>
  <c r="A2945" i="1"/>
  <c r="C2944" i="1"/>
  <c r="B2944" i="1"/>
  <c r="A2944" i="1"/>
  <c r="C2943" i="1"/>
  <c r="B2943" i="1"/>
  <c r="A2943" i="1"/>
  <c r="C2942" i="1"/>
  <c r="B2942" i="1"/>
  <c r="A2942" i="1"/>
  <c r="C2941" i="1"/>
  <c r="B2941" i="1"/>
  <c r="A2941" i="1"/>
  <c r="C2940" i="1"/>
  <c r="B2940" i="1"/>
  <c r="A2940" i="1"/>
  <c r="C2939" i="1"/>
  <c r="B2939" i="1"/>
  <c r="A2939" i="1"/>
  <c r="C2938" i="1"/>
  <c r="B2938" i="1"/>
  <c r="A2938" i="1"/>
  <c r="C2937" i="1"/>
  <c r="B2937" i="1"/>
  <c r="A2937" i="1"/>
  <c r="C2936" i="1"/>
  <c r="B2936" i="1"/>
  <c r="A2936" i="1"/>
  <c r="C2935" i="1"/>
  <c r="B2935" i="1"/>
  <c r="A2935" i="1"/>
  <c r="C2934" i="1"/>
  <c r="B2934" i="1"/>
  <c r="A2934" i="1"/>
  <c r="C2933" i="1"/>
  <c r="B2933" i="1"/>
  <c r="A2933" i="1"/>
  <c r="C2932" i="1"/>
  <c r="B2932" i="1"/>
  <c r="A2932" i="1"/>
  <c r="C2931" i="1"/>
  <c r="B2931" i="1"/>
  <c r="A2931" i="1"/>
  <c r="C2930" i="1"/>
  <c r="B2930" i="1"/>
  <c r="A2930" i="1"/>
  <c r="C2929" i="1"/>
  <c r="B2929" i="1"/>
  <c r="A2929" i="1"/>
  <c r="C2928" i="1"/>
  <c r="B2928" i="1"/>
  <c r="A2928" i="1"/>
  <c r="C2927" i="1"/>
  <c r="B2927" i="1"/>
  <c r="A2927" i="1"/>
  <c r="C2926" i="1"/>
  <c r="B2926" i="1"/>
  <c r="A2926" i="1"/>
  <c r="C2925" i="1"/>
  <c r="B2925" i="1"/>
  <c r="A2925" i="1"/>
  <c r="C2924" i="1"/>
  <c r="B2924" i="1"/>
  <c r="A2924" i="1"/>
  <c r="C2923" i="1"/>
  <c r="B2923" i="1"/>
  <c r="A2923" i="1"/>
  <c r="C2922" i="1"/>
  <c r="B2922" i="1"/>
  <c r="A2922" i="1"/>
  <c r="C2921" i="1"/>
  <c r="B2921" i="1"/>
  <c r="A2921" i="1"/>
  <c r="C2920" i="1"/>
  <c r="B2920" i="1"/>
  <c r="A2920" i="1"/>
  <c r="C2919" i="1"/>
  <c r="B2919" i="1"/>
  <c r="A2919" i="1"/>
  <c r="C2918" i="1"/>
  <c r="B2918" i="1"/>
  <c r="A2918" i="1"/>
  <c r="C2917" i="1"/>
  <c r="B2917" i="1"/>
  <c r="A2917" i="1"/>
  <c r="C2916" i="1"/>
  <c r="B2916" i="1"/>
  <c r="A2916" i="1"/>
  <c r="C2915" i="1"/>
  <c r="B2915" i="1"/>
  <c r="A2915" i="1"/>
  <c r="C2914" i="1"/>
  <c r="B2914" i="1"/>
  <c r="A2914" i="1"/>
  <c r="C2913" i="1"/>
  <c r="B2913" i="1"/>
  <c r="A2913" i="1"/>
  <c r="C2912" i="1"/>
  <c r="B2912" i="1"/>
  <c r="A2912" i="1"/>
  <c r="C2911" i="1"/>
  <c r="B2911" i="1"/>
  <c r="A2911" i="1"/>
  <c r="C2910" i="1"/>
  <c r="B2910" i="1"/>
  <c r="A2910" i="1"/>
  <c r="C2909" i="1"/>
  <c r="B2909" i="1"/>
  <c r="A2909" i="1"/>
  <c r="C2908" i="1"/>
  <c r="B2908" i="1"/>
  <c r="A2908" i="1"/>
  <c r="C2907" i="1"/>
  <c r="B2907" i="1"/>
  <c r="A2907" i="1"/>
  <c r="C2906" i="1"/>
  <c r="B2906" i="1"/>
  <c r="A2906" i="1"/>
  <c r="C2905" i="1"/>
  <c r="B2905" i="1"/>
  <c r="A2905" i="1"/>
  <c r="C2904" i="1"/>
  <c r="B2904" i="1"/>
  <c r="A2904" i="1"/>
  <c r="C2903" i="1"/>
  <c r="B2903" i="1"/>
  <c r="A2903" i="1"/>
  <c r="C2902" i="1"/>
  <c r="B2902" i="1"/>
  <c r="A2902" i="1"/>
  <c r="C2901" i="1"/>
  <c r="B2901" i="1"/>
  <c r="A2901" i="1"/>
  <c r="C2900" i="1"/>
  <c r="B2900" i="1"/>
  <c r="A2900" i="1"/>
  <c r="C2899" i="1"/>
  <c r="B2899" i="1"/>
  <c r="A2899" i="1"/>
  <c r="C2898" i="1"/>
  <c r="B2898" i="1"/>
  <c r="A2898" i="1"/>
  <c r="C2897" i="1"/>
  <c r="B2897" i="1"/>
  <c r="A2897" i="1"/>
  <c r="C2896" i="1"/>
  <c r="B2896" i="1"/>
  <c r="A2896" i="1"/>
  <c r="C2895" i="1"/>
  <c r="B2895" i="1"/>
  <c r="A2895" i="1"/>
  <c r="C2894" i="1"/>
  <c r="B2894" i="1"/>
  <c r="A2894" i="1"/>
  <c r="C2893" i="1"/>
  <c r="B2893" i="1"/>
  <c r="A2893" i="1"/>
  <c r="C2892" i="1"/>
  <c r="B2892" i="1"/>
  <c r="A2892" i="1"/>
  <c r="C2891" i="1"/>
  <c r="B2891" i="1"/>
  <c r="A2891" i="1"/>
  <c r="C2890" i="1"/>
  <c r="B2890" i="1"/>
  <c r="A2890" i="1"/>
  <c r="C2889" i="1"/>
  <c r="B2889" i="1"/>
  <c r="A2889" i="1"/>
  <c r="C2888" i="1"/>
  <c r="B2888" i="1"/>
  <c r="A2888" i="1"/>
  <c r="C2887" i="1"/>
  <c r="B2887" i="1"/>
  <c r="A2887" i="1"/>
  <c r="C2886" i="1"/>
  <c r="B2886" i="1"/>
  <c r="A2886" i="1"/>
  <c r="C2885" i="1"/>
  <c r="B2885" i="1"/>
  <c r="A2885" i="1"/>
  <c r="C2884" i="1"/>
  <c r="B2884" i="1"/>
  <c r="A2884" i="1"/>
  <c r="C2883" i="1"/>
  <c r="B2883" i="1"/>
  <c r="A2883" i="1"/>
  <c r="C2882" i="1"/>
  <c r="B2882" i="1"/>
  <c r="A2882" i="1"/>
  <c r="C2881" i="1"/>
  <c r="B2881" i="1"/>
  <c r="A2881" i="1"/>
  <c r="C2880" i="1"/>
  <c r="B2880" i="1"/>
  <c r="A2880" i="1"/>
  <c r="C2879" i="1"/>
  <c r="B2879" i="1"/>
  <c r="A2879" i="1"/>
  <c r="C2878" i="1"/>
  <c r="B2878" i="1"/>
  <c r="A2878" i="1"/>
  <c r="C2877" i="1"/>
  <c r="B2877" i="1"/>
  <c r="A2877" i="1"/>
  <c r="C2876" i="1"/>
  <c r="B2876" i="1"/>
  <c r="A2876" i="1"/>
  <c r="C2875" i="1"/>
  <c r="B2875" i="1"/>
  <c r="A2875" i="1"/>
  <c r="C2874" i="1"/>
  <c r="B2874" i="1"/>
  <c r="A2874" i="1"/>
  <c r="C2873" i="1"/>
  <c r="B2873" i="1"/>
  <c r="A2873" i="1"/>
  <c r="C2872" i="1"/>
  <c r="B2872" i="1"/>
  <c r="A2872" i="1"/>
  <c r="C2871" i="1"/>
  <c r="B2871" i="1"/>
  <c r="A2871" i="1"/>
  <c r="C2870" i="1"/>
  <c r="B2870" i="1"/>
  <c r="A2870" i="1"/>
  <c r="C2869" i="1"/>
  <c r="B2869" i="1"/>
  <c r="A2869" i="1"/>
  <c r="C2868" i="1"/>
  <c r="B2868" i="1"/>
  <c r="A2868" i="1"/>
  <c r="C2867" i="1"/>
  <c r="B2867" i="1"/>
  <c r="A2867" i="1"/>
  <c r="C2866" i="1"/>
  <c r="B2866" i="1"/>
  <c r="A2866" i="1"/>
  <c r="C2865" i="1"/>
  <c r="B2865" i="1"/>
  <c r="A2865" i="1"/>
  <c r="C2864" i="1"/>
  <c r="B2864" i="1"/>
  <c r="A2864" i="1"/>
  <c r="C2863" i="1"/>
  <c r="B2863" i="1"/>
  <c r="A2863" i="1"/>
  <c r="C2862" i="1"/>
  <c r="B2862" i="1"/>
  <c r="A2862" i="1"/>
  <c r="C2861" i="1"/>
  <c r="B2861" i="1"/>
  <c r="A2861" i="1"/>
  <c r="C2860" i="1"/>
  <c r="B2860" i="1"/>
  <c r="A2860" i="1"/>
  <c r="C2859" i="1"/>
  <c r="B2859" i="1"/>
  <c r="A2859" i="1"/>
  <c r="C2858" i="1"/>
  <c r="B2858" i="1"/>
  <c r="A2858" i="1"/>
  <c r="C2857" i="1"/>
  <c r="B2857" i="1"/>
  <c r="A2857" i="1"/>
  <c r="C2856" i="1"/>
  <c r="B2856" i="1"/>
  <c r="A2856" i="1"/>
  <c r="C2855" i="1"/>
  <c r="B2855" i="1"/>
  <c r="A2855" i="1"/>
  <c r="C2854" i="1"/>
  <c r="B2854" i="1"/>
  <c r="A2854" i="1"/>
  <c r="C2853" i="1"/>
  <c r="B2853" i="1"/>
  <c r="A2853" i="1"/>
  <c r="C2852" i="1"/>
  <c r="B2852" i="1"/>
  <c r="A2852" i="1"/>
  <c r="C2851" i="1"/>
  <c r="B2851" i="1"/>
  <c r="A2851" i="1"/>
  <c r="C2850" i="1"/>
  <c r="B2850" i="1"/>
  <c r="A2850" i="1"/>
  <c r="C2849" i="1"/>
  <c r="B2849" i="1"/>
  <c r="A2849" i="1"/>
  <c r="C2848" i="1"/>
  <c r="B2848" i="1"/>
  <c r="A2848" i="1"/>
  <c r="C2847" i="1"/>
  <c r="B2847" i="1"/>
  <c r="A2847" i="1"/>
  <c r="C2846" i="1"/>
  <c r="B2846" i="1"/>
  <c r="A2846" i="1"/>
  <c r="C2845" i="1"/>
  <c r="B2845" i="1"/>
  <c r="A2845" i="1"/>
  <c r="C2844" i="1"/>
  <c r="B2844" i="1"/>
  <c r="A2844" i="1"/>
  <c r="C2843" i="1"/>
  <c r="B2843" i="1"/>
  <c r="A2843" i="1"/>
  <c r="C2842" i="1"/>
  <c r="B2842" i="1"/>
  <c r="A2842" i="1"/>
  <c r="C2841" i="1"/>
  <c r="B2841" i="1"/>
  <c r="A2841" i="1"/>
  <c r="C2840" i="1"/>
  <c r="B2840" i="1"/>
  <c r="A2840" i="1"/>
  <c r="C2839" i="1"/>
  <c r="B2839" i="1"/>
  <c r="A2839" i="1"/>
  <c r="C2838" i="1"/>
  <c r="B2838" i="1"/>
  <c r="A2838" i="1"/>
  <c r="C2837" i="1"/>
  <c r="B2837" i="1"/>
  <c r="A2837" i="1"/>
  <c r="C2836" i="1"/>
  <c r="B2836" i="1"/>
  <c r="A2836" i="1"/>
  <c r="C2835" i="1"/>
  <c r="B2835" i="1"/>
  <c r="A2835" i="1"/>
  <c r="C2834" i="1"/>
  <c r="B2834" i="1"/>
  <c r="A2834" i="1"/>
  <c r="C2833" i="1"/>
  <c r="B2833" i="1"/>
  <c r="A2833" i="1"/>
  <c r="C2832" i="1"/>
  <c r="B2832" i="1"/>
  <c r="A2832" i="1"/>
  <c r="C2831" i="1"/>
  <c r="B2831" i="1"/>
  <c r="A2831" i="1"/>
  <c r="C2830" i="1"/>
  <c r="B2830" i="1"/>
  <c r="A2830" i="1"/>
  <c r="C2829" i="1"/>
  <c r="B2829" i="1"/>
  <c r="A2829" i="1"/>
  <c r="C2828" i="1"/>
  <c r="B2828" i="1"/>
  <c r="A2828" i="1"/>
  <c r="C2827" i="1"/>
  <c r="B2827" i="1"/>
  <c r="A2827" i="1"/>
  <c r="C2826" i="1"/>
  <c r="B2826" i="1"/>
  <c r="A2826" i="1"/>
  <c r="C2825" i="1"/>
  <c r="B2825" i="1"/>
  <c r="A2825" i="1"/>
  <c r="C2824" i="1"/>
  <c r="B2824" i="1"/>
  <c r="A2824" i="1"/>
  <c r="C2823" i="1"/>
  <c r="B2823" i="1"/>
  <c r="A2823" i="1"/>
  <c r="C2822" i="1"/>
  <c r="B2822" i="1"/>
  <c r="A2822" i="1"/>
  <c r="C2821" i="1"/>
  <c r="B2821" i="1"/>
  <c r="A2821" i="1"/>
  <c r="C2820" i="1"/>
  <c r="B2820" i="1"/>
  <c r="A2820" i="1"/>
  <c r="C2819" i="1"/>
  <c r="B2819" i="1"/>
  <c r="A2819" i="1"/>
  <c r="C2818" i="1"/>
  <c r="B2818" i="1"/>
  <c r="A2818" i="1"/>
  <c r="C2817" i="1"/>
  <c r="B2817" i="1"/>
  <c r="A2817" i="1"/>
  <c r="C2816" i="1"/>
  <c r="B2816" i="1"/>
  <c r="A2816" i="1"/>
  <c r="C2815" i="1"/>
  <c r="B2815" i="1"/>
  <c r="A2815" i="1"/>
  <c r="C2814" i="1"/>
  <c r="B2814" i="1"/>
  <c r="A2814" i="1"/>
  <c r="C2813" i="1"/>
  <c r="B2813" i="1"/>
  <c r="A2813" i="1"/>
  <c r="C2812" i="1"/>
  <c r="B2812" i="1"/>
  <c r="A2812" i="1"/>
  <c r="C2811" i="1"/>
  <c r="B2811" i="1"/>
  <c r="A2811" i="1"/>
  <c r="C2810" i="1"/>
  <c r="B2810" i="1"/>
  <c r="A2810" i="1"/>
  <c r="C2809" i="1"/>
  <c r="B2809" i="1"/>
  <c r="A2809" i="1"/>
  <c r="C2808" i="1"/>
  <c r="B2808" i="1"/>
  <c r="A2808" i="1"/>
  <c r="C2807" i="1"/>
  <c r="B2807" i="1"/>
  <c r="A2807" i="1"/>
  <c r="C2806" i="1"/>
  <c r="B2806" i="1"/>
  <c r="A2806" i="1"/>
  <c r="C2805" i="1"/>
  <c r="B2805" i="1"/>
  <c r="A2805" i="1"/>
  <c r="C2804" i="1"/>
  <c r="B2804" i="1"/>
  <c r="A2804" i="1"/>
  <c r="C2803" i="1"/>
  <c r="B2803" i="1"/>
  <c r="A2803" i="1"/>
  <c r="C2802" i="1"/>
  <c r="B2802" i="1"/>
  <c r="A2802" i="1"/>
  <c r="C2801" i="1"/>
  <c r="B2801" i="1"/>
  <c r="A2801" i="1"/>
  <c r="C2800" i="1"/>
  <c r="B2800" i="1"/>
  <c r="A2800" i="1"/>
  <c r="C2799" i="1"/>
  <c r="B2799" i="1"/>
  <c r="A2799" i="1"/>
  <c r="C2798" i="1"/>
  <c r="B2798" i="1"/>
  <c r="A2798" i="1"/>
  <c r="C2797" i="1"/>
  <c r="B2797" i="1"/>
  <c r="A2797" i="1"/>
  <c r="C2796" i="1"/>
  <c r="B2796" i="1"/>
  <c r="A2796" i="1"/>
  <c r="C2795" i="1"/>
  <c r="B2795" i="1"/>
  <c r="A2795" i="1"/>
  <c r="C2794" i="1"/>
  <c r="B2794" i="1"/>
  <c r="A2794" i="1"/>
  <c r="C2793" i="1"/>
  <c r="B2793" i="1"/>
  <c r="A2793" i="1"/>
  <c r="C2792" i="1"/>
  <c r="B2792" i="1"/>
  <c r="A2792" i="1"/>
  <c r="C2791" i="1"/>
  <c r="B2791" i="1"/>
  <c r="A2791" i="1"/>
  <c r="C2790" i="1"/>
  <c r="B2790" i="1"/>
  <c r="A2790" i="1"/>
  <c r="C2789" i="1"/>
  <c r="B2789" i="1"/>
  <c r="A2789" i="1"/>
  <c r="C2788" i="1"/>
  <c r="B2788" i="1"/>
  <c r="A2788" i="1"/>
  <c r="C2787" i="1"/>
  <c r="B2787" i="1"/>
  <c r="A2787" i="1"/>
  <c r="C2786" i="1"/>
  <c r="B2786" i="1"/>
  <c r="A2786" i="1"/>
  <c r="C2785" i="1"/>
  <c r="B2785" i="1"/>
  <c r="A2785" i="1"/>
  <c r="C2784" i="1"/>
  <c r="B2784" i="1"/>
  <c r="A2784" i="1"/>
  <c r="C2783" i="1"/>
  <c r="B2783" i="1"/>
  <c r="A2783" i="1"/>
  <c r="C2782" i="1"/>
  <c r="B2782" i="1"/>
  <c r="A2782" i="1"/>
  <c r="C2781" i="1"/>
  <c r="B2781" i="1"/>
  <c r="A2781" i="1"/>
  <c r="C2780" i="1"/>
  <c r="B2780" i="1"/>
  <c r="A2780" i="1"/>
  <c r="C2779" i="1"/>
  <c r="B2779" i="1"/>
  <c r="A2779" i="1"/>
  <c r="C2778" i="1"/>
  <c r="B2778" i="1"/>
  <c r="A2778" i="1"/>
  <c r="C2777" i="1"/>
  <c r="B2777" i="1"/>
  <c r="A2777" i="1"/>
  <c r="C2776" i="1"/>
  <c r="B2776" i="1"/>
  <c r="A2776" i="1"/>
  <c r="C2775" i="1"/>
  <c r="B2775" i="1"/>
  <c r="A2775" i="1"/>
  <c r="C2774" i="1"/>
  <c r="B2774" i="1"/>
  <c r="A2774" i="1"/>
  <c r="C2773" i="1"/>
  <c r="B2773" i="1"/>
  <c r="A2773" i="1"/>
  <c r="C2772" i="1"/>
  <c r="B2772" i="1"/>
  <c r="A2772" i="1"/>
  <c r="C2771" i="1"/>
  <c r="B2771" i="1"/>
  <c r="A2771" i="1"/>
  <c r="C2770" i="1"/>
  <c r="B2770" i="1"/>
  <c r="A2770" i="1"/>
  <c r="C2769" i="1"/>
  <c r="B2769" i="1"/>
  <c r="A2769" i="1"/>
  <c r="C2768" i="1"/>
  <c r="B2768" i="1"/>
  <c r="A2768" i="1"/>
  <c r="C2767" i="1"/>
  <c r="B2767" i="1"/>
  <c r="A2767" i="1"/>
  <c r="C2766" i="1"/>
  <c r="B2766" i="1"/>
  <c r="A2766" i="1"/>
  <c r="C2765" i="1"/>
  <c r="B2765" i="1"/>
  <c r="A2765" i="1"/>
  <c r="C2764" i="1"/>
  <c r="B2764" i="1"/>
  <c r="A2764" i="1"/>
  <c r="C2763" i="1"/>
  <c r="B2763" i="1"/>
  <c r="A2763" i="1"/>
  <c r="C2762" i="1"/>
  <c r="B2762" i="1"/>
  <c r="A2762" i="1"/>
  <c r="C2761" i="1"/>
  <c r="B2761" i="1"/>
  <c r="A2761" i="1"/>
  <c r="C2760" i="1"/>
  <c r="B2760" i="1"/>
  <c r="A2760" i="1"/>
  <c r="C2759" i="1"/>
  <c r="B2759" i="1"/>
  <c r="A2759" i="1"/>
  <c r="C2758" i="1"/>
  <c r="B2758" i="1"/>
  <c r="A2758" i="1"/>
  <c r="C2757" i="1"/>
  <c r="B2757" i="1"/>
  <c r="A2757" i="1"/>
  <c r="C2756" i="1"/>
  <c r="B2756" i="1"/>
  <c r="A2756" i="1"/>
  <c r="C2755" i="1"/>
  <c r="B2755" i="1"/>
  <c r="A2755" i="1"/>
  <c r="C2754" i="1"/>
  <c r="B2754" i="1"/>
  <c r="A2754" i="1"/>
  <c r="C2753" i="1"/>
  <c r="B2753" i="1"/>
  <c r="A2753" i="1"/>
  <c r="C2752" i="1"/>
  <c r="B2752" i="1"/>
  <c r="A2752" i="1"/>
  <c r="C2751" i="1"/>
  <c r="B2751" i="1"/>
  <c r="A2751" i="1"/>
  <c r="C2750" i="1"/>
  <c r="B2750" i="1"/>
  <c r="A2750" i="1"/>
  <c r="C2749" i="1"/>
  <c r="B2749" i="1"/>
  <c r="A2749" i="1"/>
  <c r="C2748" i="1"/>
  <c r="B2748" i="1"/>
  <c r="A2748" i="1"/>
  <c r="C2747" i="1"/>
  <c r="B2747" i="1"/>
  <c r="A2747" i="1"/>
  <c r="C2746" i="1"/>
  <c r="B2746" i="1"/>
  <c r="A2746" i="1"/>
  <c r="C2745" i="1"/>
  <c r="B2745" i="1"/>
  <c r="A2745" i="1"/>
  <c r="C2744" i="1"/>
  <c r="B2744" i="1"/>
  <c r="A2744" i="1"/>
  <c r="C2743" i="1"/>
  <c r="B2743" i="1"/>
  <c r="A2743" i="1"/>
  <c r="C2742" i="1"/>
  <c r="B2742" i="1"/>
  <c r="A2742" i="1"/>
  <c r="C2741" i="1"/>
  <c r="B2741" i="1"/>
  <c r="A2741" i="1"/>
  <c r="C2740" i="1"/>
  <c r="B2740" i="1"/>
  <c r="A2740" i="1"/>
  <c r="C2739" i="1"/>
  <c r="B2739" i="1"/>
  <c r="A2739" i="1"/>
  <c r="C2738" i="1"/>
  <c r="B2738" i="1"/>
  <c r="A2738" i="1"/>
  <c r="C2737" i="1"/>
  <c r="B2737" i="1"/>
  <c r="A2737" i="1"/>
  <c r="C2736" i="1"/>
  <c r="B2736" i="1"/>
  <c r="A2736" i="1"/>
  <c r="C2735" i="1"/>
  <c r="B2735" i="1"/>
  <c r="A2735" i="1"/>
  <c r="C2734" i="1"/>
  <c r="B2734" i="1"/>
  <c r="A2734" i="1"/>
  <c r="C2733" i="1"/>
  <c r="B2733" i="1"/>
  <c r="A2733" i="1"/>
  <c r="C2732" i="1"/>
  <c r="B2732" i="1"/>
  <c r="A2732" i="1"/>
  <c r="C2731" i="1"/>
  <c r="B2731" i="1"/>
  <c r="A2731" i="1"/>
  <c r="C2730" i="1"/>
  <c r="B2730" i="1"/>
  <c r="A2730" i="1"/>
  <c r="C2729" i="1"/>
  <c r="B2729" i="1"/>
  <c r="A2729" i="1"/>
  <c r="C2728" i="1"/>
  <c r="B2728" i="1"/>
  <c r="A2728" i="1"/>
  <c r="C2727" i="1"/>
  <c r="B2727" i="1"/>
  <c r="A2727" i="1"/>
  <c r="C2726" i="1"/>
  <c r="B2726" i="1"/>
  <c r="A2726" i="1"/>
  <c r="C2725" i="1"/>
  <c r="B2725" i="1"/>
  <c r="A2725" i="1"/>
  <c r="C2724" i="1"/>
  <c r="B2724" i="1"/>
  <c r="A2724" i="1"/>
  <c r="C2723" i="1"/>
  <c r="B2723" i="1"/>
  <c r="A2723" i="1"/>
  <c r="C2722" i="1"/>
  <c r="B2722" i="1"/>
  <c r="A2722" i="1"/>
  <c r="C2721" i="1"/>
  <c r="B2721" i="1"/>
  <c r="A2721" i="1"/>
  <c r="C2720" i="1"/>
  <c r="B2720" i="1"/>
  <c r="A2720" i="1"/>
  <c r="C2719" i="1"/>
  <c r="B2719" i="1"/>
  <c r="A2719" i="1"/>
  <c r="C2718" i="1"/>
  <c r="B2718" i="1"/>
  <c r="A2718" i="1"/>
  <c r="C2717" i="1"/>
  <c r="B2717" i="1"/>
  <c r="A2717" i="1"/>
  <c r="C2716" i="1"/>
  <c r="B2716" i="1"/>
  <c r="A2716" i="1"/>
  <c r="C2715" i="1"/>
  <c r="B2715" i="1"/>
  <c r="A2715" i="1"/>
  <c r="C2714" i="1"/>
  <c r="B2714" i="1"/>
  <c r="A2714" i="1"/>
  <c r="C2713" i="1"/>
  <c r="B2713" i="1"/>
  <c r="A2713" i="1"/>
  <c r="C2712" i="1"/>
  <c r="B2712" i="1"/>
  <c r="A2712" i="1"/>
  <c r="C2711" i="1"/>
  <c r="B2711" i="1"/>
  <c r="A2711" i="1"/>
  <c r="C2710" i="1"/>
  <c r="B2710" i="1"/>
  <c r="A2710" i="1"/>
  <c r="C2709" i="1"/>
  <c r="B2709" i="1"/>
  <c r="A2709" i="1"/>
  <c r="C2708" i="1"/>
  <c r="B2708" i="1"/>
  <c r="A2708" i="1"/>
  <c r="C2707" i="1"/>
  <c r="B2707" i="1"/>
  <c r="A2707" i="1"/>
  <c r="C2706" i="1"/>
  <c r="B2706" i="1"/>
  <c r="A2706" i="1"/>
  <c r="C2705" i="1"/>
  <c r="B2705" i="1"/>
  <c r="A2705" i="1"/>
  <c r="C2704" i="1"/>
  <c r="B2704" i="1"/>
  <c r="A2704" i="1"/>
  <c r="C2703" i="1"/>
  <c r="B2703" i="1"/>
  <c r="A2703" i="1"/>
  <c r="C2702" i="1"/>
  <c r="B2702" i="1"/>
  <c r="A2702" i="1"/>
  <c r="C2701" i="1"/>
  <c r="B2701" i="1"/>
  <c r="A2701" i="1"/>
  <c r="C2700" i="1"/>
  <c r="B2700" i="1"/>
  <c r="A2700" i="1"/>
  <c r="C2699" i="1"/>
  <c r="B2699" i="1"/>
  <c r="A2699" i="1"/>
  <c r="C2698" i="1"/>
  <c r="B2698" i="1"/>
  <c r="A2698" i="1"/>
  <c r="C2697" i="1"/>
  <c r="B2697" i="1"/>
  <c r="A2697" i="1"/>
  <c r="C2696" i="1"/>
  <c r="B2696" i="1"/>
  <c r="A2696" i="1"/>
  <c r="C2695" i="1"/>
  <c r="B2695" i="1"/>
  <c r="A2695" i="1"/>
  <c r="C2694" i="1"/>
  <c r="B2694" i="1"/>
  <c r="A2694" i="1"/>
  <c r="C2693" i="1"/>
  <c r="B2693" i="1"/>
  <c r="A2693" i="1"/>
  <c r="C2692" i="1"/>
  <c r="B2692" i="1"/>
  <c r="A2692" i="1"/>
  <c r="C2691" i="1"/>
  <c r="B2691" i="1"/>
  <c r="A2691" i="1"/>
  <c r="C2690" i="1"/>
  <c r="B2690" i="1"/>
  <c r="A2690" i="1"/>
  <c r="C2689" i="1"/>
  <c r="B2689" i="1"/>
  <c r="A2689" i="1"/>
  <c r="C2688" i="1"/>
  <c r="B2688" i="1"/>
  <c r="A2688" i="1"/>
  <c r="C2687" i="1"/>
  <c r="B2687" i="1"/>
  <c r="A2687" i="1"/>
  <c r="C2686" i="1"/>
  <c r="B2686" i="1"/>
  <c r="A2686" i="1"/>
  <c r="C2685" i="1"/>
  <c r="B2685" i="1"/>
  <c r="A2685" i="1"/>
  <c r="C2684" i="1"/>
  <c r="B2684" i="1"/>
  <c r="A2684" i="1"/>
  <c r="C2683" i="1"/>
  <c r="B2683" i="1"/>
  <c r="A2683" i="1"/>
  <c r="C2682" i="1"/>
  <c r="B2682" i="1"/>
  <c r="A2682" i="1"/>
  <c r="C2681" i="1"/>
  <c r="B2681" i="1"/>
  <c r="A2681" i="1"/>
  <c r="C2680" i="1"/>
  <c r="B2680" i="1"/>
  <c r="A2680" i="1"/>
  <c r="C2679" i="1"/>
  <c r="B2679" i="1"/>
  <c r="A2679" i="1"/>
  <c r="C2678" i="1"/>
  <c r="B2678" i="1"/>
  <c r="A2678" i="1"/>
  <c r="C2677" i="1"/>
  <c r="B2677" i="1"/>
  <c r="A2677" i="1"/>
  <c r="C2676" i="1"/>
  <c r="B2676" i="1"/>
  <c r="A2676" i="1"/>
  <c r="C2675" i="1"/>
  <c r="B2675" i="1"/>
  <c r="A2675" i="1"/>
  <c r="C2674" i="1"/>
  <c r="B2674" i="1"/>
  <c r="A2674" i="1"/>
  <c r="C2673" i="1"/>
  <c r="B2673" i="1"/>
  <c r="A2673" i="1"/>
  <c r="C2672" i="1"/>
  <c r="B2672" i="1"/>
  <c r="A2672" i="1"/>
  <c r="C2671" i="1"/>
  <c r="B2671" i="1"/>
  <c r="A2671" i="1"/>
  <c r="C2670" i="1"/>
  <c r="B2670" i="1"/>
  <c r="A2670" i="1"/>
  <c r="C2669" i="1"/>
  <c r="B2669" i="1"/>
  <c r="A2669" i="1"/>
  <c r="C2668" i="1"/>
  <c r="B2668" i="1"/>
  <c r="A2668" i="1"/>
  <c r="C2667" i="1"/>
  <c r="B2667" i="1"/>
  <c r="A2667" i="1"/>
  <c r="C2666" i="1"/>
  <c r="B2666" i="1"/>
  <c r="A2666" i="1"/>
  <c r="C2665" i="1"/>
  <c r="B2665" i="1"/>
  <c r="A2665" i="1"/>
  <c r="C2664" i="1"/>
  <c r="B2664" i="1"/>
  <c r="A2664" i="1"/>
  <c r="C2663" i="1"/>
  <c r="B2663" i="1"/>
  <c r="A2663" i="1"/>
  <c r="C2662" i="1"/>
  <c r="B2662" i="1"/>
  <c r="A2662" i="1"/>
  <c r="C2661" i="1"/>
  <c r="B2661" i="1"/>
  <c r="A2661" i="1"/>
  <c r="C2660" i="1"/>
  <c r="B2660" i="1"/>
  <c r="A2660" i="1"/>
  <c r="C2659" i="1"/>
  <c r="B2659" i="1"/>
  <c r="A2659" i="1"/>
  <c r="C2658" i="1"/>
  <c r="B2658" i="1"/>
  <c r="A2658" i="1"/>
  <c r="C2657" i="1"/>
  <c r="B2657" i="1"/>
  <c r="A2657" i="1"/>
  <c r="C2656" i="1"/>
  <c r="B2656" i="1"/>
  <c r="A2656" i="1"/>
  <c r="C2655" i="1"/>
  <c r="B2655" i="1"/>
  <c r="A2655" i="1"/>
  <c r="C2654" i="1"/>
  <c r="B2654" i="1"/>
  <c r="A2654" i="1"/>
  <c r="C2653" i="1"/>
  <c r="B2653" i="1"/>
  <c r="A2653" i="1"/>
  <c r="C2652" i="1"/>
  <c r="B2652" i="1"/>
  <c r="A2652" i="1"/>
  <c r="C2651" i="1"/>
  <c r="B2651" i="1"/>
  <c r="A2651" i="1"/>
  <c r="C2650" i="1"/>
  <c r="B2650" i="1"/>
  <c r="A2650" i="1"/>
  <c r="C2649" i="1"/>
  <c r="B2649" i="1"/>
  <c r="A2649" i="1"/>
  <c r="C2648" i="1"/>
  <c r="B2648" i="1"/>
  <c r="A2648" i="1"/>
  <c r="C2647" i="1"/>
  <c r="B2647" i="1"/>
  <c r="A2647" i="1"/>
  <c r="C2646" i="1"/>
  <c r="B2646" i="1"/>
  <c r="A2646" i="1"/>
  <c r="C2645" i="1"/>
  <c r="B2645" i="1"/>
  <c r="A2645" i="1"/>
  <c r="C2644" i="1"/>
  <c r="B2644" i="1"/>
  <c r="A2644" i="1"/>
  <c r="C2643" i="1"/>
  <c r="B2643" i="1"/>
  <c r="A2643" i="1"/>
  <c r="C2642" i="1"/>
  <c r="B2642" i="1"/>
  <c r="A2642" i="1"/>
  <c r="C2641" i="1"/>
  <c r="B2641" i="1"/>
  <c r="A2641" i="1"/>
  <c r="C2640" i="1"/>
  <c r="B2640" i="1"/>
  <c r="A2640" i="1"/>
  <c r="C2639" i="1"/>
  <c r="B2639" i="1"/>
  <c r="A2639" i="1"/>
  <c r="C2638" i="1"/>
  <c r="B2638" i="1"/>
  <c r="A2638" i="1"/>
  <c r="C2637" i="1"/>
  <c r="B2637" i="1"/>
  <c r="A2637" i="1"/>
  <c r="C2636" i="1"/>
  <c r="B2636" i="1"/>
  <c r="A2636" i="1"/>
  <c r="C2635" i="1"/>
  <c r="B2635" i="1"/>
  <c r="A2635" i="1"/>
  <c r="C2634" i="1"/>
  <c r="B2634" i="1"/>
  <c r="A2634" i="1"/>
  <c r="C2633" i="1"/>
  <c r="B2633" i="1"/>
  <c r="A2633" i="1"/>
  <c r="C2632" i="1"/>
  <c r="B2632" i="1"/>
  <c r="A2632" i="1"/>
  <c r="C2631" i="1"/>
  <c r="B2631" i="1"/>
  <c r="A2631" i="1"/>
  <c r="C2630" i="1"/>
  <c r="B2630" i="1"/>
  <c r="A2630" i="1"/>
  <c r="C2629" i="1"/>
  <c r="B2629" i="1"/>
  <c r="A2629" i="1"/>
  <c r="C2628" i="1"/>
  <c r="B2628" i="1"/>
  <c r="A2628" i="1"/>
  <c r="C2627" i="1"/>
  <c r="B2627" i="1"/>
  <c r="A2627" i="1"/>
  <c r="C2626" i="1"/>
  <c r="B2626" i="1"/>
  <c r="A2626" i="1"/>
  <c r="C2625" i="1"/>
  <c r="B2625" i="1"/>
  <c r="A2625" i="1"/>
  <c r="C2624" i="1"/>
  <c r="B2624" i="1"/>
  <c r="A2624" i="1"/>
  <c r="C2623" i="1"/>
  <c r="B2623" i="1"/>
  <c r="A2623" i="1"/>
  <c r="C2622" i="1"/>
  <c r="B2622" i="1"/>
  <c r="A2622" i="1"/>
  <c r="C2621" i="1"/>
  <c r="B2621" i="1"/>
  <c r="A2621" i="1"/>
  <c r="C2620" i="1"/>
  <c r="B2620" i="1"/>
  <c r="A2620" i="1"/>
  <c r="C2619" i="1"/>
  <c r="B2619" i="1"/>
  <c r="A2619" i="1"/>
  <c r="C2618" i="1"/>
  <c r="B2618" i="1"/>
  <c r="A2618" i="1"/>
  <c r="C2617" i="1"/>
  <c r="B2617" i="1"/>
  <c r="A2617" i="1"/>
  <c r="C2616" i="1"/>
  <c r="B2616" i="1"/>
  <c r="A2616" i="1"/>
  <c r="C2615" i="1"/>
  <c r="B2615" i="1"/>
  <c r="A2615" i="1"/>
  <c r="C2614" i="1"/>
  <c r="B2614" i="1"/>
  <c r="A2614" i="1"/>
  <c r="C2613" i="1"/>
  <c r="B2613" i="1"/>
  <c r="A2613" i="1"/>
  <c r="C2612" i="1"/>
  <c r="B2612" i="1"/>
  <c r="A2612" i="1"/>
  <c r="C2611" i="1"/>
  <c r="B2611" i="1"/>
  <c r="A2611" i="1"/>
  <c r="C2610" i="1"/>
  <c r="B2610" i="1"/>
  <c r="A2610" i="1"/>
  <c r="C2609" i="1"/>
  <c r="B2609" i="1"/>
  <c r="A2609" i="1"/>
  <c r="C2608" i="1"/>
  <c r="B2608" i="1"/>
  <c r="A2608" i="1"/>
  <c r="C2607" i="1"/>
  <c r="B2607" i="1"/>
  <c r="A2607" i="1"/>
  <c r="C2606" i="1"/>
  <c r="B2606" i="1"/>
  <c r="A2606" i="1"/>
  <c r="C2605" i="1"/>
  <c r="B2605" i="1"/>
  <c r="A2605" i="1"/>
  <c r="C2604" i="1"/>
  <c r="B2604" i="1"/>
  <c r="A2604" i="1"/>
  <c r="C2603" i="1"/>
  <c r="B2603" i="1"/>
  <c r="A2603" i="1"/>
  <c r="C2602" i="1"/>
  <c r="B2602" i="1"/>
  <c r="A2602" i="1"/>
  <c r="C2601" i="1"/>
  <c r="B2601" i="1"/>
  <c r="A2601" i="1"/>
  <c r="C2600" i="1"/>
  <c r="B2600" i="1"/>
  <c r="A2600" i="1"/>
  <c r="C2599" i="1"/>
  <c r="B2599" i="1"/>
  <c r="A2599" i="1"/>
  <c r="C2598" i="1"/>
  <c r="B2598" i="1"/>
  <c r="A2598" i="1"/>
  <c r="C2597" i="1"/>
  <c r="B2597" i="1"/>
  <c r="A2597" i="1"/>
  <c r="C2596" i="1"/>
  <c r="B2596" i="1"/>
  <c r="A2596" i="1"/>
  <c r="C2595" i="1"/>
  <c r="B2595" i="1"/>
  <c r="A2595" i="1"/>
  <c r="C2594" i="1"/>
  <c r="B2594" i="1"/>
  <c r="A2594" i="1"/>
  <c r="C2593" i="1"/>
  <c r="B2593" i="1"/>
  <c r="A2593" i="1"/>
  <c r="C2592" i="1"/>
  <c r="B2592" i="1"/>
  <c r="A2592" i="1"/>
  <c r="C2591" i="1"/>
  <c r="B2591" i="1"/>
  <c r="A2591" i="1"/>
  <c r="C2590" i="1"/>
  <c r="B2590" i="1"/>
  <c r="A2590" i="1"/>
  <c r="C2589" i="1"/>
  <c r="B2589" i="1"/>
  <c r="A2589" i="1"/>
  <c r="C2588" i="1"/>
  <c r="B2588" i="1"/>
  <c r="A2588" i="1"/>
  <c r="C2587" i="1"/>
  <c r="B2587" i="1"/>
  <c r="A2587" i="1"/>
  <c r="C2586" i="1"/>
  <c r="B2586" i="1"/>
  <c r="A2586" i="1"/>
  <c r="C2585" i="1"/>
  <c r="B2585" i="1"/>
  <c r="A2585" i="1"/>
  <c r="C2584" i="1"/>
  <c r="B2584" i="1"/>
  <c r="A2584" i="1"/>
  <c r="C2583" i="1"/>
  <c r="B2583" i="1"/>
  <c r="A2583" i="1"/>
  <c r="C2582" i="1"/>
  <c r="B2582" i="1"/>
  <c r="A2582" i="1"/>
  <c r="C2581" i="1"/>
  <c r="B2581" i="1"/>
  <c r="A2581" i="1"/>
  <c r="C2580" i="1"/>
  <c r="B2580" i="1"/>
  <c r="A2580" i="1"/>
  <c r="C2579" i="1"/>
  <c r="B2579" i="1"/>
  <c r="A2579" i="1"/>
  <c r="C2578" i="1"/>
  <c r="B2578" i="1"/>
  <c r="A2578" i="1"/>
  <c r="C2577" i="1"/>
  <c r="B2577" i="1"/>
  <c r="A2577" i="1"/>
  <c r="C2576" i="1"/>
  <c r="B2576" i="1"/>
  <c r="A2576" i="1"/>
  <c r="C2575" i="1"/>
  <c r="B2575" i="1"/>
  <c r="A2575" i="1"/>
  <c r="C2574" i="1"/>
  <c r="B2574" i="1"/>
  <c r="A2574" i="1"/>
  <c r="C2573" i="1"/>
  <c r="B2573" i="1"/>
  <c r="A2573" i="1"/>
  <c r="C2572" i="1"/>
  <c r="B2572" i="1"/>
  <c r="A2572" i="1"/>
  <c r="C2571" i="1"/>
  <c r="B2571" i="1"/>
  <c r="A2571" i="1"/>
  <c r="C2570" i="1"/>
  <c r="B2570" i="1"/>
  <c r="A2570" i="1"/>
  <c r="C2569" i="1"/>
  <c r="B2569" i="1"/>
  <c r="A2569" i="1"/>
  <c r="C2568" i="1"/>
  <c r="B2568" i="1"/>
  <c r="A2568" i="1"/>
  <c r="C2567" i="1"/>
  <c r="B2567" i="1"/>
  <c r="A2567" i="1"/>
  <c r="C2566" i="1"/>
  <c r="B2566" i="1"/>
  <c r="A2566" i="1"/>
  <c r="C2565" i="1"/>
  <c r="B2565" i="1"/>
  <c r="A2565" i="1"/>
  <c r="C2564" i="1"/>
  <c r="B2564" i="1"/>
  <c r="A2564" i="1"/>
  <c r="C2563" i="1"/>
  <c r="B2563" i="1"/>
  <c r="A2563" i="1"/>
  <c r="C2562" i="1"/>
  <c r="B2562" i="1"/>
  <c r="A2562" i="1"/>
  <c r="C2561" i="1"/>
  <c r="B2561" i="1"/>
  <c r="A2561" i="1"/>
  <c r="C2560" i="1"/>
  <c r="B2560" i="1"/>
  <c r="A2560" i="1"/>
  <c r="C2559" i="1"/>
  <c r="B2559" i="1"/>
  <c r="A2559" i="1"/>
  <c r="C2558" i="1"/>
  <c r="B2558" i="1"/>
  <c r="A2558" i="1"/>
  <c r="C2557" i="1"/>
  <c r="B2557" i="1"/>
  <c r="A2557" i="1"/>
  <c r="C2556" i="1"/>
  <c r="B2556" i="1"/>
  <c r="A2556" i="1"/>
  <c r="C2555" i="1"/>
  <c r="B2555" i="1"/>
  <c r="A2555" i="1"/>
  <c r="C2554" i="1"/>
  <c r="B2554" i="1"/>
  <c r="A2554" i="1"/>
  <c r="C2553" i="1"/>
  <c r="B2553" i="1"/>
  <c r="A2553" i="1"/>
  <c r="C2552" i="1"/>
  <c r="B2552" i="1"/>
  <c r="A2552" i="1"/>
  <c r="C2551" i="1"/>
  <c r="B2551" i="1"/>
  <c r="A2551" i="1"/>
  <c r="C2550" i="1"/>
  <c r="B2550" i="1"/>
  <c r="A2550" i="1"/>
  <c r="C2549" i="1"/>
  <c r="B2549" i="1"/>
  <c r="A2549" i="1"/>
  <c r="C2548" i="1"/>
  <c r="B2548" i="1"/>
  <c r="A2548" i="1"/>
  <c r="C2547" i="1"/>
  <c r="B2547" i="1"/>
  <c r="A2547" i="1"/>
  <c r="C2546" i="1"/>
  <c r="B2546" i="1"/>
  <c r="A2546" i="1"/>
  <c r="C2545" i="1"/>
  <c r="B2545" i="1"/>
  <c r="A2545" i="1"/>
  <c r="C2544" i="1"/>
  <c r="B2544" i="1"/>
  <c r="A2544" i="1"/>
  <c r="C2543" i="1"/>
  <c r="B2543" i="1"/>
  <c r="A2543" i="1"/>
  <c r="C2542" i="1"/>
  <c r="B2542" i="1"/>
  <c r="A2542" i="1"/>
  <c r="C2541" i="1"/>
  <c r="B2541" i="1"/>
  <c r="A2541" i="1"/>
  <c r="C2540" i="1"/>
  <c r="B2540" i="1"/>
  <c r="A2540" i="1"/>
  <c r="C2539" i="1"/>
  <c r="B2539" i="1"/>
  <c r="A2539" i="1"/>
  <c r="C2538" i="1"/>
  <c r="B2538" i="1"/>
  <c r="A2538" i="1"/>
  <c r="C2537" i="1"/>
  <c r="B2537" i="1"/>
  <c r="A2537" i="1"/>
  <c r="C2536" i="1"/>
  <c r="B2536" i="1"/>
  <c r="A2536" i="1"/>
  <c r="C2535" i="1"/>
  <c r="B2535" i="1"/>
  <c r="A2535" i="1"/>
  <c r="C2534" i="1"/>
  <c r="B2534" i="1"/>
  <c r="A2534" i="1"/>
  <c r="C2533" i="1"/>
  <c r="B2533" i="1"/>
  <c r="A2533" i="1"/>
  <c r="C2532" i="1"/>
  <c r="B2532" i="1"/>
  <c r="A2532" i="1"/>
  <c r="C2531" i="1"/>
  <c r="B2531" i="1"/>
  <c r="A2531" i="1"/>
  <c r="C2530" i="1"/>
  <c r="B2530" i="1"/>
  <c r="A2530" i="1"/>
  <c r="C2529" i="1"/>
  <c r="B2529" i="1"/>
  <c r="A2529" i="1"/>
  <c r="C2528" i="1"/>
  <c r="B2528" i="1"/>
  <c r="A2528" i="1"/>
  <c r="C2527" i="1"/>
  <c r="B2527" i="1"/>
  <c r="A2527" i="1"/>
  <c r="C2526" i="1"/>
  <c r="B2526" i="1"/>
  <c r="A2526" i="1"/>
  <c r="C2525" i="1"/>
  <c r="B2525" i="1"/>
  <c r="A2525" i="1"/>
  <c r="C2524" i="1"/>
  <c r="B2524" i="1"/>
  <c r="A2524" i="1"/>
  <c r="C2523" i="1"/>
  <c r="B2523" i="1"/>
  <c r="A2523" i="1"/>
  <c r="C2522" i="1"/>
  <c r="B2522" i="1"/>
  <c r="A2522" i="1"/>
  <c r="C2521" i="1"/>
  <c r="B2521" i="1"/>
  <c r="A2521" i="1"/>
  <c r="C2520" i="1"/>
  <c r="B2520" i="1"/>
  <c r="A2520" i="1"/>
  <c r="C2519" i="1"/>
  <c r="B2519" i="1"/>
  <c r="A2519" i="1"/>
  <c r="C2518" i="1"/>
  <c r="B2518" i="1"/>
  <c r="A2518" i="1"/>
  <c r="C2517" i="1"/>
  <c r="B2517" i="1"/>
  <c r="A2517" i="1"/>
  <c r="C2516" i="1"/>
  <c r="B2516" i="1"/>
  <c r="A2516" i="1"/>
  <c r="C2515" i="1"/>
  <c r="B2515" i="1"/>
  <c r="A2515" i="1"/>
  <c r="C2514" i="1"/>
  <c r="B2514" i="1"/>
  <c r="A2514" i="1"/>
  <c r="C2513" i="1"/>
  <c r="B2513" i="1"/>
  <c r="A2513" i="1"/>
  <c r="C2512" i="1"/>
  <c r="B2512" i="1"/>
  <c r="A2512" i="1"/>
  <c r="C2511" i="1"/>
  <c r="B2511" i="1"/>
  <c r="A2511" i="1"/>
  <c r="C2510" i="1"/>
  <c r="B2510" i="1"/>
  <c r="A2510" i="1"/>
  <c r="C2509" i="1"/>
  <c r="B2509" i="1"/>
  <c r="A2509" i="1"/>
  <c r="C2508" i="1"/>
  <c r="B2508" i="1"/>
  <c r="A2508" i="1"/>
  <c r="C2507" i="1"/>
  <c r="B2507" i="1"/>
  <c r="A2507" i="1"/>
  <c r="C2506" i="1"/>
  <c r="B2506" i="1"/>
  <c r="A2506" i="1"/>
  <c r="C2505" i="1"/>
  <c r="B2505" i="1"/>
  <c r="A2505" i="1"/>
  <c r="C2504" i="1"/>
  <c r="B2504" i="1"/>
  <c r="A2504" i="1"/>
  <c r="C2503" i="1"/>
  <c r="B2503" i="1"/>
  <c r="A2503" i="1"/>
  <c r="C2502" i="1"/>
  <c r="B2502" i="1"/>
  <c r="A2502" i="1"/>
  <c r="C2501" i="1"/>
  <c r="B2501" i="1"/>
  <c r="A2501" i="1"/>
  <c r="C2500" i="1"/>
  <c r="B2500" i="1"/>
  <c r="A2500" i="1"/>
  <c r="C2499" i="1"/>
  <c r="B2499" i="1"/>
  <c r="A2499" i="1"/>
  <c r="C2498" i="1"/>
  <c r="B2498" i="1"/>
  <c r="A2498" i="1"/>
  <c r="C2497" i="1"/>
  <c r="B2497" i="1"/>
  <c r="A2497" i="1"/>
  <c r="C2496" i="1"/>
  <c r="B2496" i="1"/>
  <c r="A2496" i="1"/>
  <c r="C2495" i="1"/>
  <c r="B2495" i="1"/>
  <c r="A2495" i="1"/>
  <c r="C2494" i="1"/>
  <c r="B2494" i="1"/>
  <c r="A2494" i="1"/>
  <c r="C2493" i="1"/>
  <c r="B2493" i="1"/>
  <c r="A2493" i="1"/>
  <c r="C2492" i="1"/>
  <c r="B2492" i="1"/>
  <c r="A2492" i="1"/>
  <c r="C2491" i="1"/>
  <c r="B2491" i="1"/>
  <c r="A2491" i="1"/>
  <c r="C2490" i="1"/>
  <c r="B2490" i="1"/>
  <c r="A2490" i="1"/>
  <c r="C2489" i="1"/>
  <c r="B2489" i="1"/>
  <c r="A2489" i="1"/>
  <c r="C2488" i="1"/>
  <c r="B2488" i="1"/>
  <c r="A2488" i="1"/>
  <c r="C2487" i="1"/>
  <c r="B2487" i="1"/>
  <c r="A2487" i="1"/>
  <c r="C2486" i="1"/>
  <c r="B2486" i="1"/>
  <c r="A2486" i="1"/>
  <c r="C2485" i="1"/>
  <c r="B2485" i="1"/>
  <c r="A2485" i="1"/>
  <c r="C2484" i="1"/>
  <c r="B2484" i="1"/>
  <c r="A2484" i="1"/>
  <c r="C2483" i="1"/>
  <c r="B2483" i="1"/>
  <c r="A2483" i="1"/>
  <c r="C2482" i="1"/>
  <c r="B2482" i="1"/>
  <c r="A2482" i="1"/>
  <c r="C2481" i="1"/>
  <c r="B2481" i="1"/>
  <c r="A2481" i="1"/>
  <c r="C2480" i="1"/>
  <c r="B2480" i="1"/>
  <c r="A2480" i="1"/>
  <c r="C2479" i="1"/>
  <c r="B2479" i="1"/>
  <c r="A2479" i="1"/>
  <c r="C2478" i="1"/>
  <c r="B2478" i="1"/>
  <c r="A2478" i="1"/>
  <c r="C2477" i="1"/>
  <c r="B2477" i="1"/>
  <c r="A2477" i="1"/>
  <c r="C2476" i="1"/>
  <c r="B2476" i="1"/>
  <c r="A2476" i="1"/>
  <c r="C2475" i="1"/>
  <c r="B2475" i="1"/>
  <c r="A2475" i="1"/>
  <c r="C2474" i="1"/>
  <c r="B2474" i="1"/>
  <c r="A2474" i="1"/>
  <c r="C2473" i="1"/>
  <c r="B2473" i="1"/>
  <c r="A2473" i="1"/>
  <c r="C2472" i="1"/>
  <c r="B2472" i="1"/>
  <c r="A2472" i="1"/>
  <c r="C2471" i="1"/>
  <c r="B2471" i="1"/>
  <c r="A2471" i="1"/>
  <c r="C2470" i="1"/>
  <c r="B2470" i="1"/>
  <c r="A2470" i="1"/>
  <c r="C2469" i="1"/>
  <c r="B2469" i="1"/>
  <c r="A2469" i="1"/>
  <c r="C2468" i="1"/>
  <c r="B2468" i="1"/>
  <c r="A2468" i="1"/>
  <c r="C2467" i="1"/>
  <c r="B2467" i="1"/>
  <c r="A2467" i="1"/>
  <c r="C2466" i="1"/>
  <c r="B2466" i="1"/>
  <c r="A2466" i="1"/>
  <c r="C2465" i="1"/>
  <c r="B2465" i="1"/>
  <c r="A2465" i="1"/>
  <c r="C2464" i="1"/>
  <c r="B2464" i="1"/>
  <c r="A2464" i="1"/>
  <c r="C2463" i="1"/>
  <c r="B2463" i="1"/>
  <c r="A2463" i="1"/>
  <c r="C2462" i="1"/>
  <c r="B2462" i="1"/>
  <c r="A2462" i="1"/>
  <c r="C2461" i="1"/>
  <c r="B2461" i="1"/>
  <c r="A2461" i="1"/>
  <c r="C2460" i="1"/>
  <c r="B2460" i="1"/>
  <c r="A2460" i="1"/>
  <c r="C2459" i="1"/>
  <c r="B2459" i="1"/>
  <c r="A2459" i="1"/>
  <c r="C2458" i="1"/>
  <c r="B2458" i="1"/>
  <c r="A2458" i="1"/>
  <c r="C2457" i="1"/>
  <c r="B2457" i="1"/>
  <c r="A2457" i="1"/>
  <c r="C2456" i="1"/>
  <c r="B2456" i="1"/>
  <c r="A2456" i="1"/>
  <c r="C2455" i="1"/>
  <c r="B2455" i="1"/>
  <c r="A2455" i="1"/>
  <c r="C2454" i="1"/>
  <c r="B2454" i="1"/>
  <c r="A2454" i="1"/>
  <c r="C2453" i="1"/>
  <c r="B2453" i="1"/>
  <c r="A2453" i="1"/>
  <c r="C2452" i="1"/>
  <c r="B2452" i="1"/>
  <c r="A2452" i="1"/>
  <c r="C2451" i="1"/>
  <c r="B2451" i="1"/>
  <c r="A2451" i="1"/>
  <c r="C2450" i="1"/>
  <c r="B2450" i="1"/>
  <c r="A2450" i="1"/>
  <c r="C2449" i="1"/>
  <c r="B2449" i="1"/>
  <c r="A2449" i="1"/>
  <c r="C2448" i="1"/>
  <c r="B2448" i="1"/>
  <c r="A2448" i="1"/>
  <c r="C2447" i="1"/>
  <c r="B2447" i="1"/>
  <c r="A2447" i="1"/>
  <c r="C2446" i="1"/>
  <c r="B2446" i="1"/>
  <c r="A2446" i="1"/>
  <c r="C2445" i="1"/>
  <c r="B2445" i="1"/>
  <c r="A2445" i="1"/>
  <c r="C2444" i="1"/>
  <c r="B2444" i="1"/>
  <c r="A2444" i="1"/>
  <c r="C2443" i="1"/>
  <c r="B2443" i="1"/>
  <c r="A2443" i="1"/>
  <c r="C2442" i="1"/>
  <c r="B2442" i="1"/>
  <c r="A2442" i="1"/>
  <c r="C2441" i="1"/>
  <c r="B2441" i="1"/>
  <c r="A2441" i="1"/>
  <c r="C2440" i="1"/>
  <c r="B2440" i="1"/>
  <c r="A2440" i="1"/>
  <c r="C2439" i="1"/>
  <c r="B2439" i="1"/>
  <c r="A2439" i="1"/>
  <c r="C2438" i="1"/>
  <c r="B2438" i="1"/>
  <c r="A2438" i="1"/>
  <c r="C2437" i="1"/>
  <c r="B2437" i="1"/>
  <c r="A2437" i="1"/>
  <c r="C2436" i="1"/>
  <c r="B2436" i="1"/>
  <c r="A2436" i="1"/>
  <c r="C2435" i="1"/>
  <c r="B2435" i="1"/>
  <c r="A2435" i="1"/>
  <c r="C2434" i="1"/>
  <c r="B2434" i="1"/>
  <c r="A2434" i="1"/>
  <c r="C2433" i="1"/>
  <c r="B2433" i="1"/>
  <c r="A2433" i="1"/>
  <c r="C2432" i="1"/>
  <c r="B2432" i="1"/>
  <c r="A2432" i="1"/>
  <c r="C2431" i="1"/>
  <c r="B2431" i="1"/>
  <c r="A2431" i="1"/>
  <c r="C2430" i="1"/>
  <c r="B2430" i="1"/>
  <c r="A2430" i="1"/>
  <c r="C2429" i="1"/>
  <c r="B2429" i="1"/>
  <c r="A2429" i="1"/>
  <c r="C2428" i="1"/>
  <c r="B2428" i="1"/>
  <c r="A2428" i="1"/>
  <c r="C2427" i="1"/>
  <c r="B2427" i="1"/>
  <c r="A2427" i="1"/>
  <c r="C2426" i="1"/>
  <c r="B2426" i="1"/>
  <c r="A2426" i="1"/>
  <c r="C2425" i="1"/>
  <c r="B2425" i="1"/>
  <c r="A2425" i="1"/>
  <c r="C2424" i="1"/>
  <c r="B2424" i="1"/>
  <c r="A2424" i="1"/>
  <c r="C2423" i="1"/>
  <c r="B2423" i="1"/>
  <c r="A2423" i="1"/>
  <c r="C2422" i="1"/>
  <c r="B2422" i="1"/>
  <c r="A2422" i="1"/>
  <c r="C2421" i="1"/>
  <c r="B2421" i="1"/>
  <c r="A2421" i="1"/>
  <c r="C2420" i="1"/>
  <c r="B2420" i="1"/>
  <c r="A2420" i="1"/>
  <c r="C2419" i="1"/>
  <c r="B2419" i="1"/>
  <c r="A2419" i="1"/>
  <c r="C2418" i="1"/>
  <c r="B2418" i="1"/>
  <c r="A2418" i="1"/>
  <c r="C2417" i="1"/>
  <c r="B2417" i="1"/>
  <c r="A2417" i="1"/>
  <c r="C2416" i="1"/>
  <c r="B2416" i="1"/>
  <c r="A2416" i="1"/>
  <c r="C2415" i="1"/>
  <c r="B2415" i="1"/>
  <c r="A2415" i="1"/>
  <c r="C2414" i="1"/>
  <c r="B2414" i="1"/>
  <c r="A2414" i="1"/>
  <c r="C2413" i="1"/>
  <c r="B2413" i="1"/>
  <c r="A2413" i="1"/>
  <c r="C2412" i="1"/>
  <c r="B2412" i="1"/>
  <c r="A2412" i="1"/>
  <c r="C2411" i="1"/>
  <c r="B2411" i="1"/>
  <c r="A2411" i="1"/>
  <c r="C2410" i="1"/>
  <c r="B2410" i="1"/>
  <c r="A2410" i="1"/>
  <c r="C2409" i="1"/>
  <c r="B2409" i="1"/>
  <c r="A2409" i="1"/>
  <c r="C2408" i="1"/>
  <c r="B2408" i="1"/>
  <c r="A2408" i="1"/>
  <c r="C2407" i="1"/>
  <c r="B2407" i="1"/>
  <c r="A2407" i="1"/>
  <c r="C2406" i="1"/>
  <c r="B2406" i="1"/>
  <c r="A2406" i="1"/>
  <c r="C2405" i="1"/>
  <c r="B2405" i="1"/>
  <c r="A2405" i="1"/>
  <c r="C2404" i="1"/>
  <c r="B2404" i="1"/>
  <c r="A2404" i="1"/>
  <c r="C2403" i="1"/>
  <c r="B2403" i="1"/>
  <c r="A2403" i="1"/>
  <c r="C2402" i="1"/>
  <c r="B2402" i="1"/>
  <c r="A2402" i="1"/>
  <c r="C2401" i="1"/>
  <c r="B2401" i="1"/>
  <c r="A2401" i="1"/>
  <c r="C2400" i="1"/>
  <c r="B2400" i="1"/>
  <c r="A2400" i="1"/>
  <c r="C2399" i="1"/>
  <c r="B2399" i="1"/>
  <c r="A2399" i="1"/>
  <c r="C2398" i="1"/>
  <c r="B2398" i="1"/>
  <c r="A2398" i="1"/>
  <c r="C2397" i="1"/>
  <c r="B2397" i="1"/>
  <c r="A2397" i="1"/>
  <c r="C2396" i="1"/>
  <c r="B2396" i="1"/>
  <c r="A2396" i="1"/>
  <c r="C2395" i="1"/>
  <c r="B2395" i="1"/>
  <c r="A2395" i="1"/>
  <c r="C2394" i="1"/>
  <c r="B2394" i="1"/>
  <c r="A2394" i="1"/>
  <c r="C2393" i="1"/>
  <c r="B2393" i="1"/>
  <c r="A2393" i="1"/>
  <c r="C2392" i="1"/>
  <c r="B2392" i="1"/>
  <c r="A2392" i="1"/>
  <c r="C2391" i="1"/>
  <c r="B2391" i="1"/>
  <c r="A2391" i="1"/>
  <c r="C2390" i="1"/>
  <c r="B2390" i="1"/>
  <c r="A2390" i="1"/>
  <c r="C2389" i="1"/>
  <c r="B2389" i="1"/>
  <c r="A2389" i="1"/>
  <c r="C2388" i="1"/>
  <c r="B2388" i="1"/>
  <c r="A2388" i="1"/>
  <c r="C2387" i="1"/>
  <c r="B2387" i="1"/>
  <c r="A2387" i="1"/>
  <c r="C2386" i="1"/>
  <c r="B2386" i="1"/>
  <c r="A2386" i="1"/>
  <c r="C2385" i="1"/>
  <c r="B2385" i="1"/>
  <c r="A2385" i="1"/>
  <c r="C2384" i="1"/>
  <c r="B2384" i="1"/>
  <c r="A2384" i="1"/>
  <c r="C2383" i="1"/>
  <c r="B2383" i="1"/>
  <c r="A2383" i="1"/>
  <c r="C2382" i="1"/>
  <c r="B2382" i="1"/>
  <c r="A2382" i="1"/>
  <c r="C2381" i="1"/>
  <c r="B2381" i="1"/>
  <c r="A2381" i="1"/>
  <c r="C2380" i="1"/>
  <c r="B2380" i="1"/>
  <c r="A2380" i="1"/>
  <c r="C2379" i="1"/>
  <c r="B2379" i="1"/>
  <c r="A2379" i="1"/>
  <c r="C2378" i="1"/>
  <c r="B2378" i="1"/>
  <c r="A2378" i="1"/>
  <c r="C2377" i="1"/>
  <c r="B2377" i="1"/>
  <c r="A2377" i="1"/>
  <c r="C2376" i="1"/>
  <c r="B2376" i="1"/>
  <c r="A2376" i="1"/>
  <c r="C2375" i="1"/>
  <c r="B2375" i="1"/>
  <c r="A2375" i="1"/>
  <c r="C2374" i="1"/>
  <c r="B2374" i="1"/>
  <c r="A2374" i="1"/>
  <c r="C2373" i="1"/>
  <c r="B2373" i="1"/>
  <c r="A2373" i="1"/>
  <c r="C2372" i="1"/>
  <c r="B2372" i="1"/>
  <c r="A2372" i="1"/>
  <c r="C2371" i="1"/>
  <c r="B2371" i="1"/>
  <c r="A2371" i="1"/>
  <c r="C2370" i="1"/>
  <c r="B2370" i="1"/>
  <c r="A2370" i="1"/>
  <c r="C2369" i="1"/>
  <c r="B2369" i="1"/>
  <c r="A2369" i="1"/>
  <c r="C2368" i="1"/>
  <c r="B2368" i="1"/>
  <c r="A2368" i="1"/>
  <c r="C2367" i="1"/>
  <c r="B2367" i="1"/>
  <c r="A2367" i="1"/>
  <c r="C2366" i="1"/>
  <c r="B2366" i="1"/>
  <c r="A2366" i="1"/>
  <c r="C2365" i="1"/>
  <c r="B2365" i="1"/>
  <c r="A2365" i="1"/>
  <c r="C2364" i="1"/>
  <c r="B2364" i="1"/>
  <c r="A2364" i="1"/>
  <c r="C2363" i="1"/>
  <c r="B2363" i="1"/>
  <c r="A2363" i="1"/>
  <c r="C2362" i="1"/>
  <c r="B2362" i="1"/>
  <c r="A2362" i="1"/>
  <c r="C2361" i="1"/>
  <c r="B2361" i="1"/>
  <c r="A2361" i="1"/>
  <c r="C2360" i="1"/>
  <c r="B2360" i="1"/>
  <c r="A2360" i="1"/>
  <c r="C2359" i="1"/>
  <c r="B2359" i="1"/>
  <c r="A2359" i="1"/>
  <c r="C2358" i="1"/>
  <c r="B2358" i="1"/>
  <c r="A2358" i="1"/>
  <c r="C2357" i="1"/>
  <c r="B2357" i="1"/>
  <c r="A2357" i="1"/>
  <c r="C2356" i="1"/>
  <c r="B2356" i="1"/>
  <c r="A2356" i="1"/>
  <c r="C2355" i="1"/>
  <c r="B2355" i="1"/>
  <c r="A2355" i="1"/>
  <c r="C2354" i="1"/>
  <c r="B2354" i="1"/>
  <c r="A2354" i="1"/>
  <c r="C2353" i="1"/>
  <c r="B2353" i="1"/>
  <c r="A2353" i="1"/>
  <c r="C2352" i="1"/>
  <c r="B2352" i="1"/>
  <c r="A2352" i="1"/>
  <c r="C2351" i="1"/>
  <c r="B2351" i="1"/>
  <c r="A2351" i="1"/>
  <c r="C2350" i="1"/>
  <c r="B2350" i="1"/>
  <c r="A2350" i="1"/>
  <c r="C2349" i="1"/>
  <c r="B2349" i="1"/>
  <c r="A2349" i="1"/>
  <c r="C2348" i="1"/>
  <c r="B2348" i="1"/>
  <c r="A2348" i="1"/>
  <c r="C2347" i="1"/>
  <c r="B2347" i="1"/>
  <c r="A2347" i="1"/>
  <c r="C2346" i="1"/>
  <c r="B2346" i="1"/>
  <c r="A2346" i="1"/>
  <c r="C2345" i="1"/>
  <c r="B2345" i="1"/>
  <c r="A2345" i="1"/>
  <c r="C2344" i="1"/>
  <c r="B2344" i="1"/>
  <c r="A2344" i="1"/>
  <c r="C2343" i="1"/>
  <c r="B2343" i="1"/>
  <c r="A2343" i="1"/>
  <c r="C2342" i="1"/>
  <c r="B2342" i="1"/>
  <c r="A2342" i="1"/>
  <c r="C2341" i="1"/>
  <c r="B2341" i="1"/>
  <c r="A2341" i="1"/>
  <c r="C2340" i="1"/>
  <c r="B2340" i="1"/>
  <c r="A2340" i="1"/>
  <c r="C2339" i="1"/>
  <c r="B2339" i="1"/>
  <c r="A2339" i="1"/>
  <c r="C2338" i="1"/>
  <c r="B2338" i="1"/>
  <c r="A2338" i="1"/>
  <c r="C2337" i="1"/>
  <c r="B2337" i="1"/>
  <c r="A2337" i="1"/>
  <c r="C2336" i="1"/>
  <c r="B2336" i="1"/>
  <c r="A2336" i="1"/>
  <c r="C2335" i="1"/>
  <c r="B2335" i="1"/>
  <c r="A2335" i="1"/>
  <c r="C2334" i="1"/>
  <c r="B2334" i="1"/>
  <c r="A2334" i="1"/>
  <c r="C2333" i="1"/>
  <c r="B2333" i="1"/>
  <c r="A2333" i="1"/>
  <c r="C2332" i="1"/>
  <c r="B2332" i="1"/>
  <c r="A2332" i="1"/>
  <c r="C2331" i="1"/>
  <c r="B2331" i="1"/>
  <c r="A2331" i="1"/>
  <c r="C2330" i="1"/>
  <c r="B2330" i="1"/>
  <c r="A2330" i="1"/>
  <c r="C2329" i="1"/>
  <c r="B2329" i="1"/>
  <c r="A2329" i="1"/>
  <c r="C2328" i="1"/>
  <c r="B2328" i="1"/>
  <c r="A2328" i="1"/>
  <c r="C2327" i="1"/>
  <c r="B2327" i="1"/>
  <c r="A2327" i="1"/>
  <c r="C2326" i="1"/>
  <c r="B2326" i="1"/>
  <c r="A2326" i="1"/>
  <c r="C2325" i="1"/>
  <c r="B2325" i="1"/>
  <c r="A2325" i="1"/>
  <c r="C2324" i="1"/>
  <c r="B2324" i="1"/>
  <c r="A2324" i="1"/>
  <c r="C2323" i="1"/>
  <c r="B2323" i="1"/>
  <c r="A2323" i="1"/>
  <c r="C2322" i="1"/>
  <c r="B2322" i="1"/>
  <c r="A2322" i="1"/>
  <c r="C2321" i="1"/>
  <c r="B2321" i="1"/>
  <c r="A2321" i="1"/>
  <c r="C2320" i="1"/>
  <c r="B2320" i="1"/>
  <c r="A2320" i="1"/>
  <c r="C2319" i="1"/>
  <c r="B2319" i="1"/>
  <c r="A2319" i="1"/>
  <c r="C2318" i="1"/>
  <c r="B2318" i="1"/>
  <c r="A2318" i="1"/>
  <c r="C2317" i="1"/>
  <c r="B2317" i="1"/>
  <c r="A2317" i="1"/>
  <c r="C2316" i="1"/>
  <c r="B2316" i="1"/>
  <c r="A2316" i="1"/>
  <c r="C2315" i="1"/>
  <c r="B2315" i="1"/>
  <c r="A2315" i="1"/>
  <c r="C2314" i="1"/>
  <c r="B2314" i="1"/>
  <c r="A2314" i="1"/>
  <c r="C2313" i="1"/>
  <c r="B2313" i="1"/>
  <c r="A2313" i="1"/>
  <c r="C2312" i="1"/>
  <c r="B2312" i="1"/>
  <c r="A2312" i="1"/>
  <c r="C2311" i="1"/>
  <c r="B2311" i="1"/>
  <c r="A2311" i="1"/>
  <c r="C2310" i="1"/>
  <c r="B2310" i="1"/>
  <c r="A2310" i="1"/>
  <c r="C2309" i="1"/>
  <c r="B2309" i="1"/>
  <c r="A2309" i="1"/>
  <c r="C2308" i="1"/>
  <c r="B2308" i="1"/>
  <c r="A2308" i="1"/>
  <c r="C2307" i="1"/>
  <c r="B2307" i="1"/>
  <c r="A2307" i="1"/>
  <c r="C2306" i="1"/>
  <c r="B2306" i="1"/>
  <c r="A2306" i="1"/>
  <c r="C2305" i="1"/>
  <c r="B2305" i="1"/>
  <c r="A2305" i="1"/>
  <c r="C2304" i="1"/>
  <c r="B2304" i="1"/>
  <c r="A2304" i="1"/>
  <c r="C2303" i="1"/>
  <c r="B2303" i="1"/>
  <c r="A2303" i="1"/>
  <c r="C2302" i="1"/>
  <c r="B2302" i="1"/>
  <c r="A2302" i="1"/>
  <c r="C2301" i="1"/>
  <c r="B2301" i="1"/>
  <c r="A2301" i="1"/>
  <c r="C2300" i="1"/>
  <c r="B2300" i="1"/>
  <c r="A2300" i="1"/>
  <c r="C2299" i="1"/>
  <c r="B2299" i="1"/>
  <c r="A2299" i="1"/>
  <c r="C2298" i="1"/>
  <c r="B2298" i="1"/>
  <c r="A2298" i="1"/>
  <c r="C2297" i="1"/>
  <c r="B2297" i="1"/>
  <c r="A2297" i="1"/>
  <c r="C2296" i="1"/>
  <c r="B2296" i="1"/>
  <c r="A2296" i="1"/>
  <c r="C2295" i="1"/>
  <c r="B2295" i="1"/>
  <c r="A2295" i="1"/>
  <c r="C2294" i="1"/>
  <c r="B2294" i="1"/>
  <c r="A2294" i="1"/>
  <c r="C2293" i="1"/>
  <c r="B2293" i="1"/>
  <c r="A2293" i="1"/>
  <c r="C2292" i="1"/>
  <c r="B2292" i="1"/>
  <c r="A2292" i="1"/>
  <c r="C2291" i="1"/>
  <c r="B2291" i="1"/>
  <c r="A2291" i="1"/>
  <c r="C2290" i="1"/>
  <c r="B2290" i="1"/>
  <c r="A2290" i="1"/>
  <c r="C2289" i="1"/>
  <c r="B2289" i="1"/>
  <c r="A2289" i="1"/>
  <c r="C2288" i="1"/>
  <c r="B2288" i="1"/>
  <c r="A2288" i="1"/>
  <c r="C2287" i="1"/>
  <c r="B2287" i="1"/>
  <c r="A2287" i="1"/>
  <c r="C2286" i="1"/>
  <c r="B2286" i="1"/>
  <c r="A2286" i="1"/>
  <c r="C2285" i="1"/>
  <c r="B2285" i="1"/>
  <c r="A2285" i="1"/>
  <c r="C2284" i="1"/>
  <c r="B2284" i="1"/>
  <c r="A2284" i="1"/>
  <c r="C2283" i="1"/>
  <c r="B2283" i="1"/>
  <c r="A2283" i="1"/>
  <c r="C2282" i="1"/>
  <c r="B2282" i="1"/>
  <c r="A2282" i="1"/>
  <c r="C2281" i="1"/>
  <c r="B2281" i="1"/>
  <c r="A2281" i="1"/>
  <c r="C2280" i="1"/>
  <c r="B2280" i="1"/>
  <c r="A2280" i="1"/>
  <c r="C2279" i="1"/>
  <c r="B2279" i="1"/>
  <c r="A2279" i="1"/>
  <c r="C2278" i="1"/>
  <c r="B2278" i="1"/>
  <c r="A2278" i="1"/>
  <c r="C2277" i="1"/>
  <c r="B2277" i="1"/>
  <c r="A2277" i="1"/>
  <c r="C2276" i="1"/>
  <c r="B2276" i="1"/>
  <c r="A2276" i="1"/>
  <c r="C2275" i="1"/>
  <c r="B2275" i="1"/>
  <c r="A2275" i="1"/>
  <c r="C2274" i="1"/>
  <c r="B2274" i="1"/>
  <c r="A2274" i="1"/>
  <c r="C2273" i="1"/>
  <c r="B2273" i="1"/>
  <c r="A2273" i="1"/>
  <c r="C2272" i="1"/>
  <c r="B2272" i="1"/>
  <c r="A2272" i="1"/>
  <c r="C2271" i="1"/>
  <c r="B2271" i="1"/>
  <c r="A2271" i="1"/>
  <c r="C2270" i="1"/>
  <c r="B2270" i="1"/>
  <c r="A2270" i="1"/>
  <c r="C2269" i="1"/>
  <c r="B2269" i="1"/>
  <c r="A2269" i="1"/>
  <c r="C2268" i="1"/>
  <c r="B2268" i="1"/>
  <c r="A2268" i="1"/>
  <c r="C2267" i="1"/>
  <c r="B2267" i="1"/>
  <c r="A2267" i="1"/>
  <c r="C2266" i="1"/>
  <c r="B2266" i="1"/>
  <c r="A2266" i="1"/>
  <c r="C2265" i="1"/>
  <c r="B2265" i="1"/>
  <c r="A2265" i="1"/>
  <c r="C2264" i="1"/>
  <c r="B2264" i="1"/>
  <c r="A2264" i="1"/>
  <c r="C2263" i="1"/>
  <c r="B2263" i="1"/>
  <c r="A2263" i="1"/>
  <c r="C2262" i="1"/>
  <c r="B2262" i="1"/>
  <c r="A2262" i="1"/>
  <c r="C2261" i="1"/>
  <c r="B2261" i="1"/>
  <c r="A2261" i="1"/>
  <c r="C2260" i="1"/>
  <c r="B2260" i="1"/>
  <c r="A2260" i="1"/>
  <c r="C2259" i="1"/>
  <c r="B2259" i="1"/>
  <c r="A2259" i="1"/>
  <c r="C2258" i="1"/>
  <c r="B2258" i="1"/>
  <c r="A2258" i="1"/>
  <c r="C2257" i="1"/>
  <c r="B2257" i="1"/>
  <c r="A2257" i="1"/>
  <c r="C2256" i="1"/>
  <c r="B2256" i="1"/>
  <c r="A2256" i="1"/>
  <c r="C2255" i="1"/>
  <c r="B2255" i="1"/>
  <c r="A2255" i="1"/>
  <c r="C2254" i="1"/>
  <c r="B2254" i="1"/>
  <c r="A2254" i="1"/>
  <c r="C2253" i="1"/>
  <c r="B2253" i="1"/>
  <c r="A2253" i="1"/>
  <c r="C2252" i="1"/>
  <c r="B2252" i="1"/>
  <c r="A2252" i="1"/>
  <c r="C2251" i="1"/>
  <c r="B2251" i="1"/>
  <c r="A2251" i="1"/>
  <c r="C2250" i="1"/>
  <c r="B2250" i="1"/>
  <c r="A2250" i="1"/>
  <c r="C2249" i="1"/>
  <c r="B2249" i="1"/>
  <c r="A2249" i="1"/>
  <c r="C2248" i="1"/>
  <c r="B2248" i="1"/>
  <c r="A2248" i="1"/>
  <c r="C2247" i="1"/>
  <c r="B2247" i="1"/>
  <c r="A2247" i="1"/>
  <c r="C2246" i="1"/>
  <c r="B2246" i="1"/>
  <c r="A2246" i="1"/>
  <c r="C2245" i="1"/>
  <c r="B2245" i="1"/>
  <c r="A2245" i="1"/>
  <c r="C2244" i="1"/>
  <c r="B2244" i="1"/>
  <c r="A2244" i="1"/>
  <c r="C2243" i="1"/>
  <c r="B2243" i="1"/>
  <c r="A2243" i="1"/>
  <c r="C2242" i="1"/>
  <c r="B2242" i="1"/>
  <c r="A2242" i="1"/>
  <c r="C2241" i="1"/>
  <c r="B2241" i="1"/>
  <c r="A2241" i="1"/>
  <c r="C2240" i="1"/>
  <c r="B2240" i="1"/>
  <c r="A2240" i="1"/>
  <c r="C2239" i="1"/>
  <c r="B2239" i="1"/>
  <c r="A2239" i="1"/>
  <c r="C2238" i="1"/>
  <c r="B2238" i="1"/>
  <c r="A2238" i="1"/>
  <c r="C2237" i="1"/>
  <c r="B2237" i="1"/>
  <c r="A2237" i="1"/>
  <c r="C2236" i="1"/>
  <c r="B2236" i="1"/>
  <c r="A2236" i="1"/>
  <c r="C2235" i="1"/>
  <c r="B2235" i="1"/>
  <c r="A2235" i="1"/>
  <c r="C2234" i="1"/>
  <c r="B2234" i="1"/>
  <c r="A2234" i="1"/>
  <c r="C2233" i="1"/>
  <c r="B2233" i="1"/>
  <c r="A2233" i="1"/>
  <c r="C2232" i="1"/>
  <c r="B2232" i="1"/>
  <c r="A2232" i="1"/>
  <c r="C2231" i="1"/>
  <c r="B2231" i="1"/>
  <c r="A2231" i="1"/>
  <c r="C2230" i="1"/>
  <c r="B2230" i="1"/>
  <c r="A2230" i="1"/>
  <c r="C2229" i="1"/>
  <c r="B2229" i="1"/>
  <c r="A2229" i="1"/>
  <c r="C2228" i="1"/>
  <c r="B2228" i="1"/>
  <c r="A2228" i="1"/>
  <c r="C2227" i="1"/>
  <c r="B2227" i="1"/>
  <c r="A2227" i="1"/>
  <c r="C2226" i="1"/>
  <c r="B2226" i="1"/>
  <c r="A2226" i="1"/>
  <c r="C2225" i="1"/>
  <c r="B2225" i="1"/>
  <c r="A2225" i="1"/>
  <c r="C2224" i="1"/>
  <c r="B2224" i="1"/>
  <c r="A2224" i="1"/>
  <c r="C2223" i="1"/>
  <c r="B2223" i="1"/>
  <c r="A2223" i="1"/>
  <c r="C2222" i="1"/>
  <c r="B2222" i="1"/>
  <c r="A2222" i="1"/>
  <c r="C2221" i="1"/>
  <c r="B2221" i="1"/>
  <c r="A2221" i="1"/>
  <c r="C2220" i="1"/>
  <c r="B2220" i="1"/>
  <c r="A2220" i="1"/>
  <c r="C2219" i="1"/>
  <c r="B2219" i="1"/>
  <c r="A2219" i="1"/>
  <c r="C2218" i="1"/>
  <c r="B2218" i="1"/>
  <c r="A2218" i="1"/>
  <c r="C2217" i="1"/>
  <c r="B2217" i="1"/>
  <c r="A2217" i="1"/>
  <c r="C2216" i="1"/>
  <c r="B2216" i="1"/>
  <c r="A2216" i="1"/>
  <c r="C2215" i="1"/>
  <c r="B2215" i="1"/>
  <c r="A2215" i="1"/>
  <c r="C2214" i="1"/>
  <c r="B2214" i="1"/>
  <c r="A2214" i="1"/>
  <c r="C2213" i="1"/>
  <c r="B2213" i="1"/>
  <c r="A2213" i="1"/>
  <c r="C2212" i="1"/>
  <c r="B2212" i="1"/>
  <c r="A2212" i="1"/>
  <c r="C2211" i="1"/>
  <c r="B2211" i="1"/>
  <c r="A2211" i="1"/>
  <c r="C2210" i="1"/>
  <c r="B2210" i="1"/>
  <c r="A2210" i="1"/>
  <c r="C2209" i="1"/>
  <c r="B2209" i="1"/>
  <c r="A2209" i="1"/>
  <c r="C2208" i="1"/>
  <c r="B2208" i="1"/>
  <c r="A2208" i="1"/>
  <c r="C2207" i="1"/>
  <c r="B2207" i="1"/>
  <c r="A2207" i="1"/>
  <c r="C2206" i="1"/>
  <c r="B2206" i="1"/>
  <c r="A2206" i="1"/>
  <c r="C2205" i="1"/>
  <c r="B2205" i="1"/>
  <c r="A2205" i="1"/>
  <c r="C2204" i="1"/>
  <c r="B2204" i="1"/>
  <c r="A2204" i="1"/>
  <c r="C2203" i="1"/>
  <c r="B2203" i="1"/>
  <c r="A2203" i="1"/>
  <c r="C2202" i="1"/>
  <c r="B2202" i="1"/>
  <c r="A2202" i="1"/>
  <c r="C2201" i="1"/>
  <c r="B2201" i="1"/>
  <c r="A2201" i="1"/>
  <c r="C2200" i="1"/>
  <c r="B2200" i="1"/>
  <c r="A2200" i="1"/>
  <c r="C2199" i="1"/>
  <c r="B2199" i="1"/>
  <c r="A2199" i="1"/>
  <c r="C2198" i="1"/>
  <c r="B2198" i="1"/>
  <c r="A2198" i="1"/>
  <c r="C2197" i="1"/>
  <c r="B2197" i="1"/>
  <c r="A2197" i="1"/>
  <c r="C2196" i="1"/>
  <c r="B2196" i="1"/>
  <c r="A2196" i="1"/>
  <c r="C2195" i="1"/>
  <c r="B2195" i="1"/>
  <c r="A2195" i="1"/>
  <c r="C2194" i="1"/>
  <c r="B2194" i="1"/>
  <c r="A2194" i="1"/>
  <c r="C2193" i="1"/>
  <c r="B2193" i="1"/>
  <c r="A2193" i="1"/>
  <c r="C2192" i="1"/>
  <c r="B2192" i="1"/>
  <c r="A2192" i="1"/>
  <c r="C2191" i="1"/>
  <c r="B2191" i="1"/>
  <c r="A2191" i="1"/>
  <c r="C2190" i="1"/>
  <c r="B2190" i="1"/>
  <c r="A2190" i="1"/>
  <c r="C2189" i="1"/>
  <c r="B2189" i="1"/>
  <c r="A2189" i="1"/>
  <c r="C2188" i="1"/>
  <c r="B2188" i="1"/>
  <c r="A2188" i="1"/>
  <c r="C2187" i="1"/>
  <c r="B2187" i="1"/>
  <c r="A2187" i="1"/>
  <c r="C2186" i="1"/>
  <c r="B2186" i="1"/>
  <c r="A2186" i="1"/>
  <c r="C2185" i="1"/>
  <c r="B2185" i="1"/>
  <c r="A2185" i="1"/>
  <c r="C2184" i="1"/>
  <c r="B2184" i="1"/>
  <c r="A2184" i="1"/>
  <c r="C2183" i="1"/>
  <c r="B2183" i="1"/>
  <c r="A2183" i="1"/>
  <c r="C2182" i="1"/>
  <c r="B2182" i="1"/>
  <c r="A2182" i="1"/>
  <c r="C2181" i="1"/>
  <c r="B2181" i="1"/>
  <c r="A2181" i="1"/>
  <c r="C2180" i="1"/>
  <c r="B2180" i="1"/>
  <c r="A2180" i="1"/>
  <c r="C2179" i="1"/>
  <c r="B2179" i="1"/>
  <c r="A2179" i="1"/>
  <c r="C2178" i="1"/>
  <c r="B2178" i="1"/>
  <c r="A2178" i="1"/>
  <c r="C2177" i="1"/>
  <c r="B2177" i="1"/>
  <c r="A2177" i="1"/>
  <c r="C2176" i="1"/>
  <c r="B2176" i="1"/>
  <c r="A2176" i="1"/>
  <c r="C2175" i="1"/>
  <c r="B2175" i="1"/>
  <c r="A2175" i="1"/>
  <c r="C2174" i="1"/>
  <c r="B2174" i="1"/>
  <c r="A2174" i="1"/>
  <c r="C2173" i="1"/>
  <c r="B2173" i="1"/>
  <c r="A2173" i="1"/>
  <c r="C2172" i="1"/>
  <c r="B2172" i="1"/>
  <c r="A2172" i="1"/>
  <c r="C2171" i="1"/>
  <c r="B2171" i="1"/>
  <c r="A2171" i="1"/>
  <c r="C2170" i="1"/>
  <c r="B2170" i="1"/>
  <c r="A2170" i="1"/>
  <c r="C2169" i="1"/>
  <c r="B2169" i="1"/>
  <c r="A2169" i="1"/>
  <c r="C2168" i="1"/>
  <c r="B2168" i="1"/>
  <c r="A2168" i="1"/>
  <c r="C2167" i="1"/>
  <c r="B2167" i="1"/>
  <c r="A2167" i="1"/>
  <c r="C2166" i="1"/>
  <c r="B2166" i="1"/>
  <c r="A2166" i="1"/>
  <c r="C2165" i="1"/>
  <c r="B2165" i="1"/>
  <c r="A2165" i="1"/>
  <c r="C2164" i="1"/>
  <c r="B2164" i="1"/>
  <c r="A2164" i="1"/>
  <c r="C2163" i="1"/>
  <c r="B2163" i="1"/>
  <c r="A2163" i="1"/>
  <c r="C2162" i="1"/>
  <c r="B2162" i="1"/>
  <c r="A2162" i="1"/>
  <c r="C2161" i="1"/>
  <c r="B2161" i="1"/>
  <c r="A2161" i="1"/>
  <c r="C2160" i="1"/>
  <c r="B2160" i="1"/>
  <c r="A2160" i="1"/>
  <c r="C2159" i="1"/>
  <c r="B2159" i="1"/>
  <c r="A2159" i="1"/>
  <c r="C2158" i="1"/>
  <c r="B2158" i="1"/>
  <c r="A2158" i="1"/>
  <c r="C2157" i="1"/>
  <c r="B2157" i="1"/>
  <c r="A2157" i="1"/>
  <c r="C2156" i="1"/>
  <c r="B2156" i="1"/>
  <c r="A2156" i="1"/>
  <c r="C2155" i="1"/>
  <c r="B2155" i="1"/>
  <c r="A2155" i="1"/>
  <c r="C2154" i="1"/>
  <c r="B2154" i="1"/>
  <c r="A2154" i="1"/>
  <c r="C2153" i="1"/>
  <c r="B2153" i="1"/>
  <c r="A2153" i="1"/>
  <c r="C2152" i="1"/>
  <c r="B2152" i="1"/>
  <c r="A2152" i="1"/>
  <c r="C2151" i="1"/>
  <c r="B2151" i="1"/>
  <c r="A2151" i="1"/>
  <c r="C2150" i="1"/>
  <c r="B2150" i="1"/>
  <c r="A2150" i="1"/>
  <c r="C2149" i="1"/>
  <c r="B2149" i="1"/>
  <c r="A2149" i="1"/>
  <c r="C2148" i="1"/>
  <c r="B2148" i="1"/>
  <c r="A2148" i="1"/>
  <c r="C2147" i="1"/>
  <c r="B2147" i="1"/>
  <c r="A2147" i="1"/>
  <c r="C2146" i="1"/>
  <c r="B2146" i="1"/>
  <c r="A2146" i="1"/>
  <c r="C2145" i="1"/>
  <c r="B2145" i="1"/>
  <c r="A2145" i="1"/>
  <c r="C2144" i="1"/>
  <c r="B2144" i="1"/>
  <c r="A2144" i="1"/>
  <c r="C2143" i="1"/>
  <c r="B2143" i="1"/>
  <c r="A2143" i="1"/>
  <c r="C2142" i="1"/>
  <c r="B2142" i="1"/>
  <c r="A2142" i="1"/>
  <c r="C2141" i="1"/>
  <c r="B2141" i="1"/>
  <c r="A2141" i="1"/>
  <c r="C2140" i="1"/>
  <c r="B2140" i="1"/>
  <c r="A2140" i="1"/>
  <c r="C2139" i="1"/>
  <c r="B2139" i="1"/>
  <c r="A2139" i="1"/>
  <c r="C2138" i="1"/>
  <c r="B2138" i="1"/>
  <c r="A2138" i="1"/>
  <c r="C2137" i="1"/>
  <c r="B2137" i="1"/>
  <c r="A2137" i="1"/>
  <c r="C2136" i="1"/>
  <c r="B2136" i="1"/>
  <c r="A2136" i="1"/>
  <c r="C2135" i="1"/>
  <c r="B2135" i="1"/>
  <c r="A2135" i="1"/>
  <c r="C2134" i="1"/>
  <c r="B2134" i="1"/>
  <c r="A2134" i="1"/>
  <c r="C2133" i="1"/>
  <c r="B2133" i="1"/>
  <c r="A2133" i="1"/>
  <c r="C2132" i="1"/>
  <c r="B2132" i="1"/>
  <c r="A2132" i="1"/>
  <c r="C2131" i="1"/>
  <c r="B2131" i="1"/>
  <c r="A2131" i="1"/>
  <c r="C2130" i="1"/>
  <c r="B2130" i="1"/>
  <c r="A2130" i="1"/>
  <c r="C2129" i="1"/>
  <c r="B2129" i="1"/>
  <c r="A2129" i="1"/>
  <c r="C2128" i="1"/>
  <c r="B2128" i="1"/>
  <c r="A2128" i="1"/>
  <c r="C2127" i="1"/>
  <c r="B2127" i="1"/>
  <c r="A2127" i="1"/>
  <c r="C2126" i="1"/>
  <c r="B2126" i="1"/>
  <c r="A2126" i="1"/>
  <c r="C2125" i="1"/>
  <c r="B2125" i="1"/>
  <c r="A2125" i="1"/>
  <c r="C2124" i="1"/>
  <c r="B2124" i="1"/>
  <c r="A2124" i="1"/>
  <c r="C2123" i="1"/>
  <c r="B2123" i="1"/>
  <c r="A2123" i="1"/>
  <c r="C2122" i="1"/>
  <c r="B2122" i="1"/>
  <c r="A2122" i="1"/>
  <c r="C2121" i="1"/>
  <c r="B2121" i="1"/>
  <c r="A2121" i="1"/>
  <c r="C2120" i="1"/>
  <c r="B2120" i="1"/>
  <c r="A2120" i="1"/>
  <c r="C2119" i="1"/>
  <c r="B2119" i="1"/>
  <c r="A2119" i="1"/>
  <c r="C2118" i="1"/>
  <c r="B2118" i="1"/>
  <c r="A2118" i="1"/>
  <c r="C2117" i="1"/>
  <c r="B2117" i="1"/>
  <c r="A2117" i="1"/>
  <c r="C2116" i="1"/>
  <c r="B2116" i="1"/>
  <c r="A2116" i="1"/>
  <c r="C2115" i="1"/>
  <c r="B2115" i="1"/>
  <c r="A2115" i="1"/>
  <c r="C2114" i="1"/>
  <c r="B2114" i="1"/>
  <c r="A2114" i="1"/>
  <c r="C2113" i="1"/>
  <c r="B2113" i="1"/>
  <c r="A2113" i="1"/>
  <c r="C2112" i="1"/>
  <c r="B2112" i="1"/>
  <c r="A2112" i="1"/>
  <c r="C2111" i="1"/>
  <c r="B2111" i="1"/>
  <c r="A2111" i="1"/>
  <c r="C2110" i="1"/>
  <c r="B2110" i="1"/>
  <c r="A2110" i="1"/>
  <c r="C2109" i="1"/>
  <c r="B2109" i="1"/>
  <c r="A2109" i="1"/>
  <c r="C2108" i="1"/>
  <c r="B2108" i="1"/>
  <c r="A2108" i="1"/>
  <c r="C2107" i="1"/>
  <c r="B2107" i="1"/>
  <c r="A2107" i="1"/>
  <c r="C2106" i="1"/>
  <c r="B2106" i="1"/>
  <c r="A2106" i="1"/>
  <c r="C2105" i="1"/>
  <c r="B2105" i="1"/>
  <c r="A2105" i="1"/>
  <c r="C2104" i="1"/>
  <c r="B2104" i="1"/>
  <c r="A2104" i="1"/>
  <c r="C2103" i="1"/>
  <c r="B2103" i="1"/>
  <c r="A2103" i="1"/>
  <c r="C2102" i="1"/>
  <c r="B2102" i="1"/>
  <c r="A2102" i="1"/>
  <c r="C2101" i="1"/>
  <c r="B2101" i="1"/>
  <c r="A2101" i="1"/>
  <c r="C2100" i="1"/>
  <c r="B2100" i="1"/>
  <c r="A2100" i="1"/>
  <c r="C2099" i="1"/>
  <c r="B2099" i="1"/>
  <c r="A2099" i="1"/>
  <c r="C2098" i="1"/>
  <c r="B2098" i="1"/>
  <c r="A2098" i="1"/>
  <c r="C2097" i="1"/>
  <c r="B2097" i="1"/>
  <c r="A2097" i="1"/>
  <c r="C2096" i="1"/>
  <c r="B2096" i="1"/>
  <c r="A2096" i="1"/>
  <c r="C2095" i="1"/>
  <c r="B2095" i="1"/>
  <c r="A2095" i="1"/>
  <c r="C2094" i="1"/>
  <c r="B2094" i="1"/>
  <c r="A2094" i="1"/>
  <c r="C2093" i="1"/>
  <c r="B2093" i="1"/>
  <c r="A2093" i="1"/>
  <c r="C2092" i="1"/>
  <c r="B2092" i="1"/>
  <c r="A2092" i="1"/>
  <c r="C2091" i="1"/>
  <c r="B2091" i="1"/>
  <c r="A2091" i="1"/>
  <c r="C2090" i="1"/>
  <c r="B2090" i="1"/>
  <c r="A2090" i="1"/>
  <c r="C2089" i="1"/>
  <c r="B2089" i="1"/>
  <c r="A2089" i="1"/>
  <c r="C2088" i="1"/>
  <c r="B2088" i="1"/>
  <c r="A2088" i="1"/>
  <c r="C2087" i="1"/>
  <c r="B2087" i="1"/>
  <c r="A2087" i="1"/>
  <c r="C2086" i="1"/>
  <c r="B2086" i="1"/>
  <c r="A2086" i="1"/>
  <c r="C2085" i="1"/>
  <c r="B2085" i="1"/>
  <c r="A2085" i="1"/>
  <c r="C2084" i="1"/>
  <c r="B2084" i="1"/>
  <c r="A2084" i="1"/>
  <c r="C2083" i="1"/>
  <c r="B2083" i="1"/>
  <c r="A2083" i="1"/>
  <c r="C2082" i="1"/>
  <c r="B2082" i="1"/>
  <c r="A2082" i="1"/>
  <c r="C2081" i="1"/>
  <c r="B2081" i="1"/>
  <c r="A2081" i="1"/>
  <c r="C2080" i="1"/>
  <c r="B2080" i="1"/>
  <c r="A2080" i="1"/>
  <c r="C2079" i="1"/>
  <c r="B2079" i="1"/>
  <c r="A2079" i="1"/>
  <c r="C2078" i="1"/>
  <c r="B2078" i="1"/>
  <c r="A2078" i="1"/>
  <c r="C2077" i="1"/>
  <c r="B2077" i="1"/>
  <c r="A2077" i="1"/>
  <c r="C2076" i="1"/>
  <c r="B2076" i="1"/>
  <c r="A2076" i="1"/>
  <c r="C2075" i="1"/>
  <c r="B2075" i="1"/>
  <c r="A2075" i="1"/>
  <c r="C2074" i="1"/>
  <c r="B2074" i="1"/>
  <c r="A2074" i="1"/>
  <c r="C2073" i="1"/>
  <c r="B2073" i="1"/>
  <c r="A2073" i="1"/>
  <c r="C2072" i="1"/>
  <c r="B2072" i="1"/>
  <c r="A2072" i="1"/>
  <c r="C2071" i="1"/>
  <c r="B2071" i="1"/>
  <c r="A2071" i="1"/>
  <c r="C2070" i="1"/>
  <c r="B2070" i="1"/>
  <c r="A2070" i="1"/>
  <c r="C2069" i="1"/>
  <c r="B2069" i="1"/>
  <c r="A2069" i="1"/>
  <c r="C2068" i="1"/>
  <c r="B2068" i="1"/>
  <c r="A2068" i="1"/>
  <c r="C2067" i="1"/>
  <c r="B2067" i="1"/>
  <c r="A2067" i="1"/>
  <c r="C2066" i="1"/>
  <c r="B2066" i="1"/>
  <c r="A2066" i="1"/>
  <c r="C2065" i="1"/>
  <c r="B2065" i="1"/>
  <c r="A2065" i="1"/>
  <c r="C2064" i="1"/>
  <c r="B2064" i="1"/>
  <c r="A2064" i="1"/>
  <c r="C2063" i="1"/>
  <c r="B2063" i="1"/>
  <c r="A2063" i="1"/>
  <c r="C2062" i="1"/>
  <c r="B2062" i="1"/>
  <c r="A2062" i="1"/>
  <c r="C2061" i="1"/>
  <c r="B2061" i="1"/>
  <c r="A2061" i="1"/>
  <c r="C2060" i="1"/>
  <c r="B2060" i="1"/>
  <c r="A2060" i="1"/>
  <c r="C2059" i="1"/>
  <c r="B2059" i="1"/>
  <c r="A2059" i="1"/>
  <c r="C2058" i="1"/>
  <c r="B2058" i="1"/>
  <c r="A2058" i="1"/>
  <c r="C2057" i="1"/>
  <c r="B2057" i="1"/>
  <c r="A2057" i="1"/>
  <c r="C2056" i="1"/>
  <c r="B2056" i="1"/>
  <c r="A2056" i="1"/>
  <c r="C2055" i="1"/>
  <c r="B2055" i="1"/>
  <c r="A2055" i="1"/>
  <c r="C2054" i="1"/>
  <c r="B2054" i="1"/>
  <c r="A2054" i="1"/>
  <c r="C2053" i="1"/>
  <c r="B2053" i="1"/>
  <c r="A2053" i="1"/>
  <c r="C2052" i="1"/>
  <c r="B2052" i="1"/>
  <c r="A2052" i="1"/>
  <c r="C2051" i="1"/>
  <c r="B2051" i="1"/>
  <c r="A2051" i="1"/>
  <c r="C2050" i="1"/>
  <c r="B2050" i="1"/>
  <c r="A2050" i="1"/>
  <c r="C2049" i="1"/>
  <c r="B2049" i="1"/>
  <c r="A2049" i="1"/>
  <c r="C2048" i="1"/>
  <c r="B2048" i="1"/>
  <c r="A2048" i="1"/>
  <c r="C2047" i="1"/>
  <c r="B2047" i="1"/>
  <c r="A2047" i="1"/>
  <c r="C2046" i="1"/>
  <c r="B2046" i="1"/>
  <c r="A2046" i="1"/>
  <c r="C2045" i="1"/>
  <c r="B2045" i="1"/>
  <c r="A2045" i="1"/>
  <c r="C2044" i="1"/>
  <c r="B2044" i="1"/>
  <c r="A2044" i="1"/>
  <c r="C2043" i="1"/>
  <c r="B2043" i="1"/>
  <c r="A2043" i="1"/>
  <c r="C2042" i="1"/>
  <c r="B2042" i="1"/>
  <c r="A2042" i="1"/>
  <c r="C2041" i="1"/>
  <c r="B2041" i="1"/>
  <c r="A2041" i="1"/>
  <c r="C2040" i="1"/>
  <c r="B2040" i="1"/>
  <c r="A2040" i="1"/>
  <c r="C2039" i="1"/>
  <c r="B2039" i="1"/>
  <c r="A2039" i="1"/>
  <c r="C2038" i="1"/>
  <c r="B2038" i="1"/>
  <c r="A2038" i="1"/>
  <c r="C2037" i="1"/>
  <c r="B2037" i="1"/>
  <c r="A2037" i="1"/>
  <c r="C2036" i="1"/>
  <c r="B2036" i="1"/>
  <c r="A2036" i="1"/>
  <c r="C2035" i="1"/>
  <c r="B2035" i="1"/>
  <c r="A2035" i="1"/>
  <c r="C2034" i="1"/>
  <c r="B2034" i="1"/>
  <c r="A2034" i="1"/>
  <c r="C2033" i="1"/>
  <c r="B2033" i="1"/>
  <c r="A2033" i="1"/>
  <c r="C2032" i="1"/>
  <c r="B2032" i="1"/>
  <c r="A2032" i="1"/>
  <c r="C2031" i="1"/>
  <c r="B2031" i="1"/>
  <c r="A2031" i="1"/>
  <c r="C2030" i="1"/>
  <c r="B2030" i="1"/>
  <c r="A2030" i="1"/>
  <c r="C2029" i="1"/>
  <c r="B2029" i="1"/>
  <c r="A2029" i="1"/>
  <c r="C2028" i="1"/>
  <c r="B2028" i="1"/>
  <c r="A2028" i="1"/>
  <c r="C2027" i="1"/>
  <c r="B2027" i="1"/>
  <c r="A2027" i="1"/>
  <c r="C2026" i="1"/>
  <c r="B2026" i="1"/>
  <c r="A2026" i="1"/>
  <c r="C2025" i="1"/>
  <c r="B2025" i="1"/>
  <c r="A2025" i="1"/>
  <c r="C2024" i="1"/>
  <c r="B2024" i="1"/>
  <c r="A2024" i="1"/>
  <c r="C2023" i="1"/>
  <c r="B2023" i="1"/>
  <c r="A2023" i="1"/>
  <c r="C2022" i="1"/>
  <c r="B2022" i="1"/>
  <c r="A2022" i="1"/>
  <c r="C2021" i="1"/>
  <c r="B2021" i="1"/>
  <c r="A2021" i="1"/>
  <c r="C2020" i="1"/>
  <c r="B2020" i="1"/>
  <c r="A2020" i="1"/>
  <c r="C2019" i="1"/>
  <c r="B2019" i="1"/>
  <c r="A2019" i="1"/>
  <c r="C2018" i="1"/>
  <c r="B2018" i="1"/>
  <c r="A2018" i="1"/>
  <c r="C2017" i="1"/>
  <c r="B2017" i="1"/>
  <c r="A2017" i="1"/>
  <c r="C2016" i="1"/>
  <c r="B2016" i="1"/>
  <c r="A2016" i="1"/>
  <c r="C2015" i="1"/>
  <c r="B2015" i="1"/>
  <c r="A2015" i="1"/>
  <c r="C2014" i="1"/>
  <c r="B2014" i="1"/>
  <c r="A2014" i="1"/>
  <c r="C2013" i="1"/>
  <c r="B2013" i="1"/>
  <c r="A2013" i="1"/>
  <c r="C2012" i="1"/>
  <c r="B2012" i="1"/>
  <c r="A2012" i="1"/>
  <c r="C2011" i="1"/>
  <c r="B2011" i="1"/>
  <c r="A2011" i="1"/>
  <c r="C2010" i="1"/>
  <c r="B2010" i="1"/>
  <c r="A2010" i="1"/>
  <c r="C2009" i="1"/>
  <c r="B2009" i="1"/>
  <c r="A2009" i="1"/>
  <c r="C2008" i="1"/>
  <c r="B2008" i="1"/>
  <c r="A2008" i="1"/>
  <c r="C2007" i="1"/>
  <c r="B2007" i="1"/>
  <c r="A2007" i="1"/>
  <c r="C2006" i="1"/>
  <c r="B2006" i="1"/>
  <c r="A2006" i="1"/>
  <c r="C2005" i="1"/>
  <c r="B2005" i="1"/>
  <c r="A2005" i="1"/>
  <c r="C2004" i="1"/>
  <c r="B2004" i="1"/>
  <c r="A2004" i="1"/>
  <c r="C2003" i="1"/>
  <c r="B2003" i="1"/>
  <c r="A2003" i="1"/>
  <c r="C2002" i="1"/>
  <c r="B2002" i="1"/>
  <c r="A2002" i="1"/>
  <c r="C2001" i="1"/>
  <c r="B2001" i="1"/>
  <c r="A2001" i="1"/>
  <c r="C2000" i="1"/>
  <c r="B2000" i="1"/>
  <c r="A2000" i="1"/>
  <c r="C1999" i="1"/>
  <c r="B1999" i="1"/>
  <c r="A1999" i="1"/>
  <c r="C1998" i="1"/>
  <c r="B1998" i="1"/>
  <c r="A1998" i="1"/>
  <c r="C1997" i="1"/>
  <c r="B1997" i="1"/>
  <c r="A1997" i="1"/>
  <c r="C1996" i="1"/>
  <c r="B1996" i="1"/>
  <c r="A1996" i="1"/>
  <c r="C1995" i="1"/>
  <c r="B1995" i="1"/>
  <c r="A1995" i="1"/>
  <c r="C1994" i="1"/>
  <c r="B1994" i="1"/>
  <c r="A1994" i="1"/>
  <c r="C1993" i="1"/>
  <c r="B1993" i="1"/>
  <c r="A1993" i="1"/>
  <c r="C1992" i="1"/>
  <c r="B1992" i="1"/>
  <c r="A1992" i="1"/>
  <c r="C1991" i="1"/>
  <c r="B1991" i="1"/>
  <c r="A1991" i="1"/>
  <c r="C1990" i="1"/>
  <c r="B1990" i="1"/>
  <c r="A1990" i="1"/>
  <c r="C1989" i="1"/>
  <c r="B1989" i="1"/>
  <c r="A1989" i="1"/>
  <c r="C1988" i="1"/>
  <c r="B1988" i="1"/>
  <c r="A1988" i="1"/>
  <c r="C1987" i="1"/>
  <c r="B1987" i="1"/>
  <c r="A1987" i="1"/>
  <c r="C1986" i="1"/>
  <c r="B1986" i="1"/>
  <c r="A1986" i="1"/>
  <c r="C1985" i="1"/>
  <c r="B1985" i="1"/>
  <c r="A1985" i="1"/>
  <c r="C1984" i="1"/>
  <c r="B1984" i="1"/>
  <c r="A1984" i="1"/>
  <c r="C1983" i="1"/>
  <c r="B1983" i="1"/>
  <c r="A1983" i="1"/>
  <c r="C1982" i="1"/>
  <c r="B1982" i="1"/>
  <c r="A1982" i="1"/>
  <c r="C1981" i="1"/>
  <c r="B1981" i="1"/>
  <c r="A1981" i="1"/>
  <c r="C1980" i="1"/>
  <c r="B1980" i="1"/>
  <c r="A1980" i="1"/>
  <c r="C1979" i="1"/>
  <c r="B1979" i="1"/>
  <c r="A1979" i="1"/>
  <c r="C1978" i="1"/>
  <c r="B1978" i="1"/>
  <c r="A1978" i="1"/>
  <c r="C1977" i="1"/>
  <c r="B1977" i="1"/>
  <c r="A1977" i="1"/>
  <c r="C1976" i="1"/>
  <c r="B1976" i="1"/>
  <c r="A1976" i="1"/>
  <c r="C1975" i="1"/>
  <c r="B1975" i="1"/>
  <c r="A1975" i="1"/>
  <c r="C1974" i="1"/>
  <c r="B1974" i="1"/>
  <c r="A1974" i="1"/>
  <c r="C1973" i="1"/>
  <c r="B1973" i="1"/>
  <c r="A1973" i="1"/>
  <c r="C1972" i="1"/>
  <c r="B1972" i="1"/>
  <c r="A1972" i="1"/>
  <c r="C1971" i="1"/>
  <c r="B1971" i="1"/>
  <c r="A1971" i="1"/>
  <c r="C1970" i="1"/>
  <c r="B1970" i="1"/>
  <c r="A1970" i="1"/>
  <c r="C1969" i="1"/>
  <c r="B1969" i="1"/>
  <c r="A1969" i="1"/>
  <c r="C1968" i="1"/>
  <c r="B1968" i="1"/>
  <c r="A1968" i="1"/>
  <c r="C1967" i="1"/>
  <c r="B1967" i="1"/>
  <c r="A1967" i="1"/>
  <c r="C1966" i="1"/>
  <c r="B1966" i="1"/>
  <c r="A1966" i="1"/>
  <c r="C1965" i="1"/>
  <c r="B1965" i="1"/>
  <c r="A1965" i="1"/>
  <c r="C1964" i="1"/>
  <c r="B1964" i="1"/>
  <c r="A1964" i="1"/>
  <c r="C1963" i="1"/>
  <c r="B1963" i="1"/>
  <c r="A1963" i="1"/>
  <c r="C1962" i="1"/>
  <c r="B1962" i="1"/>
  <c r="A1962" i="1"/>
  <c r="C1961" i="1"/>
  <c r="B1961" i="1"/>
  <c r="A1961" i="1"/>
  <c r="C1960" i="1"/>
  <c r="B1960" i="1"/>
  <c r="A1960" i="1"/>
  <c r="C1959" i="1"/>
  <c r="B1959" i="1"/>
  <c r="A1959" i="1"/>
  <c r="C1958" i="1"/>
  <c r="B1958" i="1"/>
  <c r="A1958" i="1"/>
  <c r="C1957" i="1"/>
  <c r="B1957" i="1"/>
  <c r="A1957" i="1"/>
  <c r="C1956" i="1"/>
  <c r="B1956" i="1"/>
  <c r="A1956" i="1"/>
  <c r="C1955" i="1"/>
  <c r="B1955" i="1"/>
  <c r="A1955" i="1"/>
  <c r="C1954" i="1"/>
  <c r="B1954" i="1"/>
  <c r="A1954" i="1"/>
  <c r="C1953" i="1"/>
  <c r="B1953" i="1"/>
  <c r="A1953" i="1"/>
  <c r="C1952" i="1"/>
  <c r="B1952" i="1"/>
  <c r="A1952" i="1"/>
  <c r="C1951" i="1"/>
  <c r="B1951" i="1"/>
  <c r="A1951" i="1"/>
  <c r="C1950" i="1"/>
  <c r="B1950" i="1"/>
  <c r="A1950" i="1"/>
  <c r="C1949" i="1"/>
  <c r="B1949" i="1"/>
  <c r="A1949" i="1"/>
  <c r="C1948" i="1"/>
  <c r="B1948" i="1"/>
  <c r="A1948" i="1"/>
  <c r="C1947" i="1"/>
  <c r="B1947" i="1"/>
  <c r="A1947" i="1"/>
  <c r="C1946" i="1"/>
  <c r="B1946" i="1"/>
  <c r="A1946" i="1"/>
  <c r="C1945" i="1"/>
  <c r="B1945" i="1"/>
  <c r="A1945" i="1"/>
  <c r="C1944" i="1"/>
  <c r="B1944" i="1"/>
  <c r="A1944" i="1"/>
  <c r="C1943" i="1"/>
  <c r="B1943" i="1"/>
  <c r="A1943" i="1"/>
  <c r="C1942" i="1"/>
  <c r="B1942" i="1"/>
  <c r="A1942" i="1"/>
  <c r="C1941" i="1"/>
  <c r="B1941" i="1"/>
  <c r="A1941" i="1"/>
  <c r="C1940" i="1"/>
  <c r="B1940" i="1"/>
  <c r="A1940" i="1"/>
  <c r="C1939" i="1"/>
  <c r="B1939" i="1"/>
  <c r="A1939" i="1"/>
  <c r="C1938" i="1"/>
  <c r="B1938" i="1"/>
  <c r="A1938" i="1"/>
  <c r="C1937" i="1"/>
  <c r="B1937" i="1"/>
  <c r="A1937" i="1"/>
  <c r="C1936" i="1"/>
  <c r="B1936" i="1"/>
  <c r="A1936" i="1"/>
  <c r="C1935" i="1"/>
  <c r="B1935" i="1"/>
  <c r="A1935" i="1"/>
  <c r="C1934" i="1"/>
  <c r="B1934" i="1"/>
  <c r="A1934" i="1"/>
  <c r="C1933" i="1"/>
  <c r="B1933" i="1"/>
  <c r="A1933" i="1"/>
  <c r="C1932" i="1"/>
  <c r="B1932" i="1"/>
  <c r="A1932" i="1"/>
  <c r="C1931" i="1"/>
  <c r="B1931" i="1"/>
  <c r="A1931" i="1"/>
  <c r="C1930" i="1"/>
  <c r="B1930" i="1"/>
  <c r="A1930" i="1"/>
  <c r="C1929" i="1"/>
  <c r="B1929" i="1"/>
  <c r="A1929" i="1"/>
  <c r="C1928" i="1"/>
  <c r="B1928" i="1"/>
  <c r="A1928" i="1"/>
  <c r="C1927" i="1"/>
  <c r="B1927" i="1"/>
  <c r="A1927" i="1"/>
  <c r="C1926" i="1"/>
  <c r="B1926" i="1"/>
  <c r="A1926" i="1"/>
  <c r="C1925" i="1"/>
  <c r="B1925" i="1"/>
  <c r="A1925" i="1"/>
  <c r="C1924" i="1"/>
  <c r="B1924" i="1"/>
  <c r="A1924" i="1"/>
  <c r="C1923" i="1"/>
  <c r="B1923" i="1"/>
  <c r="A1923" i="1"/>
  <c r="C1922" i="1"/>
  <c r="B1922" i="1"/>
  <c r="A1922" i="1"/>
  <c r="C1921" i="1"/>
  <c r="B1921" i="1"/>
  <c r="A1921" i="1"/>
  <c r="C1920" i="1"/>
  <c r="B1920" i="1"/>
  <c r="A1920" i="1"/>
  <c r="C1919" i="1"/>
  <c r="B1919" i="1"/>
  <c r="A1919" i="1"/>
  <c r="C1918" i="1"/>
  <c r="B1918" i="1"/>
  <c r="A1918" i="1"/>
  <c r="C1917" i="1"/>
  <c r="B1917" i="1"/>
  <c r="A1917" i="1"/>
  <c r="C1916" i="1"/>
  <c r="B1916" i="1"/>
  <c r="A1916" i="1"/>
  <c r="C1915" i="1"/>
  <c r="B1915" i="1"/>
  <c r="A1915" i="1"/>
  <c r="C1914" i="1"/>
  <c r="B1914" i="1"/>
  <c r="A1914" i="1"/>
  <c r="C1913" i="1"/>
  <c r="B1913" i="1"/>
  <c r="A1913" i="1"/>
  <c r="C1912" i="1"/>
  <c r="B1912" i="1"/>
  <c r="A1912" i="1"/>
  <c r="C1911" i="1"/>
  <c r="B1911" i="1"/>
  <c r="A1911" i="1"/>
  <c r="C1910" i="1"/>
  <c r="B1910" i="1"/>
  <c r="A1910" i="1"/>
  <c r="C1909" i="1"/>
  <c r="B1909" i="1"/>
  <c r="A1909" i="1"/>
  <c r="C1908" i="1"/>
  <c r="B1908" i="1"/>
  <c r="A1908" i="1"/>
  <c r="C1907" i="1"/>
  <c r="B1907" i="1"/>
  <c r="A1907" i="1"/>
  <c r="C1906" i="1"/>
  <c r="B1906" i="1"/>
  <c r="A1906" i="1"/>
  <c r="C1905" i="1"/>
  <c r="B1905" i="1"/>
  <c r="A1905" i="1"/>
  <c r="C1904" i="1"/>
  <c r="B1904" i="1"/>
  <c r="A1904" i="1"/>
  <c r="C1903" i="1"/>
  <c r="B1903" i="1"/>
  <c r="A1903" i="1"/>
  <c r="C1902" i="1"/>
  <c r="B1902" i="1"/>
  <c r="A1902" i="1"/>
  <c r="C1901" i="1"/>
  <c r="B1901" i="1"/>
  <c r="A1901" i="1"/>
  <c r="C1900" i="1"/>
  <c r="B1900" i="1"/>
  <c r="A1900" i="1"/>
  <c r="C1899" i="1"/>
  <c r="B1899" i="1"/>
  <c r="A1899" i="1"/>
  <c r="C1898" i="1"/>
  <c r="B1898" i="1"/>
  <c r="A1898" i="1"/>
  <c r="C1897" i="1"/>
  <c r="B1897" i="1"/>
  <c r="A1897" i="1"/>
  <c r="C1896" i="1"/>
  <c r="B1896" i="1"/>
  <c r="A1896" i="1"/>
  <c r="C1895" i="1"/>
  <c r="B1895" i="1"/>
  <c r="A1895" i="1"/>
  <c r="C1894" i="1"/>
  <c r="B1894" i="1"/>
  <c r="A1894" i="1"/>
  <c r="C1893" i="1"/>
  <c r="B1893" i="1"/>
  <c r="A1893" i="1"/>
  <c r="C1892" i="1"/>
  <c r="B1892" i="1"/>
  <c r="A1892" i="1"/>
  <c r="C1891" i="1"/>
  <c r="B1891" i="1"/>
  <c r="A1891" i="1"/>
  <c r="C1890" i="1"/>
  <c r="B1890" i="1"/>
  <c r="A1890" i="1"/>
  <c r="C1889" i="1"/>
  <c r="B1889" i="1"/>
  <c r="A1889" i="1"/>
  <c r="C1888" i="1"/>
  <c r="B1888" i="1"/>
  <c r="A1888" i="1"/>
  <c r="C1887" i="1"/>
  <c r="B1887" i="1"/>
  <c r="A1887" i="1"/>
  <c r="C1886" i="1"/>
  <c r="B1886" i="1"/>
  <c r="A1886" i="1"/>
  <c r="C1885" i="1"/>
  <c r="B1885" i="1"/>
  <c r="A1885" i="1"/>
  <c r="C1884" i="1"/>
  <c r="B1884" i="1"/>
  <c r="A1884" i="1"/>
  <c r="C1883" i="1"/>
  <c r="B1883" i="1"/>
  <c r="A1883" i="1"/>
  <c r="C1882" i="1"/>
  <c r="B1882" i="1"/>
  <c r="A1882" i="1"/>
  <c r="C1881" i="1"/>
  <c r="B1881" i="1"/>
  <c r="A1881" i="1"/>
  <c r="C1880" i="1"/>
  <c r="B1880" i="1"/>
  <c r="A1880" i="1"/>
  <c r="C1879" i="1"/>
  <c r="B1879" i="1"/>
  <c r="A1879" i="1"/>
  <c r="C1878" i="1"/>
  <c r="B1878" i="1"/>
  <c r="A1878" i="1"/>
  <c r="C1877" i="1"/>
  <c r="B1877" i="1"/>
  <c r="A1877" i="1"/>
  <c r="C1876" i="1"/>
  <c r="B1876" i="1"/>
  <c r="A1876" i="1"/>
  <c r="C1875" i="1"/>
  <c r="B1875" i="1"/>
  <c r="A1875" i="1"/>
  <c r="C1874" i="1"/>
  <c r="B1874" i="1"/>
  <c r="A1874" i="1"/>
  <c r="C1873" i="1"/>
  <c r="B1873" i="1"/>
  <c r="A1873" i="1"/>
  <c r="C1872" i="1"/>
  <c r="B1872" i="1"/>
  <c r="A1872" i="1"/>
  <c r="C1871" i="1"/>
  <c r="B1871" i="1"/>
  <c r="A1871" i="1"/>
  <c r="C1870" i="1"/>
  <c r="B1870" i="1"/>
  <c r="A1870" i="1"/>
  <c r="C1869" i="1"/>
  <c r="B1869" i="1"/>
  <c r="A1869" i="1"/>
  <c r="C1868" i="1"/>
  <c r="B1868" i="1"/>
  <c r="A1868" i="1"/>
  <c r="C1867" i="1"/>
  <c r="B1867" i="1"/>
  <c r="A1867" i="1"/>
  <c r="C1866" i="1"/>
  <c r="B1866" i="1"/>
  <c r="A1866" i="1"/>
  <c r="C1865" i="1"/>
  <c r="B1865" i="1"/>
  <c r="A1865" i="1"/>
  <c r="C1864" i="1"/>
  <c r="B1864" i="1"/>
  <c r="A1864" i="1"/>
  <c r="C1863" i="1"/>
  <c r="B1863" i="1"/>
  <c r="A1863" i="1"/>
  <c r="C1862" i="1"/>
  <c r="B1862" i="1"/>
  <c r="A1862" i="1"/>
  <c r="C1861" i="1"/>
  <c r="B1861" i="1"/>
  <c r="A1861" i="1"/>
  <c r="C1860" i="1"/>
  <c r="B1860" i="1"/>
  <c r="A1860" i="1"/>
  <c r="C1859" i="1"/>
  <c r="B1859" i="1"/>
  <c r="A1859" i="1"/>
  <c r="C1858" i="1"/>
  <c r="B1858" i="1"/>
  <c r="A1858" i="1"/>
  <c r="C1857" i="1"/>
  <c r="B1857" i="1"/>
  <c r="A1857" i="1"/>
  <c r="C1856" i="1"/>
  <c r="B1856" i="1"/>
  <c r="A1856" i="1"/>
  <c r="C1855" i="1"/>
  <c r="B1855" i="1"/>
  <c r="A1855" i="1"/>
  <c r="C1854" i="1"/>
  <c r="B1854" i="1"/>
  <c r="A1854" i="1"/>
  <c r="C1853" i="1"/>
  <c r="B1853" i="1"/>
  <c r="A1853" i="1"/>
  <c r="C1852" i="1"/>
  <c r="B1852" i="1"/>
  <c r="A1852" i="1"/>
  <c r="C1851" i="1"/>
  <c r="B1851" i="1"/>
  <c r="A1851" i="1"/>
  <c r="C1850" i="1"/>
  <c r="B1850" i="1"/>
  <c r="A1850" i="1"/>
  <c r="C1849" i="1"/>
  <c r="B1849" i="1"/>
  <c r="A1849" i="1"/>
  <c r="C1848" i="1"/>
  <c r="B1848" i="1"/>
  <c r="A1848" i="1"/>
  <c r="C1847" i="1"/>
  <c r="B1847" i="1"/>
  <c r="A1847" i="1"/>
  <c r="C1846" i="1"/>
  <c r="B1846" i="1"/>
  <c r="A1846" i="1"/>
  <c r="C1845" i="1"/>
  <c r="B1845" i="1"/>
  <c r="A1845" i="1"/>
  <c r="C1844" i="1"/>
  <c r="B1844" i="1"/>
  <c r="A1844" i="1"/>
  <c r="C1843" i="1"/>
  <c r="B1843" i="1"/>
  <c r="A1843" i="1"/>
  <c r="C1842" i="1"/>
  <c r="B1842" i="1"/>
  <c r="A1842" i="1"/>
  <c r="C1841" i="1"/>
  <c r="B1841" i="1"/>
  <c r="A1841" i="1"/>
  <c r="C1840" i="1"/>
  <c r="B1840" i="1"/>
  <c r="A1840" i="1"/>
  <c r="C1839" i="1"/>
  <c r="B1839" i="1"/>
  <c r="A1839" i="1"/>
  <c r="C1838" i="1"/>
  <c r="B1838" i="1"/>
  <c r="A1838" i="1"/>
  <c r="C1837" i="1"/>
  <c r="B1837" i="1"/>
  <c r="A1837" i="1"/>
  <c r="C1836" i="1"/>
  <c r="B1836" i="1"/>
  <c r="A1836" i="1"/>
  <c r="C1835" i="1"/>
  <c r="B1835" i="1"/>
  <c r="A1835" i="1"/>
  <c r="C1834" i="1"/>
  <c r="B1834" i="1"/>
  <c r="A1834" i="1"/>
  <c r="C1833" i="1"/>
  <c r="B1833" i="1"/>
  <c r="A1833" i="1"/>
  <c r="C1832" i="1"/>
  <c r="B1832" i="1"/>
  <c r="A1832" i="1"/>
  <c r="C1831" i="1"/>
  <c r="B1831" i="1"/>
  <c r="A1831" i="1"/>
  <c r="C1830" i="1"/>
  <c r="B1830" i="1"/>
  <c r="A1830" i="1"/>
  <c r="C1829" i="1"/>
  <c r="B1829" i="1"/>
  <c r="A1829" i="1"/>
  <c r="C1828" i="1"/>
  <c r="B1828" i="1"/>
  <c r="A1828" i="1"/>
  <c r="C1827" i="1"/>
  <c r="B1827" i="1"/>
  <c r="A1827" i="1"/>
  <c r="C1826" i="1"/>
  <c r="B1826" i="1"/>
  <c r="A1826" i="1"/>
  <c r="C1825" i="1"/>
  <c r="B1825" i="1"/>
  <c r="A1825" i="1"/>
  <c r="C1824" i="1"/>
  <c r="B1824" i="1"/>
  <c r="A1824" i="1"/>
  <c r="C1823" i="1"/>
  <c r="B1823" i="1"/>
  <c r="A1823" i="1"/>
  <c r="C1822" i="1"/>
  <c r="B1822" i="1"/>
  <c r="A1822" i="1"/>
  <c r="C1821" i="1"/>
  <c r="B1821" i="1"/>
  <c r="A1821" i="1"/>
  <c r="C1820" i="1"/>
  <c r="B1820" i="1"/>
  <c r="A1820" i="1"/>
  <c r="C1819" i="1"/>
  <c r="B1819" i="1"/>
  <c r="A1819" i="1"/>
  <c r="C1818" i="1"/>
  <c r="B1818" i="1"/>
  <c r="A1818" i="1"/>
  <c r="C1817" i="1"/>
  <c r="B1817" i="1"/>
  <c r="A1817" i="1"/>
  <c r="C1816" i="1"/>
  <c r="B1816" i="1"/>
  <c r="A1816" i="1"/>
  <c r="C1815" i="1"/>
  <c r="B1815" i="1"/>
  <c r="A1815" i="1"/>
  <c r="C1814" i="1"/>
  <c r="B1814" i="1"/>
  <c r="A1814" i="1"/>
  <c r="C1813" i="1"/>
  <c r="B1813" i="1"/>
  <c r="A1813" i="1"/>
  <c r="C1812" i="1"/>
  <c r="B1812" i="1"/>
  <c r="A1812" i="1"/>
  <c r="C1811" i="1"/>
  <c r="B1811" i="1"/>
  <c r="A1811" i="1"/>
  <c r="C1810" i="1"/>
  <c r="B1810" i="1"/>
  <c r="A1810" i="1"/>
  <c r="C1809" i="1"/>
  <c r="B1809" i="1"/>
  <c r="A1809" i="1"/>
  <c r="C1808" i="1"/>
  <c r="B1808" i="1"/>
  <c r="A1808" i="1"/>
  <c r="C1807" i="1"/>
  <c r="B1807" i="1"/>
  <c r="A1807" i="1"/>
  <c r="C1806" i="1"/>
  <c r="B1806" i="1"/>
  <c r="A1806" i="1"/>
  <c r="C1805" i="1"/>
  <c r="B1805" i="1"/>
  <c r="A1805" i="1"/>
  <c r="C1804" i="1"/>
  <c r="B1804" i="1"/>
  <c r="A1804" i="1"/>
  <c r="C1803" i="1"/>
  <c r="B1803" i="1"/>
  <c r="A1803" i="1"/>
  <c r="C1802" i="1"/>
  <c r="B1802" i="1"/>
  <c r="A1802" i="1"/>
  <c r="C1801" i="1"/>
  <c r="B1801" i="1"/>
  <c r="A1801" i="1"/>
  <c r="C1800" i="1"/>
  <c r="B1800" i="1"/>
  <c r="A1800" i="1"/>
  <c r="C1799" i="1"/>
  <c r="B1799" i="1"/>
  <c r="A1799" i="1"/>
  <c r="C1798" i="1"/>
  <c r="B1798" i="1"/>
  <c r="A1798" i="1"/>
  <c r="C1797" i="1"/>
  <c r="B1797" i="1"/>
  <c r="A1797" i="1"/>
  <c r="C1796" i="1"/>
  <c r="B1796" i="1"/>
  <c r="A1796" i="1"/>
  <c r="C1795" i="1"/>
  <c r="B1795" i="1"/>
  <c r="A1795" i="1"/>
  <c r="C1794" i="1"/>
  <c r="B1794" i="1"/>
  <c r="A1794" i="1"/>
  <c r="C1793" i="1"/>
  <c r="B1793" i="1"/>
  <c r="A1793" i="1"/>
  <c r="C1792" i="1"/>
  <c r="B1792" i="1"/>
  <c r="A1792" i="1"/>
  <c r="C1791" i="1"/>
  <c r="B1791" i="1"/>
  <c r="A1791" i="1"/>
  <c r="C1790" i="1"/>
  <c r="B1790" i="1"/>
  <c r="A1790" i="1"/>
  <c r="C1789" i="1"/>
  <c r="B1789" i="1"/>
  <c r="A1789" i="1"/>
  <c r="C1788" i="1"/>
  <c r="B1788" i="1"/>
  <c r="A1788" i="1"/>
  <c r="C1787" i="1"/>
  <c r="B1787" i="1"/>
  <c r="A1787" i="1"/>
  <c r="C1786" i="1"/>
  <c r="B1786" i="1"/>
  <c r="A1786" i="1"/>
  <c r="C1785" i="1"/>
  <c r="B1785" i="1"/>
  <c r="A1785" i="1"/>
  <c r="C1784" i="1"/>
  <c r="B1784" i="1"/>
  <c r="A1784" i="1"/>
  <c r="C1783" i="1"/>
  <c r="B1783" i="1"/>
  <c r="A1783" i="1"/>
  <c r="C1782" i="1"/>
  <c r="B1782" i="1"/>
  <c r="A1782" i="1"/>
  <c r="C1781" i="1"/>
  <c r="B1781" i="1"/>
  <c r="A1781" i="1"/>
  <c r="C1780" i="1"/>
  <c r="B1780" i="1"/>
  <c r="A1780" i="1"/>
  <c r="C1779" i="1"/>
  <c r="B1779" i="1"/>
  <c r="A1779" i="1"/>
  <c r="C1778" i="1"/>
  <c r="B1778" i="1"/>
  <c r="A1778" i="1"/>
  <c r="C1777" i="1"/>
  <c r="B1777" i="1"/>
  <c r="A1777" i="1"/>
  <c r="C1776" i="1"/>
  <c r="B1776" i="1"/>
  <c r="A1776" i="1"/>
  <c r="C1775" i="1"/>
  <c r="B1775" i="1"/>
  <c r="A1775" i="1"/>
  <c r="C1774" i="1"/>
  <c r="B1774" i="1"/>
  <c r="A1774" i="1"/>
  <c r="C1773" i="1"/>
  <c r="B1773" i="1"/>
  <c r="A1773" i="1"/>
  <c r="C1772" i="1"/>
  <c r="B1772" i="1"/>
  <c r="A1772" i="1"/>
  <c r="C1771" i="1"/>
  <c r="B1771" i="1"/>
  <c r="A1771" i="1"/>
  <c r="C1770" i="1"/>
  <c r="B1770" i="1"/>
  <c r="A1770" i="1"/>
  <c r="C1769" i="1"/>
  <c r="B1769" i="1"/>
  <c r="A1769" i="1"/>
  <c r="C1768" i="1"/>
  <c r="B1768" i="1"/>
  <c r="A1768" i="1"/>
  <c r="C1767" i="1"/>
  <c r="B1767" i="1"/>
  <c r="A1767" i="1"/>
  <c r="C1766" i="1"/>
  <c r="B1766" i="1"/>
  <c r="A1766" i="1"/>
  <c r="C1765" i="1"/>
  <c r="B1765" i="1"/>
  <c r="A1765" i="1"/>
  <c r="C1764" i="1"/>
  <c r="B1764" i="1"/>
  <c r="A1764" i="1"/>
  <c r="C1763" i="1"/>
  <c r="B1763" i="1"/>
  <c r="A1763" i="1"/>
  <c r="C1762" i="1"/>
  <c r="B1762" i="1"/>
  <c r="A1762" i="1"/>
  <c r="C1761" i="1"/>
  <c r="B1761" i="1"/>
  <c r="A1761" i="1"/>
  <c r="C1760" i="1"/>
  <c r="B1760" i="1"/>
  <c r="A1760" i="1"/>
  <c r="C1759" i="1"/>
  <c r="B1759" i="1"/>
  <c r="A1759" i="1"/>
  <c r="C1758" i="1"/>
  <c r="B1758" i="1"/>
  <c r="A1758" i="1"/>
  <c r="C1757" i="1"/>
  <c r="B1757" i="1"/>
  <c r="A1757" i="1"/>
  <c r="C1756" i="1"/>
  <c r="B1756" i="1"/>
  <c r="A1756" i="1"/>
  <c r="C1755" i="1"/>
  <c r="B1755" i="1"/>
  <c r="A1755" i="1"/>
  <c r="C1754" i="1"/>
  <c r="B1754" i="1"/>
  <c r="A1754" i="1"/>
  <c r="C1753" i="1"/>
  <c r="B1753" i="1"/>
  <c r="A1753" i="1"/>
  <c r="C1752" i="1"/>
  <c r="B1752" i="1"/>
  <c r="A1752" i="1"/>
  <c r="C1751" i="1"/>
  <c r="B1751" i="1"/>
  <c r="A1751" i="1"/>
  <c r="C1750" i="1"/>
  <c r="B1750" i="1"/>
  <c r="A1750" i="1"/>
  <c r="C1749" i="1"/>
  <c r="B1749" i="1"/>
  <c r="A1749" i="1"/>
  <c r="C1748" i="1"/>
  <c r="B1748" i="1"/>
  <c r="A1748" i="1"/>
  <c r="C1747" i="1"/>
  <c r="B1747" i="1"/>
  <c r="A1747" i="1"/>
  <c r="C1746" i="1"/>
  <c r="B1746" i="1"/>
  <c r="A1746" i="1"/>
  <c r="C1745" i="1"/>
  <c r="B1745" i="1"/>
  <c r="A1745" i="1"/>
  <c r="C1744" i="1"/>
  <c r="B1744" i="1"/>
  <c r="A1744" i="1"/>
  <c r="C1743" i="1"/>
  <c r="B1743" i="1"/>
  <c r="A1743" i="1"/>
  <c r="C1742" i="1"/>
  <c r="B1742" i="1"/>
  <c r="A1742" i="1"/>
  <c r="C1741" i="1"/>
  <c r="B1741" i="1"/>
  <c r="A1741" i="1"/>
  <c r="C1740" i="1"/>
  <c r="B1740" i="1"/>
  <c r="A1740" i="1"/>
  <c r="C1739" i="1"/>
  <c r="B1739" i="1"/>
  <c r="A1739" i="1"/>
  <c r="C1738" i="1"/>
  <c r="B1738" i="1"/>
  <c r="A1738" i="1"/>
  <c r="C1737" i="1"/>
  <c r="B1737" i="1"/>
  <c r="A1737" i="1"/>
  <c r="C1736" i="1"/>
  <c r="B1736" i="1"/>
  <c r="A1736" i="1"/>
  <c r="C1735" i="1"/>
  <c r="B1735" i="1"/>
  <c r="A1735" i="1"/>
  <c r="C1734" i="1"/>
  <c r="B1734" i="1"/>
  <c r="A1734" i="1"/>
  <c r="C1733" i="1"/>
  <c r="B1733" i="1"/>
  <c r="A1733" i="1"/>
  <c r="C1732" i="1"/>
  <c r="B1732" i="1"/>
  <c r="A1732" i="1"/>
  <c r="C1731" i="1"/>
  <c r="B1731" i="1"/>
  <c r="A1731" i="1"/>
  <c r="C1730" i="1"/>
  <c r="B1730" i="1"/>
  <c r="A1730" i="1"/>
  <c r="C1729" i="1"/>
  <c r="B1729" i="1"/>
  <c r="A1729" i="1"/>
  <c r="C1728" i="1"/>
  <c r="B1728" i="1"/>
  <c r="A1728" i="1"/>
  <c r="C1727" i="1"/>
  <c r="B1727" i="1"/>
  <c r="A1727" i="1"/>
  <c r="C1726" i="1"/>
  <c r="B1726" i="1"/>
  <c r="A1726" i="1"/>
  <c r="C1725" i="1"/>
  <c r="B1725" i="1"/>
  <c r="A1725" i="1"/>
  <c r="C1724" i="1"/>
  <c r="B1724" i="1"/>
  <c r="A1724" i="1"/>
  <c r="C1723" i="1"/>
  <c r="B1723" i="1"/>
  <c r="A1723" i="1"/>
  <c r="C1722" i="1"/>
  <c r="B1722" i="1"/>
  <c r="A1722" i="1"/>
  <c r="C1721" i="1"/>
  <c r="B1721" i="1"/>
  <c r="A1721" i="1"/>
  <c r="C1720" i="1"/>
  <c r="B1720" i="1"/>
  <c r="A1720" i="1"/>
  <c r="C1719" i="1"/>
  <c r="B1719" i="1"/>
  <c r="A1719" i="1"/>
  <c r="C1718" i="1"/>
  <c r="B1718" i="1"/>
  <c r="A1718" i="1"/>
  <c r="C1717" i="1"/>
  <c r="B1717" i="1"/>
  <c r="A1717" i="1"/>
  <c r="C1716" i="1"/>
  <c r="B1716" i="1"/>
  <c r="A1716" i="1"/>
  <c r="C1715" i="1"/>
  <c r="B1715" i="1"/>
  <c r="A1715" i="1"/>
  <c r="C1714" i="1"/>
  <c r="B1714" i="1"/>
  <c r="A1714" i="1"/>
  <c r="C1713" i="1"/>
  <c r="B1713" i="1"/>
  <c r="A1713" i="1"/>
  <c r="C1712" i="1"/>
  <c r="B1712" i="1"/>
  <c r="A1712" i="1"/>
  <c r="C1711" i="1"/>
  <c r="B1711" i="1"/>
  <c r="A1711" i="1"/>
  <c r="C1710" i="1"/>
  <c r="B1710" i="1"/>
  <c r="A1710" i="1"/>
  <c r="C1709" i="1"/>
  <c r="B1709" i="1"/>
  <c r="A1709" i="1"/>
  <c r="C1708" i="1"/>
  <c r="B1708" i="1"/>
  <c r="A1708" i="1"/>
  <c r="C1707" i="1"/>
  <c r="B1707" i="1"/>
  <c r="A1707" i="1"/>
  <c r="C1706" i="1"/>
  <c r="B1706" i="1"/>
  <c r="A1706" i="1"/>
  <c r="C1705" i="1"/>
  <c r="B1705" i="1"/>
  <c r="A1705" i="1"/>
  <c r="C1704" i="1"/>
  <c r="B1704" i="1"/>
  <c r="A1704" i="1"/>
  <c r="C1703" i="1"/>
  <c r="B1703" i="1"/>
  <c r="A1703" i="1"/>
  <c r="C1702" i="1"/>
  <c r="B1702" i="1"/>
  <c r="A1702" i="1"/>
  <c r="C1701" i="1"/>
  <c r="B1701" i="1"/>
  <c r="A1701" i="1"/>
  <c r="C1700" i="1"/>
  <c r="B1700" i="1"/>
  <c r="A1700" i="1"/>
  <c r="C1699" i="1"/>
  <c r="B1699" i="1"/>
  <c r="A1699" i="1"/>
  <c r="C1698" i="1"/>
  <c r="B1698" i="1"/>
  <c r="A1698" i="1"/>
  <c r="C1697" i="1"/>
  <c r="B1697" i="1"/>
  <c r="A1697" i="1"/>
  <c r="C1696" i="1"/>
  <c r="B1696" i="1"/>
  <c r="A1696" i="1"/>
  <c r="C1695" i="1"/>
  <c r="B1695" i="1"/>
  <c r="A1695" i="1"/>
  <c r="C1694" i="1"/>
  <c r="B1694" i="1"/>
  <c r="A1694" i="1"/>
  <c r="C1693" i="1"/>
  <c r="B1693" i="1"/>
  <c r="A1693" i="1"/>
  <c r="C1692" i="1"/>
  <c r="B1692" i="1"/>
  <c r="A1692" i="1"/>
  <c r="C1691" i="1"/>
  <c r="B1691" i="1"/>
  <c r="A1691" i="1"/>
  <c r="C1690" i="1"/>
  <c r="B1690" i="1"/>
  <c r="A1690" i="1"/>
  <c r="C1689" i="1"/>
  <c r="B1689" i="1"/>
  <c r="A1689" i="1"/>
  <c r="C1688" i="1"/>
  <c r="B1688" i="1"/>
  <c r="A1688" i="1"/>
  <c r="C1687" i="1"/>
  <c r="B1687" i="1"/>
  <c r="A1687" i="1"/>
  <c r="C1686" i="1"/>
  <c r="B1686" i="1"/>
  <c r="A1686" i="1"/>
  <c r="C1685" i="1"/>
  <c r="B1685" i="1"/>
  <c r="A1685" i="1"/>
  <c r="C1684" i="1"/>
  <c r="B1684" i="1"/>
  <c r="A1684" i="1"/>
  <c r="C1683" i="1"/>
  <c r="B1683" i="1"/>
  <c r="A1683" i="1"/>
  <c r="C1682" i="1"/>
  <c r="B1682" i="1"/>
  <c r="A1682" i="1"/>
  <c r="C1681" i="1"/>
  <c r="B1681" i="1"/>
  <c r="A1681" i="1"/>
  <c r="C1680" i="1"/>
  <c r="B1680" i="1"/>
  <c r="A1680" i="1"/>
  <c r="C1679" i="1"/>
  <c r="B1679" i="1"/>
  <c r="A1679" i="1"/>
  <c r="C1678" i="1"/>
  <c r="B1678" i="1"/>
  <c r="A1678" i="1"/>
  <c r="C1677" i="1"/>
  <c r="B1677" i="1"/>
  <c r="A1677" i="1"/>
  <c r="C1676" i="1"/>
  <c r="B1676" i="1"/>
  <c r="A1676" i="1"/>
  <c r="C1675" i="1"/>
  <c r="B1675" i="1"/>
  <c r="A1675" i="1"/>
  <c r="C1674" i="1"/>
  <c r="B1674" i="1"/>
  <c r="A1674" i="1"/>
  <c r="C1673" i="1"/>
  <c r="B1673" i="1"/>
  <c r="A1673" i="1"/>
  <c r="C1672" i="1"/>
  <c r="B1672" i="1"/>
  <c r="A1672" i="1"/>
  <c r="C1671" i="1"/>
  <c r="B1671" i="1"/>
  <c r="A1671" i="1"/>
  <c r="C1670" i="1"/>
  <c r="B1670" i="1"/>
  <c r="A1670" i="1"/>
  <c r="C1669" i="1"/>
  <c r="B1669" i="1"/>
  <c r="A1669" i="1"/>
  <c r="C1668" i="1"/>
  <c r="B1668" i="1"/>
  <c r="A1668" i="1"/>
  <c r="C1667" i="1"/>
  <c r="B1667" i="1"/>
  <c r="A1667" i="1"/>
  <c r="C1666" i="1"/>
  <c r="B1666" i="1"/>
  <c r="A1666" i="1"/>
  <c r="C1665" i="1"/>
  <c r="B1665" i="1"/>
  <c r="A1665" i="1"/>
  <c r="C1664" i="1"/>
  <c r="B1664" i="1"/>
  <c r="A1664" i="1"/>
  <c r="C1663" i="1"/>
  <c r="B1663" i="1"/>
  <c r="A1663" i="1"/>
  <c r="C1662" i="1"/>
  <c r="B1662" i="1"/>
  <c r="A1662" i="1"/>
  <c r="C1661" i="1"/>
  <c r="B1661" i="1"/>
  <c r="A1661" i="1"/>
  <c r="C1660" i="1"/>
  <c r="B1660" i="1"/>
  <c r="A1660" i="1"/>
  <c r="C1659" i="1"/>
  <c r="B1659" i="1"/>
  <c r="A1659" i="1"/>
  <c r="C1658" i="1"/>
  <c r="B1658" i="1"/>
  <c r="A1658" i="1"/>
  <c r="C1657" i="1"/>
  <c r="B1657" i="1"/>
  <c r="A1657" i="1"/>
  <c r="C1656" i="1"/>
  <c r="B1656" i="1"/>
  <c r="A1656" i="1"/>
  <c r="C1655" i="1"/>
  <c r="B1655" i="1"/>
  <c r="A1655" i="1"/>
  <c r="C1654" i="1"/>
  <c r="B1654" i="1"/>
  <c r="A1654" i="1"/>
  <c r="C1653" i="1"/>
  <c r="B1653" i="1"/>
  <c r="A1653" i="1"/>
  <c r="C1652" i="1"/>
  <c r="B1652" i="1"/>
  <c r="A1652" i="1"/>
  <c r="C1651" i="1"/>
  <c r="B1651" i="1"/>
  <c r="A1651" i="1"/>
  <c r="C1650" i="1"/>
  <c r="B1650" i="1"/>
  <c r="A1650" i="1"/>
  <c r="C1649" i="1"/>
  <c r="B1649" i="1"/>
  <c r="A1649" i="1"/>
  <c r="C1648" i="1"/>
  <c r="B1648" i="1"/>
  <c r="A1648" i="1"/>
  <c r="C1647" i="1"/>
  <c r="B1647" i="1"/>
  <c r="A1647" i="1"/>
  <c r="C1646" i="1"/>
  <c r="B1646" i="1"/>
  <c r="A1646" i="1"/>
  <c r="C1645" i="1"/>
  <c r="B1645" i="1"/>
  <c r="A1645" i="1"/>
  <c r="C1644" i="1"/>
  <c r="B1644" i="1"/>
  <c r="A1644" i="1"/>
  <c r="C1643" i="1"/>
  <c r="B1643" i="1"/>
  <c r="A1643" i="1"/>
  <c r="C1642" i="1"/>
  <c r="B1642" i="1"/>
  <c r="A1642" i="1"/>
  <c r="C1641" i="1"/>
  <c r="B1641" i="1"/>
  <c r="A1641" i="1"/>
  <c r="C1640" i="1"/>
  <c r="B1640" i="1"/>
  <c r="A1640" i="1"/>
  <c r="C1639" i="1"/>
  <c r="B1639" i="1"/>
  <c r="A1639" i="1"/>
  <c r="C1638" i="1"/>
  <c r="B1638" i="1"/>
  <c r="A1638" i="1"/>
  <c r="C1637" i="1"/>
  <c r="B1637" i="1"/>
  <c r="A1637" i="1"/>
  <c r="C1636" i="1"/>
  <c r="B1636" i="1"/>
  <c r="A1636" i="1"/>
  <c r="C1635" i="1"/>
  <c r="B1635" i="1"/>
  <c r="A1635" i="1"/>
  <c r="C1634" i="1"/>
  <c r="B1634" i="1"/>
  <c r="A1634" i="1"/>
  <c r="C1633" i="1"/>
  <c r="B1633" i="1"/>
  <c r="A1633" i="1"/>
  <c r="C1632" i="1"/>
  <c r="B1632" i="1"/>
  <c r="A1632" i="1"/>
  <c r="C1631" i="1"/>
  <c r="B1631" i="1"/>
  <c r="A1631" i="1"/>
  <c r="C1630" i="1"/>
  <c r="B1630" i="1"/>
  <c r="A1630" i="1"/>
  <c r="C1629" i="1"/>
  <c r="B1629" i="1"/>
  <c r="A1629" i="1"/>
  <c r="C1628" i="1"/>
  <c r="B1628" i="1"/>
  <c r="A1628" i="1"/>
  <c r="C1627" i="1"/>
  <c r="B1627" i="1"/>
  <c r="A1627" i="1"/>
  <c r="C1626" i="1"/>
  <c r="B1626" i="1"/>
  <c r="A1626" i="1"/>
  <c r="C1625" i="1"/>
  <c r="B1625" i="1"/>
  <c r="A1625" i="1"/>
  <c r="C1624" i="1"/>
  <c r="B1624" i="1"/>
  <c r="A1624" i="1"/>
  <c r="C1623" i="1"/>
  <c r="B1623" i="1"/>
  <c r="A1623" i="1"/>
  <c r="C1622" i="1"/>
  <c r="B1622" i="1"/>
  <c r="A1622" i="1"/>
  <c r="C1621" i="1"/>
  <c r="B1621" i="1"/>
  <c r="A1621" i="1"/>
  <c r="C1620" i="1"/>
  <c r="B1620" i="1"/>
  <c r="A1620" i="1"/>
  <c r="C1619" i="1"/>
  <c r="B1619" i="1"/>
  <c r="A1619" i="1"/>
  <c r="C1618" i="1"/>
  <c r="B1618" i="1"/>
  <c r="A1618" i="1"/>
  <c r="C1617" i="1"/>
  <c r="B1617" i="1"/>
  <c r="A1617" i="1"/>
  <c r="C1616" i="1"/>
  <c r="B1616" i="1"/>
  <c r="A1616" i="1"/>
  <c r="C1615" i="1"/>
  <c r="B1615" i="1"/>
  <c r="A1615" i="1"/>
  <c r="C1614" i="1"/>
  <c r="B1614" i="1"/>
  <c r="A1614" i="1"/>
  <c r="C1613" i="1"/>
  <c r="B1613" i="1"/>
  <c r="A1613" i="1"/>
  <c r="C1612" i="1"/>
  <c r="B1612" i="1"/>
  <c r="A1612" i="1"/>
  <c r="C1611" i="1"/>
  <c r="B1611" i="1"/>
  <c r="A1611" i="1"/>
  <c r="C1610" i="1"/>
  <c r="B1610" i="1"/>
  <c r="A1610" i="1"/>
  <c r="C1609" i="1"/>
  <c r="B1609" i="1"/>
  <c r="A1609" i="1"/>
  <c r="C1608" i="1"/>
  <c r="B1608" i="1"/>
  <c r="A1608" i="1"/>
  <c r="C1607" i="1"/>
  <c r="B1607" i="1"/>
  <c r="A1607" i="1"/>
  <c r="C1606" i="1"/>
  <c r="B1606" i="1"/>
  <c r="A1606" i="1"/>
  <c r="C1605" i="1"/>
  <c r="B1605" i="1"/>
  <c r="A1605" i="1"/>
  <c r="C1604" i="1"/>
  <c r="B1604" i="1"/>
  <c r="A1604" i="1"/>
  <c r="C1603" i="1"/>
  <c r="B1603" i="1"/>
  <c r="A1603" i="1"/>
  <c r="C1602" i="1"/>
  <c r="B1602" i="1"/>
  <c r="A1602" i="1"/>
  <c r="C1601" i="1"/>
  <c r="B1601" i="1"/>
  <c r="A1601" i="1"/>
  <c r="C1600" i="1"/>
  <c r="B1600" i="1"/>
  <c r="A1600" i="1"/>
  <c r="C1599" i="1"/>
  <c r="B1599" i="1"/>
  <c r="A1599" i="1"/>
  <c r="C1598" i="1"/>
  <c r="B1598" i="1"/>
  <c r="A1598" i="1"/>
  <c r="C1597" i="1"/>
  <c r="B1597" i="1"/>
  <c r="A1597" i="1"/>
  <c r="C1596" i="1"/>
  <c r="B1596" i="1"/>
  <c r="A1596" i="1"/>
  <c r="C1595" i="1"/>
  <c r="B1595" i="1"/>
  <c r="A1595" i="1"/>
  <c r="C1594" i="1"/>
  <c r="B1594" i="1"/>
  <c r="A1594" i="1"/>
  <c r="C1593" i="1"/>
  <c r="B1593" i="1"/>
  <c r="A1593" i="1"/>
  <c r="C1592" i="1"/>
  <c r="B1592" i="1"/>
  <c r="A1592" i="1"/>
  <c r="C1591" i="1"/>
  <c r="B1591" i="1"/>
  <c r="A1591" i="1"/>
  <c r="C1590" i="1"/>
  <c r="B1590" i="1"/>
  <c r="A1590" i="1"/>
  <c r="C1589" i="1"/>
  <c r="B1589" i="1"/>
  <c r="A1589" i="1"/>
  <c r="C1588" i="1"/>
  <c r="B1588" i="1"/>
  <c r="A1588" i="1"/>
  <c r="C1587" i="1"/>
  <c r="B1587" i="1"/>
  <c r="A1587" i="1"/>
  <c r="C1586" i="1"/>
  <c r="B1586" i="1"/>
  <c r="A1586" i="1"/>
  <c r="C1585" i="1"/>
  <c r="B1585" i="1"/>
  <c r="A1585" i="1"/>
  <c r="C1584" i="1"/>
  <c r="B1584" i="1"/>
  <c r="A1584" i="1"/>
  <c r="C1583" i="1"/>
  <c r="B1583" i="1"/>
  <c r="A1583" i="1"/>
  <c r="C1582" i="1"/>
  <c r="B1582" i="1"/>
  <c r="A1582" i="1"/>
  <c r="C1581" i="1"/>
  <c r="B1581" i="1"/>
  <c r="A1581" i="1"/>
  <c r="C1580" i="1"/>
  <c r="B1580" i="1"/>
  <c r="A1580" i="1"/>
  <c r="C1579" i="1"/>
  <c r="B1579" i="1"/>
  <c r="A1579" i="1"/>
  <c r="C1578" i="1"/>
  <c r="B1578" i="1"/>
  <c r="A1578" i="1"/>
  <c r="C1577" i="1"/>
  <c r="B1577" i="1"/>
  <c r="A1577" i="1"/>
  <c r="C1576" i="1"/>
  <c r="B1576" i="1"/>
  <c r="A1576" i="1"/>
  <c r="C1575" i="1"/>
  <c r="B1575" i="1"/>
  <c r="A1575" i="1"/>
  <c r="C1574" i="1"/>
  <c r="B1574" i="1"/>
  <c r="A1574" i="1"/>
  <c r="C1573" i="1"/>
  <c r="B1573" i="1"/>
  <c r="A1573" i="1"/>
  <c r="C1572" i="1"/>
  <c r="B1572" i="1"/>
  <c r="A1572" i="1"/>
  <c r="C1571" i="1"/>
  <c r="B1571" i="1"/>
  <c r="A1571" i="1"/>
  <c r="C1570" i="1"/>
  <c r="B1570" i="1"/>
  <c r="A1570" i="1"/>
  <c r="C1569" i="1"/>
  <c r="B1569" i="1"/>
  <c r="A1569" i="1"/>
  <c r="C1568" i="1"/>
  <c r="B1568" i="1"/>
  <c r="A1568" i="1"/>
  <c r="C1567" i="1"/>
  <c r="B1567" i="1"/>
  <c r="A1567" i="1"/>
  <c r="C1566" i="1"/>
  <c r="B1566" i="1"/>
  <c r="A1566" i="1"/>
  <c r="C1565" i="1"/>
  <c r="B1565" i="1"/>
  <c r="A1565" i="1"/>
  <c r="C1564" i="1"/>
  <c r="B1564" i="1"/>
  <c r="A1564" i="1"/>
  <c r="C1563" i="1"/>
  <c r="B1563" i="1"/>
  <c r="A1563" i="1"/>
  <c r="C1562" i="1"/>
  <c r="B1562" i="1"/>
  <c r="A1562" i="1"/>
  <c r="C1561" i="1"/>
  <c r="B1561" i="1"/>
  <c r="A1561" i="1"/>
  <c r="C1560" i="1"/>
  <c r="B1560" i="1"/>
  <c r="A1560" i="1"/>
  <c r="C1559" i="1"/>
  <c r="B1559" i="1"/>
  <c r="A1559" i="1"/>
  <c r="C1558" i="1"/>
  <c r="B1558" i="1"/>
  <c r="A1558" i="1"/>
  <c r="C1557" i="1"/>
  <c r="B1557" i="1"/>
  <c r="A1557" i="1"/>
  <c r="C1556" i="1"/>
  <c r="B1556" i="1"/>
  <c r="A1556" i="1"/>
  <c r="C1555" i="1"/>
  <c r="B1555" i="1"/>
  <c r="A1555" i="1"/>
  <c r="C1554" i="1"/>
  <c r="B1554" i="1"/>
  <c r="A1554" i="1"/>
  <c r="C1553" i="1"/>
  <c r="B1553" i="1"/>
  <c r="A1553" i="1"/>
  <c r="C1552" i="1"/>
  <c r="B1552" i="1"/>
  <c r="A1552" i="1"/>
  <c r="C1551" i="1"/>
  <c r="B1551" i="1"/>
  <c r="A1551" i="1"/>
  <c r="C1550" i="1"/>
  <c r="B1550" i="1"/>
  <c r="A1550" i="1"/>
  <c r="C1549" i="1"/>
  <c r="B1549" i="1"/>
  <c r="A1549" i="1"/>
  <c r="C1548" i="1"/>
  <c r="B1548" i="1"/>
  <c r="A1548" i="1"/>
  <c r="C1547" i="1"/>
  <c r="B1547" i="1"/>
  <c r="A1547" i="1"/>
  <c r="C1546" i="1"/>
  <c r="B1546" i="1"/>
  <c r="A1546" i="1"/>
  <c r="C1545" i="1"/>
  <c r="B1545" i="1"/>
  <c r="A1545" i="1"/>
  <c r="C1544" i="1"/>
  <c r="B1544" i="1"/>
  <c r="A1544" i="1"/>
  <c r="C1543" i="1"/>
  <c r="B1543" i="1"/>
  <c r="A1543" i="1"/>
  <c r="C1542" i="1"/>
  <c r="B1542" i="1"/>
  <c r="A1542" i="1"/>
  <c r="C1541" i="1"/>
  <c r="B1541" i="1"/>
  <c r="A1541" i="1"/>
  <c r="C1540" i="1"/>
  <c r="B1540" i="1"/>
  <c r="A1540" i="1"/>
  <c r="C1539" i="1"/>
  <c r="B1539" i="1"/>
  <c r="A1539" i="1"/>
  <c r="C1538" i="1"/>
  <c r="B1538" i="1"/>
  <c r="A1538" i="1"/>
  <c r="C1537" i="1"/>
  <c r="B1537" i="1"/>
  <c r="A1537" i="1"/>
  <c r="C1536" i="1"/>
  <c r="B1536" i="1"/>
  <c r="A1536" i="1"/>
  <c r="C1535" i="1"/>
  <c r="B1535" i="1"/>
  <c r="A1535" i="1"/>
  <c r="C1534" i="1"/>
  <c r="B1534" i="1"/>
  <c r="A1534" i="1"/>
  <c r="C1533" i="1"/>
  <c r="B1533" i="1"/>
  <c r="A1533" i="1"/>
  <c r="C1532" i="1"/>
  <c r="B1532" i="1"/>
  <c r="A1532" i="1"/>
  <c r="C1531" i="1"/>
  <c r="B1531" i="1"/>
  <c r="A1531" i="1"/>
  <c r="C1530" i="1"/>
  <c r="B1530" i="1"/>
  <c r="A1530" i="1"/>
  <c r="C1529" i="1"/>
  <c r="B1529" i="1"/>
  <c r="A1529" i="1"/>
  <c r="C1528" i="1"/>
  <c r="B1528" i="1"/>
  <c r="A1528" i="1"/>
  <c r="C1527" i="1"/>
  <c r="B1527" i="1"/>
  <c r="A1527" i="1"/>
  <c r="C1526" i="1"/>
  <c r="B1526" i="1"/>
  <c r="A1526" i="1"/>
  <c r="C1525" i="1"/>
  <c r="B1525" i="1"/>
  <c r="A1525" i="1"/>
  <c r="C1524" i="1"/>
  <c r="B1524" i="1"/>
  <c r="A1524" i="1"/>
  <c r="C1523" i="1"/>
  <c r="B1523" i="1"/>
  <c r="A1523" i="1"/>
  <c r="C1522" i="1"/>
  <c r="B1522" i="1"/>
  <c r="A1522" i="1"/>
  <c r="C1521" i="1"/>
  <c r="B1521" i="1"/>
  <c r="A1521" i="1"/>
  <c r="C1520" i="1"/>
  <c r="B1520" i="1"/>
  <c r="A1520" i="1"/>
  <c r="C1519" i="1"/>
  <c r="B1519" i="1"/>
  <c r="A1519" i="1"/>
  <c r="C1518" i="1"/>
  <c r="B1518" i="1"/>
  <c r="A1518" i="1"/>
  <c r="C1517" i="1"/>
  <c r="B1517" i="1"/>
  <c r="A1517" i="1"/>
  <c r="C1516" i="1"/>
  <c r="B1516" i="1"/>
  <c r="A1516" i="1"/>
  <c r="C1515" i="1"/>
  <c r="B1515" i="1"/>
  <c r="A1515" i="1"/>
  <c r="C1514" i="1"/>
  <c r="B1514" i="1"/>
  <c r="A1514" i="1"/>
  <c r="C1513" i="1"/>
  <c r="B1513" i="1"/>
  <c r="A1513" i="1"/>
  <c r="C1512" i="1"/>
  <c r="B1512" i="1"/>
  <c r="A1512" i="1"/>
  <c r="C1511" i="1"/>
  <c r="B1511" i="1"/>
  <c r="A1511" i="1"/>
  <c r="C1510" i="1"/>
  <c r="B1510" i="1"/>
  <c r="A1510" i="1"/>
  <c r="C1509" i="1"/>
  <c r="B1509" i="1"/>
  <c r="A1509" i="1"/>
  <c r="C1508" i="1"/>
  <c r="B1508" i="1"/>
  <c r="A1508" i="1"/>
  <c r="C1507" i="1"/>
  <c r="B1507" i="1"/>
  <c r="A1507" i="1"/>
  <c r="C1506" i="1"/>
  <c r="B1506" i="1"/>
  <c r="A1506" i="1"/>
  <c r="C1505" i="1"/>
  <c r="B1505" i="1"/>
  <c r="A1505" i="1"/>
  <c r="C1504" i="1"/>
  <c r="B1504" i="1"/>
  <c r="A1504" i="1"/>
  <c r="C1503" i="1"/>
  <c r="B1503" i="1"/>
  <c r="A1503" i="1"/>
  <c r="C1502" i="1"/>
  <c r="B1502" i="1"/>
  <c r="A1502" i="1"/>
  <c r="C1501" i="1"/>
  <c r="B1501" i="1"/>
  <c r="A1501" i="1"/>
  <c r="C1500" i="1"/>
  <c r="B1500" i="1"/>
  <c r="A1500" i="1"/>
  <c r="C1499" i="1"/>
  <c r="B1499" i="1"/>
  <c r="A1499" i="1"/>
  <c r="C1498" i="1"/>
  <c r="B1498" i="1"/>
  <c r="A1498" i="1"/>
  <c r="C1497" i="1"/>
  <c r="B1497" i="1"/>
  <c r="A1497" i="1"/>
  <c r="C1496" i="1"/>
  <c r="B1496" i="1"/>
  <c r="A1496" i="1"/>
  <c r="C1495" i="1"/>
  <c r="B1495" i="1"/>
  <c r="A1495" i="1"/>
  <c r="C1494" i="1"/>
  <c r="B1494" i="1"/>
  <c r="A1494" i="1"/>
  <c r="C1493" i="1"/>
  <c r="B1493" i="1"/>
  <c r="A1493" i="1"/>
  <c r="C1492" i="1"/>
  <c r="B1492" i="1"/>
  <c r="A1492" i="1"/>
  <c r="C1491" i="1"/>
  <c r="B1491" i="1"/>
  <c r="A1491" i="1"/>
  <c r="C1490" i="1"/>
  <c r="B1490" i="1"/>
  <c r="A1490" i="1"/>
  <c r="C1489" i="1"/>
  <c r="B1489" i="1"/>
  <c r="A1489" i="1"/>
  <c r="C1488" i="1"/>
  <c r="B1488" i="1"/>
  <c r="A1488" i="1"/>
  <c r="C1487" i="1"/>
  <c r="B1487" i="1"/>
  <c r="A1487" i="1"/>
  <c r="C1486" i="1"/>
  <c r="B1486" i="1"/>
  <c r="A1486" i="1"/>
  <c r="C1485" i="1"/>
  <c r="B1485" i="1"/>
  <c r="A1485" i="1"/>
  <c r="C1484" i="1"/>
  <c r="B1484" i="1"/>
  <c r="A1484" i="1"/>
  <c r="C1483" i="1"/>
  <c r="B1483" i="1"/>
  <c r="A1483" i="1"/>
  <c r="C1482" i="1"/>
  <c r="B1482" i="1"/>
  <c r="A1482" i="1"/>
  <c r="C1481" i="1"/>
  <c r="B1481" i="1"/>
  <c r="A1481" i="1"/>
  <c r="C1480" i="1"/>
  <c r="B1480" i="1"/>
  <c r="A1480" i="1"/>
  <c r="C1479" i="1"/>
  <c r="B1479" i="1"/>
  <c r="A1479" i="1"/>
  <c r="C1478" i="1"/>
  <c r="B1478" i="1"/>
  <c r="A1478" i="1"/>
  <c r="C1477" i="1"/>
  <c r="B1477" i="1"/>
  <c r="A1477" i="1"/>
  <c r="C1476" i="1"/>
  <c r="B1476" i="1"/>
  <c r="A1476" i="1"/>
  <c r="C1475" i="1"/>
  <c r="B1475" i="1"/>
  <c r="A1475" i="1"/>
  <c r="C1474" i="1"/>
  <c r="B1474" i="1"/>
  <c r="A1474" i="1"/>
  <c r="C1473" i="1"/>
  <c r="B1473" i="1"/>
  <c r="A1473" i="1"/>
  <c r="C1472" i="1"/>
  <c r="B1472" i="1"/>
  <c r="A1472" i="1"/>
  <c r="C1471" i="1"/>
  <c r="B1471" i="1"/>
  <c r="A1471" i="1"/>
  <c r="C1470" i="1"/>
  <c r="B1470" i="1"/>
  <c r="A1470" i="1"/>
  <c r="C1469" i="1"/>
  <c r="B1469" i="1"/>
  <c r="A1469" i="1"/>
  <c r="C1468" i="1"/>
  <c r="B1468" i="1"/>
  <c r="A1468" i="1"/>
  <c r="C1467" i="1"/>
  <c r="B1467" i="1"/>
  <c r="A1467" i="1"/>
  <c r="C1466" i="1"/>
  <c r="B1466" i="1"/>
  <c r="A1466" i="1"/>
  <c r="C1465" i="1"/>
  <c r="B1465" i="1"/>
  <c r="A1465" i="1"/>
  <c r="C1464" i="1"/>
  <c r="B1464" i="1"/>
  <c r="A1464" i="1"/>
  <c r="C1463" i="1"/>
  <c r="B1463" i="1"/>
  <c r="A1463" i="1"/>
  <c r="C1462" i="1"/>
  <c r="B1462" i="1"/>
  <c r="A1462" i="1"/>
  <c r="C1461" i="1"/>
  <c r="B1461" i="1"/>
  <c r="A1461" i="1"/>
  <c r="C1460" i="1"/>
  <c r="B1460" i="1"/>
  <c r="A1460" i="1"/>
  <c r="C1459" i="1"/>
  <c r="B1459" i="1"/>
  <c r="A1459" i="1"/>
  <c r="C1458" i="1"/>
  <c r="B1458" i="1"/>
  <c r="A1458" i="1"/>
  <c r="C1457" i="1"/>
  <c r="B1457" i="1"/>
  <c r="A1457" i="1"/>
  <c r="C1456" i="1"/>
  <c r="B1456" i="1"/>
  <c r="A1456" i="1"/>
  <c r="C1455" i="1"/>
  <c r="B1455" i="1"/>
  <c r="A1455" i="1"/>
  <c r="C1454" i="1"/>
  <c r="B1454" i="1"/>
  <c r="A1454" i="1"/>
  <c r="C1453" i="1"/>
  <c r="B1453" i="1"/>
  <c r="A1453" i="1"/>
  <c r="C1452" i="1"/>
  <c r="B1452" i="1"/>
  <c r="A1452" i="1"/>
  <c r="C1451" i="1"/>
  <c r="B1451" i="1"/>
  <c r="A1451" i="1"/>
  <c r="C1450" i="1"/>
  <c r="B1450" i="1"/>
  <c r="A1450" i="1"/>
  <c r="C1449" i="1"/>
  <c r="B1449" i="1"/>
  <c r="A1449" i="1"/>
  <c r="C1448" i="1"/>
  <c r="B1448" i="1"/>
  <c r="A1448" i="1"/>
  <c r="C1447" i="1"/>
  <c r="B1447" i="1"/>
  <c r="A1447" i="1"/>
  <c r="C1446" i="1"/>
  <c r="B1446" i="1"/>
  <c r="A1446" i="1"/>
  <c r="C1445" i="1"/>
  <c r="B1445" i="1"/>
  <c r="A1445" i="1"/>
  <c r="C1444" i="1"/>
  <c r="B1444" i="1"/>
  <c r="A1444" i="1"/>
  <c r="C1443" i="1"/>
  <c r="B1443" i="1"/>
  <c r="A1443" i="1"/>
  <c r="C1442" i="1"/>
  <c r="B1442" i="1"/>
  <c r="A1442" i="1"/>
  <c r="C1441" i="1"/>
  <c r="B1441" i="1"/>
  <c r="A1441" i="1"/>
  <c r="C1440" i="1"/>
  <c r="B1440" i="1"/>
  <c r="A1440" i="1"/>
  <c r="C1439" i="1"/>
  <c r="B1439" i="1"/>
  <c r="A1439" i="1"/>
  <c r="C1438" i="1"/>
  <c r="B1438" i="1"/>
  <c r="A1438" i="1"/>
  <c r="C1437" i="1"/>
  <c r="B1437" i="1"/>
  <c r="A1437" i="1"/>
  <c r="C1436" i="1"/>
  <c r="B1436" i="1"/>
  <c r="A1436" i="1"/>
  <c r="C1435" i="1"/>
  <c r="B1435" i="1"/>
  <c r="A1435" i="1"/>
  <c r="C1434" i="1"/>
  <c r="B1434" i="1"/>
  <c r="A1434" i="1"/>
  <c r="C1433" i="1"/>
  <c r="B1433" i="1"/>
  <c r="A1433" i="1"/>
  <c r="C1432" i="1"/>
  <c r="B1432" i="1"/>
  <c r="A1432" i="1"/>
  <c r="C1431" i="1"/>
  <c r="B1431" i="1"/>
  <c r="A1431" i="1"/>
  <c r="C1430" i="1"/>
  <c r="B1430" i="1"/>
  <c r="A1430" i="1"/>
  <c r="C1429" i="1"/>
  <c r="B1429" i="1"/>
  <c r="A1429" i="1"/>
  <c r="C1428" i="1"/>
  <c r="B1428" i="1"/>
  <c r="A1428" i="1"/>
  <c r="C1427" i="1"/>
  <c r="B1427" i="1"/>
  <c r="A1427" i="1"/>
  <c r="C1426" i="1"/>
  <c r="B1426" i="1"/>
  <c r="A1426" i="1"/>
  <c r="C1425" i="1"/>
  <c r="B1425" i="1"/>
  <c r="A1425" i="1"/>
  <c r="C1424" i="1"/>
  <c r="B1424" i="1"/>
  <c r="A1424" i="1"/>
  <c r="C1423" i="1"/>
  <c r="B1423" i="1"/>
  <c r="A1423" i="1"/>
  <c r="C1422" i="1"/>
  <c r="B1422" i="1"/>
  <c r="A1422" i="1"/>
  <c r="C1421" i="1"/>
  <c r="B1421" i="1"/>
  <c r="A1421" i="1"/>
  <c r="C1420" i="1"/>
  <c r="B1420" i="1"/>
  <c r="A1420" i="1"/>
  <c r="C1419" i="1"/>
  <c r="B1419" i="1"/>
  <c r="A1419" i="1"/>
  <c r="C1418" i="1"/>
  <c r="B1418" i="1"/>
  <c r="A1418" i="1"/>
  <c r="C1417" i="1"/>
  <c r="B1417" i="1"/>
  <c r="A1417" i="1"/>
  <c r="C1416" i="1"/>
  <c r="B1416" i="1"/>
  <c r="A1416" i="1"/>
  <c r="C1415" i="1"/>
  <c r="B1415" i="1"/>
  <c r="A1415" i="1"/>
  <c r="C1414" i="1"/>
  <c r="B1414" i="1"/>
  <c r="A1414" i="1"/>
  <c r="C1413" i="1"/>
  <c r="B1413" i="1"/>
  <c r="A1413" i="1"/>
  <c r="C1412" i="1"/>
  <c r="B1412" i="1"/>
  <c r="A1412" i="1"/>
  <c r="C1411" i="1"/>
  <c r="B1411" i="1"/>
  <c r="A1411" i="1"/>
  <c r="C1410" i="1"/>
  <c r="B1410" i="1"/>
  <c r="A1410" i="1"/>
  <c r="C1409" i="1"/>
  <c r="B1409" i="1"/>
  <c r="A1409" i="1"/>
  <c r="C1408" i="1"/>
  <c r="B1408" i="1"/>
  <c r="A1408" i="1"/>
  <c r="C1407" i="1"/>
  <c r="B1407" i="1"/>
  <c r="A1407" i="1"/>
  <c r="C1406" i="1"/>
  <c r="B1406" i="1"/>
  <c r="A1406" i="1"/>
  <c r="C1405" i="1"/>
  <c r="B1405" i="1"/>
  <c r="A1405" i="1"/>
  <c r="C1404" i="1"/>
  <c r="B1404" i="1"/>
  <c r="A1404" i="1"/>
  <c r="C1403" i="1"/>
  <c r="B1403" i="1"/>
  <c r="A1403" i="1"/>
  <c r="C1402" i="1"/>
  <c r="B1402" i="1"/>
  <c r="A1402" i="1"/>
  <c r="C1401" i="1"/>
  <c r="B1401" i="1"/>
  <c r="A1401" i="1"/>
  <c r="C1400" i="1"/>
  <c r="B1400" i="1"/>
  <c r="A1400" i="1"/>
  <c r="C1399" i="1"/>
  <c r="B1399" i="1"/>
  <c r="A1399" i="1"/>
  <c r="C1398" i="1"/>
  <c r="B1398" i="1"/>
  <c r="A1398" i="1"/>
  <c r="C1397" i="1"/>
  <c r="B1397" i="1"/>
  <c r="A1397" i="1"/>
  <c r="C1396" i="1"/>
  <c r="B1396" i="1"/>
  <c r="A1396" i="1"/>
  <c r="C1395" i="1"/>
  <c r="B1395" i="1"/>
  <c r="A1395" i="1"/>
  <c r="C1394" i="1"/>
  <c r="B1394" i="1"/>
  <c r="A1394" i="1"/>
  <c r="C1393" i="1"/>
  <c r="B1393" i="1"/>
  <c r="A1393" i="1"/>
  <c r="C1392" i="1"/>
  <c r="B1392" i="1"/>
  <c r="A1392" i="1"/>
  <c r="C1391" i="1"/>
  <c r="B1391" i="1"/>
  <c r="A1391" i="1"/>
  <c r="C1390" i="1"/>
  <c r="B1390" i="1"/>
  <c r="A1390" i="1"/>
  <c r="C1389" i="1"/>
  <c r="B1389" i="1"/>
  <c r="A1389" i="1"/>
  <c r="C1388" i="1"/>
  <c r="B1388" i="1"/>
  <c r="A1388" i="1"/>
  <c r="C1387" i="1"/>
  <c r="B1387" i="1"/>
  <c r="A1387" i="1"/>
  <c r="C1386" i="1"/>
  <c r="B1386" i="1"/>
  <c r="A1386" i="1"/>
  <c r="C1385" i="1"/>
  <c r="B1385" i="1"/>
  <c r="A1385" i="1"/>
  <c r="C1384" i="1"/>
  <c r="B1384" i="1"/>
  <c r="A1384" i="1"/>
  <c r="C1383" i="1"/>
  <c r="B1383" i="1"/>
  <c r="A1383" i="1"/>
  <c r="C1382" i="1"/>
  <c r="B1382" i="1"/>
  <c r="A1382" i="1"/>
  <c r="C1381" i="1"/>
  <c r="B1381" i="1"/>
  <c r="A1381" i="1"/>
  <c r="C1380" i="1"/>
  <c r="B1380" i="1"/>
  <c r="A1380" i="1"/>
  <c r="C1379" i="1"/>
  <c r="B1379" i="1"/>
  <c r="A1379" i="1"/>
  <c r="C1378" i="1"/>
  <c r="B1378" i="1"/>
  <c r="A1378" i="1"/>
  <c r="C1377" i="1"/>
  <c r="B1377" i="1"/>
  <c r="A1377" i="1"/>
  <c r="C1376" i="1"/>
  <c r="B1376" i="1"/>
  <c r="A1376" i="1"/>
  <c r="C1375" i="1"/>
  <c r="B1375" i="1"/>
  <c r="A1375" i="1"/>
  <c r="C1374" i="1"/>
  <c r="B1374" i="1"/>
  <c r="A1374" i="1"/>
  <c r="C1373" i="1"/>
  <c r="B1373" i="1"/>
  <c r="A1373" i="1"/>
  <c r="C1372" i="1"/>
  <c r="B1372" i="1"/>
  <c r="A1372" i="1"/>
  <c r="C1371" i="1"/>
  <c r="B1371" i="1"/>
  <c r="A1371" i="1"/>
  <c r="C1370" i="1"/>
  <c r="B1370" i="1"/>
  <c r="A1370" i="1"/>
  <c r="C1369" i="1"/>
  <c r="B1369" i="1"/>
  <c r="A1369" i="1"/>
  <c r="C1368" i="1"/>
  <c r="B1368" i="1"/>
  <c r="A1368" i="1"/>
  <c r="C1367" i="1"/>
  <c r="B1367" i="1"/>
  <c r="A1367" i="1"/>
  <c r="C1366" i="1"/>
  <c r="B1366" i="1"/>
  <c r="A1366" i="1"/>
  <c r="C1365" i="1"/>
  <c r="B1365" i="1"/>
  <c r="A1365" i="1"/>
  <c r="C1364" i="1"/>
  <c r="B1364" i="1"/>
  <c r="A1364" i="1"/>
  <c r="C1363" i="1"/>
  <c r="B1363" i="1"/>
  <c r="A1363" i="1"/>
  <c r="C1362" i="1"/>
  <c r="B1362" i="1"/>
  <c r="A1362" i="1"/>
  <c r="C1361" i="1"/>
  <c r="B1361" i="1"/>
  <c r="A1361" i="1"/>
  <c r="C1360" i="1"/>
  <c r="B1360" i="1"/>
  <c r="A1360" i="1"/>
  <c r="C1359" i="1"/>
  <c r="B1359" i="1"/>
  <c r="A1359" i="1"/>
  <c r="C1358" i="1"/>
  <c r="B1358" i="1"/>
  <c r="A1358" i="1"/>
  <c r="C1357" i="1"/>
  <c r="B1357" i="1"/>
  <c r="A1357" i="1"/>
  <c r="C1356" i="1"/>
  <c r="B1356" i="1"/>
  <c r="A1356" i="1"/>
  <c r="C1355" i="1"/>
  <c r="B1355" i="1"/>
  <c r="A1355" i="1"/>
  <c r="C1354" i="1"/>
  <c r="B1354" i="1"/>
  <c r="A1354" i="1"/>
  <c r="C1353" i="1"/>
  <c r="B1353" i="1"/>
  <c r="A1353" i="1"/>
  <c r="C1352" i="1"/>
  <c r="B1352" i="1"/>
  <c r="A1352" i="1"/>
  <c r="C1351" i="1"/>
  <c r="B1351" i="1"/>
  <c r="A1351" i="1"/>
  <c r="C1350" i="1"/>
  <c r="B1350" i="1"/>
  <c r="A1350" i="1"/>
  <c r="C1349" i="1"/>
  <c r="B1349" i="1"/>
  <c r="A1349" i="1"/>
  <c r="C1348" i="1"/>
  <c r="B1348" i="1"/>
  <c r="A1348" i="1"/>
  <c r="C1347" i="1"/>
  <c r="B1347" i="1"/>
  <c r="A1347" i="1"/>
  <c r="C1346" i="1"/>
  <c r="B1346" i="1"/>
  <c r="A1346" i="1"/>
  <c r="C1345" i="1"/>
  <c r="B1345" i="1"/>
  <c r="A1345" i="1"/>
  <c r="C1344" i="1"/>
  <c r="B1344" i="1"/>
  <c r="A1344" i="1"/>
  <c r="C1343" i="1"/>
  <c r="B1343" i="1"/>
  <c r="A1343" i="1"/>
  <c r="C1342" i="1"/>
  <c r="B1342" i="1"/>
  <c r="A1342" i="1"/>
  <c r="C1341" i="1"/>
  <c r="B1341" i="1"/>
  <c r="A1341" i="1"/>
  <c r="C1340" i="1"/>
  <c r="B1340" i="1"/>
  <c r="A1340" i="1"/>
  <c r="C1339" i="1"/>
  <c r="B1339" i="1"/>
  <c r="A1339" i="1"/>
  <c r="C1338" i="1"/>
  <c r="B1338" i="1"/>
  <c r="A1338" i="1"/>
  <c r="C1337" i="1"/>
  <c r="B1337" i="1"/>
  <c r="A1337" i="1"/>
  <c r="C1336" i="1"/>
  <c r="B1336" i="1"/>
  <c r="A1336" i="1"/>
  <c r="C1335" i="1"/>
  <c r="B1335" i="1"/>
  <c r="A1335" i="1"/>
  <c r="C1334" i="1"/>
  <c r="B1334" i="1"/>
  <c r="A1334" i="1"/>
  <c r="C1333" i="1"/>
  <c r="B1333" i="1"/>
  <c r="A1333" i="1"/>
  <c r="C1332" i="1"/>
  <c r="B1332" i="1"/>
  <c r="A1332" i="1"/>
  <c r="C1331" i="1"/>
  <c r="B1331" i="1"/>
  <c r="A1331" i="1"/>
  <c r="C1330" i="1"/>
  <c r="B1330" i="1"/>
  <c r="A1330" i="1"/>
  <c r="C1329" i="1"/>
  <c r="B1329" i="1"/>
  <c r="A1329" i="1"/>
  <c r="C1328" i="1"/>
  <c r="B1328" i="1"/>
  <c r="A1328" i="1"/>
  <c r="C1327" i="1"/>
  <c r="B1327" i="1"/>
  <c r="A1327" i="1"/>
  <c r="C1326" i="1"/>
  <c r="B1326" i="1"/>
  <c r="A1326" i="1"/>
  <c r="C1325" i="1"/>
  <c r="B1325" i="1"/>
  <c r="A1325" i="1"/>
  <c r="C1324" i="1"/>
  <c r="B1324" i="1"/>
  <c r="A1324" i="1"/>
  <c r="C1323" i="1"/>
  <c r="B1323" i="1"/>
  <c r="A1323" i="1"/>
  <c r="C1322" i="1"/>
  <c r="B1322" i="1"/>
  <c r="A1322" i="1"/>
  <c r="C1321" i="1"/>
  <c r="B1321" i="1"/>
  <c r="A1321" i="1"/>
  <c r="C1320" i="1"/>
  <c r="B1320" i="1"/>
  <c r="A1320" i="1"/>
  <c r="C1319" i="1"/>
  <c r="B1319" i="1"/>
  <c r="A1319" i="1"/>
  <c r="C1318" i="1"/>
  <c r="B1318" i="1"/>
  <c r="A1318" i="1"/>
  <c r="C1317" i="1"/>
  <c r="B1317" i="1"/>
  <c r="A1317" i="1"/>
  <c r="C1316" i="1"/>
  <c r="B1316" i="1"/>
  <c r="A1316" i="1"/>
  <c r="C1315" i="1"/>
  <c r="B1315" i="1"/>
  <c r="A1315" i="1"/>
  <c r="C1314" i="1"/>
  <c r="B1314" i="1"/>
  <c r="A1314" i="1"/>
  <c r="C1313" i="1"/>
  <c r="B1313" i="1"/>
  <c r="A1313" i="1"/>
  <c r="C1312" i="1"/>
  <c r="B1312" i="1"/>
  <c r="A1312" i="1"/>
  <c r="C1311" i="1"/>
  <c r="B1311" i="1"/>
  <c r="A1311" i="1"/>
  <c r="C1310" i="1"/>
  <c r="B1310" i="1"/>
  <c r="A1310" i="1"/>
  <c r="C1309" i="1"/>
  <c r="B1309" i="1"/>
  <c r="A1309" i="1"/>
  <c r="C1308" i="1"/>
  <c r="B1308" i="1"/>
  <c r="A1308" i="1"/>
  <c r="C1307" i="1"/>
  <c r="B1307" i="1"/>
  <c r="A1307" i="1"/>
  <c r="C1306" i="1"/>
  <c r="B1306" i="1"/>
  <c r="A1306" i="1"/>
  <c r="C1305" i="1"/>
  <c r="B1305" i="1"/>
  <c r="A1305" i="1"/>
  <c r="C1304" i="1"/>
  <c r="B1304" i="1"/>
  <c r="A1304" i="1"/>
  <c r="C1303" i="1"/>
  <c r="B1303" i="1"/>
  <c r="A1303" i="1"/>
  <c r="C1302" i="1"/>
  <c r="B1302" i="1"/>
  <c r="A1302" i="1"/>
  <c r="C1301" i="1"/>
  <c r="B1301" i="1"/>
  <c r="A1301" i="1"/>
  <c r="C1300" i="1"/>
  <c r="B1300" i="1"/>
  <c r="A1300" i="1"/>
  <c r="C1299" i="1"/>
  <c r="B1299" i="1"/>
  <c r="A1299" i="1"/>
  <c r="C1298" i="1"/>
  <c r="B1298" i="1"/>
  <c r="A1298" i="1"/>
  <c r="C1297" i="1"/>
  <c r="B1297" i="1"/>
  <c r="A1297" i="1"/>
  <c r="C1296" i="1"/>
  <c r="B1296" i="1"/>
  <c r="A1296" i="1"/>
  <c r="C1295" i="1"/>
  <c r="B1295" i="1"/>
  <c r="A1295" i="1"/>
  <c r="C1294" i="1"/>
  <c r="B1294" i="1"/>
  <c r="A1294" i="1"/>
  <c r="C1293" i="1"/>
  <c r="B1293" i="1"/>
  <c r="A1293" i="1"/>
  <c r="C1292" i="1"/>
  <c r="B1292" i="1"/>
  <c r="A1292" i="1"/>
  <c r="C1291" i="1"/>
  <c r="B1291" i="1"/>
  <c r="A1291" i="1"/>
  <c r="C1290" i="1"/>
  <c r="B1290" i="1"/>
  <c r="A1290" i="1"/>
  <c r="C1289" i="1"/>
  <c r="B1289" i="1"/>
  <c r="A1289" i="1"/>
  <c r="C1288" i="1"/>
  <c r="B1288" i="1"/>
  <c r="A1288" i="1"/>
  <c r="C1287" i="1"/>
  <c r="B1287" i="1"/>
  <c r="A1287" i="1"/>
  <c r="C1286" i="1"/>
  <c r="B1286" i="1"/>
  <c r="A1286" i="1"/>
  <c r="C1285" i="1"/>
  <c r="B1285" i="1"/>
  <c r="A1285" i="1"/>
  <c r="C1284" i="1"/>
  <c r="B1284" i="1"/>
  <c r="A1284" i="1"/>
  <c r="C1283" i="1"/>
  <c r="B1283" i="1"/>
  <c r="A1283" i="1"/>
  <c r="C1282" i="1"/>
  <c r="B1282" i="1"/>
  <c r="A1282" i="1"/>
  <c r="C1281" i="1"/>
  <c r="B1281" i="1"/>
  <c r="A1281" i="1"/>
  <c r="C1280" i="1"/>
  <c r="B1280" i="1"/>
  <c r="A1280" i="1"/>
  <c r="C1279" i="1"/>
  <c r="B1279" i="1"/>
  <c r="A1279" i="1"/>
  <c r="C1278" i="1"/>
  <c r="B1278" i="1"/>
  <c r="A1278" i="1"/>
  <c r="C1277" i="1"/>
  <c r="B1277" i="1"/>
  <c r="A1277" i="1"/>
  <c r="C1276" i="1"/>
  <c r="B1276" i="1"/>
  <c r="A1276" i="1"/>
  <c r="C1275" i="1"/>
  <c r="B1275" i="1"/>
  <c r="A1275" i="1"/>
  <c r="C1274" i="1"/>
  <c r="B1274" i="1"/>
  <c r="A1274" i="1"/>
  <c r="C1273" i="1"/>
  <c r="B1273" i="1"/>
  <c r="A1273" i="1"/>
  <c r="C1272" i="1"/>
  <c r="B1272" i="1"/>
  <c r="A1272" i="1"/>
  <c r="C1271" i="1"/>
  <c r="B1271" i="1"/>
  <c r="A1271" i="1"/>
  <c r="C1270" i="1"/>
  <c r="B1270" i="1"/>
  <c r="A1270" i="1"/>
  <c r="C1269" i="1"/>
  <c r="B1269" i="1"/>
  <c r="A1269" i="1"/>
  <c r="C1268" i="1"/>
  <c r="B1268" i="1"/>
  <c r="A1268" i="1"/>
  <c r="C1267" i="1"/>
  <c r="B1267" i="1"/>
  <c r="A1267" i="1"/>
  <c r="C1266" i="1"/>
  <c r="B1266" i="1"/>
  <c r="A1266" i="1"/>
  <c r="C1265" i="1"/>
  <c r="B1265" i="1"/>
  <c r="A1265" i="1"/>
  <c r="C1264" i="1"/>
  <c r="B1264" i="1"/>
  <c r="A1264" i="1"/>
  <c r="C1263" i="1"/>
  <c r="B1263" i="1"/>
  <c r="A1263" i="1"/>
  <c r="C1262" i="1"/>
  <c r="B1262" i="1"/>
  <c r="A1262" i="1"/>
  <c r="C1261" i="1"/>
  <c r="B1261" i="1"/>
  <c r="A1261" i="1"/>
  <c r="C1260" i="1"/>
  <c r="B1260" i="1"/>
  <c r="A1260" i="1"/>
  <c r="C1259" i="1"/>
  <c r="B1259" i="1"/>
  <c r="A1259" i="1"/>
  <c r="C1258" i="1"/>
  <c r="B1258" i="1"/>
  <c r="A1258" i="1"/>
  <c r="C1257" i="1"/>
  <c r="B1257" i="1"/>
  <c r="A1257" i="1"/>
  <c r="C1256" i="1"/>
  <c r="B1256" i="1"/>
  <c r="A1256" i="1"/>
  <c r="C1255" i="1"/>
  <c r="B1255" i="1"/>
  <c r="A1255" i="1"/>
  <c r="C1254" i="1"/>
  <c r="B1254" i="1"/>
  <c r="A1254" i="1"/>
  <c r="C1253" i="1"/>
  <c r="B1253" i="1"/>
  <c r="A1253" i="1"/>
  <c r="C1252" i="1"/>
  <c r="B1252" i="1"/>
  <c r="A1252" i="1"/>
  <c r="C1251" i="1"/>
  <c r="B1251" i="1"/>
  <c r="A1251" i="1"/>
  <c r="C1250" i="1"/>
  <c r="B1250" i="1"/>
  <c r="A1250" i="1"/>
  <c r="C1249" i="1"/>
  <c r="B1249" i="1"/>
  <c r="A1249" i="1"/>
  <c r="C1248" i="1"/>
  <c r="B1248" i="1"/>
  <c r="A1248" i="1"/>
  <c r="C1247" i="1"/>
  <c r="B1247" i="1"/>
  <c r="A1247" i="1"/>
  <c r="C1246" i="1"/>
  <c r="B1246" i="1"/>
  <c r="A1246" i="1"/>
  <c r="C1245" i="1"/>
  <c r="B1245" i="1"/>
  <c r="A1245" i="1"/>
  <c r="C1244" i="1"/>
  <c r="B1244" i="1"/>
  <c r="A1244" i="1"/>
  <c r="C1243" i="1"/>
  <c r="B1243" i="1"/>
  <c r="A1243" i="1"/>
  <c r="C1242" i="1"/>
  <c r="B1242" i="1"/>
  <c r="A1242" i="1"/>
  <c r="C1241" i="1"/>
  <c r="B1241" i="1"/>
  <c r="A1241" i="1"/>
  <c r="C1240" i="1"/>
  <c r="B1240" i="1"/>
  <c r="A1240" i="1"/>
  <c r="C1239" i="1"/>
  <c r="B1239" i="1"/>
  <c r="A1239" i="1"/>
  <c r="C1238" i="1"/>
  <c r="B1238" i="1"/>
  <c r="A1238" i="1"/>
  <c r="C1237" i="1"/>
  <c r="B1237" i="1"/>
  <c r="A1237" i="1"/>
  <c r="C1236" i="1"/>
  <c r="B1236" i="1"/>
  <c r="A1236" i="1"/>
  <c r="C1235" i="1"/>
  <c r="B1235" i="1"/>
  <c r="A1235" i="1"/>
  <c r="C1234" i="1"/>
  <c r="B1234" i="1"/>
  <c r="A1234" i="1"/>
  <c r="C1233" i="1"/>
  <c r="B1233" i="1"/>
  <c r="A1233" i="1"/>
  <c r="C1232" i="1"/>
  <c r="B1232" i="1"/>
  <c r="A1232" i="1"/>
  <c r="C1231" i="1"/>
  <c r="B1231" i="1"/>
  <c r="A1231" i="1"/>
  <c r="C1230" i="1"/>
  <c r="B1230" i="1"/>
  <c r="A1230" i="1"/>
  <c r="C1229" i="1"/>
  <c r="B1229" i="1"/>
  <c r="A1229" i="1"/>
  <c r="C1228" i="1"/>
  <c r="B1228" i="1"/>
  <c r="A1228" i="1"/>
  <c r="C1227" i="1"/>
  <c r="B1227" i="1"/>
  <c r="A1227" i="1"/>
  <c r="C1226" i="1"/>
  <c r="B1226" i="1"/>
  <c r="A1226" i="1"/>
  <c r="C1225" i="1"/>
  <c r="B1225" i="1"/>
  <c r="A1225" i="1"/>
  <c r="C1224" i="1"/>
  <c r="B1224" i="1"/>
  <c r="A1224" i="1"/>
  <c r="C1223" i="1"/>
  <c r="B1223" i="1"/>
  <c r="A1223" i="1"/>
  <c r="C1222" i="1"/>
  <c r="B1222" i="1"/>
  <c r="A1222" i="1"/>
  <c r="C1221" i="1"/>
  <c r="B1221" i="1"/>
  <c r="A1221" i="1"/>
  <c r="C1220" i="1"/>
  <c r="B1220" i="1"/>
  <c r="A1220" i="1"/>
  <c r="C1219" i="1"/>
  <c r="B1219" i="1"/>
  <c r="A1219" i="1"/>
  <c r="C1218" i="1"/>
  <c r="B1218" i="1"/>
  <c r="A1218" i="1"/>
  <c r="C1217" i="1"/>
  <c r="B1217" i="1"/>
  <c r="A1217" i="1"/>
  <c r="C1216" i="1"/>
  <c r="B1216" i="1"/>
  <c r="A1216" i="1"/>
  <c r="C1215" i="1"/>
  <c r="B1215" i="1"/>
  <c r="A1215" i="1"/>
  <c r="C1214" i="1"/>
  <c r="B1214" i="1"/>
  <c r="A1214" i="1"/>
  <c r="C1213" i="1"/>
  <c r="B1213" i="1"/>
  <c r="A1213" i="1"/>
  <c r="C1212" i="1"/>
  <c r="B1212" i="1"/>
  <c r="A1212" i="1"/>
  <c r="C1211" i="1"/>
  <c r="B1211" i="1"/>
  <c r="A1211" i="1"/>
  <c r="C1210" i="1"/>
  <c r="B1210" i="1"/>
  <c r="A1210" i="1"/>
  <c r="C1209" i="1"/>
  <c r="B1209" i="1"/>
  <c r="A1209" i="1"/>
  <c r="C1208" i="1"/>
  <c r="B1208" i="1"/>
  <c r="A1208" i="1"/>
  <c r="C1207" i="1"/>
  <c r="B1207" i="1"/>
  <c r="A1207" i="1"/>
  <c r="C1206" i="1"/>
  <c r="B1206" i="1"/>
  <c r="A1206" i="1"/>
  <c r="C1205" i="1"/>
  <c r="B1205" i="1"/>
  <c r="A1205" i="1"/>
  <c r="C1204" i="1"/>
  <c r="B1204" i="1"/>
  <c r="A1204" i="1"/>
  <c r="C1203" i="1"/>
  <c r="B1203" i="1"/>
  <c r="A1203" i="1"/>
  <c r="C1202" i="1"/>
  <c r="B1202" i="1"/>
  <c r="A1202" i="1"/>
  <c r="C1201" i="1"/>
  <c r="B1201" i="1"/>
  <c r="A1201" i="1"/>
  <c r="C1200" i="1"/>
  <c r="B1200" i="1"/>
  <c r="A1200" i="1"/>
  <c r="C1199" i="1"/>
  <c r="B1199" i="1"/>
  <c r="A1199" i="1"/>
  <c r="C1198" i="1"/>
  <c r="B1198" i="1"/>
  <c r="A1198" i="1"/>
  <c r="C1197" i="1"/>
  <c r="B1197" i="1"/>
  <c r="A1197" i="1"/>
  <c r="C1196" i="1"/>
  <c r="B1196" i="1"/>
  <c r="A1196" i="1"/>
  <c r="C1195" i="1"/>
  <c r="B1195" i="1"/>
  <c r="A1195" i="1"/>
  <c r="C1194" i="1"/>
  <c r="B1194" i="1"/>
  <c r="A1194" i="1"/>
  <c r="C1193" i="1"/>
  <c r="B1193" i="1"/>
  <c r="A1193" i="1"/>
  <c r="C1192" i="1"/>
  <c r="B1192" i="1"/>
  <c r="A1192" i="1"/>
  <c r="C1191" i="1"/>
  <c r="B1191" i="1"/>
  <c r="A1191" i="1"/>
  <c r="C1190" i="1"/>
  <c r="B1190" i="1"/>
  <c r="A1190" i="1"/>
  <c r="C1189" i="1"/>
  <c r="B1189" i="1"/>
  <c r="A1189" i="1"/>
  <c r="C1188" i="1"/>
  <c r="B1188" i="1"/>
  <c r="A1188" i="1"/>
  <c r="C1187" i="1"/>
  <c r="B1187" i="1"/>
  <c r="A1187" i="1"/>
  <c r="C1186" i="1"/>
  <c r="B1186" i="1"/>
  <c r="A1186" i="1"/>
  <c r="C1185" i="1"/>
  <c r="B1185" i="1"/>
  <c r="A1185" i="1"/>
  <c r="C1184" i="1"/>
  <c r="B1184" i="1"/>
  <c r="A1184" i="1"/>
  <c r="C1183" i="1"/>
  <c r="B1183" i="1"/>
  <c r="A1183" i="1"/>
  <c r="C1182" i="1"/>
  <c r="B1182" i="1"/>
  <c r="A1182" i="1"/>
  <c r="C1181" i="1"/>
  <c r="B1181" i="1"/>
  <c r="A1181" i="1"/>
  <c r="C1180" i="1"/>
  <c r="B1180" i="1"/>
  <c r="A1180" i="1"/>
  <c r="C1179" i="1"/>
  <c r="B1179" i="1"/>
  <c r="A1179" i="1"/>
  <c r="C1178" i="1"/>
  <c r="B1178" i="1"/>
  <c r="A1178" i="1"/>
  <c r="C1177" i="1"/>
  <c r="B1177" i="1"/>
  <c r="A1177" i="1"/>
  <c r="C1176" i="1"/>
  <c r="B1176" i="1"/>
  <c r="A1176" i="1"/>
  <c r="C1175" i="1"/>
  <c r="B1175" i="1"/>
  <c r="A1175" i="1"/>
  <c r="C1174" i="1"/>
  <c r="B1174" i="1"/>
  <c r="A1174" i="1"/>
  <c r="C1173" i="1"/>
  <c r="B1173" i="1"/>
  <c r="A1173" i="1"/>
  <c r="C1172" i="1"/>
  <c r="B1172" i="1"/>
  <c r="A1172" i="1"/>
  <c r="C1171" i="1"/>
  <c r="B1171" i="1"/>
  <c r="A1171" i="1"/>
  <c r="C1170" i="1"/>
  <c r="B1170" i="1"/>
  <c r="A1170" i="1"/>
  <c r="C1169" i="1"/>
  <c r="B1169" i="1"/>
  <c r="A1169" i="1"/>
  <c r="C1168" i="1"/>
  <c r="B1168" i="1"/>
  <c r="A1168" i="1"/>
  <c r="C1167" i="1"/>
  <c r="B1167" i="1"/>
  <c r="A1167" i="1"/>
  <c r="C1166" i="1"/>
  <c r="B1166" i="1"/>
  <c r="A1166" i="1"/>
  <c r="C1165" i="1"/>
  <c r="B1165" i="1"/>
  <c r="A1165" i="1"/>
  <c r="C1164" i="1"/>
  <c r="B1164" i="1"/>
  <c r="A1164" i="1"/>
  <c r="C1163" i="1"/>
  <c r="B1163" i="1"/>
  <c r="A1163" i="1"/>
  <c r="C1162" i="1"/>
  <c r="B1162" i="1"/>
  <c r="A1162" i="1"/>
  <c r="C1161" i="1"/>
  <c r="B1161" i="1"/>
  <c r="A1161" i="1"/>
  <c r="C1160" i="1"/>
  <c r="B1160" i="1"/>
  <c r="A1160" i="1"/>
  <c r="C1159" i="1"/>
  <c r="B1159" i="1"/>
  <c r="A1159" i="1"/>
  <c r="C1158" i="1"/>
  <c r="B1158" i="1"/>
  <c r="A1158" i="1"/>
  <c r="C1157" i="1"/>
  <c r="B1157" i="1"/>
  <c r="A1157" i="1"/>
  <c r="C1156" i="1"/>
  <c r="B1156" i="1"/>
  <c r="A1156" i="1"/>
  <c r="C1155" i="1"/>
  <c r="B1155" i="1"/>
  <c r="A1155" i="1"/>
  <c r="C1154" i="1"/>
  <c r="B1154" i="1"/>
  <c r="A1154" i="1"/>
  <c r="C1153" i="1"/>
  <c r="B1153" i="1"/>
  <c r="A1153" i="1"/>
  <c r="C1152" i="1"/>
  <c r="B1152" i="1"/>
  <c r="A1152" i="1"/>
  <c r="C1151" i="1"/>
  <c r="B1151" i="1"/>
  <c r="A1151" i="1"/>
  <c r="C1150" i="1"/>
  <c r="B1150" i="1"/>
  <c r="A1150" i="1"/>
  <c r="C1149" i="1"/>
  <c r="B1149" i="1"/>
  <c r="A1149" i="1"/>
  <c r="C1148" i="1"/>
  <c r="B1148" i="1"/>
  <c r="A1148" i="1"/>
  <c r="C1147" i="1"/>
  <c r="B1147" i="1"/>
  <c r="A1147" i="1"/>
  <c r="C1146" i="1"/>
  <c r="B1146" i="1"/>
  <c r="A1146" i="1"/>
  <c r="C1145" i="1"/>
  <c r="B1145" i="1"/>
  <c r="A1145" i="1"/>
  <c r="C1144" i="1"/>
  <c r="B1144" i="1"/>
  <c r="A1144" i="1"/>
  <c r="C1143" i="1"/>
  <c r="B1143" i="1"/>
  <c r="A1143" i="1"/>
  <c r="C1142" i="1"/>
  <c r="B1142" i="1"/>
  <c r="A1142" i="1"/>
  <c r="C1141" i="1"/>
  <c r="B1141" i="1"/>
  <c r="A1141" i="1"/>
  <c r="C1140" i="1"/>
  <c r="B1140" i="1"/>
  <c r="A1140" i="1"/>
  <c r="C1139" i="1"/>
  <c r="B1139" i="1"/>
  <c r="A1139" i="1"/>
  <c r="C1138" i="1"/>
  <c r="B1138" i="1"/>
  <c r="A1138" i="1"/>
  <c r="C1137" i="1"/>
  <c r="B1137" i="1"/>
  <c r="A1137" i="1"/>
  <c r="C1136" i="1"/>
  <c r="B1136" i="1"/>
  <c r="A1136" i="1"/>
  <c r="C1135" i="1"/>
  <c r="B1135" i="1"/>
  <c r="A1135" i="1"/>
  <c r="C1134" i="1"/>
  <c r="B1134" i="1"/>
  <c r="A1134" i="1"/>
  <c r="C1133" i="1"/>
  <c r="B1133" i="1"/>
  <c r="A1133" i="1"/>
  <c r="C1132" i="1"/>
  <c r="B1132" i="1"/>
  <c r="A1132" i="1"/>
  <c r="C1131" i="1"/>
  <c r="B1131" i="1"/>
  <c r="A1131" i="1"/>
  <c r="C1130" i="1"/>
  <c r="B1130" i="1"/>
  <c r="A1130" i="1"/>
  <c r="C1129" i="1"/>
  <c r="B1129" i="1"/>
  <c r="A1129" i="1"/>
  <c r="C1128" i="1"/>
  <c r="B1128" i="1"/>
  <c r="A1128" i="1"/>
  <c r="C1127" i="1"/>
  <c r="B1127" i="1"/>
  <c r="A1127" i="1"/>
  <c r="C1126" i="1"/>
  <c r="B1126" i="1"/>
  <c r="A1126" i="1"/>
  <c r="C1125" i="1"/>
  <c r="B1125" i="1"/>
  <c r="A1125" i="1"/>
  <c r="C1124" i="1"/>
  <c r="B1124" i="1"/>
  <c r="A1124" i="1"/>
  <c r="C1123" i="1"/>
  <c r="B1123" i="1"/>
  <c r="A1123" i="1"/>
  <c r="C1122" i="1"/>
  <c r="B1122" i="1"/>
  <c r="A1122" i="1"/>
  <c r="C1121" i="1"/>
  <c r="B1121" i="1"/>
  <c r="A1121" i="1"/>
  <c r="C1120" i="1"/>
  <c r="B1120" i="1"/>
  <c r="A1120" i="1"/>
  <c r="C1119" i="1"/>
  <c r="B1119" i="1"/>
  <c r="A1119" i="1"/>
  <c r="C1118" i="1"/>
  <c r="B1118" i="1"/>
  <c r="A1118" i="1"/>
  <c r="C1117" i="1"/>
  <c r="B1117" i="1"/>
  <c r="A1117" i="1"/>
  <c r="C1116" i="1"/>
  <c r="B1116" i="1"/>
  <c r="A1116" i="1"/>
  <c r="C1115" i="1"/>
  <c r="B1115" i="1"/>
  <c r="A1115" i="1"/>
  <c r="C1114" i="1"/>
  <c r="B1114" i="1"/>
  <c r="A1114" i="1"/>
  <c r="C1113" i="1"/>
  <c r="B1113" i="1"/>
  <c r="A1113" i="1"/>
  <c r="C1112" i="1"/>
  <c r="B1112" i="1"/>
  <c r="A1112" i="1"/>
  <c r="C1111" i="1"/>
  <c r="B1111" i="1"/>
  <c r="A1111" i="1"/>
  <c r="C1110" i="1"/>
  <c r="B1110" i="1"/>
  <c r="A1110" i="1"/>
  <c r="C1109" i="1"/>
  <c r="B1109" i="1"/>
  <c r="A1109" i="1"/>
  <c r="C1108" i="1"/>
  <c r="B1108" i="1"/>
  <c r="A1108" i="1"/>
  <c r="C1107" i="1"/>
  <c r="B1107" i="1"/>
  <c r="A1107" i="1"/>
  <c r="C1106" i="1"/>
  <c r="B1106" i="1"/>
  <c r="A1106" i="1"/>
  <c r="C1105" i="1"/>
  <c r="B1105" i="1"/>
  <c r="A1105" i="1"/>
  <c r="C1104" i="1"/>
  <c r="B1104" i="1"/>
  <c r="A1104" i="1"/>
  <c r="C1103" i="1"/>
  <c r="B1103" i="1"/>
  <c r="A1103" i="1"/>
  <c r="C1102" i="1"/>
  <c r="B1102" i="1"/>
  <c r="A1102" i="1"/>
  <c r="C1101" i="1"/>
  <c r="B1101" i="1"/>
  <c r="A1101" i="1"/>
  <c r="C1100" i="1"/>
  <c r="B1100" i="1"/>
  <c r="A1100" i="1"/>
  <c r="C1099" i="1"/>
  <c r="B1099" i="1"/>
  <c r="A1099" i="1"/>
  <c r="C1098" i="1"/>
  <c r="B1098" i="1"/>
  <c r="A1098" i="1"/>
  <c r="C1097" i="1"/>
  <c r="B1097" i="1"/>
  <c r="A1097" i="1"/>
  <c r="C1096" i="1"/>
  <c r="B1096" i="1"/>
  <c r="A1096" i="1"/>
  <c r="C1095" i="1"/>
  <c r="B1095" i="1"/>
  <c r="A1095" i="1"/>
  <c r="C1094" i="1"/>
  <c r="B1094" i="1"/>
  <c r="A1094" i="1"/>
  <c r="C1093" i="1"/>
  <c r="B1093" i="1"/>
  <c r="A1093" i="1"/>
  <c r="C1092" i="1"/>
  <c r="B1092" i="1"/>
  <c r="A1092" i="1"/>
  <c r="C1091" i="1"/>
  <c r="B1091" i="1"/>
  <c r="A1091" i="1"/>
  <c r="C1090" i="1"/>
  <c r="B1090" i="1"/>
  <c r="A1090" i="1"/>
  <c r="C1089" i="1"/>
  <c r="B1089" i="1"/>
  <c r="A1089" i="1"/>
  <c r="C1088" i="1"/>
  <c r="B1088" i="1"/>
  <c r="A1088" i="1"/>
  <c r="C1087" i="1"/>
  <c r="B1087" i="1"/>
  <c r="A1087" i="1"/>
  <c r="C1086" i="1"/>
  <c r="B1086" i="1"/>
  <c r="A1086" i="1"/>
  <c r="C1085" i="1"/>
  <c r="B1085" i="1"/>
  <c r="A1085" i="1"/>
  <c r="C1084" i="1"/>
  <c r="B1084" i="1"/>
  <c r="A1084" i="1"/>
  <c r="C1083" i="1"/>
  <c r="B1083" i="1"/>
  <c r="A1083" i="1"/>
  <c r="C1082" i="1"/>
  <c r="B1082" i="1"/>
  <c r="A1082" i="1"/>
  <c r="C1081" i="1"/>
  <c r="B1081" i="1"/>
  <c r="A1081" i="1"/>
  <c r="C1080" i="1"/>
  <c r="B1080" i="1"/>
  <c r="A1080" i="1"/>
  <c r="C1079" i="1"/>
  <c r="B1079" i="1"/>
  <c r="A1079" i="1"/>
  <c r="C1078" i="1"/>
  <c r="B1078" i="1"/>
  <c r="A1078" i="1"/>
  <c r="C1077" i="1"/>
  <c r="B1077" i="1"/>
  <c r="A1077" i="1"/>
  <c r="C1076" i="1"/>
  <c r="B1076" i="1"/>
  <c r="A1076" i="1"/>
  <c r="C1075" i="1"/>
  <c r="B1075" i="1"/>
  <c r="A1075" i="1"/>
  <c r="C1074" i="1"/>
  <c r="B1074" i="1"/>
  <c r="A1074" i="1"/>
  <c r="C1073" i="1"/>
  <c r="B1073" i="1"/>
  <c r="A1073" i="1"/>
  <c r="C1072" i="1"/>
  <c r="B1072" i="1"/>
  <c r="A1072" i="1"/>
  <c r="C1071" i="1"/>
  <c r="B1071" i="1"/>
  <c r="A1071" i="1"/>
  <c r="C1070" i="1"/>
  <c r="B1070" i="1"/>
  <c r="A1070" i="1"/>
  <c r="C1069" i="1"/>
  <c r="B1069" i="1"/>
  <c r="A1069" i="1"/>
  <c r="C1068" i="1"/>
  <c r="B1068" i="1"/>
  <c r="A1068" i="1"/>
  <c r="C1067" i="1"/>
  <c r="B1067" i="1"/>
  <c r="A1067" i="1"/>
  <c r="C1066" i="1"/>
  <c r="B1066" i="1"/>
  <c r="A1066" i="1"/>
  <c r="C1065" i="1"/>
  <c r="B1065" i="1"/>
  <c r="A1065" i="1"/>
  <c r="C1064" i="1"/>
  <c r="B1064" i="1"/>
  <c r="A1064" i="1"/>
  <c r="C1063" i="1"/>
  <c r="B1063" i="1"/>
  <c r="A1063" i="1"/>
  <c r="C1062" i="1"/>
  <c r="B1062" i="1"/>
  <c r="A1062" i="1"/>
  <c r="C1061" i="1"/>
  <c r="B1061" i="1"/>
  <c r="A1061" i="1"/>
  <c r="C1060" i="1"/>
  <c r="B1060" i="1"/>
  <c r="A1060" i="1"/>
  <c r="C1059" i="1"/>
  <c r="B1059" i="1"/>
  <c r="A1059" i="1"/>
  <c r="C1058" i="1"/>
  <c r="B1058" i="1"/>
  <c r="A1058" i="1"/>
  <c r="C1057" i="1"/>
  <c r="B1057" i="1"/>
  <c r="A1057" i="1"/>
  <c r="C1056" i="1"/>
  <c r="B1056" i="1"/>
  <c r="A1056" i="1"/>
  <c r="C1055" i="1"/>
  <c r="B1055" i="1"/>
  <c r="A1055" i="1"/>
  <c r="C1054" i="1"/>
  <c r="B1054" i="1"/>
  <c r="A1054" i="1"/>
  <c r="C1053" i="1"/>
  <c r="B1053" i="1"/>
  <c r="A1053" i="1"/>
  <c r="C1052" i="1"/>
  <c r="B1052" i="1"/>
  <c r="A1052" i="1"/>
  <c r="C1051" i="1"/>
  <c r="B1051" i="1"/>
  <c r="A1051" i="1"/>
  <c r="C1050" i="1"/>
  <c r="B1050" i="1"/>
  <c r="A1050" i="1"/>
  <c r="C1049" i="1"/>
  <c r="B1049" i="1"/>
  <c r="A1049" i="1"/>
  <c r="C1048" i="1"/>
  <c r="B1048" i="1"/>
  <c r="A1048" i="1"/>
  <c r="C1047" i="1"/>
  <c r="B1047" i="1"/>
  <c r="A1047" i="1"/>
  <c r="C1046" i="1"/>
  <c r="B1046" i="1"/>
  <c r="A1046" i="1"/>
  <c r="C1045" i="1"/>
  <c r="B1045" i="1"/>
  <c r="A1045" i="1"/>
  <c r="C1044" i="1"/>
  <c r="B1044" i="1"/>
  <c r="A1044" i="1"/>
  <c r="C1043" i="1"/>
  <c r="B1043" i="1"/>
  <c r="A1043" i="1"/>
  <c r="C1042" i="1"/>
  <c r="B1042" i="1"/>
  <c r="A1042" i="1"/>
  <c r="C1041" i="1"/>
  <c r="B1041" i="1"/>
  <c r="A1041" i="1"/>
  <c r="C1040" i="1"/>
  <c r="B1040" i="1"/>
  <c r="A1040" i="1"/>
  <c r="C1039" i="1"/>
  <c r="B1039" i="1"/>
  <c r="A1039" i="1"/>
  <c r="C1038" i="1"/>
  <c r="B1038" i="1"/>
  <c r="A1038" i="1"/>
  <c r="C1037" i="1"/>
  <c r="B1037" i="1"/>
  <c r="A1037" i="1"/>
  <c r="C1036" i="1"/>
  <c r="B1036" i="1"/>
  <c r="A1036" i="1"/>
  <c r="C1035" i="1"/>
  <c r="B1035" i="1"/>
  <c r="A1035" i="1"/>
  <c r="C1034" i="1"/>
  <c r="B1034" i="1"/>
  <c r="A1034" i="1"/>
  <c r="C1033" i="1"/>
  <c r="B1033" i="1"/>
  <c r="A1033" i="1"/>
  <c r="C1032" i="1"/>
  <c r="B1032" i="1"/>
  <c r="A1032" i="1"/>
  <c r="C1031" i="1"/>
  <c r="B1031" i="1"/>
  <c r="A1031" i="1"/>
  <c r="C1030" i="1"/>
  <c r="B1030" i="1"/>
  <c r="A1030" i="1"/>
  <c r="C1029" i="1"/>
  <c r="B1029" i="1"/>
  <c r="A1029" i="1"/>
  <c r="C1028" i="1"/>
  <c r="B1028" i="1"/>
  <c r="A1028" i="1"/>
  <c r="C1027" i="1"/>
  <c r="B1027" i="1"/>
  <c r="A1027" i="1"/>
  <c r="C1026" i="1"/>
  <c r="B1026" i="1"/>
  <c r="A1026" i="1"/>
  <c r="C1025" i="1"/>
  <c r="B1025" i="1"/>
  <c r="A1025" i="1"/>
  <c r="C1024" i="1"/>
  <c r="B1024" i="1"/>
  <c r="A1024" i="1"/>
  <c r="C1023" i="1"/>
  <c r="B1023" i="1"/>
  <c r="A1023" i="1"/>
  <c r="C1022" i="1"/>
  <c r="B1022" i="1"/>
  <c r="A1022" i="1"/>
  <c r="C1021" i="1"/>
  <c r="B1021" i="1"/>
  <c r="A1021" i="1"/>
  <c r="C1020" i="1"/>
  <c r="B1020" i="1"/>
  <c r="A1020" i="1"/>
  <c r="C1019" i="1"/>
  <c r="B1019" i="1"/>
  <c r="A1019" i="1"/>
  <c r="C1018" i="1"/>
  <c r="B1018" i="1"/>
  <c r="A1018" i="1"/>
  <c r="C1017" i="1"/>
  <c r="B1017" i="1"/>
  <c r="A1017" i="1"/>
  <c r="C1016" i="1"/>
  <c r="B1016" i="1"/>
  <c r="A1016" i="1"/>
  <c r="C1015" i="1"/>
  <c r="B1015" i="1"/>
  <c r="A1015" i="1"/>
  <c r="C1014" i="1"/>
  <c r="B1014" i="1"/>
  <c r="A1014" i="1"/>
  <c r="C1013" i="1"/>
  <c r="B1013" i="1"/>
  <c r="A1013" i="1"/>
  <c r="C1012" i="1"/>
  <c r="B1012" i="1"/>
  <c r="A1012" i="1"/>
  <c r="C1011" i="1"/>
  <c r="B1011" i="1"/>
  <c r="A1011" i="1"/>
  <c r="C1010" i="1"/>
  <c r="B1010" i="1"/>
  <c r="A1010" i="1"/>
  <c r="C1009" i="1"/>
  <c r="B1009" i="1"/>
  <c r="A1009" i="1"/>
  <c r="C1008" i="1"/>
  <c r="B1008" i="1"/>
  <c r="A1008" i="1"/>
  <c r="C1007" i="1"/>
  <c r="B1007" i="1"/>
  <c r="A1007" i="1"/>
  <c r="C1006" i="1"/>
  <c r="B1006" i="1"/>
  <c r="A1006" i="1"/>
  <c r="C1005" i="1"/>
  <c r="B1005" i="1"/>
  <c r="A1005" i="1"/>
  <c r="C1004" i="1"/>
  <c r="B1004" i="1"/>
  <c r="A1004" i="1"/>
  <c r="C1003" i="1"/>
  <c r="B1003" i="1"/>
  <c r="A1003" i="1"/>
  <c r="C1002" i="1"/>
  <c r="B1002" i="1"/>
  <c r="A1002" i="1"/>
  <c r="C1001" i="1"/>
  <c r="B1001" i="1"/>
  <c r="A1001" i="1"/>
  <c r="C1000" i="1"/>
  <c r="B1000" i="1"/>
  <c r="A1000" i="1"/>
  <c r="C999" i="1"/>
  <c r="B999" i="1"/>
  <c r="A999" i="1"/>
  <c r="C998" i="1"/>
  <c r="B998" i="1"/>
  <c r="A998" i="1"/>
  <c r="C997" i="1"/>
  <c r="B997" i="1"/>
  <c r="A997" i="1"/>
  <c r="C996" i="1"/>
  <c r="B996" i="1"/>
  <c r="A996" i="1"/>
  <c r="C995" i="1"/>
  <c r="B995" i="1"/>
  <c r="A995" i="1"/>
  <c r="C994" i="1"/>
  <c r="B994" i="1"/>
  <c r="A994" i="1"/>
  <c r="C993" i="1"/>
  <c r="B993" i="1"/>
  <c r="A993" i="1"/>
  <c r="C992" i="1"/>
  <c r="B992" i="1"/>
  <c r="A992" i="1"/>
  <c r="C991" i="1"/>
  <c r="B991" i="1"/>
  <c r="A991" i="1"/>
  <c r="C990" i="1"/>
  <c r="B990" i="1"/>
  <c r="A990" i="1"/>
  <c r="C989" i="1"/>
  <c r="B989" i="1"/>
  <c r="A989" i="1"/>
  <c r="C988" i="1"/>
  <c r="B988" i="1"/>
  <c r="A988" i="1"/>
  <c r="C987" i="1"/>
  <c r="B987" i="1"/>
  <c r="A987" i="1"/>
  <c r="C986" i="1"/>
  <c r="B986" i="1"/>
  <c r="A986" i="1"/>
  <c r="C985" i="1"/>
  <c r="B985" i="1"/>
  <c r="A985" i="1"/>
  <c r="C984" i="1"/>
  <c r="B984" i="1"/>
  <c r="A984" i="1"/>
  <c r="C983" i="1"/>
  <c r="B983" i="1"/>
  <c r="A983" i="1"/>
  <c r="C982" i="1"/>
  <c r="B982" i="1"/>
  <c r="A982" i="1"/>
  <c r="C981" i="1"/>
  <c r="B981" i="1"/>
  <c r="A981" i="1"/>
  <c r="C980" i="1"/>
  <c r="B980" i="1"/>
  <c r="A980" i="1"/>
  <c r="C979" i="1"/>
  <c r="B979" i="1"/>
  <c r="A979" i="1"/>
  <c r="C978" i="1"/>
  <c r="B978" i="1"/>
  <c r="A978" i="1"/>
  <c r="C977" i="1"/>
  <c r="B977" i="1"/>
  <c r="A977" i="1"/>
  <c r="C976" i="1"/>
  <c r="B976" i="1"/>
  <c r="A976" i="1"/>
  <c r="C975" i="1"/>
  <c r="B975" i="1"/>
  <c r="A975" i="1"/>
  <c r="C974" i="1"/>
  <c r="B974" i="1"/>
  <c r="A974" i="1"/>
  <c r="C973" i="1"/>
  <c r="B973" i="1"/>
  <c r="A973" i="1"/>
  <c r="C972" i="1"/>
  <c r="B972" i="1"/>
  <c r="A972" i="1"/>
  <c r="C971" i="1"/>
  <c r="B971" i="1"/>
  <c r="A971" i="1"/>
  <c r="C970" i="1"/>
  <c r="B970" i="1"/>
  <c r="A970" i="1"/>
  <c r="C969" i="1"/>
  <c r="B969" i="1"/>
  <c r="A969" i="1"/>
  <c r="C968" i="1"/>
  <c r="B968" i="1"/>
  <c r="A968" i="1"/>
  <c r="C967" i="1"/>
  <c r="B967" i="1"/>
  <c r="A967" i="1"/>
  <c r="C966" i="1"/>
  <c r="B966" i="1"/>
  <c r="A966" i="1"/>
  <c r="C965" i="1"/>
  <c r="B965" i="1"/>
  <c r="A965" i="1"/>
  <c r="C964" i="1"/>
  <c r="B964" i="1"/>
  <c r="A964" i="1"/>
  <c r="C963" i="1"/>
  <c r="B963" i="1"/>
  <c r="A963" i="1"/>
  <c r="C962" i="1"/>
  <c r="B962" i="1"/>
  <c r="A962" i="1"/>
  <c r="C961" i="1"/>
  <c r="B961" i="1"/>
  <c r="A961" i="1"/>
  <c r="C960" i="1"/>
  <c r="B960" i="1"/>
  <c r="A960" i="1"/>
  <c r="C959" i="1"/>
  <c r="B959" i="1"/>
  <c r="A959" i="1"/>
  <c r="C958" i="1"/>
  <c r="B958" i="1"/>
  <c r="A958" i="1"/>
  <c r="C957" i="1"/>
  <c r="B957" i="1"/>
  <c r="A957" i="1"/>
  <c r="C956" i="1"/>
  <c r="B956" i="1"/>
  <c r="A956" i="1"/>
  <c r="C955" i="1"/>
  <c r="B955" i="1"/>
  <c r="A955" i="1"/>
  <c r="C954" i="1"/>
  <c r="B954" i="1"/>
  <c r="A954" i="1"/>
  <c r="C953" i="1"/>
  <c r="B953" i="1"/>
  <c r="A953" i="1"/>
  <c r="C952" i="1"/>
  <c r="B952" i="1"/>
  <c r="A952" i="1"/>
  <c r="C951" i="1"/>
  <c r="B951" i="1"/>
  <c r="A951" i="1"/>
  <c r="C950" i="1"/>
  <c r="B950" i="1"/>
  <c r="A950" i="1"/>
  <c r="C949" i="1"/>
  <c r="B949" i="1"/>
  <c r="A949" i="1"/>
  <c r="C948" i="1"/>
  <c r="B948" i="1"/>
  <c r="A948" i="1"/>
  <c r="C947" i="1"/>
  <c r="B947" i="1"/>
  <c r="A947" i="1"/>
  <c r="C946" i="1"/>
  <c r="B946" i="1"/>
  <c r="A946" i="1"/>
  <c r="C945" i="1"/>
  <c r="B945" i="1"/>
  <c r="A945" i="1"/>
  <c r="C944" i="1"/>
  <c r="B944" i="1"/>
  <c r="A944" i="1"/>
  <c r="C943" i="1"/>
  <c r="B943" i="1"/>
  <c r="A943" i="1"/>
  <c r="C942" i="1"/>
  <c r="B942" i="1"/>
  <c r="A942" i="1"/>
  <c r="C941" i="1"/>
  <c r="B941" i="1"/>
  <c r="A941" i="1"/>
  <c r="C940" i="1"/>
  <c r="B940" i="1"/>
  <c r="A940" i="1"/>
  <c r="C939" i="1"/>
  <c r="B939" i="1"/>
  <c r="A939" i="1"/>
  <c r="C938" i="1"/>
  <c r="B938" i="1"/>
  <c r="A938" i="1"/>
  <c r="C937" i="1"/>
  <c r="B937" i="1"/>
  <c r="A937" i="1"/>
  <c r="C936" i="1"/>
  <c r="B936" i="1"/>
  <c r="A936" i="1"/>
  <c r="C935" i="1"/>
  <c r="B935" i="1"/>
  <c r="A935" i="1"/>
  <c r="C934" i="1"/>
  <c r="B934" i="1"/>
  <c r="A934" i="1"/>
  <c r="C933" i="1"/>
  <c r="B933" i="1"/>
  <c r="A933" i="1"/>
  <c r="C932" i="1"/>
  <c r="B932" i="1"/>
  <c r="A932" i="1"/>
  <c r="C931" i="1"/>
  <c r="B931" i="1"/>
  <c r="A931" i="1"/>
  <c r="C930" i="1"/>
  <c r="B930" i="1"/>
  <c r="A930" i="1"/>
  <c r="C929" i="1"/>
  <c r="B929" i="1"/>
  <c r="A929" i="1"/>
  <c r="C928" i="1"/>
  <c r="B928" i="1"/>
  <c r="A928" i="1"/>
  <c r="C927" i="1"/>
  <c r="B927" i="1"/>
  <c r="A927" i="1"/>
  <c r="C926" i="1"/>
  <c r="B926" i="1"/>
  <c r="A926" i="1"/>
  <c r="C925" i="1"/>
  <c r="B925" i="1"/>
  <c r="A925" i="1"/>
  <c r="C924" i="1"/>
  <c r="B924" i="1"/>
  <c r="A924" i="1"/>
  <c r="C923" i="1"/>
  <c r="B923" i="1"/>
  <c r="A923" i="1"/>
  <c r="C922" i="1"/>
  <c r="B922" i="1"/>
  <c r="A922" i="1"/>
  <c r="C921" i="1"/>
  <c r="B921" i="1"/>
  <c r="A921" i="1"/>
  <c r="C920" i="1"/>
  <c r="B920" i="1"/>
  <c r="A920" i="1"/>
  <c r="C919" i="1"/>
  <c r="B919" i="1"/>
  <c r="A919" i="1"/>
  <c r="C918" i="1"/>
  <c r="B918" i="1"/>
  <c r="A918" i="1"/>
  <c r="C917" i="1"/>
  <c r="B917" i="1"/>
  <c r="A917" i="1"/>
  <c r="C916" i="1"/>
  <c r="B916" i="1"/>
  <c r="A916" i="1"/>
  <c r="C915" i="1"/>
  <c r="B915" i="1"/>
  <c r="A915" i="1"/>
  <c r="C914" i="1"/>
  <c r="B914" i="1"/>
  <c r="A914" i="1"/>
  <c r="C913" i="1"/>
  <c r="B913" i="1"/>
  <c r="A913" i="1"/>
  <c r="C912" i="1"/>
  <c r="B912" i="1"/>
  <c r="A912" i="1"/>
  <c r="C911" i="1"/>
  <c r="B911" i="1"/>
  <c r="A911" i="1"/>
  <c r="C910" i="1"/>
  <c r="B910" i="1"/>
  <c r="A910" i="1"/>
  <c r="C909" i="1"/>
  <c r="B909" i="1"/>
  <c r="A909" i="1"/>
  <c r="C908" i="1"/>
  <c r="B908" i="1"/>
  <c r="A908" i="1"/>
  <c r="C907" i="1"/>
  <c r="B907" i="1"/>
  <c r="A907" i="1"/>
  <c r="C906" i="1"/>
  <c r="B906" i="1"/>
  <c r="A906" i="1"/>
  <c r="C905" i="1"/>
  <c r="B905" i="1"/>
  <c r="A905" i="1"/>
  <c r="C904" i="1"/>
  <c r="B904" i="1"/>
  <c r="A904" i="1"/>
  <c r="C903" i="1"/>
  <c r="B903" i="1"/>
  <c r="A903" i="1"/>
  <c r="C902" i="1"/>
  <c r="B902" i="1"/>
  <c r="A902" i="1"/>
  <c r="C901" i="1"/>
  <c r="B901" i="1"/>
  <c r="A901" i="1"/>
  <c r="C900" i="1"/>
  <c r="B900" i="1"/>
  <c r="A900" i="1"/>
  <c r="C899" i="1"/>
  <c r="B899" i="1"/>
  <c r="A899" i="1"/>
  <c r="C898" i="1"/>
  <c r="B898" i="1"/>
  <c r="A898" i="1"/>
  <c r="C897" i="1"/>
  <c r="B897" i="1"/>
  <c r="A897" i="1"/>
  <c r="C896" i="1"/>
  <c r="B896" i="1"/>
  <c r="A896" i="1"/>
  <c r="C895" i="1"/>
  <c r="B895" i="1"/>
  <c r="A895" i="1"/>
  <c r="C894" i="1"/>
  <c r="B894" i="1"/>
  <c r="A894" i="1"/>
  <c r="C893" i="1"/>
  <c r="B893" i="1"/>
  <c r="A893" i="1"/>
  <c r="C892" i="1"/>
  <c r="B892" i="1"/>
  <c r="A892" i="1"/>
  <c r="C891" i="1"/>
  <c r="B891" i="1"/>
  <c r="A891" i="1"/>
  <c r="C890" i="1"/>
  <c r="B890" i="1"/>
  <c r="A890" i="1"/>
  <c r="C889" i="1"/>
  <c r="B889" i="1"/>
  <c r="A889" i="1"/>
  <c r="C888" i="1"/>
  <c r="B888" i="1"/>
  <c r="A888" i="1"/>
  <c r="C887" i="1"/>
  <c r="B887" i="1"/>
  <c r="A887" i="1"/>
  <c r="C886" i="1"/>
  <c r="B886" i="1"/>
  <c r="A886" i="1"/>
  <c r="C885" i="1"/>
  <c r="B885" i="1"/>
  <c r="A885" i="1"/>
  <c r="C884" i="1"/>
  <c r="B884" i="1"/>
  <c r="A884" i="1"/>
  <c r="C883" i="1"/>
  <c r="B883" i="1"/>
  <c r="A883" i="1"/>
  <c r="C882" i="1"/>
  <c r="B882" i="1"/>
  <c r="A882" i="1"/>
  <c r="C881" i="1"/>
  <c r="B881" i="1"/>
  <c r="A881" i="1"/>
  <c r="C880" i="1"/>
  <c r="B880" i="1"/>
  <c r="A880" i="1"/>
  <c r="C879" i="1"/>
  <c r="B879" i="1"/>
  <c r="A879" i="1"/>
  <c r="C878" i="1"/>
  <c r="B878" i="1"/>
  <c r="A878" i="1"/>
  <c r="C877" i="1"/>
  <c r="B877" i="1"/>
  <c r="A877" i="1"/>
  <c r="C876" i="1"/>
  <c r="B876" i="1"/>
  <c r="A876" i="1"/>
  <c r="C875" i="1"/>
  <c r="B875" i="1"/>
  <c r="A875" i="1"/>
  <c r="C874" i="1"/>
  <c r="B874" i="1"/>
  <c r="A874" i="1"/>
  <c r="C873" i="1"/>
  <c r="B873" i="1"/>
  <c r="A873" i="1"/>
  <c r="C872" i="1"/>
  <c r="B872" i="1"/>
  <c r="A872" i="1"/>
  <c r="C871" i="1"/>
  <c r="B871" i="1"/>
  <c r="A871" i="1"/>
  <c r="C870" i="1"/>
  <c r="B870" i="1"/>
  <c r="A870" i="1"/>
  <c r="C869" i="1"/>
  <c r="B869" i="1"/>
  <c r="A869" i="1"/>
  <c r="C868" i="1"/>
  <c r="B868" i="1"/>
  <c r="A868" i="1"/>
  <c r="C867" i="1"/>
  <c r="B867" i="1"/>
  <c r="A867" i="1"/>
  <c r="C866" i="1"/>
  <c r="B866" i="1"/>
  <c r="A866" i="1"/>
  <c r="C865" i="1"/>
  <c r="B865" i="1"/>
  <c r="A865" i="1"/>
  <c r="C864" i="1"/>
  <c r="B864" i="1"/>
  <c r="A864" i="1"/>
  <c r="C863" i="1"/>
  <c r="B863" i="1"/>
  <c r="A863" i="1"/>
  <c r="C862" i="1"/>
  <c r="B862" i="1"/>
  <c r="A862" i="1"/>
  <c r="C861" i="1"/>
  <c r="B861" i="1"/>
  <c r="A861" i="1"/>
  <c r="C860" i="1"/>
  <c r="B860" i="1"/>
  <c r="A860" i="1"/>
  <c r="C859" i="1"/>
  <c r="B859" i="1"/>
  <c r="A859" i="1"/>
  <c r="C858" i="1"/>
  <c r="B858" i="1"/>
  <c r="A858" i="1"/>
  <c r="C857" i="1"/>
  <c r="B857" i="1"/>
  <c r="A857" i="1"/>
  <c r="C856" i="1"/>
  <c r="B856" i="1"/>
  <c r="A856" i="1"/>
  <c r="C855" i="1"/>
  <c r="B855" i="1"/>
  <c r="A855" i="1"/>
  <c r="C854" i="1"/>
  <c r="B854" i="1"/>
  <c r="A854" i="1"/>
  <c r="C853" i="1"/>
  <c r="B853" i="1"/>
  <c r="A853" i="1"/>
  <c r="C852" i="1"/>
  <c r="B852" i="1"/>
  <c r="A852" i="1"/>
  <c r="C851" i="1"/>
  <c r="B851" i="1"/>
  <c r="A851" i="1"/>
  <c r="C850" i="1"/>
  <c r="B850" i="1"/>
  <c r="A850" i="1"/>
  <c r="C849" i="1"/>
  <c r="B849" i="1"/>
  <c r="A849" i="1"/>
  <c r="C848" i="1"/>
  <c r="B848" i="1"/>
  <c r="A848" i="1"/>
  <c r="C847" i="1"/>
  <c r="B847" i="1"/>
  <c r="A847" i="1"/>
  <c r="C846" i="1"/>
  <c r="B846" i="1"/>
  <c r="A846" i="1"/>
  <c r="C845" i="1"/>
  <c r="B845" i="1"/>
  <c r="A845" i="1"/>
  <c r="C844" i="1"/>
  <c r="B844" i="1"/>
  <c r="A844" i="1"/>
  <c r="C843" i="1"/>
  <c r="B843" i="1"/>
  <c r="A843" i="1"/>
  <c r="C842" i="1"/>
  <c r="B842" i="1"/>
  <c r="A842" i="1"/>
  <c r="C841" i="1"/>
  <c r="B841" i="1"/>
  <c r="A841" i="1"/>
  <c r="C840" i="1"/>
  <c r="B840" i="1"/>
  <c r="A840" i="1"/>
  <c r="C839" i="1"/>
  <c r="B839" i="1"/>
  <c r="A839" i="1"/>
  <c r="C838" i="1"/>
  <c r="B838" i="1"/>
  <c r="A838" i="1"/>
  <c r="C837" i="1"/>
  <c r="B837" i="1"/>
  <c r="A837" i="1"/>
  <c r="C836" i="1"/>
  <c r="B836" i="1"/>
  <c r="A836" i="1"/>
  <c r="C835" i="1"/>
  <c r="B835" i="1"/>
  <c r="A835" i="1"/>
  <c r="C834" i="1"/>
  <c r="B834" i="1"/>
  <c r="A834" i="1"/>
  <c r="C833" i="1"/>
  <c r="B833" i="1"/>
  <c r="A833" i="1"/>
  <c r="C832" i="1"/>
  <c r="B832" i="1"/>
  <c r="A832" i="1"/>
  <c r="C831" i="1"/>
  <c r="B831" i="1"/>
  <c r="A831" i="1"/>
  <c r="C830" i="1"/>
  <c r="B830" i="1"/>
  <c r="A830" i="1"/>
  <c r="C829" i="1"/>
  <c r="B829" i="1"/>
  <c r="A829" i="1"/>
  <c r="C828" i="1"/>
  <c r="B828" i="1"/>
  <c r="A828" i="1"/>
  <c r="C827" i="1"/>
  <c r="B827" i="1"/>
  <c r="A827" i="1"/>
  <c r="C826" i="1"/>
  <c r="B826" i="1"/>
  <c r="A826" i="1"/>
  <c r="C825" i="1"/>
  <c r="B825" i="1"/>
  <c r="A825" i="1"/>
  <c r="C824" i="1"/>
  <c r="B824" i="1"/>
  <c r="A824" i="1"/>
  <c r="C823" i="1"/>
  <c r="B823" i="1"/>
  <c r="A823" i="1"/>
  <c r="C822" i="1"/>
  <c r="B822" i="1"/>
  <c r="A822" i="1"/>
  <c r="C821" i="1"/>
  <c r="B821" i="1"/>
  <c r="A821" i="1"/>
  <c r="C820" i="1"/>
  <c r="B820" i="1"/>
  <c r="A820" i="1"/>
  <c r="C819" i="1"/>
  <c r="B819" i="1"/>
  <c r="A819" i="1"/>
  <c r="C818" i="1"/>
  <c r="B818" i="1"/>
  <c r="A818" i="1"/>
  <c r="C817" i="1"/>
  <c r="B817" i="1"/>
  <c r="A817" i="1"/>
  <c r="C816" i="1"/>
  <c r="B816" i="1"/>
  <c r="A816" i="1"/>
  <c r="C815" i="1"/>
  <c r="B815" i="1"/>
  <c r="A815" i="1"/>
  <c r="C814" i="1"/>
  <c r="B814" i="1"/>
  <c r="A814" i="1"/>
  <c r="C813" i="1"/>
  <c r="B813" i="1"/>
  <c r="A813" i="1"/>
  <c r="C812" i="1"/>
  <c r="B812" i="1"/>
  <c r="A812" i="1"/>
  <c r="C811" i="1"/>
  <c r="B811" i="1"/>
  <c r="A811" i="1"/>
  <c r="C810" i="1"/>
  <c r="B810" i="1"/>
  <c r="A810" i="1"/>
  <c r="C809" i="1"/>
  <c r="B809" i="1"/>
  <c r="A809" i="1"/>
  <c r="C808" i="1"/>
  <c r="B808" i="1"/>
  <c r="A808" i="1"/>
  <c r="C807" i="1"/>
  <c r="B807" i="1"/>
  <c r="A807" i="1"/>
  <c r="C806" i="1"/>
  <c r="B806" i="1"/>
  <c r="A806" i="1"/>
  <c r="C805" i="1"/>
  <c r="B805" i="1"/>
  <c r="A805" i="1"/>
  <c r="C804" i="1"/>
  <c r="B804" i="1"/>
  <c r="A804" i="1"/>
  <c r="C803" i="1"/>
  <c r="B803" i="1"/>
  <c r="A803" i="1"/>
  <c r="C802" i="1"/>
  <c r="B802" i="1"/>
  <c r="A802" i="1"/>
  <c r="C801" i="1"/>
  <c r="B801" i="1"/>
  <c r="A801" i="1"/>
  <c r="C800" i="1"/>
  <c r="B800" i="1"/>
  <c r="A800" i="1"/>
  <c r="C799" i="1"/>
  <c r="B799" i="1"/>
  <c r="A799" i="1"/>
  <c r="C798" i="1"/>
  <c r="B798" i="1"/>
  <c r="A798" i="1"/>
  <c r="C797" i="1"/>
  <c r="B797" i="1"/>
  <c r="A797" i="1"/>
  <c r="C796" i="1"/>
  <c r="B796" i="1"/>
  <c r="A796" i="1"/>
  <c r="C795" i="1"/>
  <c r="B795" i="1"/>
  <c r="A795" i="1"/>
  <c r="C794" i="1"/>
  <c r="B794" i="1"/>
  <c r="A794" i="1"/>
  <c r="C793" i="1"/>
  <c r="B793" i="1"/>
  <c r="A793" i="1"/>
  <c r="C792" i="1"/>
  <c r="B792" i="1"/>
  <c r="A792" i="1"/>
  <c r="C791" i="1"/>
  <c r="B791" i="1"/>
  <c r="A791" i="1"/>
  <c r="C790" i="1"/>
  <c r="B790" i="1"/>
  <c r="A790" i="1"/>
  <c r="C789" i="1"/>
  <c r="B789" i="1"/>
  <c r="A789" i="1"/>
  <c r="C788" i="1"/>
  <c r="B788" i="1"/>
  <c r="A788" i="1"/>
  <c r="C787" i="1"/>
  <c r="B787" i="1"/>
  <c r="A787" i="1"/>
  <c r="C786" i="1"/>
  <c r="B786" i="1"/>
  <c r="A786" i="1"/>
  <c r="C785" i="1"/>
  <c r="B785" i="1"/>
  <c r="A785" i="1"/>
  <c r="C784" i="1"/>
  <c r="B784" i="1"/>
  <c r="A784" i="1"/>
  <c r="C783" i="1"/>
  <c r="B783" i="1"/>
  <c r="A783" i="1"/>
  <c r="C782" i="1"/>
  <c r="B782" i="1"/>
  <c r="A782" i="1"/>
  <c r="C781" i="1"/>
  <c r="B781" i="1"/>
  <c r="A781" i="1"/>
  <c r="C780" i="1"/>
  <c r="B780" i="1"/>
  <c r="A780" i="1"/>
  <c r="C779" i="1"/>
  <c r="B779" i="1"/>
  <c r="A779" i="1"/>
  <c r="C778" i="1"/>
  <c r="B778" i="1"/>
  <c r="A778" i="1"/>
  <c r="C777" i="1"/>
  <c r="B777" i="1"/>
  <c r="A777" i="1"/>
  <c r="C776" i="1"/>
  <c r="B776" i="1"/>
  <c r="A776" i="1"/>
  <c r="C775" i="1"/>
  <c r="B775" i="1"/>
  <c r="A775" i="1"/>
  <c r="C774" i="1"/>
  <c r="B774" i="1"/>
  <c r="A774" i="1"/>
  <c r="C773" i="1"/>
  <c r="B773" i="1"/>
  <c r="A773" i="1"/>
  <c r="C772" i="1"/>
  <c r="B772" i="1"/>
  <c r="A772" i="1"/>
  <c r="C771" i="1"/>
  <c r="B771" i="1"/>
  <c r="A771" i="1"/>
  <c r="C770" i="1"/>
  <c r="B770" i="1"/>
  <c r="A770" i="1"/>
  <c r="C769" i="1"/>
  <c r="B769" i="1"/>
  <c r="A769" i="1"/>
  <c r="C768" i="1"/>
  <c r="B768" i="1"/>
  <c r="A768" i="1"/>
  <c r="C767" i="1"/>
  <c r="B767" i="1"/>
  <c r="A767" i="1"/>
  <c r="C766" i="1"/>
  <c r="B766" i="1"/>
  <c r="A766" i="1"/>
  <c r="C765" i="1"/>
  <c r="B765" i="1"/>
  <c r="A765" i="1"/>
  <c r="C764" i="1"/>
  <c r="B764" i="1"/>
  <c r="A764" i="1"/>
  <c r="C763" i="1"/>
  <c r="B763" i="1"/>
  <c r="A763" i="1"/>
  <c r="C762" i="1"/>
  <c r="B762" i="1"/>
  <c r="A762" i="1"/>
  <c r="C761" i="1"/>
  <c r="B761" i="1"/>
  <c r="A761" i="1"/>
  <c r="C760" i="1"/>
  <c r="B760" i="1"/>
  <c r="A760" i="1"/>
  <c r="C759" i="1"/>
  <c r="B759" i="1"/>
  <c r="A759" i="1"/>
  <c r="C758" i="1"/>
  <c r="B758" i="1"/>
  <c r="A758" i="1"/>
  <c r="C757" i="1"/>
  <c r="B757" i="1"/>
  <c r="A757" i="1"/>
  <c r="C756" i="1"/>
  <c r="B756" i="1"/>
  <c r="A756" i="1"/>
  <c r="C755" i="1"/>
  <c r="B755" i="1"/>
  <c r="A755" i="1"/>
  <c r="C754" i="1"/>
  <c r="B754" i="1"/>
  <c r="A754" i="1"/>
  <c r="C753" i="1"/>
  <c r="B753" i="1"/>
  <c r="A753" i="1"/>
  <c r="C752" i="1"/>
  <c r="B752" i="1"/>
  <c r="A752" i="1"/>
  <c r="C751" i="1"/>
  <c r="B751" i="1"/>
  <c r="A751" i="1"/>
  <c r="C750" i="1"/>
  <c r="B750" i="1"/>
  <c r="A750" i="1"/>
  <c r="C749" i="1"/>
  <c r="B749" i="1"/>
  <c r="A749" i="1"/>
  <c r="C748" i="1"/>
  <c r="B748" i="1"/>
  <c r="A748" i="1"/>
  <c r="C747" i="1"/>
  <c r="B747" i="1"/>
  <c r="A747" i="1"/>
  <c r="C746" i="1"/>
  <c r="B746" i="1"/>
  <c r="A746" i="1"/>
  <c r="C745" i="1"/>
  <c r="B745" i="1"/>
  <c r="A745" i="1"/>
  <c r="C744" i="1"/>
  <c r="B744" i="1"/>
  <c r="A744" i="1"/>
  <c r="C743" i="1"/>
  <c r="B743" i="1"/>
  <c r="A743" i="1"/>
  <c r="C742" i="1"/>
  <c r="B742" i="1"/>
  <c r="A742" i="1"/>
  <c r="C741" i="1"/>
  <c r="B741" i="1"/>
  <c r="A741" i="1"/>
  <c r="C740" i="1"/>
  <c r="B740" i="1"/>
  <c r="A740" i="1"/>
  <c r="C739" i="1"/>
  <c r="B739" i="1"/>
  <c r="A739" i="1"/>
  <c r="C738" i="1"/>
  <c r="B738" i="1"/>
  <c r="A738" i="1"/>
  <c r="C737" i="1"/>
  <c r="B737" i="1"/>
  <c r="A737" i="1"/>
  <c r="C736" i="1"/>
  <c r="B736" i="1"/>
  <c r="A736" i="1"/>
  <c r="C735" i="1"/>
  <c r="B735" i="1"/>
  <c r="A735" i="1"/>
  <c r="C734" i="1"/>
  <c r="B734" i="1"/>
  <c r="A734" i="1"/>
  <c r="C733" i="1"/>
  <c r="B733" i="1"/>
  <c r="A733" i="1"/>
  <c r="C732" i="1"/>
  <c r="B732" i="1"/>
  <c r="A732" i="1"/>
  <c r="C731" i="1"/>
  <c r="B731" i="1"/>
  <c r="A731" i="1"/>
  <c r="C730" i="1"/>
  <c r="B730" i="1"/>
  <c r="A730" i="1"/>
  <c r="C729" i="1"/>
  <c r="B729" i="1"/>
  <c r="A729" i="1"/>
  <c r="C728" i="1"/>
  <c r="B728" i="1"/>
  <c r="A728" i="1"/>
  <c r="C727" i="1"/>
  <c r="B727" i="1"/>
  <c r="A727" i="1"/>
  <c r="C726" i="1"/>
  <c r="B726" i="1"/>
  <c r="A726" i="1"/>
  <c r="C725" i="1"/>
  <c r="B725" i="1"/>
  <c r="A725" i="1"/>
  <c r="C724" i="1"/>
  <c r="B724" i="1"/>
  <c r="A724" i="1"/>
  <c r="C723" i="1"/>
  <c r="B723" i="1"/>
  <c r="A723" i="1"/>
  <c r="C722" i="1"/>
  <c r="B722" i="1"/>
  <c r="A722" i="1"/>
  <c r="C721" i="1"/>
  <c r="B721" i="1"/>
  <c r="A721" i="1"/>
  <c r="C720" i="1"/>
  <c r="B720" i="1"/>
  <c r="A720" i="1"/>
  <c r="C719" i="1"/>
  <c r="B719" i="1"/>
  <c r="A719" i="1"/>
  <c r="C718" i="1"/>
  <c r="B718" i="1"/>
  <c r="A718" i="1"/>
  <c r="C717" i="1"/>
  <c r="B717" i="1"/>
  <c r="A717" i="1"/>
  <c r="C716" i="1"/>
  <c r="B716" i="1"/>
  <c r="A716" i="1"/>
  <c r="C715" i="1"/>
  <c r="B715" i="1"/>
  <c r="A715" i="1"/>
  <c r="C714" i="1"/>
  <c r="B714" i="1"/>
  <c r="A714" i="1"/>
  <c r="C713" i="1"/>
  <c r="B713" i="1"/>
  <c r="A713" i="1"/>
  <c r="C712" i="1"/>
  <c r="B712" i="1"/>
  <c r="A712" i="1"/>
  <c r="C711" i="1"/>
  <c r="B711" i="1"/>
  <c r="A711" i="1"/>
  <c r="C710" i="1"/>
  <c r="B710" i="1"/>
  <c r="A710" i="1"/>
  <c r="C709" i="1"/>
  <c r="B709" i="1"/>
  <c r="A709" i="1"/>
  <c r="C708" i="1"/>
  <c r="B708" i="1"/>
  <c r="A708" i="1"/>
  <c r="C707" i="1"/>
  <c r="B707" i="1"/>
  <c r="A707" i="1"/>
  <c r="C706" i="1"/>
  <c r="B706" i="1"/>
  <c r="A706" i="1"/>
  <c r="C705" i="1"/>
  <c r="B705" i="1"/>
  <c r="A705" i="1"/>
  <c r="C704" i="1"/>
  <c r="B704" i="1"/>
  <c r="A704" i="1"/>
  <c r="C703" i="1"/>
  <c r="B703" i="1"/>
  <c r="A703" i="1"/>
  <c r="C702" i="1"/>
  <c r="B702" i="1"/>
  <c r="A702" i="1"/>
  <c r="C701" i="1"/>
  <c r="B701" i="1"/>
  <c r="A701" i="1"/>
  <c r="C700" i="1"/>
  <c r="B700" i="1"/>
  <c r="A700" i="1"/>
  <c r="C699" i="1"/>
  <c r="B699" i="1"/>
  <c r="A699" i="1"/>
  <c r="C698" i="1"/>
  <c r="B698" i="1"/>
  <c r="A698" i="1"/>
  <c r="C697" i="1"/>
  <c r="B697" i="1"/>
  <c r="A697" i="1"/>
  <c r="C696" i="1"/>
  <c r="B696" i="1"/>
  <c r="A696" i="1"/>
  <c r="C695" i="1"/>
  <c r="B695" i="1"/>
  <c r="A695" i="1"/>
  <c r="C694" i="1"/>
  <c r="B694" i="1"/>
  <c r="A694" i="1"/>
  <c r="C693" i="1"/>
  <c r="B693" i="1"/>
  <c r="A693" i="1"/>
  <c r="C692" i="1"/>
  <c r="B692" i="1"/>
  <c r="A692" i="1"/>
  <c r="C691" i="1"/>
  <c r="B691" i="1"/>
  <c r="A691" i="1"/>
  <c r="C690" i="1"/>
  <c r="B690" i="1"/>
  <c r="A690" i="1"/>
  <c r="C689" i="1"/>
  <c r="B689" i="1"/>
  <c r="A689" i="1"/>
  <c r="C688" i="1"/>
  <c r="B688" i="1"/>
  <c r="A688" i="1"/>
  <c r="C687" i="1"/>
  <c r="B687" i="1"/>
  <c r="A687" i="1"/>
  <c r="C686" i="1"/>
  <c r="B686" i="1"/>
  <c r="A686" i="1"/>
  <c r="C685" i="1"/>
  <c r="B685" i="1"/>
  <c r="A685" i="1"/>
  <c r="C684" i="1"/>
  <c r="B684" i="1"/>
  <c r="A684" i="1"/>
  <c r="C683" i="1"/>
  <c r="B683" i="1"/>
  <c r="A683" i="1"/>
  <c r="C682" i="1"/>
  <c r="B682" i="1"/>
  <c r="A682" i="1"/>
  <c r="C681" i="1"/>
  <c r="B681" i="1"/>
  <c r="A681" i="1"/>
  <c r="C680" i="1"/>
  <c r="B680" i="1"/>
  <c r="A680" i="1"/>
  <c r="C679" i="1"/>
  <c r="B679" i="1"/>
  <c r="A679" i="1"/>
  <c r="C678" i="1"/>
  <c r="B678" i="1"/>
  <c r="A678" i="1"/>
  <c r="C677" i="1"/>
  <c r="B677" i="1"/>
  <c r="A677" i="1"/>
  <c r="C676" i="1"/>
  <c r="B676" i="1"/>
  <c r="A676" i="1"/>
  <c r="C675" i="1"/>
  <c r="B675" i="1"/>
  <c r="A675" i="1"/>
  <c r="C674" i="1"/>
  <c r="B674" i="1"/>
  <c r="A674" i="1"/>
  <c r="C673" i="1"/>
  <c r="B673" i="1"/>
  <c r="A673" i="1"/>
  <c r="C672" i="1"/>
  <c r="B672" i="1"/>
  <c r="A672" i="1"/>
  <c r="C671" i="1"/>
  <c r="B671" i="1"/>
  <c r="A671" i="1"/>
  <c r="C670" i="1"/>
  <c r="B670" i="1"/>
  <c r="A670" i="1"/>
  <c r="C669" i="1"/>
  <c r="B669" i="1"/>
  <c r="A669" i="1"/>
  <c r="C668" i="1"/>
  <c r="B668" i="1"/>
  <c r="A668" i="1"/>
  <c r="C667" i="1"/>
  <c r="B667" i="1"/>
  <c r="A667" i="1"/>
  <c r="C666" i="1"/>
  <c r="B666" i="1"/>
  <c r="A666" i="1"/>
  <c r="C665" i="1"/>
  <c r="B665" i="1"/>
  <c r="A665" i="1"/>
  <c r="C664" i="1"/>
  <c r="B664" i="1"/>
  <c r="A664" i="1"/>
  <c r="C663" i="1"/>
  <c r="B663" i="1"/>
  <c r="A663" i="1"/>
  <c r="C662" i="1"/>
  <c r="B662" i="1"/>
  <c r="A662" i="1"/>
  <c r="C661" i="1"/>
  <c r="B661" i="1"/>
  <c r="A661" i="1"/>
  <c r="C660" i="1"/>
  <c r="B660" i="1"/>
  <c r="A660" i="1"/>
  <c r="C659" i="1"/>
  <c r="B659" i="1"/>
  <c r="A659" i="1"/>
  <c r="C658" i="1"/>
  <c r="B658" i="1"/>
  <c r="A658" i="1"/>
  <c r="C657" i="1"/>
  <c r="B657" i="1"/>
  <c r="A657" i="1"/>
  <c r="C656" i="1"/>
  <c r="B656" i="1"/>
  <c r="A656" i="1"/>
  <c r="C655" i="1"/>
  <c r="B655" i="1"/>
  <c r="A655" i="1"/>
  <c r="C654" i="1"/>
  <c r="B654" i="1"/>
  <c r="A654" i="1"/>
  <c r="C653" i="1"/>
  <c r="B653" i="1"/>
  <c r="A653" i="1"/>
  <c r="C652" i="1"/>
  <c r="B652" i="1"/>
  <c r="A652" i="1"/>
  <c r="C651" i="1"/>
  <c r="B651" i="1"/>
  <c r="A651" i="1"/>
  <c r="C650" i="1"/>
  <c r="B650" i="1"/>
  <c r="A650" i="1"/>
  <c r="C649" i="1"/>
  <c r="B649" i="1"/>
  <c r="A649" i="1"/>
  <c r="C648" i="1"/>
  <c r="B648" i="1"/>
  <c r="A648" i="1"/>
  <c r="C647" i="1"/>
  <c r="B647" i="1"/>
  <c r="A647" i="1"/>
  <c r="C646" i="1"/>
  <c r="B646" i="1"/>
  <c r="A646" i="1"/>
  <c r="C645" i="1"/>
  <c r="B645" i="1"/>
  <c r="A645" i="1"/>
  <c r="C644" i="1"/>
  <c r="B644" i="1"/>
  <c r="A644" i="1"/>
  <c r="C643" i="1"/>
  <c r="B643" i="1"/>
  <c r="A643" i="1"/>
  <c r="C642" i="1"/>
  <c r="B642" i="1"/>
  <c r="A642" i="1"/>
  <c r="C641" i="1"/>
  <c r="B641" i="1"/>
  <c r="A641" i="1"/>
  <c r="C640" i="1"/>
  <c r="B640" i="1"/>
  <c r="A640" i="1"/>
  <c r="C639" i="1"/>
  <c r="B639" i="1"/>
  <c r="A639" i="1"/>
  <c r="C638" i="1"/>
  <c r="B638" i="1"/>
  <c r="A638" i="1"/>
  <c r="C637" i="1"/>
  <c r="B637" i="1"/>
  <c r="A637" i="1"/>
  <c r="C636" i="1"/>
  <c r="B636" i="1"/>
  <c r="A636" i="1"/>
  <c r="C635" i="1"/>
  <c r="B635" i="1"/>
  <c r="A635" i="1"/>
  <c r="C634" i="1"/>
  <c r="B634" i="1"/>
  <c r="A634" i="1"/>
  <c r="C633" i="1"/>
  <c r="B633" i="1"/>
  <c r="A633" i="1"/>
  <c r="C632" i="1"/>
  <c r="B632" i="1"/>
  <c r="A632" i="1"/>
  <c r="C631" i="1"/>
  <c r="B631" i="1"/>
  <c r="A631" i="1"/>
  <c r="C630" i="1"/>
  <c r="B630" i="1"/>
  <c r="A630" i="1"/>
  <c r="C629" i="1"/>
  <c r="B629" i="1"/>
  <c r="A629" i="1"/>
  <c r="C628" i="1"/>
  <c r="B628" i="1"/>
  <c r="A628" i="1"/>
  <c r="C627" i="1"/>
  <c r="B627" i="1"/>
  <c r="A627" i="1"/>
  <c r="C626" i="1"/>
  <c r="B626" i="1"/>
  <c r="A626" i="1"/>
  <c r="C625" i="1"/>
  <c r="B625" i="1"/>
  <c r="A625" i="1"/>
  <c r="C624" i="1"/>
  <c r="B624" i="1"/>
  <c r="A624" i="1"/>
  <c r="C623" i="1"/>
  <c r="B623" i="1"/>
  <c r="A623" i="1"/>
  <c r="C622" i="1"/>
  <c r="B622" i="1"/>
  <c r="A622" i="1"/>
  <c r="C621" i="1"/>
  <c r="B621" i="1"/>
  <c r="A621" i="1"/>
  <c r="C620" i="1"/>
  <c r="B620" i="1"/>
  <c r="A620" i="1"/>
  <c r="C619" i="1"/>
  <c r="B619" i="1"/>
  <c r="A619" i="1"/>
  <c r="C618" i="1"/>
  <c r="B618" i="1"/>
  <c r="A618" i="1"/>
  <c r="C617" i="1"/>
  <c r="B617" i="1"/>
  <c r="A617" i="1"/>
  <c r="C616" i="1"/>
  <c r="B616" i="1"/>
  <c r="A616" i="1"/>
  <c r="C615" i="1"/>
  <c r="B615" i="1"/>
  <c r="A615" i="1"/>
  <c r="C614" i="1"/>
  <c r="B614" i="1"/>
  <c r="A614" i="1"/>
  <c r="C613" i="1"/>
  <c r="B613" i="1"/>
  <c r="A613" i="1"/>
  <c r="C612" i="1"/>
  <c r="B612" i="1"/>
  <c r="A612" i="1"/>
  <c r="C611" i="1"/>
  <c r="B611" i="1"/>
  <c r="A611" i="1"/>
  <c r="C610" i="1"/>
  <c r="B610" i="1"/>
  <c r="A610" i="1"/>
  <c r="C609" i="1"/>
  <c r="B609" i="1"/>
  <c r="A609" i="1"/>
  <c r="C608" i="1"/>
  <c r="B608" i="1"/>
  <c r="A608" i="1"/>
  <c r="C607" i="1"/>
  <c r="B607" i="1"/>
  <c r="A607" i="1"/>
  <c r="C606" i="1"/>
  <c r="B606" i="1"/>
  <c r="A606" i="1"/>
  <c r="C605" i="1"/>
  <c r="B605" i="1"/>
  <c r="A605" i="1"/>
  <c r="C604" i="1"/>
  <c r="B604" i="1"/>
  <c r="A604" i="1"/>
  <c r="C603" i="1"/>
  <c r="B603" i="1"/>
  <c r="A603" i="1"/>
  <c r="C602" i="1"/>
  <c r="B602" i="1"/>
  <c r="A602" i="1"/>
  <c r="C601" i="1"/>
  <c r="B601" i="1"/>
  <c r="A601" i="1"/>
  <c r="C600" i="1"/>
  <c r="B600" i="1"/>
  <c r="A600" i="1"/>
  <c r="C599" i="1"/>
  <c r="B599" i="1"/>
  <c r="A599" i="1"/>
  <c r="C598" i="1"/>
  <c r="B598" i="1"/>
  <c r="A598" i="1"/>
  <c r="C597" i="1"/>
  <c r="B597" i="1"/>
  <c r="A597" i="1"/>
  <c r="C596" i="1"/>
  <c r="B596" i="1"/>
  <c r="A596" i="1"/>
  <c r="C595" i="1"/>
  <c r="B595" i="1"/>
  <c r="A595" i="1"/>
  <c r="C594" i="1"/>
  <c r="B594" i="1"/>
  <c r="A594" i="1"/>
  <c r="C593" i="1"/>
  <c r="B593" i="1"/>
  <c r="A593" i="1"/>
  <c r="C592" i="1"/>
  <c r="B592" i="1"/>
  <c r="A592" i="1"/>
  <c r="C591" i="1"/>
  <c r="B591" i="1"/>
  <c r="A591" i="1"/>
  <c r="C590" i="1"/>
  <c r="B590" i="1"/>
  <c r="A590" i="1"/>
  <c r="C589" i="1"/>
  <c r="B589" i="1"/>
  <c r="A589" i="1"/>
  <c r="C588" i="1"/>
  <c r="B588" i="1"/>
  <c r="A588" i="1"/>
  <c r="C587" i="1"/>
  <c r="B587" i="1"/>
  <c r="A587" i="1"/>
  <c r="C586" i="1"/>
  <c r="B586" i="1"/>
  <c r="A586" i="1"/>
  <c r="C585" i="1"/>
  <c r="B585" i="1"/>
  <c r="A585" i="1"/>
  <c r="C584" i="1"/>
  <c r="B584" i="1"/>
  <c r="A584" i="1"/>
  <c r="C583" i="1"/>
  <c r="B583" i="1"/>
  <c r="A583" i="1"/>
  <c r="C582" i="1"/>
  <c r="B582" i="1"/>
  <c r="A582" i="1"/>
  <c r="C581" i="1"/>
  <c r="B581" i="1"/>
  <c r="A581" i="1"/>
  <c r="C580" i="1"/>
  <c r="B580" i="1"/>
  <c r="A580" i="1"/>
  <c r="C579" i="1"/>
  <c r="B579" i="1"/>
  <c r="A579" i="1"/>
  <c r="C578" i="1"/>
  <c r="B578" i="1"/>
  <c r="A578" i="1"/>
  <c r="C577" i="1"/>
  <c r="B577" i="1"/>
  <c r="A577" i="1"/>
  <c r="C576" i="1"/>
  <c r="B576" i="1"/>
  <c r="A576" i="1"/>
  <c r="C575" i="1"/>
  <c r="B575" i="1"/>
  <c r="A575" i="1"/>
  <c r="C574" i="1"/>
  <c r="B574" i="1"/>
  <c r="A574" i="1"/>
  <c r="C573" i="1"/>
  <c r="B573" i="1"/>
  <c r="A573" i="1"/>
  <c r="C572" i="1"/>
  <c r="B572" i="1"/>
  <c r="A572" i="1"/>
  <c r="C571" i="1"/>
  <c r="B571" i="1"/>
  <c r="A571" i="1"/>
  <c r="C570" i="1"/>
  <c r="B570" i="1"/>
  <c r="A570" i="1"/>
  <c r="C569" i="1"/>
  <c r="B569" i="1"/>
  <c r="A569" i="1"/>
  <c r="C568" i="1"/>
  <c r="B568" i="1"/>
  <c r="A568" i="1"/>
  <c r="C567" i="1"/>
  <c r="B567" i="1"/>
  <c r="A567" i="1"/>
  <c r="C566" i="1"/>
  <c r="B566" i="1"/>
  <c r="A566" i="1"/>
  <c r="C565" i="1"/>
  <c r="B565" i="1"/>
  <c r="A565" i="1"/>
  <c r="C564" i="1"/>
  <c r="B564" i="1"/>
  <c r="A564" i="1"/>
  <c r="C563" i="1"/>
  <c r="B563" i="1"/>
  <c r="A563" i="1"/>
  <c r="C562" i="1"/>
  <c r="B562" i="1"/>
  <c r="A562" i="1"/>
  <c r="C561" i="1"/>
  <c r="B561" i="1"/>
  <c r="A561" i="1"/>
  <c r="C560" i="1"/>
  <c r="B560" i="1"/>
  <c r="A560" i="1"/>
  <c r="C559" i="1"/>
  <c r="B559" i="1"/>
  <c r="A559" i="1"/>
  <c r="C558" i="1"/>
  <c r="B558" i="1"/>
  <c r="A558" i="1"/>
  <c r="C557" i="1"/>
  <c r="B557" i="1"/>
  <c r="A557" i="1"/>
  <c r="C556" i="1"/>
  <c r="B556" i="1"/>
  <c r="A556" i="1"/>
  <c r="C555" i="1"/>
  <c r="B555" i="1"/>
  <c r="A555" i="1"/>
  <c r="C554" i="1"/>
  <c r="B554" i="1"/>
  <c r="A554" i="1"/>
  <c r="C553" i="1"/>
  <c r="B553" i="1"/>
  <c r="A553" i="1"/>
  <c r="C552" i="1"/>
  <c r="B552" i="1"/>
  <c r="A552" i="1"/>
  <c r="C551" i="1"/>
  <c r="B551" i="1"/>
  <c r="A551" i="1"/>
  <c r="C550" i="1"/>
  <c r="B550" i="1"/>
  <c r="A550" i="1"/>
  <c r="C549" i="1"/>
  <c r="B549" i="1"/>
  <c r="A549" i="1"/>
  <c r="C548" i="1"/>
  <c r="B548" i="1"/>
  <c r="A548" i="1"/>
  <c r="C547" i="1"/>
  <c r="B547" i="1"/>
  <c r="A547" i="1"/>
  <c r="C546" i="1"/>
  <c r="B546" i="1"/>
  <c r="A546" i="1"/>
  <c r="C545" i="1"/>
  <c r="B545" i="1"/>
  <c r="A545" i="1"/>
  <c r="C544" i="1"/>
  <c r="B544" i="1"/>
  <c r="A544" i="1"/>
  <c r="C543" i="1"/>
  <c r="B543" i="1"/>
  <c r="A543" i="1"/>
  <c r="C542" i="1"/>
  <c r="B542" i="1"/>
  <c r="A542" i="1"/>
  <c r="C541" i="1"/>
  <c r="B541" i="1"/>
  <c r="A541" i="1"/>
  <c r="C540" i="1"/>
  <c r="B540" i="1"/>
  <c r="A540" i="1"/>
  <c r="C539" i="1"/>
  <c r="B539" i="1"/>
  <c r="A539" i="1"/>
  <c r="C538" i="1"/>
  <c r="B538" i="1"/>
  <c r="A538" i="1"/>
  <c r="C537" i="1"/>
  <c r="B537" i="1"/>
  <c r="A537" i="1"/>
  <c r="C536" i="1"/>
  <c r="B536" i="1"/>
  <c r="A536" i="1"/>
  <c r="C535" i="1"/>
  <c r="B535" i="1"/>
  <c r="A535" i="1"/>
  <c r="C534" i="1"/>
  <c r="B534" i="1"/>
  <c r="A534" i="1"/>
  <c r="C533" i="1"/>
  <c r="B533" i="1"/>
  <c r="A533" i="1"/>
  <c r="C532" i="1"/>
  <c r="B532" i="1"/>
  <c r="A532" i="1"/>
  <c r="C531" i="1"/>
  <c r="B531" i="1"/>
  <c r="A531" i="1"/>
  <c r="C530" i="1"/>
  <c r="B530" i="1"/>
  <c r="A530" i="1"/>
  <c r="C529" i="1"/>
  <c r="B529" i="1"/>
  <c r="A529" i="1"/>
  <c r="C528" i="1"/>
  <c r="B528" i="1"/>
  <c r="A528" i="1"/>
  <c r="C527" i="1"/>
  <c r="B527" i="1"/>
  <c r="A527" i="1"/>
  <c r="C526" i="1"/>
  <c r="B526" i="1"/>
  <c r="A526" i="1"/>
  <c r="C525" i="1"/>
  <c r="B525" i="1"/>
  <c r="A525" i="1"/>
  <c r="C524" i="1"/>
  <c r="B524" i="1"/>
  <c r="A524" i="1"/>
  <c r="C523" i="1"/>
  <c r="B523" i="1"/>
  <c r="A523" i="1"/>
  <c r="C522" i="1"/>
  <c r="B522" i="1"/>
  <c r="A522" i="1"/>
  <c r="C521" i="1"/>
  <c r="B521" i="1"/>
  <c r="A521" i="1"/>
  <c r="C520" i="1"/>
  <c r="B520" i="1"/>
  <c r="A520" i="1"/>
  <c r="C519" i="1"/>
  <c r="B519" i="1"/>
  <c r="A519" i="1"/>
  <c r="C518" i="1"/>
  <c r="B518" i="1"/>
  <c r="A518" i="1"/>
  <c r="C517" i="1"/>
  <c r="B517" i="1"/>
  <c r="A517" i="1"/>
  <c r="C516" i="1"/>
  <c r="B516" i="1"/>
  <c r="A516" i="1"/>
  <c r="C515" i="1"/>
  <c r="B515" i="1"/>
  <c r="A515" i="1"/>
  <c r="C514" i="1"/>
  <c r="B514" i="1"/>
  <c r="A514" i="1"/>
  <c r="C513" i="1"/>
  <c r="B513" i="1"/>
  <c r="A513" i="1"/>
  <c r="C512" i="1"/>
  <c r="B512" i="1"/>
  <c r="A512" i="1"/>
  <c r="C511" i="1"/>
  <c r="B511" i="1"/>
  <c r="A511" i="1"/>
  <c r="C510" i="1"/>
  <c r="B510" i="1"/>
  <c r="A510" i="1"/>
  <c r="C509" i="1"/>
  <c r="B509" i="1"/>
  <c r="A509" i="1"/>
  <c r="C508" i="1"/>
  <c r="B508" i="1"/>
  <c r="A508" i="1"/>
  <c r="C507" i="1"/>
  <c r="B507" i="1"/>
  <c r="A507" i="1"/>
  <c r="C506" i="1"/>
  <c r="B506" i="1"/>
  <c r="A506" i="1"/>
  <c r="C505" i="1"/>
  <c r="B505" i="1"/>
  <c r="A505" i="1"/>
  <c r="C504" i="1"/>
  <c r="B504" i="1"/>
  <c r="A504" i="1"/>
  <c r="C503" i="1"/>
  <c r="B503" i="1"/>
  <c r="A503" i="1"/>
  <c r="C502" i="1"/>
  <c r="B502" i="1"/>
  <c r="A502" i="1"/>
  <c r="C501" i="1"/>
  <c r="B501" i="1"/>
  <c r="A501" i="1"/>
  <c r="C500" i="1"/>
  <c r="B500" i="1"/>
  <c r="A500" i="1"/>
  <c r="C499" i="1"/>
  <c r="B499" i="1"/>
  <c r="A499" i="1"/>
  <c r="C498" i="1"/>
  <c r="B498" i="1"/>
  <c r="A498" i="1"/>
  <c r="C497" i="1"/>
  <c r="B497" i="1"/>
  <c r="A497" i="1"/>
  <c r="C496" i="1"/>
  <c r="B496" i="1"/>
  <c r="A496" i="1"/>
  <c r="C495" i="1"/>
  <c r="B495" i="1"/>
  <c r="A495" i="1"/>
  <c r="C494" i="1"/>
  <c r="B494" i="1"/>
  <c r="A494" i="1"/>
  <c r="C493" i="1"/>
  <c r="B493" i="1"/>
  <c r="A493" i="1"/>
  <c r="C492" i="1"/>
  <c r="B492" i="1"/>
  <c r="A492" i="1"/>
  <c r="C491" i="1"/>
  <c r="B491" i="1"/>
  <c r="A491" i="1"/>
  <c r="C490" i="1"/>
  <c r="B490" i="1"/>
  <c r="A490" i="1"/>
  <c r="C489" i="1"/>
  <c r="B489" i="1"/>
  <c r="A489" i="1"/>
  <c r="C488" i="1"/>
  <c r="B488" i="1"/>
  <c r="A488" i="1"/>
  <c r="C487" i="1"/>
  <c r="B487" i="1"/>
  <c r="A487" i="1"/>
  <c r="C486" i="1"/>
  <c r="B486" i="1"/>
  <c r="A486" i="1"/>
  <c r="C485" i="1"/>
  <c r="B485" i="1"/>
  <c r="A485" i="1"/>
  <c r="C484" i="1"/>
  <c r="B484" i="1"/>
  <c r="A484" i="1"/>
  <c r="C483" i="1"/>
  <c r="B483" i="1"/>
  <c r="A483" i="1"/>
  <c r="C482" i="1"/>
  <c r="B482" i="1"/>
  <c r="A482" i="1"/>
  <c r="C481" i="1"/>
  <c r="B481" i="1"/>
  <c r="A481" i="1"/>
  <c r="C480" i="1"/>
  <c r="B480" i="1"/>
  <c r="A480" i="1"/>
  <c r="C479" i="1"/>
  <c r="B479" i="1"/>
  <c r="A479" i="1"/>
  <c r="C478" i="1"/>
  <c r="B478" i="1"/>
  <c r="A478" i="1"/>
  <c r="C477" i="1"/>
  <c r="B477" i="1"/>
  <c r="A477" i="1"/>
  <c r="C476" i="1"/>
  <c r="B476" i="1"/>
  <c r="A476" i="1"/>
  <c r="C475" i="1"/>
  <c r="B475" i="1"/>
  <c r="A475" i="1"/>
  <c r="C474" i="1"/>
  <c r="B474" i="1"/>
  <c r="A474" i="1"/>
  <c r="C473" i="1"/>
  <c r="B473" i="1"/>
  <c r="A473" i="1"/>
  <c r="C472" i="1"/>
  <c r="B472" i="1"/>
  <c r="A472" i="1"/>
  <c r="C471" i="1"/>
  <c r="B471" i="1"/>
  <c r="A471" i="1"/>
  <c r="C470" i="1"/>
  <c r="B470" i="1"/>
  <c r="A470" i="1"/>
  <c r="C469" i="1"/>
  <c r="B469" i="1"/>
  <c r="A469" i="1"/>
  <c r="C468" i="1"/>
  <c r="B468" i="1"/>
  <c r="A468" i="1"/>
  <c r="C467" i="1"/>
  <c r="B467" i="1"/>
  <c r="A467" i="1"/>
  <c r="C466" i="1"/>
  <c r="B466" i="1"/>
  <c r="A466" i="1"/>
  <c r="C465" i="1"/>
  <c r="B465" i="1"/>
  <c r="A465" i="1"/>
  <c r="C464" i="1"/>
  <c r="B464" i="1"/>
  <c r="A464" i="1"/>
  <c r="C463" i="1"/>
  <c r="B463" i="1"/>
  <c r="A463" i="1"/>
  <c r="C462" i="1"/>
  <c r="B462" i="1"/>
  <c r="A462" i="1"/>
  <c r="C461" i="1"/>
  <c r="B461" i="1"/>
  <c r="A461" i="1"/>
  <c r="C460" i="1"/>
  <c r="B460" i="1"/>
  <c r="A460" i="1"/>
  <c r="C459" i="1"/>
  <c r="B459" i="1"/>
  <c r="A459" i="1"/>
  <c r="C458" i="1"/>
  <c r="B458" i="1"/>
  <c r="A458" i="1"/>
  <c r="C457" i="1"/>
  <c r="B457" i="1"/>
  <c r="A457" i="1"/>
  <c r="C456" i="1"/>
  <c r="B456" i="1"/>
  <c r="A456" i="1"/>
  <c r="C455" i="1"/>
  <c r="B455" i="1"/>
  <c r="A455" i="1"/>
  <c r="C454" i="1"/>
  <c r="B454" i="1"/>
  <c r="A454" i="1"/>
  <c r="C453" i="1"/>
  <c r="B453" i="1"/>
  <c r="A453" i="1"/>
  <c r="C452" i="1"/>
  <c r="B452" i="1"/>
  <c r="A452" i="1"/>
  <c r="C451" i="1"/>
  <c r="B451" i="1"/>
  <c r="A451" i="1"/>
  <c r="C450" i="1"/>
  <c r="B450" i="1"/>
  <c r="A450" i="1"/>
  <c r="C449" i="1"/>
  <c r="B449" i="1"/>
  <c r="A449" i="1"/>
  <c r="C448" i="1"/>
  <c r="B448" i="1"/>
  <c r="A448" i="1"/>
  <c r="C447" i="1"/>
  <c r="B447" i="1"/>
  <c r="A447" i="1"/>
  <c r="C446" i="1"/>
  <c r="B446" i="1"/>
  <c r="A446" i="1"/>
  <c r="C445" i="1"/>
  <c r="B445" i="1"/>
  <c r="A445" i="1"/>
  <c r="C444" i="1"/>
  <c r="B444" i="1"/>
  <c r="A444" i="1"/>
  <c r="C443" i="1"/>
  <c r="B443" i="1"/>
  <c r="A443" i="1"/>
  <c r="C442" i="1"/>
  <c r="B442" i="1"/>
  <c r="A442" i="1"/>
  <c r="C441" i="1"/>
  <c r="B441" i="1"/>
  <c r="A441" i="1"/>
  <c r="C440" i="1"/>
  <c r="B440" i="1"/>
  <c r="A440" i="1"/>
  <c r="C439" i="1"/>
  <c r="B439" i="1"/>
  <c r="A439" i="1"/>
  <c r="C438" i="1"/>
  <c r="B438" i="1"/>
  <c r="A438" i="1"/>
  <c r="C437" i="1"/>
  <c r="B437" i="1"/>
  <c r="A437" i="1"/>
  <c r="C436" i="1"/>
  <c r="B436" i="1"/>
  <c r="A436" i="1"/>
  <c r="C435" i="1"/>
  <c r="B435" i="1"/>
  <c r="A435" i="1"/>
  <c r="C434" i="1"/>
  <c r="B434" i="1"/>
  <c r="A434" i="1"/>
  <c r="C433" i="1"/>
  <c r="B433" i="1"/>
  <c r="A433" i="1"/>
  <c r="C432" i="1"/>
  <c r="B432" i="1"/>
  <c r="A432" i="1"/>
  <c r="C431" i="1"/>
  <c r="B431" i="1"/>
  <c r="A431" i="1"/>
  <c r="C430" i="1"/>
  <c r="B430" i="1"/>
  <c r="A430" i="1"/>
  <c r="C429" i="1"/>
  <c r="B429" i="1"/>
  <c r="A429" i="1"/>
  <c r="C428" i="1"/>
  <c r="B428" i="1"/>
  <c r="A428" i="1"/>
  <c r="C427" i="1"/>
  <c r="B427" i="1"/>
  <c r="A427" i="1"/>
  <c r="C426" i="1"/>
  <c r="B426" i="1"/>
  <c r="A426" i="1"/>
  <c r="C425" i="1"/>
  <c r="B425" i="1"/>
  <c r="A425" i="1"/>
  <c r="C424" i="1"/>
  <c r="B424" i="1"/>
  <c r="A424" i="1"/>
  <c r="C423" i="1"/>
  <c r="B423" i="1"/>
  <c r="A423" i="1"/>
  <c r="C422" i="1"/>
  <c r="B422" i="1"/>
  <c r="A422" i="1"/>
  <c r="C421" i="1"/>
  <c r="B421" i="1"/>
  <c r="A421" i="1"/>
  <c r="C420" i="1"/>
  <c r="B420" i="1"/>
  <c r="A420" i="1"/>
  <c r="C419" i="1"/>
  <c r="B419" i="1"/>
  <c r="A419" i="1"/>
  <c r="C418" i="1"/>
  <c r="B418" i="1"/>
  <c r="A418" i="1"/>
  <c r="C417" i="1"/>
  <c r="B417" i="1"/>
  <c r="A417" i="1"/>
  <c r="C416" i="1"/>
  <c r="B416" i="1"/>
  <c r="A416" i="1"/>
  <c r="C415" i="1"/>
  <c r="B415" i="1"/>
  <c r="A415" i="1"/>
  <c r="C414" i="1"/>
  <c r="B414" i="1"/>
  <c r="A414" i="1"/>
  <c r="C413" i="1"/>
  <c r="B413" i="1"/>
  <c r="A413" i="1"/>
  <c r="C412" i="1"/>
  <c r="B412" i="1"/>
  <c r="A412" i="1"/>
  <c r="C411" i="1"/>
  <c r="B411" i="1"/>
  <c r="A411" i="1"/>
  <c r="C410" i="1"/>
  <c r="B410" i="1"/>
  <c r="A410" i="1"/>
  <c r="C409" i="1"/>
  <c r="B409" i="1"/>
  <c r="A409" i="1"/>
  <c r="C408" i="1"/>
  <c r="B408" i="1"/>
  <c r="A408" i="1"/>
  <c r="C407" i="1"/>
  <c r="B407" i="1"/>
  <c r="A407" i="1"/>
  <c r="C406" i="1"/>
  <c r="B406" i="1"/>
  <c r="A406" i="1"/>
  <c r="C405" i="1"/>
  <c r="B405" i="1"/>
  <c r="A405" i="1"/>
  <c r="C404" i="1"/>
  <c r="B404" i="1"/>
  <c r="A404" i="1"/>
  <c r="C403" i="1"/>
  <c r="B403" i="1"/>
  <c r="A403" i="1"/>
  <c r="C402" i="1"/>
  <c r="B402" i="1"/>
  <c r="A402" i="1"/>
  <c r="C401" i="1"/>
  <c r="B401" i="1"/>
  <c r="A401" i="1"/>
  <c r="C400" i="1"/>
  <c r="B400" i="1"/>
  <c r="A400" i="1"/>
  <c r="C399" i="1"/>
  <c r="B399" i="1"/>
  <c r="A399" i="1"/>
  <c r="C398" i="1"/>
  <c r="B398" i="1"/>
  <c r="A398" i="1"/>
  <c r="C397" i="1"/>
  <c r="B397" i="1"/>
  <c r="A397" i="1"/>
  <c r="C396" i="1"/>
  <c r="B396" i="1"/>
  <c r="A396" i="1"/>
  <c r="C395" i="1"/>
  <c r="B395" i="1"/>
  <c r="A395" i="1"/>
  <c r="C394" i="1"/>
  <c r="B394" i="1"/>
  <c r="A394" i="1"/>
  <c r="C393" i="1"/>
  <c r="B393" i="1"/>
  <c r="A393" i="1"/>
  <c r="C392" i="1"/>
  <c r="B392" i="1"/>
  <c r="A392" i="1"/>
  <c r="C391" i="1"/>
  <c r="B391" i="1"/>
  <c r="A391" i="1"/>
  <c r="C390" i="1"/>
  <c r="B390" i="1"/>
  <c r="A390" i="1"/>
  <c r="C389" i="1"/>
  <c r="B389" i="1"/>
  <c r="A389" i="1"/>
  <c r="C388" i="1"/>
  <c r="B388" i="1"/>
  <c r="A388" i="1"/>
  <c r="C387" i="1"/>
  <c r="B387" i="1"/>
  <c r="A387" i="1"/>
  <c r="C386" i="1"/>
  <c r="B386" i="1"/>
  <c r="A386" i="1"/>
  <c r="C385" i="1"/>
  <c r="B385" i="1"/>
  <c r="A385" i="1"/>
  <c r="C384" i="1"/>
  <c r="B384" i="1"/>
  <c r="A384" i="1"/>
  <c r="C383" i="1"/>
  <c r="B383" i="1"/>
  <c r="A383" i="1"/>
  <c r="C382" i="1"/>
  <c r="B382" i="1"/>
  <c r="A382" i="1"/>
  <c r="C381" i="1"/>
  <c r="B381" i="1"/>
  <c r="A381" i="1"/>
  <c r="C380" i="1"/>
  <c r="B380" i="1"/>
  <c r="A380" i="1"/>
  <c r="C379" i="1"/>
  <c r="B379" i="1"/>
  <c r="A379" i="1"/>
  <c r="C378" i="1"/>
  <c r="B378" i="1"/>
  <c r="A378" i="1"/>
  <c r="C377" i="1"/>
  <c r="B377" i="1"/>
  <c r="A377" i="1"/>
  <c r="C376" i="1"/>
  <c r="B376" i="1"/>
  <c r="A376" i="1"/>
  <c r="C375" i="1"/>
  <c r="B375" i="1"/>
  <c r="A375" i="1"/>
  <c r="C374" i="1"/>
  <c r="B374" i="1"/>
  <c r="A374" i="1"/>
  <c r="C373" i="1"/>
  <c r="B373" i="1"/>
  <c r="A373" i="1"/>
  <c r="C372" i="1"/>
  <c r="B372" i="1"/>
  <c r="A372" i="1"/>
  <c r="C371" i="1"/>
  <c r="B371" i="1"/>
  <c r="A371" i="1"/>
  <c r="C370" i="1"/>
  <c r="B370" i="1"/>
  <c r="A370" i="1"/>
  <c r="C369" i="1"/>
  <c r="B369" i="1"/>
  <c r="A369" i="1"/>
  <c r="C368" i="1"/>
  <c r="B368" i="1"/>
  <c r="A368" i="1"/>
  <c r="C367" i="1"/>
  <c r="B367" i="1"/>
  <c r="A367" i="1"/>
  <c r="C366" i="1"/>
  <c r="B366" i="1"/>
  <c r="A366" i="1"/>
  <c r="C365" i="1"/>
  <c r="B365" i="1"/>
  <c r="A365" i="1"/>
  <c r="C364" i="1"/>
  <c r="B364" i="1"/>
  <c r="A364" i="1"/>
  <c r="C363" i="1"/>
  <c r="B363" i="1"/>
  <c r="A363" i="1"/>
  <c r="C362" i="1"/>
  <c r="B362" i="1"/>
  <c r="A362" i="1"/>
  <c r="C361" i="1"/>
  <c r="B361" i="1"/>
  <c r="A361" i="1"/>
  <c r="C360" i="1"/>
  <c r="B360" i="1"/>
  <c r="A360" i="1"/>
  <c r="C359" i="1"/>
  <c r="B359" i="1"/>
  <c r="A359" i="1"/>
  <c r="C358" i="1"/>
  <c r="B358" i="1"/>
  <c r="A358" i="1"/>
  <c r="C357" i="1"/>
  <c r="B357" i="1"/>
  <c r="A357" i="1"/>
  <c r="C356" i="1"/>
  <c r="B356" i="1"/>
  <c r="A356" i="1"/>
  <c r="C355" i="1"/>
  <c r="B355" i="1"/>
  <c r="A355" i="1"/>
  <c r="C354" i="1"/>
  <c r="B354" i="1"/>
  <c r="A354" i="1"/>
  <c r="C353" i="1"/>
  <c r="B353" i="1"/>
  <c r="A353" i="1"/>
  <c r="C352" i="1"/>
  <c r="B352" i="1"/>
  <c r="A352" i="1"/>
  <c r="C351" i="1"/>
  <c r="B351" i="1"/>
  <c r="A351" i="1"/>
  <c r="C350" i="1"/>
  <c r="B350" i="1"/>
  <c r="A350" i="1"/>
  <c r="C349" i="1"/>
  <c r="B349" i="1"/>
  <c r="A349" i="1"/>
  <c r="C348" i="1"/>
  <c r="B348" i="1"/>
  <c r="A348" i="1"/>
  <c r="C347" i="1"/>
  <c r="B347" i="1"/>
  <c r="A347" i="1"/>
  <c r="C346" i="1"/>
  <c r="B346" i="1"/>
  <c r="A346" i="1"/>
  <c r="C345" i="1"/>
  <c r="B345" i="1"/>
  <c r="A345" i="1"/>
  <c r="C344" i="1"/>
  <c r="B344" i="1"/>
  <c r="A344" i="1"/>
  <c r="C343" i="1"/>
  <c r="B343" i="1"/>
  <c r="A343" i="1"/>
  <c r="C342" i="1"/>
  <c r="B342" i="1"/>
  <c r="A342" i="1"/>
  <c r="C341" i="1"/>
  <c r="B341" i="1"/>
  <c r="A341" i="1"/>
  <c r="C340" i="1"/>
  <c r="B340" i="1"/>
  <c r="A340" i="1"/>
  <c r="C339" i="1"/>
  <c r="B339" i="1"/>
  <c r="A339" i="1"/>
  <c r="C338" i="1"/>
  <c r="B338" i="1"/>
  <c r="A338" i="1"/>
  <c r="C337" i="1"/>
  <c r="B337" i="1"/>
  <c r="A337" i="1"/>
  <c r="C336" i="1"/>
  <c r="B336" i="1"/>
  <c r="A336" i="1"/>
  <c r="C335" i="1"/>
  <c r="B335" i="1"/>
  <c r="A335" i="1"/>
  <c r="C334" i="1"/>
  <c r="B334" i="1"/>
  <c r="A334" i="1"/>
  <c r="C333" i="1"/>
  <c r="B333" i="1"/>
  <c r="A333" i="1"/>
  <c r="C332" i="1"/>
  <c r="B332" i="1"/>
  <c r="A332" i="1"/>
  <c r="C331" i="1"/>
  <c r="B331" i="1"/>
  <c r="A331" i="1"/>
  <c r="C330" i="1"/>
  <c r="B330" i="1"/>
  <c r="A330" i="1"/>
  <c r="C329" i="1"/>
  <c r="B329" i="1"/>
  <c r="A329" i="1"/>
  <c r="C328" i="1"/>
  <c r="B328" i="1"/>
  <c r="A328" i="1"/>
  <c r="C327" i="1"/>
  <c r="B327" i="1"/>
  <c r="A327" i="1"/>
  <c r="C326" i="1"/>
  <c r="B326" i="1"/>
  <c r="A326" i="1"/>
  <c r="C325" i="1"/>
  <c r="B325" i="1"/>
  <c r="A325" i="1"/>
  <c r="C324" i="1"/>
  <c r="B324" i="1"/>
  <c r="A324" i="1"/>
  <c r="C323" i="1"/>
  <c r="B323" i="1"/>
  <c r="A323" i="1"/>
  <c r="C322" i="1"/>
  <c r="B322" i="1"/>
  <c r="A322" i="1"/>
  <c r="C321" i="1"/>
  <c r="B321" i="1"/>
  <c r="A321" i="1"/>
  <c r="C320" i="1"/>
  <c r="B320" i="1"/>
  <c r="A320" i="1"/>
  <c r="C319" i="1"/>
  <c r="B319" i="1"/>
  <c r="A319" i="1"/>
  <c r="C318" i="1"/>
  <c r="B318" i="1"/>
  <c r="A318" i="1"/>
  <c r="C317" i="1"/>
  <c r="B317" i="1"/>
  <c r="A317" i="1"/>
  <c r="C316" i="1"/>
  <c r="B316" i="1"/>
  <c r="A316" i="1"/>
  <c r="C315" i="1"/>
  <c r="B315" i="1"/>
  <c r="A315" i="1"/>
  <c r="C314" i="1"/>
  <c r="B314" i="1"/>
  <c r="A314" i="1"/>
  <c r="C313" i="1"/>
  <c r="B313" i="1"/>
  <c r="A313" i="1"/>
  <c r="C312" i="1"/>
  <c r="B312" i="1"/>
  <c r="A312" i="1"/>
  <c r="C311" i="1"/>
  <c r="B311" i="1"/>
  <c r="A311" i="1"/>
  <c r="C310" i="1"/>
  <c r="B310" i="1"/>
  <c r="A310" i="1"/>
  <c r="C309" i="1"/>
  <c r="B309" i="1"/>
  <c r="A309" i="1"/>
  <c r="C308" i="1"/>
  <c r="B308" i="1"/>
  <c r="A308" i="1"/>
  <c r="C307" i="1"/>
  <c r="B307" i="1"/>
  <c r="A307" i="1"/>
  <c r="C306" i="1"/>
  <c r="B306" i="1"/>
  <c r="A306" i="1"/>
  <c r="C305" i="1"/>
  <c r="B305" i="1"/>
  <c r="A305" i="1"/>
  <c r="C304" i="1"/>
  <c r="B304" i="1"/>
  <c r="A304" i="1"/>
  <c r="C303" i="1"/>
  <c r="B303" i="1"/>
  <c r="A303" i="1"/>
  <c r="C302" i="1"/>
  <c r="B302" i="1"/>
  <c r="A302" i="1"/>
  <c r="C301" i="1"/>
  <c r="B301" i="1"/>
  <c r="A301" i="1"/>
  <c r="C300" i="1"/>
  <c r="B300" i="1"/>
  <c r="A300" i="1"/>
  <c r="C299" i="1"/>
  <c r="B299" i="1"/>
  <c r="A299" i="1"/>
  <c r="C298" i="1"/>
  <c r="B298" i="1"/>
  <c r="A298" i="1"/>
  <c r="C297" i="1"/>
  <c r="B297" i="1"/>
  <c r="A297" i="1"/>
  <c r="C296" i="1"/>
  <c r="B296" i="1"/>
  <c r="A296" i="1"/>
  <c r="C295" i="1"/>
  <c r="B295" i="1"/>
  <c r="A295" i="1"/>
  <c r="C294" i="1"/>
  <c r="B294" i="1"/>
  <c r="A294" i="1"/>
  <c r="C293" i="1"/>
  <c r="B293" i="1"/>
  <c r="A293" i="1"/>
  <c r="C292" i="1"/>
  <c r="B292" i="1"/>
  <c r="A292" i="1"/>
  <c r="C291" i="1"/>
  <c r="B291" i="1"/>
  <c r="A291" i="1"/>
  <c r="C290" i="1"/>
  <c r="B290" i="1"/>
  <c r="A290" i="1"/>
  <c r="C289" i="1"/>
  <c r="B289" i="1"/>
  <c r="A289" i="1"/>
  <c r="C288" i="1"/>
  <c r="B288" i="1"/>
  <c r="A288" i="1"/>
  <c r="C287" i="1"/>
  <c r="B287" i="1"/>
  <c r="A287" i="1"/>
  <c r="C286" i="1"/>
  <c r="B286" i="1"/>
  <c r="A286" i="1"/>
  <c r="C285" i="1"/>
  <c r="B285" i="1"/>
  <c r="A285" i="1"/>
  <c r="C284" i="1"/>
  <c r="B284" i="1"/>
  <c r="A284" i="1"/>
  <c r="C283" i="1"/>
  <c r="B283" i="1"/>
  <c r="A283" i="1"/>
  <c r="C282" i="1"/>
  <c r="B282" i="1"/>
  <c r="A282" i="1"/>
  <c r="C281" i="1"/>
  <c r="B281" i="1"/>
  <c r="A281" i="1"/>
  <c r="C280" i="1"/>
  <c r="B280" i="1"/>
  <c r="A280" i="1"/>
  <c r="C279" i="1"/>
  <c r="B279" i="1"/>
  <c r="A279" i="1"/>
  <c r="C278" i="1"/>
  <c r="B278" i="1"/>
  <c r="A278" i="1"/>
  <c r="C277" i="1"/>
  <c r="B277" i="1"/>
  <c r="A277" i="1"/>
  <c r="C276" i="1"/>
  <c r="B276" i="1"/>
  <c r="A276" i="1"/>
  <c r="C275" i="1"/>
  <c r="B275" i="1"/>
  <c r="A275" i="1"/>
  <c r="C274" i="1"/>
  <c r="B274" i="1"/>
  <c r="A274" i="1"/>
  <c r="C273" i="1"/>
  <c r="B273" i="1"/>
  <c r="A273" i="1"/>
  <c r="C272" i="1"/>
  <c r="B272" i="1"/>
  <c r="A272" i="1"/>
  <c r="C271" i="1"/>
  <c r="B271" i="1"/>
  <c r="A271" i="1"/>
  <c r="C270" i="1"/>
  <c r="B270" i="1"/>
  <c r="A270" i="1"/>
  <c r="C269" i="1"/>
  <c r="B269" i="1"/>
  <c r="A269" i="1"/>
  <c r="C268" i="1"/>
  <c r="B268" i="1"/>
  <c r="A268" i="1"/>
  <c r="C267" i="1"/>
  <c r="B267" i="1"/>
  <c r="A267" i="1"/>
  <c r="C266" i="1"/>
  <c r="B266" i="1"/>
  <c r="A266" i="1"/>
  <c r="C265" i="1"/>
  <c r="B265" i="1"/>
  <c r="A265" i="1"/>
  <c r="C264" i="1"/>
  <c r="B264" i="1"/>
  <c r="A264" i="1"/>
  <c r="C263" i="1"/>
  <c r="B263" i="1"/>
  <c r="A263" i="1"/>
  <c r="C262" i="1"/>
  <c r="B262" i="1"/>
  <c r="A262" i="1"/>
  <c r="C261" i="1"/>
  <c r="B261" i="1"/>
  <c r="A261" i="1"/>
  <c r="C260" i="1"/>
  <c r="B260" i="1"/>
  <c r="A260" i="1"/>
  <c r="C259" i="1"/>
  <c r="B259" i="1"/>
  <c r="A259" i="1"/>
  <c r="C258" i="1"/>
  <c r="B258" i="1"/>
  <c r="A258" i="1"/>
  <c r="C257" i="1"/>
  <c r="B257" i="1"/>
  <c r="A257" i="1"/>
  <c r="C256" i="1"/>
  <c r="B256" i="1"/>
  <c r="A256" i="1"/>
  <c r="C255" i="1"/>
  <c r="B255" i="1"/>
  <c r="A255" i="1"/>
  <c r="C254" i="1"/>
  <c r="B254" i="1"/>
  <c r="A254" i="1"/>
  <c r="C253" i="1"/>
  <c r="B253" i="1"/>
  <c r="A253" i="1"/>
  <c r="C252" i="1"/>
  <c r="B252" i="1"/>
  <c r="A252" i="1"/>
  <c r="C251" i="1"/>
  <c r="B251" i="1"/>
  <c r="A251" i="1"/>
  <c r="C250" i="1"/>
  <c r="B250" i="1"/>
  <c r="A250" i="1"/>
  <c r="C249" i="1"/>
  <c r="B249" i="1"/>
  <c r="A249" i="1"/>
  <c r="C248" i="1"/>
  <c r="B248" i="1"/>
  <c r="A248" i="1"/>
  <c r="C247" i="1"/>
  <c r="B247" i="1"/>
  <c r="A247" i="1"/>
  <c r="C246" i="1"/>
  <c r="B246" i="1"/>
  <c r="A246" i="1"/>
  <c r="C245" i="1"/>
  <c r="B245" i="1"/>
  <c r="A245" i="1"/>
  <c r="C244" i="1"/>
  <c r="B244" i="1"/>
  <c r="A244" i="1"/>
  <c r="C243" i="1"/>
  <c r="B243" i="1"/>
  <c r="A243" i="1"/>
  <c r="C242" i="1"/>
  <c r="B242" i="1"/>
  <c r="A242" i="1"/>
  <c r="C241" i="1"/>
  <c r="B241" i="1"/>
  <c r="A241" i="1"/>
  <c r="C240" i="1"/>
  <c r="B240" i="1"/>
  <c r="A240" i="1"/>
  <c r="C239" i="1"/>
  <c r="B239" i="1"/>
  <c r="A239" i="1"/>
  <c r="C238" i="1"/>
  <c r="B238" i="1"/>
  <c r="A238" i="1"/>
  <c r="C237" i="1"/>
  <c r="B237" i="1"/>
  <c r="A237" i="1"/>
  <c r="C236" i="1"/>
  <c r="B236" i="1"/>
  <c r="A236" i="1"/>
  <c r="C235" i="1"/>
  <c r="B235" i="1"/>
  <c r="A235" i="1"/>
  <c r="C234" i="1"/>
  <c r="B234" i="1"/>
  <c r="A234" i="1"/>
  <c r="C233" i="1"/>
  <c r="B233" i="1"/>
  <c r="A233" i="1"/>
  <c r="C232" i="1"/>
  <c r="B232" i="1"/>
  <c r="A232" i="1"/>
  <c r="C231" i="1"/>
  <c r="B231" i="1"/>
  <c r="A231" i="1"/>
  <c r="C230" i="1"/>
  <c r="B230" i="1"/>
  <c r="A230" i="1"/>
  <c r="C229" i="1"/>
  <c r="B229" i="1"/>
  <c r="A229" i="1"/>
  <c r="C228" i="1"/>
  <c r="B228" i="1"/>
  <c r="A228" i="1"/>
  <c r="C227" i="1"/>
  <c r="B227" i="1"/>
  <c r="A227" i="1"/>
  <c r="C226" i="1"/>
  <c r="B226" i="1"/>
  <c r="A226" i="1"/>
  <c r="C225" i="1"/>
  <c r="B225" i="1"/>
  <c r="A225" i="1"/>
  <c r="C224" i="1"/>
  <c r="B224" i="1"/>
  <c r="A224" i="1"/>
  <c r="C223" i="1"/>
  <c r="B223" i="1"/>
  <c r="A223" i="1"/>
  <c r="C222" i="1"/>
  <c r="B222" i="1"/>
  <c r="A222" i="1"/>
  <c r="C221" i="1"/>
  <c r="B221" i="1"/>
  <c r="A221" i="1"/>
  <c r="C220" i="1"/>
  <c r="B220" i="1"/>
  <c r="A220" i="1"/>
  <c r="C219" i="1"/>
  <c r="B219" i="1"/>
  <c r="A219" i="1"/>
  <c r="C218" i="1"/>
  <c r="B218" i="1"/>
  <c r="A218" i="1"/>
  <c r="C217" i="1"/>
  <c r="B217" i="1"/>
  <c r="A217" i="1"/>
  <c r="C216" i="1"/>
  <c r="B216" i="1"/>
  <c r="A216" i="1"/>
  <c r="C215" i="1"/>
  <c r="B215" i="1"/>
  <c r="A215" i="1"/>
  <c r="C214" i="1"/>
  <c r="B214" i="1"/>
  <c r="A214" i="1"/>
  <c r="C213" i="1"/>
  <c r="B213" i="1"/>
  <c r="A213" i="1"/>
  <c r="C212" i="1"/>
  <c r="B212" i="1"/>
  <c r="A212" i="1"/>
  <c r="C211" i="1"/>
  <c r="B211" i="1"/>
  <c r="A211" i="1"/>
  <c r="C210" i="1"/>
  <c r="B210" i="1"/>
  <c r="A210" i="1"/>
  <c r="C209" i="1"/>
  <c r="B209" i="1"/>
  <c r="A209" i="1"/>
  <c r="C208" i="1"/>
  <c r="B208" i="1"/>
  <c r="A208" i="1"/>
  <c r="C207" i="1"/>
  <c r="B207" i="1"/>
  <c r="A207" i="1"/>
  <c r="C206" i="1"/>
  <c r="B206" i="1"/>
  <c r="A206" i="1"/>
  <c r="C205" i="1"/>
  <c r="B205" i="1"/>
  <c r="A205" i="1"/>
  <c r="C204" i="1"/>
  <c r="B204" i="1"/>
  <c r="A204" i="1"/>
  <c r="C203" i="1"/>
  <c r="B203" i="1"/>
  <c r="A203" i="1"/>
  <c r="C202" i="1"/>
  <c r="B202" i="1"/>
  <c r="A202" i="1"/>
  <c r="C201" i="1"/>
  <c r="B201" i="1"/>
  <c r="A201" i="1"/>
  <c r="C200" i="1"/>
  <c r="B200" i="1"/>
  <c r="A200" i="1"/>
  <c r="C199" i="1"/>
  <c r="B199" i="1"/>
  <c r="A199" i="1"/>
  <c r="C198" i="1"/>
  <c r="B198" i="1"/>
  <c r="A198" i="1"/>
  <c r="C197" i="1"/>
  <c r="B197" i="1"/>
  <c r="A197" i="1"/>
  <c r="C196" i="1"/>
  <c r="B196" i="1"/>
  <c r="A196" i="1"/>
  <c r="C195" i="1"/>
  <c r="B195" i="1"/>
  <c r="A195" i="1"/>
  <c r="C194" i="1"/>
  <c r="B194" i="1"/>
  <c r="A194" i="1"/>
  <c r="C193" i="1"/>
  <c r="B193" i="1"/>
  <c r="A193" i="1"/>
  <c r="C192" i="1"/>
  <c r="B192" i="1"/>
  <c r="A192" i="1"/>
  <c r="C191" i="1"/>
  <c r="B191" i="1"/>
  <c r="A191" i="1"/>
  <c r="C190" i="1"/>
  <c r="B190" i="1"/>
  <c r="A190" i="1"/>
  <c r="C189" i="1"/>
  <c r="B189" i="1"/>
  <c r="A189" i="1"/>
  <c r="C188" i="1"/>
  <c r="B188" i="1"/>
  <c r="A188" i="1"/>
  <c r="C187" i="1"/>
  <c r="B187" i="1"/>
  <c r="A187" i="1"/>
  <c r="C186" i="1"/>
  <c r="B186" i="1"/>
  <c r="A186" i="1"/>
  <c r="C185" i="1"/>
  <c r="B185" i="1"/>
  <c r="A185" i="1"/>
  <c r="C184" i="1"/>
  <c r="B184" i="1"/>
  <c r="A184" i="1"/>
  <c r="C183" i="1"/>
  <c r="B183" i="1"/>
  <c r="A183" i="1"/>
  <c r="C182" i="1"/>
  <c r="B182" i="1"/>
  <c r="A182" i="1"/>
  <c r="C181" i="1"/>
  <c r="B181" i="1"/>
  <c r="A181" i="1"/>
  <c r="C180" i="1"/>
  <c r="B180" i="1"/>
  <c r="A180" i="1"/>
  <c r="C179" i="1"/>
  <c r="B179" i="1"/>
  <c r="A179" i="1"/>
  <c r="C178" i="1"/>
  <c r="B178" i="1"/>
  <c r="A178" i="1"/>
  <c r="C177" i="1"/>
  <c r="B177" i="1"/>
  <c r="A177" i="1"/>
  <c r="C176" i="1"/>
  <c r="B176" i="1"/>
  <c r="A176" i="1"/>
  <c r="C175" i="1"/>
  <c r="B175" i="1"/>
  <c r="A175" i="1"/>
  <c r="C174" i="1"/>
  <c r="B174" i="1"/>
  <c r="A174" i="1"/>
  <c r="C173" i="1"/>
  <c r="B173" i="1"/>
  <c r="A173" i="1"/>
  <c r="C172" i="1"/>
  <c r="B172" i="1"/>
  <c r="A172" i="1"/>
  <c r="C171" i="1"/>
  <c r="B171" i="1"/>
  <c r="A171" i="1"/>
  <c r="C170" i="1"/>
  <c r="B170" i="1"/>
  <c r="A170" i="1"/>
  <c r="C169" i="1"/>
  <c r="B169" i="1"/>
  <c r="A169" i="1"/>
  <c r="C168" i="1"/>
  <c r="B168" i="1"/>
  <c r="A168" i="1"/>
  <c r="C167" i="1"/>
  <c r="B167" i="1"/>
  <c r="A167" i="1"/>
  <c r="C166" i="1"/>
  <c r="B166" i="1"/>
  <c r="A166" i="1"/>
  <c r="C165" i="1"/>
  <c r="B165" i="1"/>
  <c r="A165" i="1"/>
  <c r="C164" i="1"/>
  <c r="B164" i="1"/>
  <c r="A164" i="1"/>
  <c r="C163" i="1"/>
  <c r="B163" i="1"/>
  <c r="A163" i="1"/>
  <c r="C162" i="1"/>
  <c r="B162" i="1"/>
  <c r="A162" i="1"/>
  <c r="C161" i="1"/>
  <c r="B161" i="1"/>
  <c r="A161" i="1"/>
  <c r="C160" i="1"/>
  <c r="B160" i="1"/>
  <c r="A160" i="1"/>
  <c r="C159" i="1"/>
  <c r="B159" i="1"/>
  <c r="A159" i="1"/>
  <c r="C158" i="1"/>
  <c r="B158" i="1"/>
  <c r="A158" i="1"/>
  <c r="C157" i="1"/>
  <c r="B157" i="1"/>
  <c r="A157" i="1"/>
  <c r="C156" i="1"/>
  <c r="B156" i="1"/>
  <c r="A156" i="1"/>
  <c r="C155" i="1"/>
  <c r="B155" i="1"/>
  <c r="A155" i="1"/>
  <c r="C154" i="1"/>
  <c r="B154" i="1"/>
  <c r="A154" i="1"/>
  <c r="C153" i="1"/>
  <c r="B153" i="1"/>
  <c r="A153" i="1"/>
  <c r="C152" i="1"/>
  <c r="B152" i="1"/>
  <c r="A152" i="1"/>
  <c r="C151" i="1"/>
  <c r="B151" i="1"/>
  <c r="A151" i="1"/>
  <c r="C150" i="1"/>
  <c r="B150" i="1"/>
  <c r="A150" i="1"/>
  <c r="C149" i="1"/>
  <c r="B149" i="1"/>
  <c r="A149" i="1"/>
  <c r="C148" i="1"/>
  <c r="B148" i="1"/>
  <c r="A148" i="1"/>
  <c r="C147" i="1"/>
  <c r="B147" i="1"/>
  <c r="A147" i="1"/>
  <c r="C146" i="1"/>
  <c r="B146" i="1"/>
  <c r="A146" i="1"/>
  <c r="C145" i="1"/>
  <c r="B145" i="1"/>
  <c r="A145" i="1"/>
  <c r="C144" i="1"/>
  <c r="B144" i="1"/>
  <c r="A144" i="1"/>
  <c r="C143" i="1"/>
  <c r="B143" i="1"/>
  <c r="A143" i="1"/>
  <c r="C142" i="1"/>
  <c r="B142" i="1"/>
  <c r="A142" i="1"/>
  <c r="C141" i="1"/>
  <c r="B141" i="1"/>
  <c r="A141" i="1"/>
  <c r="C140" i="1"/>
  <c r="B140" i="1"/>
  <c r="A140" i="1"/>
  <c r="C139" i="1"/>
  <c r="B139" i="1"/>
  <c r="A139" i="1"/>
  <c r="C138" i="1"/>
  <c r="B138" i="1"/>
  <c r="A138" i="1"/>
  <c r="C137" i="1"/>
  <c r="B137" i="1"/>
  <c r="A137" i="1"/>
  <c r="C136" i="1"/>
  <c r="B136" i="1"/>
  <c r="A136" i="1"/>
  <c r="C135" i="1"/>
  <c r="B135" i="1"/>
  <c r="A135" i="1"/>
  <c r="C134" i="1"/>
  <c r="B134" i="1"/>
  <c r="A134" i="1"/>
  <c r="C133" i="1"/>
  <c r="B133" i="1"/>
  <c r="A133" i="1"/>
  <c r="C132" i="1"/>
  <c r="B132" i="1"/>
  <c r="A132" i="1"/>
  <c r="C131" i="1"/>
  <c r="B131" i="1"/>
  <c r="A131" i="1"/>
  <c r="C130" i="1"/>
  <c r="B130" i="1"/>
  <c r="A130" i="1"/>
  <c r="C129" i="1"/>
  <c r="B129" i="1"/>
  <c r="A129" i="1"/>
  <c r="C128" i="1"/>
  <c r="B128" i="1"/>
  <c r="A128" i="1"/>
  <c r="C127" i="1"/>
  <c r="B127" i="1"/>
  <c r="A127" i="1"/>
  <c r="C126" i="1"/>
  <c r="B126" i="1"/>
  <c r="A126" i="1"/>
  <c r="C125" i="1"/>
  <c r="B125" i="1"/>
  <c r="A125" i="1"/>
  <c r="C124" i="1"/>
  <c r="B124" i="1"/>
  <c r="A124" i="1"/>
  <c r="C123" i="1"/>
  <c r="B123" i="1"/>
  <c r="A123" i="1"/>
  <c r="C122" i="1"/>
  <c r="B122" i="1"/>
  <c r="A122" i="1"/>
  <c r="C121" i="1"/>
  <c r="B121" i="1"/>
  <c r="A121" i="1"/>
  <c r="C120" i="1"/>
  <c r="B120" i="1"/>
  <c r="A120" i="1"/>
  <c r="C119" i="1"/>
  <c r="B119" i="1"/>
  <c r="A119" i="1"/>
  <c r="C118" i="1"/>
  <c r="B118" i="1"/>
  <c r="A118" i="1"/>
  <c r="C117" i="1"/>
  <c r="B117" i="1"/>
  <c r="A117" i="1"/>
  <c r="C116" i="1"/>
  <c r="B116" i="1"/>
  <c r="A116" i="1"/>
  <c r="C115" i="1"/>
  <c r="B115" i="1"/>
  <c r="A115" i="1"/>
  <c r="C114" i="1"/>
  <c r="B114" i="1"/>
  <c r="A114" i="1"/>
  <c r="C113" i="1"/>
  <c r="B113" i="1"/>
  <c r="A113" i="1"/>
  <c r="C112" i="1"/>
  <c r="B112" i="1"/>
  <c r="A112" i="1"/>
  <c r="C111" i="1"/>
  <c r="B111" i="1"/>
  <c r="A111" i="1"/>
  <c r="C110" i="1"/>
  <c r="B110" i="1"/>
  <c r="A110" i="1"/>
  <c r="C109" i="1"/>
  <c r="B109" i="1"/>
  <c r="A109" i="1"/>
  <c r="C108" i="1"/>
  <c r="B108" i="1"/>
  <c r="A108" i="1"/>
  <c r="C107" i="1"/>
  <c r="B107" i="1"/>
  <c r="A107" i="1"/>
  <c r="C106" i="1"/>
  <c r="B106" i="1"/>
  <c r="A106" i="1"/>
  <c r="C105" i="1"/>
  <c r="B105" i="1"/>
  <c r="A105" i="1"/>
  <c r="C104" i="1"/>
  <c r="B104" i="1"/>
  <c r="A104" i="1"/>
  <c r="C103" i="1"/>
  <c r="B103" i="1"/>
  <c r="A103" i="1"/>
  <c r="C102" i="1"/>
  <c r="B102" i="1"/>
  <c r="A102" i="1"/>
  <c r="C101" i="1"/>
  <c r="B101" i="1"/>
  <c r="A101" i="1"/>
  <c r="C100" i="1"/>
  <c r="B100" i="1"/>
  <c r="A100" i="1"/>
  <c r="C99" i="1"/>
  <c r="B99" i="1"/>
  <c r="A99" i="1"/>
  <c r="C98" i="1"/>
  <c r="B98" i="1"/>
  <c r="A98" i="1"/>
  <c r="C97" i="1"/>
  <c r="B97" i="1"/>
  <c r="A97" i="1"/>
  <c r="C96" i="1"/>
  <c r="B96" i="1"/>
  <c r="A96" i="1"/>
  <c r="C95" i="1"/>
  <c r="B95" i="1"/>
  <c r="A95" i="1"/>
  <c r="C94" i="1"/>
  <c r="B94" i="1"/>
  <c r="A94" i="1"/>
  <c r="C93" i="1"/>
  <c r="B93" i="1"/>
  <c r="A93" i="1"/>
  <c r="C92" i="1"/>
  <c r="B92" i="1"/>
  <c r="A92" i="1"/>
  <c r="C91" i="1"/>
  <c r="B91" i="1"/>
  <c r="A91" i="1"/>
  <c r="C90" i="1"/>
  <c r="B90" i="1"/>
  <c r="A90" i="1"/>
  <c r="C89" i="1"/>
  <c r="B89" i="1"/>
  <c r="A89" i="1"/>
  <c r="C88" i="1"/>
  <c r="B88" i="1"/>
  <c r="A88" i="1"/>
  <c r="C87" i="1"/>
  <c r="B87" i="1"/>
  <c r="A87" i="1"/>
  <c r="C86" i="1"/>
  <c r="B86" i="1"/>
  <c r="A86" i="1"/>
  <c r="C85" i="1"/>
  <c r="B85" i="1"/>
  <c r="A85" i="1"/>
  <c r="C84" i="1"/>
  <c r="B84" i="1"/>
  <c r="A84" i="1"/>
  <c r="C83" i="1"/>
  <c r="B83" i="1"/>
  <c r="A83" i="1"/>
  <c r="C82" i="1"/>
  <c r="B82" i="1"/>
  <c r="A82" i="1"/>
  <c r="C81" i="1"/>
  <c r="B81" i="1"/>
  <c r="A81" i="1"/>
  <c r="C80" i="1"/>
  <c r="B80" i="1"/>
  <c r="A80" i="1"/>
  <c r="C79" i="1"/>
  <c r="B79" i="1"/>
  <c r="A79" i="1"/>
  <c r="C78" i="1"/>
  <c r="B78" i="1"/>
  <c r="A78" i="1"/>
  <c r="C77" i="1"/>
  <c r="B77" i="1"/>
  <c r="A77" i="1"/>
  <c r="C76" i="1"/>
  <c r="B76" i="1"/>
  <c r="A76" i="1"/>
  <c r="C75" i="1"/>
  <c r="B75" i="1"/>
  <c r="A75" i="1"/>
  <c r="C74" i="1"/>
  <c r="B74" i="1"/>
  <c r="A74" i="1"/>
  <c r="C73" i="1"/>
  <c r="B73" i="1"/>
  <c r="A73" i="1"/>
  <c r="C72" i="1"/>
  <c r="B72" i="1"/>
  <c r="A72" i="1"/>
  <c r="C71" i="1"/>
  <c r="B71" i="1"/>
  <c r="A71" i="1"/>
  <c r="C70" i="1"/>
  <c r="B70" i="1"/>
  <c r="A70" i="1"/>
  <c r="C69" i="1"/>
  <c r="B69" i="1"/>
  <c r="A69" i="1"/>
  <c r="C68" i="1"/>
  <c r="B68" i="1"/>
  <c r="A68" i="1"/>
  <c r="C67" i="1"/>
  <c r="B67" i="1"/>
  <c r="A67" i="1"/>
  <c r="C66" i="1"/>
  <c r="B66" i="1"/>
  <c r="A66" i="1"/>
  <c r="C65" i="1"/>
  <c r="B65" i="1"/>
  <c r="A65" i="1"/>
  <c r="C64" i="1"/>
  <c r="B64" i="1"/>
  <c r="A64" i="1"/>
  <c r="C63" i="1"/>
  <c r="B63" i="1"/>
  <c r="A63" i="1"/>
  <c r="C62" i="1"/>
  <c r="B62" i="1"/>
  <c r="A62" i="1"/>
  <c r="C61" i="1"/>
  <c r="B61" i="1"/>
  <c r="A61" i="1"/>
  <c r="C60" i="1"/>
  <c r="B60" i="1"/>
  <c r="A60" i="1"/>
  <c r="C59" i="1"/>
  <c r="B59" i="1"/>
  <c r="A59" i="1"/>
  <c r="C58" i="1"/>
  <c r="B58" i="1"/>
  <c r="A58" i="1"/>
  <c r="C57" i="1"/>
  <c r="B57" i="1"/>
  <c r="A57" i="1"/>
  <c r="C56" i="1"/>
  <c r="B56" i="1"/>
  <c r="A56" i="1"/>
  <c r="C55" i="1"/>
  <c r="B55" i="1"/>
  <c r="A55" i="1"/>
  <c r="C54" i="1"/>
  <c r="B54" i="1"/>
  <c r="A54" i="1"/>
  <c r="C53" i="1"/>
  <c r="B53" i="1"/>
  <c r="A53" i="1"/>
  <c r="C52" i="1"/>
  <c r="B52" i="1"/>
  <c r="A52" i="1"/>
  <c r="C51" i="1"/>
  <c r="B51" i="1"/>
  <c r="A51" i="1"/>
  <c r="C50" i="1"/>
  <c r="B50" i="1"/>
  <c r="A50" i="1"/>
  <c r="C49" i="1"/>
  <c r="B49" i="1"/>
  <c r="A49" i="1"/>
  <c r="C48" i="1"/>
  <c r="B48" i="1"/>
  <c r="A48" i="1"/>
  <c r="C47" i="1"/>
  <c r="B47" i="1"/>
  <c r="A47" i="1"/>
  <c r="C46" i="1"/>
  <c r="B46" i="1"/>
  <c r="A46" i="1"/>
  <c r="C45" i="1"/>
  <c r="B45" i="1"/>
  <c r="A45" i="1"/>
  <c r="C44" i="1"/>
  <c r="B44" i="1"/>
  <c r="A44" i="1"/>
  <c r="C43" i="1"/>
  <c r="B43" i="1"/>
  <c r="A43" i="1"/>
  <c r="C42" i="1"/>
  <c r="B42" i="1"/>
  <c r="A42" i="1"/>
  <c r="C41" i="1"/>
  <c r="B41" i="1"/>
  <c r="A41" i="1"/>
  <c r="C40" i="1"/>
  <c r="B40" i="1"/>
  <c r="A40" i="1"/>
  <c r="C39" i="1"/>
  <c r="B39" i="1"/>
  <c r="A39" i="1"/>
  <c r="C38" i="1"/>
  <c r="B38" i="1"/>
  <c r="A38" i="1"/>
  <c r="C37" i="1"/>
  <c r="B37" i="1"/>
  <c r="A37" i="1"/>
  <c r="C36" i="1"/>
  <c r="B36" i="1"/>
  <c r="A36" i="1"/>
  <c r="C35" i="1"/>
  <c r="B35" i="1"/>
  <c r="A35" i="1"/>
  <c r="C34" i="1"/>
  <c r="B34" i="1"/>
  <c r="A34" i="1"/>
  <c r="C33" i="1"/>
  <c r="B33" i="1"/>
  <c r="A33" i="1"/>
  <c r="C32" i="1"/>
  <c r="B32" i="1"/>
  <c r="A32" i="1"/>
  <c r="C31" i="1"/>
  <c r="B31" i="1"/>
  <c r="A31" i="1"/>
  <c r="C30" i="1"/>
  <c r="B30" i="1"/>
  <c r="A30" i="1"/>
  <c r="C29" i="1"/>
  <c r="B29" i="1"/>
  <c r="A29" i="1"/>
  <c r="C28" i="1"/>
  <c r="B28" i="1"/>
  <c r="A28" i="1"/>
  <c r="C27" i="1"/>
  <c r="B27" i="1"/>
  <c r="A27" i="1"/>
  <c r="C26" i="1"/>
  <c r="B26" i="1"/>
  <c r="A26" i="1"/>
  <c r="C25" i="1"/>
  <c r="B25" i="1"/>
  <c r="A25" i="1"/>
  <c r="C24" i="1"/>
  <c r="B24" i="1"/>
  <c r="A24" i="1"/>
  <c r="C23" i="1"/>
  <c r="B23" i="1"/>
  <c r="A23" i="1"/>
  <c r="C22" i="1"/>
  <c r="B22" i="1"/>
  <c r="A22" i="1"/>
  <c r="C21" i="1"/>
  <c r="B21" i="1"/>
  <c r="A21" i="1"/>
  <c r="C20" i="1"/>
  <c r="B20" i="1"/>
  <c r="A20" i="1"/>
  <c r="C19" i="1"/>
  <c r="B19" i="1"/>
  <c r="A19" i="1"/>
  <c r="C18" i="1"/>
  <c r="B18" i="1"/>
  <c r="A18" i="1"/>
  <c r="C17" i="1"/>
  <c r="B17" i="1"/>
  <c r="A17" i="1"/>
  <c r="C16" i="1"/>
  <c r="B16" i="1"/>
  <c r="A16" i="1"/>
  <c r="C15" i="1"/>
  <c r="B15" i="1"/>
  <c r="A15" i="1"/>
  <c r="C14" i="1"/>
  <c r="B14" i="1"/>
  <c r="A14" i="1"/>
  <c r="C13" i="1"/>
  <c r="B13" i="1"/>
  <c r="A13" i="1"/>
  <c r="C12" i="1"/>
  <c r="B12" i="1"/>
  <c r="A12" i="1"/>
  <c r="C11" i="1"/>
  <c r="B11" i="1"/>
  <c r="A11" i="1"/>
  <c r="C10" i="1"/>
  <c r="B10" i="1"/>
  <c r="A10" i="1"/>
  <c r="C9" i="1"/>
  <c r="B9" i="1"/>
  <c r="A9" i="1"/>
  <c r="C8" i="1"/>
  <c r="B8" i="1"/>
  <c r="A8" i="1"/>
  <c r="C7" i="1"/>
  <c r="B7" i="1"/>
  <c r="A7" i="1"/>
  <c r="C6" i="1"/>
  <c r="B6" i="1"/>
  <c r="A6" i="1"/>
  <c r="C5" i="1"/>
  <c r="B5" i="1"/>
  <c r="A5" i="1"/>
  <c r="C4" i="1"/>
  <c r="B4" i="1"/>
  <c r="A4" i="1"/>
  <c r="C3" i="1"/>
  <c r="B3" i="1"/>
  <c r="A3" i="1"/>
  <c r="C2" i="1"/>
  <c r="B2" i="1"/>
  <c r="A2" i="1"/>
  <c r="A1" i="1"/>
  <c r="U5" i="7" l="1"/>
  <c r="J18" i="7"/>
  <c r="V1" i="7"/>
  <c r="U23" i="8"/>
  <c r="U23" i="9"/>
  <c r="P3" i="5"/>
  <c r="H2" i="5" s="1" a="1"/>
  <c r="AV26" i="7"/>
  <c r="P6" i="5"/>
  <c r="T14" i="8"/>
  <c r="T15" i="8"/>
  <c r="T9" i="9"/>
  <c r="T9" i="8"/>
  <c r="P7" i="5"/>
  <c r="AO55" i="7"/>
  <c r="AO55" i="8"/>
  <c r="T9" i="7"/>
  <c r="AO37" i="8"/>
  <c r="T15" i="9"/>
  <c r="AO37" i="9"/>
  <c r="T14" i="7"/>
  <c r="T15" i="7"/>
  <c r="U23" i="62"/>
  <c r="U23" i="61"/>
  <c r="U23" i="60"/>
  <c r="U23" i="59"/>
  <c r="U23" i="58"/>
  <c r="U23" i="57"/>
  <c r="U23" i="55"/>
  <c r="U23" i="56"/>
  <c r="U23" i="54"/>
  <c r="U23" i="53"/>
  <c r="U23" i="52"/>
  <c r="U23" i="51"/>
  <c r="U23" i="49"/>
  <c r="U23" i="50"/>
  <c r="U23" i="47"/>
  <c r="U23" i="48"/>
  <c r="U23" i="46"/>
  <c r="U23" i="45"/>
  <c r="U23" i="43"/>
  <c r="U23" i="44"/>
  <c r="U23" i="42"/>
  <c r="U23" i="41"/>
  <c r="U23" i="40"/>
  <c r="U23" i="39"/>
  <c r="U23" i="38"/>
  <c r="U23" i="35"/>
  <c r="U23" i="37"/>
  <c r="U23" i="36"/>
  <c r="U23" i="34"/>
  <c r="U23" i="31"/>
  <c r="U23" i="33"/>
  <c r="U23" i="28"/>
  <c r="U23" i="32"/>
  <c r="U23" i="30"/>
  <c r="U23" i="27"/>
  <c r="U23" i="24"/>
  <c r="U23" i="26"/>
  <c r="U23" i="29"/>
  <c r="U23" i="21"/>
  <c r="U23" i="25"/>
  <c r="U23" i="22"/>
  <c r="U23" i="20"/>
  <c r="U23" i="23"/>
  <c r="U23" i="19"/>
  <c r="U23" i="14"/>
  <c r="U23" i="12"/>
  <c r="U23" i="16"/>
  <c r="U23" i="17"/>
  <c r="U23" i="15"/>
  <c r="U23" i="10"/>
  <c r="U23" i="13"/>
  <c r="U23" i="11"/>
  <c r="U23" i="18"/>
  <c r="AO55" i="12"/>
  <c r="AV26" i="12"/>
  <c r="T9" i="12"/>
  <c r="AO37" i="11"/>
  <c r="AO55" i="14"/>
  <c r="AV26" i="14"/>
  <c r="AO37" i="14"/>
  <c r="T15" i="14"/>
  <c r="T14" i="14"/>
  <c r="T9" i="14"/>
  <c r="T15" i="12"/>
  <c r="AV26" i="10"/>
  <c r="AO55" i="10"/>
  <c r="AO37" i="12"/>
  <c r="T9" i="13"/>
  <c r="T14" i="15"/>
  <c r="AO37" i="15"/>
  <c r="T9" i="15"/>
  <c r="AV26" i="17"/>
  <c r="AO37" i="17"/>
  <c r="T9" i="17"/>
  <c r="AO37" i="16"/>
  <c r="T14" i="17"/>
  <c r="T15" i="17"/>
  <c r="AO55" i="17"/>
  <c r="AO37" i="18"/>
  <c r="T15" i="18"/>
  <c r="T14" i="18"/>
  <c r="AV26" i="18"/>
  <c r="T9" i="19"/>
  <c r="AO55" i="19"/>
  <c r="T14" i="19"/>
  <c r="AV26" i="20"/>
  <c r="AO37" i="20"/>
  <c r="T14" i="20"/>
  <c r="T9" i="20"/>
  <c r="T15" i="19"/>
  <c r="T15" i="20"/>
  <c r="T9" i="21"/>
  <c r="AO37" i="22"/>
  <c r="AO37" i="23"/>
  <c r="T15" i="24"/>
  <c r="T14" i="24"/>
  <c r="AO55" i="24"/>
  <c r="AV26" i="24"/>
  <c r="AO55" i="23"/>
  <c r="AV26" i="22"/>
  <c r="AO55" i="22"/>
  <c r="T9" i="22"/>
  <c r="T14" i="22"/>
  <c r="AO37" i="24"/>
  <c r="AV26" i="25"/>
  <c r="AO37" i="25"/>
  <c r="T15" i="25"/>
  <c r="T14" i="25"/>
  <c r="T9" i="26"/>
  <c r="AO37" i="27"/>
  <c r="AO55" i="27"/>
  <c r="AV26" i="27"/>
  <c r="T9" i="27"/>
  <c r="AO37" i="29"/>
  <c r="AO55" i="29"/>
  <c r="T14" i="29"/>
  <c r="AO37" i="30"/>
  <c r="T15" i="30"/>
  <c r="T14" i="30"/>
  <c r="T9" i="30"/>
  <c r="AV26" i="28"/>
  <c r="T9" i="29"/>
  <c r="AO55" i="28"/>
  <c r="T15" i="29"/>
  <c r="AV26" i="32"/>
  <c r="T9" i="32"/>
  <c r="AO37" i="32"/>
  <c r="AO55" i="32"/>
  <c r="T9" i="34"/>
  <c r="AO55" i="35"/>
  <c r="T9" i="35"/>
  <c r="AO55" i="36"/>
  <c r="AV26" i="38"/>
  <c r="T9" i="38"/>
  <c r="T9" i="36"/>
  <c r="AO37" i="39"/>
  <c r="T15" i="39"/>
  <c r="T14" i="39"/>
  <c r="AO55" i="39"/>
  <c r="T9" i="39"/>
  <c r="AO55" i="37"/>
  <c r="T14" i="36"/>
  <c r="T14" i="38"/>
  <c r="T15" i="38"/>
  <c r="AO55" i="38"/>
  <c r="AO37" i="37"/>
  <c r="T9" i="37"/>
  <c r="T15" i="41"/>
  <c r="T14" i="41"/>
  <c r="AV26" i="41"/>
  <c r="T9" i="41"/>
  <c r="AV26" i="40"/>
  <c r="AO55" i="40"/>
  <c r="AO37" i="44"/>
  <c r="AV26" i="45"/>
  <c r="AO37" i="45"/>
  <c r="AO55" i="45"/>
  <c r="T9" i="45"/>
  <c r="T9" i="42"/>
  <c r="AO37" i="43"/>
  <c r="T14" i="44"/>
  <c r="AO55" i="44"/>
  <c r="T14" i="42"/>
  <c r="T15" i="42"/>
  <c r="T9" i="44"/>
  <c r="T14" i="45"/>
  <c r="T15" i="45"/>
  <c r="T15" i="44"/>
  <c r="AV26" i="46"/>
  <c r="T14" i="46"/>
  <c r="T9" i="47"/>
  <c r="AO37" i="47"/>
  <c r="T15" i="47"/>
  <c r="T14" i="47"/>
  <c r="AO55" i="47"/>
  <c r="AV26" i="47"/>
  <c r="AO55" i="46"/>
  <c r="T9" i="46"/>
  <c r="T9" i="48"/>
  <c r="T14" i="48"/>
  <c r="T15" i="48"/>
  <c r="AV26" i="49"/>
  <c r="T14" i="49"/>
  <c r="AO55" i="49"/>
  <c r="AO37" i="49"/>
  <c r="T9" i="49"/>
  <c r="T14" i="50"/>
  <c r="AV26" i="50"/>
  <c r="AO37" i="50"/>
  <c r="T9" i="50"/>
  <c r="AO55" i="50"/>
  <c r="T15" i="51"/>
  <c r="AO55" i="51"/>
  <c r="AV26" i="51"/>
  <c r="T9" i="51"/>
  <c r="AO37" i="51"/>
  <c r="T14" i="52"/>
  <c r="T9" i="52"/>
  <c r="AO37" i="52"/>
  <c r="AO55" i="52"/>
  <c r="AO55" i="53"/>
  <c r="AO55" i="54"/>
  <c r="AV26" i="54"/>
  <c r="T14" i="54"/>
  <c r="T15" i="54"/>
  <c r="T9" i="53"/>
  <c r="AO55" i="55"/>
  <c r="AO37" i="55"/>
  <c r="T9" i="55"/>
  <c r="T15" i="55"/>
  <c r="AV26" i="55"/>
  <c r="T14" i="55"/>
  <c r="AO37" i="56"/>
  <c r="AO55" i="56"/>
  <c r="AV26" i="56"/>
  <c r="AV26" i="58"/>
  <c r="AO55" i="58"/>
  <c r="AO37" i="58"/>
  <c r="T15" i="58"/>
  <c r="T14" i="58"/>
  <c r="T9" i="58"/>
  <c r="AO55" i="57"/>
  <c r="T14" i="57"/>
  <c r="AV26" i="57"/>
  <c r="AO37" i="57"/>
  <c r="T15" i="57"/>
  <c r="T9" i="57"/>
  <c r="AO55" i="59"/>
  <c r="AO37" i="59"/>
  <c r="AV26" i="59"/>
  <c r="T14" i="59"/>
  <c r="T15" i="59"/>
  <c r="AV26" i="60"/>
  <c r="T15" i="60"/>
  <c r="AO37" i="60"/>
  <c r="AO55" i="60"/>
  <c r="T9" i="60"/>
  <c r="T14" i="60"/>
  <c r="AO37" i="61"/>
  <c r="AV26" i="61"/>
  <c r="AO55" i="61"/>
  <c r="T15" i="61"/>
  <c r="T14" i="61"/>
  <c r="AO55" i="62"/>
  <c r="AV26" i="62"/>
  <c r="AO37" i="62"/>
  <c r="T14" i="62"/>
  <c r="T15" i="62"/>
  <c r="M2" i="5" l="1"/>
  <c r="L2" i="5"/>
  <c r="K2" i="5"/>
  <c r="J2" i="5"/>
  <c r="I2" i="5"/>
  <c r="H2" i="5"/>
  <c r="U5" i="16"/>
  <c r="V1" i="16" s="1"/>
  <c r="J18" i="16"/>
  <c r="J18" i="26"/>
  <c r="V1" i="26"/>
  <c r="U5" i="26"/>
  <c r="V1" i="37"/>
  <c r="J18" i="37"/>
  <c r="U5" i="37"/>
  <c r="J18" i="46"/>
  <c r="U5" i="46"/>
  <c r="V1" i="46"/>
  <c r="J18" i="55"/>
  <c r="U5" i="55"/>
  <c r="V1" i="55"/>
  <c r="J18" i="9"/>
  <c r="U5" i="9"/>
  <c r="W21" i="7" a="1"/>
  <c r="W21" i="7" s="1"/>
  <c r="S21" i="7" s="1" a="1"/>
  <c r="S21" i="7" s="1"/>
  <c r="W6" i="7" a="1"/>
  <c r="W6" i="7" s="1"/>
  <c r="S6" i="7" s="1" a="1"/>
  <c r="S6" i="7" s="1"/>
  <c r="W9" i="7" a="1"/>
  <c r="W9" i="7" s="1"/>
  <c r="S9" i="7" s="1" a="1"/>
  <c r="S9" i="7" s="1"/>
  <c r="W16" i="7" a="1"/>
  <c r="W16" i="7" s="1"/>
  <c r="S16" i="7" s="1" a="1"/>
  <c r="S16" i="7" s="1"/>
  <c r="W8" i="7" a="1"/>
  <c r="W8" i="7" s="1"/>
  <c r="S8" i="7" s="1" a="1"/>
  <c r="S8" i="7" s="1"/>
  <c r="W7" i="7" a="1"/>
  <c r="W7" i="7" s="1"/>
  <c r="S7" i="7" s="1" a="1"/>
  <c r="S7" i="7" s="1"/>
  <c r="W15" i="7" a="1"/>
  <c r="W15" i="7" s="1"/>
  <c r="S15" i="7" s="1" a="1"/>
  <c r="S15" i="7" s="1"/>
  <c r="W17" i="7" a="1"/>
  <c r="W17" i="7" s="1"/>
  <c r="S17" i="7" s="1" a="1"/>
  <c r="S17" i="7" s="1"/>
  <c r="W10" i="7" a="1"/>
  <c r="W10" i="7" s="1"/>
  <c r="S10" i="7" s="1" a="1"/>
  <c r="S10" i="7" s="1"/>
  <c r="W20" i="7" a="1"/>
  <c r="W20" i="7" s="1"/>
  <c r="S20" i="7" s="1" a="1"/>
  <c r="S20" i="7" s="1"/>
  <c r="W18" i="7" a="1"/>
  <c r="W18" i="7" s="1"/>
  <c r="S18" i="7" s="1" a="1"/>
  <c r="S18" i="7" s="1"/>
  <c r="W13" i="7" a="1"/>
  <c r="W13" i="7" s="1"/>
  <c r="S13" i="7" s="1" a="1"/>
  <c r="S13" i="7" s="1"/>
  <c r="W2" i="7" a="1"/>
  <c r="W2" i="7" s="1"/>
  <c r="S2" i="7" s="1" a="1"/>
  <c r="S2" i="7" s="1"/>
  <c r="X2" i="7" s="1"/>
  <c r="W5" i="7" a="1"/>
  <c r="W5" i="7" s="1"/>
  <c r="S5" i="7" s="1" a="1"/>
  <c r="S5" i="7" s="1"/>
  <c r="W19" i="7" a="1"/>
  <c r="W19" i="7" s="1"/>
  <c r="S19" i="7" s="1" a="1"/>
  <c r="S19" i="7" s="1"/>
  <c r="W12" i="7" a="1"/>
  <c r="W12" i="7" s="1"/>
  <c r="S12" i="7" s="1" a="1"/>
  <c r="S12" i="7" s="1"/>
  <c r="W11" i="7" a="1"/>
  <c r="W11" i="7" s="1"/>
  <c r="S11" i="7" s="1" a="1"/>
  <c r="S11" i="7" s="1"/>
  <c r="W14" i="7" a="1"/>
  <c r="W14" i="7" s="1"/>
  <c r="S14" i="7" s="1" a="1"/>
  <c r="S14" i="7" s="1"/>
  <c r="W4" i="7" a="1"/>
  <c r="W4" i="7" s="1"/>
  <c r="S4" i="7" s="1" a="1"/>
  <c r="S4" i="7" s="1"/>
  <c r="W3" i="7" a="1"/>
  <c r="W3" i="7" s="1"/>
  <c r="S3" i="7" s="1" a="1"/>
  <c r="S3" i="7" s="1"/>
  <c r="J18" i="12"/>
  <c r="U5" i="12"/>
  <c r="U5" i="24"/>
  <c r="V1" i="24" s="1"/>
  <c r="J18" i="24"/>
  <c r="J18" i="35"/>
  <c r="V1" i="35"/>
  <c r="U5" i="35"/>
  <c r="J18" i="48"/>
  <c r="U5" i="48"/>
  <c r="V1" i="48" s="1"/>
  <c r="J18" i="57"/>
  <c r="V1" i="57"/>
  <c r="J18" i="8"/>
  <c r="U5" i="8"/>
  <c r="V1" i="8" s="1"/>
  <c r="J18" i="14"/>
  <c r="U5" i="14"/>
  <c r="V1" i="14"/>
  <c r="J18" i="27"/>
  <c r="U5" i="27"/>
  <c r="V1" i="27" s="1"/>
  <c r="J18" i="38"/>
  <c r="U5" i="38"/>
  <c r="V1" i="38" s="1"/>
  <c r="U5" i="47"/>
  <c r="V1" i="47" s="1"/>
  <c r="J18" i="47"/>
  <c r="J18" i="58"/>
  <c r="U5" i="58"/>
  <c r="V1" i="58" s="1"/>
  <c r="V1" i="12"/>
  <c r="J18" i="19"/>
  <c r="U5" i="19"/>
  <c r="V1" i="19" s="1"/>
  <c r="U5" i="30"/>
  <c r="J18" i="30"/>
  <c r="V1" i="30"/>
  <c r="J18" i="39"/>
  <c r="U5" i="39"/>
  <c r="V1" i="39" s="1"/>
  <c r="J18" i="50"/>
  <c r="U5" i="50"/>
  <c r="V1" i="50" s="1"/>
  <c r="U5" i="59"/>
  <c r="V1" i="59" s="1"/>
  <c r="J18" i="59"/>
  <c r="J18" i="18"/>
  <c r="U5" i="18"/>
  <c r="V1" i="18" s="1"/>
  <c r="J18" i="23"/>
  <c r="U5" i="23"/>
  <c r="V1" i="23" s="1"/>
  <c r="J18" i="32"/>
  <c r="U5" i="32"/>
  <c r="V1" i="32" s="1"/>
  <c r="J18" i="40"/>
  <c r="U5" i="40"/>
  <c r="V1" i="40" s="1"/>
  <c r="U5" i="49"/>
  <c r="J18" i="49"/>
  <c r="V1" i="49"/>
  <c r="J18" i="60"/>
  <c r="U5" i="60"/>
  <c r="V1" i="60"/>
  <c r="J18" i="11"/>
  <c r="U5" i="11"/>
  <c r="V1" i="11"/>
  <c r="J18" i="20"/>
  <c r="U5" i="20"/>
  <c r="V1" i="20" s="1"/>
  <c r="J18" i="28"/>
  <c r="U5" i="28"/>
  <c r="V1" i="28" s="1"/>
  <c r="J18" i="41"/>
  <c r="U5" i="41"/>
  <c r="V1" i="41"/>
  <c r="J18" i="51"/>
  <c r="U5" i="51"/>
  <c r="V1" i="51" s="1"/>
  <c r="J18" i="61"/>
  <c r="U5" i="61"/>
  <c r="V1" i="61" s="1"/>
  <c r="J18" i="13"/>
  <c r="U5" i="13"/>
  <c r="V1" i="13"/>
  <c r="J18" i="22"/>
  <c r="U5" i="22"/>
  <c r="V1" i="22" s="1"/>
  <c r="U5" i="33"/>
  <c r="V1" i="33" s="1"/>
  <c r="J18" i="33"/>
  <c r="J18" i="42"/>
  <c r="U5" i="42"/>
  <c r="V1" i="42" s="1"/>
  <c r="J18" i="52"/>
  <c r="U5" i="52"/>
  <c r="V1" i="52"/>
  <c r="J18" i="62"/>
  <c r="U5" i="62"/>
  <c r="V1" i="62" s="1"/>
  <c r="U5" i="10"/>
  <c r="V1" i="10" s="1"/>
  <c r="J18" i="10"/>
  <c r="J18" i="25"/>
  <c r="U5" i="25"/>
  <c r="V1" i="25" s="1"/>
  <c r="J18" i="31"/>
  <c r="U5" i="31"/>
  <c r="V1" i="31" s="1"/>
  <c r="U5" i="44"/>
  <c r="V1" i="44" s="1"/>
  <c r="J18" i="44"/>
  <c r="J18" i="53"/>
  <c r="U5" i="53"/>
  <c r="V1" i="53"/>
  <c r="V1" i="9"/>
  <c r="J18" i="15"/>
  <c r="U5" i="15"/>
  <c r="V1" i="15" s="1"/>
  <c r="J18" i="21"/>
  <c r="U5" i="21"/>
  <c r="V1" i="21"/>
  <c r="J18" i="34"/>
  <c r="U5" i="34"/>
  <c r="V1" i="34" s="1"/>
  <c r="J18" i="43"/>
  <c r="U5" i="43"/>
  <c r="V1" i="43" s="1"/>
  <c r="J18" i="54"/>
  <c r="U5" i="54"/>
  <c r="V1" i="54"/>
  <c r="U5" i="17"/>
  <c r="V1" i="17" s="1"/>
  <c r="J18" i="17"/>
  <c r="J18" i="29"/>
  <c r="U5" i="29"/>
  <c r="V1" i="29" s="1"/>
  <c r="J18" i="36"/>
  <c r="U5" i="36"/>
  <c r="V1" i="36"/>
  <c r="U5" i="45"/>
  <c r="V1" i="45" s="1"/>
  <c r="J18" i="45"/>
  <c r="J18" i="56"/>
  <c r="U5" i="56"/>
  <c r="V1" i="56"/>
  <c r="W18" i="43" l="1" a="1"/>
  <c r="W18" i="43" s="1"/>
  <c r="S18" i="43" s="1" a="1"/>
  <c r="S18" i="43" s="1"/>
  <c r="W10" i="43" a="1"/>
  <c r="W10" i="43" s="1"/>
  <c r="S10" i="43" s="1" a="1"/>
  <c r="S10" i="43" s="1"/>
  <c r="W2" i="43" a="1"/>
  <c r="W2" i="43" s="1"/>
  <c r="S2" i="43" s="1" a="1"/>
  <c r="S2" i="43" s="1"/>
  <c r="X2" i="43" s="1"/>
  <c r="W19" i="43" a="1"/>
  <c r="W19" i="43" s="1"/>
  <c r="S19" i="43" s="1" a="1"/>
  <c r="S19" i="43" s="1"/>
  <c r="W12" i="43" a="1"/>
  <c r="W12" i="43" s="1"/>
  <c r="S12" i="43" s="1" a="1"/>
  <c r="S12" i="43" s="1"/>
  <c r="W11" i="43" a="1"/>
  <c r="W11" i="43" s="1"/>
  <c r="S11" i="43" s="1" a="1"/>
  <c r="S11" i="43" s="1"/>
  <c r="W4" i="43" a="1"/>
  <c r="W4" i="43" s="1"/>
  <c r="S4" i="43" s="1" a="1"/>
  <c r="S4" i="43" s="1"/>
  <c r="W3" i="43" a="1"/>
  <c r="W3" i="43" s="1"/>
  <c r="S3" i="43" s="1" a="1"/>
  <c r="S3" i="43" s="1"/>
  <c r="X3" i="43" s="1"/>
  <c r="W20" i="43" a="1"/>
  <c r="W20" i="43" s="1"/>
  <c r="S20" i="43" s="1" a="1"/>
  <c r="S20" i="43" s="1"/>
  <c r="W13" i="43" a="1"/>
  <c r="W13" i="43" s="1"/>
  <c r="S13" i="43" s="1" a="1"/>
  <c r="S13" i="43" s="1"/>
  <c r="W5" i="43" a="1"/>
  <c r="W5" i="43" s="1"/>
  <c r="S5" i="43" s="1" a="1"/>
  <c r="S5" i="43" s="1"/>
  <c r="W15" i="43" a="1"/>
  <c r="W15" i="43" s="1"/>
  <c r="S15" i="43" s="1" a="1"/>
  <c r="S15" i="43" s="1"/>
  <c r="W14" i="43" a="1"/>
  <c r="W14" i="43" s="1"/>
  <c r="S14" i="43" s="1" a="1"/>
  <c r="S14" i="43" s="1"/>
  <c r="W21" i="43" a="1"/>
  <c r="W21" i="43" s="1"/>
  <c r="S21" i="43" s="1" a="1"/>
  <c r="S21" i="43" s="1"/>
  <c r="W6" i="43" a="1"/>
  <c r="W6" i="43" s="1"/>
  <c r="S6" i="43" s="1" a="1"/>
  <c r="S6" i="43" s="1"/>
  <c r="W16" i="43" a="1"/>
  <c r="W16" i="43" s="1"/>
  <c r="S16" i="43" s="1" a="1"/>
  <c r="S16" i="43" s="1"/>
  <c r="W9" i="43" a="1"/>
  <c r="W9" i="43" s="1"/>
  <c r="S9" i="43" s="1" a="1"/>
  <c r="S9" i="43" s="1"/>
  <c r="W8" i="43" a="1"/>
  <c r="W8" i="43" s="1"/>
  <c r="S8" i="43" s="1" a="1"/>
  <c r="S8" i="43" s="1"/>
  <c r="W17" i="43" a="1"/>
  <c r="W17" i="43" s="1"/>
  <c r="S17" i="43" s="1" a="1"/>
  <c r="S17" i="43" s="1"/>
  <c r="W7" i="43" a="1"/>
  <c r="W7" i="43" s="1"/>
  <c r="S7" i="43" s="1" a="1"/>
  <c r="S7" i="43" s="1"/>
  <c r="W4" i="33" a="1"/>
  <c r="W4" i="33" s="1"/>
  <c r="S4" i="33" s="1" a="1"/>
  <c r="S4" i="33" s="1"/>
  <c r="W3" i="33" a="1"/>
  <c r="W3" i="33" s="1"/>
  <c r="S3" i="33" s="1" a="1"/>
  <c r="S3" i="33" s="1"/>
  <c r="W20" i="33" a="1"/>
  <c r="W20" i="33" s="1"/>
  <c r="S20" i="33" s="1" a="1"/>
  <c r="S20" i="33" s="1"/>
  <c r="W13" i="33" a="1"/>
  <c r="W13" i="33" s="1"/>
  <c r="S13" i="33" s="1" a="1"/>
  <c r="S13" i="33" s="1"/>
  <c r="W5" i="33" a="1"/>
  <c r="W5" i="33" s="1"/>
  <c r="S5" i="33" s="1" a="1"/>
  <c r="S5" i="33" s="1"/>
  <c r="W21" i="33" a="1"/>
  <c r="W21" i="33" s="1"/>
  <c r="S21" i="33" s="1" a="1"/>
  <c r="S21" i="33" s="1"/>
  <c r="W6" i="33" a="1"/>
  <c r="W6" i="33" s="1"/>
  <c r="S6" i="33" s="1" a="1"/>
  <c r="S6" i="33" s="1"/>
  <c r="W8" i="33" a="1"/>
  <c r="W8" i="33" s="1"/>
  <c r="S8" i="33" s="1" a="1"/>
  <c r="S8" i="33" s="1"/>
  <c r="W7" i="33" a="1"/>
  <c r="W7" i="33" s="1"/>
  <c r="S7" i="33" s="1" a="1"/>
  <c r="S7" i="33" s="1"/>
  <c r="W17" i="33" a="1"/>
  <c r="W17" i="33" s="1"/>
  <c r="S17" i="33" s="1" a="1"/>
  <c r="S17" i="33" s="1"/>
  <c r="W18" i="33" a="1"/>
  <c r="W18" i="33" s="1"/>
  <c r="S18" i="33" s="1" a="1"/>
  <c r="S18" i="33" s="1"/>
  <c r="W10" i="33" a="1"/>
  <c r="W10" i="33" s="1"/>
  <c r="S10" i="33" s="1" a="1"/>
  <c r="S10" i="33" s="1"/>
  <c r="W9" i="33" a="1"/>
  <c r="W9" i="33" s="1"/>
  <c r="S9" i="33" s="1" a="1"/>
  <c r="S9" i="33" s="1"/>
  <c r="W15" i="33" a="1"/>
  <c r="W15" i="33" s="1"/>
  <c r="S15" i="33" s="1" a="1"/>
  <c r="S15" i="33" s="1"/>
  <c r="W16" i="33" a="1"/>
  <c r="W16" i="33" s="1"/>
  <c r="S16" i="33" s="1" a="1"/>
  <c r="S16" i="33" s="1"/>
  <c r="W14" i="33" a="1"/>
  <c r="W14" i="33" s="1"/>
  <c r="S14" i="33" s="1" a="1"/>
  <c r="S14" i="33" s="1"/>
  <c r="W12" i="33" a="1"/>
  <c r="W12" i="33" s="1"/>
  <c r="S12" i="33" s="1" a="1"/>
  <c r="S12" i="33" s="1"/>
  <c r="W11" i="33" a="1"/>
  <c r="W11" i="33" s="1"/>
  <c r="S11" i="33" s="1" a="1"/>
  <c r="S11" i="33" s="1"/>
  <c r="W19" i="33" a="1"/>
  <c r="W19" i="33" s="1"/>
  <c r="S19" i="33" s="1" a="1"/>
  <c r="S19" i="33" s="1"/>
  <c r="W2" i="33" a="1"/>
  <c r="W2" i="33" s="1"/>
  <c r="S2" i="33" s="1" a="1"/>
  <c r="S2" i="33" s="1"/>
  <c r="X2" i="33" s="1"/>
  <c r="W17" i="34" a="1"/>
  <c r="W17" i="34" s="1"/>
  <c r="S17" i="34" s="1" a="1"/>
  <c r="S17" i="34" s="1"/>
  <c r="W18" i="34" a="1"/>
  <c r="W18" i="34" s="1"/>
  <c r="S18" i="34" s="1" a="1"/>
  <c r="S18" i="34" s="1"/>
  <c r="W10" i="34" a="1"/>
  <c r="W10" i="34" s="1"/>
  <c r="S10" i="34" s="1" a="1"/>
  <c r="S10" i="34" s="1"/>
  <c r="W19" i="34" a="1"/>
  <c r="W19" i="34" s="1"/>
  <c r="S19" i="34" s="1" a="1"/>
  <c r="S19" i="34" s="1"/>
  <c r="W12" i="34" a="1"/>
  <c r="W12" i="34" s="1"/>
  <c r="S12" i="34" s="1" a="1"/>
  <c r="S12" i="34" s="1"/>
  <c r="W11" i="34" a="1"/>
  <c r="W11" i="34" s="1"/>
  <c r="S11" i="34" s="1" a="1"/>
  <c r="S11" i="34" s="1"/>
  <c r="W20" i="34" a="1"/>
  <c r="W20" i="34" s="1"/>
  <c r="S20" i="34" s="1" a="1"/>
  <c r="S20" i="34" s="1"/>
  <c r="W13" i="34" a="1"/>
  <c r="W13" i="34" s="1"/>
  <c r="S13" i="34" s="1" a="1"/>
  <c r="S13" i="34" s="1"/>
  <c r="W5" i="34" a="1"/>
  <c r="W5" i="34" s="1"/>
  <c r="S5" i="34" s="1" a="1"/>
  <c r="S5" i="34" s="1"/>
  <c r="W15" i="34" a="1"/>
  <c r="W15" i="34" s="1"/>
  <c r="S15" i="34" s="1" a="1"/>
  <c r="S15" i="34" s="1"/>
  <c r="W14" i="34" a="1"/>
  <c r="W14" i="34" s="1"/>
  <c r="S14" i="34" s="1" a="1"/>
  <c r="S14" i="34" s="1"/>
  <c r="W21" i="34" a="1"/>
  <c r="W21" i="34" s="1"/>
  <c r="S21" i="34" s="1" a="1"/>
  <c r="S21" i="34" s="1"/>
  <c r="W6" i="34" a="1"/>
  <c r="W6" i="34" s="1"/>
  <c r="S6" i="34" s="1" a="1"/>
  <c r="S6" i="34" s="1"/>
  <c r="W8" i="34" a="1"/>
  <c r="W8" i="34" s="1"/>
  <c r="S8" i="34" s="1" a="1"/>
  <c r="S8" i="34" s="1"/>
  <c r="W16" i="34" a="1"/>
  <c r="W16" i="34" s="1"/>
  <c r="S16" i="34" s="1" a="1"/>
  <c r="S16" i="34" s="1"/>
  <c r="W7" i="34" a="1"/>
  <c r="W7" i="34" s="1"/>
  <c r="S7" i="34" s="1" a="1"/>
  <c r="S7" i="34" s="1"/>
  <c r="W9" i="34" a="1"/>
  <c r="W9" i="34" s="1"/>
  <c r="S9" i="34" s="1" a="1"/>
  <c r="S9" i="34" s="1"/>
  <c r="W4" i="34" a="1"/>
  <c r="W4" i="34" s="1"/>
  <c r="S4" i="34" s="1" a="1"/>
  <c r="S4" i="34" s="1"/>
  <c r="W2" i="34" a="1"/>
  <c r="W2" i="34" s="1"/>
  <c r="S2" i="34" s="1" a="1"/>
  <c r="S2" i="34" s="1"/>
  <c r="X2" i="34" s="1"/>
  <c r="W3" i="34" a="1"/>
  <c r="W3" i="34" s="1"/>
  <c r="S3" i="34" s="1" a="1"/>
  <c r="S3" i="34" s="1"/>
  <c r="W18" i="29" a="1"/>
  <c r="W18" i="29" s="1"/>
  <c r="S18" i="29" s="1" a="1"/>
  <c r="S18" i="29" s="1"/>
  <c r="W4" i="29" a="1"/>
  <c r="W4" i="29" s="1"/>
  <c r="S4" i="29" s="1" a="1"/>
  <c r="S4" i="29" s="1"/>
  <c r="W20" i="29" a="1"/>
  <c r="W20" i="29" s="1"/>
  <c r="S20" i="29" s="1" a="1"/>
  <c r="S20" i="29" s="1"/>
  <c r="W12" i="29" a="1"/>
  <c r="W12" i="29" s="1"/>
  <c r="S12" i="29" s="1" a="1"/>
  <c r="S12" i="29" s="1"/>
  <c r="W9" i="29" a="1"/>
  <c r="W9" i="29" s="1"/>
  <c r="S9" i="29" s="1" a="1"/>
  <c r="S9" i="29" s="1"/>
  <c r="W17" i="29" a="1"/>
  <c r="W17" i="29" s="1"/>
  <c r="S17" i="29" s="1" a="1"/>
  <c r="S17" i="29" s="1"/>
  <c r="W7" i="29" a="1"/>
  <c r="W7" i="29" s="1"/>
  <c r="S7" i="29" s="1" a="1"/>
  <c r="S7" i="29" s="1"/>
  <c r="W21" i="29" a="1"/>
  <c r="W21" i="29" s="1"/>
  <c r="S21" i="29" s="1" a="1"/>
  <c r="S21" i="29" s="1"/>
  <c r="W14" i="29" a="1"/>
  <c r="W14" i="29" s="1"/>
  <c r="S14" i="29" s="1" a="1"/>
  <c r="S14" i="29" s="1"/>
  <c r="W16" i="29" a="1"/>
  <c r="W16" i="29" s="1"/>
  <c r="S16" i="29" s="1" a="1"/>
  <c r="S16" i="29" s="1"/>
  <c r="W6" i="29" a="1"/>
  <c r="W6" i="29" s="1"/>
  <c r="S6" i="29" s="1" a="1"/>
  <c r="S6" i="29" s="1"/>
  <c r="W11" i="29" a="1"/>
  <c r="W11" i="29" s="1"/>
  <c r="S11" i="29" s="1" a="1"/>
  <c r="S11" i="29" s="1"/>
  <c r="W2" i="29" a="1"/>
  <c r="W2" i="29" s="1"/>
  <c r="S2" i="29" s="1" a="1"/>
  <c r="S2" i="29" s="1"/>
  <c r="X2" i="29" s="1"/>
  <c r="W15" i="29" a="1"/>
  <c r="W15" i="29" s="1"/>
  <c r="S15" i="29" s="1" a="1"/>
  <c r="S15" i="29" s="1"/>
  <c r="W5" i="29" a="1"/>
  <c r="W5" i="29" s="1"/>
  <c r="S5" i="29" s="1" a="1"/>
  <c r="S5" i="29" s="1"/>
  <c r="W3" i="29" a="1"/>
  <c r="W3" i="29" s="1"/>
  <c r="S3" i="29" s="1" a="1"/>
  <c r="S3" i="29" s="1"/>
  <c r="X3" i="29" s="1"/>
  <c r="W10" i="29" a="1"/>
  <c r="W10" i="29" s="1"/>
  <c r="S10" i="29" s="1" a="1"/>
  <c r="S10" i="29" s="1"/>
  <c r="W19" i="29" a="1"/>
  <c r="W19" i="29" s="1"/>
  <c r="S19" i="29" s="1" a="1"/>
  <c r="S19" i="29" s="1"/>
  <c r="W13" i="29" a="1"/>
  <c r="W13" i="29" s="1"/>
  <c r="S13" i="29" s="1" a="1"/>
  <c r="S13" i="29" s="1"/>
  <c r="W8" i="29" a="1"/>
  <c r="W8" i="29" s="1"/>
  <c r="S8" i="29" s="1" a="1"/>
  <c r="S8" i="29" s="1"/>
  <c r="W4" i="59" a="1"/>
  <c r="W4" i="59" s="1"/>
  <c r="S4" i="59" s="1" a="1"/>
  <c r="S4" i="59" s="1"/>
  <c r="X4" i="59" s="1"/>
  <c r="W3" i="59" a="1"/>
  <c r="W3" i="59" s="1"/>
  <c r="S3" i="59" s="1" a="1"/>
  <c r="S3" i="59" s="1"/>
  <c r="X3" i="59" s="1"/>
  <c r="W13" i="59" a="1"/>
  <c r="W13" i="59" s="1"/>
  <c r="S13" i="59" s="1" a="1"/>
  <c r="S13" i="59" s="1"/>
  <c r="W6" i="59" a="1"/>
  <c r="W6" i="59" s="1"/>
  <c r="S6" i="59" s="1" a="1"/>
  <c r="S6" i="59" s="1"/>
  <c r="W18" i="59" a="1"/>
  <c r="W18" i="59" s="1"/>
  <c r="S18" i="59" s="1" a="1"/>
  <c r="S18" i="59" s="1"/>
  <c r="W2" i="59" a="1"/>
  <c r="W2" i="59" s="1"/>
  <c r="S2" i="59" s="1" a="1"/>
  <c r="S2" i="59" s="1"/>
  <c r="X2" i="59" s="1"/>
  <c r="W19" i="59" a="1"/>
  <c r="W19" i="59" s="1"/>
  <c r="S19" i="59" s="1" a="1"/>
  <c r="S19" i="59" s="1"/>
  <c r="W15" i="59" a="1"/>
  <c r="W15" i="59" s="1"/>
  <c r="S15" i="59" s="1" a="1"/>
  <c r="S15" i="59" s="1"/>
  <c r="W16" i="59" a="1"/>
  <c r="W16" i="59" s="1"/>
  <c r="S16" i="59" s="1" a="1"/>
  <c r="S16" i="59" s="1"/>
  <c r="W10" i="59" a="1"/>
  <c r="W10" i="59" s="1"/>
  <c r="S10" i="59" s="1" a="1"/>
  <c r="S10" i="59" s="1"/>
  <c r="W5" i="59" a="1"/>
  <c r="W5" i="59" s="1"/>
  <c r="S5" i="59" s="1" a="1"/>
  <c r="S5" i="59" s="1"/>
  <c r="X5" i="59" s="1"/>
  <c r="W17" i="59" a="1"/>
  <c r="W17" i="59" s="1"/>
  <c r="S17" i="59" s="1" a="1"/>
  <c r="S17" i="59" s="1"/>
  <c r="W9" i="59" a="1"/>
  <c r="W9" i="59" s="1"/>
  <c r="S9" i="59" s="1" a="1"/>
  <c r="S9" i="59" s="1"/>
  <c r="W7" i="59" a="1"/>
  <c r="W7" i="59" s="1"/>
  <c r="S7" i="59" s="1" a="1"/>
  <c r="S7" i="59" s="1"/>
  <c r="W20" i="59" a="1"/>
  <c r="W20" i="59" s="1"/>
  <c r="S20" i="59" s="1" a="1"/>
  <c r="S20" i="59" s="1"/>
  <c r="W11" i="59" a="1"/>
  <c r="W11" i="59" s="1"/>
  <c r="S11" i="59" s="1" a="1"/>
  <c r="S11" i="59" s="1"/>
  <c r="W21" i="59" a="1"/>
  <c r="W21" i="59" s="1"/>
  <c r="S21" i="59" s="1" a="1"/>
  <c r="S21" i="59" s="1"/>
  <c r="W14" i="59" a="1"/>
  <c r="W14" i="59" s="1"/>
  <c r="S14" i="59" s="1" a="1"/>
  <c r="S14" i="59" s="1"/>
  <c r="W8" i="59" a="1"/>
  <c r="W8" i="59" s="1"/>
  <c r="S8" i="59" s="1" a="1"/>
  <c r="S8" i="59" s="1"/>
  <c r="W12" i="59" a="1"/>
  <c r="W12" i="59" s="1"/>
  <c r="S12" i="59" s="1" a="1"/>
  <c r="S12" i="59" s="1"/>
  <c r="W19" i="61" a="1"/>
  <c r="W19" i="61" s="1"/>
  <c r="S19" i="61" s="1" a="1"/>
  <c r="S19" i="61" s="1"/>
  <c r="W21" i="61" a="1"/>
  <c r="W21" i="61" s="1"/>
  <c r="S21" i="61" s="1" a="1"/>
  <c r="S21" i="61" s="1"/>
  <c r="W20" i="61" a="1"/>
  <c r="W20" i="61" s="1"/>
  <c r="S20" i="61" s="1" a="1"/>
  <c r="S20" i="61" s="1"/>
  <c r="W18" i="61" a="1"/>
  <c r="W18" i="61" s="1"/>
  <c r="S18" i="61" s="1" a="1"/>
  <c r="S18" i="61" s="1"/>
  <c r="W13" i="61" a="1"/>
  <c r="W13" i="61" s="1"/>
  <c r="S13" i="61" s="1" a="1"/>
  <c r="S13" i="61" s="1"/>
  <c r="W15" i="61" a="1"/>
  <c r="W15" i="61" s="1"/>
  <c r="S15" i="61" s="1" a="1"/>
  <c r="S15" i="61" s="1"/>
  <c r="W17" i="61" a="1"/>
  <c r="W17" i="61" s="1"/>
  <c r="S17" i="61" s="1" a="1"/>
  <c r="S17" i="61" s="1"/>
  <c r="W12" i="61" a="1"/>
  <c r="W12" i="61" s="1"/>
  <c r="S12" i="61" s="1" a="1"/>
  <c r="S12" i="61" s="1"/>
  <c r="W5" i="61" a="1"/>
  <c r="W5" i="61" s="1"/>
  <c r="S5" i="61" s="1" a="1"/>
  <c r="S5" i="61" s="1"/>
  <c r="W6" i="61" a="1"/>
  <c r="W6" i="61" s="1"/>
  <c r="S6" i="61" s="1" a="1"/>
  <c r="S6" i="61" s="1"/>
  <c r="W9" i="61" a="1"/>
  <c r="W9" i="61" s="1"/>
  <c r="S9" i="61" s="1" a="1"/>
  <c r="S9" i="61" s="1"/>
  <c r="W16" i="61" a="1"/>
  <c r="W16" i="61" s="1"/>
  <c r="S16" i="61" s="1" a="1"/>
  <c r="S16" i="61" s="1"/>
  <c r="W14" i="61" a="1"/>
  <c r="W14" i="61" s="1"/>
  <c r="S14" i="61" s="1" a="1"/>
  <c r="S14" i="61" s="1"/>
  <c r="W8" i="61" a="1"/>
  <c r="W8" i="61" s="1"/>
  <c r="S8" i="61" s="1" a="1"/>
  <c r="S8" i="61" s="1"/>
  <c r="W3" i="61" a="1"/>
  <c r="W3" i="61" s="1"/>
  <c r="S3" i="61" s="1" a="1"/>
  <c r="S3" i="61" s="1"/>
  <c r="W10" i="61" a="1"/>
  <c r="W10" i="61" s="1"/>
  <c r="S10" i="61" s="1" a="1"/>
  <c r="S10" i="61" s="1"/>
  <c r="W11" i="61" a="1"/>
  <c r="W11" i="61" s="1"/>
  <c r="S11" i="61" s="1" a="1"/>
  <c r="S11" i="61" s="1"/>
  <c r="W2" i="61" a="1"/>
  <c r="W2" i="61" s="1"/>
  <c r="S2" i="61" s="1" a="1"/>
  <c r="S2" i="61" s="1"/>
  <c r="X2" i="61" s="1"/>
  <c r="W7" i="61" a="1"/>
  <c r="W7" i="61" s="1"/>
  <c r="S7" i="61" s="1" a="1"/>
  <c r="S7" i="61" s="1"/>
  <c r="W4" i="61" a="1"/>
  <c r="W4" i="61" s="1"/>
  <c r="S4" i="61" s="1" a="1"/>
  <c r="S4" i="61" s="1"/>
  <c r="W15" i="18" a="1"/>
  <c r="W15" i="18" s="1"/>
  <c r="S15" i="18" s="1" a="1"/>
  <c r="S15" i="18" s="1"/>
  <c r="W14" i="18" a="1"/>
  <c r="W14" i="18" s="1"/>
  <c r="S14" i="18" s="1" a="1"/>
  <c r="S14" i="18" s="1"/>
  <c r="W21" i="18" a="1"/>
  <c r="W21" i="18" s="1"/>
  <c r="S21" i="18" s="1" a="1"/>
  <c r="S21" i="18" s="1"/>
  <c r="W6" i="18" a="1"/>
  <c r="W6" i="18" s="1"/>
  <c r="S6" i="18" s="1" a="1"/>
  <c r="S6" i="18" s="1"/>
  <c r="W16" i="18" a="1"/>
  <c r="W16" i="18" s="1"/>
  <c r="S16" i="18" s="1" a="1"/>
  <c r="S16" i="18" s="1"/>
  <c r="W9" i="18" a="1"/>
  <c r="W9" i="18" s="1"/>
  <c r="S9" i="18" s="1" a="1"/>
  <c r="S9" i="18" s="1"/>
  <c r="W8" i="18" a="1"/>
  <c r="W8" i="18" s="1"/>
  <c r="S8" i="18" s="1" a="1"/>
  <c r="S8" i="18" s="1"/>
  <c r="W17" i="18" a="1"/>
  <c r="W17" i="18" s="1"/>
  <c r="S17" i="18" s="1" a="1"/>
  <c r="S17" i="18" s="1"/>
  <c r="W18" i="18" a="1"/>
  <c r="W18" i="18" s="1"/>
  <c r="S18" i="18" s="1" a="1"/>
  <c r="S18" i="18" s="1"/>
  <c r="W19" i="18" a="1"/>
  <c r="W19" i="18" s="1"/>
  <c r="S19" i="18" s="1" a="1"/>
  <c r="S19" i="18" s="1"/>
  <c r="W12" i="18" a="1"/>
  <c r="W12" i="18" s="1"/>
  <c r="S12" i="18" s="1" a="1"/>
  <c r="S12" i="18" s="1"/>
  <c r="W11" i="18" a="1"/>
  <c r="W11" i="18" s="1"/>
  <c r="S11" i="18" s="1" a="1"/>
  <c r="S11" i="18" s="1"/>
  <c r="W4" i="18" a="1"/>
  <c r="W4" i="18" s="1"/>
  <c r="S4" i="18" s="1" a="1"/>
  <c r="S4" i="18" s="1"/>
  <c r="W20" i="18" a="1"/>
  <c r="W20" i="18" s="1"/>
  <c r="S20" i="18" s="1" a="1"/>
  <c r="S20" i="18" s="1"/>
  <c r="W13" i="18" a="1"/>
  <c r="W13" i="18" s="1"/>
  <c r="S13" i="18" s="1" a="1"/>
  <c r="S13" i="18" s="1"/>
  <c r="W5" i="18" a="1"/>
  <c r="W5" i="18" s="1"/>
  <c r="S5" i="18" s="1" a="1"/>
  <c r="S5" i="18" s="1"/>
  <c r="W2" i="18" a="1"/>
  <c r="W2" i="18" s="1"/>
  <c r="S2" i="18" s="1" a="1"/>
  <c r="S2" i="18" s="1"/>
  <c r="X2" i="18" s="1"/>
  <c r="W10" i="18" a="1"/>
  <c r="W10" i="18" s="1"/>
  <c r="S10" i="18" s="1" a="1"/>
  <c r="S10" i="18" s="1"/>
  <c r="W3" i="18" a="1"/>
  <c r="W3" i="18" s="1"/>
  <c r="S3" i="18" s="1" a="1"/>
  <c r="S3" i="18" s="1"/>
  <c r="X3" i="18" s="1"/>
  <c r="W7" i="18" a="1"/>
  <c r="W7" i="18" s="1"/>
  <c r="S7" i="18" s="1" a="1"/>
  <c r="S7" i="18" s="1"/>
  <c r="W16" i="22" a="1"/>
  <c r="W16" i="22" s="1"/>
  <c r="S16" i="22" s="1" a="1"/>
  <c r="S16" i="22" s="1"/>
  <c r="W9" i="22" a="1"/>
  <c r="W9" i="22" s="1"/>
  <c r="S9" i="22" s="1" a="1"/>
  <c r="S9" i="22" s="1"/>
  <c r="W8" i="22" a="1"/>
  <c r="W8" i="22" s="1"/>
  <c r="S8" i="22" s="1" a="1"/>
  <c r="S8" i="22" s="1"/>
  <c r="W7" i="22" a="1"/>
  <c r="W7" i="22" s="1"/>
  <c r="S7" i="22" s="1" a="1"/>
  <c r="S7" i="22" s="1"/>
  <c r="W17" i="22" a="1"/>
  <c r="W17" i="22" s="1"/>
  <c r="S17" i="22" s="1" a="1"/>
  <c r="S17" i="22" s="1"/>
  <c r="W18" i="22" a="1"/>
  <c r="W18" i="22" s="1"/>
  <c r="S18" i="22" s="1" a="1"/>
  <c r="S18" i="22" s="1"/>
  <c r="W10" i="22" a="1"/>
  <c r="W10" i="22" s="1"/>
  <c r="S10" i="22" s="1" a="1"/>
  <c r="S10" i="22" s="1"/>
  <c r="W2" i="22" a="1"/>
  <c r="W2" i="22" s="1"/>
  <c r="S2" i="22" s="1" a="1"/>
  <c r="S2" i="22" s="1"/>
  <c r="X2" i="22" s="1"/>
  <c r="W19" i="22" a="1"/>
  <c r="W19" i="22" s="1"/>
  <c r="S19" i="22" s="1" a="1"/>
  <c r="S19" i="22" s="1"/>
  <c r="W12" i="22" a="1"/>
  <c r="W12" i="22" s="1"/>
  <c r="S12" i="22" s="1" a="1"/>
  <c r="S12" i="22" s="1"/>
  <c r="W4" i="22" a="1"/>
  <c r="W4" i="22" s="1"/>
  <c r="S4" i="22" s="1" a="1"/>
  <c r="S4" i="22" s="1"/>
  <c r="X4" i="22" s="1"/>
  <c r="W3" i="22" a="1"/>
  <c r="W3" i="22" s="1"/>
  <c r="S3" i="22" s="1" a="1"/>
  <c r="S3" i="22" s="1"/>
  <c r="X3" i="22" s="1"/>
  <c r="W20" i="22" a="1"/>
  <c r="W20" i="22" s="1"/>
  <c r="S20" i="22" s="1" a="1"/>
  <c r="S20" i="22" s="1"/>
  <c r="W13" i="22" a="1"/>
  <c r="W13" i="22" s="1"/>
  <c r="S13" i="22" s="1" a="1"/>
  <c r="S13" i="22" s="1"/>
  <c r="W15" i="22" a="1"/>
  <c r="W15" i="22" s="1"/>
  <c r="S15" i="22" s="1" a="1"/>
  <c r="S15" i="22" s="1"/>
  <c r="W14" i="22" a="1"/>
  <c r="W14" i="22" s="1"/>
  <c r="S14" i="22" s="1" a="1"/>
  <c r="S14" i="22" s="1"/>
  <c r="W21" i="22" a="1"/>
  <c r="W21" i="22" s="1"/>
  <c r="S21" i="22" s="1" a="1"/>
  <c r="S21" i="22" s="1"/>
  <c r="W6" i="22" a="1"/>
  <c r="W6" i="22" s="1"/>
  <c r="S6" i="22" s="1" a="1"/>
  <c r="S6" i="22" s="1"/>
  <c r="W5" i="22" a="1"/>
  <c r="W5" i="22" s="1"/>
  <c r="S5" i="22" s="1" a="1"/>
  <c r="S5" i="22" s="1"/>
  <c r="W11" i="22" a="1"/>
  <c r="W11" i="22" s="1"/>
  <c r="S11" i="22" s="1" a="1"/>
  <c r="S11" i="22" s="1"/>
  <c r="W18" i="28" a="1"/>
  <c r="W18" i="28" s="1"/>
  <c r="S18" i="28" s="1" a="1"/>
  <c r="S18" i="28" s="1"/>
  <c r="W10" i="28" a="1"/>
  <c r="W10" i="28" s="1"/>
  <c r="S10" i="28" s="1" a="1"/>
  <c r="S10" i="28" s="1"/>
  <c r="W2" i="28" a="1"/>
  <c r="W2" i="28" s="1"/>
  <c r="S2" i="28" s="1" a="1"/>
  <c r="S2" i="28" s="1"/>
  <c r="X2" i="28" s="1"/>
  <c r="W19" i="28" a="1"/>
  <c r="W19" i="28" s="1"/>
  <c r="S19" i="28" s="1" a="1"/>
  <c r="S19" i="28" s="1"/>
  <c r="W12" i="28" a="1"/>
  <c r="W12" i="28" s="1"/>
  <c r="S12" i="28" s="1" a="1"/>
  <c r="S12" i="28" s="1"/>
  <c r="W11" i="28" a="1"/>
  <c r="W11" i="28" s="1"/>
  <c r="S11" i="28" s="1" a="1"/>
  <c r="S11" i="28" s="1"/>
  <c r="W4" i="28" a="1"/>
  <c r="W4" i="28" s="1"/>
  <c r="S4" i="28" s="1" a="1"/>
  <c r="S4" i="28" s="1"/>
  <c r="X4" i="28" s="1"/>
  <c r="W3" i="28" a="1"/>
  <c r="W3" i="28" s="1"/>
  <c r="S3" i="28" s="1" a="1"/>
  <c r="S3" i="28" s="1"/>
  <c r="X3" i="28" s="1"/>
  <c r="W20" i="28" a="1"/>
  <c r="W20" i="28" s="1"/>
  <c r="S20" i="28" s="1" a="1"/>
  <c r="S20" i="28" s="1"/>
  <c r="W13" i="28" a="1"/>
  <c r="W13" i="28" s="1"/>
  <c r="S13" i="28" s="1" a="1"/>
  <c r="S13" i="28" s="1"/>
  <c r="W5" i="28" a="1"/>
  <c r="W5" i="28" s="1"/>
  <c r="S5" i="28" s="1" a="1"/>
  <c r="S5" i="28" s="1"/>
  <c r="X5" i="28" s="1"/>
  <c r="W15" i="28" a="1"/>
  <c r="W15" i="28" s="1"/>
  <c r="S15" i="28" s="1" a="1"/>
  <c r="S15" i="28" s="1"/>
  <c r="W14" i="28" a="1"/>
  <c r="W14" i="28" s="1"/>
  <c r="S14" i="28" s="1" a="1"/>
  <c r="S14" i="28" s="1"/>
  <c r="W16" i="28" a="1"/>
  <c r="W16" i="28" s="1"/>
  <c r="S16" i="28" s="1" a="1"/>
  <c r="S16" i="28" s="1"/>
  <c r="W9" i="28" a="1"/>
  <c r="W9" i="28" s="1"/>
  <c r="S9" i="28" s="1" a="1"/>
  <c r="S9" i="28" s="1"/>
  <c r="W17" i="28" a="1"/>
  <c r="W17" i="28" s="1"/>
  <c r="S17" i="28" s="1" a="1"/>
  <c r="S17" i="28" s="1"/>
  <c r="W21" i="28" a="1"/>
  <c r="W21" i="28" s="1"/>
  <c r="S21" i="28" s="1" a="1"/>
  <c r="S21" i="28" s="1"/>
  <c r="W7" i="28" a="1"/>
  <c r="W7" i="28" s="1"/>
  <c r="S7" i="28" s="1" a="1"/>
  <c r="S7" i="28" s="1"/>
  <c r="W8" i="28" a="1"/>
  <c r="W8" i="28" s="1"/>
  <c r="S8" i="28" s="1" a="1"/>
  <c r="S8" i="28" s="1"/>
  <c r="W6" i="28" a="1"/>
  <c r="W6" i="28" s="1"/>
  <c r="S6" i="28" s="1" a="1"/>
  <c r="S6" i="28" s="1"/>
  <c r="W15" i="19" a="1"/>
  <c r="W15" i="19" s="1"/>
  <c r="S15" i="19" s="1" a="1"/>
  <c r="S15" i="19" s="1"/>
  <c r="W14" i="19" a="1"/>
  <c r="W14" i="19" s="1"/>
  <c r="S14" i="19" s="1" a="1"/>
  <c r="S14" i="19" s="1"/>
  <c r="W2" i="19" a="1"/>
  <c r="W2" i="19" s="1"/>
  <c r="S2" i="19" s="1" a="1"/>
  <c r="S2" i="19" s="1"/>
  <c r="X2" i="19" s="1"/>
  <c r="W12" i="19" a="1"/>
  <c r="W12" i="19" s="1"/>
  <c r="S12" i="19" s="1" a="1"/>
  <c r="S12" i="19" s="1"/>
  <c r="W11" i="19" a="1"/>
  <c r="W11" i="19" s="1"/>
  <c r="S11" i="19" s="1" a="1"/>
  <c r="S11" i="19" s="1"/>
  <c r="W4" i="19" a="1"/>
  <c r="W4" i="19" s="1"/>
  <c r="S4" i="19" s="1" a="1"/>
  <c r="S4" i="19" s="1"/>
  <c r="X4" i="19" s="1"/>
  <c r="W3" i="19" a="1"/>
  <c r="W3" i="19" s="1"/>
  <c r="S3" i="19" s="1" a="1"/>
  <c r="S3" i="19" s="1"/>
  <c r="X3" i="19" s="1"/>
  <c r="W20" i="19" a="1"/>
  <c r="W20" i="19" s="1"/>
  <c r="S20" i="19" s="1" a="1"/>
  <c r="S20" i="19" s="1"/>
  <c r="W17" i="19" a="1"/>
  <c r="W17" i="19" s="1"/>
  <c r="S17" i="19" s="1" a="1"/>
  <c r="S17" i="19" s="1"/>
  <c r="W13" i="19" a="1"/>
  <c r="W13" i="19" s="1"/>
  <c r="S13" i="19" s="1" a="1"/>
  <c r="S13" i="19" s="1"/>
  <c r="W5" i="19" a="1"/>
  <c r="W5" i="19" s="1"/>
  <c r="S5" i="19" s="1" a="1"/>
  <c r="S5" i="19" s="1"/>
  <c r="X5" i="19" s="1"/>
  <c r="W6" i="19" a="1"/>
  <c r="W6" i="19" s="1"/>
  <c r="S6" i="19" s="1" a="1"/>
  <c r="S6" i="19" s="1"/>
  <c r="W8" i="19" a="1"/>
  <c r="W8" i="19" s="1"/>
  <c r="S8" i="19" s="1" a="1"/>
  <c r="S8" i="19" s="1"/>
  <c r="W7" i="19" a="1"/>
  <c r="W7" i="19" s="1"/>
  <c r="S7" i="19" s="1" a="1"/>
  <c r="S7" i="19" s="1"/>
  <c r="W21" i="19" a="1"/>
  <c r="W21" i="19" s="1"/>
  <c r="S21" i="19" s="1" a="1"/>
  <c r="S21" i="19" s="1"/>
  <c r="W18" i="19" a="1"/>
  <c r="W18" i="19" s="1"/>
  <c r="S18" i="19" s="1" a="1"/>
  <c r="S18" i="19" s="1"/>
  <c r="W10" i="19" a="1"/>
  <c r="W10" i="19" s="1"/>
  <c r="S10" i="19" s="1" a="1"/>
  <c r="S10" i="19" s="1"/>
  <c r="W9" i="19" a="1"/>
  <c r="W9" i="19" s="1"/>
  <c r="S9" i="19" s="1" a="1"/>
  <c r="S9" i="19" s="1"/>
  <c r="W19" i="19" a="1"/>
  <c r="W19" i="19" s="1"/>
  <c r="S19" i="19" s="1" a="1"/>
  <c r="S19" i="19" s="1"/>
  <c r="W16" i="19" a="1"/>
  <c r="W16" i="19" s="1"/>
  <c r="S16" i="19" s="1" a="1"/>
  <c r="S16" i="19" s="1"/>
  <c r="W18" i="44" a="1"/>
  <c r="W18" i="44" s="1"/>
  <c r="S18" i="44" s="1" a="1"/>
  <c r="S18" i="44" s="1"/>
  <c r="W4" i="44" a="1"/>
  <c r="W4" i="44" s="1"/>
  <c r="S4" i="44" s="1" a="1"/>
  <c r="S4" i="44" s="1"/>
  <c r="W3" i="44" a="1"/>
  <c r="W3" i="44" s="1"/>
  <c r="S3" i="44" s="1" a="1"/>
  <c r="S3" i="44" s="1"/>
  <c r="W19" i="44" a="1"/>
  <c r="W19" i="44" s="1"/>
  <c r="S19" i="44" s="1" a="1"/>
  <c r="S19" i="44" s="1"/>
  <c r="W20" i="44" a="1"/>
  <c r="W20" i="44" s="1"/>
  <c r="S20" i="44" s="1" a="1"/>
  <c r="S20" i="44" s="1"/>
  <c r="W12" i="44" a="1"/>
  <c r="W12" i="44" s="1"/>
  <c r="S12" i="44" s="1" a="1"/>
  <c r="S12" i="44" s="1"/>
  <c r="W9" i="44" a="1"/>
  <c r="W9" i="44" s="1"/>
  <c r="S9" i="44" s="1" a="1"/>
  <c r="S9" i="44" s="1"/>
  <c r="W17" i="44" a="1"/>
  <c r="W17" i="44" s="1"/>
  <c r="S17" i="44" s="1" a="1"/>
  <c r="S17" i="44" s="1"/>
  <c r="W7" i="44" a="1"/>
  <c r="W7" i="44" s="1"/>
  <c r="S7" i="44" s="1" a="1"/>
  <c r="S7" i="44" s="1"/>
  <c r="W21" i="44" a="1"/>
  <c r="W21" i="44" s="1"/>
  <c r="S21" i="44" s="1" a="1"/>
  <c r="S21" i="44" s="1"/>
  <c r="W14" i="44" a="1"/>
  <c r="W14" i="44" s="1"/>
  <c r="S14" i="44" s="1" a="1"/>
  <c r="S14" i="44" s="1"/>
  <c r="W16" i="44" a="1"/>
  <c r="W16" i="44" s="1"/>
  <c r="S16" i="44" s="1" a="1"/>
  <c r="S16" i="44" s="1"/>
  <c r="W6" i="44" a="1"/>
  <c r="W6" i="44" s="1"/>
  <c r="S6" i="44" s="1" a="1"/>
  <c r="S6" i="44" s="1"/>
  <c r="W2" i="44" a="1"/>
  <c r="W2" i="44" s="1"/>
  <c r="S2" i="44" s="1" a="1"/>
  <c r="S2" i="44" s="1"/>
  <c r="X2" i="44" s="1"/>
  <c r="W11" i="44" a="1"/>
  <c r="W11" i="44" s="1"/>
  <c r="S11" i="44" s="1" a="1"/>
  <c r="S11" i="44" s="1"/>
  <c r="W13" i="44" a="1"/>
  <c r="W13" i="44" s="1"/>
  <c r="S13" i="44" s="1" a="1"/>
  <c r="S13" i="44" s="1"/>
  <c r="W8" i="44" a="1"/>
  <c r="W8" i="44" s="1"/>
  <c r="S8" i="44" s="1" a="1"/>
  <c r="S8" i="44" s="1"/>
  <c r="W15" i="44" a="1"/>
  <c r="W15" i="44" s="1"/>
  <c r="S15" i="44" s="1" a="1"/>
  <c r="S15" i="44" s="1"/>
  <c r="W5" i="44" a="1"/>
  <c r="W5" i="44" s="1"/>
  <c r="S5" i="44" s="1" a="1"/>
  <c r="S5" i="44" s="1"/>
  <c r="W10" i="44" a="1"/>
  <c r="W10" i="44" s="1"/>
  <c r="S10" i="44" s="1" a="1"/>
  <c r="S10" i="44" s="1"/>
  <c r="W4" i="16" a="1"/>
  <c r="W4" i="16" s="1"/>
  <c r="S4" i="16" s="1" a="1"/>
  <c r="S4" i="16" s="1"/>
  <c r="W3" i="16" a="1"/>
  <c r="W3" i="16" s="1"/>
  <c r="S3" i="16" s="1" a="1"/>
  <c r="S3" i="16" s="1"/>
  <c r="W19" i="16" a="1"/>
  <c r="W19" i="16" s="1"/>
  <c r="S19" i="16" s="1" a="1"/>
  <c r="S19" i="16" s="1"/>
  <c r="W16" i="16" a="1"/>
  <c r="W16" i="16" s="1"/>
  <c r="S16" i="16" s="1" a="1"/>
  <c r="S16" i="16" s="1"/>
  <c r="W6" i="16" a="1"/>
  <c r="W6" i="16" s="1"/>
  <c r="S6" i="16" s="1" a="1"/>
  <c r="S6" i="16" s="1"/>
  <c r="W11" i="16" a="1"/>
  <c r="W11" i="16" s="1"/>
  <c r="S11" i="16" s="1" a="1"/>
  <c r="S11" i="16" s="1"/>
  <c r="W13" i="16" a="1"/>
  <c r="W13" i="16" s="1"/>
  <c r="S13" i="16" s="1" a="1"/>
  <c r="S13" i="16" s="1"/>
  <c r="W8" i="16" a="1"/>
  <c r="W8" i="16" s="1"/>
  <c r="S8" i="16" s="1" a="1"/>
  <c r="S8" i="16" s="1"/>
  <c r="W21" i="16" a="1"/>
  <c r="W21" i="16" s="1"/>
  <c r="S21" i="16" s="1" a="1"/>
  <c r="S21" i="16" s="1"/>
  <c r="W18" i="16" a="1"/>
  <c r="W18" i="16" s="1"/>
  <c r="S18" i="16" s="1" a="1"/>
  <c r="S18" i="16" s="1"/>
  <c r="W15" i="16" a="1"/>
  <c r="W15" i="16" s="1"/>
  <c r="S15" i="16" s="1" a="1"/>
  <c r="S15" i="16" s="1"/>
  <c r="W5" i="16" a="1"/>
  <c r="W5" i="16" s="1"/>
  <c r="S5" i="16" s="1" a="1"/>
  <c r="S5" i="16" s="1"/>
  <c r="W10" i="16" a="1"/>
  <c r="W10" i="16" s="1"/>
  <c r="S10" i="16" s="1" a="1"/>
  <c r="S10" i="16" s="1"/>
  <c r="W20" i="16" a="1"/>
  <c r="W20" i="16" s="1"/>
  <c r="S20" i="16" s="1" a="1"/>
  <c r="S20" i="16" s="1"/>
  <c r="W12" i="16" a="1"/>
  <c r="W12" i="16" s="1"/>
  <c r="S12" i="16" s="1" a="1"/>
  <c r="S12" i="16" s="1"/>
  <c r="W9" i="16" a="1"/>
  <c r="W9" i="16" s="1"/>
  <c r="S9" i="16" s="1" a="1"/>
  <c r="S9" i="16" s="1"/>
  <c r="W2" i="16" a="1"/>
  <c r="W2" i="16" s="1"/>
  <c r="S2" i="16" s="1" a="1"/>
  <c r="S2" i="16" s="1"/>
  <c r="X2" i="16" s="1"/>
  <c r="W17" i="16" a="1"/>
  <c r="W17" i="16" s="1"/>
  <c r="S17" i="16" s="1" a="1"/>
  <c r="S17" i="16" s="1"/>
  <c r="W7" i="16" a="1"/>
  <c r="W7" i="16" s="1"/>
  <c r="S7" i="16" s="1" a="1"/>
  <c r="S7" i="16" s="1"/>
  <c r="W14" i="16" a="1"/>
  <c r="W14" i="16" s="1"/>
  <c r="S14" i="16" s="1" a="1"/>
  <c r="S14" i="16" s="1"/>
  <c r="W17" i="31" a="1"/>
  <c r="W17" i="31" s="1"/>
  <c r="S17" i="31" s="1" a="1"/>
  <c r="S17" i="31" s="1"/>
  <c r="W18" i="31" a="1"/>
  <c r="W18" i="31" s="1"/>
  <c r="S18" i="31" s="1" a="1"/>
  <c r="S18" i="31" s="1"/>
  <c r="W10" i="31" a="1"/>
  <c r="W10" i="31" s="1"/>
  <c r="S10" i="31" s="1" a="1"/>
  <c r="S10" i="31" s="1"/>
  <c r="W2" i="31" a="1"/>
  <c r="W2" i="31" s="1"/>
  <c r="S2" i="31" s="1" a="1"/>
  <c r="S2" i="31" s="1"/>
  <c r="X2" i="31" s="1"/>
  <c r="W19" i="31" a="1"/>
  <c r="W19" i="31" s="1"/>
  <c r="S19" i="31" s="1" a="1"/>
  <c r="S19" i="31" s="1"/>
  <c r="W12" i="31" a="1"/>
  <c r="W12" i="31" s="1"/>
  <c r="S12" i="31" s="1" a="1"/>
  <c r="S12" i="31" s="1"/>
  <c r="W11" i="31" a="1"/>
  <c r="W11" i="31" s="1"/>
  <c r="S11" i="31" s="1" a="1"/>
  <c r="S11" i="31" s="1"/>
  <c r="W4" i="31" a="1"/>
  <c r="W4" i="31" s="1"/>
  <c r="S4" i="31" s="1" a="1"/>
  <c r="S4" i="31" s="1"/>
  <c r="W3" i="31" a="1"/>
  <c r="W3" i="31" s="1"/>
  <c r="S3" i="31" s="1" a="1"/>
  <c r="S3" i="31" s="1"/>
  <c r="X3" i="31" s="1"/>
  <c r="W20" i="31" a="1"/>
  <c r="W20" i="31" s="1"/>
  <c r="S20" i="31" s="1" a="1"/>
  <c r="S20" i="31" s="1"/>
  <c r="W13" i="31" a="1"/>
  <c r="W13" i="31" s="1"/>
  <c r="S13" i="31" s="1" a="1"/>
  <c r="S13" i="31" s="1"/>
  <c r="W5" i="31" a="1"/>
  <c r="W5" i="31" s="1"/>
  <c r="S5" i="31" s="1" a="1"/>
  <c r="S5" i="31" s="1"/>
  <c r="W15" i="31" a="1"/>
  <c r="W15" i="31" s="1"/>
  <c r="S15" i="31" s="1" a="1"/>
  <c r="S15" i="31" s="1"/>
  <c r="W14" i="31" a="1"/>
  <c r="W14" i="31" s="1"/>
  <c r="S14" i="31" s="1" a="1"/>
  <c r="S14" i="31" s="1"/>
  <c r="W21" i="31" a="1"/>
  <c r="W21" i="31" s="1"/>
  <c r="S21" i="31" s="1" a="1"/>
  <c r="S21" i="31" s="1"/>
  <c r="W6" i="31" a="1"/>
  <c r="W6" i="31" s="1"/>
  <c r="S6" i="31" s="1" a="1"/>
  <c r="S6" i="31" s="1"/>
  <c r="W16" i="31" a="1"/>
  <c r="W16" i="31" s="1"/>
  <c r="S16" i="31" s="1" a="1"/>
  <c r="S16" i="31" s="1"/>
  <c r="W9" i="31" a="1"/>
  <c r="W9" i="31" s="1"/>
  <c r="S9" i="31" s="1" a="1"/>
  <c r="S9" i="31" s="1"/>
  <c r="W7" i="31" a="1"/>
  <c r="W7" i="31" s="1"/>
  <c r="S7" i="31" s="1" a="1"/>
  <c r="S7" i="31" s="1"/>
  <c r="W8" i="31" a="1"/>
  <c r="W8" i="31" s="1"/>
  <c r="S8" i="31" s="1" a="1"/>
  <c r="S8" i="31" s="1"/>
  <c r="W17" i="17" a="1"/>
  <c r="W17" i="17" s="1"/>
  <c r="S17" i="17" s="1" a="1"/>
  <c r="S17" i="17" s="1"/>
  <c r="W4" i="17" a="1"/>
  <c r="W4" i="17" s="1"/>
  <c r="S4" i="17" s="1" a="1"/>
  <c r="S4" i="17" s="1"/>
  <c r="W3" i="17" a="1"/>
  <c r="W3" i="17" s="1"/>
  <c r="S3" i="17" s="1" a="1"/>
  <c r="S3" i="17" s="1"/>
  <c r="W21" i="17" a="1"/>
  <c r="W21" i="17" s="1"/>
  <c r="S21" i="17" s="1" a="1"/>
  <c r="S21" i="17" s="1"/>
  <c r="W6" i="17" a="1"/>
  <c r="W6" i="17" s="1"/>
  <c r="S6" i="17" s="1" a="1"/>
  <c r="S6" i="17" s="1"/>
  <c r="W18" i="17" a="1"/>
  <c r="W18" i="17" s="1"/>
  <c r="S18" i="17" s="1" a="1"/>
  <c r="S18" i="17" s="1"/>
  <c r="W9" i="17" a="1"/>
  <c r="W9" i="17" s="1"/>
  <c r="S9" i="17" s="1" a="1"/>
  <c r="S9" i="17" s="1"/>
  <c r="W8" i="17" a="1"/>
  <c r="W8" i="17" s="1"/>
  <c r="S8" i="17" s="1" a="1"/>
  <c r="S8" i="17" s="1"/>
  <c r="W7" i="17" a="1"/>
  <c r="W7" i="17" s="1"/>
  <c r="S7" i="17" s="1" a="1"/>
  <c r="S7" i="17" s="1"/>
  <c r="W19" i="17" a="1"/>
  <c r="W19" i="17" s="1"/>
  <c r="S19" i="17" s="1" a="1"/>
  <c r="S19" i="17" s="1"/>
  <c r="W10" i="17" a="1"/>
  <c r="W10" i="17" s="1"/>
  <c r="S10" i="17" s="1" a="1"/>
  <c r="S10" i="17" s="1"/>
  <c r="W20" i="17" a="1"/>
  <c r="W20" i="17" s="1"/>
  <c r="S20" i="17" s="1" a="1"/>
  <c r="S20" i="17" s="1"/>
  <c r="W12" i="17" a="1"/>
  <c r="W12" i="17" s="1"/>
  <c r="S12" i="17" s="1" a="1"/>
  <c r="S12" i="17" s="1"/>
  <c r="W11" i="17" a="1"/>
  <c r="W11" i="17" s="1"/>
  <c r="S11" i="17" s="1" a="1"/>
  <c r="S11" i="17" s="1"/>
  <c r="W13" i="17" a="1"/>
  <c r="W13" i="17" s="1"/>
  <c r="S13" i="17" s="1" a="1"/>
  <c r="S13" i="17" s="1"/>
  <c r="W2" i="17" a="1"/>
  <c r="W2" i="17" s="1"/>
  <c r="S2" i="17" s="1" a="1"/>
  <c r="S2" i="17" s="1"/>
  <c r="X2" i="17" s="1"/>
  <c r="W15" i="17" a="1"/>
  <c r="W15" i="17" s="1"/>
  <c r="S15" i="17" s="1" a="1"/>
  <c r="S15" i="17" s="1"/>
  <c r="W14" i="17" a="1"/>
  <c r="W14" i="17" s="1"/>
  <c r="S14" i="17" s="1" a="1"/>
  <c r="S14" i="17" s="1"/>
  <c r="W5" i="17" a="1"/>
  <c r="W5" i="17" s="1"/>
  <c r="S5" i="17" s="1" a="1"/>
  <c r="S5" i="17" s="1"/>
  <c r="W16" i="17" a="1"/>
  <c r="W16" i="17" s="1"/>
  <c r="S16" i="17" s="1" a="1"/>
  <c r="S16" i="17" s="1"/>
  <c r="W20" i="42" a="1"/>
  <c r="W20" i="42" s="1"/>
  <c r="S20" i="42" s="1" a="1"/>
  <c r="S20" i="42" s="1"/>
  <c r="W13" i="42" a="1"/>
  <c r="W13" i="42" s="1"/>
  <c r="S13" i="42" s="1" a="1"/>
  <c r="S13" i="42" s="1"/>
  <c r="W5" i="42" a="1"/>
  <c r="W5" i="42" s="1"/>
  <c r="S5" i="42" s="1" a="1"/>
  <c r="S5" i="42" s="1"/>
  <c r="W15" i="42" a="1"/>
  <c r="W15" i="42" s="1"/>
  <c r="S15" i="42" s="1" a="1"/>
  <c r="S15" i="42" s="1"/>
  <c r="W14" i="42" a="1"/>
  <c r="W14" i="42" s="1"/>
  <c r="S14" i="42" s="1" a="1"/>
  <c r="S14" i="42" s="1"/>
  <c r="W21" i="42" a="1"/>
  <c r="W21" i="42" s="1"/>
  <c r="S21" i="42" s="1" a="1"/>
  <c r="S21" i="42" s="1"/>
  <c r="W6" i="42" a="1"/>
  <c r="W6" i="42" s="1"/>
  <c r="S6" i="42" s="1" a="1"/>
  <c r="S6" i="42" s="1"/>
  <c r="W16" i="42" a="1"/>
  <c r="W16" i="42" s="1"/>
  <c r="S16" i="42" s="1" a="1"/>
  <c r="S16" i="42" s="1"/>
  <c r="W8" i="42" a="1"/>
  <c r="W8" i="42" s="1"/>
  <c r="S8" i="42" s="1" a="1"/>
  <c r="S8" i="42" s="1"/>
  <c r="W7" i="42" a="1"/>
  <c r="W7" i="42" s="1"/>
  <c r="S7" i="42" s="1" a="1"/>
  <c r="S7" i="42" s="1"/>
  <c r="W17" i="42" a="1"/>
  <c r="W17" i="42" s="1"/>
  <c r="S17" i="42" s="1" a="1"/>
  <c r="S17" i="42" s="1"/>
  <c r="W18" i="42" a="1"/>
  <c r="W18" i="42" s="1"/>
  <c r="S18" i="42" s="1" a="1"/>
  <c r="S18" i="42" s="1"/>
  <c r="W10" i="42" a="1"/>
  <c r="W10" i="42" s="1"/>
  <c r="S10" i="42" s="1" a="1"/>
  <c r="S10" i="42" s="1"/>
  <c r="W2" i="42" a="1"/>
  <c r="W2" i="42" s="1"/>
  <c r="S2" i="42" s="1" a="1"/>
  <c r="S2" i="42" s="1"/>
  <c r="X2" i="42" s="1"/>
  <c r="W3" i="42" a="1"/>
  <c r="W3" i="42" s="1"/>
  <c r="S3" i="42" s="1" a="1"/>
  <c r="S3" i="42" s="1"/>
  <c r="W19" i="42" a="1"/>
  <c r="W19" i="42" s="1"/>
  <c r="S19" i="42" s="1" a="1"/>
  <c r="S19" i="42" s="1"/>
  <c r="W4" i="42" a="1"/>
  <c r="W4" i="42" s="1"/>
  <c r="S4" i="42" s="1" a="1"/>
  <c r="S4" i="42" s="1"/>
  <c r="W9" i="42" a="1"/>
  <c r="W9" i="42" s="1"/>
  <c r="S9" i="42" s="1" a="1"/>
  <c r="S9" i="42" s="1"/>
  <c r="W12" i="42" a="1"/>
  <c r="W12" i="42" s="1"/>
  <c r="S12" i="42" s="1" a="1"/>
  <c r="S12" i="42" s="1"/>
  <c r="W11" i="42" a="1"/>
  <c r="W11" i="42" s="1"/>
  <c r="S11" i="42" s="1" a="1"/>
  <c r="S11" i="42" s="1"/>
  <c r="W20" i="39" a="1"/>
  <c r="W20" i="39" s="1"/>
  <c r="S20" i="39" s="1" a="1"/>
  <c r="S20" i="39" s="1"/>
  <c r="W13" i="39" a="1"/>
  <c r="W13" i="39" s="1"/>
  <c r="S13" i="39" s="1" a="1"/>
  <c r="S13" i="39" s="1"/>
  <c r="W5" i="39" a="1"/>
  <c r="W5" i="39" s="1"/>
  <c r="S5" i="39" s="1" a="1"/>
  <c r="S5" i="39" s="1"/>
  <c r="W15" i="39" a="1"/>
  <c r="W15" i="39" s="1"/>
  <c r="S15" i="39" s="1" a="1"/>
  <c r="S15" i="39" s="1"/>
  <c r="W14" i="39" a="1"/>
  <c r="W14" i="39" s="1"/>
  <c r="S14" i="39" s="1" a="1"/>
  <c r="S14" i="39" s="1"/>
  <c r="W21" i="39" a="1"/>
  <c r="W21" i="39" s="1"/>
  <c r="S21" i="39" s="1" a="1"/>
  <c r="S21" i="39" s="1"/>
  <c r="W6" i="39" a="1"/>
  <c r="W6" i="39" s="1"/>
  <c r="S6" i="39" s="1" a="1"/>
  <c r="S6" i="39" s="1"/>
  <c r="W16" i="39" a="1"/>
  <c r="W16" i="39" s="1"/>
  <c r="S16" i="39" s="1" a="1"/>
  <c r="S16" i="39" s="1"/>
  <c r="W9" i="39" a="1"/>
  <c r="W9" i="39" s="1"/>
  <c r="S9" i="39" s="1" a="1"/>
  <c r="S9" i="39" s="1"/>
  <c r="W8" i="39" a="1"/>
  <c r="W8" i="39" s="1"/>
  <c r="S8" i="39" s="1" a="1"/>
  <c r="S8" i="39" s="1"/>
  <c r="W7" i="39" a="1"/>
  <c r="W7" i="39" s="1"/>
  <c r="S7" i="39" s="1" a="1"/>
  <c r="S7" i="39" s="1"/>
  <c r="W17" i="39" a="1"/>
  <c r="W17" i="39" s="1"/>
  <c r="S17" i="39" s="1" a="1"/>
  <c r="S17" i="39" s="1"/>
  <c r="W18" i="39" a="1"/>
  <c r="W18" i="39" s="1"/>
  <c r="S18" i="39" s="1" a="1"/>
  <c r="S18" i="39" s="1"/>
  <c r="W2" i="39" a="1"/>
  <c r="W2" i="39" s="1"/>
  <c r="S2" i="39" s="1" a="1"/>
  <c r="S2" i="39" s="1"/>
  <c r="X2" i="39" s="1"/>
  <c r="W10" i="39" a="1"/>
  <c r="W10" i="39" s="1"/>
  <c r="S10" i="39" s="1" a="1"/>
  <c r="S10" i="39" s="1"/>
  <c r="W12" i="39" a="1"/>
  <c r="W12" i="39" s="1"/>
  <c r="S12" i="39" s="1" a="1"/>
  <c r="S12" i="39" s="1"/>
  <c r="W19" i="39" a="1"/>
  <c r="W19" i="39" s="1"/>
  <c r="S19" i="39" s="1" a="1"/>
  <c r="S19" i="39" s="1"/>
  <c r="W11" i="39" a="1"/>
  <c r="W11" i="39" s="1"/>
  <c r="S11" i="39" s="1" a="1"/>
  <c r="S11" i="39" s="1"/>
  <c r="W4" i="39" a="1"/>
  <c r="W4" i="39" s="1"/>
  <c r="S4" i="39" s="1" a="1"/>
  <c r="S4" i="39" s="1"/>
  <c r="W3" i="39" a="1"/>
  <c r="W3" i="39" s="1"/>
  <c r="S3" i="39" s="1" a="1"/>
  <c r="S3" i="39" s="1"/>
  <c r="W19" i="62" a="1"/>
  <c r="W19" i="62" s="1"/>
  <c r="S19" i="62" s="1" a="1"/>
  <c r="S19" i="62" s="1"/>
  <c r="W20" i="62" a="1"/>
  <c r="W20" i="62" s="1"/>
  <c r="S20" i="62" s="1" a="1"/>
  <c r="S20" i="62" s="1"/>
  <c r="W18" i="62" a="1"/>
  <c r="W18" i="62" s="1"/>
  <c r="S18" i="62" s="1" a="1"/>
  <c r="S18" i="62" s="1"/>
  <c r="W14" i="62" a="1"/>
  <c r="W14" i="62" s="1"/>
  <c r="S14" i="62" s="1" a="1"/>
  <c r="S14" i="62" s="1"/>
  <c r="W21" i="62" a="1"/>
  <c r="W21" i="62" s="1"/>
  <c r="S21" i="62" s="1" a="1"/>
  <c r="S21" i="62" s="1"/>
  <c r="W15" i="62" a="1"/>
  <c r="W15" i="62" s="1"/>
  <c r="S15" i="62" s="1" a="1"/>
  <c r="S15" i="62" s="1"/>
  <c r="W8" i="62" a="1"/>
  <c r="W8" i="62" s="1"/>
  <c r="S8" i="62" s="1" a="1"/>
  <c r="S8" i="62" s="1"/>
  <c r="W10" i="62" a="1"/>
  <c r="W10" i="62" s="1"/>
  <c r="S10" i="62" s="1" a="1"/>
  <c r="S10" i="62" s="1"/>
  <c r="W17" i="62" a="1"/>
  <c r="W17" i="62" s="1"/>
  <c r="S17" i="62" s="1" a="1"/>
  <c r="S17" i="62" s="1"/>
  <c r="W4" i="62" a="1"/>
  <c r="W4" i="62" s="1"/>
  <c r="S4" i="62" s="1" a="1"/>
  <c r="S4" i="62" s="1"/>
  <c r="W3" i="62" a="1"/>
  <c r="W3" i="62" s="1"/>
  <c r="S3" i="62" s="1" a="1"/>
  <c r="S3" i="62" s="1"/>
  <c r="X3" i="62" s="1"/>
  <c r="W12" i="62" a="1"/>
  <c r="W12" i="62" s="1"/>
  <c r="S12" i="62" s="1" a="1"/>
  <c r="S12" i="62" s="1"/>
  <c r="W13" i="62" a="1"/>
  <c r="W13" i="62" s="1"/>
  <c r="S13" i="62" s="1" a="1"/>
  <c r="S13" i="62" s="1"/>
  <c r="W16" i="62" a="1"/>
  <c r="W16" i="62" s="1"/>
  <c r="S16" i="62" s="1" a="1"/>
  <c r="S16" i="62" s="1"/>
  <c r="W5" i="62" a="1"/>
  <c r="W5" i="62" s="1"/>
  <c r="S5" i="62" s="1" a="1"/>
  <c r="S5" i="62" s="1"/>
  <c r="W6" i="62" a="1"/>
  <c r="W6" i="62" s="1"/>
  <c r="S6" i="62" s="1" a="1"/>
  <c r="S6" i="62" s="1"/>
  <c r="W2" i="62" a="1"/>
  <c r="W2" i="62" s="1"/>
  <c r="S2" i="62" s="1" a="1"/>
  <c r="S2" i="62" s="1"/>
  <c r="X2" i="62" s="1"/>
  <c r="W11" i="62" a="1"/>
  <c r="W11" i="62" s="1"/>
  <c r="S11" i="62" s="1" a="1"/>
  <c r="S11" i="62" s="1"/>
  <c r="W7" i="62" a="1"/>
  <c r="W7" i="62" s="1"/>
  <c r="S7" i="62" s="1" a="1"/>
  <c r="S7" i="62" s="1"/>
  <c r="W9" i="62" a="1"/>
  <c r="W9" i="62" s="1"/>
  <c r="S9" i="62" s="1" a="1"/>
  <c r="S9" i="62" s="1"/>
  <c r="W19" i="23" a="1"/>
  <c r="W19" i="23" s="1"/>
  <c r="S19" i="23" s="1" a="1"/>
  <c r="S19" i="23" s="1"/>
  <c r="W4" i="23" a="1"/>
  <c r="W4" i="23" s="1"/>
  <c r="S4" i="23" s="1" a="1"/>
  <c r="S4" i="23" s="1"/>
  <c r="W3" i="23" a="1"/>
  <c r="W3" i="23" s="1"/>
  <c r="S3" i="23" s="1" a="1"/>
  <c r="S3" i="23" s="1"/>
  <c r="W15" i="23" a="1"/>
  <c r="W15" i="23" s="1"/>
  <c r="S15" i="23" s="1" a="1"/>
  <c r="S15" i="23" s="1"/>
  <c r="W14" i="23" a="1"/>
  <c r="W14" i="23" s="1"/>
  <c r="S14" i="23" s="1" a="1"/>
  <c r="S14" i="23" s="1"/>
  <c r="W16" i="23" a="1"/>
  <c r="W16" i="23" s="1"/>
  <c r="S16" i="23" s="1" a="1"/>
  <c r="S16" i="23" s="1"/>
  <c r="W6" i="23" a="1"/>
  <c r="W6" i="23" s="1"/>
  <c r="S6" i="23" s="1" a="1"/>
  <c r="S6" i="23" s="1"/>
  <c r="W20" i="23" a="1"/>
  <c r="W20" i="23" s="1"/>
  <c r="S20" i="23" s="1" a="1"/>
  <c r="S20" i="23" s="1"/>
  <c r="W11" i="23" a="1"/>
  <c r="W11" i="23" s="1"/>
  <c r="S11" i="23" s="1" a="1"/>
  <c r="S11" i="23" s="1"/>
  <c r="W17" i="23" a="1"/>
  <c r="W17" i="23" s="1"/>
  <c r="S17" i="23" s="1" a="1"/>
  <c r="S17" i="23" s="1"/>
  <c r="W13" i="23" a="1"/>
  <c r="W13" i="23" s="1"/>
  <c r="S13" i="23" s="1" a="1"/>
  <c r="S13" i="23" s="1"/>
  <c r="W8" i="23" a="1"/>
  <c r="W8" i="23" s="1"/>
  <c r="S8" i="23" s="1" a="1"/>
  <c r="S8" i="23" s="1"/>
  <c r="W18" i="23" a="1"/>
  <c r="W18" i="23" s="1"/>
  <c r="S18" i="23" s="1" a="1"/>
  <c r="S18" i="23" s="1"/>
  <c r="W5" i="23" a="1"/>
  <c r="W5" i="23" s="1"/>
  <c r="S5" i="23" s="1" a="1"/>
  <c r="S5" i="23" s="1"/>
  <c r="W10" i="23" a="1"/>
  <c r="W10" i="23" s="1"/>
  <c r="S10" i="23" s="1" a="1"/>
  <c r="S10" i="23" s="1"/>
  <c r="W12" i="23" a="1"/>
  <c r="W12" i="23" s="1"/>
  <c r="S12" i="23" s="1" a="1"/>
  <c r="S12" i="23" s="1"/>
  <c r="W9" i="23" a="1"/>
  <c r="W9" i="23" s="1"/>
  <c r="S9" i="23" s="1" a="1"/>
  <c r="S9" i="23" s="1"/>
  <c r="W21" i="23" a="1"/>
  <c r="W21" i="23" s="1"/>
  <c r="S21" i="23" s="1" a="1"/>
  <c r="S21" i="23" s="1"/>
  <c r="W7" i="23" a="1"/>
  <c r="W7" i="23" s="1"/>
  <c r="S7" i="23" s="1" a="1"/>
  <c r="S7" i="23" s="1"/>
  <c r="W2" i="23" a="1"/>
  <c r="W2" i="23" s="1"/>
  <c r="S2" i="23" s="1" a="1"/>
  <c r="S2" i="23" s="1"/>
  <c r="X2" i="23" s="1"/>
  <c r="W18" i="10" a="1"/>
  <c r="W18" i="10" s="1"/>
  <c r="S18" i="10" s="1" a="1"/>
  <c r="S18" i="10" s="1"/>
  <c r="W10" i="10" a="1"/>
  <c r="W10" i="10" s="1"/>
  <c r="S10" i="10" s="1" a="1"/>
  <c r="S10" i="10" s="1"/>
  <c r="W2" i="10" a="1"/>
  <c r="W2" i="10" s="1"/>
  <c r="S2" i="10" s="1" a="1"/>
  <c r="S2" i="10" s="1"/>
  <c r="X2" i="10" s="1"/>
  <c r="W19" i="10" a="1"/>
  <c r="W19" i="10" s="1"/>
  <c r="S19" i="10" s="1" a="1"/>
  <c r="S19" i="10" s="1"/>
  <c r="W4" i="10" a="1"/>
  <c r="W4" i="10" s="1"/>
  <c r="S4" i="10" s="1" a="1"/>
  <c r="S4" i="10" s="1"/>
  <c r="W3" i="10" a="1"/>
  <c r="W3" i="10" s="1"/>
  <c r="S3" i="10" s="1" a="1"/>
  <c r="S3" i="10" s="1"/>
  <c r="X3" i="10" s="1"/>
  <c r="W20" i="10" a="1"/>
  <c r="W20" i="10" s="1"/>
  <c r="S20" i="10" s="1" a="1"/>
  <c r="S20" i="10" s="1"/>
  <c r="W13" i="10" a="1"/>
  <c r="W13" i="10" s="1"/>
  <c r="S13" i="10" s="1" a="1"/>
  <c r="S13" i="10" s="1"/>
  <c r="W5" i="10" a="1"/>
  <c r="W5" i="10" s="1"/>
  <c r="S5" i="10" s="1" a="1"/>
  <c r="S5" i="10" s="1"/>
  <c r="W21" i="10" a="1"/>
  <c r="W21" i="10" s="1"/>
  <c r="S21" i="10" s="1" a="1"/>
  <c r="S21" i="10" s="1"/>
  <c r="W17" i="10" a="1"/>
  <c r="W17" i="10" s="1"/>
  <c r="S17" i="10" s="1" a="1"/>
  <c r="S17" i="10" s="1"/>
  <c r="W6" i="10" a="1"/>
  <c r="W6" i="10" s="1"/>
  <c r="S6" i="10" s="1" a="1"/>
  <c r="S6" i="10" s="1"/>
  <c r="W8" i="10" a="1"/>
  <c r="W8" i="10" s="1"/>
  <c r="S8" i="10" s="1" a="1"/>
  <c r="S8" i="10" s="1"/>
  <c r="W12" i="10" a="1"/>
  <c r="W12" i="10" s="1"/>
  <c r="S12" i="10" s="1" a="1"/>
  <c r="S12" i="10" s="1"/>
  <c r="W14" i="10" a="1"/>
  <c r="W14" i="10" s="1"/>
  <c r="S14" i="10" s="1" a="1"/>
  <c r="S14" i="10" s="1"/>
  <c r="W16" i="10" a="1"/>
  <c r="W16" i="10" s="1"/>
  <c r="S16" i="10" s="1" a="1"/>
  <c r="S16" i="10" s="1"/>
  <c r="W9" i="10" a="1"/>
  <c r="W9" i="10" s="1"/>
  <c r="S9" i="10" s="1" a="1"/>
  <c r="S9" i="10" s="1"/>
  <c r="W7" i="10" a="1"/>
  <c r="W7" i="10" s="1"/>
  <c r="S7" i="10" s="1" a="1"/>
  <c r="S7" i="10" s="1"/>
  <c r="W11" i="10" a="1"/>
  <c r="W11" i="10" s="1"/>
  <c r="S11" i="10" s="1" a="1"/>
  <c r="S11" i="10" s="1"/>
  <c r="W15" i="10" a="1"/>
  <c r="W15" i="10" s="1"/>
  <c r="S15" i="10" s="1" a="1"/>
  <c r="S15" i="10" s="1"/>
  <c r="W19" i="48" a="1"/>
  <c r="W19" i="48" s="1"/>
  <c r="S19" i="48" s="1" a="1"/>
  <c r="S19" i="48" s="1"/>
  <c r="W13" i="48" a="1"/>
  <c r="W13" i="48" s="1"/>
  <c r="S13" i="48" s="1" a="1"/>
  <c r="S13" i="48" s="1"/>
  <c r="W5" i="48" a="1"/>
  <c r="W5" i="48" s="1"/>
  <c r="S5" i="48" s="1" a="1"/>
  <c r="S5" i="48" s="1"/>
  <c r="W15" i="48" a="1"/>
  <c r="W15" i="48" s="1"/>
  <c r="S15" i="48" s="1" a="1"/>
  <c r="S15" i="48" s="1"/>
  <c r="W14" i="48" a="1"/>
  <c r="W14" i="48" s="1"/>
  <c r="S14" i="48" s="1" a="1"/>
  <c r="S14" i="48" s="1"/>
  <c r="W20" i="48" a="1"/>
  <c r="W20" i="48" s="1"/>
  <c r="S20" i="48" s="1" a="1"/>
  <c r="S20" i="48" s="1"/>
  <c r="W17" i="48" a="1"/>
  <c r="W17" i="48" s="1"/>
  <c r="S17" i="48" s="1" a="1"/>
  <c r="S17" i="48" s="1"/>
  <c r="W9" i="48" a="1"/>
  <c r="W9" i="48" s="1"/>
  <c r="S9" i="48" s="1" a="1"/>
  <c r="S9" i="48" s="1"/>
  <c r="W8" i="48" a="1"/>
  <c r="W8" i="48" s="1"/>
  <c r="S8" i="48" s="1" a="1"/>
  <c r="S8" i="48" s="1"/>
  <c r="W7" i="48" a="1"/>
  <c r="W7" i="48" s="1"/>
  <c r="S7" i="48" s="1" a="1"/>
  <c r="S7" i="48" s="1"/>
  <c r="W16" i="48" a="1"/>
  <c r="W16" i="48" s="1"/>
  <c r="S16" i="48" s="1" a="1"/>
  <c r="S16" i="48" s="1"/>
  <c r="W10" i="48" a="1"/>
  <c r="W10" i="48" s="1"/>
  <c r="S10" i="48" s="1" a="1"/>
  <c r="S10" i="48" s="1"/>
  <c r="W2" i="48" a="1"/>
  <c r="W2" i="48" s="1"/>
  <c r="S2" i="48" s="1" a="1"/>
  <c r="S2" i="48" s="1"/>
  <c r="X2" i="48" s="1"/>
  <c r="W18" i="48" a="1"/>
  <c r="W18" i="48" s="1"/>
  <c r="S18" i="48" s="1" a="1"/>
  <c r="S18" i="48" s="1"/>
  <c r="W12" i="48" a="1"/>
  <c r="W12" i="48" s="1"/>
  <c r="S12" i="48" s="1" a="1"/>
  <c r="S12" i="48" s="1"/>
  <c r="W4" i="48" a="1"/>
  <c r="W4" i="48" s="1"/>
  <c r="S4" i="48" s="1" a="1"/>
  <c r="S4" i="48" s="1"/>
  <c r="X4" i="48" s="1"/>
  <c r="W3" i="48" a="1"/>
  <c r="W3" i="48" s="1"/>
  <c r="S3" i="48" s="1" a="1"/>
  <c r="S3" i="48" s="1"/>
  <c r="X3" i="48" s="1"/>
  <c r="W21" i="48" a="1"/>
  <c r="W21" i="48" s="1"/>
  <c r="S21" i="48" s="1" a="1"/>
  <c r="S21" i="48" s="1"/>
  <c r="W11" i="48" a="1"/>
  <c r="W11" i="48" s="1"/>
  <c r="S11" i="48" s="1" a="1"/>
  <c r="S11" i="48" s="1"/>
  <c r="W6" i="48" a="1"/>
  <c r="W6" i="48" s="1"/>
  <c r="S6" i="48" s="1" a="1"/>
  <c r="S6" i="48" s="1"/>
  <c r="W16" i="46" a="1"/>
  <c r="W16" i="46" s="1"/>
  <c r="S16" i="46" s="1" a="1"/>
  <c r="S16" i="46" s="1"/>
  <c r="W17" i="46" a="1"/>
  <c r="W17" i="46" s="1"/>
  <c r="S17" i="46" s="1" a="1"/>
  <c r="S17" i="46" s="1"/>
  <c r="W2" i="46" a="1"/>
  <c r="W2" i="46" s="1"/>
  <c r="S2" i="46" s="1" a="1"/>
  <c r="S2" i="46" s="1"/>
  <c r="X2" i="46" s="1"/>
  <c r="W10" i="46" a="1"/>
  <c r="W10" i="46" s="1"/>
  <c r="S10" i="46" s="1" a="1"/>
  <c r="S10" i="46" s="1"/>
  <c r="W20" i="46" a="1"/>
  <c r="W20" i="46" s="1"/>
  <c r="S20" i="46" s="1" a="1"/>
  <c r="S20" i="46" s="1"/>
  <c r="W12" i="46" a="1"/>
  <c r="W12" i="46" s="1"/>
  <c r="S12" i="46" s="1" a="1"/>
  <c r="S12" i="46" s="1"/>
  <c r="W11" i="46" a="1"/>
  <c r="W11" i="46" s="1"/>
  <c r="S11" i="46" s="1" a="1"/>
  <c r="S11" i="46" s="1"/>
  <c r="W13" i="46" a="1"/>
  <c r="W13" i="46" s="1"/>
  <c r="S13" i="46" s="1" a="1"/>
  <c r="S13" i="46" s="1"/>
  <c r="W19" i="46" a="1"/>
  <c r="W19" i="46" s="1"/>
  <c r="S19" i="46" s="1" a="1"/>
  <c r="S19" i="46" s="1"/>
  <c r="W15" i="46" a="1"/>
  <c r="W15" i="46" s="1"/>
  <c r="S15" i="46" s="1" a="1"/>
  <c r="S15" i="46" s="1"/>
  <c r="W14" i="46" a="1"/>
  <c r="W14" i="46" s="1"/>
  <c r="S14" i="46" s="1" a="1"/>
  <c r="S14" i="46" s="1"/>
  <c r="W4" i="46" a="1"/>
  <c r="W4" i="46" s="1"/>
  <c r="S4" i="46" s="1" a="1"/>
  <c r="S4" i="46" s="1"/>
  <c r="W5" i="46" a="1"/>
  <c r="W5" i="46" s="1"/>
  <c r="S5" i="46" s="1" a="1"/>
  <c r="S5" i="46" s="1"/>
  <c r="W6" i="46" a="1"/>
  <c r="W6" i="46" s="1"/>
  <c r="S6" i="46" s="1" a="1"/>
  <c r="S6" i="46" s="1"/>
  <c r="W21" i="46" a="1"/>
  <c r="W21" i="46" s="1"/>
  <c r="S21" i="46" s="1" a="1"/>
  <c r="S21" i="46" s="1"/>
  <c r="W8" i="46" a="1"/>
  <c r="W8" i="46" s="1"/>
  <c r="S8" i="46" s="1" a="1"/>
  <c r="S8" i="46" s="1"/>
  <c r="W7" i="46" a="1"/>
  <c r="W7" i="46" s="1"/>
  <c r="S7" i="46" s="1" a="1"/>
  <c r="S7" i="46" s="1"/>
  <c r="W3" i="46" a="1"/>
  <c r="W3" i="46" s="1"/>
  <c r="S3" i="46" s="1" a="1"/>
  <c r="S3" i="46" s="1"/>
  <c r="X3" i="46" s="1"/>
  <c r="W18" i="46" a="1"/>
  <c r="W18" i="46" s="1"/>
  <c r="S18" i="46" s="1" a="1"/>
  <c r="S18" i="46" s="1"/>
  <c r="W9" i="46" a="1"/>
  <c r="W9" i="46" s="1"/>
  <c r="S9" i="46" s="1" a="1"/>
  <c r="S9" i="46" s="1"/>
  <c r="BF2" i="7"/>
  <c r="AV2" i="7"/>
  <c r="AL2" i="7"/>
  <c r="BE2" i="7"/>
  <c r="AU2" i="7"/>
  <c r="AK2" i="7"/>
  <c r="AA2" i="7"/>
  <c r="U16" i="7" s="1"/>
  <c r="BD2" i="7"/>
  <c r="AT2" i="7"/>
  <c r="AJ2" i="7"/>
  <c r="Z2" i="7"/>
  <c r="BM2" i="7"/>
  <c r="BC2" i="7"/>
  <c r="AS2" i="7"/>
  <c r="AI2" i="7"/>
  <c r="Y2" i="7"/>
  <c r="BL2" i="7"/>
  <c r="BB2" i="7"/>
  <c r="AR2" i="7"/>
  <c r="AH2" i="7"/>
  <c r="BK2" i="7"/>
  <c r="BA2" i="7"/>
  <c r="AQ2" i="7"/>
  <c r="A8" i="7"/>
  <c r="BJ2" i="7"/>
  <c r="AZ2" i="7"/>
  <c r="AP2" i="7"/>
  <c r="BH2" i="7"/>
  <c r="AX2" i="7"/>
  <c r="AN2" i="7"/>
  <c r="BI2" i="7"/>
  <c r="AY2" i="7"/>
  <c r="AO2" i="7"/>
  <c r="BG2" i="7"/>
  <c r="AW2" i="7"/>
  <c r="AM2" i="7"/>
  <c r="AB1" i="62"/>
  <c r="AB1" i="61"/>
  <c r="AB1" i="60"/>
  <c r="AB1" i="59"/>
  <c r="AB1" i="58"/>
  <c r="AB1" i="57"/>
  <c r="AB1" i="56"/>
  <c r="AB1" i="55"/>
  <c r="AB1" i="53"/>
  <c r="AB1" i="54"/>
  <c r="AB1" i="52"/>
  <c r="AB1" i="51"/>
  <c r="AB1" i="50"/>
  <c r="AB1" i="49"/>
  <c r="AB1" i="48"/>
  <c r="AB1" i="46"/>
  <c r="AB1" i="47"/>
  <c r="AB1" i="43"/>
  <c r="AB1" i="45"/>
  <c r="AB1" i="44"/>
  <c r="AB1" i="42"/>
  <c r="AB1" i="40"/>
  <c r="AB1" i="41"/>
  <c r="AB1" i="37"/>
  <c r="AB1" i="38"/>
  <c r="AB1" i="39"/>
  <c r="AB1" i="36"/>
  <c r="AB1" i="35"/>
  <c r="AB1" i="34"/>
  <c r="AB1" i="33"/>
  <c r="AB1" i="31"/>
  <c r="AB1" i="32"/>
  <c r="AB1" i="28"/>
  <c r="AB1" i="29"/>
  <c r="AB1" i="30"/>
  <c r="AB1" i="27"/>
  <c r="AB1" i="26"/>
  <c r="AB1" i="25"/>
  <c r="AB1" i="24"/>
  <c r="AB1" i="23"/>
  <c r="AB1" i="21"/>
  <c r="AB1" i="22"/>
  <c r="AB1" i="19"/>
  <c r="AB1" i="20"/>
  <c r="AB1" i="17"/>
  <c r="AB1" i="15"/>
  <c r="AB1" i="16"/>
  <c r="AB1" i="13"/>
  <c r="AB1" i="18"/>
  <c r="AB1" i="10"/>
  <c r="AB1" i="14"/>
  <c r="AB1" i="11"/>
  <c r="AB1" i="12"/>
  <c r="AB1" i="9"/>
  <c r="AB1" i="7"/>
  <c r="AB1" i="8"/>
  <c r="AC1" i="62"/>
  <c r="AC1" i="61"/>
  <c r="AC1" i="60"/>
  <c r="AC1" i="59"/>
  <c r="AC1" i="58"/>
  <c r="AC1" i="57"/>
  <c r="AC1" i="54"/>
  <c r="AC1" i="56"/>
  <c r="AC1" i="55"/>
  <c r="AC1" i="53"/>
  <c r="AC1" i="52"/>
  <c r="AC1" i="50"/>
  <c r="AC1" i="51"/>
  <c r="AC1" i="49"/>
  <c r="AC1" i="48"/>
  <c r="AC1" i="46"/>
  <c r="AC1" i="47"/>
  <c r="AC1" i="45"/>
  <c r="AC1" i="44"/>
  <c r="AC1" i="42"/>
  <c r="AC1" i="38"/>
  <c r="AC1" i="43"/>
  <c r="AC1" i="41"/>
  <c r="AC1" i="39"/>
  <c r="AC1" i="35"/>
  <c r="AC1" i="36"/>
  <c r="AC1" i="40"/>
  <c r="AC1" i="34"/>
  <c r="AC1" i="37"/>
  <c r="AC1" i="33"/>
  <c r="AC1" i="32"/>
  <c r="AC1" i="30"/>
  <c r="AC1" i="29"/>
  <c r="AC1" i="31"/>
  <c r="AC1" i="28"/>
  <c r="AC1" i="27"/>
  <c r="AC1" i="26"/>
  <c r="AC1" i="24"/>
  <c r="AC1" i="25"/>
  <c r="AC1" i="22"/>
  <c r="AC1" i="23"/>
  <c r="AC1" i="17"/>
  <c r="AC1" i="18"/>
  <c r="AC1" i="21"/>
  <c r="AC1" i="20"/>
  <c r="AC1" i="19"/>
  <c r="AC1" i="15"/>
  <c r="AC1" i="16"/>
  <c r="AC1" i="13"/>
  <c r="AC1" i="14"/>
  <c r="AC1" i="11"/>
  <c r="AC1" i="12"/>
  <c r="AC1" i="10"/>
  <c r="AC1" i="9"/>
  <c r="AC1" i="7"/>
  <c r="AC1" i="8"/>
  <c r="X3" i="7"/>
  <c r="X4" i="7" s="1"/>
  <c r="AD1" i="62"/>
  <c r="AD1" i="61"/>
  <c r="AD1" i="60"/>
  <c r="AD1" i="59"/>
  <c r="AD1" i="58"/>
  <c r="AD1" i="57"/>
  <c r="AD1" i="56"/>
  <c r="AD1" i="54"/>
  <c r="AD1" i="55"/>
  <c r="AD1" i="52"/>
  <c r="AD1" i="53"/>
  <c r="AD1" i="51"/>
  <c r="AD1" i="49"/>
  <c r="AD1" i="48"/>
  <c r="AD1" i="50"/>
  <c r="AD1" i="47"/>
  <c r="AD1" i="45"/>
  <c r="AD1" i="46"/>
  <c r="AD1" i="44"/>
  <c r="AD1" i="42"/>
  <c r="AD1" i="43"/>
  <c r="AD1" i="41"/>
  <c r="AD1" i="39"/>
  <c r="AD1" i="38"/>
  <c r="AD1" i="40"/>
  <c r="AD1" i="35"/>
  <c r="AD1" i="36"/>
  <c r="AD1" i="37"/>
  <c r="AD1" i="33"/>
  <c r="AD1" i="34"/>
  <c r="AD1" i="32"/>
  <c r="AD1" i="29"/>
  <c r="AD1" i="31"/>
  <c r="AD1" i="30"/>
  <c r="AD1" i="27"/>
  <c r="AD1" i="24"/>
  <c r="AD1" i="28"/>
  <c r="AD1" i="25"/>
  <c r="AD1" i="22"/>
  <c r="AD1" i="23"/>
  <c r="AD1" i="26"/>
  <c r="AD1" i="21"/>
  <c r="AD1" i="20"/>
  <c r="AD1" i="19"/>
  <c r="AD1" i="17"/>
  <c r="AD1" i="16"/>
  <c r="AD1" i="18"/>
  <c r="AD1" i="14"/>
  <c r="AD1" i="15"/>
  <c r="AD1" i="11"/>
  <c r="AD1" i="12"/>
  <c r="AD1" i="13"/>
  <c r="AD1" i="9"/>
  <c r="AD1" i="7"/>
  <c r="AD1" i="8"/>
  <c r="AD1" i="10"/>
  <c r="W18" i="37" a="1"/>
  <c r="W18" i="37" s="1"/>
  <c r="S18" i="37" s="1" a="1"/>
  <c r="S18" i="37" s="1"/>
  <c r="W10" i="37" a="1"/>
  <c r="W10" i="37" s="1"/>
  <c r="S10" i="37" s="1" a="1"/>
  <c r="S10" i="37" s="1"/>
  <c r="W2" i="37" a="1"/>
  <c r="W2" i="37" s="1"/>
  <c r="S2" i="37" s="1" a="1"/>
  <c r="S2" i="37" s="1"/>
  <c r="X2" i="37" s="1"/>
  <c r="W19" i="37" a="1"/>
  <c r="W19" i="37" s="1"/>
  <c r="S19" i="37" s="1" a="1"/>
  <c r="S19" i="37" s="1"/>
  <c r="W12" i="37" a="1"/>
  <c r="W12" i="37" s="1"/>
  <c r="S12" i="37" s="1" a="1"/>
  <c r="S12" i="37" s="1"/>
  <c r="W11" i="37" a="1"/>
  <c r="W11" i="37" s="1"/>
  <c r="S11" i="37" s="1" a="1"/>
  <c r="S11" i="37" s="1"/>
  <c r="W4" i="37" a="1"/>
  <c r="W4" i="37" s="1"/>
  <c r="S4" i="37" s="1" a="1"/>
  <c r="S4" i="37" s="1"/>
  <c r="W3" i="37" a="1"/>
  <c r="W3" i="37" s="1"/>
  <c r="S3" i="37" s="1" a="1"/>
  <c r="S3" i="37" s="1"/>
  <c r="W13" i="37" a="1"/>
  <c r="W13" i="37" s="1"/>
  <c r="S13" i="37" s="1" a="1"/>
  <c r="S13" i="37" s="1"/>
  <c r="W5" i="37" a="1"/>
  <c r="W5" i="37" s="1"/>
  <c r="S5" i="37" s="1" a="1"/>
  <c r="S5" i="37" s="1"/>
  <c r="W21" i="37" a="1"/>
  <c r="W21" i="37" s="1"/>
  <c r="S21" i="37" s="1" a="1"/>
  <c r="S21" i="37" s="1"/>
  <c r="W15" i="37" a="1"/>
  <c r="W15" i="37" s="1"/>
  <c r="S15" i="37" s="1" a="1"/>
  <c r="S15" i="37" s="1"/>
  <c r="W14" i="37" a="1"/>
  <c r="W14" i="37" s="1"/>
  <c r="S14" i="37" s="1" a="1"/>
  <c r="S14" i="37" s="1"/>
  <c r="W6" i="37" a="1"/>
  <c r="W6" i="37" s="1"/>
  <c r="S6" i="37" s="1" a="1"/>
  <c r="S6" i="37" s="1"/>
  <c r="W16" i="37" a="1"/>
  <c r="W16" i="37" s="1"/>
  <c r="S16" i="37" s="1" a="1"/>
  <c r="S16" i="37" s="1"/>
  <c r="W9" i="37" a="1"/>
  <c r="W9" i="37" s="1"/>
  <c r="S9" i="37" s="1" a="1"/>
  <c r="S9" i="37" s="1"/>
  <c r="W20" i="37" a="1"/>
  <c r="W20" i="37" s="1"/>
  <c r="S20" i="37" s="1" a="1"/>
  <c r="S20" i="37" s="1"/>
  <c r="W8" i="37" a="1"/>
  <c r="W8" i="37" s="1"/>
  <c r="S8" i="37" s="1" a="1"/>
  <c r="S8" i="37" s="1"/>
  <c r="W7" i="37" a="1"/>
  <c r="W7" i="37" s="1"/>
  <c r="S7" i="37" s="1" a="1"/>
  <c r="S7" i="37" s="1"/>
  <c r="W17" i="37" a="1"/>
  <c r="W17" i="37" s="1"/>
  <c r="S17" i="37" s="1" a="1"/>
  <c r="S17" i="37" s="1"/>
  <c r="AE1" i="62"/>
  <c r="AE1" i="61"/>
  <c r="AE1" i="60"/>
  <c r="AE1" i="59"/>
  <c r="AE1" i="58"/>
  <c r="AE1" i="57"/>
  <c r="AE1" i="56"/>
  <c r="AE1" i="55"/>
  <c r="AE1" i="54"/>
  <c r="AE1" i="52"/>
  <c r="AE1" i="53"/>
  <c r="AE1" i="51"/>
  <c r="AE1" i="50"/>
  <c r="AE1" i="49"/>
  <c r="AE1" i="48"/>
  <c r="AE1" i="47"/>
  <c r="AE1" i="45"/>
  <c r="AE1" i="46"/>
  <c r="AE1" i="44"/>
  <c r="AE1" i="43"/>
  <c r="AE1" i="41"/>
  <c r="AE1" i="40"/>
  <c r="AE1" i="42"/>
  <c r="AE1" i="38"/>
  <c r="AE1" i="39"/>
  <c r="AE1" i="36"/>
  <c r="AE1" i="37"/>
  <c r="AE1" i="35"/>
  <c r="AE1" i="33"/>
  <c r="AE1" i="34"/>
  <c r="AE1" i="32"/>
  <c r="AE1" i="29"/>
  <c r="AE1" i="31"/>
  <c r="AE1" i="30"/>
  <c r="AE1" i="28"/>
  <c r="AE1" i="25"/>
  <c r="AE1" i="22"/>
  <c r="AE1" i="24"/>
  <c r="AE1" i="27"/>
  <c r="AE1" i="23"/>
  <c r="AE1" i="21"/>
  <c r="AE1" i="26"/>
  <c r="AE1" i="20"/>
  <c r="AE1" i="15"/>
  <c r="AE1" i="17"/>
  <c r="AE1" i="16"/>
  <c r="AE1" i="13"/>
  <c r="AE1" i="18"/>
  <c r="AE1" i="19"/>
  <c r="AE1" i="14"/>
  <c r="AE1" i="11"/>
  <c r="AE1" i="12"/>
  <c r="AE1" i="9"/>
  <c r="AE1" i="7"/>
  <c r="AE1" i="8"/>
  <c r="AE1" i="10"/>
  <c r="AF1" i="62"/>
  <c r="AF1" i="61"/>
  <c r="AF1" i="59"/>
  <c r="AF1" i="60"/>
  <c r="AF1" i="58"/>
  <c r="AF1" i="57"/>
  <c r="AF1" i="56"/>
  <c r="AF1" i="55"/>
  <c r="AF1" i="53"/>
  <c r="AF1" i="54"/>
  <c r="AF1" i="52"/>
  <c r="AF1" i="50"/>
  <c r="AF1" i="51"/>
  <c r="AF1" i="49"/>
  <c r="AF1" i="47"/>
  <c r="AF1" i="45"/>
  <c r="AF1" i="48"/>
  <c r="AF1" i="46"/>
  <c r="AF1" i="44"/>
  <c r="AF1" i="43"/>
  <c r="AF1" i="41"/>
  <c r="AF1" i="40"/>
  <c r="AF1" i="42"/>
  <c r="AF1" i="39"/>
  <c r="AF1" i="37"/>
  <c r="AF1" i="36"/>
  <c r="AF1" i="33"/>
  <c r="AF1" i="34"/>
  <c r="AF1" i="38"/>
  <c r="AF1" i="32"/>
  <c r="AF1" i="30"/>
  <c r="AF1" i="31"/>
  <c r="AF1" i="35"/>
  <c r="AF1" i="29"/>
  <c r="AF1" i="28"/>
  <c r="AF1" i="27"/>
  <c r="AF1" i="26"/>
  <c r="AF1" i="24"/>
  <c r="AF1" i="25"/>
  <c r="AF1" i="23"/>
  <c r="AF1" i="22"/>
  <c r="AF1" i="20"/>
  <c r="AF1" i="21"/>
  <c r="AF1" i="19"/>
  <c r="AF1" i="17"/>
  <c r="AF1" i="16"/>
  <c r="AF1" i="18"/>
  <c r="AF1" i="14"/>
  <c r="AF1" i="11"/>
  <c r="AF1" i="15"/>
  <c r="AF1" i="12"/>
  <c r="AF1" i="13"/>
  <c r="AF1" i="7"/>
  <c r="AF1" i="8"/>
  <c r="AF1" i="10"/>
  <c r="AF1" i="9"/>
  <c r="W16" i="15" a="1"/>
  <c r="W16" i="15" s="1"/>
  <c r="S16" i="15" s="1" a="1"/>
  <c r="S16" i="15" s="1"/>
  <c r="W9" i="15" a="1"/>
  <c r="W9" i="15" s="1"/>
  <c r="S9" i="15" s="1" a="1"/>
  <c r="S9" i="15" s="1"/>
  <c r="W12" i="15" a="1"/>
  <c r="W12" i="15" s="1"/>
  <c r="S12" i="15" s="1" a="1"/>
  <c r="S12" i="15" s="1"/>
  <c r="W20" i="15" a="1"/>
  <c r="W20" i="15" s="1"/>
  <c r="S20" i="15" s="1" a="1"/>
  <c r="S20" i="15" s="1"/>
  <c r="W17" i="15" a="1"/>
  <c r="W17" i="15" s="1"/>
  <c r="S17" i="15" s="1" a="1"/>
  <c r="S17" i="15" s="1"/>
  <c r="W8" i="15" a="1"/>
  <c r="W8" i="15" s="1"/>
  <c r="S8" i="15" s="1" a="1"/>
  <c r="S8" i="15" s="1"/>
  <c r="W7" i="15" a="1"/>
  <c r="W7" i="15" s="1"/>
  <c r="S7" i="15" s="1" a="1"/>
  <c r="S7" i="15" s="1"/>
  <c r="W14" i="15" a="1"/>
  <c r="W14" i="15" s="1"/>
  <c r="S14" i="15" s="1" a="1"/>
  <c r="S14" i="15" s="1"/>
  <c r="W19" i="15" a="1"/>
  <c r="W19" i="15" s="1"/>
  <c r="S19" i="15" s="1" a="1"/>
  <c r="S19" i="15" s="1"/>
  <c r="W2" i="15" a="1"/>
  <c r="W2" i="15" s="1"/>
  <c r="S2" i="15" s="1" a="1"/>
  <c r="S2" i="15" s="1"/>
  <c r="X2" i="15" s="1"/>
  <c r="W11" i="15" a="1"/>
  <c r="W11" i="15" s="1"/>
  <c r="S11" i="15" s="1" a="1"/>
  <c r="S11" i="15" s="1"/>
  <c r="W4" i="15" a="1"/>
  <c r="W4" i="15" s="1"/>
  <c r="S4" i="15" s="1" a="1"/>
  <c r="S4" i="15" s="1"/>
  <c r="W3" i="15" a="1"/>
  <c r="W3" i="15" s="1"/>
  <c r="S3" i="15" s="1" a="1"/>
  <c r="S3" i="15" s="1"/>
  <c r="X3" i="15" s="1"/>
  <c r="W18" i="15" a="1"/>
  <c r="W18" i="15" s="1"/>
  <c r="S18" i="15" s="1" a="1"/>
  <c r="S18" i="15" s="1"/>
  <c r="W13" i="15" a="1"/>
  <c r="W13" i="15" s="1"/>
  <c r="S13" i="15" s="1" a="1"/>
  <c r="S13" i="15" s="1"/>
  <c r="W5" i="15" a="1"/>
  <c r="W5" i="15" s="1"/>
  <c r="S5" i="15" s="1" a="1"/>
  <c r="S5" i="15" s="1"/>
  <c r="W21" i="15" a="1"/>
  <c r="W21" i="15" s="1"/>
  <c r="S21" i="15" s="1" a="1"/>
  <c r="S21" i="15" s="1"/>
  <c r="W15" i="15" a="1"/>
  <c r="W15" i="15" s="1"/>
  <c r="S15" i="15" s="1" a="1"/>
  <c r="S15" i="15" s="1"/>
  <c r="W10" i="15" a="1"/>
  <c r="W10" i="15" s="1"/>
  <c r="S10" i="15" s="1" a="1"/>
  <c r="S10" i="15" s="1"/>
  <c r="W6" i="15" a="1"/>
  <c r="W6" i="15" s="1"/>
  <c r="S6" i="15" s="1" a="1"/>
  <c r="S6" i="15" s="1"/>
  <c r="W20" i="52" a="1"/>
  <c r="W20" i="52" s="1"/>
  <c r="S20" i="52" s="1" a="1"/>
  <c r="S20" i="52" s="1"/>
  <c r="W15" i="52" a="1"/>
  <c r="W15" i="52" s="1"/>
  <c r="S15" i="52" s="1" a="1"/>
  <c r="S15" i="52" s="1"/>
  <c r="W21" i="52" a="1"/>
  <c r="W21" i="52" s="1"/>
  <c r="S21" i="52" s="1" a="1"/>
  <c r="S21" i="52" s="1"/>
  <c r="W17" i="52" a="1"/>
  <c r="W17" i="52" s="1"/>
  <c r="S17" i="52" s="1" a="1"/>
  <c r="S17" i="52" s="1"/>
  <c r="W6" i="52" a="1"/>
  <c r="W6" i="52" s="1"/>
  <c r="S6" i="52" s="1" a="1"/>
  <c r="S6" i="52" s="1"/>
  <c r="W18" i="52" a="1"/>
  <c r="W18" i="52" s="1"/>
  <c r="S18" i="52" s="1" a="1"/>
  <c r="S18" i="52" s="1"/>
  <c r="W14" i="52" a="1"/>
  <c r="W14" i="52" s="1"/>
  <c r="S14" i="52" s="1" a="1"/>
  <c r="S14" i="52" s="1"/>
  <c r="W7" i="52" a="1"/>
  <c r="W7" i="52" s="1"/>
  <c r="S7" i="52" s="1" a="1"/>
  <c r="S7" i="52" s="1"/>
  <c r="W19" i="52" a="1"/>
  <c r="W19" i="52" s="1"/>
  <c r="S19" i="52" s="1" a="1"/>
  <c r="S19" i="52" s="1"/>
  <c r="W11" i="52" a="1"/>
  <c r="W11" i="52" s="1"/>
  <c r="S11" i="52" s="1" a="1"/>
  <c r="S11" i="52" s="1"/>
  <c r="W13" i="52" a="1"/>
  <c r="W13" i="52" s="1"/>
  <c r="S13" i="52" s="1" a="1"/>
  <c r="S13" i="52" s="1"/>
  <c r="W10" i="52" a="1"/>
  <c r="W10" i="52" s="1"/>
  <c r="S10" i="52" s="1" a="1"/>
  <c r="S10" i="52" s="1"/>
  <c r="W4" i="52" a="1"/>
  <c r="W4" i="52" s="1"/>
  <c r="S4" i="52" s="1" a="1"/>
  <c r="S4" i="52" s="1"/>
  <c r="W3" i="52" a="1"/>
  <c r="W3" i="52" s="1"/>
  <c r="S3" i="52" s="1" a="1"/>
  <c r="S3" i="52" s="1"/>
  <c r="X3" i="52" s="1"/>
  <c r="W16" i="52" a="1"/>
  <c r="W16" i="52" s="1"/>
  <c r="S16" i="52" s="1" a="1"/>
  <c r="S16" i="52" s="1"/>
  <c r="W12" i="52" a="1"/>
  <c r="W12" i="52" s="1"/>
  <c r="S12" i="52" s="1" a="1"/>
  <c r="S12" i="52" s="1"/>
  <c r="W8" i="52" a="1"/>
  <c r="W8" i="52" s="1"/>
  <c r="S8" i="52" s="1" a="1"/>
  <c r="S8" i="52" s="1"/>
  <c r="W2" i="52" a="1"/>
  <c r="W2" i="52" s="1"/>
  <c r="S2" i="52" s="1" a="1"/>
  <c r="S2" i="52" s="1"/>
  <c r="X2" i="52" s="1"/>
  <c r="W9" i="52" a="1"/>
  <c r="W9" i="52" s="1"/>
  <c r="S9" i="52" s="1" a="1"/>
  <c r="S9" i="52" s="1"/>
  <c r="W5" i="52" a="1"/>
  <c r="W5" i="52" s="1"/>
  <c r="S5" i="52" s="1" a="1"/>
  <c r="S5" i="52" s="1"/>
  <c r="W17" i="38" a="1"/>
  <c r="W17" i="38" s="1"/>
  <c r="S17" i="38" s="1" a="1"/>
  <c r="S17" i="38" s="1"/>
  <c r="W19" i="38" a="1"/>
  <c r="W19" i="38" s="1"/>
  <c r="S19" i="38" s="1" a="1"/>
  <c r="S19" i="38" s="1"/>
  <c r="W4" i="38" a="1"/>
  <c r="W4" i="38" s="1"/>
  <c r="S4" i="38" s="1" a="1"/>
  <c r="S4" i="38" s="1"/>
  <c r="W3" i="38" a="1"/>
  <c r="W3" i="38" s="1"/>
  <c r="S3" i="38" s="1" a="1"/>
  <c r="S3" i="38" s="1"/>
  <c r="W15" i="38" a="1"/>
  <c r="W15" i="38" s="1"/>
  <c r="S15" i="38" s="1" a="1"/>
  <c r="S15" i="38" s="1"/>
  <c r="W18" i="38" a="1"/>
  <c r="W18" i="38" s="1"/>
  <c r="S18" i="38" s="1" a="1"/>
  <c r="S18" i="38" s="1"/>
  <c r="W13" i="38" a="1"/>
  <c r="W13" i="38" s="1"/>
  <c r="S13" i="38" s="1" a="1"/>
  <c r="S13" i="38" s="1"/>
  <c r="W14" i="38" a="1"/>
  <c r="W14" i="38" s="1"/>
  <c r="S14" i="38" s="1" a="1"/>
  <c r="S14" i="38" s="1"/>
  <c r="W5" i="38" a="1"/>
  <c r="W5" i="38" s="1"/>
  <c r="S5" i="38" s="1" a="1"/>
  <c r="S5" i="38" s="1"/>
  <c r="W6" i="38" a="1"/>
  <c r="W6" i="38" s="1"/>
  <c r="S6" i="38" s="1" a="1"/>
  <c r="S6" i="38" s="1"/>
  <c r="W2" i="38" a="1"/>
  <c r="W2" i="38" s="1"/>
  <c r="S2" i="38" s="1" a="1"/>
  <c r="S2" i="38" s="1"/>
  <c r="X2" i="38" s="1"/>
  <c r="W9" i="38" a="1"/>
  <c r="W9" i="38" s="1"/>
  <c r="S9" i="38" s="1" a="1"/>
  <c r="S9" i="38" s="1"/>
  <c r="W8" i="38" a="1"/>
  <c r="W8" i="38" s="1"/>
  <c r="S8" i="38" s="1" a="1"/>
  <c r="S8" i="38" s="1"/>
  <c r="W7" i="38" a="1"/>
  <c r="W7" i="38" s="1"/>
  <c r="S7" i="38" s="1" a="1"/>
  <c r="S7" i="38" s="1"/>
  <c r="W10" i="38" a="1"/>
  <c r="W10" i="38" s="1"/>
  <c r="S10" i="38" s="1" a="1"/>
  <c r="S10" i="38" s="1"/>
  <c r="W20" i="38" a="1"/>
  <c r="W20" i="38" s="1"/>
  <c r="S20" i="38" s="1" a="1"/>
  <c r="S20" i="38" s="1"/>
  <c r="W16" i="38" a="1"/>
  <c r="W16" i="38" s="1"/>
  <c r="S16" i="38" s="1" a="1"/>
  <c r="S16" i="38" s="1"/>
  <c r="W21" i="38" a="1"/>
  <c r="W21" i="38" s="1"/>
  <c r="S21" i="38" s="1" a="1"/>
  <c r="S21" i="38" s="1"/>
  <c r="W12" i="38" a="1"/>
  <c r="W12" i="38" s="1"/>
  <c r="S12" i="38" s="1" a="1"/>
  <c r="S12" i="38" s="1"/>
  <c r="W11" i="38" a="1"/>
  <c r="W11" i="38" s="1"/>
  <c r="S11" i="38" s="1" a="1"/>
  <c r="S11" i="38" s="1"/>
  <c r="W17" i="35" a="1"/>
  <c r="W17" i="35" s="1"/>
  <c r="S17" i="35" s="1" a="1"/>
  <c r="S17" i="35" s="1"/>
  <c r="W2" i="35" a="1"/>
  <c r="W2" i="35" s="1"/>
  <c r="S2" i="35" s="1" a="1"/>
  <c r="S2" i="35" s="1"/>
  <c r="X2" i="35" s="1"/>
  <c r="W20" i="35" a="1"/>
  <c r="W20" i="35" s="1"/>
  <c r="S20" i="35" s="1" a="1"/>
  <c r="S20" i="35" s="1"/>
  <c r="W15" i="35" a="1"/>
  <c r="W15" i="35" s="1"/>
  <c r="S15" i="35" s="1" a="1"/>
  <c r="S15" i="35" s="1"/>
  <c r="W19" i="35" a="1"/>
  <c r="W19" i="35" s="1"/>
  <c r="S19" i="35" s="1" a="1"/>
  <c r="S19" i="35" s="1"/>
  <c r="W8" i="35" a="1"/>
  <c r="W8" i="35" s="1"/>
  <c r="S8" i="35" s="1" a="1"/>
  <c r="S8" i="35" s="1"/>
  <c r="W7" i="35" a="1"/>
  <c r="W7" i="35" s="1"/>
  <c r="S7" i="35" s="1" a="1"/>
  <c r="S7" i="35" s="1"/>
  <c r="W10" i="35" a="1"/>
  <c r="W10" i="35" s="1"/>
  <c r="S10" i="35" s="1" a="1"/>
  <c r="S10" i="35" s="1"/>
  <c r="W16" i="35" a="1"/>
  <c r="W16" i="35" s="1"/>
  <c r="S16" i="35" s="1" a="1"/>
  <c r="S16" i="35" s="1"/>
  <c r="W12" i="35" a="1"/>
  <c r="W12" i="35" s="1"/>
  <c r="S12" i="35" s="1" a="1"/>
  <c r="S12" i="35" s="1"/>
  <c r="W11" i="35" a="1"/>
  <c r="W11" i="35" s="1"/>
  <c r="S11" i="35" s="1" a="1"/>
  <c r="S11" i="35" s="1"/>
  <c r="W18" i="35" a="1"/>
  <c r="W18" i="35" s="1"/>
  <c r="S18" i="35" s="1" a="1"/>
  <c r="S18" i="35" s="1"/>
  <c r="W13" i="35" a="1"/>
  <c r="W13" i="35" s="1"/>
  <c r="S13" i="35" s="1" a="1"/>
  <c r="S13" i="35" s="1"/>
  <c r="W14" i="35" a="1"/>
  <c r="W14" i="35" s="1"/>
  <c r="S14" i="35" s="1" a="1"/>
  <c r="S14" i="35" s="1"/>
  <c r="W4" i="35" a="1"/>
  <c r="W4" i="35" s="1"/>
  <c r="S4" i="35" s="1" a="1"/>
  <c r="S4" i="35" s="1"/>
  <c r="W3" i="35" a="1"/>
  <c r="W3" i="35" s="1"/>
  <c r="S3" i="35" s="1" a="1"/>
  <c r="S3" i="35" s="1"/>
  <c r="X3" i="35" s="1"/>
  <c r="W5" i="35" a="1"/>
  <c r="W5" i="35" s="1"/>
  <c r="S5" i="35" s="1" a="1"/>
  <c r="S5" i="35" s="1"/>
  <c r="W21" i="35" a="1"/>
  <c r="W21" i="35" s="1"/>
  <c r="S21" i="35" s="1" a="1"/>
  <c r="S21" i="35" s="1"/>
  <c r="W9" i="35" a="1"/>
  <c r="W9" i="35" s="1"/>
  <c r="S9" i="35" s="1" a="1"/>
  <c r="S9" i="35" s="1"/>
  <c r="W6" i="35" a="1"/>
  <c r="W6" i="35" s="1"/>
  <c r="S6" i="35" s="1" a="1"/>
  <c r="S6" i="35" s="1"/>
  <c r="W17" i="60" a="1"/>
  <c r="W17" i="60" s="1"/>
  <c r="S17" i="60" s="1" a="1"/>
  <c r="S17" i="60" s="1"/>
  <c r="W21" i="60" a="1"/>
  <c r="W21" i="60" s="1"/>
  <c r="S21" i="60" s="1" a="1"/>
  <c r="S21" i="60" s="1"/>
  <c r="W15" i="60" a="1"/>
  <c r="W15" i="60" s="1"/>
  <c r="S15" i="60" s="1" a="1"/>
  <c r="S15" i="60" s="1"/>
  <c r="W12" i="60" a="1"/>
  <c r="W12" i="60" s="1"/>
  <c r="S12" i="60" s="1" a="1"/>
  <c r="S12" i="60" s="1"/>
  <c r="W16" i="60" a="1"/>
  <c r="W16" i="60" s="1"/>
  <c r="S16" i="60" s="1" a="1"/>
  <c r="S16" i="60" s="1"/>
  <c r="W8" i="60" a="1"/>
  <c r="W8" i="60" s="1"/>
  <c r="S8" i="60" s="1" a="1"/>
  <c r="S8" i="60" s="1"/>
  <c r="W14" i="60" a="1"/>
  <c r="W14" i="60" s="1"/>
  <c r="S14" i="60" s="1" a="1"/>
  <c r="S14" i="60" s="1"/>
  <c r="W20" i="60" a="1"/>
  <c r="W20" i="60" s="1"/>
  <c r="S20" i="60" s="1" a="1"/>
  <c r="S20" i="60" s="1"/>
  <c r="W18" i="60" a="1"/>
  <c r="W18" i="60" s="1"/>
  <c r="S18" i="60" s="1" a="1"/>
  <c r="S18" i="60" s="1"/>
  <c r="W11" i="60" a="1"/>
  <c r="W11" i="60" s="1"/>
  <c r="S11" i="60" s="1" a="1"/>
  <c r="S11" i="60" s="1"/>
  <c r="W7" i="60" a="1"/>
  <c r="W7" i="60" s="1"/>
  <c r="S7" i="60" s="1" a="1"/>
  <c r="S7" i="60" s="1"/>
  <c r="W4" i="60" a="1"/>
  <c r="W4" i="60" s="1"/>
  <c r="S4" i="60" s="1" a="1"/>
  <c r="S4" i="60" s="1"/>
  <c r="W19" i="60" a="1"/>
  <c r="W19" i="60" s="1"/>
  <c r="S19" i="60" s="1" a="1"/>
  <c r="S19" i="60" s="1"/>
  <c r="W2" i="60" a="1"/>
  <c r="W2" i="60" s="1"/>
  <c r="S2" i="60" s="1" a="1"/>
  <c r="S2" i="60" s="1"/>
  <c r="X2" i="60" s="1"/>
  <c r="W10" i="60" a="1"/>
  <c r="W10" i="60" s="1"/>
  <c r="S10" i="60" s="1" a="1"/>
  <c r="S10" i="60" s="1"/>
  <c r="W6" i="60" a="1"/>
  <c r="W6" i="60" s="1"/>
  <c r="S6" i="60" s="1" a="1"/>
  <c r="S6" i="60" s="1"/>
  <c r="W3" i="60" a="1"/>
  <c r="W3" i="60" s="1"/>
  <c r="S3" i="60" s="1" a="1"/>
  <c r="S3" i="60" s="1"/>
  <c r="X3" i="60" s="1"/>
  <c r="W5" i="60" a="1"/>
  <c r="W5" i="60" s="1"/>
  <c r="S5" i="60" s="1" a="1"/>
  <c r="S5" i="60" s="1"/>
  <c r="W13" i="60" a="1"/>
  <c r="W13" i="60" s="1"/>
  <c r="S13" i="60" s="1" a="1"/>
  <c r="S13" i="60" s="1"/>
  <c r="W9" i="60" a="1"/>
  <c r="W9" i="60" s="1"/>
  <c r="S9" i="60" s="1" a="1"/>
  <c r="S9" i="60" s="1"/>
  <c r="W19" i="45" a="1"/>
  <c r="W19" i="45" s="1"/>
  <c r="S19" i="45" s="1" a="1"/>
  <c r="S19" i="45" s="1"/>
  <c r="W13" i="45" a="1"/>
  <c r="W13" i="45" s="1"/>
  <c r="S13" i="45" s="1" a="1"/>
  <c r="S13" i="45" s="1"/>
  <c r="W6" i="45" a="1"/>
  <c r="W6" i="45" s="1"/>
  <c r="S6" i="45" s="1" a="1"/>
  <c r="S6" i="45" s="1"/>
  <c r="W21" i="45" a="1"/>
  <c r="W21" i="45" s="1"/>
  <c r="S21" i="45" s="1" a="1"/>
  <c r="S21" i="45" s="1"/>
  <c r="W16" i="45" a="1"/>
  <c r="W16" i="45" s="1"/>
  <c r="S16" i="45" s="1" a="1"/>
  <c r="S16" i="45" s="1"/>
  <c r="W17" i="45" a="1"/>
  <c r="W17" i="45" s="1"/>
  <c r="S17" i="45" s="1" a="1"/>
  <c r="S17" i="45" s="1"/>
  <c r="W20" i="45" a="1"/>
  <c r="W20" i="45" s="1"/>
  <c r="S20" i="45" s="1" a="1"/>
  <c r="S20" i="45" s="1"/>
  <c r="W2" i="45" a="1"/>
  <c r="W2" i="45" s="1"/>
  <c r="S2" i="45" s="1" a="1"/>
  <c r="S2" i="45" s="1"/>
  <c r="X2" i="45" s="1"/>
  <c r="W15" i="45" a="1"/>
  <c r="W15" i="45" s="1"/>
  <c r="S15" i="45" s="1" a="1"/>
  <c r="S15" i="45" s="1"/>
  <c r="W14" i="45" a="1"/>
  <c r="W14" i="45" s="1"/>
  <c r="S14" i="45" s="1" a="1"/>
  <c r="S14" i="45" s="1"/>
  <c r="W3" i="45" a="1"/>
  <c r="W3" i="45" s="1"/>
  <c r="S3" i="45" s="1" a="1"/>
  <c r="S3" i="45" s="1"/>
  <c r="X3" i="45" s="1"/>
  <c r="W5" i="45" a="1"/>
  <c r="W5" i="45" s="1"/>
  <c r="S5" i="45" s="1" a="1"/>
  <c r="S5" i="45" s="1"/>
  <c r="W18" i="45" a="1"/>
  <c r="W18" i="45" s="1"/>
  <c r="S18" i="45" s="1" a="1"/>
  <c r="S18" i="45" s="1"/>
  <c r="W9" i="45" a="1"/>
  <c r="W9" i="45" s="1"/>
  <c r="S9" i="45" s="1" a="1"/>
  <c r="S9" i="45" s="1"/>
  <c r="W8" i="45" a="1"/>
  <c r="W8" i="45" s="1"/>
  <c r="S8" i="45" s="1" a="1"/>
  <c r="S8" i="45" s="1"/>
  <c r="W7" i="45" a="1"/>
  <c r="W7" i="45" s="1"/>
  <c r="S7" i="45" s="1" a="1"/>
  <c r="S7" i="45" s="1"/>
  <c r="W4" i="45" a="1"/>
  <c r="W4" i="45" s="1"/>
  <c r="S4" i="45" s="1" a="1"/>
  <c r="S4" i="45" s="1"/>
  <c r="X4" i="45" s="1"/>
  <c r="W10" i="45" a="1"/>
  <c r="W10" i="45" s="1"/>
  <c r="S10" i="45" s="1" a="1"/>
  <c r="S10" i="45" s="1"/>
  <c r="W12" i="45" a="1"/>
  <c r="W12" i="45" s="1"/>
  <c r="S12" i="45" s="1" a="1"/>
  <c r="S12" i="45" s="1"/>
  <c r="W11" i="45" a="1"/>
  <c r="W11" i="45" s="1"/>
  <c r="S11" i="45" s="1" a="1"/>
  <c r="S11" i="45" s="1"/>
  <c r="W15" i="13" a="1"/>
  <c r="W15" i="13" s="1"/>
  <c r="S15" i="13" s="1" a="1"/>
  <c r="S15" i="13" s="1"/>
  <c r="W14" i="13" a="1"/>
  <c r="W14" i="13" s="1"/>
  <c r="S14" i="13" s="1" a="1"/>
  <c r="S14" i="13" s="1"/>
  <c r="W16" i="13" a="1"/>
  <c r="W16" i="13" s="1"/>
  <c r="S16" i="13" s="1" a="1"/>
  <c r="S16" i="13" s="1"/>
  <c r="W9" i="13" a="1"/>
  <c r="W9" i="13" s="1"/>
  <c r="S9" i="13" s="1" a="1"/>
  <c r="S9" i="13" s="1"/>
  <c r="W17" i="13" a="1"/>
  <c r="W17" i="13" s="1"/>
  <c r="S17" i="13" s="1" a="1"/>
  <c r="S17" i="13" s="1"/>
  <c r="W18" i="13" a="1"/>
  <c r="W18" i="13" s="1"/>
  <c r="S18" i="13" s="1" a="1"/>
  <c r="S18" i="13" s="1"/>
  <c r="W10" i="13" a="1"/>
  <c r="W10" i="13" s="1"/>
  <c r="S10" i="13" s="1" a="1"/>
  <c r="S10" i="13" s="1"/>
  <c r="W19" i="13" a="1"/>
  <c r="W19" i="13" s="1"/>
  <c r="S19" i="13" s="1" a="1"/>
  <c r="S19" i="13" s="1"/>
  <c r="W12" i="13" a="1"/>
  <c r="W12" i="13" s="1"/>
  <c r="S12" i="13" s="1" a="1"/>
  <c r="S12" i="13" s="1"/>
  <c r="W3" i="13" a="1"/>
  <c r="W3" i="13" s="1"/>
  <c r="S3" i="13" s="1" a="1"/>
  <c r="S3" i="13" s="1"/>
  <c r="W5" i="13" a="1"/>
  <c r="W5" i="13" s="1"/>
  <c r="S5" i="13" s="1" a="1"/>
  <c r="S5" i="13" s="1"/>
  <c r="W20" i="13" a="1"/>
  <c r="W20" i="13" s="1"/>
  <c r="S20" i="13" s="1" a="1"/>
  <c r="S20" i="13" s="1"/>
  <c r="W2" i="13" a="1"/>
  <c r="W2" i="13" s="1"/>
  <c r="S2" i="13" s="1" a="1"/>
  <c r="S2" i="13" s="1"/>
  <c r="X2" i="13" s="1"/>
  <c r="W7" i="13" a="1"/>
  <c r="W7" i="13" s="1"/>
  <c r="S7" i="13" s="1" a="1"/>
  <c r="S7" i="13" s="1"/>
  <c r="W11" i="13" a="1"/>
  <c r="W11" i="13" s="1"/>
  <c r="S11" i="13" s="1" a="1"/>
  <c r="S11" i="13" s="1"/>
  <c r="W4" i="13" a="1"/>
  <c r="W4" i="13" s="1"/>
  <c r="S4" i="13" s="1" a="1"/>
  <c r="S4" i="13" s="1"/>
  <c r="W13" i="13" a="1"/>
  <c r="W13" i="13" s="1"/>
  <c r="S13" i="13" s="1" a="1"/>
  <c r="S13" i="13" s="1"/>
  <c r="W8" i="13" a="1"/>
  <c r="W8" i="13" s="1"/>
  <c r="S8" i="13" s="1" a="1"/>
  <c r="S8" i="13" s="1"/>
  <c r="W6" i="13" a="1"/>
  <c r="W6" i="13" s="1"/>
  <c r="S6" i="13" s="1" a="1"/>
  <c r="S6" i="13" s="1"/>
  <c r="W21" i="13" a="1"/>
  <c r="W21" i="13" s="1"/>
  <c r="S21" i="13" s="1" a="1"/>
  <c r="S21" i="13" s="1"/>
  <c r="W15" i="20" a="1"/>
  <c r="W15" i="20" s="1"/>
  <c r="S15" i="20" s="1" a="1"/>
  <c r="S15" i="20" s="1"/>
  <c r="W14" i="20" a="1"/>
  <c r="W14" i="20" s="1"/>
  <c r="S14" i="20" s="1" a="1"/>
  <c r="S14" i="20" s="1"/>
  <c r="W2" i="20" a="1"/>
  <c r="W2" i="20" s="1"/>
  <c r="S2" i="20" s="1" a="1"/>
  <c r="S2" i="20" s="1"/>
  <c r="X2" i="20" s="1"/>
  <c r="W20" i="20" a="1"/>
  <c r="W20" i="20" s="1"/>
  <c r="S20" i="20" s="1" a="1"/>
  <c r="S20" i="20" s="1"/>
  <c r="W13" i="20" a="1"/>
  <c r="W13" i="20" s="1"/>
  <c r="S13" i="20" s="1" a="1"/>
  <c r="S13" i="20" s="1"/>
  <c r="W17" i="20" a="1"/>
  <c r="W17" i="20" s="1"/>
  <c r="S17" i="20" s="1" a="1"/>
  <c r="S17" i="20" s="1"/>
  <c r="W9" i="20" a="1"/>
  <c r="W9" i="20" s="1"/>
  <c r="S9" i="20" s="1" a="1"/>
  <c r="S9" i="20" s="1"/>
  <c r="W8" i="20" a="1"/>
  <c r="W8" i="20" s="1"/>
  <c r="S8" i="20" s="1" a="1"/>
  <c r="S8" i="20" s="1"/>
  <c r="W7" i="20" a="1"/>
  <c r="W7" i="20" s="1"/>
  <c r="S7" i="20" s="1" a="1"/>
  <c r="S7" i="20" s="1"/>
  <c r="W6" i="20" a="1"/>
  <c r="W6" i="20" s="1"/>
  <c r="S6" i="20" s="1" a="1"/>
  <c r="S6" i="20" s="1"/>
  <c r="W19" i="20" a="1"/>
  <c r="W19" i="20" s="1"/>
  <c r="S19" i="20" s="1" a="1"/>
  <c r="S19" i="20" s="1"/>
  <c r="W16" i="20" a="1"/>
  <c r="W16" i="20" s="1"/>
  <c r="S16" i="20" s="1" a="1"/>
  <c r="S16" i="20" s="1"/>
  <c r="W10" i="20" a="1"/>
  <c r="W10" i="20" s="1"/>
  <c r="S10" i="20" s="1" a="1"/>
  <c r="S10" i="20" s="1"/>
  <c r="W3" i="20" a="1"/>
  <c r="W3" i="20" s="1"/>
  <c r="S3" i="20" s="1" a="1"/>
  <c r="S3" i="20" s="1"/>
  <c r="X3" i="20" s="1"/>
  <c r="W21" i="20" a="1"/>
  <c r="W21" i="20" s="1"/>
  <c r="S21" i="20" s="1" a="1"/>
  <c r="S21" i="20" s="1"/>
  <c r="W12" i="20" a="1"/>
  <c r="W12" i="20" s="1"/>
  <c r="S12" i="20" s="1" a="1"/>
  <c r="S12" i="20" s="1"/>
  <c r="W11" i="20" a="1"/>
  <c r="W11" i="20" s="1"/>
  <c r="S11" i="20" s="1" a="1"/>
  <c r="S11" i="20" s="1"/>
  <c r="W5" i="20" a="1"/>
  <c r="W5" i="20" s="1"/>
  <c r="S5" i="20" s="1" a="1"/>
  <c r="S5" i="20" s="1"/>
  <c r="W18" i="20" a="1"/>
  <c r="W18" i="20" s="1"/>
  <c r="S18" i="20" s="1" a="1"/>
  <c r="S18" i="20" s="1"/>
  <c r="W4" i="20" a="1"/>
  <c r="W4" i="20" s="1"/>
  <c r="S4" i="20" s="1" a="1"/>
  <c r="S4" i="20" s="1"/>
  <c r="X4" i="20" s="1"/>
  <c r="W15" i="50" a="1"/>
  <c r="W15" i="50" s="1"/>
  <c r="S15" i="50" s="1" a="1"/>
  <c r="S15" i="50" s="1"/>
  <c r="W6" i="50" a="1"/>
  <c r="W6" i="50" s="1"/>
  <c r="S6" i="50" s="1" a="1"/>
  <c r="S6" i="50" s="1"/>
  <c r="W9" i="50" a="1"/>
  <c r="W9" i="50" s="1"/>
  <c r="S9" i="50" s="1" a="1"/>
  <c r="S9" i="50" s="1"/>
  <c r="W20" i="50" a="1"/>
  <c r="W20" i="50" s="1"/>
  <c r="S20" i="50" s="1" a="1"/>
  <c r="S20" i="50" s="1"/>
  <c r="W17" i="50" a="1"/>
  <c r="W17" i="50" s="1"/>
  <c r="S17" i="50" s="1" a="1"/>
  <c r="S17" i="50" s="1"/>
  <c r="W19" i="50" a="1"/>
  <c r="W19" i="50" s="1"/>
  <c r="S19" i="50" s="1" a="1"/>
  <c r="S19" i="50" s="1"/>
  <c r="W16" i="50" a="1"/>
  <c r="W16" i="50" s="1"/>
  <c r="S16" i="50" s="1" a="1"/>
  <c r="S16" i="50" s="1"/>
  <c r="W12" i="50" a="1"/>
  <c r="W12" i="50" s="1"/>
  <c r="S12" i="50" s="1" a="1"/>
  <c r="S12" i="50" s="1"/>
  <c r="W2" i="50" a="1"/>
  <c r="W2" i="50" s="1"/>
  <c r="S2" i="50" s="1" a="1"/>
  <c r="S2" i="50" s="1"/>
  <c r="X2" i="50" s="1"/>
  <c r="W21" i="50" a="1"/>
  <c r="W21" i="50" s="1"/>
  <c r="S21" i="50" s="1" a="1"/>
  <c r="S21" i="50" s="1"/>
  <c r="W10" i="50" a="1"/>
  <c r="W10" i="50" s="1"/>
  <c r="S10" i="50" s="1" a="1"/>
  <c r="S10" i="50" s="1"/>
  <c r="W4" i="50" a="1"/>
  <c r="W4" i="50" s="1"/>
  <c r="S4" i="50" s="1" a="1"/>
  <c r="S4" i="50" s="1"/>
  <c r="W3" i="50" a="1"/>
  <c r="W3" i="50" s="1"/>
  <c r="S3" i="50" s="1" a="1"/>
  <c r="S3" i="50" s="1"/>
  <c r="W5" i="50" a="1"/>
  <c r="W5" i="50" s="1"/>
  <c r="S5" i="50" s="1" a="1"/>
  <c r="S5" i="50" s="1"/>
  <c r="W13" i="50" a="1"/>
  <c r="W13" i="50" s="1"/>
  <c r="S13" i="50" s="1" a="1"/>
  <c r="S13" i="50" s="1"/>
  <c r="W8" i="50" a="1"/>
  <c r="W8" i="50" s="1"/>
  <c r="S8" i="50" s="1" a="1"/>
  <c r="S8" i="50" s="1"/>
  <c r="W7" i="50" a="1"/>
  <c r="W7" i="50" s="1"/>
  <c r="S7" i="50" s="1" a="1"/>
  <c r="S7" i="50" s="1"/>
  <c r="W14" i="50" a="1"/>
  <c r="W14" i="50" s="1"/>
  <c r="S14" i="50" s="1" a="1"/>
  <c r="S14" i="50" s="1"/>
  <c r="W18" i="50" a="1"/>
  <c r="W18" i="50" s="1"/>
  <c r="S18" i="50" s="1" a="1"/>
  <c r="S18" i="50" s="1"/>
  <c r="W11" i="50" a="1"/>
  <c r="W11" i="50" s="1"/>
  <c r="S11" i="50" s="1" a="1"/>
  <c r="S11" i="50" s="1"/>
  <c r="W20" i="27" a="1"/>
  <c r="W20" i="27" s="1"/>
  <c r="S20" i="27" s="1" a="1"/>
  <c r="S20" i="27" s="1"/>
  <c r="W21" i="27" a="1"/>
  <c r="W21" i="27" s="1"/>
  <c r="S21" i="27" s="1" a="1"/>
  <c r="S21" i="27" s="1"/>
  <c r="W16" i="27" a="1"/>
  <c r="W16" i="27" s="1"/>
  <c r="S16" i="27" s="1" a="1"/>
  <c r="S16" i="27" s="1"/>
  <c r="W2" i="27" a="1"/>
  <c r="W2" i="27" s="1"/>
  <c r="S2" i="27" s="1" a="1"/>
  <c r="S2" i="27" s="1"/>
  <c r="X2" i="27" s="1"/>
  <c r="W4" i="27" a="1"/>
  <c r="W4" i="27" s="1"/>
  <c r="S4" i="27" s="1" a="1"/>
  <c r="S4" i="27" s="1"/>
  <c r="W3" i="27" a="1"/>
  <c r="W3" i="27" s="1"/>
  <c r="S3" i="27" s="1" a="1"/>
  <c r="S3" i="27" s="1"/>
  <c r="X3" i="27" s="1"/>
  <c r="W18" i="27" a="1"/>
  <c r="W18" i="27" s="1"/>
  <c r="S18" i="27" s="1" a="1"/>
  <c r="S18" i="27" s="1"/>
  <c r="W13" i="27" a="1"/>
  <c r="W13" i="27" s="1"/>
  <c r="S13" i="27" s="1" a="1"/>
  <c r="S13" i="27" s="1"/>
  <c r="W8" i="27" a="1"/>
  <c r="W8" i="27" s="1"/>
  <c r="S8" i="27" s="1" a="1"/>
  <c r="S8" i="27" s="1"/>
  <c r="W7" i="27" a="1"/>
  <c r="W7" i="27" s="1"/>
  <c r="S7" i="27" s="1" a="1"/>
  <c r="S7" i="27" s="1"/>
  <c r="W15" i="27" a="1"/>
  <c r="W15" i="27" s="1"/>
  <c r="S15" i="27" s="1" a="1"/>
  <c r="S15" i="27" s="1"/>
  <c r="W10" i="27" a="1"/>
  <c r="W10" i="27" s="1"/>
  <c r="S10" i="27" s="1" a="1"/>
  <c r="S10" i="27" s="1"/>
  <c r="W11" i="27" a="1"/>
  <c r="W11" i="27" s="1"/>
  <c r="S11" i="27" s="1" a="1"/>
  <c r="S11" i="27" s="1"/>
  <c r="W17" i="27" a="1"/>
  <c r="W17" i="27" s="1"/>
  <c r="S17" i="27" s="1" a="1"/>
  <c r="S17" i="27" s="1"/>
  <c r="W12" i="27" a="1"/>
  <c r="W12" i="27" s="1"/>
  <c r="S12" i="27" s="1" a="1"/>
  <c r="S12" i="27" s="1"/>
  <c r="W19" i="27" a="1"/>
  <c r="W19" i="27" s="1"/>
  <c r="S19" i="27" s="1" a="1"/>
  <c r="S19" i="27" s="1"/>
  <c r="W14" i="27" a="1"/>
  <c r="W14" i="27" s="1"/>
  <c r="S14" i="27" s="1" a="1"/>
  <c r="S14" i="27" s="1"/>
  <c r="W5" i="27" a="1"/>
  <c r="W5" i="27" s="1"/>
  <c r="S5" i="27" s="1" a="1"/>
  <c r="S5" i="27" s="1"/>
  <c r="W6" i="27" a="1"/>
  <c r="W6" i="27" s="1"/>
  <c r="S6" i="27" s="1" a="1"/>
  <c r="S6" i="27" s="1"/>
  <c r="W9" i="27" a="1"/>
  <c r="W9" i="27" s="1"/>
  <c r="S9" i="27" s="1" a="1"/>
  <c r="S9" i="27" s="1"/>
  <c r="W19" i="8" a="1"/>
  <c r="W19" i="8" s="1"/>
  <c r="S19" i="8" s="1" a="1"/>
  <c r="S19" i="8" s="1"/>
  <c r="W12" i="8" a="1"/>
  <c r="W12" i="8" s="1"/>
  <c r="S12" i="8" s="1" a="1"/>
  <c r="S12" i="8" s="1"/>
  <c r="W11" i="8" a="1"/>
  <c r="W11" i="8" s="1"/>
  <c r="S11" i="8" s="1" a="1"/>
  <c r="S11" i="8" s="1"/>
  <c r="W3" i="8" a="1"/>
  <c r="W3" i="8" s="1"/>
  <c r="S3" i="8" s="1" a="1"/>
  <c r="S3" i="8" s="1"/>
  <c r="W4" i="8" a="1"/>
  <c r="W4" i="8" s="1"/>
  <c r="S4" i="8" s="1" a="1"/>
  <c r="S4" i="8" s="1"/>
  <c r="W20" i="8" a="1"/>
  <c r="W20" i="8" s="1"/>
  <c r="S20" i="8" s="1" a="1"/>
  <c r="S20" i="8" s="1"/>
  <c r="W13" i="8" a="1"/>
  <c r="W13" i="8" s="1"/>
  <c r="S13" i="8" s="1" a="1"/>
  <c r="S13" i="8" s="1"/>
  <c r="W5" i="8" a="1"/>
  <c r="W5" i="8" s="1"/>
  <c r="S5" i="8" s="1" a="1"/>
  <c r="S5" i="8" s="1"/>
  <c r="W15" i="8" a="1"/>
  <c r="W15" i="8" s="1"/>
  <c r="S15" i="8" s="1" a="1"/>
  <c r="S15" i="8" s="1"/>
  <c r="W14" i="8" a="1"/>
  <c r="W14" i="8" s="1"/>
  <c r="S14" i="8" s="1" a="1"/>
  <c r="S14" i="8" s="1"/>
  <c r="W21" i="8" a="1"/>
  <c r="W21" i="8" s="1"/>
  <c r="S21" i="8" s="1" a="1"/>
  <c r="S21" i="8" s="1"/>
  <c r="W6" i="8" a="1"/>
  <c r="W6" i="8" s="1"/>
  <c r="S6" i="8" s="1" a="1"/>
  <c r="S6" i="8" s="1"/>
  <c r="W16" i="8" a="1"/>
  <c r="W16" i="8" s="1"/>
  <c r="S16" i="8" s="1" a="1"/>
  <c r="S16" i="8" s="1"/>
  <c r="W9" i="8" a="1"/>
  <c r="W9" i="8" s="1"/>
  <c r="S9" i="8" s="1" a="1"/>
  <c r="S9" i="8" s="1"/>
  <c r="W8" i="8" a="1"/>
  <c r="W8" i="8" s="1"/>
  <c r="S8" i="8" s="1" a="1"/>
  <c r="S8" i="8" s="1"/>
  <c r="W7" i="8" a="1"/>
  <c r="W7" i="8" s="1"/>
  <c r="S7" i="8" s="1" a="1"/>
  <c r="S7" i="8" s="1"/>
  <c r="W17" i="8" a="1"/>
  <c r="W17" i="8" s="1"/>
  <c r="S17" i="8" s="1" a="1"/>
  <c r="S17" i="8" s="1"/>
  <c r="W18" i="8" a="1"/>
  <c r="W18" i="8" s="1"/>
  <c r="S18" i="8" s="1" a="1"/>
  <c r="S18" i="8" s="1"/>
  <c r="W10" i="8" a="1"/>
  <c r="W10" i="8" s="1"/>
  <c r="S10" i="8" s="1" a="1"/>
  <c r="S10" i="8" s="1"/>
  <c r="W2" i="8" a="1"/>
  <c r="W2" i="8" s="1"/>
  <c r="S2" i="8" s="1" a="1"/>
  <c r="S2" i="8" s="1"/>
  <c r="X2" i="8" s="1"/>
  <c r="W20" i="36" a="1"/>
  <c r="W20" i="36" s="1"/>
  <c r="S20" i="36" s="1" a="1"/>
  <c r="S20" i="36" s="1"/>
  <c r="W13" i="36" a="1"/>
  <c r="W13" i="36" s="1"/>
  <c r="S13" i="36" s="1" a="1"/>
  <c r="S13" i="36" s="1"/>
  <c r="W15" i="36" a="1"/>
  <c r="W15" i="36" s="1"/>
  <c r="S15" i="36" s="1" a="1"/>
  <c r="S15" i="36" s="1"/>
  <c r="W14" i="36" a="1"/>
  <c r="W14" i="36" s="1"/>
  <c r="S14" i="36" s="1" a="1"/>
  <c r="S14" i="36" s="1"/>
  <c r="W21" i="36" a="1"/>
  <c r="W21" i="36" s="1"/>
  <c r="S21" i="36" s="1" a="1"/>
  <c r="S21" i="36" s="1"/>
  <c r="W16" i="36" a="1"/>
  <c r="W16" i="36" s="1"/>
  <c r="S16" i="36" s="1" a="1"/>
  <c r="S16" i="36" s="1"/>
  <c r="W9" i="36" a="1"/>
  <c r="W9" i="36" s="1"/>
  <c r="S9" i="36" s="1" a="1"/>
  <c r="S9" i="36" s="1"/>
  <c r="W8" i="36" a="1"/>
  <c r="W8" i="36" s="1"/>
  <c r="S8" i="36" s="1" a="1"/>
  <c r="S8" i="36" s="1"/>
  <c r="W17" i="36" a="1"/>
  <c r="W17" i="36" s="1"/>
  <c r="S17" i="36" s="1" a="1"/>
  <c r="S17" i="36" s="1"/>
  <c r="W18" i="36" a="1"/>
  <c r="W18" i="36" s="1"/>
  <c r="S18" i="36" s="1" a="1"/>
  <c r="S18" i="36" s="1"/>
  <c r="W10" i="36" a="1"/>
  <c r="W10" i="36" s="1"/>
  <c r="S10" i="36" s="1" a="1"/>
  <c r="S10" i="36" s="1"/>
  <c r="W2" i="36" a="1"/>
  <c r="W2" i="36" s="1"/>
  <c r="S2" i="36" s="1" a="1"/>
  <c r="S2" i="36" s="1"/>
  <c r="X2" i="36" s="1"/>
  <c r="W5" i="36" a="1"/>
  <c r="W5" i="36" s="1"/>
  <c r="S5" i="36" s="1" a="1"/>
  <c r="S5" i="36" s="1"/>
  <c r="W3" i="36" a="1"/>
  <c r="W3" i="36" s="1"/>
  <c r="S3" i="36" s="1" a="1"/>
  <c r="S3" i="36" s="1"/>
  <c r="W19" i="36" a="1"/>
  <c r="W19" i="36" s="1"/>
  <c r="S19" i="36" s="1" a="1"/>
  <c r="S19" i="36" s="1"/>
  <c r="W7" i="36" a="1"/>
  <c r="W7" i="36" s="1"/>
  <c r="S7" i="36" s="1" a="1"/>
  <c r="S7" i="36" s="1"/>
  <c r="W4" i="36" a="1"/>
  <c r="W4" i="36" s="1"/>
  <c r="S4" i="36" s="1" a="1"/>
  <c r="S4" i="36" s="1"/>
  <c r="W6" i="36" a="1"/>
  <c r="W6" i="36" s="1"/>
  <c r="S6" i="36" s="1" a="1"/>
  <c r="S6" i="36" s="1"/>
  <c r="W12" i="36" a="1"/>
  <c r="W12" i="36" s="1"/>
  <c r="S12" i="36" s="1" a="1"/>
  <c r="S12" i="36" s="1"/>
  <c r="W11" i="36" a="1"/>
  <c r="W11" i="36" s="1"/>
  <c r="S11" i="36" s="1" a="1"/>
  <c r="S11" i="36" s="1"/>
  <c r="W2" i="12" a="1"/>
  <c r="W2" i="12" s="1"/>
  <c r="S2" i="12" s="1" a="1"/>
  <c r="S2" i="12" s="1"/>
  <c r="X2" i="12" s="1"/>
  <c r="W4" i="12" a="1"/>
  <c r="W4" i="12" s="1"/>
  <c r="S4" i="12" s="1" a="1"/>
  <c r="S4" i="12" s="1"/>
  <c r="W3" i="12" a="1"/>
  <c r="W3" i="12" s="1"/>
  <c r="S3" i="12" s="1" a="1"/>
  <c r="S3" i="12" s="1"/>
  <c r="W20" i="12" a="1"/>
  <c r="W20" i="12" s="1"/>
  <c r="S20" i="12" s="1" a="1"/>
  <c r="S20" i="12" s="1"/>
  <c r="W13" i="12" a="1"/>
  <c r="W13" i="12" s="1"/>
  <c r="S13" i="12" s="1" a="1"/>
  <c r="S13" i="12" s="1"/>
  <c r="W18" i="12" a="1"/>
  <c r="W18" i="12" s="1"/>
  <c r="S18" i="12" s="1" a="1"/>
  <c r="S18" i="12" s="1"/>
  <c r="W15" i="12" a="1"/>
  <c r="W15" i="12" s="1"/>
  <c r="S15" i="12" s="1" a="1"/>
  <c r="S15" i="12" s="1"/>
  <c r="W5" i="12" a="1"/>
  <c r="W5" i="12" s="1"/>
  <c r="S5" i="12" s="1" a="1"/>
  <c r="S5" i="12" s="1"/>
  <c r="W6" i="12" a="1"/>
  <c r="W6" i="12" s="1"/>
  <c r="S6" i="12" s="1" a="1"/>
  <c r="S6" i="12" s="1"/>
  <c r="W17" i="12" a="1"/>
  <c r="W17" i="12" s="1"/>
  <c r="S17" i="12" s="1" a="1"/>
  <c r="S17" i="12" s="1"/>
  <c r="W9" i="12" a="1"/>
  <c r="W9" i="12" s="1"/>
  <c r="S9" i="12" s="1" a="1"/>
  <c r="S9" i="12" s="1"/>
  <c r="W14" i="12" a="1"/>
  <c r="W14" i="12" s="1"/>
  <c r="S14" i="12" s="1" a="1"/>
  <c r="S14" i="12" s="1"/>
  <c r="W8" i="12" a="1"/>
  <c r="W8" i="12" s="1"/>
  <c r="S8" i="12" s="1" a="1"/>
  <c r="S8" i="12" s="1"/>
  <c r="W7" i="12" a="1"/>
  <c r="W7" i="12" s="1"/>
  <c r="S7" i="12" s="1" a="1"/>
  <c r="S7" i="12" s="1"/>
  <c r="W19" i="12" a="1"/>
  <c r="W19" i="12" s="1"/>
  <c r="S19" i="12" s="1" a="1"/>
  <c r="S19" i="12" s="1"/>
  <c r="W16" i="12" a="1"/>
  <c r="W16" i="12" s="1"/>
  <c r="S16" i="12" s="1" a="1"/>
  <c r="S16" i="12" s="1"/>
  <c r="W10" i="12" a="1"/>
  <c r="W10" i="12" s="1"/>
  <c r="S10" i="12" s="1" a="1"/>
  <c r="S10" i="12" s="1"/>
  <c r="W21" i="12" a="1"/>
  <c r="W21" i="12" s="1"/>
  <c r="S21" i="12" s="1" a="1"/>
  <c r="S21" i="12" s="1"/>
  <c r="W12" i="12" a="1"/>
  <c r="W12" i="12" s="1"/>
  <c r="S12" i="12" s="1" a="1"/>
  <c r="S12" i="12" s="1"/>
  <c r="W11" i="12" a="1"/>
  <c r="W11" i="12" s="1"/>
  <c r="S11" i="12" s="1" a="1"/>
  <c r="S11" i="12" s="1"/>
  <c r="W16" i="24" a="1"/>
  <c r="W16" i="24" s="1"/>
  <c r="S16" i="24" s="1" a="1"/>
  <c r="S16" i="24" s="1"/>
  <c r="W9" i="24" a="1"/>
  <c r="W9" i="24" s="1"/>
  <c r="S9" i="24" s="1" a="1"/>
  <c r="S9" i="24" s="1"/>
  <c r="W8" i="24" a="1"/>
  <c r="W8" i="24" s="1"/>
  <c r="S8" i="24" s="1" a="1"/>
  <c r="S8" i="24" s="1"/>
  <c r="W7" i="24" a="1"/>
  <c r="W7" i="24" s="1"/>
  <c r="S7" i="24" s="1" a="1"/>
  <c r="S7" i="24" s="1"/>
  <c r="W17" i="24" a="1"/>
  <c r="W17" i="24" s="1"/>
  <c r="S17" i="24" s="1" a="1"/>
  <c r="S17" i="24" s="1"/>
  <c r="W2" i="24" a="1"/>
  <c r="W2" i="24" s="1"/>
  <c r="S2" i="24" s="1" a="1"/>
  <c r="S2" i="24" s="1"/>
  <c r="X2" i="24" s="1"/>
  <c r="W19" i="24" a="1"/>
  <c r="W19" i="24" s="1"/>
  <c r="S19" i="24" s="1" a="1"/>
  <c r="S19" i="24" s="1"/>
  <c r="W12" i="24" a="1"/>
  <c r="W12" i="24" s="1"/>
  <c r="S12" i="24" s="1" a="1"/>
  <c r="S12" i="24" s="1"/>
  <c r="W4" i="24" a="1"/>
  <c r="W4" i="24" s="1"/>
  <c r="S4" i="24" s="1" a="1"/>
  <c r="S4" i="24" s="1"/>
  <c r="W13" i="24" a="1"/>
  <c r="W13" i="24" s="1"/>
  <c r="S13" i="24" s="1" a="1"/>
  <c r="S13" i="24" s="1"/>
  <c r="W5" i="24" a="1"/>
  <c r="W5" i="24" s="1"/>
  <c r="S5" i="24" s="1" a="1"/>
  <c r="S5" i="24" s="1"/>
  <c r="W15" i="24" a="1"/>
  <c r="W15" i="24" s="1"/>
  <c r="S15" i="24" s="1" a="1"/>
  <c r="S15" i="24" s="1"/>
  <c r="W14" i="24" a="1"/>
  <c r="W14" i="24" s="1"/>
  <c r="S14" i="24" s="1" a="1"/>
  <c r="S14" i="24" s="1"/>
  <c r="W18" i="24" a="1"/>
  <c r="W18" i="24" s="1"/>
  <c r="S18" i="24" s="1" a="1"/>
  <c r="S18" i="24" s="1"/>
  <c r="W20" i="24" a="1"/>
  <c r="W20" i="24" s="1"/>
  <c r="S20" i="24" s="1" a="1"/>
  <c r="S20" i="24" s="1"/>
  <c r="W11" i="24" a="1"/>
  <c r="W11" i="24" s="1"/>
  <c r="S11" i="24" s="1" a="1"/>
  <c r="S11" i="24" s="1"/>
  <c r="W3" i="24" a="1"/>
  <c r="W3" i="24" s="1"/>
  <c r="S3" i="24" s="1" a="1"/>
  <c r="S3" i="24" s="1"/>
  <c r="X3" i="24" s="1"/>
  <c r="W21" i="24" a="1"/>
  <c r="W21" i="24" s="1"/>
  <c r="S21" i="24" s="1" a="1"/>
  <c r="S21" i="24" s="1"/>
  <c r="W6" i="24" a="1"/>
  <c r="W6" i="24" s="1"/>
  <c r="S6" i="24" s="1" a="1"/>
  <c r="S6" i="24" s="1"/>
  <c r="W10" i="24" a="1"/>
  <c r="W10" i="24" s="1"/>
  <c r="S10" i="24" s="1" a="1"/>
  <c r="S10" i="24" s="1"/>
  <c r="W2" i="51" a="1"/>
  <c r="W2" i="51" s="1"/>
  <c r="S2" i="51" s="1" a="1"/>
  <c r="S2" i="51" s="1"/>
  <c r="X2" i="51" s="1"/>
  <c r="W19" i="51" a="1"/>
  <c r="W19" i="51" s="1"/>
  <c r="S19" i="51" s="1" a="1"/>
  <c r="S19" i="51" s="1"/>
  <c r="W20" i="51" a="1"/>
  <c r="W20" i="51" s="1"/>
  <c r="S20" i="51" s="1" a="1"/>
  <c r="S20" i="51" s="1"/>
  <c r="W13" i="51" a="1"/>
  <c r="W13" i="51" s="1"/>
  <c r="S13" i="51" s="1" a="1"/>
  <c r="S13" i="51" s="1"/>
  <c r="W14" i="51" a="1"/>
  <c r="W14" i="51" s="1"/>
  <c r="S14" i="51" s="1" a="1"/>
  <c r="S14" i="51" s="1"/>
  <c r="W8" i="51" a="1"/>
  <c r="W8" i="51" s="1"/>
  <c r="S8" i="51" s="1" a="1"/>
  <c r="S8" i="51" s="1"/>
  <c r="W7" i="51" a="1"/>
  <c r="W7" i="51" s="1"/>
  <c r="S7" i="51" s="1" a="1"/>
  <c r="S7" i="51" s="1"/>
  <c r="W16" i="51" a="1"/>
  <c r="W16" i="51" s="1"/>
  <c r="S16" i="51" s="1" a="1"/>
  <c r="S16" i="51" s="1"/>
  <c r="W10" i="51" a="1"/>
  <c r="W10" i="51" s="1"/>
  <c r="S10" i="51" s="1" a="1"/>
  <c r="S10" i="51" s="1"/>
  <c r="W21" i="51" a="1"/>
  <c r="W21" i="51" s="1"/>
  <c r="S21" i="51" s="1" a="1"/>
  <c r="S21" i="51" s="1"/>
  <c r="W12" i="51" a="1"/>
  <c r="W12" i="51" s="1"/>
  <c r="S12" i="51" s="1" a="1"/>
  <c r="S12" i="51" s="1"/>
  <c r="W11" i="51" a="1"/>
  <c r="W11" i="51" s="1"/>
  <c r="S11" i="51" s="1" a="1"/>
  <c r="S11" i="51" s="1"/>
  <c r="W18" i="51" a="1"/>
  <c r="W18" i="51" s="1"/>
  <c r="S18" i="51" s="1" a="1"/>
  <c r="S18" i="51" s="1"/>
  <c r="W15" i="51" a="1"/>
  <c r="W15" i="51" s="1"/>
  <c r="S15" i="51" s="1" a="1"/>
  <c r="S15" i="51" s="1"/>
  <c r="W3" i="51" a="1"/>
  <c r="W3" i="51" s="1"/>
  <c r="S3" i="51" s="1" a="1"/>
  <c r="S3" i="51" s="1"/>
  <c r="X3" i="51" s="1"/>
  <c r="W5" i="51" a="1"/>
  <c r="W5" i="51" s="1"/>
  <c r="S5" i="51" s="1" a="1"/>
  <c r="S5" i="51" s="1"/>
  <c r="X5" i="51" s="1"/>
  <c r="W6" i="51" a="1"/>
  <c r="W6" i="51" s="1"/>
  <c r="S6" i="51" s="1" a="1"/>
  <c r="S6" i="51" s="1"/>
  <c r="W17" i="51" a="1"/>
  <c r="W17" i="51" s="1"/>
  <c r="S17" i="51" s="1" a="1"/>
  <c r="S17" i="51" s="1"/>
  <c r="W4" i="51" a="1"/>
  <c r="W4" i="51" s="1"/>
  <c r="S4" i="51" s="1" a="1"/>
  <c r="S4" i="51" s="1"/>
  <c r="X4" i="51" s="1"/>
  <c r="W9" i="51" a="1"/>
  <c r="W9" i="51" s="1"/>
  <c r="S9" i="51" s="1" a="1"/>
  <c r="S9" i="51" s="1"/>
  <c r="W15" i="11" a="1"/>
  <c r="W15" i="11" s="1"/>
  <c r="S15" i="11" s="1" a="1"/>
  <c r="S15" i="11" s="1"/>
  <c r="W14" i="11" a="1"/>
  <c r="W14" i="11" s="1"/>
  <c r="S14" i="11" s="1" a="1"/>
  <c r="S14" i="11" s="1"/>
  <c r="W16" i="11" a="1"/>
  <c r="W16" i="11" s="1"/>
  <c r="S16" i="11" s="1" a="1"/>
  <c r="S16" i="11" s="1"/>
  <c r="W9" i="11" a="1"/>
  <c r="W9" i="11" s="1"/>
  <c r="S9" i="11" s="1" a="1"/>
  <c r="S9" i="11" s="1"/>
  <c r="W19" i="11" a="1"/>
  <c r="W19" i="11" s="1"/>
  <c r="S19" i="11" s="1" a="1"/>
  <c r="S19" i="11" s="1"/>
  <c r="W6" i="11" a="1"/>
  <c r="W6" i="11" s="1"/>
  <c r="S6" i="11" s="1" a="1"/>
  <c r="S6" i="11" s="1"/>
  <c r="W12" i="11" a="1"/>
  <c r="W12" i="11" s="1"/>
  <c r="S12" i="11" s="1" a="1"/>
  <c r="S12" i="11" s="1"/>
  <c r="W20" i="11" a="1"/>
  <c r="W20" i="11" s="1"/>
  <c r="S20" i="11" s="1" a="1"/>
  <c r="S20" i="11" s="1"/>
  <c r="W8" i="11" a="1"/>
  <c r="W8" i="11" s="1"/>
  <c r="S8" i="11" s="1" a="1"/>
  <c r="S8" i="11" s="1"/>
  <c r="W7" i="11" a="1"/>
  <c r="W7" i="11" s="1"/>
  <c r="S7" i="11" s="1" a="1"/>
  <c r="S7" i="11" s="1"/>
  <c r="W21" i="11" a="1"/>
  <c r="W21" i="11" s="1"/>
  <c r="S21" i="11" s="1" a="1"/>
  <c r="S21" i="11" s="1"/>
  <c r="W2" i="11" a="1"/>
  <c r="W2" i="11" s="1"/>
  <c r="S2" i="11" s="1" a="1"/>
  <c r="S2" i="11" s="1"/>
  <c r="X2" i="11" s="1"/>
  <c r="W11" i="11" a="1"/>
  <c r="W11" i="11" s="1"/>
  <c r="S11" i="11" s="1" a="1"/>
  <c r="S11" i="11" s="1"/>
  <c r="W17" i="11" a="1"/>
  <c r="W17" i="11" s="1"/>
  <c r="S17" i="11" s="1" a="1"/>
  <c r="S17" i="11" s="1"/>
  <c r="W4" i="11" a="1"/>
  <c r="W4" i="11" s="1"/>
  <c r="S4" i="11" s="1" a="1"/>
  <c r="S4" i="11" s="1"/>
  <c r="W18" i="11" a="1"/>
  <c r="W18" i="11" s="1"/>
  <c r="S18" i="11" s="1" a="1"/>
  <c r="S18" i="11" s="1"/>
  <c r="W10" i="11" a="1"/>
  <c r="W10" i="11" s="1"/>
  <c r="S10" i="11" s="1" a="1"/>
  <c r="S10" i="11" s="1"/>
  <c r="W13" i="11" a="1"/>
  <c r="W13" i="11" s="1"/>
  <c r="S13" i="11" s="1" a="1"/>
  <c r="S13" i="11" s="1"/>
  <c r="W3" i="11" a="1"/>
  <c r="W3" i="11" s="1"/>
  <c r="S3" i="11" s="1" a="1"/>
  <c r="S3" i="11" s="1"/>
  <c r="X3" i="11" s="1"/>
  <c r="W5" i="11" a="1"/>
  <c r="W5" i="11" s="1"/>
  <c r="S5" i="11" s="1" a="1"/>
  <c r="S5" i="11" s="1"/>
  <c r="W18" i="49" a="1"/>
  <c r="W18" i="49" s="1"/>
  <c r="S18" i="49" s="1" a="1"/>
  <c r="S18" i="49" s="1"/>
  <c r="W10" i="49" a="1"/>
  <c r="W10" i="49" s="1"/>
  <c r="S10" i="49" s="1" a="1"/>
  <c r="S10" i="49" s="1"/>
  <c r="W21" i="49" a="1"/>
  <c r="W21" i="49" s="1"/>
  <c r="S21" i="49" s="1" a="1"/>
  <c r="S21" i="49" s="1"/>
  <c r="W14" i="49" a="1"/>
  <c r="W14" i="49" s="1"/>
  <c r="S14" i="49" s="1" a="1"/>
  <c r="S14" i="49" s="1"/>
  <c r="W16" i="49" a="1"/>
  <c r="W16" i="49" s="1"/>
  <c r="S16" i="49" s="1" a="1"/>
  <c r="S16" i="49" s="1"/>
  <c r="W11" i="49" a="1"/>
  <c r="W11" i="49" s="1"/>
  <c r="S11" i="49" s="1" a="1"/>
  <c r="S11" i="49" s="1"/>
  <c r="W8" i="49" a="1"/>
  <c r="W8" i="49" s="1"/>
  <c r="S8" i="49" s="1" a="1"/>
  <c r="S8" i="49" s="1"/>
  <c r="W7" i="49" a="1"/>
  <c r="W7" i="49" s="1"/>
  <c r="S7" i="49" s="1" a="1"/>
  <c r="S7" i="49" s="1"/>
  <c r="W13" i="49" a="1"/>
  <c r="W13" i="49" s="1"/>
  <c r="S13" i="49" s="1" a="1"/>
  <c r="S13" i="49" s="1"/>
  <c r="W2" i="49" a="1"/>
  <c r="W2" i="49" s="1"/>
  <c r="S2" i="49" s="1" a="1"/>
  <c r="S2" i="49" s="1"/>
  <c r="X2" i="49" s="1"/>
  <c r="W12" i="49" a="1"/>
  <c r="W12" i="49" s="1"/>
  <c r="S12" i="49" s="1" a="1"/>
  <c r="S12" i="49" s="1"/>
  <c r="W6" i="49" a="1"/>
  <c r="W6" i="49" s="1"/>
  <c r="S6" i="49" s="1" a="1"/>
  <c r="S6" i="49" s="1"/>
  <c r="W9" i="49" a="1"/>
  <c r="W9" i="49" s="1"/>
  <c r="S9" i="49" s="1" a="1"/>
  <c r="S9" i="49" s="1"/>
  <c r="W15" i="49" a="1"/>
  <c r="W15" i="49" s="1"/>
  <c r="S15" i="49" s="1" a="1"/>
  <c r="S15" i="49" s="1"/>
  <c r="W19" i="49" a="1"/>
  <c r="W19" i="49" s="1"/>
  <c r="S19" i="49" s="1" a="1"/>
  <c r="S19" i="49" s="1"/>
  <c r="W20" i="49" a="1"/>
  <c r="W20" i="49" s="1"/>
  <c r="S20" i="49" s="1" a="1"/>
  <c r="S20" i="49" s="1"/>
  <c r="W17" i="49" a="1"/>
  <c r="W17" i="49" s="1"/>
  <c r="S17" i="49" s="1" a="1"/>
  <c r="S17" i="49" s="1"/>
  <c r="W4" i="49" a="1"/>
  <c r="W4" i="49" s="1"/>
  <c r="S4" i="49" s="1" a="1"/>
  <c r="S4" i="49" s="1"/>
  <c r="W3" i="49" a="1"/>
  <c r="W3" i="49" s="1"/>
  <c r="S3" i="49" s="1" a="1"/>
  <c r="S3" i="49" s="1"/>
  <c r="X3" i="49" s="1"/>
  <c r="W5" i="49" a="1"/>
  <c r="W5" i="49" s="1"/>
  <c r="S5" i="49" s="1" a="1"/>
  <c r="S5" i="49" s="1"/>
  <c r="W2" i="14" a="1"/>
  <c r="W2" i="14" s="1"/>
  <c r="S2" i="14" s="1" a="1"/>
  <c r="S2" i="14" s="1"/>
  <c r="X2" i="14" s="1"/>
  <c r="W4" i="14" a="1"/>
  <c r="W4" i="14" s="1"/>
  <c r="S4" i="14" s="1" a="1"/>
  <c r="S4" i="14" s="1"/>
  <c r="W3" i="14" a="1"/>
  <c r="W3" i="14" s="1"/>
  <c r="S3" i="14" s="1" a="1"/>
  <c r="S3" i="14" s="1"/>
  <c r="W20" i="14" a="1"/>
  <c r="W20" i="14" s="1"/>
  <c r="S20" i="14" s="1" a="1"/>
  <c r="S20" i="14" s="1"/>
  <c r="W13" i="14" a="1"/>
  <c r="W13" i="14" s="1"/>
  <c r="S13" i="14" s="1" a="1"/>
  <c r="S13" i="14" s="1"/>
  <c r="W5" i="14" a="1"/>
  <c r="W5" i="14" s="1"/>
  <c r="S5" i="14" s="1" a="1"/>
  <c r="S5" i="14" s="1"/>
  <c r="W15" i="14" a="1"/>
  <c r="W15" i="14" s="1"/>
  <c r="S15" i="14" s="1" a="1"/>
  <c r="S15" i="14" s="1"/>
  <c r="W14" i="14" a="1"/>
  <c r="W14" i="14" s="1"/>
  <c r="S14" i="14" s="1" a="1"/>
  <c r="S14" i="14" s="1"/>
  <c r="W21" i="14" a="1"/>
  <c r="W21" i="14" s="1"/>
  <c r="S21" i="14" s="1" a="1"/>
  <c r="S21" i="14" s="1"/>
  <c r="W6" i="14" a="1"/>
  <c r="W6" i="14" s="1"/>
  <c r="S6" i="14" s="1" a="1"/>
  <c r="S6" i="14" s="1"/>
  <c r="W8" i="14" a="1"/>
  <c r="W8" i="14" s="1"/>
  <c r="S8" i="14" s="1" a="1"/>
  <c r="S8" i="14" s="1"/>
  <c r="W7" i="14" a="1"/>
  <c r="W7" i="14" s="1"/>
  <c r="S7" i="14" s="1" a="1"/>
  <c r="S7" i="14" s="1"/>
  <c r="W19" i="14" a="1"/>
  <c r="W19" i="14" s="1"/>
  <c r="S19" i="14" s="1" a="1"/>
  <c r="S19" i="14" s="1"/>
  <c r="W9" i="14" a="1"/>
  <c r="W9" i="14" s="1"/>
  <c r="S9" i="14" s="1" a="1"/>
  <c r="S9" i="14" s="1"/>
  <c r="W10" i="14" a="1"/>
  <c r="W10" i="14" s="1"/>
  <c r="S10" i="14" s="1" a="1"/>
  <c r="S10" i="14" s="1"/>
  <c r="W12" i="14" a="1"/>
  <c r="W12" i="14" s="1"/>
  <c r="S12" i="14" s="1" a="1"/>
  <c r="S12" i="14" s="1"/>
  <c r="W11" i="14" a="1"/>
  <c r="W11" i="14" s="1"/>
  <c r="S11" i="14" s="1" a="1"/>
  <c r="S11" i="14" s="1"/>
  <c r="W16" i="14" a="1"/>
  <c r="W16" i="14" s="1"/>
  <c r="S16" i="14" s="1" a="1"/>
  <c r="S16" i="14" s="1"/>
  <c r="W17" i="14" a="1"/>
  <c r="W17" i="14" s="1"/>
  <c r="S17" i="14" s="1" a="1"/>
  <c r="S17" i="14" s="1"/>
  <c r="W18" i="14" a="1"/>
  <c r="W18" i="14" s="1"/>
  <c r="S18" i="14" s="1" a="1"/>
  <c r="S18" i="14" s="1"/>
  <c r="W18" i="57" a="1"/>
  <c r="W18" i="57" s="1"/>
  <c r="S18" i="57" s="1" a="1"/>
  <c r="S18" i="57" s="1"/>
  <c r="W16" i="57" a="1"/>
  <c r="W16" i="57" s="1"/>
  <c r="S16" i="57" s="1" a="1"/>
  <c r="S16" i="57" s="1"/>
  <c r="W9" i="57" a="1"/>
  <c r="W9" i="57" s="1"/>
  <c r="S9" i="57" s="1" a="1"/>
  <c r="S9" i="57" s="1"/>
  <c r="W8" i="57" a="1"/>
  <c r="W8" i="57" s="1"/>
  <c r="S8" i="57" s="1" a="1"/>
  <c r="S8" i="57" s="1"/>
  <c r="W19" i="57" a="1"/>
  <c r="W19" i="57" s="1"/>
  <c r="S19" i="57" s="1" a="1"/>
  <c r="S19" i="57" s="1"/>
  <c r="W17" i="57" a="1"/>
  <c r="W17" i="57" s="1"/>
  <c r="S17" i="57" s="1" a="1"/>
  <c r="S17" i="57" s="1"/>
  <c r="W20" i="57" a="1"/>
  <c r="W20" i="57" s="1"/>
  <c r="S20" i="57" s="1" a="1"/>
  <c r="S20" i="57" s="1"/>
  <c r="W13" i="57" a="1"/>
  <c r="W13" i="57" s="1"/>
  <c r="S13" i="57" s="1" a="1"/>
  <c r="S13" i="57" s="1"/>
  <c r="W21" i="57" a="1"/>
  <c r="W21" i="57" s="1"/>
  <c r="S21" i="57" s="1" a="1"/>
  <c r="S21" i="57" s="1"/>
  <c r="W10" i="57" a="1"/>
  <c r="W10" i="57" s="1"/>
  <c r="S10" i="57" s="1" a="1"/>
  <c r="S10" i="57" s="1"/>
  <c r="W3" i="57" a="1"/>
  <c r="W3" i="57" s="1"/>
  <c r="S3" i="57" s="1" a="1"/>
  <c r="S3" i="57" s="1"/>
  <c r="W7" i="57" a="1"/>
  <c r="W7" i="57" s="1"/>
  <c r="S7" i="57" s="1" a="1"/>
  <c r="S7" i="57" s="1"/>
  <c r="W11" i="57" a="1"/>
  <c r="W11" i="57" s="1"/>
  <c r="S11" i="57" s="1" a="1"/>
  <c r="S11" i="57" s="1"/>
  <c r="W4" i="57" a="1"/>
  <c r="W4" i="57" s="1"/>
  <c r="S4" i="57" s="1" a="1"/>
  <c r="S4" i="57" s="1"/>
  <c r="W14" i="57" a="1"/>
  <c r="W14" i="57" s="1"/>
  <c r="S14" i="57" s="1" a="1"/>
  <c r="S14" i="57" s="1"/>
  <c r="W15" i="57" a="1"/>
  <c r="W15" i="57" s="1"/>
  <c r="S15" i="57" s="1" a="1"/>
  <c r="S15" i="57" s="1"/>
  <c r="W6" i="57" a="1"/>
  <c r="W6" i="57" s="1"/>
  <c r="S6" i="57" s="1" a="1"/>
  <c r="S6" i="57" s="1"/>
  <c r="W12" i="57" a="1"/>
  <c r="W12" i="57" s="1"/>
  <c r="S12" i="57" s="1" a="1"/>
  <c r="S12" i="57" s="1"/>
  <c r="W5" i="57" a="1"/>
  <c r="W5" i="57" s="1"/>
  <c r="S5" i="57" s="1" a="1"/>
  <c r="S5" i="57" s="1"/>
  <c r="W2" i="57" a="1"/>
  <c r="W2" i="57" s="1"/>
  <c r="S2" i="57" s="1" a="1"/>
  <c r="S2" i="57" s="1"/>
  <c r="X2" i="57" s="1"/>
  <c r="W20" i="9" a="1"/>
  <c r="W20" i="9" s="1"/>
  <c r="S20" i="9" s="1" a="1"/>
  <c r="S20" i="9" s="1"/>
  <c r="W15" i="9" a="1"/>
  <c r="W15" i="9" s="1"/>
  <c r="S15" i="9" s="1" a="1"/>
  <c r="S15" i="9" s="1"/>
  <c r="W14" i="9" a="1"/>
  <c r="W14" i="9" s="1"/>
  <c r="S14" i="9" s="1" a="1"/>
  <c r="S14" i="9" s="1"/>
  <c r="W16" i="9" a="1"/>
  <c r="W16" i="9" s="1"/>
  <c r="S16" i="9" s="1" a="1"/>
  <c r="S16" i="9" s="1"/>
  <c r="W13" i="9" a="1"/>
  <c r="W13" i="9" s="1"/>
  <c r="S13" i="9" s="1" a="1"/>
  <c r="S13" i="9" s="1"/>
  <c r="W18" i="9" a="1"/>
  <c r="W18" i="9" s="1"/>
  <c r="S18" i="9" s="1" a="1"/>
  <c r="S18" i="9" s="1"/>
  <c r="W10" i="9" a="1"/>
  <c r="W10" i="9" s="1"/>
  <c r="S10" i="9" s="1" a="1"/>
  <c r="S10" i="9" s="1"/>
  <c r="W5" i="9" a="1"/>
  <c r="W5" i="9" s="1"/>
  <c r="S5" i="9" s="1" a="1"/>
  <c r="S5" i="9" s="1"/>
  <c r="W3" i="9" a="1"/>
  <c r="W3" i="9" s="1"/>
  <c r="S3" i="9" s="1" a="1"/>
  <c r="S3" i="9" s="1"/>
  <c r="W12" i="9" a="1"/>
  <c r="W12" i="9" s="1"/>
  <c r="S12" i="9" s="1" a="1"/>
  <c r="S12" i="9" s="1"/>
  <c r="W9" i="9" a="1"/>
  <c r="W9" i="9" s="1"/>
  <c r="S9" i="9" s="1" a="1"/>
  <c r="S9" i="9" s="1"/>
  <c r="W7" i="9" a="1"/>
  <c r="W7" i="9" s="1"/>
  <c r="S7" i="9" s="1" a="1"/>
  <c r="S7" i="9" s="1"/>
  <c r="W21" i="9" a="1"/>
  <c r="W21" i="9" s="1"/>
  <c r="S21" i="9" s="1" a="1"/>
  <c r="S21" i="9" s="1"/>
  <c r="W17" i="9" a="1"/>
  <c r="W17" i="9" s="1"/>
  <c r="S17" i="9" s="1" a="1"/>
  <c r="S17" i="9" s="1"/>
  <c r="W4" i="9" a="1"/>
  <c r="W4" i="9" s="1"/>
  <c r="S4" i="9" s="1" a="1"/>
  <c r="S4" i="9" s="1"/>
  <c r="W2" i="9" a="1"/>
  <c r="W2" i="9" s="1"/>
  <c r="S2" i="9" s="1" a="1"/>
  <c r="S2" i="9" s="1"/>
  <c r="X2" i="9" s="1"/>
  <c r="W6" i="9" a="1"/>
  <c r="W6" i="9" s="1"/>
  <c r="S6" i="9" s="1" a="1"/>
  <c r="S6" i="9" s="1"/>
  <c r="W19" i="9" a="1"/>
  <c r="W19" i="9" s="1"/>
  <c r="S19" i="9" s="1" a="1"/>
  <c r="S19" i="9" s="1"/>
  <c r="W11" i="9" a="1"/>
  <c r="W11" i="9" s="1"/>
  <c r="S11" i="9" s="1" a="1"/>
  <c r="S11" i="9" s="1"/>
  <c r="W8" i="9" a="1"/>
  <c r="W8" i="9" s="1"/>
  <c r="S8" i="9" s="1" a="1"/>
  <c r="S8" i="9" s="1"/>
  <c r="W4" i="25" a="1"/>
  <c r="W4" i="25" s="1"/>
  <c r="S4" i="25" s="1" a="1"/>
  <c r="S4" i="25" s="1"/>
  <c r="W3" i="25" a="1"/>
  <c r="W3" i="25" s="1"/>
  <c r="S3" i="25" s="1" a="1"/>
  <c r="S3" i="25" s="1"/>
  <c r="W20" i="25" a="1"/>
  <c r="W20" i="25" s="1"/>
  <c r="S20" i="25" s="1" a="1"/>
  <c r="S20" i="25" s="1"/>
  <c r="W13" i="25" a="1"/>
  <c r="W13" i="25" s="1"/>
  <c r="S13" i="25" s="1" a="1"/>
  <c r="S13" i="25" s="1"/>
  <c r="W5" i="25" a="1"/>
  <c r="W5" i="25" s="1"/>
  <c r="S5" i="25" s="1" a="1"/>
  <c r="S5" i="25" s="1"/>
  <c r="W15" i="25" a="1"/>
  <c r="W15" i="25" s="1"/>
  <c r="S15" i="25" s="1" a="1"/>
  <c r="S15" i="25" s="1"/>
  <c r="W14" i="25" a="1"/>
  <c r="W14" i="25" s="1"/>
  <c r="S14" i="25" s="1" a="1"/>
  <c r="S14" i="25" s="1"/>
  <c r="W21" i="25" a="1"/>
  <c r="W21" i="25" s="1"/>
  <c r="S21" i="25" s="1" a="1"/>
  <c r="S21" i="25" s="1"/>
  <c r="W6" i="25" a="1"/>
  <c r="W6" i="25" s="1"/>
  <c r="S6" i="25" s="1" a="1"/>
  <c r="S6" i="25" s="1"/>
  <c r="W16" i="25" a="1"/>
  <c r="W16" i="25" s="1"/>
  <c r="S16" i="25" s="1" a="1"/>
  <c r="S16" i="25" s="1"/>
  <c r="W9" i="25" a="1"/>
  <c r="W9" i="25" s="1"/>
  <c r="S9" i="25" s="1" a="1"/>
  <c r="S9" i="25" s="1"/>
  <c r="W8" i="25" a="1"/>
  <c r="W8" i="25" s="1"/>
  <c r="S8" i="25" s="1" a="1"/>
  <c r="S8" i="25" s="1"/>
  <c r="W7" i="25" a="1"/>
  <c r="W7" i="25" s="1"/>
  <c r="S7" i="25" s="1" a="1"/>
  <c r="S7" i="25" s="1"/>
  <c r="W17" i="25" a="1"/>
  <c r="W17" i="25" s="1"/>
  <c r="S17" i="25" s="1" a="1"/>
  <c r="S17" i="25" s="1"/>
  <c r="W10" i="25" a="1"/>
  <c r="W10" i="25" s="1"/>
  <c r="S10" i="25" s="1" a="1"/>
  <c r="S10" i="25" s="1"/>
  <c r="W19" i="25" a="1"/>
  <c r="W19" i="25" s="1"/>
  <c r="S19" i="25" s="1" a="1"/>
  <c r="S19" i="25" s="1"/>
  <c r="W12" i="25" a="1"/>
  <c r="W12" i="25" s="1"/>
  <c r="S12" i="25" s="1" a="1"/>
  <c r="S12" i="25" s="1"/>
  <c r="W18" i="25" a="1"/>
  <c r="W18" i="25" s="1"/>
  <c r="S18" i="25" s="1" a="1"/>
  <c r="S18" i="25" s="1"/>
  <c r="W11" i="25" a="1"/>
  <c r="W11" i="25" s="1"/>
  <c r="S11" i="25" s="1" a="1"/>
  <c r="S11" i="25" s="1"/>
  <c r="W2" i="25" a="1"/>
  <c r="W2" i="25" s="1"/>
  <c r="S2" i="25" s="1" a="1"/>
  <c r="S2" i="25" s="1"/>
  <c r="X2" i="25" s="1"/>
  <c r="W17" i="53" a="1"/>
  <c r="W17" i="53" s="1"/>
  <c r="S17" i="53" s="1" a="1"/>
  <c r="S17" i="53" s="1"/>
  <c r="W18" i="53" a="1"/>
  <c r="W18" i="53" s="1"/>
  <c r="S18" i="53" s="1" a="1"/>
  <c r="S18" i="53" s="1"/>
  <c r="W10" i="53" a="1"/>
  <c r="W10" i="53" s="1"/>
  <c r="S10" i="53" s="1" a="1"/>
  <c r="S10" i="53" s="1"/>
  <c r="W2" i="53" a="1"/>
  <c r="W2" i="53" s="1"/>
  <c r="S2" i="53" s="1" a="1"/>
  <c r="S2" i="53" s="1"/>
  <c r="X2" i="53" s="1"/>
  <c r="W19" i="53" a="1"/>
  <c r="W19" i="53" s="1"/>
  <c r="S19" i="53" s="1" a="1"/>
  <c r="S19" i="53" s="1"/>
  <c r="W12" i="53" a="1"/>
  <c r="W12" i="53" s="1"/>
  <c r="S12" i="53" s="1" a="1"/>
  <c r="S12" i="53" s="1"/>
  <c r="W20" i="53" a="1"/>
  <c r="W20" i="53" s="1"/>
  <c r="S20" i="53" s="1" a="1"/>
  <c r="S20" i="53" s="1"/>
  <c r="W21" i="53" a="1"/>
  <c r="W21" i="53" s="1"/>
  <c r="S21" i="53" s="1" a="1"/>
  <c r="S21" i="53" s="1"/>
  <c r="W6" i="53" a="1"/>
  <c r="W6" i="53" s="1"/>
  <c r="S6" i="53" s="1" a="1"/>
  <c r="S6" i="53" s="1"/>
  <c r="W4" i="53" a="1"/>
  <c r="W4" i="53" s="1"/>
  <c r="S4" i="53" s="1" a="1"/>
  <c r="S4" i="53" s="1"/>
  <c r="W13" i="53" a="1"/>
  <c r="W13" i="53" s="1"/>
  <c r="S13" i="53" s="1" a="1"/>
  <c r="S13" i="53" s="1"/>
  <c r="W15" i="53" a="1"/>
  <c r="W15" i="53" s="1"/>
  <c r="S15" i="53" s="1" a="1"/>
  <c r="S15" i="53" s="1"/>
  <c r="W9" i="53" a="1"/>
  <c r="W9" i="53" s="1"/>
  <c r="S9" i="53" s="1" a="1"/>
  <c r="S9" i="53" s="1"/>
  <c r="W8" i="53" a="1"/>
  <c r="W8" i="53" s="1"/>
  <c r="S8" i="53" s="1" a="1"/>
  <c r="S8" i="53" s="1"/>
  <c r="W11" i="53" a="1"/>
  <c r="W11" i="53" s="1"/>
  <c r="S11" i="53" s="1" a="1"/>
  <c r="S11" i="53" s="1"/>
  <c r="W7" i="53" a="1"/>
  <c r="W7" i="53" s="1"/>
  <c r="S7" i="53" s="1" a="1"/>
  <c r="S7" i="53" s="1"/>
  <c r="W3" i="53" a="1"/>
  <c r="W3" i="53" s="1"/>
  <c r="S3" i="53" s="1" a="1"/>
  <c r="S3" i="53" s="1"/>
  <c r="X3" i="53" s="1"/>
  <c r="W5" i="53" a="1"/>
  <c r="W5" i="53" s="1"/>
  <c r="S5" i="53" s="1" a="1"/>
  <c r="S5" i="53" s="1"/>
  <c r="W14" i="53" a="1"/>
  <c r="W14" i="53" s="1"/>
  <c r="S14" i="53" s="1" a="1"/>
  <c r="S14" i="53" s="1"/>
  <c r="W16" i="53" a="1"/>
  <c r="W16" i="53" s="1"/>
  <c r="S16" i="53" s="1" a="1"/>
  <c r="S16" i="53" s="1"/>
  <c r="W8" i="41" a="1"/>
  <c r="W8" i="41" s="1"/>
  <c r="S8" i="41" s="1" a="1"/>
  <c r="S8" i="41" s="1"/>
  <c r="W19" i="41" a="1"/>
  <c r="W19" i="41" s="1"/>
  <c r="S19" i="41" s="1" a="1"/>
  <c r="S19" i="41" s="1"/>
  <c r="W4" i="41" a="1"/>
  <c r="W4" i="41" s="1"/>
  <c r="S4" i="41" s="1" a="1"/>
  <c r="S4" i="41" s="1"/>
  <c r="W20" i="41" a="1"/>
  <c r="W20" i="41" s="1"/>
  <c r="S20" i="41" s="1" a="1"/>
  <c r="S20" i="41" s="1"/>
  <c r="W13" i="41" a="1"/>
  <c r="W13" i="41" s="1"/>
  <c r="S13" i="41" s="1" a="1"/>
  <c r="S13" i="41" s="1"/>
  <c r="W6" i="41" a="1"/>
  <c r="W6" i="41" s="1"/>
  <c r="S6" i="41" s="1" a="1"/>
  <c r="S6" i="41" s="1"/>
  <c r="W17" i="41" a="1"/>
  <c r="W17" i="41" s="1"/>
  <c r="S17" i="41" s="1" a="1"/>
  <c r="S17" i="41" s="1"/>
  <c r="W9" i="41" a="1"/>
  <c r="W9" i="41" s="1"/>
  <c r="S9" i="41" s="1" a="1"/>
  <c r="S9" i="41" s="1"/>
  <c r="W14" i="41" a="1"/>
  <c r="W14" i="41" s="1"/>
  <c r="S14" i="41" s="1" a="1"/>
  <c r="S14" i="41" s="1"/>
  <c r="W5" i="41" a="1"/>
  <c r="W5" i="41" s="1"/>
  <c r="S5" i="41" s="1" a="1"/>
  <c r="S5" i="41" s="1"/>
  <c r="W10" i="41" a="1"/>
  <c r="W10" i="41" s="1"/>
  <c r="S10" i="41" s="1" a="1"/>
  <c r="S10" i="41" s="1"/>
  <c r="W16" i="41" a="1"/>
  <c r="W16" i="41" s="1"/>
  <c r="S16" i="41" s="1" a="1"/>
  <c r="S16" i="41" s="1"/>
  <c r="W2" i="41" a="1"/>
  <c r="W2" i="41" s="1"/>
  <c r="S2" i="41" s="1" a="1"/>
  <c r="S2" i="41" s="1"/>
  <c r="X2" i="41" s="1"/>
  <c r="W21" i="41" a="1"/>
  <c r="W21" i="41" s="1"/>
  <c r="S21" i="41" s="1" a="1"/>
  <c r="S21" i="41" s="1"/>
  <c r="W12" i="41" a="1"/>
  <c r="W12" i="41" s="1"/>
  <c r="S12" i="41" s="1" a="1"/>
  <c r="S12" i="41" s="1"/>
  <c r="W11" i="41" a="1"/>
  <c r="W11" i="41" s="1"/>
  <c r="S11" i="41" s="1" a="1"/>
  <c r="S11" i="41" s="1"/>
  <c r="W18" i="41" a="1"/>
  <c r="W18" i="41" s="1"/>
  <c r="S18" i="41" s="1" a="1"/>
  <c r="S18" i="41" s="1"/>
  <c r="W7" i="41" a="1"/>
  <c r="W7" i="41" s="1"/>
  <c r="S7" i="41" s="1" a="1"/>
  <c r="S7" i="41" s="1"/>
  <c r="W3" i="41" a="1"/>
  <c r="W3" i="41" s="1"/>
  <c r="S3" i="41" s="1" a="1"/>
  <c r="S3" i="41" s="1"/>
  <c r="X3" i="41" s="1"/>
  <c r="W15" i="41" a="1"/>
  <c r="W15" i="41" s="1"/>
  <c r="S15" i="41" s="1" a="1"/>
  <c r="S15" i="41" s="1"/>
  <c r="W15" i="58" a="1"/>
  <c r="W15" i="58" s="1"/>
  <c r="S15" i="58" s="1" a="1"/>
  <c r="S15" i="58" s="1"/>
  <c r="W20" i="58" a="1"/>
  <c r="W20" i="58" s="1"/>
  <c r="S20" i="58" s="1" a="1"/>
  <c r="S20" i="58" s="1"/>
  <c r="W17" i="58" a="1"/>
  <c r="W17" i="58" s="1"/>
  <c r="S17" i="58" s="1" a="1"/>
  <c r="S17" i="58" s="1"/>
  <c r="W18" i="58" a="1"/>
  <c r="W18" i="58" s="1"/>
  <c r="S18" i="58" s="1" a="1"/>
  <c r="S18" i="58" s="1"/>
  <c r="W6" i="58" a="1"/>
  <c r="W6" i="58" s="1"/>
  <c r="S6" i="58" s="1" a="1"/>
  <c r="S6" i="58" s="1"/>
  <c r="W8" i="58" a="1"/>
  <c r="W8" i="58" s="1"/>
  <c r="S8" i="58" s="1" a="1"/>
  <c r="S8" i="58" s="1"/>
  <c r="W21" i="58" a="1"/>
  <c r="W21" i="58" s="1"/>
  <c r="S21" i="58" s="1" a="1"/>
  <c r="S21" i="58" s="1"/>
  <c r="W16" i="58" a="1"/>
  <c r="W16" i="58" s="1"/>
  <c r="S16" i="58" s="1" a="1"/>
  <c r="S16" i="58" s="1"/>
  <c r="W19" i="58" a="1"/>
  <c r="W19" i="58" s="1"/>
  <c r="S19" i="58" s="1" a="1"/>
  <c r="S19" i="58" s="1"/>
  <c r="W2" i="58" a="1"/>
  <c r="W2" i="58" s="1"/>
  <c r="S2" i="58" s="1" a="1"/>
  <c r="S2" i="58" s="1"/>
  <c r="X2" i="58" s="1"/>
  <c r="W13" i="58" a="1"/>
  <c r="W13" i="58" s="1"/>
  <c r="S13" i="58" s="1" a="1"/>
  <c r="S13" i="58" s="1"/>
  <c r="W14" i="58" a="1"/>
  <c r="W14" i="58" s="1"/>
  <c r="S14" i="58" s="1" a="1"/>
  <c r="S14" i="58" s="1"/>
  <c r="W5" i="58" a="1"/>
  <c r="W5" i="58" s="1"/>
  <c r="S5" i="58" s="1" a="1"/>
  <c r="S5" i="58" s="1"/>
  <c r="W4" i="58" a="1"/>
  <c r="W4" i="58" s="1"/>
  <c r="S4" i="58" s="1" a="1"/>
  <c r="S4" i="58" s="1"/>
  <c r="W9" i="58" a="1"/>
  <c r="W9" i="58" s="1"/>
  <c r="S9" i="58" s="1" a="1"/>
  <c r="S9" i="58" s="1"/>
  <c r="W10" i="58" a="1"/>
  <c r="W10" i="58" s="1"/>
  <c r="S10" i="58" s="1" a="1"/>
  <c r="S10" i="58" s="1"/>
  <c r="W11" i="58" a="1"/>
  <c r="W11" i="58" s="1"/>
  <c r="S11" i="58" s="1" a="1"/>
  <c r="S11" i="58" s="1"/>
  <c r="W3" i="58" a="1"/>
  <c r="W3" i="58" s="1"/>
  <c r="S3" i="58" s="1" a="1"/>
  <c r="S3" i="58" s="1"/>
  <c r="W12" i="58" a="1"/>
  <c r="W12" i="58" s="1"/>
  <c r="S12" i="58" s="1" a="1"/>
  <c r="S12" i="58" s="1"/>
  <c r="W7" i="58" a="1"/>
  <c r="W7" i="58" s="1"/>
  <c r="S7" i="58" s="1" a="1"/>
  <c r="S7" i="58" s="1"/>
  <c r="W2" i="21" a="1"/>
  <c r="W2" i="21" s="1"/>
  <c r="S2" i="21" s="1" a="1"/>
  <c r="S2" i="21" s="1"/>
  <c r="X2" i="21" s="1"/>
  <c r="W19" i="21" a="1"/>
  <c r="W19" i="21" s="1"/>
  <c r="S19" i="21" s="1" a="1"/>
  <c r="S19" i="21" s="1"/>
  <c r="W12" i="21" a="1"/>
  <c r="W12" i="21" s="1"/>
  <c r="S12" i="21" s="1" a="1"/>
  <c r="S12" i="21" s="1"/>
  <c r="W11" i="21" a="1"/>
  <c r="W11" i="21" s="1"/>
  <c r="S11" i="21" s="1" a="1"/>
  <c r="S11" i="21" s="1"/>
  <c r="W4" i="21" a="1"/>
  <c r="W4" i="21" s="1"/>
  <c r="S4" i="21" s="1" a="1"/>
  <c r="S4" i="21" s="1"/>
  <c r="W15" i="21" a="1"/>
  <c r="W15" i="21" s="1"/>
  <c r="S15" i="21" s="1" a="1"/>
  <c r="S15" i="21" s="1"/>
  <c r="W14" i="21" a="1"/>
  <c r="W14" i="21" s="1"/>
  <c r="S14" i="21" s="1" a="1"/>
  <c r="S14" i="21" s="1"/>
  <c r="W16" i="21" a="1"/>
  <c r="W16" i="21" s="1"/>
  <c r="S16" i="21" s="1" a="1"/>
  <c r="S16" i="21" s="1"/>
  <c r="W9" i="21" a="1"/>
  <c r="W9" i="21" s="1"/>
  <c r="S9" i="21" s="1" a="1"/>
  <c r="S9" i="21" s="1"/>
  <c r="W18" i="21" a="1"/>
  <c r="W18" i="21" s="1"/>
  <c r="S18" i="21" s="1" a="1"/>
  <c r="S18" i="21" s="1"/>
  <c r="W10" i="21" a="1"/>
  <c r="W10" i="21" s="1"/>
  <c r="S10" i="21" s="1" a="1"/>
  <c r="S10" i="21" s="1"/>
  <c r="W5" i="21" a="1"/>
  <c r="W5" i="21" s="1"/>
  <c r="S5" i="21" s="1" a="1"/>
  <c r="S5" i="21" s="1"/>
  <c r="W8" i="21" a="1"/>
  <c r="W8" i="21" s="1"/>
  <c r="S8" i="21" s="1" a="1"/>
  <c r="S8" i="21" s="1"/>
  <c r="W6" i="21" a="1"/>
  <c r="W6" i="21" s="1"/>
  <c r="S6" i="21" s="1" a="1"/>
  <c r="S6" i="21" s="1"/>
  <c r="W7" i="21" a="1"/>
  <c r="W7" i="21" s="1"/>
  <c r="S7" i="21" s="1" a="1"/>
  <c r="S7" i="21" s="1"/>
  <c r="W17" i="21" a="1"/>
  <c r="W17" i="21" s="1"/>
  <c r="S17" i="21" s="1" a="1"/>
  <c r="S17" i="21" s="1"/>
  <c r="W3" i="21" a="1"/>
  <c r="W3" i="21" s="1"/>
  <c r="S3" i="21" s="1" a="1"/>
  <c r="S3" i="21" s="1"/>
  <c r="X3" i="21" s="1"/>
  <c r="W20" i="21" a="1"/>
  <c r="W20" i="21" s="1"/>
  <c r="S20" i="21" s="1" a="1"/>
  <c r="S20" i="21" s="1"/>
  <c r="W21" i="21" a="1"/>
  <c r="W21" i="21" s="1"/>
  <c r="S21" i="21" s="1" a="1"/>
  <c r="S21" i="21" s="1"/>
  <c r="W13" i="21" a="1"/>
  <c r="W13" i="21" s="1"/>
  <c r="S13" i="21" s="1" a="1"/>
  <c r="S13" i="21" s="1"/>
  <c r="W18" i="40" a="1"/>
  <c r="W18" i="40" s="1"/>
  <c r="S18" i="40" s="1" a="1"/>
  <c r="S18" i="40" s="1"/>
  <c r="W10" i="40" a="1"/>
  <c r="W10" i="40" s="1"/>
  <c r="S10" i="40" s="1" a="1"/>
  <c r="S10" i="40" s="1"/>
  <c r="W2" i="40" a="1"/>
  <c r="W2" i="40" s="1"/>
  <c r="S2" i="40" s="1" a="1"/>
  <c r="S2" i="40" s="1"/>
  <c r="X2" i="40" s="1"/>
  <c r="W19" i="40" a="1"/>
  <c r="W19" i="40" s="1"/>
  <c r="S19" i="40" s="1" a="1"/>
  <c r="S19" i="40" s="1"/>
  <c r="W12" i="40" a="1"/>
  <c r="W12" i="40" s="1"/>
  <c r="S12" i="40" s="1" a="1"/>
  <c r="S12" i="40" s="1"/>
  <c r="W11" i="40" a="1"/>
  <c r="W11" i="40" s="1"/>
  <c r="S11" i="40" s="1" a="1"/>
  <c r="S11" i="40" s="1"/>
  <c r="W4" i="40" a="1"/>
  <c r="W4" i="40" s="1"/>
  <c r="S4" i="40" s="1" a="1"/>
  <c r="S4" i="40" s="1"/>
  <c r="X4" i="40" s="1"/>
  <c r="W3" i="40" a="1"/>
  <c r="W3" i="40" s="1"/>
  <c r="S3" i="40" s="1" a="1"/>
  <c r="S3" i="40" s="1"/>
  <c r="X3" i="40" s="1"/>
  <c r="W20" i="40" a="1"/>
  <c r="W20" i="40" s="1"/>
  <c r="S20" i="40" s="1" a="1"/>
  <c r="S20" i="40" s="1"/>
  <c r="W13" i="40" a="1"/>
  <c r="W13" i="40" s="1"/>
  <c r="S13" i="40" s="1" a="1"/>
  <c r="S13" i="40" s="1"/>
  <c r="W5" i="40" a="1"/>
  <c r="W5" i="40" s="1"/>
  <c r="S5" i="40" s="1" a="1"/>
  <c r="S5" i="40" s="1"/>
  <c r="X5" i="40" s="1"/>
  <c r="W15" i="40" a="1"/>
  <c r="W15" i="40" s="1"/>
  <c r="S15" i="40" s="1" a="1"/>
  <c r="S15" i="40" s="1"/>
  <c r="W14" i="40" a="1"/>
  <c r="W14" i="40" s="1"/>
  <c r="S14" i="40" s="1" a="1"/>
  <c r="S14" i="40" s="1"/>
  <c r="W21" i="40" a="1"/>
  <c r="W21" i="40" s="1"/>
  <c r="S21" i="40" s="1" a="1"/>
  <c r="S21" i="40" s="1"/>
  <c r="W6" i="40" a="1"/>
  <c r="W6" i="40" s="1"/>
  <c r="S6" i="40" s="1" a="1"/>
  <c r="S6" i="40" s="1"/>
  <c r="X6" i="40" s="1"/>
  <c r="W16" i="40" a="1"/>
  <c r="W16" i="40" s="1"/>
  <c r="S16" i="40" s="1" a="1"/>
  <c r="S16" i="40" s="1"/>
  <c r="W9" i="40" a="1"/>
  <c r="W9" i="40" s="1"/>
  <c r="S9" i="40" s="1" a="1"/>
  <c r="S9" i="40" s="1"/>
  <c r="W17" i="40" a="1"/>
  <c r="W17" i="40" s="1"/>
  <c r="S17" i="40" s="1" a="1"/>
  <c r="S17" i="40" s="1"/>
  <c r="W8" i="40" a="1"/>
  <c r="W8" i="40" s="1"/>
  <c r="S8" i="40" s="1" a="1"/>
  <c r="S8" i="40" s="1"/>
  <c r="X8" i="40" s="1"/>
  <c r="W7" i="40" a="1"/>
  <c r="W7" i="40" s="1"/>
  <c r="S7" i="40" s="1" a="1"/>
  <c r="S7" i="40" s="1"/>
  <c r="X7" i="40" s="1"/>
  <c r="W20" i="30" a="1"/>
  <c r="W20" i="30" s="1"/>
  <c r="S20" i="30" s="1" a="1"/>
  <c r="S20" i="30" s="1"/>
  <c r="W13" i="30" a="1"/>
  <c r="W13" i="30" s="1"/>
  <c r="S13" i="30" s="1" a="1"/>
  <c r="S13" i="30" s="1"/>
  <c r="W5" i="30" a="1"/>
  <c r="W5" i="30" s="1"/>
  <c r="S5" i="30" s="1" a="1"/>
  <c r="S5" i="30" s="1"/>
  <c r="W21" i="30" a="1"/>
  <c r="W21" i="30" s="1"/>
  <c r="S21" i="30" s="1" a="1"/>
  <c r="S21" i="30" s="1"/>
  <c r="W6" i="30" a="1"/>
  <c r="W6" i="30" s="1"/>
  <c r="S6" i="30" s="1" a="1"/>
  <c r="S6" i="30" s="1"/>
  <c r="W8" i="30" a="1"/>
  <c r="W8" i="30" s="1"/>
  <c r="S8" i="30" s="1" a="1"/>
  <c r="S8" i="30" s="1"/>
  <c r="W17" i="30" a="1"/>
  <c r="W17" i="30" s="1"/>
  <c r="S17" i="30" s="1" a="1"/>
  <c r="S17" i="30" s="1"/>
  <c r="W18" i="30" a="1"/>
  <c r="W18" i="30" s="1"/>
  <c r="S18" i="30" s="1" a="1"/>
  <c r="S18" i="30" s="1"/>
  <c r="W10" i="30" a="1"/>
  <c r="W10" i="30" s="1"/>
  <c r="S10" i="30" s="1" a="1"/>
  <c r="S10" i="30" s="1"/>
  <c r="W11" i="30" a="1"/>
  <c r="W11" i="30" s="1"/>
  <c r="S11" i="30" s="1" a="1"/>
  <c r="S11" i="30" s="1"/>
  <c r="W2" i="30" a="1"/>
  <c r="W2" i="30" s="1"/>
  <c r="S2" i="30" s="1" a="1"/>
  <c r="S2" i="30" s="1"/>
  <c r="X2" i="30" s="1"/>
  <c r="W15" i="30" a="1"/>
  <c r="W15" i="30" s="1"/>
  <c r="S15" i="30" s="1" a="1"/>
  <c r="S15" i="30" s="1"/>
  <c r="W9" i="30" a="1"/>
  <c r="W9" i="30" s="1"/>
  <c r="S9" i="30" s="1" a="1"/>
  <c r="S9" i="30" s="1"/>
  <c r="W4" i="30" a="1"/>
  <c r="W4" i="30" s="1"/>
  <c r="S4" i="30" s="1" a="1"/>
  <c r="S4" i="30" s="1"/>
  <c r="W3" i="30" a="1"/>
  <c r="W3" i="30" s="1"/>
  <c r="S3" i="30" s="1" a="1"/>
  <c r="S3" i="30" s="1"/>
  <c r="X3" i="30" s="1"/>
  <c r="W19" i="30" a="1"/>
  <c r="W19" i="30" s="1"/>
  <c r="S19" i="30" s="1" a="1"/>
  <c r="S19" i="30" s="1"/>
  <c r="W14" i="30" a="1"/>
  <c r="W14" i="30" s="1"/>
  <c r="S14" i="30" s="1" a="1"/>
  <c r="S14" i="30" s="1"/>
  <c r="W7" i="30" a="1"/>
  <c r="W7" i="30" s="1"/>
  <c r="S7" i="30" s="1" a="1"/>
  <c r="S7" i="30" s="1"/>
  <c r="W16" i="30" a="1"/>
  <c r="W16" i="30" s="1"/>
  <c r="S16" i="30" s="1" a="1"/>
  <c r="S16" i="30" s="1"/>
  <c r="W12" i="30" a="1"/>
  <c r="W12" i="30" s="1"/>
  <c r="S12" i="30" s="1" a="1"/>
  <c r="S12" i="30" s="1"/>
  <c r="W13" i="56" a="1"/>
  <c r="W13" i="56" s="1"/>
  <c r="S13" i="56" s="1" a="1"/>
  <c r="S13" i="56" s="1"/>
  <c r="W5" i="56" a="1"/>
  <c r="W5" i="56" s="1"/>
  <c r="S5" i="56" s="1" a="1"/>
  <c r="S5" i="56" s="1"/>
  <c r="W19" i="56" a="1"/>
  <c r="W19" i="56" s="1"/>
  <c r="S19" i="56" s="1" a="1"/>
  <c r="S19" i="56" s="1"/>
  <c r="W6" i="56" a="1"/>
  <c r="W6" i="56" s="1"/>
  <c r="S6" i="56" s="1" a="1"/>
  <c r="S6" i="56" s="1"/>
  <c r="W16" i="56" a="1"/>
  <c r="W16" i="56" s="1"/>
  <c r="S16" i="56" s="1" a="1"/>
  <c r="S16" i="56" s="1"/>
  <c r="W21" i="56" a="1"/>
  <c r="W21" i="56" s="1"/>
  <c r="S21" i="56" s="1" a="1"/>
  <c r="S21" i="56" s="1"/>
  <c r="W17" i="56" a="1"/>
  <c r="W17" i="56" s="1"/>
  <c r="S17" i="56" s="1" a="1"/>
  <c r="S17" i="56" s="1"/>
  <c r="W18" i="56" a="1"/>
  <c r="W18" i="56" s="1"/>
  <c r="S18" i="56" s="1" a="1"/>
  <c r="S18" i="56" s="1"/>
  <c r="W10" i="56" a="1"/>
  <c r="W10" i="56" s="1"/>
  <c r="S10" i="56" s="1" a="1"/>
  <c r="S10" i="56" s="1"/>
  <c r="W20" i="56" a="1"/>
  <c r="W20" i="56" s="1"/>
  <c r="S20" i="56" s="1" a="1"/>
  <c r="S20" i="56" s="1"/>
  <c r="W12" i="56" a="1"/>
  <c r="W12" i="56" s="1"/>
  <c r="S12" i="56" s="1" a="1"/>
  <c r="S12" i="56" s="1"/>
  <c r="W11" i="56" a="1"/>
  <c r="W11" i="56" s="1"/>
  <c r="S11" i="56" s="1" a="1"/>
  <c r="S11" i="56" s="1"/>
  <c r="W15" i="56" a="1"/>
  <c r="W15" i="56" s="1"/>
  <c r="S15" i="56" s="1" a="1"/>
  <c r="S15" i="56" s="1"/>
  <c r="W7" i="56" a="1"/>
  <c r="W7" i="56" s="1"/>
  <c r="S7" i="56" s="1" a="1"/>
  <c r="S7" i="56" s="1"/>
  <c r="W3" i="56" a="1"/>
  <c r="W3" i="56" s="1"/>
  <c r="S3" i="56" s="1" a="1"/>
  <c r="S3" i="56" s="1"/>
  <c r="W8" i="56" a="1"/>
  <c r="W8" i="56" s="1"/>
  <c r="S8" i="56" s="1" a="1"/>
  <c r="S8" i="56" s="1"/>
  <c r="W9" i="56" a="1"/>
  <c r="W9" i="56" s="1"/>
  <c r="S9" i="56" s="1" a="1"/>
  <c r="S9" i="56" s="1"/>
  <c r="W14" i="56" a="1"/>
  <c r="W14" i="56" s="1"/>
  <c r="S14" i="56" s="1" a="1"/>
  <c r="S14" i="56" s="1"/>
  <c r="W4" i="56" a="1"/>
  <c r="W4" i="56" s="1"/>
  <c r="S4" i="56" s="1" a="1"/>
  <c r="S4" i="56" s="1"/>
  <c r="W2" i="56" a="1"/>
  <c r="W2" i="56" s="1"/>
  <c r="S2" i="56" s="1" a="1"/>
  <c r="S2" i="56" s="1"/>
  <c r="X2" i="56" s="1"/>
  <c r="W17" i="54" a="1"/>
  <c r="W17" i="54" s="1"/>
  <c r="S17" i="54" s="1" a="1"/>
  <c r="S17" i="54" s="1"/>
  <c r="W7" i="54" a="1"/>
  <c r="W7" i="54" s="1"/>
  <c r="S7" i="54" s="1" a="1"/>
  <c r="S7" i="54" s="1"/>
  <c r="W19" i="54" a="1"/>
  <c r="W19" i="54" s="1"/>
  <c r="S19" i="54" s="1" a="1"/>
  <c r="S19" i="54" s="1"/>
  <c r="W8" i="54" a="1"/>
  <c r="W8" i="54" s="1"/>
  <c r="S8" i="54" s="1" a="1"/>
  <c r="S8" i="54" s="1"/>
  <c r="W21" i="54" a="1"/>
  <c r="W21" i="54" s="1"/>
  <c r="S21" i="54" s="1" a="1"/>
  <c r="S21" i="54" s="1"/>
  <c r="W3" i="54" a="1"/>
  <c r="W3" i="54" s="1"/>
  <c r="S3" i="54" s="1" a="1"/>
  <c r="S3" i="54" s="1"/>
  <c r="X3" i="54" s="1"/>
  <c r="W20" i="54" a="1"/>
  <c r="W20" i="54" s="1"/>
  <c r="S20" i="54" s="1" a="1"/>
  <c r="S20" i="54" s="1"/>
  <c r="W10" i="54" a="1"/>
  <c r="W10" i="54" s="1"/>
  <c r="S10" i="54" s="1" a="1"/>
  <c r="S10" i="54" s="1"/>
  <c r="W12" i="54" a="1"/>
  <c r="W12" i="54" s="1"/>
  <c r="S12" i="54" s="1" a="1"/>
  <c r="S12" i="54" s="1"/>
  <c r="W6" i="54" a="1"/>
  <c r="W6" i="54" s="1"/>
  <c r="S6" i="54" s="1" a="1"/>
  <c r="S6" i="54" s="1"/>
  <c r="W14" i="54" a="1"/>
  <c r="W14" i="54" s="1"/>
  <c r="S14" i="54" s="1" a="1"/>
  <c r="S14" i="54" s="1"/>
  <c r="W2" i="54" a="1"/>
  <c r="W2" i="54" s="1"/>
  <c r="S2" i="54" s="1" a="1"/>
  <c r="S2" i="54" s="1"/>
  <c r="X2" i="54" s="1"/>
  <c r="W18" i="54" a="1"/>
  <c r="W18" i="54" s="1"/>
  <c r="S18" i="54" s="1" a="1"/>
  <c r="S18" i="54" s="1"/>
  <c r="W16" i="54" a="1"/>
  <c r="W16" i="54" s="1"/>
  <c r="S16" i="54" s="1" a="1"/>
  <c r="S16" i="54" s="1"/>
  <c r="W9" i="54" a="1"/>
  <c r="W9" i="54" s="1"/>
  <c r="S9" i="54" s="1" a="1"/>
  <c r="S9" i="54" s="1"/>
  <c r="W15" i="54" a="1"/>
  <c r="W15" i="54" s="1"/>
  <c r="S15" i="54" s="1" a="1"/>
  <c r="S15" i="54" s="1"/>
  <c r="W13" i="54" a="1"/>
  <c r="W13" i="54" s="1"/>
  <c r="S13" i="54" s="1" a="1"/>
  <c r="S13" i="54" s="1"/>
  <c r="W5" i="54" a="1"/>
  <c r="W5" i="54" s="1"/>
  <c r="S5" i="54" s="1" a="1"/>
  <c r="S5" i="54" s="1"/>
  <c r="W4" i="54" a="1"/>
  <c r="W4" i="54" s="1"/>
  <c r="S4" i="54" s="1" a="1"/>
  <c r="S4" i="54" s="1"/>
  <c r="X4" i="54" s="1"/>
  <c r="W11" i="54" a="1"/>
  <c r="W11" i="54" s="1"/>
  <c r="S11" i="54" s="1" a="1"/>
  <c r="S11" i="54" s="1"/>
  <c r="W18" i="32" a="1"/>
  <c r="W18" i="32" s="1"/>
  <c r="S18" i="32" s="1" a="1"/>
  <c r="S18" i="32" s="1"/>
  <c r="W4" i="32" a="1"/>
  <c r="W4" i="32" s="1"/>
  <c r="S4" i="32" s="1" a="1"/>
  <c r="S4" i="32" s="1"/>
  <c r="W3" i="32" a="1"/>
  <c r="W3" i="32" s="1"/>
  <c r="S3" i="32" s="1" a="1"/>
  <c r="S3" i="32" s="1"/>
  <c r="W20" i="32" a="1"/>
  <c r="W20" i="32" s="1"/>
  <c r="S20" i="32" s="1" a="1"/>
  <c r="S20" i="32" s="1"/>
  <c r="W13" i="32" a="1"/>
  <c r="W13" i="32" s="1"/>
  <c r="S13" i="32" s="1" a="1"/>
  <c r="S13" i="32" s="1"/>
  <c r="W5" i="32" a="1"/>
  <c r="W5" i="32" s="1"/>
  <c r="S5" i="32" s="1" a="1"/>
  <c r="S5" i="32" s="1"/>
  <c r="W8" i="32" a="1"/>
  <c r="W8" i="32" s="1"/>
  <c r="S8" i="32" s="1" a="1"/>
  <c r="S8" i="32" s="1"/>
  <c r="W7" i="32" a="1"/>
  <c r="W7" i="32" s="1"/>
  <c r="S7" i="32" s="1" a="1"/>
  <c r="S7" i="32" s="1"/>
  <c r="W10" i="32" a="1"/>
  <c r="W10" i="32" s="1"/>
  <c r="S10" i="32" s="1" a="1"/>
  <c r="S10" i="32" s="1"/>
  <c r="W12" i="32" a="1"/>
  <c r="W12" i="32" s="1"/>
  <c r="S12" i="32" s="1" a="1"/>
  <c r="S12" i="32" s="1"/>
  <c r="W11" i="32" a="1"/>
  <c r="W11" i="32" s="1"/>
  <c r="S11" i="32" s="1" a="1"/>
  <c r="S11" i="32" s="1"/>
  <c r="W15" i="32" a="1"/>
  <c r="W15" i="32" s="1"/>
  <c r="S15" i="32" s="1" a="1"/>
  <c r="S15" i="32" s="1"/>
  <c r="W14" i="32" a="1"/>
  <c r="W14" i="32" s="1"/>
  <c r="S14" i="32" s="1" a="1"/>
  <c r="S14" i="32" s="1"/>
  <c r="W19" i="32" a="1"/>
  <c r="W19" i="32" s="1"/>
  <c r="S19" i="32" s="1" a="1"/>
  <c r="S19" i="32" s="1"/>
  <c r="W16" i="32" a="1"/>
  <c r="W16" i="32" s="1"/>
  <c r="S16" i="32" s="1" a="1"/>
  <c r="S16" i="32" s="1"/>
  <c r="W2" i="32" a="1"/>
  <c r="W2" i="32" s="1"/>
  <c r="S2" i="32" s="1" a="1"/>
  <c r="S2" i="32" s="1"/>
  <c r="X2" i="32" s="1"/>
  <c r="W21" i="32" a="1"/>
  <c r="W21" i="32" s="1"/>
  <c r="S21" i="32" s="1" a="1"/>
  <c r="S21" i="32" s="1"/>
  <c r="W9" i="32" a="1"/>
  <c r="W9" i="32" s="1"/>
  <c r="S9" i="32" s="1" a="1"/>
  <c r="S9" i="32" s="1"/>
  <c r="W6" i="32" a="1"/>
  <c r="W6" i="32" s="1"/>
  <c r="S6" i="32" s="1" a="1"/>
  <c r="S6" i="32" s="1"/>
  <c r="W17" i="32" a="1"/>
  <c r="W17" i="32" s="1"/>
  <c r="S17" i="32" s="1" a="1"/>
  <c r="S17" i="32" s="1"/>
  <c r="W8" i="47" a="1"/>
  <c r="W8" i="47" s="1"/>
  <c r="S8" i="47" s="1" a="1"/>
  <c r="S8" i="47" s="1"/>
  <c r="W2" i="47" a="1"/>
  <c r="W2" i="47" s="1"/>
  <c r="S2" i="47" s="1" a="1"/>
  <c r="S2" i="47" s="1"/>
  <c r="X2" i="47" s="1"/>
  <c r="W19" i="47" a="1"/>
  <c r="W19" i="47" s="1"/>
  <c r="S19" i="47" s="1" a="1"/>
  <c r="S19" i="47" s="1"/>
  <c r="W4" i="47" a="1"/>
  <c r="W4" i="47" s="1"/>
  <c r="S4" i="47" s="1" a="1"/>
  <c r="S4" i="47" s="1"/>
  <c r="W20" i="47" a="1"/>
  <c r="W20" i="47" s="1"/>
  <c r="S20" i="47" s="1" a="1"/>
  <c r="S20" i="47" s="1"/>
  <c r="W13" i="47" a="1"/>
  <c r="W13" i="47" s="1"/>
  <c r="S13" i="47" s="1" a="1"/>
  <c r="S13" i="47" s="1"/>
  <c r="W5" i="47" a="1"/>
  <c r="W5" i="47" s="1"/>
  <c r="S5" i="47" s="1" a="1"/>
  <c r="S5" i="47" s="1"/>
  <c r="W17" i="47" a="1"/>
  <c r="W17" i="47" s="1"/>
  <c r="S17" i="47" s="1" a="1"/>
  <c r="S17" i="47" s="1"/>
  <c r="W18" i="47" a="1"/>
  <c r="W18" i="47" s="1"/>
  <c r="S18" i="47" s="1" a="1"/>
  <c r="S18" i="47" s="1"/>
  <c r="W6" i="47" a="1"/>
  <c r="W6" i="47" s="1"/>
  <c r="S6" i="47" s="1" a="1"/>
  <c r="S6" i="47" s="1"/>
  <c r="W21" i="47" a="1"/>
  <c r="W21" i="47" s="1"/>
  <c r="S21" i="47" s="1" a="1"/>
  <c r="S21" i="47" s="1"/>
  <c r="W15" i="47" a="1"/>
  <c r="W15" i="47" s="1"/>
  <c r="S15" i="47" s="1" a="1"/>
  <c r="S15" i="47" s="1"/>
  <c r="W14" i="47" a="1"/>
  <c r="W14" i="47" s="1"/>
  <c r="S14" i="47" s="1" a="1"/>
  <c r="S14" i="47" s="1"/>
  <c r="W7" i="47" a="1"/>
  <c r="W7" i="47" s="1"/>
  <c r="S7" i="47" s="1" a="1"/>
  <c r="S7" i="47" s="1"/>
  <c r="W16" i="47" a="1"/>
  <c r="W16" i="47" s="1"/>
  <c r="S16" i="47" s="1" a="1"/>
  <c r="S16" i="47" s="1"/>
  <c r="W10" i="47" a="1"/>
  <c r="W10" i="47" s="1"/>
  <c r="S10" i="47" s="1" a="1"/>
  <c r="S10" i="47" s="1"/>
  <c r="W12" i="47" a="1"/>
  <c r="W12" i="47" s="1"/>
  <c r="S12" i="47" s="1" a="1"/>
  <c r="S12" i="47" s="1"/>
  <c r="W9" i="47" a="1"/>
  <c r="W9" i="47" s="1"/>
  <c r="S9" i="47" s="1" a="1"/>
  <c r="S9" i="47" s="1"/>
  <c r="W3" i="47" a="1"/>
  <c r="W3" i="47" s="1"/>
  <c r="S3" i="47" s="1" a="1"/>
  <c r="S3" i="47" s="1"/>
  <c r="X3" i="47" s="1"/>
  <c r="W11" i="47" a="1"/>
  <c r="W11" i="47" s="1"/>
  <c r="S11" i="47" s="1" a="1"/>
  <c r="S11" i="47" s="1"/>
  <c r="W17" i="55" a="1"/>
  <c r="W17" i="55" s="1"/>
  <c r="S17" i="55" s="1" a="1"/>
  <c r="S17" i="55" s="1"/>
  <c r="W2" i="55" a="1"/>
  <c r="W2" i="55" s="1"/>
  <c r="S2" i="55" s="1" a="1"/>
  <c r="S2" i="55" s="1"/>
  <c r="X2" i="55" s="1"/>
  <c r="W20" i="55" a="1"/>
  <c r="W20" i="55" s="1"/>
  <c r="S20" i="55" s="1" a="1"/>
  <c r="S20" i="55" s="1"/>
  <c r="W13" i="55" a="1"/>
  <c r="W13" i="55" s="1"/>
  <c r="S13" i="55" s="1" a="1"/>
  <c r="S13" i="55" s="1"/>
  <c r="W21" i="55" a="1"/>
  <c r="W21" i="55" s="1"/>
  <c r="S21" i="55" s="1" a="1"/>
  <c r="S21" i="55" s="1"/>
  <c r="W15" i="55" a="1"/>
  <c r="W15" i="55" s="1"/>
  <c r="S15" i="55" s="1" a="1"/>
  <c r="S15" i="55" s="1"/>
  <c r="W5" i="55" a="1"/>
  <c r="W5" i="55" s="1"/>
  <c r="S5" i="55" s="1" a="1"/>
  <c r="S5" i="55" s="1"/>
  <c r="W10" i="55" a="1"/>
  <c r="W10" i="55" s="1"/>
  <c r="S10" i="55" s="1" a="1"/>
  <c r="S10" i="55" s="1"/>
  <c r="W18" i="55" a="1"/>
  <c r="W18" i="55" s="1"/>
  <c r="S18" i="55" s="1" a="1"/>
  <c r="S18" i="55" s="1"/>
  <c r="W12" i="55" a="1"/>
  <c r="W12" i="55" s="1"/>
  <c r="S12" i="55" s="1" a="1"/>
  <c r="S12" i="55" s="1"/>
  <c r="W19" i="55" a="1"/>
  <c r="W19" i="55" s="1"/>
  <c r="S19" i="55" s="1" a="1"/>
  <c r="S19" i="55" s="1"/>
  <c r="W9" i="55" a="1"/>
  <c r="W9" i="55" s="1"/>
  <c r="S9" i="55" s="1" a="1"/>
  <c r="S9" i="55" s="1"/>
  <c r="W8" i="55" a="1"/>
  <c r="W8" i="55" s="1"/>
  <c r="S8" i="55" s="1" a="1"/>
  <c r="S8" i="55" s="1"/>
  <c r="W11" i="55" a="1"/>
  <c r="W11" i="55" s="1"/>
  <c r="S11" i="55" s="1" a="1"/>
  <c r="S11" i="55" s="1"/>
  <c r="W4" i="55" a="1"/>
  <c r="W4" i="55" s="1"/>
  <c r="S4" i="55" s="1" a="1"/>
  <c r="S4" i="55" s="1"/>
  <c r="X4" i="55" s="1"/>
  <c r="W14" i="55" a="1"/>
  <c r="W14" i="55" s="1"/>
  <c r="S14" i="55" s="1" a="1"/>
  <c r="S14" i="55" s="1"/>
  <c r="W3" i="55" a="1"/>
  <c r="W3" i="55" s="1"/>
  <c r="S3" i="55" s="1" a="1"/>
  <c r="S3" i="55" s="1"/>
  <c r="X3" i="55" s="1"/>
  <c r="W7" i="55" a="1"/>
  <c r="W7" i="55" s="1"/>
  <c r="S7" i="55" s="1" a="1"/>
  <c r="S7" i="55" s="1"/>
  <c r="W16" i="55" a="1"/>
  <c r="W16" i="55" s="1"/>
  <c r="S16" i="55" s="1" a="1"/>
  <c r="S16" i="55" s="1"/>
  <c r="W6" i="55" a="1"/>
  <c r="W6" i="55" s="1"/>
  <c r="S6" i="55" s="1" a="1"/>
  <c r="S6" i="55" s="1"/>
  <c r="W15" i="26" a="1"/>
  <c r="W15" i="26" s="1"/>
  <c r="S15" i="26" s="1" a="1"/>
  <c r="S15" i="26" s="1"/>
  <c r="W8" i="26" a="1"/>
  <c r="W8" i="26" s="1"/>
  <c r="S8" i="26" s="1" a="1"/>
  <c r="S8" i="26" s="1"/>
  <c r="W7" i="26" a="1"/>
  <c r="W7" i="26" s="1"/>
  <c r="S7" i="26" s="1" a="1"/>
  <c r="S7" i="26" s="1"/>
  <c r="W20" i="26" a="1"/>
  <c r="W20" i="26" s="1"/>
  <c r="S20" i="26" s="1" a="1"/>
  <c r="S20" i="26" s="1"/>
  <c r="W17" i="26" a="1"/>
  <c r="W17" i="26" s="1"/>
  <c r="S17" i="26" s="1" a="1"/>
  <c r="S17" i="26" s="1"/>
  <c r="W10" i="26" a="1"/>
  <c r="W10" i="26" s="1"/>
  <c r="S10" i="26" s="1" a="1"/>
  <c r="S10" i="26" s="1"/>
  <c r="W2" i="26" a="1"/>
  <c r="W2" i="26" s="1"/>
  <c r="S2" i="26" s="1" a="1"/>
  <c r="S2" i="26" s="1"/>
  <c r="X2" i="26" s="1"/>
  <c r="W19" i="26" a="1"/>
  <c r="W19" i="26" s="1"/>
  <c r="S19" i="26" s="1" a="1"/>
  <c r="S19" i="26" s="1"/>
  <c r="W16" i="26" a="1"/>
  <c r="W16" i="26" s="1"/>
  <c r="S16" i="26" s="1" a="1"/>
  <c r="S16" i="26" s="1"/>
  <c r="W12" i="26" a="1"/>
  <c r="W12" i="26" s="1"/>
  <c r="S12" i="26" s="1" a="1"/>
  <c r="S12" i="26" s="1"/>
  <c r="W11" i="26" a="1"/>
  <c r="W11" i="26" s="1"/>
  <c r="S11" i="26" s="1" a="1"/>
  <c r="S11" i="26" s="1"/>
  <c r="W4" i="26" a="1"/>
  <c r="W4" i="26" s="1"/>
  <c r="S4" i="26" s="1" a="1"/>
  <c r="S4" i="26" s="1"/>
  <c r="W3" i="26" a="1"/>
  <c r="W3" i="26" s="1"/>
  <c r="S3" i="26" s="1" a="1"/>
  <c r="S3" i="26" s="1"/>
  <c r="W13" i="26" a="1"/>
  <c r="W13" i="26" s="1"/>
  <c r="S13" i="26" s="1" a="1"/>
  <c r="S13" i="26" s="1"/>
  <c r="W5" i="26" a="1"/>
  <c r="W5" i="26" s="1"/>
  <c r="S5" i="26" s="1" a="1"/>
  <c r="S5" i="26" s="1"/>
  <c r="W21" i="26" a="1"/>
  <c r="W21" i="26" s="1"/>
  <c r="S21" i="26" s="1" a="1"/>
  <c r="S21" i="26" s="1"/>
  <c r="W18" i="26" a="1"/>
  <c r="W18" i="26" s="1"/>
  <c r="S18" i="26" s="1" a="1"/>
  <c r="S18" i="26" s="1"/>
  <c r="W14" i="26" a="1"/>
  <c r="W14" i="26" s="1"/>
  <c r="S14" i="26" s="1" a="1"/>
  <c r="S14" i="26" s="1"/>
  <c r="W6" i="26" a="1"/>
  <c r="W6" i="26" s="1"/>
  <c r="S6" i="26" s="1" a="1"/>
  <c r="S6" i="26" s="1"/>
  <c r="W9" i="26" a="1"/>
  <c r="W9" i="26" s="1"/>
  <c r="S9" i="26" s="1" a="1"/>
  <c r="S9" i="26" s="1"/>
  <c r="AG1" i="62"/>
  <c r="AG1" i="61"/>
  <c r="AG1" i="60"/>
  <c r="AG1" i="59"/>
  <c r="AG1" i="58"/>
  <c r="AG1" i="57"/>
  <c r="AG1" i="56"/>
  <c r="AG1" i="55"/>
  <c r="AG1" i="53"/>
  <c r="AG1" i="54"/>
  <c r="AG1" i="52"/>
  <c r="AG1" i="51"/>
  <c r="AG1" i="49"/>
  <c r="AG1" i="50"/>
  <c r="AG1" i="47"/>
  <c r="AG1" i="48"/>
  <c r="AG1" i="46"/>
  <c r="AG1" i="43"/>
  <c r="AG1" i="45"/>
  <c r="AG1" i="44"/>
  <c r="AG1" i="39"/>
  <c r="AG1" i="40"/>
  <c r="AG1" i="42"/>
  <c r="AG1" i="41"/>
  <c r="AG1" i="36"/>
  <c r="AG1" i="37"/>
  <c r="AG1" i="38"/>
  <c r="AG1" i="34"/>
  <c r="AG1" i="35"/>
  <c r="AG1" i="32"/>
  <c r="AG1" i="31"/>
  <c r="AG1" i="33"/>
  <c r="AG1" i="29"/>
  <c r="AG1" i="28"/>
  <c r="AG1" i="30"/>
  <c r="AG1" i="25"/>
  <c r="AG1" i="27"/>
  <c r="AG1" i="26"/>
  <c r="AG1" i="23"/>
  <c r="AG1" i="24"/>
  <c r="AG1" i="18"/>
  <c r="AG1" i="22"/>
  <c r="AG1" i="20"/>
  <c r="AG1" i="21"/>
  <c r="AG1" i="19"/>
  <c r="AG1" i="14"/>
  <c r="AG1" i="15"/>
  <c r="AG1" i="9"/>
  <c r="AG1" i="12"/>
  <c r="AG1" i="16"/>
  <c r="AG1" i="13"/>
  <c r="AG1" i="17"/>
  <c r="AG1" i="11"/>
  <c r="AG1" i="8"/>
  <c r="AG1" i="10"/>
  <c r="AG1" i="7"/>
  <c r="BH4" i="7" l="1"/>
  <c r="AX4" i="7"/>
  <c r="AN4" i="7"/>
  <c r="BG4" i="7"/>
  <c r="AW4" i="7"/>
  <c r="AM4" i="7"/>
  <c r="BF4" i="7"/>
  <c r="AV4" i="7"/>
  <c r="AL4" i="7"/>
  <c r="BE4" i="7"/>
  <c r="AU4" i="7"/>
  <c r="AK4" i="7"/>
  <c r="BD4" i="7"/>
  <c r="AT4" i="7"/>
  <c r="AJ4" i="7"/>
  <c r="Z4" i="7"/>
  <c r="BM4" i="7"/>
  <c r="BC4" i="7"/>
  <c r="AS4" i="7"/>
  <c r="AI4" i="7"/>
  <c r="Y4" i="7"/>
  <c r="BL4" i="7"/>
  <c r="BB4" i="7"/>
  <c r="AR4" i="7"/>
  <c r="AH4" i="7"/>
  <c r="BJ4" i="7"/>
  <c r="AZ4" i="7"/>
  <c r="AP4" i="7"/>
  <c r="BK4" i="7"/>
  <c r="BA4" i="7"/>
  <c r="AQ4" i="7"/>
  <c r="BI4" i="7"/>
  <c r="AY4" i="7"/>
  <c r="AO4" i="7"/>
  <c r="AA4" i="7"/>
  <c r="X5" i="7"/>
  <c r="AG2" i="8"/>
  <c r="AG2" i="21"/>
  <c r="AG3" i="21"/>
  <c r="AG2" i="28"/>
  <c r="AG4" i="28"/>
  <c r="AG3" i="28"/>
  <c r="AG5" i="28"/>
  <c r="AG2" i="41"/>
  <c r="AG3" i="41"/>
  <c r="AG2" i="50"/>
  <c r="AG4" i="59"/>
  <c r="AG3" i="59"/>
  <c r="AG2" i="59"/>
  <c r="AG5" i="59"/>
  <c r="X3" i="56"/>
  <c r="BH3" i="30"/>
  <c r="AX3" i="30"/>
  <c r="AN3" i="30"/>
  <c r="BE3" i="30"/>
  <c r="AU3" i="30"/>
  <c r="AK3" i="30"/>
  <c r="BM3" i="30"/>
  <c r="BA3" i="30"/>
  <c r="AO3" i="30"/>
  <c r="BL3" i="30"/>
  <c r="AZ3" i="30"/>
  <c r="AM3" i="30"/>
  <c r="Z3" i="30"/>
  <c r="BK3" i="30"/>
  <c r="AY3" i="30"/>
  <c r="AL3" i="30"/>
  <c r="Y3" i="30"/>
  <c r="BJ3" i="30"/>
  <c r="AW3" i="30"/>
  <c r="AJ3" i="30"/>
  <c r="BI3" i="30"/>
  <c r="AV3" i="30"/>
  <c r="AI3" i="30"/>
  <c r="BG3" i="30"/>
  <c r="AT3" i="30"/>
  <c r="AH3" i="30"/>
  <c r="BD3" i="30"/>
  <c r="AR3" i="30"/>
  <c r="BC3" i="30"/>
  <c r="AQ3" i="30"/>
  <c r="BB3" i="30"/>
  <c r="AP3" i="30"/>
  <c r="BF3" i="30"/>
  <c r="AS3" i="30"/>
  <c r="AA3" i="30"/>
  <c r="BG6" i="40"/>
  <c r="AW6" i="40"/>
  <c r="AM6" i="40"/>
  <c r="BF6" i="40"/>
  <c r="AV6" i="40"/>
  <c r="AL6" i="40"/>
  <c r="BE6" i="40"/>
  <c r="AU6" i="40"/>
  <c r="AK6" i="40"/>
  <c r="AA6" i="40"/>
  <c r="BD6" i="40"/>
  <c r="AT6" i="40"/>
  <c r="AJ6" i="40"/>
  <c r="Z6" i="40"/>
  <c r="BM6" i="40"/>
  <c r="BC6" i="40"/>
  <c r="AS6" i="40"/>
  <c r="AI6" i="40"/>
  <c r="Y6" i="40"/>
  <c r="BL6" i="40"/>
  <c r="BB6" i="40"/>
  <c r="AR6" i="40"/>
  <c r="AH6" i="40"/>
  <c r="BK6" i="40"/>
  <c r="BA6" i="40"/>
  <c r="AQ6" i="40"/>
  <c r="BJ6" i="40"/>
  <c r="AZ6" i="40"/>
  <c r="AP6" i="40"/>
  <c r="AO6" i="40"/>
  <c r="AN6" i="40"/>
  <c r="BI6" i="40"/>
  <c r="BH6" i="40"/>
  <c r="AY6" i="40"/>
  <c r="AX6" i="40"/>
  <c r="X4" i="21"/>
  <c r="X4" i="11"/>
  <c r="BM3" i="51"/>
  <c r="BC3" i="51"/>
  <c r="AS3" i="51"/>
  <c r="AI3" i="51"/>
  <c r="Y3" i="51"/>
  <c r="BI3" i="51"/>
  <c r="AX3" i="51"/>
  <c r="AM3" i="51"/>
  <c r="BH3" i="51"/>
  <c r="AW3" i="51"/>
  <c r="AL3" i="51"/>
  <c r="AA3" i="51"/>
  <c r="BF3" i="51"/>
  <c r="AU3" i="51"/>
  <c r="AJ3" i="51"/>
  <c r="BE3" i="51"/>
  <c r="AT3" i="51"/>
  <c r="AH3" i="51"/>
  <c r="BB3" i="51"/>
  <c r="AQ3" i="51"/>
  <c r="AZ3" i="51"/>
  <c r="AY3" i="51"/>
  <c r="AV3" i="51"/>
  <c r="Z3" i="51"/>
  <c r="AR3" i="51"/>
  <c r="BL3" i="51"/>
  <c r="AP3" i="51"/>
  <c r="BK3" i="51"/>
  <c r="AO3" i="51"/>
  <c r="BJ3" i="51"/>
  <c r="AN3" i="51"/>
  <c r="BG3" i="51"/>
  <c r="AK3" i="51"/>
  <c r="BD3" i="51"/>
  <c r="BA3" i="51"/>
  <c r="X4" i="27"/>
  <c r="X4" i="35"/>
  <c r="AF2" i="12"/>
  <c r="AF2" i="22"/>
  <c r="AF4" i="22"/>
  <c r="AF3" i="22"/>
  <c r="AF5" i="22"/>
  <c r="AF2" i="30"/>
  <c r="AF3" i="30"/>
  <c r="AF2" i="41"/>
  <c r="AF4" i="41"/>
  <c r="AF3" i="41"/>
  <c r="AF2" i="52"/>
  <c r="AF3" i="52"/>
  <c r="AF3" i="62"/>
  <c r="AF2" i="62"/>
  <c r="AE2" i="19"/>
  <c r="AE4" i="19"/>
  <c r="AE3" i="19"/>
  <c r="AE5" i="19"/>
  <c r="AE2" i="27"/>
  <c r="AE4" i="27"/>
  <c r="AE3" i="27"/>
  <c r="AE2" i="33"/>
  <c r="AE2" i="44"/>
  <c r="AE2" i="54"/>
  <c r="AE4" i="54"/>
  <c r="AE3" i="54"/>
  <c r="AD3" i="18"/>
  <c r="AD2" i="18"/>
  <c r="AD5" i="28"/>
  <c r="AD2" i="28"/>
  <c r="AD4" i="28"/>
  <c r="AD3" i="28"/>
  <c r="AD2" i="36"/>
  <c r="AD4" i="45"/>
  <c r="AD3" i="45"/>
  <c r="AD2" i="45"/>
  <c r="AD3" i="56"/>
  <c r="AD2" i="56"/>
  <c r="AC4" i="7"/>
  <c r="AC3" i="7"/>
  <c r="AC5" i="7"/>
  <c r="AC2" i="7"/>
  <c r="AC2" i="20"/>
  <c r="AC4" i="20"/>
  <c r="AC3" i="20"/>
  <c r="AC4" i="28"/>
  <c r="AC3" i="28"/>
  <c r="AC5" i="28"/>
  <c r="AC2" i="28"/>
  <c r="AC4" i="35"/>
  <c r="AC3" i="35"/>
  <c r="AC2" i="35"/>
  <c r="AC4" i="48"/>
  <c r="AC3" i="48"/>
  <c r="AC2" i="48"/>
  <c r="AC2" i="58"/>
  <c r="AB2" i="12"/>
  <c r="AB4" i="12"/>
  <c r="AB2" i="19"/>
  <c r="AB4" i="19"/>
  <c r="AB3" i="19"/>
  <c r="AB5" i="19"/>
  <c r="AB5" i="28"/>
  <c r="AB2" i="28"/>
  <c r="AB3" i="28"/>
  <c r="AB4" i="28"/>
  <c r="AB2" i="41"/>
  <c r="AB3" i="41"/>
  <c r="AB2" i="50"/>
  <c r="AB3" i="60"/>
  <c r="AB4" i="60"/>
  <c r="AB2" i="60"/>
  <c r="BI2" i="23"/>
  <c r="AY2" i="23"/>
  <c r="AO2" i="23"/>
  <c r="BL2" i="23"/>
  <c r="BA2" i="23"/>
  <c r="AP2" i="23"/>
  <c r="BK2" i="23"/>
  <c r="AZ2" i="23"/>
  <c r="AN2" i="23"/>
  <c r="BJ2" i="23"/>
  <c r="AX2" i="23"/>
  <c r="AM2" i="23"/>
  <c r="BH2" i="23"/>
  <c r="AW2" i="23"/>
  <c r="AL2" i="23"/>
  <c r="BG2" i="23"/>
  <c r="AV2" i="23"/>
  <c r="AK2" i="23"/>
  <c r="BF2" i="23"/>
  <c r="AU2" i="23"/>
  <c r="AJ2" i="23"/>
  <c r="Z2" i="23"/>
  <c r="BE2" i="23"/>
  <c r="AT2" i="23"/>
  <c r="AI2" i="23"/>
  <c r="Y2" i="23"/>
  <c r="BD2" i="23"/>
  <c r="AS2" i="23"/>
  <c r="AH2" i="23"/>
  <c r="A8" i="23"/>
  <c r="BC2" i="23"/>
  <c r="AR2" i="23"/>
  <c r="BM2" i="23"/>
  <c r="BB2" i="23"/>
  <c r="AQ2" i="23"/>
  <c r="AA2" i="23"/>
  <c r="U16" i="23" s="1"/>
  <c r="X4" i="62"/>
  <c r="AG4" i="62" s="1"/>
  <c r="X3" i="39"/>
  <c r="X4" i="39" s="1"/>
  <c r="X6" i="28"/>
  <c r="AD6" i="28" s="1"/>
  <c r="X3" i="34"/>
  <c r="A8" i="33"/>
  <c r="BH2" i="33"/>
  <c r="AX2" i="33"/>
  <c r="AN2" i="33"/>
  <c r="BF2" i="33"/>
  <c r="AV2" i="33"/>
  <c r="AL2" i="33"/>
  <c r="BM2" i="33"/>
  <c r="BC2" i="33"/>
  <c r="AS2" i="33"/>
  <c r="AI2" i="33"/>
  <c r="Y2" i="33"/>
  <c r="BL2" i="33"/>
  <c r="BB2" i="33"/>
  <c r="AR2" i="33"/>
  <c r="AH2" i="33"/>
  <c r="AY2" i="33"/>
  <c r="AW2" i="33"/>
  <c r="BK2" i="33"/>
  <c r="AU2" i="33"/>
  <c r="BJ2" i="33"/>
  <c r="AT2" i="33"/>
  <c r="BI2" i="33"/>
  <c r="AQ2" i="33"/>
  <c r="BG2" i="33"/>
  <c r="AP2" i="33"/>
  <c r="Z2" i="33"/>
  <c r="BE2" i="33"/>
  <c r="AO2" i="33"/>
  <c r="BD2" i="33"/>
  <c r="AM2" i="33"/>
  <c r="BA2" i="33"/>
  <c r="AZ2" i="33"/>
  <c r="AK2" i="33"/>
  <c r="AJ2" i="33"/>
  <c r="AA2" i="33"/>
  <c r="U16" i="33" s="1"/>
  <c r="AG2" i="11"/>
  <c r="AG4" i="11"/>
  <c r="AG3" i="11"/>
  <c r="AG2" i="20"/>
  <c r="AG4" i="20"/>
  <c r="AG3" i="20"/>
  <c r="AG5" i="20"/>
  <c r="AG3" i="29"/>
  <c r="AG2" i="29"/>
  <c r="AG2" i="42"/>
  <c r="AG3" i="42"/>
  <c r="AG2" i="49"/>
  <c r="AG3" i="49"/>
  <c r="AG3" i="60"/>
  <c r="AG2" i="60"/>
  <c r="BK2" i="55"/>
  <c r="BA2" i="55"/>
  <c r="AQ2" i="55"/>
  <c r="BL2" i="55"/>
  <c r="AZ2" i="55"/>
  <c r="AO2" i="55"/>
  <c r="BI2" i="55"/>
  <c r="AX2" i="55"/>
  <c r="AM2" i="55"/>
  <c r="BG2" i="55"/>
  <c r="AV2" i="55"/>
  <c r="AK2" i="55"/>
  <c r="Z2" i="55"/>
  <c r="BB2" i="55"/>
  <c r="AJ2" i="55"/>
  <c r="AW2" i="55"/>
  <c r="AH2" i="55"/>
  <c r="BJ2" i="55"/>
  <c r="AT2" i="55"/>
  <c r="BE2" i="55"/>
  <c r="AI2" i="55"/>
  <c r="BC2" i="55"/>
  <c r="AS2" i="55"/>
  <c r="AR2" i="55"/>
  <c r="BF2" i="55"/>
  <c r="AL2" i="55"/>
  <c r="Y2" i="55"/>
  <c r="BM2" i="55"/>
  <c r="BH2" i="55"/>
  <c r="BD2" i="55"/>
  <c r="AY2" i="55"/>
  <c r="AU2" i="55"/>
  <c r="AP2" i="55"/>
  <c r="AN2" i="55"/>
  <c r="A8" i="55"/>
  <c r="AA2" i="55"/>
  <c r="U16" i="55" s="1"/>
  <c r="X4" i="47"/>
  <c r="X4" i="30"/>
  <c r="AB4" i="30" s="1"/>
  <c r="BM2" i="53"/>
  <c r="BC2" i="53"/>
  <c r="AS2" i="53"/>
  <c r="AI2" i="53"/>
  <c r="Y2" i="53"/>
  <c r="BL2" i="53"/>
  <c r="BB2" i="53"/>
  <c r="AR2" i="53"/>
  <c r="AH2" i="53"/>
  <c r="BK2" i="53"/>
  <c r="BA2" i="53"/>
  <c r="AQ2" i="53"/>
  <c r="AX2" i="53"/>
  <c r="AK2" i="53"/>
  <c r="BJ2" i="53"/>
  <c r="AW2" i="53"/>
  <c r="AJ2" i="53"/>
  <c r="BI2" i="53"/>
  <c r="AV2" i="53"/>
  <c r="BH2" i="53"/>
  <c r="AU2" i="53"/>
  <c r="BG2" i="53"/>
  <c r="AT2" i="53"/>
  <c r="BF2" i="53"/>
  <c r="AP2" i="53"/>
  <c r="BD2" i="53"/>
  <c r="AN2" i="53"/>
  <c r="AA2" i="53"/>
  <c r="U16" i="53" s="1"/>
  <c r="A8" i="53"/>
  <c r="AZ2" i="53"/>
  <c r="AM2" i="53"/>
  <c r="Z2" i="53"/>
  <c r="AY2" i="53"/>
  <c r="AL2" i="53"/>
  <c r="BE2" i="53"/>
  <c r="AO2" i="53"/>
  <c r="X3" i="36"/>
  <c r="AG3" i="36" s="1"/>
  <c r="X3" i="8"/>
  <c r="X4" i="8" s="1"/>
  <c r="BK2" i="27"/>
  <c r="BA2" i="27"/>
  <c r="AQ2" i="27"/>
  <c r="BI2" i="27"/>
  <c r="AY2" i="27"/>
  <c r="AO2" i="27"/>
  <c r="BB2" i="27"/>
  <c r="AN2" i="27"/>
  <c r="BM2" i="27"/>
  <c r="AZ2" i="27"/>
  <c r="AM2" i="27"/>
  <c r="AA2" i="27"/>
  <c r="U16" i="27" s="1"/>
  <c r="BL2" i="27"/>
  <c r="AX2" i="27"/>
  <c r="AL2" i="27"/>
  <c r="Z2" i="27"/>
  <c r="BJ2" i="27"/>
  <c r="AW2" i="27"/>
  <c r="AK2" i="27"/>
  <c r="Y2" i="27"/>
  <c r="A8" i="27"/>
  <c r="BH2" i="27"/>
  <c r="AV2" i="27"/>
  <c r="AJ2" i="27"/>
  <c r="BG2" i="27"/>
  <c r="AU2" i="27"/>
  <c r="AI2" i="27"/>
  <c r="BF2" i="27"/>
  <c r="AT2" i="27"/>
  <c r="AH2" i="27"/>
  <c r="BE2" i="27"/>
  <c r="AS2" i="27"/>
  <c r="BD2" i="27"/>
  <c r="AR2" i="27"/>
  <c r="BC2" i="27"/>
  <c r="AP2" i="27"/>
  <c r="BM3" i="20"/>
  <c r="BC3" i="20"/>
  <c r="AS3" i="20"/>
  <c r="AI3" i="20"/>
  <c r="Y3" i="20"/>
  <c r="BI3" i="20"/>
  <c r="AX3" i="20"/>
  <c r="AM3" i="20"/>
  <c r="BH3" i="20"/>
  <c r="AW3" i="20"/>
  <c r="AL3" i="20"/>
  <c r="AA3" i="20"/>
  <c r="BG3" i="20"/>
  <c r="AV3" i="20"/>
  <c r="AK3" i="20"/>
  <c r="Z3" i="20"/>
  <c r="BF3" i="20"/>
  <c r="AU3" i="20"/>
  <c r="AJ3" i="20"/>
  <c r="BE3" i="20"/>
  <c r="AT3" i="20"/>
  <c r="AH3" i="20"/>
  <c r="BD3" i="20"/>
  <c r="AR3" i="20"/>
  <c r="BL3" i="20"/>
  <c r="BA3" i="20"/>
  <c r="AP3" i="20"/>
  <c r="BK3" i="20"/>
  <c r="AZ3" i="20"/>
  <c r="AO3" i="20"/>
  <c r="BJ3" i="20"/>
  <c r="AY3" i="20"/>
  <c r="AN3" i="20"/>
  <c r="BB3" i="20"/>
  <c r="AQ3" i="20"/>
  <c r="BG2" i="60"/>
  <c r="AW2" i="60"/>
  <c r="AM2" i="60"/>
  <c r="BH2" i="60"/>
  <c r="AV2" i="60"/>
  <c r="AK2" i="60"/>
  <c r="Z2" i="60"/>
  <c r="BC2" i="60"/>
  <c r="AR2" i="60"/>
  <c r="BL2" i="60"/>
  <c r="BA2" i="60"/>
  <c r="AP2" i="60"/>
  <c r="BJ2" i="60"/>
  <c r="AY2" i="60"/>
  <c r="AN2" i="60"/>
  <c r="BK2" i="60"/>
  <c r="AS2" i="60"/>
  <c r="Y2" i="60"/>
  <c r="BI2" i="60"/>
  <c r="AQ2" i="60"/>
  <c r="BF2" i="60"/>
  <c r="AO2" i="60"/>
  <c r="BE2" i="60"/>
  <c r="AL2" i="60"/>
  <c r="BB2" i="60"/>
  <c r="AI2" i="60"/>
  <c r="AZ2" i="60"/>
  <c r="AH2" i="60"/>
  <c r="AX2" i="60"/>
  <c r="AU2" i="60"/>
  <c r="BD2" i="60"/>
  <c r="AT2" i="60"/>
  <c r="AJ2" i="60"/>
  <c r="AA2" i="60"/>
  <c r="U16" i="60" s="1"/>
  <c r="BM2" i="60"/>
  <c r="A8" i="60"/>
  <c r="X3" i="38"/>
  <c r="BG3" i="52"/>
  <c r="AW3" i="52"/>
  <c r="AM3" i="52"/>
  <c r="BF3" i="52"/>
  <c r="AV3" i="52"/>
  <c r="AL3" i="52"/>
  <c r="BE3" i="52"/>
  <c r="AU3" i="52"/>
  <c r="AK3" i="52"/>
  <c r="BD3" i="52"/>
  <c r="AT3" i="52"/>
  <c r="AJ3" i="52"/>
  <c r="Z3" i="52"/>
  <c r="BK3" i="52"/>
  <c r="BA3" i="52"/>
  <c r="AQ3" i="52"/>
  <c r="BI3" i="52"/>
  <c r="AO3" i="52"/>
  <c r="BH3" i="52"/>
  <c r="AN3" i="52"/>
  <c r="BC3" i="52"/>
  <c r="AI3" i="52"/>
  <c r="BB3" i="52"/>
  <c r="AH3" i="52"/>
  <c r="AZ3" i="52"/>
  <c r="AY3" i="52"/>
  <c r="AX3" i="52"/>
  <c r="BM3" i="52"/>
  <c r="AS3" i="52"/>
  <c r="Y3" i="52"/>
  <c r="BL3" i="52"/>
  <c r="AR3" i="52"/>
  <c r="BJ3" i="52"/>
  <c r="AP3" i="52"/>
  <c r="AA3" i="52"/>
  <c r="AF2" i="15"/>
  <c r="AF3" i="15"/>
  <c r="AF2" i="23"/>
  <c r="AF3" i="32"/>
  <c r="AF2" i="32"/>
  <c r="AF2" i="43"/>
  <c r="AF4" i="43"/>
  <c r="AF3" i="43"/>
  <c r="AF3" i="54"/>
  <c r="AF4" i="54"/>
  <c r="AF2" i="54"/>
  <c r="AE3" i="18"/>
  <c r="AE2" i="18"/>
  <c r="AE3" i="24"/>
  <c r="AE2" i="24"/>
  <c r="AE2" i="35"/>
  <c r="AE4" i="35"/>
  <c r="AE3" i="35"/>
  <c r="AE2" i="46"/>
  <c r="AE3" i="46"/>
  <c r="AE2" i="55"/>
  <c r="AE3" i="55"/>
  <c r="AE4" i="55"/>
  <c r="X3" i="37"/>
  <c r="AD3" i="10"/>
  <c r="AD2" i="10"/>
  <c r="AD2" i="16"/>
  <c r="AD3" i="24"/>
  <c r="AD2" i="24"/>
  <c r="AD4" i="35"/>
  <c r="AD3" i="35"/>
  <c r="AD2" i="35"/>
  <c r="AD2" i="47"/>
  <c r="AD3" i="47"/>
  <c r="AD4" i="47"/>
  <c r="AD2" i="57"/>
  <c r="AC2" i="9"/>
  <c r="AC4" i="21"/>
  <c r="AC3" i="21"/>
  <c r="AC2" i="21"/>
  <c r="AC2" i="31"/>
  <c r="AC3" i="31"/>
  <c r="AC4" i="31"/>
  <c r="AC2" i="39"/>
  <c r="AC3" i="39"/>
  <c r="AC2" i="49"/>
  <c r="AC3" i="49"/>
  <c r="AC2" i="59"/>
  <c r="AC5" i="59"/>
  <c r="AC3" i="59"/>
  <c r="AC4" i="59"/>
  <c r="AB2" i="11"/>
  <c r="AB4" i="11"/>
  <c r="AB3" i="11"/>
  <c r="AB4" i="22"/>
  <c r="AB3" i="22"/>
  <c r="AB2" i="22"/>
  <c r="AB3" i="32"/>
  <c r="AB2" i="32"/>
  <c r="AB6" i="40"/>
  <c r="AB8" i="40"/>
  <c r="AB7" i="40"/>
  <c r="AB2" i="40"/>
  <c r="AB4" i="40"/>
  <c r="AB5" i="40"/>
  <c r="AB3" i="40"/>
  <c r="AB3" i="51"/>
  <c r="AB2" i="51"/>
  <c r="AB5" i="51"/>
  <c r="AB4" i="51"/>
  <c r="AB2" i="61"/>
  <c r="X5" i="46"/>
  <c r="AG5" i="46" s="1"/>
  <c r="BM2" i="46"/>
  <c r="BC2" i="46"/>
  <c r="AS2" i="46"/>
  <c r="AI2" i="46"/>
  <c r="Y2" i="46"/>
  <c r="BK2" i="46"/>
  <c r="BA2" i="46"/>
  <c r="AQ2" i="46"/>
  <c r="BL2" i="46"/>
  <c r="AY2" i="46"/>
  <c r="AM2" i="46"/>
  <c r="BI2" i="46"/>
  <c r="AW2" i="46"/>
  <c r="AK2" i="46"/>
  <c r="A8" i="46"/>
  <c r="BH2" i="46"/>
  <c r="AV2" i="46"/>
  <c r="AJ2" i="46"/>
  <c r="BF2" i="46"/>
  <c r="AT2" i="46"/>
  <c r="BE2" i="46"/>
  <c r="AR2" i="46"/>
  <c r="BD2" i="46"/>
  <c r="AP2" i="46"/>
  <c r="AZ2" i="46"/>
  <c r="AX2" i="46"/>
  <c r="AU2" i="46"/>
  <c r="AO2" i="46"/>
  <c r="AN2" i="46"/>
  <c r="AL2" i="46"/>
  <c r="AH2" i="46"/>
  <c r="BJ2" i="46"/>
  <c r="BG2" i="46"/>
  <c r="BB2" i="46"/>
  <c r="Z2" i="46"/>
  <c r="AA2" i="46"/>
  <c r="U16" i="46" s="1"/>
  <c r="BD3" i="31"/>
  <c r="AT3" i="31"/>
  <c r="AJ3" i="31"/>
  <c r="Z3" i="31"/>
  <c r="BM3" i="31"/>
  <c r="BC3" i="31"/>
  <c r="AS3" i="31"/>
  <c r="AI3" i="31"/>
  <c r="Y3" i="31"/>
  <c r="BL3" i="31"/>
  <c r="BB3" i="31"/>
  <c r="AR3" i="31"/>
  <c r="AH3" i="31"/>
  <c r="BK3" i="31"/>
  <c r="BA3" i="31"/>
  <c r="AQ3" i="31"/>
  <c r="BJ3" i="31"/>
  <c r="AZ3" i="31"/>
  <c r="AP3" i="31"/>
  <c r="BI3" i="31"/>
  <c r="AY3" i="31"/>
  <c r="AO3" i="31"/>
  <c r="BH3" i="31"/>
  <c r="AX3" i="31"/>
  <c r="AN3" i="31"/>
  <c r="AL3" i="31"/>
  <c r="AK3" i="31"/>
  <c r="BG3" i="31"/>
  <c r="BF3" i="31"/>
  <c r="BE3" i="31"/>
  <c r="AW3" i="31"/>
  <c r="AV3" i="31"/>
  <c r="AU3" i="31"/>
  <c r="AM3" i="31"/>
  <c r="AA3" i="31"/>
  <c r="X5" i="22"/>
  <c r="BI3" i="18"/>
  <c r="AY3" i="18"/>
  <c r="AO3" i="18"/>
  <c r="BE3" i="18"/>
  <c r="AU3" i="18"/>
  <c r="AK3" i="18"/>
  <c r="BL3" i="18"/>
  <c r="BB3" i="18"/>
  <c r="AR3" i="18"/>
  <c r="AH3" i="18"/>
  <c r="BH3" i="18"/>
  <c r="AT3" i="18"/>
  <c r="BG3" i="18"/>
  <c r="AS3" i="18"/>
  <c r="BF3" i="18"/>
  <c r="AQ3" i="18"/>
  <c r="BD3" i="18"/>
  <c r="AP3" i="18"/>
  <c r="BC3" i="18"/>
  <c r="AN3" i="18"/>
  <c r="Z3" i="18"/>
  <c r="BA3" i="18"/>
  <c r="AM3" i="18"/>
  <c r="Y3" i="18"/>
  <c r="AZ3" i="18"/>
  <c r="AL3" i="18"/>
  <c r="BM3" i="18"/>
  <c r="AX3" i="18"/>
  <c r="AJ3" i="18"/>
  <c r="BK3" i="18"/>
  <c r="AW3" i="18"/>
  <c r="AI3" i="18"/>
  <c r="BJ3" i="18"/>
  <c r="AV3" i="18"/>
  <c r="AA3" i="18"/>
  <c r="BM2" i="34"/>
  <c r="BC2" i="34"/>
  <c r="AS2" i="34"/>
  <c r="AI2" i="34"/>
  <c r="Y2" i="34"/>
  <c r="BL2" i="34"/>
  <c r="BB2" i="34"/>
  <c r="AR2" i="34"/>
  <c r="AH2" i="34"/>
  <c r="BJ2" i="34"/>
  <c r="AZ2" i="34"/>
  <c r="AP2" i="34"/>
  <c r="A8" i="34"/>
  <c r="BH2" i="34"/>
  <c r="AX2" i="34"/>
  <c r="AN2" i="34"/>
  <c r="BG2" i="34"/>
  <c r="AW2" i="34"/>
  <c r="AM2" i="34"/>
  <c r="BF2" i="34"/>
  <c r="AV2" i="34"/>
  <c r="AL2" i="34"/>
  <c r="AT2" i="34"/>
  <c r="AQ2" i="34"/>
  <c r="AO2" i="34"/>
  <c r="BK2" i="34"/>
  <c r="AK2" i="34"/>
  <c r="BI2" i="34"/>
  <c r="AJ2" i="34"/>
  <c r="BE2" i="34"/>
  <c r="BD2" i="34"/>
  <c r="BA2" i="34"/>
  <c r="AA2" i="34"/>
  <c r="U16" i="34" s="1"/>
  <c r="AY2" i="34"/>
  <c r="AU2" i="34"/>
  <c r="Z2" i="34"/>
  <c r="AG2" i="15"/>
  <c r="AG3" i="15"/>
  <c r="AG2" i="27"/>
  <c r="AG4" i="27"/>
  <c r="AG3" i="27"/>
  <c r="AG3" i="38"/>
  <c r="AG2" i="38"/>
  <c r="AG2" i="46"/>
  <c r="AG4" i="46"/>
  <c r="AG3" i="46"/>
  <c r="AG3" i="56"/>
  <c r="AG2" i="56"/>
  <c r="AG2" i="10"/>
  <c r="AG4" i="10"/>
  <c r="AG3" i="10"/>
  <c r="AG2" i="19"/>
  <c r="AG4" i="19"/>
  <c r="AG3" i="19"/>
  <c r="AG5" i="19"/>
  <c r="AG2" i="30"/>
  <c r="AG3" i="30"/>
  <c r="AG2" i="36"/>
  <c r="AG2" i="47"/>
  <c r="AG4" i="47"/>
  <c r="AG3" i="47"/>
  <c r="AG2" i="58"/>
  <c r="X3" i="26"/>
  <c r="X4" i="26" s="1"/>
  <c r="AG2" i="17"/>
  <c r="AG2" i="22"/>
  <c r="AG4" i="22"/>
  <c r="AG3" i="22"/>
  <c r="AG5" i="22"/>
  <c r="AG2" i="33"/>
  <c r="AG2" i="40"/>
  <c r="AG4" i="40"/>
  <c r="AG3" i="40"/>
  <c r="AG5" i="40"/>
  <c r="AG6" i="40"/>
  <c r="AG8" i="40"/>
  <c r="AG7" i="40"/>
  <c r="AG2" i="51"/>
  <c r="AG4" i="51"/>
  <c r="AG5" i="51"/>
  <c r="AG3" i="51"/>
  <c r="AG2" i="61"/>
  <c r="AG2" i="13"/>
  <c r="AG2" i="18"/>
  <c r="AG3" i="18"/>
  <c r="AG2" i="31"/>
  <c r="AG3" i="31"/>
  <c r="AG2" i="39"/>
  <c r="AG3" i="39"/>
  <c r="AG4" i="52"/>
  <c r="AG3" i="52"/>
  <c r="AG2" i="52"/>
  <c r="AG3" i="62"/>
  <c r="AG2" i="62"/>
  <c r="X3" i="32"/>
  <c r="BL2" i="40"/>
  <c r="BB2" i="40"/>
  <c r="AR2" i="40"/>
  <c r="AH2" i="40"/>
  <c r="BK2" i="40"/>
  <c r="BA2" i="40"/>
  <c r="AQ2" i="40"/>
  <c r="BJ2" i="40"/>
  <c r="AZ2" i="40"/>
  <c r="AP2" i="40"/>
  <c r="BI2" i="40"/>
  <c r="AY2" i="40"/>
  <c r="AO2" i="40"/>
  <c r="BH2" i="40"/>
  <c r="AX2" i="40"/>
  <c r="AN2" i="40"/>
  <c r="BG2" i="40"/>
  <c r="AW2" i="40"/>
  <c r="AM2" i="40"/>
  <c r="BF2" i="40"/>
  <c r="AV2" i="40"/>
  <c r="AL2" i="40"/>
  <c r="BE2" i="40"/>
  <c r="AU2" i="40"/>
  <c r="AK2" i="40"/>
  <c r="AA2" i="40"/>
  <c r="U16" i="40" s="1"/>
  <c r="AT2" i="40"/>
  <c r="AS2" i="40"/>
  <c r="AJ2" i="40"/>
  <c r="AI2" i="40"/>
  <c r="Z2" i="40"/>
  <c r="Y2" i="40"/>
  <c r="BM2" i="40"/>
  <c r="BD2" i="40"/>
  <c r="BC2" i="40"/>
  <c r="A8" i="40"/>
  <c r="BF2" i="41"/>
  <c r="AV2" i="41"/>
  <c r="AL2" i="41"/>
  <c r="BE2" i="41"/>
  <c r="AU2" i="41"/>
  <c r="AK2" i="41"/>
  <c r="AA2" i="41"/>
  <c r="U16" i="41" s="1"/>
  <c r="BD2" i="41"/>
  <c r="AT2" i="41"/>
  <c r="AJ2" i="41"/>
  <c r="Z2" i="41"/>
  <c r="BM2" i="41"/>
  <c r="BC2" i="41"/>
  <c r="AS2" i="41"/>
  <c r="AI2" i="41"/>
  <c r="Y2" i="41"/>
  <c r="BL2" i="41"/>
  <c r="BB2" i="41"/>
  <c r="AR2" i="41"/>
  <c r="AH2" i="41"/>
  <c r="BK2" i="41"/>
  <c r="BA2" i="41"/>
  <c r="AQ2" i="41"/>
  <c r="BJ2" i="41"/>
  <c r="AZ2" i="41"/>
  <c r="AP2" i="41"/>
  <c r="BI2" i="41"/>
  <c r="AY2" i="41"/>
  <c r="AO2" i="41"/>
  <c r="BG2" i="41"/>
  <c r="AW2" i="41"/>
  <c r="AM2" i="41"/>
  <c r="BH2" i="41"/>
  <c r="AX2" i="41"/>
  <c r="AN2" i="41"/>
  <c r="A8" i="41"/>
  <c r="X4" i="41"/>
  <c r="X3" i="14"/>
  <c r="X3" i="12"/>
  <c r="X3" i="50"/>
  <c r="AD3" i="50" s="1"/>
  <c r="BK2" i="20"/>
  <c r="BA2" i="20"/>
  <c r="AQ2" i="20"/>
  <c r="BM2" i="20"/>
  <c r="BB2" i="20"/>
  <c r="AP2" i="20"/>
  <c r="BL2" i="20"/>
  <c r="AZ2" i="20"/>
  <c r="AO2" i="20"/>
  <c r="BJ2" i="20"/>
  <c r="AY2" i="20"/>
  <c r="AN2" i="20"/>
  <c r="BI2" i="20"/>
  <c r="AX2" i="20"/>
  <c r="AM2" i="20"/>
  <c r="BH2" i="20"/>
  <c r="AW2" i="20"/>
  <c r="AL2" i="20"/>
  <c r="AA2" i="20"/>
  <c r="U16" i="20" s="1"/>
  <c r="BG2" i="20"/>
  <c r="AV2" i="20"/>
  <c r="AK2" i="20"/>
  <c r="Z2" i="20"/>
  <c r="BE2" i="20"/>
  <c r="AT2" i="20"/>
  <c r="AI2" i="20"/>
  <c r="BD2" i="20"/>
  <c r="AS2" i="20"/>
  <c r="AH2" i="20"/>
  <c r="BC2" i="20"/>
  <c r="AR2" i="20"/>
  <c r="Y2" i="20"/>
  <c r="BF2" i="20"/>
  <c r="AU2" i="20"/>
  <c r="AJ2" i="20"/>
  <c r="A8" i="20"/>
  <c r="BE2" i="13"/>
  <c r="AU2" i="13"/>
  <c r="AK2" i="13"/>
  <c r="BM2" i="13"/>
  <c r="BC2" i="13"/>
  <c r="AS2" i="13"/>
  <c r="AI2" i="13"/>
  <c r="Y2" i="13"/>
  <c r="BL2" i="13"/>
  <c r="BB2" i="13"/>
  <c r="AR2" i="13"/>
  <c r="AH2" i="13"/>
  <c r="BF2" i="13"/>
  <c r="AP2" i="13"/>
  <c r="BD2" i="13"/>
  <c r="AO2" i="13"/>
  <c r="BA2" i="13"/>
  <c r="AN2" i="13"/>
  <c r="Z2" i="13"/>
  <c r="A8" i="13"/>
  <c r="AZ2" i="13"/>
  <c r="AM2" i="13"/>
  <c r="AY2" i="13"/>
  <c r="AL2" i="13"/>
  <c r="BK2" i="13"/>
  <c r="AX2" i="13"/>
  <c r="AJ2" i="13"/>
  <c r="BJ2" i="13"/>
  <c r="AW2" i="13"/>
  <c r="BI2" i="13"/>
  <c r="AV2" i="13"/>
  <c r="BH2" i="13"/>
  <c r="AT2" i="13"/>
  <c r="BG2" i="13"/>
  <c r="AQ2" i="13"/>
  <c r="AA2" i="13"/>
  <c r="U16" i="13" s="1"/>
  <c r="X4" i="38"/>
  <c r="AF4" i="38" s="1"/>
  <c r="X4" i="52"/>
  <c r="AB4" i="52" s="1"/>
  <c r="BG3" i="15"/>
  <c r="AW3" i="15"/>
  <c r="AM3" i="15"/>
  <c r="BE3" i="15"/>
  <c r="AU3" i="15"/>
  <c r="AK3" i="15"/>
  <c r="AA3" i="15"/>
  <c r="BD3" i="15"/>
  <c r="AT3" i="15"/>
  <c r="AJ3" i="15"/>
  <c r="Z3" i="15"/>
  <c r="BM3" i="15"/>
  <c r="BC3" i="15"/>
  <c r="AS3" i="15"/>
  <c r="AI3" i="15"/>
  <c r="Y3" i="15"/>
  <c r="BL3" i="15"/>
  <c r="BB3" i="15"/>
  <c r="AR3" i="15"/>
  <c r="AH3" i="15"/>
  <c r="BK3" i="15"/>
  <c r="BA3" i="15"/>
  <c r="AQ3" i="15"/>
  <c r="BJ3" i="15"/>
  <c r="AZ3" i="15"/>
  <c r="AP3" i="15"/>
  <c r="BF3" i="15"/>
  <c r="AY3" i="15"/>
  <c r="AX3" i="15"/>
  <c r="AV3" i="15"/>
  <c r="AO3" i="15"/>
  <c r="AN3" i="15"/>
  <c r="AL3" i="15"/>
  <c r="BI3" i="15"/>
  <c r="BH3" i="15"/>
  <c r="AF2" i="11"/>
  <c r="AF4" i="11"/>
  <c r="AF3" i="11"/>
  <c r="AF3" i="25"/>
  <c r="AF2" i="25"/>
  <c r="AF2" i="38"/>
  <c r="AF2" i="44"/>
  <c r="AF2" i="53"/>
  <c r="AF3" i="53"/>
  <c r="AE2" i="13"/>
  <c r="AE2" i="22"/>
  <c r="AE5" i="22"/>
  <c r="AE4" i="22"/>
  <c r="AE3" i="22"/>
  <c r="AE2" i="37"/>
  <c r="AE3" i="37"/>
  <c r="AE5" i="45"/>
  <c r="AE2" i="45"/>
  <c r="AE4" i="45"/>
  <c r="AE3" i="45"/>
  <c r="AE4" i="56"/>
  <c r="AE3" i="56"/>
  <c r="AE2" i="56"/>
  <c r="X4" i="37"/>
  <c r="AC4" i="37" s="1"/>
  <c r="AD2" i="8"/>
  <c r="AD2" i="17"/>
  <c r="AD3" i="17"/>
  <c r="AD4" i="27"/>
  <c r="AD3" i="27"/>
  <c r="AD2" i="27"/>
  <c r="AD8" i="40"/>
  <c r="AD7" i="40"/>
  <c r="AD2" i="40"/>
  <c r="AD4" i="40"/>
  <c r="AD3" i="40"/>
  <c r="AD5" i="40"/>
  <c r="AD6" i="40"/>
  <c r="AD2" i="50"/>
  <c r="AD2" i="58"/>
  <c r="AC3" i="10"/>
  <c r="AC2" i="10"/>
  <c r="AC2" i="18"/>
  <c r="AC3" i="18"/>
  <c r="AC3" i="29"/>
  <c r="AC2" i="29"/>
  <c r="AC3" i="41"/>
  <c r="AC4" i="41"/>
  <c r="AC2" i="41"/>
  <c r="AC5" i="41"/>
  <c r="AC5" i="51"/>
  <c r="AC4" i="51"/>
  <c r="AC3" i="51"/>
  <c r="AC2" i="51"/>
  <c r="AC2" i="60"/>
  <c r="AC5" i="60"/>
  <c r="AC3" i="60"/>
  <c r="AC4" i="60"/>
  <c r="AB2" i="14"/>
  <c r="AB3" i="14"/>
  <c r="AB3" i="21"/>
  <c r="AB4" i="21"/>
  <c r="AB2" i="21"/>
  <c r="BN2" i="21" s="1"/>
  <c r="AB2" i="31"/>
  <c r="AB3" i="31"/>
  <c r="AB4" i="31"/>
  <c r="AB3" i="42"/>
  <c r="AB2" i="42"/>
  <c r="AB3" i="52"/>
  <c r="AB2" i="52"/>
  <c r="AB4" i="62"/>
  <c r="AB2" i="62"/>
  <c r="AB3" i="62"/>
  <c r="X4" i="46"/>
  <c r="X4" i="31"/>
  <c r="X7" i="28"/>
  <c r="BD3" i="28"/>
  <c r="AT3" i="28"/>
  <c r="AJ3" i="28"/>
  <c r="Z3" i="28"/>
  <c r="BM3" i="28"/>
  <c r="BC3" i="28"/>
  <c r="AS3" i="28"/>
  <c r="AI3" i="28"/>
  <c r="Y3" i="28"/>
  <c r="BL3" i="28"/>
  <c r="BB3" i="28"/>
  <c r="AR3" i="28"/>
  <c r="AH3" i="28"/>
  <c r="BK3" i="28"/>
  <c r="BA3" i="28"/>
  <c r="AQ3" i="28"/>
  <c r="BG3" i="28"/>
  <c r="AW3" i="28"/>
  <c r="AM3" i="28"/>
  <c r="BE3" i="28"/>
  <c r="AU3" i="28"/>
  <c r="AK3" i="28"/>
  <c r="AX3" i="28"/>
  <c r="AV3" i="28"/>
  <c r="AP3" i="28"/>
  <c r="AO3" i="28"/>
  <c r="BJ3" i="28"/>
  <c r="AN3" i="28"/>
  <c r="BI3" i="28"/>
  <c r="AL3" i="28"/>
  <c r="BH3" i="28"/>
  <c r="BF3" i="28"/>
  <c r="AZ3" i="28"/>
  <c r="AY3" i="28"/>
  <c r="AA3" i="28"/>
  <c r="X6" i="22"/>
  <c r="AE6" i="22" s="1"/>
  <c r="BE2" i="22"/>
  <c r="AU2" i="22"/>
  <c r="AK2" i="22"/>
  <c r="BD2" i="22"/>
  <c r="AT2" i="22"/>
  <c r="AJ2" i="22"/>
  <c r="Z2" i="22"/>
  <c r="BM2" i="22"/>
  <c r="BC2" i="22"/>
  <c r="AS2" i="22"/>
  <c r="AI2" i="22"/>
  <c r="Y2" i="22"/>
  <c r="BK2" i="22"/>
  <c r="BA2" i="22"/>
  <c r="AQ2" i="22"/>
  <c r="BI2" i="22"/>
  <c r="AY2" i="22"/>
  <c r="AO2" i="22"/>
  <c r="BF2" i="22"/>
  <c r="AV2" i="22"/>
  <c r="AL2" i="22"/>
  <c r="AR2" i="22"/>
  <c r="AP2" i="22"/>
  <c r="BL2" i="22"/>
  <c r="AN2" i="22"/>
  <c r="BJ2" i="22"/>
  <c r="AM2" i="22"/>
  <c r="BH2" i="22"/>
  <c r="AH2" i="22"/>
  <c r="BG2" i="22"/>
  <c r="BB2" i="22"/>
  <c r="AZ2" i="22"/>
  <c r="AX2" i="22"/>
  <c r="A8" i="22"/>
  <c r="AW2" i="22"/>
  <c r="AA2" i="22"/>
  <c r="U16" i="22" s="1"/>
  <c r="BG2" i="61"/>
  <c r="AW2" i="61"/>
  <c r="AM2" i="61"/>
  <c r="BM2" i="61"/>
  <c r="BC2" i="61"/>
  <c r="AS2" i="61"/>
  <c r="AI2" i="61"/>
  <c r="Y2" i="61"/>
  <c r="BA2" i="61"/>
  <c r="AO2" i="61"/>
  <c r="BL2" i="61"/>
  <c r="AZ2" i="61"/>
  <c r="AN2" i="61"/>
  <c r="BK2" i="61"/>
  <c r="AY2" i="61"/>
  <c r="AL2" i="61"/>
  <c r="Z2" i="61"/>
  <c r="BE2" i="61"/>
  <c r="AR2" i="61"/>
  <c r="BD2" i="61"/>
  <c r="AQ2" i="61"/>
  <c r="BB2" i="61"/>
  <c r="AV2" i="61"/>
  <c r="AU2" i="61"/>
  <c r="AT2" i="61"/>
  <c r="BI2" i="61"/>
  <c r="AJ2" i="61"/>
  <c r="AP2" i="61"/>
  <c r="AK2" i="61"/>
  <c r="AH2" i="61"/>
  <c r="BJ2" i="61"/>
  <c r="BF2" i="61"/>
  <c r="AX2" i="61"/>
  <c r="BH2" i="61"/>
  <c r="A8" i="61"/>
  <c r="AA2" i="61"/>
  <c r="U16" i="61" s="1"/>
  <c r="X4" i="34"/>
  <c r="BD3" i="43"/>
  <c r="AT3" i="43"/>
  <c r="AJ3" i="43"/>
  <c r="Z3" i="43"/>
  <c r="BM3" i="43"/>
  <c r="BC3" i="43"/>
  <c r="AS3" i="43"/>
  <c r="AI3" i="43"/>
  <c r="Y3" i="43"/>
  <c r="BL3" i="43"/>
  <c r="BB3" i="43"/>
  <c r="AR3" i="43"/>
  <c r="AH3" i="43"/>
  <c r="BK3" i="43"/>
  <c r="BA3" i="43"/>
  <c r="AQ3" i="43"/>
  <c r="BJ3" i="43"/>
  <c r="AZ3" i="43"/>
  <c r="AP3" i="43"/>
  <c r="BI3" i="43"/>
  <c r="AY3" i="43"/>
  <c r="AO3" i="43"/>
  <c r="BH3" i="43"/>
  <c r="AX3" i="43"/>
  <c r="AN3" i="43"/>
  <c r="BG3" i="43"/>
  <c r="AW3" i="43"/>
  <c r="AM3" i="43"/>
  <c r="AA3" i="43"/>
  <c r="BF3" i="43"/>
  <c r="BE3" i="43"/>
  <c r="AV3" i="43"/>
  <c r="AU3" i="43"/>
  <c r="AL3" i="43"/>
  <c r="AK3" i="43"/>
  <c r="X6" i="55"/>
  <c r="AE6" i="55" s="1"/>
  <c r="BK2" i="47"/>
  <c r="BA2" i="47"/>
  <c r="AQ2" i="47"/>
  <c r="BC2" i="47"/>
  <c r="AR2" i="47"/>
  <c r="BL2" i="47"/>
  <c r="AZ2" i="47"/>
  <c r="AO2" i="47"/>
  <c r="BI2" i="47"/>
  <c r="AX2" i="47"/>
  <c r="AM2" i="47"/>
  <c r="AY2" i="47"/>
  <c r="AJ2" i="47"/>
  <c r="AW2" i="47"/>
  <c r="AI2" i="47"/>
  <c r="BM2" i="47"/>
  <c r="AV2" i="47"/>
  <c r="AH2" i="47"/>
  <c r="BJ2" i="47"/>
  <c r="AU2" i="47"/>
  <c r="BH2" i="47"/>
  <c r="AT2" i="47"/>
  <c r="BG2" i="47"/>
  <c r="AS2" i="47"/>
  <c r="AA2" i="47"/>
  <c r="U16" i="47" s="1"/>
  <c r="BF2" i="47"/>
  <c r="AP2" i="47"/>
  <c r="Z2" i="47"/>
  <c r="BE2" i="47"/>
  <c r="AN2" i="47"/>
  <c r="Y2" i="47"/>
  <c r="BD2" i="47"/>
  <c r="AL2" i="47"/>
  <c r="BB2" i="47"/>
  <c r="AK2" i="47"/>
  <c r="A8" i="47"/>
  <c r="X4" i="32"/>
  <c r="AB4" i="32" s="1"/>
  <c r="BM2" i="54"/>
  <c r="BC2" i="54"/>
  <c r="AS2" i="54"/>
  <c r="AI2" i="54"/>
  <c r="Y2" i="54"/>
  <c r="BF2" i="54"/>
  <c r="AU2" i="54"/>
  <c r="AJ2" i="54"/>
  <c r="BL2" i="54"/>
  <c r="BA2" i="54"/>
  <c r="AP2" i="54"/>
  <c r="BG2" i="54"/>
  <c r="AR2" i="54"/>
  <c r="BE2" i="54"/>
  <c r="AQ2" i="54"/>
  <c r="BD2" i="54"/>
  <c r="AO2" i="54"/>
  <c r="BB2" i="54"/>
  <c r="AN2" i="54"/>
  <c r="AA2" i="54"/>
  <c r="U16" i="54" s="1"/>
  <c r="AY2" i="54"/>
  <c r="AL2" i="54"/>
  <c r="BJ2" i="54"/>
  <c r="AW2" i="54"/>
  <c r="AH2" i="54"/>
  <c r="AT2" i="54"/>
  <c r="AM2" i="54"/>
  <c r="AK2" i="54"/>
  <c r="BK2" i="54"/>
  <c r="BI2" i="54"/>
  <c r="Z2" i="54"/>
  <c r="BH2" i="54"/>
  <c r="AZ2" i="54"/>
  <c r="AX2" i="54"/>
  <c r="AV2" i="54"/>
  <c r="A8" i="54"/>
  <c r="X5" i="56"/>
  <c r="AG5" i="56" s="1"/>
  <c r="X5" i="21"/>
  <c r="X3" i="25"/>
  <c r="X4" i="14"/>
  <c r="AC4" i="14" s="1"/>
  <c r="BF2" i="11"/>
  <c r="AV2" i="11"/>
  <c r="AL2" i="11"/>
  <c r="BE2" i="11"/>
  <c r="AU2" i="11"/>
  <c r="AK2" i="11"/>
  <c r="BD2" i="11"/>
  <c r="AT2" i="11"/>
  <c r="AJ2" i="11"/>
  <c r="Z2" i="11"/>
  <c r="BM2" i="11"/>
  <c r="BC2" i="11"/>
  <c r="AS2" i="11"/>
  <c r="AI2" i="11"/>
  <c r="Y2" i="11"/>
  <c r="BL2" i="11"/>
  <c r="BB2" i="11"/>
  <c r="AR2" i="11"/>
  <c r="AH2" i="11"/>
  <c r="BK2" i="11"/>
  <c r="BA2" i="11"/>
  <c r="AQ2" i="11"/>
  <c r="BJ2" i="11"/>
  <c r="AZ2" i="11"/>
  <c r="AP2" i="11"/>
  <c r="BG2" i="11"/>
  <c r="AW2" i="11"/>
  <c r="AM2" i="11"/>
  <c r="AX2" i="11"/>
  <c r="AO2" i="11"/>
  <c r="AN2" i="11"/>
  <c r="A8" i="11"/>
  <c r="BI2" i="11"/>
  <c r="BH2" i="11"/>
  <c r="AY2" i="11"/>
  <c r="AA2" i="11"/>
  <c r="U16" i="11" s="1"/>
  <c r="X4" i="12"/>
  <c r="AF4" i="12" s="1"/>
  <c r="BG2" i="36"/>
  <c r="AW2" i="36"/>
  <c r="AM2" i="36"/>
  <c r="BE2" i="36"/>
  <c r="AU2" i="36"/>
  <c r="AK2" i="36"/>
  <c r="BM2" i="36"/>
  <c r="BC2" i="36"/>
  <c r="AS2" i="36"/>
  <c r="AI2" i="36"/>
  <c r="Y2" i="36"/>
  <c r="BL2" i="36"/>
  <c r="BB2" i="36"/>
  <c r="AR2" i="36"/>
  <c r="AH2" i="36"/>
  <c r="BK2" i="36"/>
  <c r="BA2" i="36"/>
  <c r="AQ2" i="36"/>
  <c r="BF2" i="36"/>
  <c r="AL2" i="36"/>
  <c r="BD2" i="36"/>
  <c r="AJ2" i="36"/>
  <c r="A8" i="36"/>
  <c r="AZ2" i="36"/>
  <c r="AY2" i="36"/>
  <c r="AX2" i="36"/>
  <c r="AV2" i="36"/>
  <c r="AT2" i="36"/>
  <c r="Z2" i="36"/>
  <c r="BJ2" i="36"/>
  <c r="AP2" i="36"/>
  <c r="BI2" i="36"/>
  <c r="AO2" i="36"/>
  <c r="BH2" i="36"/>
  <c r="AN2" i="36"/>
  <c r="AA2" i="36"/>
  <c r="U16" i="36" s="1"/>
  <c r="X5" i="45"/>
  <c r="AD5" i="45" s="1"/>
  <c r="X4" i="60"/>
  <c r="BM2" i="35"/>
  <c r="BC2" i="35"/>
  <c r="AS2" i="35"/>
  <c r="AI2" i="35"/>
  <c r="Y2" i="35"/>
  <c r="BK2" i="35"/>
  <c r="BA2" i="35"/>
  <c r="AQ2" i="35"/>
  <c r="AZ2" i="35"/>
  <c r="AN2" i="35"/>
  <c r="BL2" i="35"/>
  <c r="AY2" i="35"/>
  <c r="AM2" i="35"/>
  <c r="AA2" i="35"/>
  <c r="U16" i="35" s="1"/>
  <c r="BI2" i="35"/>
  <c r="AW2" i="35"/>
  <c r="AK2" i="35"/>
  <c r="BG2" i="35"/>
  <c r="AU2" i="35"/>
  <c r="AH2" i="35"/>
  <c r="BF2" i="35"/>
  <c r="AT2" i="35"/>
  <c r="BE2" i="35"/>
  <c r="AR2" i="35"/>
  <c r="BB2" i="35"/>
  <c r="AO2" i="35"/>
  <c r="AX2" i="35"/>
  <c r="AV2" i="35"/>
  <c r="AP2" i="35"/>
  <c r="AL2" i="35"/>
  <c r="AJ2" i="35"/>
  <c r="A8" i="35"/>
  <c r="Z2" i="35"/>
  <c r="BJ2" i="35"/>
  <c r="BH2" i="35"/>
  <c r="BD2" i="35"/>
  <c r="X4" i="15"/>
  <c r="AF4" i="14"/>
  <c r="AF2" i="14"/>
  <c r="AF3" i="14"/>
  <c r="AF3" i="24"/>
  <c r="AF2" i="24"/>
  <c r="AF2" i="34"/>
  <c r="AF4" i="34"/>
  <c r="AF3" i="34"/>
  <c r="AF2" i="46"/>
  <c r="AF4" i="46"/>
  <c r="AF3" i="46"/>
  <c r="AF4" i="55"/>
  <c r="AF3" i="55"/>
  <c r="AF6" i="55"/>
  <c r="AF5" i="55"/>
  <c r="AF2" i="55"/>
  <c r="AE2" i="10"/>
  <c r="AE4" i="10"/>
  <c r="AE3" i="10"/>
  <c r="AE2" i="16"/>
  <c r="AE2" i="25"/>
  <c r="AE4" i="25"/>
  <c r="AE3" i="25"/>
  <c r="AE2" i="36"/>
  <c r="AE3" i="47"/>
  <c r="AE2" i="47"/>
  <c r="AE4" i="47"/>
  <c r="AE5" i="47"/>
  <c r="AE2" i="57"/>
  <c r="AE3" i="57"/>
  <c r="AD4" i="7"/>
  <c r="AD3" i="7"/>
  <c r="AD5" i="7"/>
  <c r="AD2" i="7"/>
  <c r="AD2" i="19"/>
  <c r="AD4" i="19"/>
  <c r="AD3" i="19"/>
  <c r="AD5" i="19"/>
  <c r="AD3" i="30"/>
  <c r="AD2" i="30"/>
  <c r="AD3" i="38"/>
  <c r="AD2" i="38"/>
  <c r="AD2" i="48"/>
  <c r="AD4" i="48"/>
  <c r="AD3" i="48"/>
  <c r="AD4" i="59"/>
  <c r="AD3" i="59"/>
  <c r="AD2" i="59"/>
  <c r="AD5" i="59"/>
  <c r="AC2" i="12"/>
  <c r="AC4" i="12"/>
  <c r="AC3" i="12"/>
  <c r="AC2" i="17"/>
  <c r="AC2" i="30"/>
  <c r="AC3" i="30"/>
  <c r="AC2" i="43"/>
  <c r="AC4" i="43"/>
  <c r="AC3" i="43"/>
  <c r="AC3" i="50"/>
  <c r="AC2" i="50"/>
  <c r="AC2" i="61"/>
  <c r="AB2" i="10"/>
  <c r="AB4" i="10"/>
  <c r="AB3" i="10"/>
  <c r="AB2" i="23"/>
  <c r="AB2" i="33"/>
  <c r="AB3" i="33"/>
  <c r="AB2" i="44"/>
  <c r="AB5" i="54"/>
  <c r="AB3" i="54"/>
  <c r="AB4" i="54"/>
  <c r="AB2" i="54"/>
  <c r="BJ3" i="48"/>
  <c r="AZ3" i="48"/>
  <c r="AP3" i="48"/>
  <c r="BG3" i="48"/>
  <c r="AW3" i="48"/>
  <c r="AM3" i="48"/>
  <c r="BF3" i="48"/>
  <c r="AV3" i="48"/>
  <c r="AL3" i="48"/>
  <c r="BE3" i="48"/>
  <c r="AU3" i="48"/>
  <c r="AK3" i="48"/>
  <c r="BD3" i="48"/>
  <c r="AT3" i="48"/>
  <c r="AJ3" i="48"/>
  <c r="Z3" i="48"/>
  <c r="BM3" i="48"/>
  <c r="BC3" i="48"/>
  <c r="AS3" i="48"/>
  <c r="AI3" i="48"/>
  <c r="Y3" i="48"/>
  <c r="BB3" i="48"/>
  <c r="BA3" i="48"/>
  <c r="AY3" i="48"/>
  <c r="AX3" i="48"/>
  <c r="AR3" i="48"/>
  <c r="BL3" i="48"/>
  <c r="AO3" i="48"/>
  <c r="BK3" i="48"/>
  <c r="AN3" i="48"/>
  <c r="BI3" i="48"/>
  <c r="AH3" i="48"/>
  <c r="BH3" i="48"/>
  <c r="AQ3" i="48"/>
  <c r="AA3" i="48"/>
  <c r="BH2" i="62"/>
  <c r="AX2" i="62"/>
  <c r="AN2" i="62"/>
  <c r="BJ2" i="62"/>
  <c r="AY2" i="62"/>
  <c r="AM2" i="62"/>
  <c r="BI2" i="62"/>
  <c r="AW2" i="62"/>
  <c r="AL2" i="62"/>
  <c r="AA2" i="62"/>
  <c r="U16" i="62" s="1"/>
  <c r="BG2" i="62"/>
  <c r="AV2" i="62"/>
  <c r="AK2" i="62"/>
  <c r="Z2" i="62"/>
  <c r="BF2" i="62"/>
  <c r="AU2" i="62"/>
  <c r="AJ2" i="62"/>
  <c r="Y2" i="62"/>
  <c r="BE2" i="62"/>
  <c r="AT2" i="62"/>
  <c r="AI2" i="62"/>
  <c r="BD2" i="62"/>
  <c r="AS2" i="62"/>
  <c r="AH2" i="62"/>
  <c r="BK2" i="62"/>
  <c r="BC2" i="62"/>
  <c r="BB2" i="62"/>
  <c r="BA2" i="62"/>
  <c r="AZ2" i="62"/>
  <c r="AR2" i="62"/>
  <c r="AQ2" i="62"/>
  <c r="AP2" i="62"/>
  <c r="BM2" i="62"/>
  <c r="AO2" i="62"/>
  <c r="A8" i="62"/>
  <c r="BL2" i="62"/>
  <c r="BI2" i="16"/>
  <c r="AY2" i="16"/>
  <c r="AO2" i="16"/>
  <c r="BK2" i="16"/>
  <c r="AZ2" i="16"/>
  <c r="AN2" i="16"/>
  <c r="BJ2" i="16"/>
  <c r="AX2" i="16"/>
  <c r="AM2" i="16"/>
  <c r="BH2" i="16"/>
  <c r="AW2" i="16"/>
  <c r="AL2" i="16"/>
  <c r="AA2" i="16"/>
  <c r="U16" i="16" s="1"/>
  <c r="BG2" i="16"/>
  <c r="AV2" i="16"/>
  <c r="AK2" i="16"/>
  <c r="Z2" i="16"/>
  <c r="BF2" i="16"/>
  <c r="AU2" i="16"/>
  <c r="AJ2" i="16"/>
  <c r="Y2" i="16"/>
  <c r="BE2" i="16"/>
  <c r="AT2" i="16"/>
  <c r="AI2" i="16"/>
  <c r="BD2" i="16"/>
  <c r="AS2" i="16"/>
  <c r="AH2" i="16"/>
  <c r="A8" i="16"/>
  <c r="BC2" i="16"/>
  <c r="AR2" i="16"/>
  <c r="BM2" i="16"/>
  <c r="BB2" i="16"/>
  <c r="AQ2" i="16"/>
  <c r="BL2" i="16"/>
  <c r="BA2" i="16"/>
  <c r="AP2" i="16"/>
  <c r="BM3" i="19"/>
  <c r="BC3" i="19"/>
  <c r="AS3" i="19"/>
  <c r="AI3" i="19"/>
  <c r="Y3" i="19"/>
  <c r="BL3" i="19"/>
  <c r="BB3" i="19"/>
  <c r="AR3" i="19"/>
  <c r="AH3" i="19"/>
  <c r="BK3" i="19"/>
  <c r="BA3" i="19"/>
  <c r="AQ3" i="19"/>
  <c r="BJ3" i="19"/>
  <c r="AZ3" i="19"/>
  <c r="AP3" i="19"/>
  <c r="BI3" i="19"/>
  <c r="AY3" i="19"/>
  <c r="AO3" i="19"/>
  <c r="BH3" i="19"/>
  <c r="AX3" i="19"/>
  <c r="AN3" i="19"/>
  <c r="BF3" i="19"/>
  <c r="AV3" i="19"/>
  <c r="AL3" i="19"/>
  <c r="BE3" i="19"/>
  <c r="AU3" i="19"/>
  <c r="AK3" i="19"/>
  <c r="AA3" i="19"/>
  <c r="BD3" i="19"/>
  <c r="AT3" i="19"/>
  <c r="AJ3" i="19"/>
  <c r="Z3" i="19"/>
  <c r="BG3" i="19"/>
  <c r="AW3" i="19"/>
  <c r="AM3" i="19"/>
  <c r="BD4" i="28"/>
  <c r="AT4" i="28"/>
  <c r="AJ4" i="28"/>
  <c r="Z4" i="28"/>
  <c r="BM4" i="28"/>
  <c r="BC4" i="28"/>
  <c r="AS4" i="28"/>
  <c r="AI4" i="28"/>
  <c r="Y4" i="28"/>
  <c r="BL4" i="28"/>
  <c r="BB4" i="28"/>
  <c r="AR4" i="28"/>
  <c r="AH4" i="28"/>
  <c r="BK4" i="28"/>
  <c r="BA4" i="28"/>
  <c r="AQ4" i="28"/>
  <c r="BG4" i="28"/>
  <c r="AW4" i="28"/>
  <c r="AM4" i="28"/>
  <c r="BE4" i="28"/>
  <c r="AU4" i="28"/>
  <c r="AK4" i="28"/>
  <c r="AX4" i="28"/>
  <c r="AV4" i="28"/>
  <c r="AP4" i="28"/>
  <c r="AO4" i="28"/>
  <c r="BJ4" i="28"/>
  <c r="AN4" i="28"/>
  <c r="BI4" i="28"/>
  <c r="AL4" i="28"/>
  <c r="BH4" i="28"/>
  <c r="BF4" i="28"/>
  <c r="AZ4" i="28"/>
  <c r="AY4" i="28"/>
  <c r="AA4" i="28"/>
  <c r="BG2" i="18"/>
  <c r="AW2" i="18"/>
  <c r="AM2" i="18"/>
  <c r="BM2" i="18"/>
  <c r="BC2" i="18"/>
  <c r="AS2" i="18"/>
  <c r="AI2" i="18"/>
  <c r="Y2" i="18"/>
  <c r="BJ2" i="18"/>
  <c r="AZ2" i="18"/>
  <c r="AP2" i="18"/>
  <c r="BA2" i="18"/>
  <c r="AL2" i="18"/>
  <c r="AY2" i="18"/>
  <c r="AK2" i="18"/>
  <c r="BL2" i="18"/>
  <c r="AX2" i="18"/>
  <c r="AJ2" i="18"/>
  <c r="BK2" i="18"/>
  <c r="AV2" i="18"/>
  <c r="AH2" i="18"/>
  <c r="BI2" i="18"/>
  <c r="AU2" i="18"/>
  <c r="BH2" i="18"/>
  <c r="AT2" i="18"/>
  <c r="BF2" i="18"/>
  <c r="AR2" i="18"/>
  <c r="BE2" i="18"/>
  <c r="AQ2" i="18"/>
  <c r="BD2" i="18"/>
  <c r="AO2" i="18"/>
  <c r="Z2" i="18"/>
  <c r="BB2" i="18"/>
  <c r="AN2" i="18"/>
  <c r="A8" i="18"/>
  <c r="AA2" i="18"/>
  <c r="U16" i="18" s="1"/>
  <c r="X4" i="43"/>
  <c r="BF2" i="30"/>
  <c r="AV2" i="30"/>
  <c r="AL2" i="30"/>
  <c r="BM2" i="30"/>
  <c r="BC2" i="30"/>
  <c r="AS2" i="30"/>
  <c r="AI2" i="30"/>
  <c r="Y2" i="30"/>
  <c r="BK2" i="30"/>
  <c r="AY2" i="30"/>
  <c r="AM2" i="30"/>
  <c r="Z2" i="30"/>
  <c r="BJ2" i="30"/>
  <c r="AX2" i="30"/>
  <c r="AK2" i="30"/>
  <c r="BI2" i="30"/>
  <c r="AW2" i="30"/>
  <c r="AJ2" i="30"/>
  <c r="BH2" i="30"/>
  <c r="AU2" i="30"/>
  <c r="AH2" i="30"/>
  <c r="BG2" i="30"/>
  <c r="AT2" i="30"/>
  <c r="BE2" i="30"/>
  <c r="AR2" i="30"/>
  <c r="BB2" i="30"/>
  <c r="AP2" i="30"/>
  <c r="BA2" i="30"/>
  <c r="AO2" i="30"/>
  <c r="BL2" i="30"/>
  <c r="AZ2" i="30"/>
  <c r="AN2" i="30"/>
  <c r="AA2" i="30"/>
  <c r="U16" i="30" s="1"/>
  <c r="AQ2" i="30"/>
  <c r="BD2" i="30"/>
  <c r="A8" i="30"/>
  <c r="BE5" i="40"/>
  <c r="AU5" i="40"/>
  <c r="AK5" i="40"/>
  <c r="AA5" i="40"/>
  <c r="BD5" i="40"/>
  <c r="AT5" i="40"/>
  <c r="AJ5" i="40"/>
  <c r="Z5" i="40"/>
  <c r="BM5" i="40"/>
  <c r="BC5" i="40"/>
  <c r="AS5" i="40"/>
  <c r="AI5" i="40"/>
  <c r="Y5" i="40"/>
  <c r="BL5" i="40"/>
  <c r="BB5" i="40"/>
  <c r="AR5" i="40"/>
  <c r="AH5" i="40"/>
  <c r="BK5" i="40"/>
  <c r="BA5" i="40"/>
  <c r="AQ5" i="40"/>
  <c r="BJ5" i="40"/>
  <c r="AZ5" i="40"/>
  <c r="AP5" i="40"/>
  <c r="BI5" i="40"/>
  <c r="AY5" i="40"/>
  <c r="AO5" i="40"/>
  <c r="BH5" i="40"/>
  <c r="AX5" i="40"/>
  <c r="AN5" i="40"/>
  <c r="AM5" i="40"/>
  <c r="AL5" i="40"/>
  <c r="BG5" i="40"/>
  <c r="BF5" i="40"/>
  <c r="AW5" i="40"/>
  <c r="AV5" i="40"/>
  <c r="BK2" i="21"/>
  <c r="BA2" i="21"/>
  <c r="AQ2" i="21"/>
  <c r="BE2" i="21"/>
  <c r="AU2" i="21"/>
  <c r="AK2" i="21"/>
  <c r="BL2" i="21"/>
  <c r="BB2" i="21"/>
  <c r="AR2" i="21"/>
  <c r="AH2" i="21"/>
  <c r="BM2" i="21"/>
  <c r="AX2" i="21"/>
  <c r="AJ2" i="21"/>
  <c r="BJ2" i="21"/>
  <c r="AW2" i="21"/>
  <c r="AI2" i="21"/>
  <c r="BI2" i="21"/>
  <c r="AV2" i="21"/>
  <c r="BH2" i="21"/>
  <c r="AT2" i="21"/>
  <c r="BG2" i="21"/>
  <c r="AS2" i="21"/>
  <c r="BF2" i="21"/>
  <c r="AP2" i="21"/>
  <c r="A8" i="21"/>
  <c r="BC2" i="21"/>
  <c r="AN2" i="21"/>
  <c r="Z2" i="21"/>
  <c r="AZ2" i="21"/>
  <c r="AM2" i="21"/>
  <c r="Y2" i="21"/>
  <c r="AY2" i="21"/>
  <c r="AL2" i="21"/>
  <c r="BD2" i="21"/>
  <c r="AO2" i="21"/>
  <c r="AA2" i="21"/>
  <c r="U16" i="21" s="1"/>
  <c r="X4" i="25"/>
  <c r="X3" i="57"/>
  <c r="AG3" i="57" s="1"/>
  <c r="BK2" i="14"/>
  <c r="BA2" i="14"/>
  <c r="AQ2" i="14"/>
  <c r="BI2" i="14"/>
  <c r="AY2" i="14"/>
  <c r="AO2" i="14"/>
  <c r="BG2" i="14"/>
  <c r="AW2" i="14"/>
  <c r="AM2" i="14"/>
  <c r="BF2" i="14"/>
  <c r="AV2" i="14"/>
  <c r="AL2" i="14"/>
  <c r="BD2" i="14"/>
  <c r="AT2" i="14"/>
  <c r="AJ2" i="14"/>
  <c r="Z2" i="14"/>
  <c r="BE2" i="14"/>
  <c r="AK2" i="14"/>
  <c r="BC2" i="14"/>
  <c r="AI2" i="14"/>
  <c r="BB2" i="14"/>
  <c r="AH2" i="14"/>
  <c r="AZ2" i="14"/>
  <c r="AX2" i="14"/>
  <c r="AU2" i="14"/>
  <c r="AA2" i="14"/>
  <c r="U16" i="14" s="1"/>
  <c r="BM2" i="14"/>
  <c r="AS2" i="14"/>
  <c r="Y2" i="14"/>
  <c r="BL2" i="14"/>
  <c r="AR2" i="14"/>
  <c r="BJ2" i="14"/>
  <c r="AP2" i="14"/>
  <c r="BH2" i="14"/>
  <c r="AN2" i="14"/>
  <c r="A8" i="14"/>
  <c r="BK2" i="51"/>
  <c r="BA2" i="51"/>
  <c r="AQ2" i="51"/>
  <c r="BM2" i="51"/>
  <c r="BB2" i="51"/>
  <c r="AP2" i="51"/>
  <c r="BL2" i="51"/>
  <c r="AZ2" i="51"/>
  <c r="AO2" i="51"/>
  <c r="BI2" i="51"/>
  <c r="AX2" i="51"/>
  <c r="AM2" i="51"/>
  <c r="BF2" i="51"/>
  <c r="AU2" i="51"/>
  <c r="AJ2" i="51"/>
  <c r="Y2" i="51"/>
  <c r="BG2" i="51"/>
  <c r="AN2" i="51"/>
  <c r="BE2" i="51"/>
  <c r="AL2" i="51"/>
  <c r="BD2" i="51"/>
  <c r="AK2" i="51"/>
  <c r="BC2" i="51"/>
  <c r="AI2" i="51"/>
  <c r="AY2" i="51"/>
  <c r="AH2" i="51"/>
  <c r="AW2" i="51"/>
  <c r="AV2" i="51"/>
  <c r="AT2" i="51"/>
  <c r="AA2" i="51"/>
  <c r="U16" i="51" s="1"/>
  <c r="BJ2" i="51"/>
  <c r="AS2" i="51"/>
  <c r="Z2" i="51"/>
  <c r="BH2" i="51"/>
  <c r="AR2" i="51"/>
  <c r="A8" i="51"/>
  <c r="BK2" i="12"/>
  <c r="BA2" i="12"/>
  <c r="AQ2" i="12"/>
  <c r="BI2" i="12"/>
  <c r="AY2" i="12"/>
  <c r="AO2" i="12"/>
  <c r="BH2" i="12"/>
  <c r="AV2" i="12"/>
  <c r="AJ2" i="12"/>
  <c r="BG2" i="12"/>
  <c r="AU2" i="12"/>
  <c r="AI2" i="12"/>
  <c r="BF2" i="12"/>
  <c r="AT2" i="12"/>
  <c r="AH2" i="12"/>
  <c r="BE2" i="12"/>
  <c r="AS2" i="12"/>
  <c r="BD2" i="12"/>
  <c r="AR2" i="12"/>
  <c r="BC2" i="12"/>
  <c r="AP2" i="12"/>
  <c r="BB2" i="12"/>
  <c r="AN2" i="12"/>
  <c r="BM2" i="12"/>
  <c r="AZ2" i="12"/>
  <c r="AM2" i="12"/>
  <c r="AA2" i="12"/>
  <c r="U16" i="12" s="1"/>
  <c r="BL2" i="12"/>
  <c r="AX2" i="12"/>
  <c r="AL2" i="12"/>
  <c r="Z2" i="12"/>
  <c r="BJ2" i="12"/>
  <c r="AW2" i="12"/>
  <c r="AK2" i="12"/>
  <c r="Y2" i="12"/>
  <c r="A8" i="12"/>
  <c r="BH3" i="45"/>
  <c r="AX3" i="45"/>
  <c r="AN3" i="45"/>
  <c r="BE3" i="45"/>
  <c r="AU3" i="45"/>
  <c r="AK3" i="45"/>
  <c r="BM3" i="45"/>
  <c r="BC3" i="45"/>
  <c r="AS3" i="45"/>
  <c r="AI3" i="45"/>
  <c r="Y3" i="45"/>
  <c r="BB3" i="45"/>
  <c r="AO3" i="45"/>
  <c r="Z3" i="45"/>
  <c r="BA3" i="45"/>
  <c r="AM3" i="45"/>
  <c r="AZ3" i="45"/>
  <c r="AL3" i="45"/>
  <c r="BL3" i="45"/>
  <c r="AY3" i="45"/>
  <c r="AJ3" i="45"/>
  <c r="BK3" i="45"/>
  <c r="AW3" i="45"/>
  <c r="AH3" i="45"/>
  <c r="BJ3" i="45"/>
  <c r="AV3" i="45"/>
  <c r="BI3" i="45"/>
  <c r="AT3" i="45"/>
  <c r="BG3" i="45"/>
  <c r="AR3" i="45"/>
  <c r="BF3" i="45"/>
  <c r="AQ3" i="45"/>
  <c r="BD3" i="45"/>
  <c r="AP3" i="45"/>
  <c r="AA3" i="45"/>
  <c r="BM2" i="38"/>
  <c r="BC2" i="38"/>
  <c r="AS2" i="38"/>
  <c r="AI2" i="38"/>
  <c r="Y2" i="38"/>
  <c r="BI2" i="38"/>
  <c r="AX2" i="38"/>
  <c r="AM2" i="38"/>
  <c r="BH2" i="38"/>
  <c r="AW2" i="38"/>
  <c r="AL2" i="38"/>
  <c r="AA2" i="38"/>
  <c r="U16" i="38" s="1"/>
  <c r="BG2" i="38"/>
  <c r="AV2" i="38"/>
  <c r="AK2" i="38"/>
  <c r="Z2" i="38"/>
  <c r="BF2" i="38"/>
  <c r="AU2" i="38"/>
  <c r="AJ2" i="38"/>
  <c r="BE2" i="38"/>
  <c r="AT2" i="38"/>
  <c r="AH2" i="38"/>
  <c r="BD2" i="38"/>
  <c r="AR2" i="38"/>
  <c r="BB2" i="38"/>
  <c r="AQ2" i="38"/>
  <c r="BL2" i="38"/>
  <c r="BA2" i="38"/>
  <c r="AP2" i="38"/>
  <c r="BK2" i="38"/>
  <c r="AZ2" i="38"/>
  <c r="AO2" i="38"/>
  <c r="BJ2" i="38"/>
  <c r="AY2" i="38"/>
  <c r="AN2" i="38"/>
  <c r="A8" i="38"/>
  <c r="AF2" i="18"/>
  <c r="AF3" i="18"/>
  <c r="AF2" i="26"/>
  <c r="AF4" i="26"/>
  <c r="AF2" i="33"/>
  <c r="AF4" i="48"/>
  <c r="AF3" i="48"/>
  <c r="AF2" i="48"/>
  <c r="AF2" i="56"/>
  <c r="AF3" i="56"/>
  <c r="AE2" i="8"/>
  <c r="AE4" i="8"/>
  <c r="AE2" i="17"/>
  <c r="AE7" i="28"/>
  <c r="AE2" i="28"/>
  <c r="AE4" i="28"/>
  <c r="AE3" i="28"/>
  <c r="AE5" i="28"/>
  <c r="AE3" i="39"/>
  <c r="AE2" i="39"/>
  <c r="AE4" i="48"/>
  <c r="AE3" i="48"/>
  <c r="AE2" i="48"/>
  <c r="AE2" i="58"/>
  <c r="AD3" i="9"/>
  <c r="AD2" i="9"/>
  <c r="AD2" i="20"/>
  <c r="AD4" i="20"/>
  <c r="AD3" i="20"/>
  <c r="AD5" i="20"/>
  <c r="AD2" i="31"/>
  <c r="AD4" i="31"/>
  <c r="AD3" i="31"/>
  <c r="AD4" i="39"/>
  <c r="AD3" i="39"/>
  <c r="AD2" i="39"/>
  <c r="AD3" i="49"/>
  <c r="AD2" i="49"/>
  <c r="AD4" i="60"/>
  <c r="AD3" i="60"/>
  <c r="AD2" i="60"/>
  <c r="AC4" i="11"/>
  <c r="AC3" i="11"/>
  <c r="AC2" i="11"/>
  <c r="AC2" i="23"/>
  <c r="AC3" i="32"/>
  <c r="AC2" i="32"/>
  <c r="AC3" i="38"/>
  <c r="AC2" i="38"/>
  <c r="AC4" i="52"/>
  <c r="AC3" i="52"/>
  <c r="AC2" i="52"/>
  <c r="AC2" i="62"/>
  <c r="AC3" i="62"/>
  <c r="AB3" i="18"/>
  <c r="BN3" i="18" s="1"/>
  <c r="AB2" i="18"/>
  <c r="AB4" i="18"/>
  <c r="AB3" i="24"/>
  <c r="BN3" i="24" s="1"/>
  <c r="AB2" i="24"/>
  <c r="AB2" i="34"/>
  <c r="AB4" i="34"/>
  <c r="AB3" i="34"/>
  <c r="AB2" i="45"/>
  <c r="AB5" i="45"/>
  <c r="AB4" i="45"/>
  <c r="AB3" i="45"/>
  <c r="BN3" i="45" s="1"/>
  <c r="AB3" i="53"/>
  <c r="AB2" i="53"/>
  <c r="BN2" i="53" s="1"/>
  <c r="BJ4" i="48"/>
  <c r="AZ4" i="48"/>
  <c r="AP4" i="48"/>
  <c r="BG4" i="48"/>
  <c r="AW4" i="48"/>
  <c r="AM4" i="48"/>
  <c r="BF4" i="48"/>
  <c r="AV4" i="48"/>
  <c r="AL4" i="48"/>
  <c r="BE4" i="48"/>
  <c r="AU4" i="48"/>
  <c r="AK4" i="48"/>
  <c r="BD4" i="48"/>
  <c r="AT4" i="48"/>
  <c r="AJ4" i="48"/>
  <c r="Z4" i="48"/>
  <c r="BM4" i="48"/>
  <c r="BC4" i="48"/>
  <c r="AS4" i="48"/>
  <c r="AI4" i="48"/>
  <c r="Y4" i="48"/>
  <c r="BB4" i="48"/>
  <c r="BA4" i="48"/>
  <c r="AY4" i="48"/>
  <c r="AX4" i="48"/>
  <c r="AR4" i="48"/>
  <c r="BL4" i="48"/>
  <c r="AO4" i="48"/>
  <c r="BK4" i="48"/>
  <c r="AN4" i="48"/>
  <c r="BI4" i="48"/>
  <c r="AH4" i="48"/>
  <c r="BH4" i="48"/>
  <c r="AQ4" i="48"/>
  <c r="AA4" i="48"/>
  <c r="BD3" i="10"/>
  <c r="AT3" i="10"/>
  <c r="AJ3" i="10"/>
  <c r="Z3" i="10"/>
  <c r="BM3" i="10"/>
  <c r="BC3" i="10"/>
  <c r="AS3" i="10"/>
  <c r="AI3" i="10"/>
  <c r="Y3" i="10"/>
  <c r="BK3" i="10"/>
  <c r="BA3" i="10"/>
  <c r="AQ3" i="10"/>
  <c r="BE3" i="10"/>
  <c r="AU3" i="10"/>
  <c r="AK3" i="10"/>
  <c r="AA3" i="10"/>
  <c r="BJ3" i="10"/>
  <c r="AV3" i="10"/>
  <c r="BI3" i="10"/>
  <c r="AR3" i="10"/>
  <c r="BH3" i="10"/>
  <c r="AP3" i="10"/>
  <c r="BG3" i="10"/>
  <c r="AO3" i="10"/>
  <c r="BF3" i="10"/>
  <c r="AN3" i="10"/>
  <c r="BB3" i="10"/>
  <c r="AM3" i="10"/>
  <c r="AZ3" i="10"/>
  <c r="AL3" i="10"/>
  <c r="AY3" i="10"/>
  <c r="AH3" i="10"/>
  <c r="AX3" i="10"/>
  <c r="BL3" i="10"/>
  <c r="AW3" i="10"/>
  <c r="BM2" i="17"/>
  <c r="BC2" i="17"/>
  <c r="AS2" i="17"/>
  <c r="AI2" i="17"/>
  <c r="Y2" i="17"/>
  <c r="BI2" i="17"/>
  <c r="AY2" i="17"/>
  <c r="AO2" i="17"/>
  <c r="BD2" i="17"/>
  <c r="AQ2" i="17"/>
  <c r="BB2" i="17"/>
  <c r="AP2" i="17"/>
  <c r="BA2" i="17"/>
  <c r="AN2" i="17"/>
  <c r="BL2" i="17"/>
  <c r="AZ2" i="17"/>
  <c r="AM2" i="17"/>
  <c r="AA2" i="17"/>
  <c r="U16" i="17" s="1"/>
  <c r="BK2" i="17"/>
  <c r="AX2" i="17"/>
  <c r="AL2" i="17"/>
  <c r="Z2" i="17"/>
  <c r="BJ2" i="17"/>
  <c r="AW2" i="17"/>
  <c r="AK2" i="17"/>
  <c r="A8" i="17"/>
  <c r="BH2" i="17"/>
  <c r="AV2" i="17"/>
  <c r="AJ2" i="17"/>
  <c r="BG2" i="17"/>
  <c r="AU2" i="17"/>
  <c r="AH2" i="17"/>
  <c r="BF2" i="17"/>
  <c r="AT2" i="17"/>
  <c r="BE2" i="17"/>
  <c r="AR2" i="17"/>
  <c r="BM4" i="19"/>
  <c r="BC4" i="19"/>
  <c r="AS4" i="19"/>
  <c r="AI4" i="19"/>
  <c r="Y4" i="19"/>
  <c r="BL4" i="19"/>
  <c r="BB4" i="19"/>
  <c r="AR4" i="19"/>
  <c r="AH4" i="19"/>
  <c r="BK4" i="19"/>
  <c r="BA4" i="19"/>
  <c r="AQ4" i="19"/>
  <c r="BJ4" i="19"/>
  <c r="AZ4" i="19"/>
  <c r="AP4" i="19"/>
  <c r="BI4" i="19"/>
  <c r="AY4" i="19"/>
  <c r="AO4" i="19"/>
  <c r="BH4" i="19"/>
  <c r="AX4" i="19"/>
  <c r="AN4" i="19"/>
  <c r="BF4" i="19"/>
  <c r="AV4" i="19"/>
  <c r="AL4" i="19"/>
  <c r="BE4" i="19"/>
  <c r="AU4" i="19"/>
  <c r="AK4" i="19"/>
  <c r="AA4" i="19"/>
  <c r="BD4" i="19"/>
  <c r="AT4" i="19"/>
  <c r="AJ4" i="19"/>
  <c r="Z4" i="19"/>
  <c r="BG4" i="19"/>
  <c r="AW4" i="19"/>
  <c r="AM4" i="19"/>
  <c r="BF2" i="59"/>
  <c r="AV2" i="59"/>
  <c r="AL2" i="59"/>
  <c r="BK2" i="59"/>
  <c r="BA2" i="59"/>
  <c r="AQ2" i="59"/>
  <c r="BC2" i="59"/>
  <c r="AP2" i="59"/>
  <c r="BB2" i="59"/>
  <c r="AO2" i="59"/>
  <c r="BM2" i="59"/>
  <c r="AZ2" i="59"/>
  <c r="AN2" i="59"/>
  <c r="AA2" i="59"/>
  <c r="U16" i="59" s="1"/>
  <c r="BJ2" i="59"/>
  <c r="AX2" i="59"/>
  <c r="AK2" i="59"/>
  <c r="Y2" i="59"/>
  <c r="BI2" i="59"/>
  <c r="AW2" i="59"/>
  <c r="AJ2" i="59"/>
  <c r="AY2" i="59"/>
  <c r="Z2" i="59"/>
  <c r="AT2" i="59"/>
  <c r="AS2" i="59"/>
  <c r="AR2" i="59"/>
  <c r="BH2" i="59"/>
  <c r="AI2" i="59"/>
  <c r="BG2" i="59"/>
  <c r="AH2" i="59"/>
  <c r="AM2" i="59"/>
  <c r="BL2" i="59"/>
  <c r="BE2" i="59"/>
  <c r="BD2" i="59"/>
  <c r="AU2" i="59"/>
  <c r="A8" i="59"/>
  <c r="BK3" i="29"/>
  <c r="BA3" i="29"/>
  <c r="AQ3" i="29"/>
  <c r="BL3" i="29"/>
  <c r="AZ3" i="29"/>
  <c r="AO3" i="29"/>
  <c r="BJ3" i="29"/>
  <c r="AY3" i="29"/>
  <c r="AN3" i="29"/>
  <c r="BI3" i="29"/>
  <c r="AX3" i="29"/>
  <c r="AM3" i="29"/>
  <c r="BH3" i="29"/>
  <c r="AW3" i="29"/>
  <c r="AL3" i="29"/>
  <c r="AA3" i="29"/>
  <c r="BG3" i="29"/>
  <c r="AV3" i="29"/>
  <c r="AK3" i="29"/>
  <c r="Z3" i="29"/>
  <c r="BF3" i="29"/>
  <c r="AU3" i="29"/>
  <c r="AJ3" i="29"/>
  <c r="Y3" i="29"/>
  <c r="BD3" i="29"/>
  <c r="AS3" i="29"/>
  <c r="AH3" i="29"/>
  <c r="BC3" i="29"/>
  <c r="AR3" i="29"/>
  <c r="BM3" i="29"/>
  <c r="BB3" i="29"/>
  <c r="AP3" i="29"/>
  <c r="AI3" i="29"/>
  <c r="BE3" i="29"/>
  <c r="AT3" i="29"/>
  <c r="X7" i="55"/>
  <c r="X8" i="55" s="1"/>
  <c r="X6" i="47"/>
  <c r="X7" i="47" s="1"/>
  <c r="X6" i="54"/>
  <c r="AC6" i="54" s="1"/>
  <c r="BG2" i="56"/>
  <c r="AW2" i="56"/>
  <c r="AM2" i="56"/>
  <c r="BE2" i="56"/>
  <c r="AU2" i="56"/>
  <c r="AK2" i="56"/>
  <c r="BL2" i="56"/>
  <c r="BB2" i="56"/>
  <c r="AR2" i="56"/>
  <c r="AH2" i="56"/>
  <c r="BJ2" i="56"/>
  <c r="AZ2" i="56"/>
  <c r="AP2" i="56"/>
  <c r="BC2" i="56"/>
  <c r="AL2" i="56"/>
  <c r="AY2" i="56"/>
  <c r="AI2" i="56"/>
  <c r="BM2" i="56"/>
  <c r="AV2" i="56"/>
  <c r="BK2" i="56"/>
  <c r="AT2" i="56"/>
  <c r="BI2" i="56"/>
  <c r="AS2" i="56"/>
  <c r="BH2" i="56"/>
  <c r="AQ2" i="56"/>
  <c r="Z2" i="56"/>
  <c r="BA2" i="56"/>
  <c r="AX2" i="56"/>
  <c r="AO2" i="56"/>
  <c r="AN2" i="56"/>
  <c r="AJ2" i="56"/>
  <c r="Y2" i="56"/>
  <c r="BF2" i="56"/>
  <c r="BD2" i="56"/>
  <c r="AA2" i="56"/>
  <c r="U16" i="56" s="1"/>
  <c r="A8" i="56"/>
  <c r="BI7" i="40"/>
  <c r="AY7" i="40"/>
  <c r="AO7" i="40"/>
  <c r="BH7" i="40"/>
  <c r="AX7" i="40"/>
  <c r="AN7" i="40"/>
  <c r="BG7" i="40"/>
  <c r="AW7" i="40"/>
  <c r="AM7" i="40"/>
  <c r="BF7" i="40"/>
  <c r="AV7" i="40"/>
  <c r="AL7" i="40"/>
  <c r="BE7" i="40"/>
  <c r="AU7" i="40"/>
  <c r="AK7" i="40"/>
  <c r="AA7" i="40"/>
  <c r="BD7" i="40"/>
  <c r="AT7" i="40"/>
  <c r="AJ7" i="40"/>
  <c r="Z7" i="40"/>
  <c r="BM7" i="40"/>
  <c r="BC7" i="40"/>
  <c r="AS7" i="40"/>
  <c r="AI7" i="40"/>
  <c r="Y7" i="40"/>
  <c r="BL7" i="40"/>
  <c r="BB7" i="40"/>
  <c r="AR7" i="40"/>
  <c r="AH7" i="40"/>
  <c r="AQ7" i="40"/>
  <c r="AP7" i="40"/>
  <c r="BK7" i="40"/>
  <c r="BJ7" i="40"/>
  <c r="BA7" i="40"/>
  <c r="AZ7" i="40"/>
  <c r="BF2" i="58"/>
  <c r="AV2" i="58"/>
  <c r="AL2" i="58"/>
  <c r="BE2" i="58"/>
  <c r="AU2" i="58"/>
  <c r="AK2" i="58"/>
  <c r="BM2" i="58"/>
  <c r="BC2" i="58"/>
  <c r="AS2" i="58"/>
  <c r="AI2" i="58"/>
  <c r="Y2" i="58"/>
  <c r="BK2" i="58"/>
  <c r="BA2" i="58"/>
  <c r="AQ2" i="58"/>
  <c r="BH2" i="58"/>
  <c r="AP2" i="58"/>
  <c r="Z2" i="58"/>
  <c r="BG2" i="58"/>
  <c r="AO2" i="58"/>
  <c r="BD2" i="58"/>
  <c r="AN2" i="58"/>
  <c r="AZ2" i="58"/>
  <c r="AJ2" i="58"/>
  <c r="AY2" i="58"/>
  <c r="AH2" i="58"/>
  <c r="AM2" i="58"/>
  <c r="BL2" i="58"/>
  <c r="BJ2" i="58"/>
  <c r="BI2" i="58"/>
  <c r="AX2" i="58"/>
  <c r="AW2" i="58"/>
  <c r="BB2" i="58"/>
  <c r="AT2" i="58"/>
  <c r="AR2" i="58"/>
  <c r="A8" i="58"/>
  <c r="AA2" i="58"/>
  <c r="U16" i="58" s="1"/>
  <c r="X5" i="41"/>
  <c r="AB5" i="41" s="1"/>
  <c r="X4" i="53"/>
  <c r="BI2" i="25"/>
  <c r="AY2" i="25"/>
  <c r="AO2" i="25"/>
  <c r="BH2" i="25"/>
  <c r="AX2" i="25"/>
  <c r="AN2" i="25"/>
  <c r="BG2" i="25"/>
  <c r="AW2" i="25"/>
  <c r="AM2" i="25"/>
  <c r="BE2" i="25"/>
  <c r="AU2" i="25"/>
  <c r="AK2" i="25"/>
  <c r="BD2" i="25"/>
  <c r="AT2" i="25"/>
  <c r="AJ2" i="25"/>
  <c r="Z2" i="25"/>
  <c r="BM2" i="25"/>
  <c r="BC2" i="25"/>
  <c r="AS2" i="25"/>
  <c r="AI2" i="25"/>
  <c r="Y2" i="25"/>
  <c r="AR2" i="25"/>
  <c r="AQ2" i="25"/>
  <c r="BL2" i="25"/>
  <c r="AP2" i="25"/>
  <c r="BK2" i="25"/>
  <c r="AL2" i="25"/>
  <c r="BJ2" i="25"/>
  <c r="AH2" i="25"/>
  <c r="BF2" i="25"/>
  <c r="BB2" i="25"/>
  <c r="BA2" i="25"/>
  <c r="AZ2" i="25"/>
  <c r="AV2" i="25"/>
  <c r="A8" i="25"/>
  <c r="AA2" i="25"/>
  <c r="U16" i="25" s="1"/>
  <c r="BJ2" i="57"/>
  <c r="AZ2" i="57"/>
  <c r="AP2" i="57"/>
  <c r="BG2" i="57"/>
  <c r="AV2" i="57"/>
  <c r="AK2" i="57"/>
  <c r="Z2" i="57"/>
  <c r="BE2" i="57"/>
  <c r="AS2" i="57"/>
  <c r="BD2" i="57"/>
  <c r="AR2" i="57"/>
  <c r="BC2" i="57"/>
  <c r="AQ2" i="57"/>
  <c r="BB2" i="57"/>
  <c r="AO2" i="57"/>
  <c r="BM2" i="57"/>
  <c r="BA2" i="57"/>
  <c r="AN2" i="57"/>
  <c r="BK2" i="57"/>
  <c r="AX2" i="57"/>
  <c r="AL2" i="57"/>
  <c r="Y2" i="57"/>
  <c r="BI2" i="57"/>
  <c r="AW2" i="57"/>
  <c r="AJ2" i="57"/>
  <c r="BF2" i="57"/>
  <c r="AT2" i="57"/>
  <c r="AH2" i="57"/>
  <c r="BL2" i="57"/>
  <c r="A8" i="57"/>
  <c r="BH2" i="57"/>
  <c r="AY2" i="57"/>
  <c r="AU2" i="57"/>
  <c r="AI2" i="57"/>
  <c r="AA2" i="57"/>
  <c r="U16" i="57" s="1"/>
  <c r="AM2" i="57"/>
  <c r="BG2" i="49"/>
  <c r="AW2" i="49"/>
  <c r="AM2" i="49"/>
  <c r="BD2" i="49"/>
  <c r="AT2" i="49"/>
  <c r="AJ2" i="49"/>
  <c r="Z2" i="49"/>
  <c r="BM2" i="49"/>
  <c r="BC2" i="49"/>
  <c r="AS2" i="49"/>
  <c r="AI2" i="49"/>
  <c r="Y2" i="49"/>
  <c r="BK2" i="49"/>
  <c r="BA2" i="49"/>
  <c r="AQ2" i="49"/>
  <c r="BB2" i="49"/>
  <c r="AL2" i="49"/>
  <c r="AZ2" i="49"/>
  <c r="AK2" i="49"/>
  <c r="AY2" i="49"/>
  <c r="AH2" i="49"/>
  <c r="AX2" i="49"/>
  <c r="BL2" i="49"/>
  <c r="AV2" i="49"/>
  <c r="BJ2" i="49"/>
  <c r="AU2" i="49"/>
  <c r="BI2" i="49"/>
  <c r="AR2" i="49"/>
  <c r="BH2" i="49"/>
  <c r="AP2" i="49"/>
  <c r="AA2" i="49"/>
  <c r="U16" i="49" s="1"/>
  <c r="BF2" i="49"/>
  <c r="AO2" i="49"/>
  <c r="BE2" i="49"/>
  <c r="AN2" i="49"/>
  <c r="A8" i="49"/>
  <c r="X5" i="11"/>
  <c r="BJ2" i="8"/>
  <c r="AZ2" i="8"/>
  <c r="AP2" i="8"/>
  <c r="BI2" i="8"/>
  <c r="AY2" i="8"/>
  <c r="AO2" i="8"/>
  <c r="BH2" i="8"/>
  <c r="AX2" i="8"/>
  <c r="AN2" i="8"/>
  <c r="BG2" i="8"/>
  <c r="AW2" i="8"/>
  <c r="AM2" i="8"/>
  <c r="BL2" i="8"/>
  <c r="AR2" i="8"/>
  <c r="BF2" i="8"/>
  <c r="AV2" i="8"/>
  <c r="AL2" i="8"/>
  <c r="BE2" i="8"/>
  <c r="AU2" i="8"/>
  <c r="AK2" i="8"/>
  <c r="BB2" i="8"/>
  <c r="AH2" i="8"/>
  <c r="BD2" i="8"/>
  <c r="AT2" i="8"/>
  <c r="AJ2" i="8"/>
  <c r="Z2" i="8"/>
  <c r="BM2" i="8"/>
  <c r="BC2" i="8"/>
  <c r="AS2" i="8"/>
  <c r="AI2" i="8"/>
  <c r="Y2" i="8"/>
  <c r="BK2" i="8"/>
  <c r="BA2" i="8"/>
  <c r="AQ2" i="8"/>
  <c r="A8" i="8"/>
  <c r="AA2" i="8"/>
  <c r="U16" i="8" s="1"/>
  <c r="BM4" i="20"/>
  <c r="BC4" i="20"/>
  <c r="AS4" i="20"/>
  <c r="AI4" i="20"/>
  <c r="Y4" i="20"/>
  <c r="BD4" i="20"/>
  <c r="AR4" i="20"/>
  <c r="BB4" i="20"/>
  <c r="AQ4" i="20"/>
  <c r="BL4" i="20"/>
  <c r="BA4" i="20"/>
  <c r="AP4" i="20"/>
  <c r="BK4" i="20"/>
  <c r="AZ4" i="20"/>
  <c r="AO4" i="20"/>
  <c r="BJ4" i="20"/>
  <c r="AY4" i="20"/>
  <c r="AN4" i="20"/>
  <c r="BI4" i="20"/>
  <c r="AX4" i="20"/>
  <c r="AM4" i="20"/>
  <c r="BG4" i="20"/>
  <c r="AV4" i="20"/>
  <c r="AK4" i="20"/>
  <c r="Z4" i="20"/>
  <c r="BF4" i="20"/>
  <c r="AU4" i="20"/>
  <c r="AJ4" i="20"/>
  <c r="BE4" i="20"/>
  <c r="AT4" i="20"/>
  <c r="AH4" i="20"/>
  <c r="AA4" i="20"/>
  <c r="BH4" i="20"/>
  <c r="AW4" i="20"/>
  <c r="AL4" i="20"/>
  <c r="X6" i="20"/>
  <c r="X3" i="13"/>
  <c r="X6" i="35"/>
  <c r="X5" i="52"/>
  <c r="BE2" i="15"/>
  <c r="AU2" i="15"/>
  <c r="AK2" i="15"/>
  <c r="AA2" i="15"/>
  <c r="U16" i="15" s="1"/>
  <c r="BM2" i="15"/>
  <c r="BC2" i="15"/>
  <c r="AS2" i="15"/>
  <c r="AI2" i="15"/>
  <c r="Y2" i="15"/>
  <c r="BL2" i="15"/>
  <c r="BB2" i="15"/>
  <c r="AR2" i="15"/>
  <c r="AH2" i="15"/>
  <c r="BK2" i="15"/>
  <c r="BA2" i="15"/>
  <c r="AQ2" i="15"/>
  <c r="BJ2" i="15"/>
  <c r="AZ2" i="15"/>
  <c r="AP2" i="15"/>
  <c r="BH2" i="15"/>
  <c r="AX2" i="15"/>
  <c r="AN2" i="15"/>
  <c r="AT2" i="15"/>
  <c r="AO2" i="15"/>
  <c r="AM2" i="15"/>
  <c r="BI2" i="15"/>
  <c r="AL2" i="15"/>
  <c r="BG2" i="15"/>
  <c r="AJ2" i="15"/>
  <c r="BF2" i="15"/>
  <c r="BD2" i="15"/>
  <c r="AY2" i="15"/>
  <c r="AW2" i="15"/>
  <c r="Z2" i="15"/>
  <c r="AV2" i="15"/>
  <c r="A8" i="15"/>
  <c r="AF3" i="9"/>
  <c r="AF2" i="9"/>
  <c r="AF2" i="16"/>
  <c r="AF2" i="27"/>
  <c r="AF4" i="27"/>
  <c r="AF3" i="27"/>
  <c r="AF2" i="36"/>
  <c r="AF3" i="36"/>
  <c r="AF4" i="45"/>
  <c r="AF3" i="45"/>
  <c r="AF2" i="45"/>
  <c r="AF2" i="57"/>
  <c r="AF3" i="57"/>
  <c r="AE5" i="7"/>
  <c r="AE2" i="7"/>
  <c r="AE4" i="7"/>
  <c r="AE3" i="7"/>
  <c r="AE4" i="15"/>
  <c r="AE2" i="15"/>
  <c r="AE3" i="15"/>
  <c r="AE3" i="30"/>
  <c r="AE2" i="30"/>
  <c r="AE3" i="38"/>
  <c r="AE2" i="38"/>
  <c r="AE3" i="49"/>
  <c r="AE2" i="49"/>
  <c r="AE5" i="59"/>
  <c r="AE3" i="59"/>
  <c r="AE4" i="59"/>
  <c r="AE2" i="59"/>
  <c r="AD2" i="13"/>
  <c r="AD5" i="21"/>
  <c r="AD3" i="21"/>
  <c r="AD2" i="21"/>
  <c r="AD4" i="21"/>
  <c r="AD3" i="29"/>
  <c r="AD2" i="29"/>
  <c r="AD3" i="41"/>
  <c r="AD4" i="41"/>
  <c r="AD5" i="41"/>
  <c r="AD2" i="41"/>
  <c r="AD5" i="51"/>
  <c r="AD2" i="51"/>
  <c r="AD4" i="51"/>
  <c r="AD3" i="51"/>
  <c r="AD2" i="61"/>
  <c r="AC2" i="14"/>
  <c r="AC3" i="14"/>
  <c r="AC4" i="22"/>
  <c r="AC3" i="22"/>
  <c r="AC5" i="22"/>
  <c r="AC6" i="22"/>
  <c r="AC7" i="22"/>
  <c r="AC2" i="22"/>
  <c r="AC2" i="33"/>
  <c r="AC2" i="42"/>
  <c r="AC3" i="42"/>
  <c r="AC3" i="53"/>
  <c r="AC2" i="53"/>
  <c r="AC4" i="53"/>
  <c r="AB2" i="13"/>
  <c r="AB3" i="13"/>
  <c r="AB4" i="25"/>
  <c r="AB3" i="25"/>
  <c r="AB2" i="25"/>
  <c r="AB2" i="35"/>
  <c r="AB4" i="35"/>
  <c r="AB3" i="35"/>
  <c r="AB6" i="43"/>
  <c r="AB2" i="43"/>
  <c r="AB4" i="43"/>
  <c r="AB5" i="43"/>
  <c r="AB3" i="43"/>
  <c r="AB6" i="55"/>
  <c r="AB5" i="55"/>
  <c r="AB2" i="55"/>
  <c r="AB4" i="55"/>
  <c r="AB3" i="55"/>
  <c r="BN3" i="55" s="1"/>
  <c r="AB7" i="55"/>
  <c r="X4" i="10"/>
  <c r="AD4" i="10" s="1"/>
  <c r="X5" i="62"/>
  <c r="AC5" i="62" s="1"/>
  <c r="X3" i="42"/>
  <c r="X4" i="42" s="1"/>
  <c r="X3" i="61"/>
  <c r="X4" i="61" s="1"/>
  <c r="X6" i="43"/>
  <c r="X7" i="43" s="1"/>
  <c r="AG2" i="16"/>
  <c r="AG2" i="24"/>
  <c r="AG3" i="24"/>
  <c r="AG4" i="32"/>
  <c r="AG3" i="32"/>
  <c r="AG2" i="32"/>
  <c r="AG2" i="44"/>
  <c r="AG4" i="54"/>
  <c r="AG3" i="54"/>
  <c r="AG6" i="54"/>
  <c r="AG2" i="54"/>
  <c r="AG2" i="12"/>
  <c r="AG4" i="12"/>
  <c r="AG3" i="12"/>
  <c r="AG4" i="23"/>
  <c r="AG2" i="23"/>
  <c r="AG2" i="35"/>
  <c r="AG4" i="35"/>
  <c r="AG3" i="35"/>
  <c r="AG2" i="45"/>
  <c r="AG4" i="45"/>
  <c r="AG3" i="45"/>
  <c r="AG5" i="45"/>
  <c r="AG2" i="53"/>
  <c r="AG3" i="53"/>
  <c r="AG3" i="9"/>
  <c r="AG2" i="9"/>
  <c r="AG2" i="26"/>
  <c r="AG4" i="26"/>
  <c r="AG3" i="34"/>
  <c r="AG2" i="34"/>
  <c r="AG2" i="43"/>
  <c r="AG4" i="43"/>
  <c r="AG3" i="43"/>
  <c r="AG6" i="43"/>
  <c r="AG2" i="55"/>
  <c r="AG6" i="55"/>
  <c r="AG3" i="55"/>
  <c r="AG4" i="55"/>
  <c r="AG7" i="55"/>
  <c r="AG5" i="55"/>
  <c r="BM2" i="26"/>
  <c r="BC2" i="26"/>
  <c r="AS2" i="26"/>
  <c r="AI2" i="26"/>
  <c r="Y2" i="26"/>
  <c r="BL2" i="26"/>
  <c r="BB2" i="26"/>
  <c r="AR2" i="26"/>
  <c r="AH2" i="26"/>
  <c r="BK2" i="26"/>
  <c r="BA2" i="26"/>
  <c r="AQ2" i="26"/>
  <c r="BJ2" i="26"/>
  <c r="AZ2" i="26"/>
  <c r="AP2" i="26"/>
  <c r="BI2" i="26"/>
  <c r="AY2" i="26"/>
  <c r="AO2" i="26"/>
  <c r="A8" i="26"/>
  <c r="BH2" i="26"/>
  <c r="AX2" i="26"/>
  <c r="AN2" i="26"/>
  <c r="BG2" i="26"/>
  <c r="AW2" i="26"/>
  <c r="AM2" i="26"/>
  <c r="BF2" i="26"/>
  <c r="AV2" i="26"/>
  <c r="AL2" i="26"/>
  <c r="BD2" i="26"/>
  <c r="AU2" i="26"/>
  <c r="AT2" i="26"/>
  <c r="AK2" i="26"/>
  <c r="AJ2" i="26"/>
  <c r="AA2" i="26"/>
  <c r="U16" i="26" s="1"/>
  <c r="Z2" i="26"/>
  <c r="BE2" i="26"/>
  <c r="BM3" i="55"/>
  <c r="BC3" i="55"/>
  <c r="AS3" i="55"/>
  <c r="AI3" i="55"/>
  <c r="Y3" i="55"/>
  <c r="BH3" i="55"/>
  <c r="AW3" i="55"/>
  <c r="AL3" i="55"/>
  <c r="BF3" i="55"/>
  <c r="AU3" i="55"/>
  <c r="AJ3" i="55"/>
  <c r="BD3" i="55"/>
  <c r="AR3" i="55"/>
  <c r="AZ3" i="55"/>
  <c r="AK3" i="55"/>
  <c r="BL3" i="55"/>
  <c r="AX3" i="55"/>
  <c r="BJ3" i="55"/>
  <c r="AT3" i="55"/>
  <c r="BB3" i="55"/>
  <c r="AY3" i="55"/>
  <c r="AQ3" i="55"/>
  <c r="AP3" i="55"/>
  <c r="BK3" i="55"/>
  <c r="AO3" i="55"/>
  <c r="BE3" i="55"/>
  <c r="AH3" i="55"/>
  <c r="BI3" i="55"/>
  <c r="BG3" i="55"/>
  <c r="BA3" i="55"/>
  <c r="AV3" i="55"/>
  <c r="AN3" i="55"/>
  <c r="AM3" i="55"/>
  <c r="Z3" i="55"/>
  <c r="AA3" i="55"/>
  <c r="X5" i="55"/>
  <c r="BM3" i="47"/>
  <c r="BC3" i="47"/>
  <c r="AS3" i="47"/>
  <c r="AI3" i="47"/>
  <c r="Y3" i="47"/>
  <c r="BK3" i="47"/>
  <c r="BA3" i="47"/>
  <c r="AQ3" i="47"/>
  <c r="AZ3" i="47"/>
  <c r="AN3" i="47"/>
  <c r="BJ3" i="47"/>
  <c r="AX3" i="47"/>
  <c r="AL3" i="47"/>
  <c r="AA3" i="47"/>
  <c r="BH3" i="47"/>
  <c r="AV3" i="47"/>
  <c r="AJ3" i="47"/>
  <c r="BB3" i="47"/>
  <c r="AH3" i="47"/>
  <c r="AY3" i="47"/>
  <c r="AW3" i="47"/>
  <c r="AU3" i="47"/>
  <c r="BL3" i="47"/>
  <c r="AT3" i="47"/>
  <c r="BI3" i="47"/>
  <c r="AR3" i="47"/>
  <c r="BG3" i="47"/>
  <c r="AP3" i="47"/>
  <c r="Z3" i="47"/>
  <c r="BF3" i="47"/>
  <c r="AO3" i="47"/>
  <c r="BE3" i="47"/>
  <c r="AM3" i="47"/>
  <c r="BD3" i="47"/>
  <c r="AK3" i="47"/>
  <c r="BE4" i="54"/>
  <c r="AU4" i="54"/>
  <c r="AK4" i="54"/>
  <c r="BH4" i="54"/>
  <c r="AW4" i="54"/>
  <c r="AL4" i="54"/>
  <c r="Z4" i="54"/>
  <c r="BC4" i="54"/>
  <c r="AR4" i="54"/>
  <c r="BD4" i="54"/>
  <c r="AP4" i="54"/>
  <c r="BB4" i="54"/>
  <c r="AO4" i="54"/>
  <c r="BA4" i="54"/>
  <c r="AN4" i="54"/>
  <c r="Y4" i="54"/>
  <c r="BM4" i="54"/>
  <c r="AZ4" i="54"/>
  <c r="AM4" i="54"/>
  <c r="BK4" i="54"/>
  <c r="AX4" i="54"/>
  <c r="AI4" i="54"/>
  <c r="BI4" i="54"/>
  <c r="AT4" i="54"/>
  <c r="BG4" i="54"/>
  <c r="AS4" i="54"/>
  <c r="AY4" i="54"/>
  <c r="AV4" i="54"/>
  <c r="AQ4" i="54"/>
  <c r="AJ4" i="54"/>
  <c r="AH4" i="54"/>
  <c r="BL4" i="54"/>
  <c r="BJ4" i="54"/>
  <c r="BF4" i="54"/>
  <c r="AA4" i="54"/>
  <c r="X4" i="56"/>
  <c r="AD4" i="56" s="1"/>
  <c r="BI8" i="40"/>
  <c r="AY8" i="40"/>
  <c r="AO8" i="40"/>
  <c r="BH8" i="40"/>
  <c r="AX8" i="40"/>
  <c r="AN8" i="40"/>
  <c r="BG8" i="40"/>
  <c r="AW8" i="40"/>
  <c r="AM8" i="40"/>
  <c r="BF8" i="40"/>
  <c r="AV8" i="40"/>
  <c r="AL8" i="40"/>
  <c r="BE8" i="40"/>
  <c r="AU8" i="40"/>
  <c r="AK8" i="40"/>
  <c r="AA8" i="40"/>
  <c r="BD8" i="40"/>
  <c r="AT8" i="40"/>
  <c r="AJ8" i="40"/>
  <c r="Z8" i="40"/>
  <c r="BM8" i="40"/>
  <c r="BC8" i="40"/>
  <c r="AS8" i="40"/>
  <c r="AI8" i="40"/>
  <c r="Y8" i="40"/>
  <c r="BL8" i="40"/>
  <c r="BB8" i="40"/>
  <c r="AR8" i="40"/>
  <c r="AH8" i="40"/>
  <c r="AP8" i="40"/>
  <c r="BK8" i="40"/>
  <c r="BJ8" i="40"/>
  <c r="BA8" i="40"/>
  <c r="AZ8" i="40"/>
  <c r="AQ8" i="40"/>
  <c r="BH3" i="41"/>
  <c r="AX3" i="41"/>
  <c r="AN3" i="41"/>
  <c r="BG3" i="41"/>
  <c r="AW3" i="41"/>
  <c r="AM3" i="41"/>
  <c r="BF3" i="41"/>
  <c r="AV3" i="41"/>
  <c r="AL3" i="41"/>
  <c r="BE3" i="41"/>
  <c r="AU3" i="41"/>
  <c r="AK3" i="41"/>
  <c r="AA3" i="41"/>
  <c r="BD3" i="41"/>
  <c r="AT3" i="41"/>
  <c r="AJ3" i="41"/>
  <c r="Z3" i="41"/>
  <c r="BM3" i="41"/>
  <c r="BC3" i="41"/>
  <c r="AS3" i="41"/>
  <c r="AI3" i="41"/>
  <c r="Y3" i="41"/>
  <c r="BL3" i="41"/>
  <c r="BB3" i="41"/>
  <c r="AR3" i="41"/>
  <c r="AH3" i="41"/>
  <c r="BK3" i="41"/>
  <c r="BA3" i="41"/>
  <c r="AQ3" i="41"/>
  <c r="BI3" i="41"/>
  <c r="AY3" i="41"/>
  <c r="AO3" i="41"/>
  <c r="BJ3" i="41"/>
  <c r="AZ3" i="41"/>
  <c r="AP3" i="41"/>
  <c r="X3" i="9"/>
  <c r="BI3" i="49"/>
  <c r="AY3" i="49"/>
  <c r="AO3" i="49"/>
  <c r="BF3" i="49"/>
  <c r="AV3" i="49"/>
  <c r="AL3" i="49"/>
  <c r="BE3" i="49"/>
  <c r="AU3" i="49"/>
  <c r="AK3" i="49"/>
  <c r="BM3" i="49"/>
  <c r="BC3" i="49"/>
  <c r="AS3" i="49"/>
  <c r="AI3" i="49"/>
  <c r="Y3" i="49"/>
  <c r="BB3" i="49"/>
  <c r="AM3" i="49"/>
  <c r="BA3" i="49"/>
  <c r="AJ3" i="49"/>
  <c r="AZ3" i="49"/>
  <c r="AH3" i="49"/>
  <c r="AX3" i="49"/>
  <c r="BL3" i="49"/>
  <c r="AW3" i="49"/>
  <c r="BK3" i="49"/>
  <c r="AT3" i="49"/>
  <c r="BJ3" i="49"/>
  <c r="AR3" i="49"/>
  <c r="BH3" i="49"/>
  <c r="AQ3" i="49"/>
  <c r="Z3" i="49"/>
  <c r="BG3" i="49"/>
  <c r="AP3" i="49"/>
  <c r="BD3" i="49"/>
  <c r="AN3" i="49"/>
  <c r="AA3" i="49"/>
  <c r="BH3" i="11"/>
  <c r="AX3" i="11"/>
  <c r="AN3" i="11"/>
  <c r="BG3" i="11"/>
  <c r="AW3" i="11"/>
  <c r="AM3" i="11"/>
  <c r="BF3" i="11"/>
  <c r="AV3" i="11"/>
  <c r="AL3" i="11"/>
  <c r="BE3" i="11"/>
  <c r="AU3" i="11"/>
  <c r="AK3" i="11"/>
  <c r="BD3" i="11"/>
  <c r="AT3" i="11"/>
  <c r="AJ3" i="11"/>
  <c r="Z3" i="11"/>
  <c r="BM3" i="11"/>
  <c r="BC3" i="11"/>
  <c r="AS3" i="11"/>
  <c r="AI3" i="11"/>
  <c r="Y3" i="11"/>
  <c r="BL3" i="11"/>
  <c r="BB3" i="11"/>
  <c r="AR3" i="11"/>
  <c r="AH3" i="11"/>
  <c r="BI3" i="11"/>
  <c r="AY3" i="11"/>
  <c r="AO3" i="11"/>
  <c r="AQ3" i="11"/>
  <c r="AP3" i="11"/>
  <c r="BK3" i="11"/>
  <c r="BJ3" i="11"/>
  <c r="BA3" i="11"/>
  <c r="AZ3" i="11"/>
  <c r="AA3" i="11"/>
  <c r="BM4" i="51"/>
  <c r="BC4" i="51"/>
  <c r="AS4" i="51"/>
  <c r="AI4" i="51"/>
  <c r="Y4" i="51"/>
  <c r="BD4" i="51"/>
  <c r="AR4" i="51"/>
  <c r="BB4" i="51"/>
  <c r="AQ4" i="51"/>
  <c r="BK4" i="51"/>
  <c r="AZ4" i="51"/>
  <c r="AO4" i="51"/>
  <c r="BJ4" i="51"/>
  <c r="AY4" i="51"/>
  <c r="AN4" i="51"/>
  <c r="BH4" i="51"/>
  <c r="AW4" i="51"/>
  <c r="AL4" i="51"/>
  <c r="AA4" i="51"/>
  <c r="AT4" i="51"/>
  <c r="BL4" i="51"/>
  <c r="AP4" i="51"/>
  <c r="BI4" i="51"/>
  <c r="AM4" i="51"/>
  <c r="BG4" i="51"/>
  <c r="AK4" i="51"/>
  <c r="BF4" i="51"/>
  <c r="AJ4" i="51"/>
  <c r="BE4" i="51"/>
  <c r="AH4" i="51"/>
  <c r="BA4" i="51"/>
  <c r="AX4" i="51"/>
  <c r="AV4" i="51"/>
  <c r="Z4" i="51"/>
  <c r="AU4" i="51"/>
  <c r="X4" i="24"/>
  <c r="BF2" i="50"/>
  <c r="AV2" i="50"/>
  <c r="AL2" i="50"/>
  <c r="BM2" i="50"/>
  <c r="BC2" i="50"/>
  <c r="AS2" i="50"/>
  <c r="AI2" i="50"/>
  <c r="Y2" i="50"/>
  <c r="BI2" i="50"/>
  <c r="AW2" i="50"/>
  <c r="AJ2" i="50"/>
  <c r="BH2" i="50"/>
  <c r="AU2" i="50"/>
  <c r="AH2" i="50"/>
  <c r="BE2" i="50"/>
  <c r="AR2" i="50"/>
  <c r="BD2" i="50"/>
  <c r="AQ2" i="50"/>
  <c r="BB2" i="50"/>
  <c r="AP2" i="50"/>
  <c r="BL2" i="50"/>
  <c r="AZ2" i="50"/>
  <c r="AN2" i="50"/>
  <c r="AA2" i="50"/>
  <c r="U16" i="50" s="1"/>
  <c r="BK2" i="50"/>
  <c r="AY2" i="50"/>
  <c r="AM2" i="50"/>
  <c r="Z2" i="50"/>
  <c r="AX2" i="50"/>
  <c r="AT2" i="50"/>
  <c r="AO2" i="50"/>
  <c r="AK2" i="50"/>
  <c r="BJ2" i="50"/>
  <c r="BG2" i="50"/>
  <c r="BA2" i="50"/>
  <c r="A8" i="50"/>
  <c r="X7" i="20"/>
  <c r="X5" i="38"/>
  <c r="AF2" i="10"/>
  <c r="AF4" i="10"/>
  <c r="AF3" i="10"/>
  <c r="AF2" i="17"/>
  <c r="AF2" i="28"/>
  <c r="AF6" i="28"/>
  <c r="AF4" i="28"/>
  <c r="AF3" i="28"/>
  <c r="AF5" i="28"/>
  <c r="AF2" i="37"/>
  <c r="AF3" i="37"/>
  <c r="AF2" i="47"/>
  <c r="AF3" i="47"/>
  <c r="AF4" i="47"/>
  <c r="AF6" i="47"/>
  <c r="AF5" i="47"/>
  <c r="AF2" i="58"/>
  <c r="AE3" i="9"/>
  <c r="AE2" i="9"/>
  <c r="AE2" i="20"/>
  <c r="AE4" i="20"/>
  <c r="AE6" i="20"/>
  <c r="AE3" i="20"/>
  <c r="AE5" i="20"/>
  <c r="AE4" i="31"/>
  <c r="AE3" i="31"/>
  <c r="AE2" i="31"/>
  <c r="AE2" i="42"/>
  <c r="AE3" i="42"/>
  <c r="AE2" i="50"/>
  <c r="AE3" i="50"/>
  <c r="AE4" i="60"/>
  <c r="AE3" i="60"/>
  <c r="AE2" i="60"/>
  <c r="BL2" i="37"/>
  <c r="BB2" i="37"/>
  <c r="AR2" i="37"/>
  <c r="AH2" i="37"/>
  <c r="BK2" i="37"/>
  <c r="BA2" i="37"/>
  <c r="AQ2" i="37"/>
  <c r="BJ2" i="37"/>
  <c r="AZ2" i="37"/>
  <c r="AP2" i="37"/>
  <c r="BI2" i="37"/>
  <c r="AY2" i="37"/>
  <c r="AO2" i="37"/>
  <c r="A8" i="37"/>
  <c r="BH2" i="37"/>
  <c r="AX2" i="37"/>
  <c r="AN2" i="37"/>
  <c r="BG2" i="37"/>
  <c r="AW2" i="37"/>
  <c r="AM2" i="37"/>
  <c r="BF2" i="37"/>
  <c r="AV2" i="37"/>
  <c r="AL2" i="37"/>
  <c r="BE2" i="37"/>
  <c r="AU2" i="37"/>
  <c r="AK2" i="37"/>
  <c r="AA2" i="37"/>
  <c r="U16" i="37" s="1"/>
  <c r="AJ2" i="37"/>
  <c r="AI2" i="37"/>
  <c r="Z2" i="37"/>
  <c r="Y2" i="37"/>
  <c r="BM2" i="37"/>
  <c r="BD2" i="37"/>
  <c r="BC2" i="37"/>
  <c r="AT2" i="37"/>
  <c r="AS2" i="37"/>
  <c r="AD2" i="12"/>
  <c r="AD4" i="12"/>
  <c r="AD3" i="12"/>
  <c r="AD5" i="12"/>
  <c r="AD2" i="26"/>
  <c r="AD4" i="26"/>
  <c r="AD2" i="32"/>
  <c r="AD4" i="32"/>
  <c r="AD3" i="32"/>
  <c r="AD2" i="43"/>
  <c r="AD4" i="43"/>
  <c r="AD3" i="43"/>
  <c r="AD5" i="43"/>
  <c r="AD3" i="53"/>
  <c r="AD2" i="53"/>
  <c r="AD2" i="62"/>
  <c r="AD3" i="62"/>
  <c r="AC3" i="13"/>
  <c r="AC2" i="13"/>
  <c r="AC2" i="25"/>
  <c r="AC4" i="25"/>
  <c r="AC3" i="25"/>
  <c r="AC2" i="37"/>
  <c r="AC3" i="37"/>
  <c r="AC2" i="44"/>
  <c r="AC7" i="55"/>
  <c r="AC5" i="55"/>
  <c r="AC4" i="55"/>
  <c r="AC2" i="55"/>
  <c r="AC6" i="55"/>
  <c r="AC3" i="55"/>
  <c r="AB2" i="16"/>
  <c r="AB2" i="26"/>
  <c r="AB4" i="26"/>
  <c r="AB3" i="26"/>
  <c r="AB3" i="36"/>
  <c r="AB2" i="36"/>
  <c r="AB6" i="47"/>
  <c r="AB4" i="47"/>
  <c r="AB5" i="47"/>
  <c r="AB2" i="47"/>
  <c r="BN2" i="47" s="1"/>
  <c r="AB3" i="47"/>
  <c r="AB4" i="56"/>
  <c r="AB3" i="56"/>
  <c r="AB2" i="56"/>
  <c r="BE3" i="46"/>
  <c r="AU3" i="46"/>
  <c r="AK3" i="46"/>
  <c r="BM3" i="46"/>
  <c r="BC3" i="46"/>
  <c r="AS3" i="46"/>
  <c r="AI3" i="46"/>
  <c r="Y3" i="46"/>
  <c r="BA3" i="46"/>
  <c r="AO3" i="46"/>
  <c r="BK3" i="46"/>
  <c r="AY3" i="46"/>
  <c r="AM3" i="46"/>
  <c r="Z3" i="46"/>
  <c r="BJ3" i="46"/>
  <c r="AX3" i="46"/>
  <c r="AL3" i="46"/>
  <c r="BH3" i="46"/>
  <c r="AV3" i="46"/>
  <c r="AH3" i="46"/>
  <c r="BG3" i="46"/>
  <c r="AT3" i="46"/>
  <c r="BF3" i="46"/>
  <c r="AR3" i="46"/>
  <c r="BL3" i="46"/>
  <c r="BI3" i="46"/>
  <c r="BD3" i="46"/>
  <c r="BB3" i="46"/>
  <c r="AZ3" i="46"/>
  <c r="AW3" i="46"/>
  <c r="AQ3" i="46"/>
  <c r="AP3" i="46"/>
  <c r="AN3" i="46"/>
  <c r="AJ3" i="46"/>
  <c r="AA3" i="46"/>
  <c r="BG2" i="39"/>
  <c r="AW2" i="39"/>
  <c r="AM2" i="39"/>
  <c r="BD2" i="39"/>
  <c r="AT2" i="39"/>
  <c r="AJ2" i="39"/>
  <c r="Z2" i="39"/>
  <c r="BM2" i="39"/>
  <c r="BC2" i="39"/>
  <c r="AS2" i="39"/>
  <c r="AI2" i="39"/>
  <c r="Y2" i="39"/>
  <c r="BK2" i="39"/>
  <c r="BA2" i="39"/>
  <c r="AQ2" i="39"/>
  <c r="AZ2" i="39"/>
  <c r="AK2" i="39"/>
  <c r="AY2" i="39"/>
  <c r="AH2" i="39"/>
  <c r="AX2" i="39"/>
  <c r="BL2" i="39"/>
  <c r="AV2" i="39"/>
  <c r="BJ2" i="39"/>
  <c r="AU2" i="39"/>
  <c r="BI2" i="39"/>
  <c r="AR2" i="39"/>
  <c r="BH2" i="39"/>
  <c r="AP2" i="39"/>
  <c r="AA2" i="39"/>
  <c r="U16" i="39" s="1"/>
  <c r="BF2" i="39"/>
  <c r="AO2" i="39"/>
  <c r="BE2" i="39"/>
  <c r="AN2" i="39"/>
  <c r="BB2" i="39"/>
  <c r="AL2" i="39"/>
  <c r="A8" i="39"/>
  <c r="BH2" i="42"/>
  <c r="AX2" i="42"/>
  <c r="AN2" i="42"/>
  <c r="BD2" i="42"/>
  <c r="AT2" i="42"/>
  <c r="AJ2" i="42"/>
  <c r="Z2" i="42"/>
  <c r="BM2" i="42"/>
  <c r="BC2" i="42"/>
  <c r="AS2" i="42"/>
  <c r="AI2" i="42"/>
  <c r="Y2" i="42"/>
  <c r="BL2" i="42"/>
  <c r="BB2" i="42"/>
  <c r="AR2" i="42"/>
  <c r="AH2" i="42"/>
  <c r="BK2" i="42"/>
  <c r="BA2" i="42"/>
  <c r="AQ2" i="42"/>
  <c r="AZ2" i="42"/>
  <c r="AY2" i="42"/>
  <c r="AW2" i="42"/>
  <c r="AV2" i="42"/>
  <c r="AU2" i="42"/>
  <c r="BJ2" i="42"/>
  <c r="AP2" i="42"/>
  <c r="BI2" i="42"/>
  <c r="AO2" i="42"/>
  <c r="BG2" i="42"/>
  <c r="AM2" i="42"/>
  <c r="BF2" i="42"/>
  <c r="AL2" i="42"/>
  <c r="BE2" i="42"/>
  <c r="AK2" i="42"/>
  <c r="A8" i="42"/>
  <c r="AA2" i="42"/>
  <c r="U16" i="42" s="1"/>
  <c r="BL2" i="31"/>
  <c r="BB2" i="31"/>
  <c r="AR2" i="31"/>
  <c r="AH2" i="31"/>
  <c r="BK2" i="31"/>
  <c r="BA2" i="31"/>
  <c r="AQ2" i="31"/>
  <c r="BJ2" i="31"/>
  <c r="AZ2" i="31"/>
  <c r="AP2" i="31"/>
  <c r="A8" i="31"/>
  <c r="BH2" i="31"/>
  <c r="AX2" i="31"/>
  <c r="AN2" i="31"/>
  <c r="BG2" i="31"/>
  <c r="AW2" i="31"/>
  <c r="AM2" i="31"/>
  <c r="BF2" i="31"/>
  <c r="AV2" i="31"/>
  <c r="AL2" i="31"/>
  <c r="BE2" i="31"/>
  <c r="AI2" i="31"/>
  <c r="BD2" i="31"/>
  <c r="BC2" i="31"/>
  <c r="AY2" i="31"/>
  <c r="Z2" i="31"/>
  <c r="AU2" i="31"/>
  <c r="Y2" i="31"/>
  <c r="AT2" i="31"/>
  <c r="AS2" i="31"/>
  <c r="AO2" i="31"/>
  <c r="BM2" i="31"/>
  <c r="AK2" i="31"/>
  <c r="BI2" i="31"/>
  <c r="AJ2" i="31"/>
  <c r="AA2" i="31"/>
  <c r="U16" i="31" s="1"/>
  <c r="BF2" i="44"/>
  <c r="AV2" i="44"/>
  <c r="AL2" i="44"/>
  <c r="BE2" i="44"/>
  <c r="AU2" i="44"/>
  <c r="AK2" i="44"/>
  <c r="AA2" i="44"/>
  <c r="U16" i="44" s="1"/>
  <c r="BD2" i="44"/>
  <c r="AT2" i="44"/>
  <c r="AJ2" i="44"/>
  <c r="Z2" i="44"/>
  <c r="BM2" i="44"/>
  <c r="BC2" i="44"/>
  <c r="AS2" i="44"/>
  <c r="AI2" i="44"/>
  <c r="Y2" i="44"/>
  <c r="BL2" i="44"/>
  <c r="BB2" i="44"/>
  <c r="AR2" i="44"/>
  <c r="AH2" i="44"/>
  <c r="BK2" i="44"/>
  <c r="BA2" i="44"/>
  <c r="AQ2" i="44"/>
  <c r="BJ2" i="44"/>
  <c r="AZ2" i="44"/>
  <c r="AP2" i="44"/>
  <c r="BI2" i="44"/>
  <c r="AY2" i="44"/>
  <c r="AO2" i="44"/>
  <c r="BH2" i="44"/>
  <c r="AX2" i="44"/>
  <c r="AN2" i="44"/>
  <c r="BG2" i="44"/>
  <c r="AW2" i="44"/>
  <c r="AM2" i="44"/>
  <c r="A8" i="44"/>
  <c r="X7" i="22"/>
  <c r="AB7" i="22" s="1"/>
  <c r="X7" i="59"/>
  <c r="AC7" i="59" s="1"/>
  <c r="X6" i="59"/>
  <c r="AD6" i="59" s="1"/>
  <c r="AG2" i="7"/>
  <c r="AG5" i="7"/>
  <c r="AG4" i="7"/>
  <c r="AG3" i="7"/>
  <c r="AG2" i="14"/>
  <c r="AG4" i="14"/>
  <c r="AG3" i="14"/>
  <c r="AG4" i="25"/>
  <c r="AG3" i="25"/>
  <c r="AG2" i="25"/>
  <c r="AG2" i="37"/>
  <c r="AG4" i="37"/>
  <c r="AG3" i="37"/>
  <c r="AG2" i="48"/>
  <c r="AG4" i="48"/>
  <c r="AG3" i="48"/>
  <c r="AG2" i="57"/>
  <c r="X5" i="54"/>
  <c r="AF5" i="54" s="1"/>
  <c r="BD3" i="40"/>
  <c r="AT3" i="40"/>
  <c r="AJ3" i="40"/>
  <c r="Z3" i="40"/>
  <c r="BM3" i="40"/>
  <c r="BC3" i="40"/>
  <c r="AS3" i="40"/>
  <c r="AI3" i="40"/>
  <c r="Y3" i="40"/>
  <c r="BL3" i="40"/>
  <c r="BB3" i="40"/>
  <c r="AR3" i="40"/>
  <c r="AH3" i="40"/>
  <c r="BK3" i="40"/>
  <c r="BA3" i="40"/>
  <c r="AQ3" i="40"/>
  <c r="BJ3" i="40"/>
  <c r="AZ3" i="40"/>
  <c r="AP3" i="40"/>
  <c r="BI3" i="40"/>
  <c r="AY3" i="40"/>
  <c r="AO3" i="40"/>
  <c r="BH3" i="40"/>
  <c r="AX3" i="40"/>
  <c r="AN3" i="40"/>
  <c r="BG3" i="40"/>
  <c r="AW3" i="40"/>
  <c r="AM3" i="40"/>
  <c r="AU3" i="40"/>
  <c r="AL3" i="40"/>
  <c r="AK3" i="40"/>
  <c r="AA3" i="40"/>
  <c r="BF3" i="40"/>
  <c r="BE3" i="40"/>
  <c r="AV3" i="40"/>
  <c r="X3" i="58"/>
  <c r="X5" i="53"/>
  <c r="X4" i="49"/>
  <c r="X5" i="12"/>
  <c r="AG5" i="12" s="1"/>
  <c r="X5" i="27"/>
  <c r="X5" i="20"/>
  <c r="AC5" i="20" s="1"/>
  <c r="BF2" i="45"/>
  <c r="AV2" i="45"/>
  <c r="AL2" i="45"/>
  <c r="BM2" i="45"/>
  <c r="BC2" i="45"/>
  <c r="AS2" i="45"/>
  <c r="AI2" i="45"/>
  <c r="Y2" i="45"/>
  <c r="BK2" i="45"/>
  <c r="BA2" i="45"/>
  <c r="AQ2" i="45"/>
  <c r="BH2" i="45"/>
  <c r="AT2" i="45"/>
  <c r="BG2" i="45"/>
  <c r="AR2" i="45"/>
  <c r="BE2" i="45"/>
  <c r="AP2" i="45"/>
  <c r="BD2" i="45"/>
  <c r="AO2" i="45"/>
  <c r="AA2" i="45"/>
  <c r="U16" i="45" s="1"/>
  <c r="BB2" i="45"/>
  <c r="AN2" i="45"/>
  <c r="Z2" i="45"/>
  <c r="AZ2" i="45"/>
  <c r="AM2" i="45"/>
  <c r="AY2" i="45"/>
  <c r="AK2" i="45"/>
  <c r="BL2" i="45"/>
  <c r="AX2" i="45"/>
  <c r="AJ2" i="45"/>
  <c r="BJ2" i="45"/>
  <c r="AW2" i="45"/>
  <c r="AH2" i="45"/>
  <c r="BI2" i="45"/>
  <c r="AU2" i="45"/>
  <c r="A8" i="45"/>
  <c r="X5" i="60"/>
  <c r="X6" i="60" s="1"/>
  <c r="A8" i="52"/>
  <c r="BE2" i="52"/>
  <c r="AU2" i="52"/>
  <c r="AK2" i="52"/>
  <c r="BD2" i="52"/>
  <c r="AT2" i="52"/>
  <c r="AJ2" i="52"/>
  <c r="Z2" i="52"/>
  <c r="BM2" i="52"/>
  <c r="BC2" i="52"/>
  <c r="AS2" i="52"/>
  <c r="AI2" i="52"/>
  <c r="Y2" i="52"/>
  <c r="BL2" i="52"/>
  <c r="BB2" i="52"/>
  <c r="AR2" i="52"/>
  <c r="AH2" i="52"/>
  <c r="AY2" i="52"/>
  <c r="AX2" i="52"/>
  <c r="BK2" i="52"/>
  <c r="AW2" i="52"/>
  <c r="BJ2" i="52"/>
  <c r="AV2" i="52"/>
  <c r="BI2" i="52"/>
  <c r="AQ2" i="52"/>
  <c r="BH2" i="52"/>
  <c r="AP2" i="52"/>
  <c r="BG2" i="52"/>
  <c r="AO2" i="52"/>
  <c r="BF2" i="52"/>
  <c r="AN2" i="52"/>
  <c r="BA2" i="52"/>
  <c r="AM2" i="52"/>
  <c r="AZ2" i="52"/>
  <c r="AL2" i="52"/>
  <c r="AA2" i="52"/>
  <c r="U16" i="52" s="1"/>
  <c r="AF2" i="8"/>
  <c r="AF3" i="8"/>
  <c r="AF2" i="19"/>
  <c r="AF4" i="19"/>
  <c r="AF3" i="19"/>
  <c r="AF5" i="19"/>
  <c r="AF3" i="29"/>
  <c r="AF2" i="29"/>
  <c r="AF5" i="39"/>
  <c r="AF2" i="39"/>
  <c r="AF3" i="39"/>
  <c r="AF2" i="49"/>
  <c r="AF3" i="49"/>
  <c r="AF5" i="60"/>
  <c r="AF3" i="60"/>
  <c r="AF2" i="60"/>
  <c r="AF4" i="60"/>
  <c r="AE2" i="12"/>
  <c r="AE4" i="12"/>
  <c r="AE3" i="12"/>
  <c r="AE5" i="12"/>
  <c r="AE2" i="26"/>
  <c r="AE3" i="26"/>
  <c r="AE2" i="29"/>
  <c r="AE3" i="29"/>
  <c r="AE8" i="40"/>
  <c r="AE7" i="40"/>
  <c r="AE2" i="40"/>
  <c r="AE4" i="40"/>
  <c r="AE3" i="40"/>
  <c r="AE5" i="40"/>
  <c r="AE9" i="40"/>
  <c r="AE6" i="40"/>
  <c r="AE2" i="51"/>
  <c r="AE5" i="51"/>
  <c r="AE4" i="51"/>
  <c r="AE3" i="51"/>
  <c r="AE3" i="61"/>
  <c r="AE2" i="61"/>
  <c r="AD4" i="11"/>
  <c r="AD3" i="11"/>
  <c r="AD2" i="11"/>
  <c r="AD2" i="23"/>
  <c r="AD4" i="23"/>
  <c r="AD3" i="23"/>
  <c r="AD2" i="34"/>
  <c r="AD3" i="34"/>
  <c r="AD2" i="42"/>
  <c r="AD5" i="52"/>
  <c r="AD4" i="52"/>
  <c r="AD2" i="52"/>
  <c r="AD3" i="52"/>
  <c r="AC2" i="16"/>
  <c r="AC4" i="24"/>
  <c r="AC3" i="24"/>
  <c r="AC2" i="24"/>
  <c r="AC2" i="34"/>
  <c r="AC4" i="34"/>
  <c r="AC3" i="34"/>
  <c r="AC2" i="45"/>
  <c r="AC4" i="45"/>
  <c r="AC3" i="45"/>
  <c r="AC5" i="45"/>
  <c r="AC2" i="56"/>
  <c r="AC3" i="56"/>
  <c r="AB2" i="8"/>
  <c r="AB4" i="15"/>
  <c r="AB2" i="15"/>
  <c r="AB3" i="15"/>
  <c r="AB2" i="27"/>
  <c r="AB4" i="27"/>
  <c r="BN4" i="27" s="1"/>
  <c r="AB3" i="27"/>
  <c r="AB3" i="39"/>
  <c r="BN3" i="39" s="1"/>
  <c r="AB5" i="39"/>
  <c r="AB2" i="39"/>
  <c r="AB5" i="46"/>
  <c r="AB3" i="46"/>
  <c r="AB4" i="46"/>
  <c r="AB2" i="46"/>
  <c r="AB2" i="57"/>
  <c r="AB3" i="57"/>
  <c r="A8" i="48"/>
  <c r="BH2" i="48"/>
  <c r="AX2" i="48"/>
  <c r="AN2" i="48"/>
  <c r="BE2" i="48"/>
  <c r="AU2" i="48"/>
  <c r="AK2" i="48"/>
  <c r="BD2" i="48"/>
  <c r="AT2" i="48"/>
  <c r="AJ2" i="48"/>
  <c r="Z2" i="48"/>
  <c r="BM2" i="48"/>
  <c r="BC2" i="48"/>
  <c r="AS2" i="48"/>
  <c r="AI2" i="48"/>
  <c r="Y2" i="48"/>
  <c r="BL2" i="48"/>
  <c r="BB2" i="48"/>
  <c r="AR2" i="48"/>
  <c r="AH2" i="48"/>
  <c r="BK2" i="48"/>
  <c r="BA2" i="48"/>
  <c r="AQ2" i="48"/>
  <c r="AZ2" i="48"/>
  <c r="AY2" i="48"/>
  <c r="AW2" i="48"/>
  <c r="AP2" i="48"/>
  <c r="BJ2" i="48"/>
  <c r="AM2" i="48"/>
  <c r="BI2" i="48"/>
  <c r="AL2" i="48"/>
  <c r="BG2" i="48"/>
  <c r="BF2" i="48"/>
  <c r="AV2" i="48"/>
  <c r="AO2" i="48"/>
  <c r="AA2" i="48"/>
  <c r="U16" i="48" s="1"/>
  <c r="X5" i="48"/>
  <c r="BL2" i="10"/>
  <c r="BB2" i="10"/>
  <c r="AR2" i="10"/>
  <c r="AH2" i="10"/>
  <c r="BK2" i="10"/>
  <c r="BA2" i="10"/>
  <c r="AQ2" i="10"/>
  <c r="BI2" i="10"/>
  <c r="AY2" i="10"/>
  <c r="AO2" i="10"/>
  <c r="BM2" i="10"/>
  <c r="BC2" i="10"/>
  <c r="AS2" i="10"/>
  <c r="AI2" i="10"/>
  <c r="Y2" i="10"/>
  <c r="BH2" i="10"/>
  <c r="AT2" i="10"/>
  <c r="BG2" i="10"/>
  <c r="AP2" i="10"/>
  <c r="AA2" i="10"/>
  <c r="U16" i="10" s="1"/>
  <c r="BF2" i="10"/>
  <c r="AN2" i="10"/>
  <c r="Z2" i="10"/>
  <c r="BE2" i="10"/>
  <c r="AM2" i="10"/>
  <c r="BD2" i="10"/>
  <c r="AL2" i="10"/>
  <c r="AZ2" i="10"/>
  <c r="AK2" i="10"/>
  <c r="AX2" i="10"/>
  <c r="AJ2" i="10"/>
  <c r="AW2" i="10"/>
  <c r="AV2" i="10"/>
  <c r="BJ2" i="10"/>
  <c r="AU2" i="10"/>
  <c r="A8" i="10"/>
  <c r="X3" i="23"/>
  <c r="X5" i="39"/>
  <c r="X6" i="39" s="1"/>
  <c r="X3" i="17"/>
  <c r="X3" i="44"/>
  <c r="AD3" i="44" s="1"/>
  <c r="BK2" i="19"/>
  <c r="BA2" i="19"/>
  <c r="AQ2" i="19"/>
  <c r="BJ2" i="19"/>
  <c r="AZ2" i="19"/>
  <c r="AP2" i="19"/>
  <c r="BI2" i="19"/>
  <c r="AY2" i="19"/>
  <c r="AO2" i="19"/>
  <c r="A8" i="19"/>
  <c r="BH2" i="19"/>
  <c r="AX2" i="19"/>
  <c r="AN2" i="19"/>
  <c r="BG2" i="19"/>
  <c r="AW2" i="19"/>
  <c r="AM2" i="19"/>
  <c r="BF2" i="19"/>
  <c r="AV2" i="19"/>
  <c r="AL2" i="19"/>
  <c r="BD2" i="19"/>
  <c r="AT2" i="19"/>
  <c r="AJ2" i="19"/>
  <c r="Z2" i="19"/>
  <c r="BM2" i="19"/>
  <c r="BC2" i="19"/>
  <c r="AS2" i="19"/>
  <c r="AI2" i="19"/>
  <c r="Y2" i="19"/>
  <c r="BL2" i="19"/>
  <c r="BB2" i="19"/>
  <c r="AR2" i="19"/>
  <c r="AH2" i="19"/>
  <c r="BE2" i="19"/>
  <c r="AU2" i="19"/>
  <c r="AK2" i="19"/>
  <c r="AA2" i="19"/>
  <c r="U16" i="19" s="1"/>
  <c r="BL2" i="28"/>
  <c r="BB2" i="28"/>
  <c r="AR2" i="28"/>
  <c r="AH2" i="28"/>
  <c r="BK2" i="28"/>
  <c r="BA2" i="28"/>
  <c r="AQ2" i="28"/>
  <c r="BJ2" i="28"/>
  <c r="AZ2" i="28"/>
  <c r="AP2" i="28"/>
  <c r="BI2" i="28"/>
  <c r="AY2" i="28"/>
  <c r="AO2" i="28"/>
  <c r="A8" i="28"/>
  <c r="BE2" i="28"/>
  <c r="AU2" i="28"/>
  <c r="AK2" i="28"/>
  <c r="BM2" i="28"/>
  <c r="BC2" i="28"/>
  <c r="AS2" i="28"/>
  <c r="AI2" i="28"/>
  <c r="Y2" i="28"/>
  <c r="AV2" i="28"/>
  <c r="AT2" i="28"/>
  <c r="AN2" i="28"/>
  <c r="AM2" i="28"/>
  <c r="BH2" i="28"/>
  <c r="AL2" i="28"/>
  <c r="BG2" i="28"/>
  <c r="AJ2" i="28"/>
  <c r="BF2" i="28"/>
  <c r="BD2" i="28"/>
  <c r="AX2" i="28"/>
  <c r="AW2" i="28"/>
  <c r="Z2" i="28"/>
  <c r="AA2" i="28"/>
  <c r="U16" i="28" s="1"/>
  <c r="X8" i="22"/>
  <c r="X4" i="18"/>
  <c r="BF2" i="29"/>
  <c r="AV2" i="29"/>
  <c r="AL2" i="29"/>
  <c r="BE2" i="29"/>
  <c r="AU2" i="29"/>
  <c r="AK2" i="29"/>
  <c r="AA2" i="29"/>
  <c r="U16" i="29" s="1"/>
  <c r="BD2" i="29"/>
  <c r="AT2" i="29"/>
  <c r="AJ2" i="29"/>
  <c r="Z2" i="29"/>
  <c r="BM2" i="29"/>
  <c r="BC2" i="29"/>
  <c r="AS2" i="29"/>
  <c r="AI2" i="29"/>
  <c r="Y2" i="29"/>
  <c r="BL2" i="29"/>
  <c r="BB2" i="29"/>
  <c r="AR2" i="29"/>
  <c r="AH2" i="29"/>
  <c r="BK2" i="29"/>
  <c r="BA2" i="29"/>
  <c r="AQ2" i="29"/>
  <c r="BI2" i="29"/>
  <c r="AY2" i="29"/>
  <c r="AO2" i="29"/>
  <c r="BH2" i="29"/>
  <c r="AX2" i="29"/>
  <c r="AN2" i="29"/>
  <c r="BG2" i="29"/>
  <c r="AW2" i="29"/>
  <c r="AM2" i="29"/>
  <c r="BJ2" i="29"/>
  <c r="AZ2" i="29"/>
  <c r="AP2" i="29"/>
  <c r="A8" i="29"/>
  <c r="BL2" i="43"/>
  <c r="BB2" i="43"/>
  <c r="AR2" i="43"/>
  <c r="AH2" i="43"/>
  <c r="BK2" i="43"/>
  <c r="BA2" i="43"/>
  <c r="AQ2" i="43"/>
  <c r="BJ2" i="43"/>
  <c r="AZ2" i="43"/>
  <c r="AP2" i="43"/>
  <c r="BI2" i="43"/>
  <c r="AY2" i="43"/>
  <c r="AO2" i="43"/>
  <c r="A8" i="43"/>
  <c r="BH2" i="43"/>
  <c r="AX2" i="43"/>
  <c r="AN2" i="43"/>
  <c r="BG2" i="43"/>
  <c r="AW2" i="43"/>
  <c r="AM2" i="43"/>
  <c r="BF2" i="43"/>
  <c r="AV2" i="43"/>
  <c r="AL2" i="43"/>
  <c r="BE2" i="43"/>
  <c r="AU2" i="43"/>
  <c r="AK2" i="43"/>
  <c r="AA2" i="43"/>
  <c r="U16" i="43" s="1"/>
  <c r="Z2" i="43"/>
  <c r="Y2" i="43"/>
  <c r="BM2" i="43"/>
  <c r="BD2" i="43"/>
  <c r="BC2" i="43"/>
  <c r="AT2" i="43"/>
  <c r="AS2" i="43"/>
  <c r="AJ2" i="43"/>
  <c r="AI2" i="43"/>
  <c r="BM4" i="55"/>
  <c r="BC4" i="55"/>
  <c r="AS4" i="55"/>
  <c r="AI4" i="55"/>
  <c r="Y4" i="55"/>
  <c r="BB4" i="55"/>
  <c r="AQ4" i="55"/>
  <c r="BK4" i="55"/>
  <c r="AZ4" i="55"/>
  <c r="AO4" i="55"/>
  <c r="BI4" i="55"/>
  <c r="AX4" i="55"/>
  <c r="AM4" i="55"/>
  <c r="BL4" i="55"/>
  <c r="AV4" i="55"/>
  <c r="BH4" i="55"/>
  <c r="AT4" i="55"/>
  <c r="BF4" i="55"/>
  <c r="AP4" i="55"/>
  <c r="Z4" i="55"/>
  <c r="AW4" i="55"/>
  <c r="AU4" i="55"/>
  <c r="AR4" i="55"/>
  <c r="BJ4" i="55"/>
  <c r="AL4" i="55"/>
  <c r="BG4" i="55"/>
  <c r="AK4" i="55"/>
  <c r="BE4" i="55"/>
  <c r="AJ4" i="55"/>
  <c r="AY4" i="55"/>
  <c r="BD4" i="55"/>
  <c r="BA4" i="55"/>
  <c r="AN4" i="55"/>
  <c r="AH4" i="55"/>
  <c r="AA4" i="55"/>
  <c r="X5" i="47"/>
  <c r="AG5" i="47" s="1"/>
  <c r="X9" i="40"/>
  <c r="AD9" i="40" s="1"/>
  <c r="BD4" i="40"/>
  <c r="AT4" i="40"/>
  <c r="AJ4" i="40"/>
  <c r="Z4" i="40"/>
  <c r="BM4" i="40"/>
  <c r="BC4" i="40"/>
  <c r="AS4" i="40"/>
  <c r="AI4" i="40"/>
  <c r="Y4" i="40"/>
  <c r="BL4" i="40"/>
  <c r="BB4" i="40"/>
  <c r="AR4" i="40"/>
  <c r="AH4" i="40"/>
  <c r="BK4" i="40"/>
  <c r="BA4" i="40"/>
  <c r="AQ4" i="40"/>
  <c r="BJ4" i="40"/>
  <c r="AZ4" i="40"/>
  <c r="AP4" i="40"/>
  <c r="BI4" i="40"/>
  <c r="AY4" i="40"/>
  <c r="AO4" i="40"/>
  <c r="BH4" i="40"/>
  <c r="AX4" i="40"/>
  <c r="AN4" i="40"/>
  <c r="BG4" i="40"/>
  <c r="AW4" i="40"/>
  <c r="AM4" i="40"/>
  <c r="AL4" i="40"/>
  <c r="AK4" i="40"/>
  <c r="AA4" i="40"/>
  <c r="BF4" i="40"/>
  <c r="BE4" i="40"/>
  <c r="AV4" i="40"/>
  <c r="AU4" i="40"/>
  <c r="BM3" i="21"/>
  <c r="BC3" i="21"/>
  <c r="AS3" i="21"/>
  <c r="AI3" i="21"/>
  <c r="Y3" i="21"/>
  <c r="BG3" i="21"/>
  <c r="AW3" i="21"/>
  <c r="AM3" i="21"/>
  <c r="BD3" i="21"/>
  <c r="AT3" i="21"/>
  <c r="AJ3" i="21"/>
  <c r="Z3" i="21"/>
  <c r="BH3" i="21"/>
  <c r="AR3" i="21"/>
  <c r="BF3" i="21"/>
  <c r="AQ3" i="21"/>
  <c r="BE3" i="21"/>
  <c r="AP3" i="21"/>
  <c r="BB3" i="21"/>
  <c r="AO3" i="21"/>
  <c r="AA3" i="21"/>
  <c r="BA3" i="21"/>
  <c r="AN3" i="21"/>
  <c r="AZ3" i="21"/>
  <c r="AL3" i="21"/>
  <c r="BK3" i="21"/>
  <c r="AX3" i="21"/>
  <c r="AH3" i="21"/>
  <c r="BJ3" i="21"/>
  <c r="AV3" i="21"/>
  <c r="BI3" i="21"/>
  <c r="AU3" i="21"/>
  <c r="BL3" i="21"/>
  <c r="AY3" i="21"/>
  <c r="AK3" i="21"/>
  <c r="BE3" i="53"/>
  <c r="AU3" i="53"/>
  <c r="AK3" i="53"/>
  <c r="AA3" i="53"/>
  <c r="BD3" i="53"/>
  <c r="AT3" i="53"/>
  <c r="AJ3" i="53"/>
  <c r="Z3" i="53"/>
  <c r="BM3" i="53"/>
  <c r="BC3" i="53"/>
  <c r="AS3" i="53"/>
  <c r="AI3" i="53"/>
  <c r="Y3" i="53"/>
  <c r="BH3" i="53"/>
  <c r="AR3" i="53"/>
  <c r="BG3" i="53"/>
  <c r="AQ3" i="53"/>
  <c r="BF3" i="53"/>
  <c r="AP3" i="53"/>
  <c r="BB3" i="53"/>
  <c r="AO3" i="53"/>
  <c r="BA3" i="53"/>
  <c r="AN3" i="53"/>
  <c r="AZ3" i="53"/>
  <c r="AM3" i="53"/>
  <c r="BK3" i="53"/>
  <c r="AX3" i="53"/>
  <c r="AH3" i="53"/>
  <c r="BJ3" i="53"/>
  <c r="AW3" i="53"/>
  <c r="BI3" i="53"/>
  <c r="AV3" i="53"/>
  <c r="BL3" i="53"/>
  <c r="AY3" i="53"/>
  <c r="AL3" i="53"/>
  <c r="X6" i="51"/>
  <c r="X7" i="51"/>
  <c r="BG3" i="24"/>
  <c r="AW3" i="24"/>
  <c r="AM3" i="24"/>
  <c r="BF3" i="24"/>
  <c r="AV3" i="24"/>
  <c r="AL3" i="24"/>
  <c r="BE3" i="24"/>
  <c r="AU3" i="24"/>
  <c r="AK3" i="24"/>
  <c r="AA3" i="24"/>
  <c r="BM3" i="24"/>
  <c r="BC3" i="24"/>
  <c r="AS3" i="24"/>
  <c r="AI3" i="24"/>
  <c r="Y3" i="24"/>
  <c r="BK3" i="24"/>
  <c r="AT3" i="24"/>
  <c r="BJ3" i="24"/>
  <c r="AR3" i="24"/>
  <c r="BI3" i="24"/>
  <c r="AQ3" i="24"/>
  <c r="Z3" i="24"/>
  <c r="BH3" i="24"/>
  <c r="AP3" i="24"/>
  <c r="BD3" i="24"/>
  <c r="AO3" i="24"/>
  <c r="BB3" i="24"/>
  <c r="AN3" i="24"/>
  <c r="BA3" i="24"/>
  <c r="AJ3" i="24"/>
  <c r="AZ3" i="24"/>
  <c r="AH3" i="24"/>
  <c r="AY3" i="24"/>
  <c r="BL3" i="24"/>
  <c r="AX3" i="24"/>
  <c r="X4" i="36"/>
  <c r="BH4" i="45"/>
  <c r="AX4" i="45"/>
  <c r="AN4" i="45"/>
  <c r="BE4" i="45"/>
  <c r="AU4" i="45"/>
  <c r="AK4" i="45"/>
  <c r="BM4" i="45"/>
  <c r="BC4" i="45"/>
  <c r="AS4" i="45"/>
  <c r="AI4" i="45"/>
  <c r="Y4" i="45"/>
  <c r="BJ4" i="45"/>
  <c r="AV4" i="45"/>
  <c r="BI4" i="45"/>
  <c r="AT4" i="45"/>
  <c r="BG4" i="45"/>
  <c r="AR4" i="45"/>
  <c r="BF4" i="45"/>
  <c r="AQ4" i="45"/>
  <c r="BD4" i="45"/>
  <c r="AP4" i="45"/>
  <c r="BB4" i="45"/>
  <c r="AO4" i="45"/>
  <c r="Z4" i="45"/>
  <c r="BA4" i="45"/>
  <c r="AM4" i="45"/>
  <c r="AZ4" i="45"/>
  <c r="AL4" i="45"/>
  <c r="BL4" i="45"/>
  <c r="AY4" i="45"/>
  <c r="AJ4" i="45"/>
  <c r="BK4" i="45"/>
  <c r="AW4" i="45"/>
  <c r="AH4" i="45"/>
  <c r="AA4" i="45"/>
  <c r="BI3" i="60"/>
  <c r="AY3" i="60"/>
  <c r="AO3" i="60"/>
  <c r="BC3" i="60"/>
  <c r="AR3" i="60"/>
  <c r="BJ3" i="60"/>
  <c r="AX3" i="60"/>
  <c r="AM3" i="60"/>
  <c r="BG3" i="60"/>
  <c r="AV3" i="60"/>
  <c r="AK3" i="60"/>
  <c r="Z3" i="60"/>
  <c r="BE3" i="60"/>
  <c r="AT3" i="60"/>
  <c r="AI3" i="60"/>
  <c r="AZ3" i="60"/>
  <c r="AW3" i="60"/>
  <c r="BM3" i="60"/>
  <c r="AU3" i="60"/>
  <c r="BL3" i="60"/>
  <c r="AS3" i="60"/>
  <c r="BH3" i="60"/>
  <c r="AP3" i="60"/>
  <c r="BF3" i="60"/>
  <c r="AN3" i="60"/>
  <c r="BD3" i="60"/>
  <c r="AL3" i="60"/>
  <c r="BB3" i="60"/>
  <c r="AJ3" i="60"/>
  <c r="BK3" i="60"/>
  <c r="BA3" i="60"/>
  <c r="AQ3" i="60"/>
  <c r="AH3" i="60"/>
  <c r="Y3" i="60"/>
  <c r="AA3" i="60"/>
  <c r="X5" i="35"/>
  <c r="AB5" i="35" s="1"/>
  <c r="X7" i="35"/>
  <c r="AG7" i="35" s="1"/>
  <c r="AF2" i="7"/>
  <c r="AF4" i="7"/>
  <c r="AF3" i="7"/>
  <c r="AF5" i="7"/>
  <c r="AF2" i="21"/>
  <c r="AF4" i="21"/>
  <c r="AF3" i="21"/>
  <c r="AF5" i="21"/>
  <c r="AF2" i="35"/>
  <c r="AF3" i="35"/>
  <c r="AF4" i="35"/>
  <c r="AF4" i="42"/>
  <c r="AF3" i="42"/>
  <c r="AF2" i="42"/>
  <c r="AF4" i="51"/>
  <c r="AF3" i="51"/>
  <c r="AF5" i="51"/>
  <c r="AF2" i="51"/>
  <c r="AF6" i="59"/>
  <c r="AF3" i="59"/>
  <c r="AF5" i="59"/>
  <c r="AF7" i="59"/>
  <c r="AF4" i="59"/>
  <c r="AF2" i="59"/>
  <c r="AE4" i="11"/>
  <c r="AE3" i="11"/>
  <c r="AE2" i="11"/>
  <c r="AE3" i="21"/>
  <c r="AE2" i="21"/>
  <c r="AE4" i="21"/>
  <c r="AE2" i="32"/>
  <c r="AE4" i="32"/>
  <c r="AE3" i="32"/>
  <c r="AE4" i="41"/>
  <c r="AE5" i="41"/>
  <c r="AE2" i="41"/>
  <c r="AE3" i="41"/>
  <c r="AE3" i="53"/>
  <c r="AE2" i="53"/>
  <c r="AE4" i="53"/>
  <c r="AE4" i="62"/>
  <c r="AE5" i="62"/>
  <c r="AE3" i="62"/>
  <c r="AE2" i="62"/>
  <c r="AD2" i="15"/>
  <c r="AD4" i="15"/>
  <c r="AD3" i="15"/>
  <c r="AD5" i="22"/>
  <c r="AD6" i="22"/>
  <c r="AD7" i="22"/>
  <c r="AD4" i="22"/>
  <c r="AD3" i="22"/>
  <c r="AD2" i="22"/>
  <c r="AD2" i="33"/>
  <c r="AD3" i="33"/>
  <c r="AD2" i="44"/>
  <c r="AD8" i="55"/>
  <c r="AD7" i="55"/>
  <c r="AD2" i="55"/>
  <c r="AD4" i="55"/>
  <c r="AD6" i="55"/>
  <c r="AD3" i="55"/>
  <c r="AD5" i="55"/>
  <c r="BH3" i="7"/>
  <c r="AX3" i="7"/>
  <c r="AN3" i="7"/>
  <c r="BG3" i="7"/>
  <c r="AW3" i="7"/>
  <c r="AM3" i="7"/>
  <c r="BF3" i="7"/>
  <c r="AV3" i="7"/>
  <c r="AL3" i="7"/>
  <c r="BE3" i="7"/>
  <c r="AU3" i="7"/>
  <c r="AK3" i="7"/>
  <c r="BD3" i="7"/>
  <c r="AT3" i="7"/>
  <c r="AJ3" i="7"/>
  <c r="Z3" i="7"/>
  <c r="BM3" i="7"/>
  <c r="BC3" i="7"/>
  <c r="AS3" i="7"/>
  <c r="AI3" i="7"/>
  <c r="Y3" i="7"/>
  <c r="BL3" i="7"/>
  <c r="BB3" i="7"/>
  <c r="AR3" i="7"/>
  <c r="AH3" i="7"/>
  <c r="BJ3" i="7"/>
  <c r="AZ3" i="7"/>
  <c r="AP3" i="7"/>
  <c r="BK3" i="7"/>
  <c r="BA3" i="7"/>
  <c r="AQ3" i="7"/>
  <c r="BI3" i="7"/>
  <c r="AY3" i="7"/>
  <c r="AO3" i="7"/>
  <c r="AA3" i="7"/>
  <c r="AC4" i="15"/>
  <c r="AC3" i="15"/>
  <c r="AC2" i="15"/>
  <c r="AC5" i="15"/>
  <c r="AC2" i="26"/>
  <c r="AC4" i="26"/>
  <c r="AC6" i="40"/>
  <c r="AC9" i="40"/>
  <c r="AC8" i="40"/>
  <c r="AC7" i="40"/>
  <c r="AC2" i="40"/>
  <c r="AC4" i="40"/>
  <c r="AC3" i="40"/>
  <c r="AC5" i="40"/>
  <c r="AC3" i="47"/>
  <c r="AC2" i="47"/>
  <c r="AC4" i="47"/>
  <c r="AC5" i="47"/>
  <c r="AC5" i="54"/>
  <c r="AC4" i="54"/>
  <c r="AC2" i="54"/>
  <c r="AC3" i="54"/>
  <c r="AB2" i="7"/>
  <c r="BN2" i="7" s="1"/>
  <c r="AB4" i="7"/>
  <c r="AB3" i="7"/>
  <c r="AB5" i="7"/>
  <c r="BN5" i="7" s="1"/>
  <c r="AB2" i="17"/>
  <c r="BN2" i="17" s="1"/>
  <c r="AB4" i="17"/>
  <c r="AB3" i="17"/>
  <c r="AB2" i="30"/>
  <c r="BN2" i="30" s="1"/>
  <c r="AB3" i="30"/>
  <c r="BN3" i="30" s="1"/>
  <c r="AB5" i="38"/>
  <c r="AB2" i="38"/>
  <c r="AB3" i="38"/>
  <c r="AB4" i="48"/>
  <c r="BN4" i="48" s="1"/>
  <c r="AB3" i="48"/>
  <c r="AB5" i="48"/>
  <c r="AB2" i="48"/>
  <c r="BN2" i="48" s="1"/>
  <c r="AB2" i="58"/>
  <c r="BN2" i="58" s="1"/>
  <c r="AB3" i="58"/>
  <c r="X4" i="23"/>
  <c r="X4" i="17"/>
  <c r="AG4" i="17" s="1"/>
  <c r="X5" i="31"/>
  <c r="X3" i="16"/>
  <c r="X4" i="44"/>
  <c r="X6" i="19"/>
  <c r="BG3" i="22"/>
  <c r="AW3" i="22"/>
  <c r="AM3" i="22"/>
  <c r="BF3" i="22"/>
  <c r="AV3" i="22"/>
  <c r="AL3" i="22"/>
  <c r="BE3" i="22"/>
  <c r="AU3" i="22"/>
  <c r="AK3" i="22"/>
  <c r="AA3" i="22"/>
  <c r="BM3" i="22"/>
  <c r="BC3" i="22"/>
  <c r="AS3" i="22"/>
  <c r="AI3" i="22"/>
  <c r="Y3" i="22"/>
  <c r="BK3" i="22"/>
  <c r="BA3" i="22"/>
  <c r="AQ3" i="22"/>
  <c r="BH3" i="22"/>
  <c r="AX3" i="22"/>
  <c r="AN3" i="22"/>
  <c r="AT3" i="22"/>
  <c r="AR3" i="22"/>
  <c r="AP3" i="22"/>
  <c r="BL3" i="22"/>
  <c r="AO3" i="22"/>
  <c r="BJ3" i="22"/>
  <c r="AJ3" i="22"/>
  <c r="BI3" i="22"/>
  <c r="AH3" i="22"/>
  <c r="BD3" i="22"/>
  <c r="BB3" i="22"/>
  <c r="AZ3" i="22"/>
  <c r="Z3" i="22"/>
  <c r="AY3" i="22"/>
  <c r="X9" i="22"/>
  <c r="BK3" i="59"/>
  <c r="BA3" i="59"/>
  <c r="AQ3" i="59"/>
  <c r="BH3" i="59"/>
  <c r="AX3" i="59"/>
  <c r="AN3" i="59"/>
  <c r="BM3" i="59"/>
  <c r="BC3" i="59"/>
  <c r="AS3" i="59"/>
  <c r="AI3" i="59"/>
  <c r="Y3" i="59"/>
  <c r="BJ3" i="59"/>
  <c r="AV3" i="59"/>
  <c r="AH3" i="59"/>
  <c r="BI3" i="59"/>
  <c r="AU3" i="59"/>
  <c r="BG3" i="59"/>
  <c r="AT3" i="59"/>
  <c r="BE3" i="59"/>
  <c r="AP3" i="59"/>
  <c r="BD3" i="59"/>
  <c r="AO3" i="59"/>
  <c r="AA3" i="59"/>
  <c r="BF3" i="59"/>
  <c r="AZ3" i="59"/>
  <c r="AY3" i="59"/>
  <c r="AW3" i="59"/>
  <c r="AM3" i="59"/>
  <c r="AL3" i="59"/>
  <c r="BB3" i="59"/>
  <c r="AR3" i="59"/>
  <c r="AJ3" i="59"/>
  <c r="Z3" i="59"/>
  <c r="BL3" i="59"/>
  <c r="AK3" i="59"/>
  <c r="X4" i="29"/>
  <c r="AD4" i="29" s="1"/>
  <c r="X3" i="33"/>
  <c r="AG3" i="33" s="1"/>
  <c r="BH2" i="32"/>
  <c r="AX2" i="32"/>
  <c r="AN2" i="32"/>
  <c r="BC2" i="32"/>
  <c r="AR2" i="32"/>
  <c r="BM2" i="32"/>
  <c r="BB2" i="32"/>
  <c r="AQ2" i="32"/>
  <c r="BL2" i="32"/>
  <c r="BA2" i="32"/>
  <c r="AP2" i="32"/>
  <c r="BK2" i="32"/>
  <c r="AZ2" i="32"/>
  <c r="AO2" i="32"/>
  <c r="BJ2" i="32"/>
  <c r="AY2" i="32"/>
  <c r="AM2" i="32"/>
  <c r="BI2" i="32"/>
  <c r="AW2" i="32"/>
  <c r="AL2" i="32"/>
  <c r="BG2" i="32"/>
  <c r="AV2" i="32"/>
  <c r="AK2" i="32"/>
  <c r="Z2" i="32"/>
  <c r="BF2" i="32"/>
  <c r="AU2" i="32"/>
  <c r="AJ2" i="32"/>
  <c r="Y2" i="32"/>
  <c r="BE2" i="32"/>
  <c r="BD2" i="32"/>
  <c r="AT2" i="32"/>
  <c r="AS2" i="32"/>
  <c r="AI2" i="32"/>
  <c r="AH2" i="32"/>
  <c r="AA2" i="32"/>
  <c r="U16" i="32" s="1"/>
  <c r="A8" i="32"/>
  <c r="X5" i="32"/>
  <c r="AE5" i="32" s="1"/>
  <c r="BE3" i="54"/>
  <c r="AU3" i="54"/>
  <c r="AK3" i="54"/>
  <c r="BM3" i="54"/>
  <c r="BB3" i="54"/>
  <c r="AQ3" i="54"/>
  <c r="BI3" i="54"/>
  <c r="AX3" i="54"/>
  <c r="AM3" i="54"/>
  <c r="BL3" i="54"/>
  <c r="AY3" i="54"/>
  <c r="AJ3" i="54"/>
  <c r="BK3" i="54"/>
  <c r="AW3" i="54"/>
  <c r="AI3" i="54"/>
  <c r="BJ3" i="54"/>
  <c r="AV3" i="54"/>
  <c r="AH3" i="54"/>
  <c r="BH3" i="54"/>
  <c r="AT3" i="54"/>
  <c r="BF3" i="54"/>
  <c r="AR3" i="54"/>
  <c r="BC3" i="54"/>
  <c r="AO3" i="54"/>
  <c r="Z3" i="54"/>
  <c r="BG3" i="54"/>
  <c r="Y3" i="54"/>
  <c r="BD3" i="54"/>
  <c r="BA3" i="54"/>
  <c r="AZ3" i="54"/>
  <c r="AS3" i="54"/>
  <c r="AP3" i="54"/>
  <c r="AN3" i="54"/>
  <c r="AL3" i="54"/>
  <c r="AA3" i="54"/>
  <c r="X6" i="41"/>
  <c r="BG2" i="9"/>
  <c r="AW2" i="9"/>
  <c r="AM2" i="9"/>
  <c r="BJ2" i="9"/>
  <c r="AY2" i="9"/>
  <c r="AN2" i="9"/>
  <c r="BI2" i="9"/>
  <c r="AX2" i="9"/>
  <c r="AL2" i="9"/>
  <c r="AA2" i="9"/>
  <c r="U16" i="9" s="1"/>
  <c r="BH2" i="9"/>
  <c r="AV2" i="9"/>
  <c r="AK2" i="9"/>
  <c r="Z2" i="9"/>
  <c r="BF2" i="9"/>
  <c r="AU2" i="9"/>
  <c r="AJ2" i="9"/>
  <c r="Y2" i="9"/>
  <c r="BE2" i="9"/>
  <c r="AT2" i="9"/>
  <c r="AI2" i="9"/>
  <c r="BD2" i="9"/>
  <c r="AS2" i="9"/>
  <c r="AH2" i="9"/>
  <c r="BC2" i="9"/>
  <c r="AR2" i="9"/>
  <c r="BM2" i="9"/>
  <c r="BB2" i="9"/>
  <c r="AQ2" i="9"/>
  <c r="BL2" i="9"/>
  <c r="BA2" i="9"/>
  <c r="AP2" i="9"/>
  <c r="BK2" i="9"/>
  <c r="AZ2" i="9"/>
  <c r="AO2" i="9"/>
  <c r="A8" i="9"/>
  <c r="X6" i="11"/>
  <c r="BD5" i="51"/>
  <c r="AT5" i="51"/>
  <c r="AJ5" i="51"/>
  <c r="Z5" i="51"/>
  <c r="BL5" i="51"/>
  <c r="BB5" i="51"/>
  <c r="AR5" i="51"/>
  <c r="AH5" i="51"/>
  <c r="BC5" i="51"/>
  <c r="AP5" i="51"/>
  <c r="BA5" i="51"/>
  <c r="AO5" i="51"/>
  <c r="BK5" i="51"/>
  <c r="AY5" i="51"/>
  <c r="AM5" i="51"/>
  <c r="AA5" i="51"/>
  <c r="BJ5" i="51"/>
  <c r="AX5" i="51"/>
  <c r="AL5" i="51"/>
  <c r="Y5" i="51"/>
  <c r="BI5" i="51"/>
  <c r="AW5" i="51"/>
  <c r="AK5" i="51"/>
  <c r="BH5" i="51"/>
  <c r="AV5" i="51"/>
  <c r="AI5" i="51"/>
  <c r="AU5" i="51"/>
  <c r="AS5" i="51"/>
  <c r="AQ5" i="51"/>
  <c r="AN5" i="51"/>
  <c r="BM5" i="51"/>
  <c r="BG5" i="51"/>
  <c r="BF5" i="51"/>
  <c r="BE5" i="51"/>
  <c r="AZ5" i="51"/>
  <c r="BE2" i="24"/>
  <c r="BD2" i="24"/>
  <c r="AT2" i="24"/>
  <c r="AJ2" i="24"/>
  <c r="Z2" i="24"/>
  <c r="BM2" i="24"/>
  <c r="BC2" i="24"/>
  <c r="AS2" i="24"/>
  <c r="AI2" i="24"/>
  <c r="Y2" i="24"/>
  <c r="BK2" i="24"/>
  <c r="BA2" i="24"/>
  <c r="AQ2" i="24"/>
  <c r="A8" i="24"/>
  <c r="BI2" i="24"/>
  <c r="AU2" i="24"/>
  <c r="BH2" i="24"/>
  <c r="AR2" i="24"/>
  <c r="BG2" i="24"/>
  <c r="AP2" i="24"/>
  <c r="BF2" i="24"/>
  <c r="AO2" i="24"/>
  <c r="BB2" i="24"/>
  <c r="AN2" i="24"/>
  <c r="AA2" i="24"/>
  <c r="U16" i="24" s="1"/>
  <c r="AZ2" i="24"/>
  <c r="AM2" i="24"/>
  <c r="AY2" i="24"/>
  <c r="AL2" i="24"/>
  <c r="AX2" i="24"/>
  <c r="AK2" i="24"/>
  <c r="BL2" i="24"/>
  <c r="AW2" i="24"/>
  <c r="AH2" i="24"/>
  <c r="BJ2" i="24"/>
  <c r="AV2" i="24"/>
  <c r="BM3" i="27"/>
  <c r="BC3" i="27"/>
  <c r="AS3" i="27"/>
  <c r="AI3" i="27"/>
  <c r="Y3" i="27"/>
  <c r="BK3" i="27"/>
  <c r="BA3" i="27"/>
  <c r="AQ3" i="27"/>
  <c r="BD3" i="27"/>
  <c r="AP3" i="27"/>
  <c r="BB3" i="27"/>
  <c r="AO3" i="27"/>
  <c r="AZ3" i="27"/>
  <c r="AN3" i="27"/>
  <c r="BL3" i="27"/>
  <c r="AY3" i="27"/>
  <c r="AM3" i="27"/>
  <c r="AA3" i="27"/>
  <c r="BJ3" i="27"/>
  <c r="AX3" i="27"/>
  <c r="AL3" i="27"/>
  <c r="Z3" i="27"/>
  <c r="BI3" i="27"/>
  <c r="AW3" i="27"/>
  <c r="AK3" i="27"/>
  <c r="BH3" i="27"/>
  <c r="AV3" i="27"/>
  <c r="AJ3" i="27"/>
  <c r="BG3" i="27"/>
  <c r="AU3" i="27"/>
  <c r="AH3" i="27"/>
  <c r="BF3" i="27"/>
  <c r="AT3" i="27"/>
  <c r="BE3" i="27"/>
  <c r="AR3" i="27"/>
  <c r="BE3" i="35"/>
  <c r="AU3" i="35"/>
  <c r="AK3" i="35"/>
  <c r="AA3" i="35"/>
  <c r="BM3" i="35"/>
  <c r="BC3" i="35"/>
  <c r="AS3" i="35"/>
  <c r="AI3" i="35"/>
  <c r="Y3" i="35"/>
  <c r="BB3" i="35"/>
  <c r="AP3" i="35"/>
  <c r="BA3" i="35"/>
  <c r="AO3" i="35"/>
  <c r="BK3" i="35"/>
  <c r="AY3" i="35"/>
  <c r="AM3" i="35"/>
  <c r="Z3" i="35"/>
  <c r="BI3" i="35"/>
  <c r="AW3" i="35"/>
  <c r="AJ3" i="35"/>
  <c r="BH3" i="35"/>
  <c r="AV3" i="35"/>
  <c r="AH3" i="35"/>
  <c r="BG3" i="35"/>
  <c r="AT3" i="35"/>
  <c r="BD3" i="35"/>
  <c r="AQ3" i="35"/>
  <c r="AN3" i="35"/>
  <c r="AL3" i="35"/>
  <c r="BL3" i="35"/>
  <c r="BJ3" i="35"/>
  <c r="BF3" i="35"/>
  <c r="AZ3" i="35"/>
  <c r="AX3" i="35"/>
  <c r="AR3" i="35"/>
  <c r="X5" i="15"/>
  <c r="AF3" i="13"/>
  <c r="AF2" i="13"/>
  <c r="AF4" i="20"/>
  <c r="AF6" i="20"/>
  <c r="AF7" i="20"/>
  <c r="AF5" i="20"/>
  <c r="AF2" i="20"/>
  <c r="AF3" i="20"/>
  <c r="AF2" i="31"/>
  <c r="AF4" i="31"/>
  <c r="AF3" i="31"/>
  <c r="AF5" i="31"/>
  <c r="AF2" i="40"/>
  <c r="AF4" i="40"/>
  <c r="AF3" i="40"/>
  <c r="AF5" i="40"/>
  <c r="AF6" i="40"/>
  <c r="AF8" i="40"/>
  <c r="AF7" i="40"/>
  <c r="AF2" i="50"/>
  <c r="AF3" i="50"/>
  <c r="AF2" i="61"/>
  <c r="AF3" i="61"/>
  <c r="AE2" i="14"/>
  <c r="AE4" i="14"/>
  <c r="AE3" i="14"/>
  <c r="AE2" i="23"/>
  <c r="AE4" i="23"/>
  <c r="AE3" i="23"/>
  <c r="AE4" i="34"/>
  <c r="AE3" i="34"/>
  <c r="AE2" i="34"/>
  <c r="AE7" i="43"/>
  <c r="AE2" i="43"/>
  <c r="AE4" i="43"/>
  <c r="AE3" i="43"/>
  <c r="AE5" i="43"/>
  <c r="AE6" i="43"/>
  <c r="AE4" i="52"/>
  <c r="AE2" i="52"/>
  <c r="AE3" i="52"/>
  <c r="AE5" i="52"/>
  <c r="X5" i="37"/>
  <c r="AC5" i="37" s="1"/>
  <c r="AD4" i="14"/>
  <c r="AD3" i="14"/>
  <c r="AD2" i="14"/>
  <c r="AD2" i="25"/>
  <c r="AD4" i="25"/>
  <c r="AD3" i="25"/>
  <c r="AD2" i="37"/>
  <c r="AD4" i="37"/>
  <c r="AD3" i="37"/>
  <c r="AD5" i="37"/>
  <c r="AD5" i="46"/>
  <c r="AD2" i="46"/>
  <c r="AD3" i="46"/>
  <c r="AD4" i="46"/>
  <c r="AD6" i="54"/>
  <c r="AD2" i="54"/>
  <c r="AD3" i="54"/>
  <c r="AD5" i="54"/>
  <c r="AD4" i="54"/>
  <c r="AC2" i="8"/>
  <c r="AC4" i="8"/>
  <c r="AC3" i="8"/>
  <c r="AC2" i="19"/>
  <c r="AC5" i="19"/>
  <c r="AC6" i="19"/>
  <c r="AC3" i="19"/>
  <c r="AC4" i="19"/>
  <c r="AC4" i="27"/>
  <c r="AC3" i="27"/>
  <c r="AC5" i="27"/>
  <c r="AC2" i="27"/>
  <c r="AC2" i="36"/>
  <c r="AC4" i="36"/>
  <c r="AC3" i="36"/>
  <c r="AC4" i="46"/>
  <c r="AC3" i="46"/>
  <c r="AC5" i="46"/>
  <c r="AC2" i="46"/>
  <c r="AC2" i="57"/>
  <c r="AC3" i="57"/>
  <c r="AB2" i="9"/>
  <c r="BN2" i="9" s="1"/>
  <c r="AB3" i="9"/>
  <c r="AB6" i="20"/>
  <c r="AB3" i="20"/>
  <c r="AB5" i="20"/>
  <c r="AB2" i="20"/>
  <c r="AB4" i="20"/>
  <c r="AB7" i="20"/>
  <c r="AB2" i="29"/>
  <c r="BN2" i="29" s="1"/>
  <c r="AB3" i="29"/>
  <c r="BN3" i="29" s="1"/>
  <c r="AB4" i="29"/>
  <c r="AB2" i="37"/>
  <c r="BN2" i="37" s="1"/>
  <c r="AB4" i="37"/>
  <c r="AB5" i="37"/>
  <c r="AB3" i="37"/>
  <c r="AB4" i="49"/>
  <c r="AB3" i="49"/>
  <c r="BN3" i="49" s="1"/>
  <c r="AB2" i="49"/>
  <c r="BN2" i="49" s="1"/>
  <c r="AB7" i="59"/>
  <c r="AB2" i="59"/>
  <c r="AB6" i="59"/>
  <c r="AB3" i="59"/>
  <c r="BN3" i="59" s="1"/>
  <c r="AB5" i="59"/>
  <c r="BN5" i="59" s="1"/>
  <c r="AB4" i="59"/>
  <c r="BN4" i="59" s="1"/>
  <c r="BE3" i="62"/>
  <c r="AU3" i="62"/>
  <c r="AK3" i="62"/>
  <c r="BC3" i="62"/>
  <c r="AR3" i="62"/>
  <c r="BM3" i="62"/>
  <c r="BB3" i="62"/>
  <c r="AQ3" i="62"/>
  <c r="AZ3" i="62"/>
  <c r="AM3" i="62"/>
  <c r="Z3" i="62"/>
  <c r="BL3" i="62"/>
  <c r="AY3" i="62"/>
  <c r="AL3" i="62"/>
  <c r="Y3" i="62"/>
  <c r="BK3" i="62"/>
  <c r="AX3" i="62"/>
  <c r="AJ3" i="62"/>
  <c r="BJ3" i="62"/>
  <c r="AW3" i="62"/>
  <c r="AI3" i="62"/>
  <c r="BI3" i="62"/>
  <c r="AV3" i="62"/>
  <c r="AH3" i="62"/>
  <c r="BH3" i="62"/>
  <c r="AT3" i="62"/>
  <c r="AO3" i="62"/>
  <c r="AN3" i="62"/>
  <c r="BG3" i="62"/>
  <c r="BF3" i="62"/>
  <c r="AA3" i="62"/>
  <c r="BD3" i="62"/>
  <c r="BA3" i="62"/>
  <c r="AS3" i="62"/>
  <c r="AP3" i="62"/>
  <c r="X4" i="16"/>
  <c r="BD5" i="19"/>
  <c r="AT5" i="19"/>
  <c r="AJ5" i="19"/>
  <c r="Z5" i="19"/>
  <c r="BM5" i="19"/>
  <c r="BC5" i="19"/>
  <c r="AS5" i="19"/>
  <c r="AI5" i="19"/>
  <c r="Y5" i="19"/>
  <c r="BL5" i="19"/>
  <c r="BB5" i="19"/>
  <c r="AR5" i="19"/>
  <c r="AH5" i="19"/>
  <c r="BK5" i="19"/>
  <c r="BA5" i="19"/>
  <c r="AQ5" i="19"/>
  <c r="BJ5" i="19"/>
  <c r="AZ5" i="19"/>
  <c r="AP5" i="19"/>
  <c r="BI5" i="19"/>
  <c r="AY5" i="19"/>
  <c r="AO5" i="19"/>
  <c r="BG5" i="19"/>
  <c r="AW5" i="19"/>
  <c r="AM5" i="19"/>
  <c r="BF5" i="19"/>
  <c r="AV5" i="19"/>
  <c r="AL5" i="19"/>
  <c r="BE5" i="19"/>
  <c r="AU5" i="19"/>
  <c r="AK5" i="19"/>
  <c r="AA5" i="19"/>
  <c r="BH5" i="19"/>
  <c r="AX5" i="19"/>
  <c r="AN5" i="19"/>
  <c r="BE5" i="28"/>
  <c r="AU5" i="28"/>
  <c r="AK5" i="28"/>
  <c r="BD5" i="28"/>
  <c r="AT5" i="28"/>
  <c r="AJ5" i="28"/>
  <c r="Z5" i="28"/>
  <c r="BM5" i="28"/>
  <c r="BC5" i="28"/>
  <c r="AS5" i="28"/>
  <c r="AI5" i="28"/>
  <c r="Y5" i="28"/>
  <c r="BL5" i="28"/>
  <c r="BB5" i="28"/>
  <c r="AR5" i="28"/>
  <c r="AH5" i="28"/>
  <c r="BK5" i="28"/>
  <c r="BA5" i="28"/>
  <c r="AQ5" i="28"/>
  <c r="BH5" i="28"/>
  <c r="AX5" i="28"/>
  <c r="AN5" i="28"/>
  <c r="BF5" i="28"/>
  <c r="AV5" i="28"/>
  <c r="AL5" i="28"/>
  <c r="BI5" i="28"/>
  <c r="BG5" i="28"/>
  <c r="AZ5" i="28"/>
  <c r="AY5" i="28"/>
  <c r="AW5" i="28"/>
  <c r="AP5" i="28"/>
  <c r="AO5" i="28"/>
  <c r="AM5" i="28"/>
  <c r="BJ5" i="28"/>
  <c r="AA5" i="28"/>
  <c r="BG4" i="22"/>
  <c r="AW4" i="22"/>
  <c r="AM4" i="22"/>
  <c r="BF4" i="22"/>
  <c r="AV4" i="22"/>
  <c r="AL4" i="22"/>
  <c r="BE4" i="22"/>
  <c r="AU4" i="22"/>
  <c r="AK4" i="22"/>
  <c r="AA4" i="22"/>
  <c r="BM4" i="22"/>
  <c r="BC4" i="22"/>
  <c r="AS4" i="22"/>
  <c r="AI4" i="22"/>
  <c r="Y4" i="22"/>
  <c r="BK4" i="22"/>
  <c r="BA4" i="22"/>
  <c r="AQ4" i="22"/>
  <c r="BH4" i="22"/>
  <c r="AX4" i="22"/>
  <c r="AN4" i="22"/>
  <c r="AT4" i="22"/>
  <c r="AR4" i="22"/>
  <c r="AP4" i="22"/>
  <c r="BL4" i="22"/>
  <c r="AO4" i="22"/>
  <c r="BJ4" i="22"/>
  <c r="AJ4" i="22"/>
  <c r="BI4" i="22"/>
  <c r="AH4" i="22"/>
  <c r="BD4" i="22"/>
  <c r="BB4" i="22"/>
  <c r="AZ4" i="22"/>
  <c r="Z4" i="22"/>
  <c r="AY4" i="22"/>
  <c r="BL5" i="59"/>
  <c r="BB5" i="59"/>
  <c r="AR5" i="59"/>
  <c r="AH5" i="59"/>
  <c r="BI5" i="59"/>
  <c r="AY5" i="59"/>
  <c r="AO5" i="59"/>
  <c r="BD5" i="59"/>
  <c r="AT5" i="59"/>
  <c r="AJ5" i="59"/>
  <c r="Z5" i="59"/>
  <c r="AZ5" i="59"/>
  <c r="AL5" i="59"/>
  <c r="BK5" i="59"/>
  <c r="AW5" i="59"/>
  <c r="AI5" i="59"/>
  <c r="BJ5" i="59"/>
  <c r="AV5" i="59"/>
  <c r="BH5" i="59"/>
  <c r="AU5" i="59"/>
  <c r="BF5" i="59"/>
  <c r="AQ5" i="59"/>
  <c r="BE5" i="59"/>
  <c r="AP5" i="59"/>
  <c r="AX5" i="59"/>
  <c r="AN5" i="59"/>
  <c r="AM5" i="59"/>
  <c r="AK5" i="59"/>
  <c r="BM5" i="59"/>
  <c r="AA5" i="59"/>
  <c r="BG5" i="59"/>
  <c r="Y5" i="59"/>
  <c r="BC5" i="59"/>
  <c r="BA5" i="59"/>
  <c r="AS5" i="59"/>
  <c r="BK4" i="59"/>
  <c r="BA4" i="59"/>
  <c r="AQ4" i="59"/>
  <c r="BH4" i="59"/>
  <c r="AX4" i="59"/>
  <c r="AN4" i="59"/>
  <c r="BM4" i="59"/>
  <c r="BC4" i="59"/>
  <c r="AS4" i="59"/>
  <c r="AI4" i="59"/>
  <c r="Y4" i="59"/>
  <c r="BD4" i="59"/>
  <c r="AO4" i="59"/>
  <c r="AA4" i="59"/>
  <c r="BB4" i="59"/>
  <c r="AM4" i="59"/>
  <c r="Z4" i="59"/>
  <c r="AZ4" i="59"/>
  <c r="AL4" i="59"/>
  <c r="BL4" i="59"/>
  <c r="AW4" i="59"/>
  <c r="AJ4" i="59"/>
  <c r="BJ4" i="59"/>
  <c r="AV4" i="59"/>
  <c r="AH4" i="59"/>
  <c r="BI4" i="59"/>
  <c r="BF4" i="59"/>
  <c r="BE4" i="59"/>
  <c r="AY4" i="59"/>
  <c r="AT4" i="59"/>
  <c r="AR4" i="59"/>
  <c r="AP4" i="59"/>
  <c r="BG4" i="59"/>
  <c r="AU4" i="59"/>
  <c r="AK4" i="59"/>
  <c r="X4" i="33"/>
  <c r="X5" i="43"/>
  <c r="AF5" i="43" s="1"/>
  <c r="BM6" i="39" l="1"/>
  <c r="BC6" i="39"/>
  <c r="AS6" i="39"/>
  <c r="AI6" i="39"/>
  <c r="Y6" i="39"/>
  <c r="BL6" i="39"/>
  <c r="BB6" i="39"/>
  <c r="AR6" i="39"/>
  <c r="AH6" i="39"/>
  <c r="BK6" i="39"/>
  <c r="BA6" i="39"/>
  <c r="AQ6" i="39"/>
  <c r="BI6" i="39"/>
  <c r="AY6" i="39"/>
  <c r="AO6" i="39"/>
  <c r="BH6" i="39"/>
  <c r="AX6" i="39"/>
  <c r="AN6" i="39"/>
  <c r="BF6" i="39"/>
  <c r="AV6" i="39"/>
  <c r="AL6" i="39"/>
  <c r="BG6" i="39"/>
  <c r="AJ6" i="39"/>
  <c r="BE6" i="39"/>
  <c r="BD6" i="39"/>
  <c r="AZ6" i="39"/>
  <c r="AA6" i="39"/>
  <c r="AW6" i="39"/>
  <c r="Z6" i="39"/>
  <c r="AU6" i="39"/>
  <c r="AT6" i="39"/>
  <c r="AP6" i="39"/>
  <c r="AM6" i="39"/>
  <c r="BJ6" i="39"/>
  <c r="AK6" i="39"/>
  <c r="AG6" i="39"/>
  <c r="AC6" i="39"/>
  <c r="AE6" i="39"/>
  <c r="AD6" i="39"/>
  <c r="AF6" i="39"/>
  <c r="AB6" i="39"/>
  <c r="X7" i="39"/>
  <c r="BK6" i="11"/>
  <c r="BA6" i="11"/>
  <c r="AQ6" i="11"/>
  <c r="BJ6" i="11"/>
  <c r="AZ6" i="11"/>
  <c r="AP6" i="11"/>
  <c r="BI6" i="11"/>
  <c r="AY6" i="11"/>
  <c r="AO6" i="11"/>
  <c r="BH6" i="11"/>
  <c r="AX6" i="11"/>
  <c r="AN6" i="11"/>
  <c r="BG6" i="11"/>
  <c r="AW6" i="11"/>
  <c r="AM6" i="11"/>
  <c r="BF6" i="11"/>
  <c r="AV6" i="11"/>
  <c r="AL6" i="11"/>
  <c r="BE6" i="11"/>
  <c r="AU6" i="11"/>
  <c r="AK6" i="11"/>
  <c r="BD6" i="11"/>
  <c r="AT6" i="11"/>
  <c r="AJ6" i="11"/>
  <c r="Z6" i="11"/>
  <c r="BL6" i="11"/>
  <c r="BB6" i="11"/>
  <c r="AR6" i="11"/>
  <c r="AH6" i="11"/>
  <c r="BM6" i="11"/>
  <c r="BC6" i="11"/>
  <c r="AS6" i="11"/>
  <c r="AI6" i="11"/>
  <c r="Y6" i="11"/>
  <c r="AA6" i="11"/>
  <c r="AG6" i="11"/>
  <c r="AB6" i="11"/>
  <c r="AD6" i="11"/>
  <c r="AF6" i="11"/>
  <c r="X7" i="11"/>
  <c r="BF6" i="19"/>
  <c r="AV6" i="19"/>
  <c r="AL6" i="19"/>
  <c r="BE6" i="19"/>
  <c r="AU6" i="19"/>
  <c r="AK6" i="19"/>
  <c r="AA6" i="19"/>
  <c r="BD6" i="19"/>
  <c r="AT6" i="19"/>
  <c r="AJ6" i="19"/>
  <c r="Z6" i="19"/>
  <c r="BM6" i="19"/>
  <c r="BC6" i="19"/>
  <c r="AS6" i="19"/>
  <c r="AI6" i="19"/>
  <c r="Y6" i="19"/>
  <c r="BL6" i="19"/>
  <c r="BB6" i="19"/>
  <c r="AR6" i="19"/>
  <c r="AH6" i="19"/>
  <c r="BK6" i="19"/>
  <c r="BA6" i="19"/>
  <c r="AQ6" i="19"/>
  <c r="BI6" i="19"/>
  <c r="AY6" i="19"/>
  <c r="AO6" i="19"/>
  <c r="BH6" i="19"/>
  <c r="AX6" i="19"/>
  <c r="AN6" i="19"/>
  <c r="BG6" i="19"/>
  <c r="AW6" i="19"/>
  <c r="AM6" i="19"/>
  <c r="BJ6" i="19"/>
  <c r="AZ6" i="19"/>
  <c r="AP6" i="19"/>
  <c r="AF6" i="19"/>
  <c r="X7" i="19"/>
  <c r="AG6" i="19"/>
  <c r="AD6" i="19"/>
  <c r="AE6" i="19"/>
  <c r="AB6" i="19"/>
  <c r="BF5" i="38"/>
  <c r="AV5" i="38"/>
  <c r="AL5" i="38"/>
  <c r="BL5" i="38"/>
  <c r="BB5" i="38"/>
  <c r="AR5" i="38"/>
  <c r="AH5" i="38"/>
  <c r="BK5" i="38"/>
  <c r="AY5" i="38"/>
  <c r="AM5" i="38"/>
  <c r="Z5" i="38"/>
  <c r="BJ5" i="38"/>
  <c r="AX5" i="38"/>
  <c r="AK5" i="38"/>
  <c r="Y5" i="38"/>
  <c r="BI5" i="38"/>
  <c r="AW5" i="38"/>
  <c r="AJ5" i="38"/>
  <c r="BH5" i="38"/>
  <c r="AU5" i="38"/>
  <c r="AI5" i="38"/>
  <c r="BG5" i="38"/>
  <c r="AT5" i="38"/>
  <c r="BE5" i="38"/>
  <c r="AS5" i="38"/>
  <c r="BD5" i="38"/>
  <c r="AQ5" i="38"/>
  <c r="BC5" i="38"/>
  <c r="AP5" i="38"/>
  <c r="BA5" i="38"/>
  <c r="AO5" i="38"/>
  <c r="BM5" i="38"/>
  <c r="AZ5" i="38"/>
  <c r="AN5" i="38"/>
  <c r="AA5" i="38"/>
  <c r="AC5" i="38"/>
  <c r="AE5" i="38"/>
  <c r="X6" i="38"/>
  <c r="AG5" i="38"/>
  <c r="AF5" i="38"/>
  <c r="BN2" i="25"/>
  <c r="BI4" i="39"/>
  <c r="AY4" i="39"/>
  <c r="AO4" i="39"/>
  <c r="BF4" i="39"/>
  <c r="AV4" i="39"/>
  <c r="AL4" i="39"/>
  <c r="BE4" i="39"/>
  <c r="AU4" i="39"/>
  <c r="AK4" i="39"/>
  <c r="BM4" i="39"/>
  <c r="BC4" i="39"/>
  <c r="AS4" i="39"/>
  <c r="AI4" i="39"/>
  <c r="Y4" i="39"/>
  <c r="AZ4" i="39"/>
  <c r="AH4" i="39"/>
  <c r="AX4" i="39"/>
  <c r="BL4" i="39"/>
  <c r="AW4" i="39"/>
  <c r="BK4" i="39"/>
  <c r="AT4" i="39"/>
  <c r="BJ4" i="39"/>
  <c r="AR4" i="39"/>
  <c r="BH4" i="39"/>
  <c r="AQ4" i="39"/>
  <c r="Z4" i="39"/>
  <c r="BG4" i="39"/>
  <c r="AP4" i="39"/>
  <c r="BD4" i="39"/>
  <c r="AN4" i="39"/>
  <c r="BB4" i="39"/>
  <c r="AM4" i="39"/>
  <c r="BA4" i="39"/>
  <c r="AJ4" i="39"/>
  <c r="AA4" i="39"/>
  <c r="AC4" i="39"/>
  <c r="AE4" i="39"/>
  <c r="AF4" i="39"/>
  <c r="AG4" i="39"/>
  <c r="AB4" i="39"/>
  <c r="BK4" i="44"/>
  <c r="BA4" i="44"/>
  <c r="AQ4" i="44"/>
  <c r="BG4" i="44"/>
  <c r="AV4" i="44"/>
  <c r="AK4" i="44"/>
  <c r="Z4" i="44"/>
  <c r="BF4" i="44"/>
  <c r="AU4" i="44"/>
  <c r="AJ4" i="44"/>
  <c r="Y4" i="44"/>
  <c r="BE4" i="44"/>
  <c r="AT4" i="44"/>
  <c r="AI4" i="44"/>
  <c r="BD4" i="44"/>
  <c r="AS4" i="44"/>
  <c r="AH4" i="44"/>
  <c r="BC4" i="44"/>
  <c r="AR4" i="44"/>
  <c r="BM4" i="44"/>
  <c r="BB4" i="44"/>
  <c r="AP4" i="44"/>
  <c r="BL4" i="44"/>
  <c r="AZ4" i="44"/>
  <c r="AO4" i="44"/>
  <c r="BJ4" i="44"/>
  <c r="AY4" i="44"/>
  <c r="AN4" i="44"/>
  <c r="BI4" i="44"/>
  <c r="AX4" i="44"/>
  <c r="AM4" i="44"/>
  <c r="BH4" i="44"/>
  <c r="AW4" i="44"/>
  <c r="AL4" i="44"/>
  <c r="AA4" i="44"/>
  <c r="AF4" i="44"/>
  <c r="AD4" i="44"/>
  <c r="AE4" i="44"/>
  <c r="X5" i="44"/>
  <c r="AC4" i="44"/>
  <c r="BL6" i="60"/>
  <c r="BB6" i="60"/>
  <c r="AR6" i="60"/>
  <c r="AH6" i="60"/>
  <c r="BJ6" i="60"/>
  <c r="AY6" i="60"/>
  <c r="AN6" i="60"/>
  <c r="BG6" i="60"/>
  <c r="AV6" i="60"/>
  <c r="AK6" i="60"/>
  <c r="Z6" i="60"/>
  <c r="BF6" i="60"/>
  <c r="AU6" i="60"/>
  <c r="AJ6" i="60"/>
  <c r="Y6" i="60"/>
  <c r="BD6" i="60"/>
  <c r="AS6" i="60"/>
  <c r="BM6" i="60"/>
  <c r="BA6" i="60"/>
  <c r="AP6" i="60"/>
  <c r="BC6" i="60"/>
  <c r="AZ6" i="60"/>
  <c r="AX6" i="60"/>
  <c r="AW6" i="60"/>
  <c r="AT6" i="60"/>
  <c r="AQ6" i="60"/>
  <c r="BK6" i="60"/>
  <c r="AO6" i="60"/>
  <c r="BI6" i="60"/>
  <c r="AM6" i="60"/>
  <c r="BH6" i="60"/>
  <c r="AL6" i="60"/>
  <c r="BE6" i="60"/>
  <c r="AI6" i="60"/>
  <c r="AA6" i="60"/>
  <c r="AC6" i="60"/>
  <c r="AB6" i="60"/>
  <c r="X7" i="60"/>
  <c r="AF6" i="60"/>
  <c r="AE6" i="60"/>
  <c r="AG6" i="60"/>
  <c r="BH8" i="55"/>
  <c r="AX8" i="55"/>
  <c r="AN8" i="55"/>
  <c r="BG8" i="55"/>
  <c r="AV8" i="55"/>
  <c r="AK8" i="55"/>
  <c r="Z8" i="55"/>
  <c r="BE8" i="55"/>
  <c r="AT8" i="55"/>
  <c r="AI8" i="55"/>
  <c r="BC8" i="55"/>
  <c r="AR8" i="55"/>
  <c r="BI8" i="55"/>
  <c r="AQ8" i="55"/>
  <c r="BD8" i="55"/>
  <c r="AO8" i="55"/>
  <c r="Y8" i="55"/>
  <c r="BB8" i="55"/>
  <c r="AM8" i="55"/>
  <c r="BA8" i="55"/>
  <c r="AL8" i="55"/>
  <c r="BK8" i="55"/>
  <c r="AH8" i="55"/>
  <c r="BJ8" i="55"/>
  <c r="BF8" i="55"/>
  <c r="AY8" i="55"/>
  <c r="AW8" i="55"/>
  <c r="AU8" i="55"/>
  <c r="AS8" i="55"/>
  <c r="BL8" i="55"/>
  <c r="AJ8" i="55"/>
  <c r="BM8" i="55"/>
  <c r="AZ8" i="55"/>
  <c r="AP8" i="55"/>
  <c r="AA8" i="55"/>
  <c r="AC8" i="55"/>
  <c r="AG8" i="55"/>
  <c r="AF8" i="55"/>
  <c r="AE8" i="55"/>
  <c r="AB8" i="55"/>
  <c r="X9" i="55"/>
  <c r="BN3" i="54"/>
  <c r="BL4" i="8"/>
  <c r="BB4" i="8"/>
  <c r="AR4" i="8"/>
  <c r="AH4" i="8"/>
  <c r="BK4" i="8"/>
  <c r="BA4" i="8"/>
  <c r="AQ4" i="8"/>
  <c r="BJ4" i="8"/>
  <c r="AZ4" i="8"/>
  <c r="AP4" i="8"/>
  <c r="BI4" i="8"/>
  <c r="AY4" i="8"/>
  <c r="AO4" i="8"/>
  <c r="BD4" i="8"/>
  <c r="AT4" i="8"/>
  <c r="AJ4" i="8"/>
  <c r="Z4" i="8"/>
  <c r="BH4" i="8"/>
  <c r="AX4" i="8"/>
  <c r="AN4" i="8"/>
  <c r="BG4" i="8"/>
  <c r="AW4" i="8"/>
  <c r="AM4" i="8"/>
  <c r="BF4" i="8"/>
  <c r="AV4" i="8"/>
  <c r="AL4" i="8"/>
  <c r="BE4" i="8"/>
  <c r="AU4" i="8"/>
  <c r="AK4" i="8"/>
  <c r="BM4" i="8"/>
  <c r="BC4" i="8"/>
  <c r="AS4" i="8"/>
  <c r="AI4" i="8"/>
  <c r="Y4" i="8"/>
  <c r="AA4" i="8"/>
  <c r="AD4" i="8"/>
  <c r="AG4" i="8"/>
  <c r="AB4" i="8"/>
  <c r="AF4" i="8"/>
  <c r="X5" i="8"/>
  <c r="BD7" i="20"/>
  <c r="AT7" i="20"/>
  <c r="AJ7" i="20"/>
  <c r="Z7" i="20"/>
  <c r="BH7" i="20"/>
  <c r="AX7" i="20"/>
  <c r="AN7" i="20"/>
  <c r="BK7" i="20"/>
  <c r="AY7" i="20"/>
  <c r="AL7" i="20"/>
  <c r="Y7" i="20"/>
  <c r="BJ7" i="20"/>
  <c r="AW7" i="20"/>
  <c r="AK7" i="20"/>
  <c r="BI7" i="20"/>
  <c r="AV7" i="20"/>
  <c r="AI7" i="20"/>
  <c r="BG7" i="20"/>
  <c r="AU7" i="20"/>
  <c r="AH7" i="20"/>
  <c r="BF7" i="20"/>
  <c r="AS7" i="20"/>
  <c r="BE7" i="20"/>
  <c r="AR7" i="20"/>
  <c r="BB7" i="20"/>
  <c r="AP7" i="20"/>
  <c r="BM7" i="20"/>
  <c r="BA7" i="20"/>
  <c r="AO7" i="20"/>
  <c r="BL7" i="20"/>
  <c r="AZ7" i="20"/>
  <c r="AM7" i="20"/>
  <c r="AA7" i="20"/>
  <c r="BC7" i="20"/>
  <c r="AQ7" i="20"/>
  <c r="AC7" i="20"/>
  <c r="AE7" i="20"/>
  <c r="X8" i="20"/>
  <c r="AG7" i="20"/>
  <c r="AD6" i="60"/>
  <c r="AD7" i="20"/>
  <c r="BK4" i="33"/>
  <c r="BA4" i="33"/>
  <c r="AQ4" i="33"/>
  <c r="BJ4" i="33"/>
  <c r="AZ4" i="33"/>
  <c r="AP4" i="33"/>
  <c r="BH4" i="33"/>
  <c r="AX4" i="33"/>
  <c r="AN4" i="33"/>
  <c r="BE4" i="33"/>
  <c r="AU4" i="33"/>
  <c r="AK4" i="33"/>
  <c r="BD4" i="33"/>
  <c r="AT4" i="33"/>
  <c r="AJ4" i="33"/>
  <c r="Z4" i="33"/>
  <c r="AW4" i="33"/>
  <c r="AV4" i="33"/>
  <c r="BM4" i="33"/>
  <c r="AS4" i="33"/>
  <c r="Y4" i="33"/>
  <c r="BL4" i="33"/>
  <c r="AR4" i="33"/>
  <c r="BI4" i="33"/>
  <c r="AO4" i="33"/>
  <c r="BG4" i="33"/>
  <c r="AM4" i="33"/>
  <c r="BF4" i="33"/>
  <c r="AL4" i="33"/>
  <c r="BC4" i="33"/>
  <c r="AI4" i="33"/>
  <c r="BB4" i="33"/>
  <c r="AY4" i="33"/>
  <c r="AH4" i="33"/>
  <c r="AA4" i="33"/>
  <c r="AC4" i="33"/>
  <c r="AE4" i="33"/>
  <c r="AG4" i="33"/>
  <c r="AB4" i="33"/>
  <c r="AF4" i="33"/>
  <c r="AD4" i="33"/>
  <c r="X5" i="33"/>
  <c r="BN7" i="20"/>
  <c r="BK3" i="44"/>
  <c r="BA3" i="44"/>
  <c r="AQ3" i="44"/>
  <c r="BM3" i="44"/>
  <c r="BB3" i="44"/>
  <c r="AP3" i="44"/>
  <c r="BL3" i="44"/>
  <c r="AZ3" i="44"/>
  <c r="AO3" i="44"/>
  <c r="BJ3" i="44"/>
  <c r="AY3" i="44"/>
  <c r="AN3" i="44"/>
  <c r="BI3" i="44"/>
  <c r="AX3" i="44"/>
  <c r="AM3" i="44"/>
  <c r="BH3" i="44"/>
  <c r="AW3" i="44"/>
  <c r="AL3" i="44"/>
  <c r="BG3" i="44"/>
  <c r="AV3" i="44"/>
  <c r="AK3" i="44"/>
  <c r="Z3" i="44"/>
  <c r="BF3" i="44"/>
  <c r="AU3" i="44"/>
  <c r="AJ3" i="44"/>
  <c r="Y3" i="44"/>
  <c r="BE3" i="44"/>
  <c r="AT3" i="44"/>
  <c r="AI3" i="44"/>
  <c r="BD3" i="44"/>
  <c r="AS3" i="44"/>
  <c r="AH3" i="44"/>
  <c r="BC3" i="44"/>
  <c r="AR3" i="44"/>
  <c r="AA3" i="44"/>
  <c r="AF3" i="44"/>
  <c r="AG3" i="44"/>
  <c r="AE3" i="44"/>
  <c r="AC3" i="44"/>
  <c r="BJ4" i="42"/>
  <c r="AZ4" i="42"/>
  <c r="AP4" i="42"/>
  <c r="BF4" i="42"/>
  <c r="AV4" i="42"/>
  <c r="AL4" i="42"/>
  <c r="BE4" i="42"/>
  <c r="AU4" i="42"/>
  <c r="AK4" i="42"/>
  <c r="BD4" i="42"/>
  <c r="AT4" i="42"/>
  <c r="AJ4" i="42"/>
  <c r="Z4" i="42"/>
  <c r="BM4" i="42"/>
  <c r="BC4" i="42"/>
  <c r="AS4" i="42"/>
  <c r="AI4" i="42"/>
  <c r="Y4" i="42"/>
  <c r="BB4" i="42"/>
  <c r="AH4" i="42"/>
  <c r="BA4" i="42"/>
  <c r="AY4" i="42"/>
  <c r="AX4" i="42"/>
  <c r="AW4" i="42"/>
  <c r="BL4" i="42"/>
  <c r="AR4" i="42"/>
  <c r="BK4" i="42"/>
  <c r="AQ4" i="42"/>
  <c r="BI4" i="42"/>
  <c r="AO4" i="42"/>
  <c r="BH4" i="42"/>
  <c r="AN4" i="42"/>
  <c r="BG4" i="42"/>
  <c r="AM4" i="42"/>
  <c r="AA4" i="42"/>
  <c r="X5" i="42"/>
  <c r="AC4" i="42"/>
  <c r="AD4" i="42"/>
  <c r="AB4" i="42"/>
  <c r="AE4" i="42"/>
  <c r="AG4" i="42"/>
  <c r="BI5" i="11"/>
  <c r="AY5" i="11"/>
  <c r="AO5" i="11"/>
  <c r="BH5" i="11"/>
  <c r="AX5" i="11"/>
  <c r="AN5" i="11"/>
  <c r="BG5" i="11"/>
  <c r="AW5" i="11"/>
  <c r="AM5" i="11"/>
  <c r="BF5" i="11"/>
  <c r="AV5" i="11"/>
  <c r="AL5" i="11"/>
  <c r="BE5" i="11"/>
  <c r="AU5" i="11"/>
  <c r="AK5" i="11"/>
  <c r="BD5" i="11"/>
  <c r="AT5" i="11"/>
  <c r="AJ5" i="11"/>
  <c r="Z5" i="11"/>
  <c r="BM5" i="11"/>
  <c r="BC5" i="11"/>
  <c r="AS5" i="11"/>
  <c r="AI5" i="11"/>
  <c r="Y5" i="11"/>
  <c r="BL5" i="11"/>
  <c r="BB5" i="11"/>
  <c r="AR5" i="11"/>
  <c r="AH5" i="11"/>
  <c r="BJ5" i="11"/>
  <c r="AZ5" i="11"/>
  <c r="AP5" i="11"/>
  <c r="BK5" i="11"/>
  <c r="BA5" i="11"/>
  <c r="AQ5" i="11"/>
  <c r="AA5" i="11"/>
  <c r="AD5" i="11"/>
  <c r="AE5" i="11"/>
  <c r="AG5" i="11"/>
  <c r="AF5" i="11"/>
  <c r="AB5" i="11"/>
  <c r="AC5" i="11"/>
  <c r="BK4" i="29"/>
  <c r="BA4" i="29"/>
  <c r="AQ4" i="29"/>
  <c r="BF4" i="29"/>
  <c r="AU4" i="29"/>
  <c r="AJ4" i="29"/>
  <c r="Y4" i="29"/>
  <c r="BE4" i="29"/>
  <c r="AT4" i="29"/>
  <c r="AI4" i="29"/>
  <c r="BD4" i="29"/>
  <c r="AS4" i="29"/>
  <c r="AH4" i="29"/>
  <c r="BC4" i="29"/>
  <c r="AR4" i="29"/>
  <c r="BM4" i="29"/>
  <c r="BB4" i="29"/>
  <c r="AP4" i="29"/>
  <c r="BL4" i="29"/>
  <c r="AZ4" i="29"/>
  <c r="AO4" i="29"/>
  <c r="BI4" i="29"/>
  <c r="AX4" i="29"/>
  <c r="AM4" i="29"/>
  <c r="BH4" i="29"/>
  <c r="AW4" i="29"/>
  <c r="AL4" i="29"/>
  <c r="AA4" i="29"/>
  <c r="BG4" i="29"/>
  <c r="AV4" i="29"/>
  <c r="AK4" i="29"/>
  <c r="Z4" i="29"/>
  <c r="BJ4" i="29"/>
  <c r="AY4" i="29"/>
  <c r="AN4" i="29"/>
  <c r="AF4" i="29"/>
  <c r="AE4" i="29"/>
  <c r="AC4" i="29"/>
  <c r="BN4" i="29" s="1"/>
  <c r="X5" i="29"/>
  <c r="AG4" i="29"/>
  <c r="BK9" i="22"/>
  <c r="BA9" i="22"/>
  <c r="AQ9" i="22"/>
  <c r="BJ9" i="22"/>
  <c r="AZ9" i="22"/>
  <c r="AP9" i="22"/>
  <c r="BI9" i="22"/>
  <c r="AY9" i="22"/>
  <c r="AO9" i="22"/>
  <c r="BH9" i="22"/>
  <c r="AX9" i="22"/>
  <c r="AN9" i="22"/>
  <c r="BG9" i="22"/>
  <c r="AW9" i="22"/>
  <c r="AM9" i="22"/>
  <c r="BE9" i="22"/>
  <c r="AU9" i="22"/>
  <c r="AK9" i="22"/>
  <c r="BL9" i="22"/>
  <c r="BB9" i="22"/>
  <c r="AR9" i="22"/>
  <c r="AH9" i="22"/>
  <c r="BF9" i="22"/>
  <c r="Z9" i="22"/>
  <c r="BD9" i="22"/>
  <c r="Y9" i="22"/>
  <c r="BC9" i="22"/>
  <c r="AV9" i="22"/>
  <c r="AT9" i="22"/>
  <c r="AS9" i="22"/>
  <c r="AL9" i="22"/>
  <c r="AJ9" i="22"/>
  <c r="AI9" i="22"/>
  <c r="BM9" i="22"/>
  <c r="AA9" i="22"/>
  <c r="AC9" i="22"/>
  <c r="X10" i="22"/>
  <c r="AG9" i="22"/>
  <c r="AB9" i="22"/>
  <c r="AE9" i="22"/>
  <c r="AF9" i="22"/>
  <c r="BK3" i="16"/>
  <c r="BA3" i="16"/>
  <c r="AQ3" i="16"/>
  <c r="BG3" i="16"/>
  <c r="AV3" i="16"/>
  <c r="AK3" i="16"/>
  <c r="Z3" i="16"/>
  <c r="BF3" i="16"/>
  <c r="AU3" i="16"/>
  <c r="AJ3" i="16"/>
  <c r="Y3" i="16"/>
  <c r="BE3" i="16"/>
  <c r="AT3" i="16"/>
  <c r="AI3" i="16"/>
  <c r="BD3" i="16"/>
  <c r="AS3" i="16"/>
  <c r="AH3" i="16"/>
  <c r="BC3" i="16"/>
  <c r="AR3" i="16"/>
  <c r="BM3" i="16"/>
  <c r="BB3" i="16"/>
  <c r="AP3" i="16"/>
  <c r="BL3" i="16"/>
  <c r="AZ3" i="16"/>
  <c r="AO3" i="16"/>
  <c r="BJ3" i="16"/>
  <c r="AY3" i="16"/>
  <c r="AN3" i="16"/>
  <c r="BI3" i="16"/>
  <c r="AX3" i="16"/>
  <c r="AM3" i="16"/>
  <c r="AL3" i="16"/>
  <c r="AA3" i="16"/>
  <c r="BH3" i="16"/>
  <c r="AW3" i="16"/>
  <c r="AE3" i="16"/>
  <c r="AD3" i="16"/>
  <c r="AF3" i="16"/>
  <c r="AB3" i="16"/>
  <c r="BN3" i="16" s="1"/>
  <c r="BN3" i="37"/>
  <c r="BN3" i="20"/>
  <c r="BH5" i="15"/>
  <c r="AX5" i="15"/>
  <c r="AN5" i="15"/>
  <c r="BF5" i="15"/>
  <c r="AV5" i="15"/>
  <c r="AL5" i="15"/>
  <c r="BE5" i="15"/>
  <c r="AU5" i="15"/>
  <c r="AK5" i="15"/>
  <c r="AA5" i="15"/>
  <c r="BD5" i="15"/>
  <c r="AT5" i="15"/>
  <c r="AJ5" i="15"/>
  <c r="Z5" i="15"/>
  <c r="BM5" i="15"/>
  <c r="BC5" i="15"/>
  <c r="AS5" i="15"/>
  <c r="AI5" i="15"/>
  <c r="Y5" i="15"/>
  <c r="BL5" i="15"/>
  <c r="BB5" i="15"/>
  <c r="AR5" i="15"/>
  <c r="AH5" i="15"/>
  <c r="BK5" i="15"/>
  <c r="BA5" i="15"/>
  <c r="AQ5" i="15"/>
  <c r="BG5" i="15"/>
  <c r="AZ5" i="15"/>
  <c r="AY5" i="15"/>
  <c r="AW5" i="15"/>
  <c r="AP5" i="15"/>
  <c r="AO5" i="15"/>
  <c r="AM5" i="15"/>
  <c r="BJ5" i="15"/>
  <c r="BI5" i="15"/>
  <c r="AF5" i="15"/>
  <c r="AD5" i="15"/>
  <c r="AG5" i="15"/>
  <c r="AE5" i="15"/>
  <c r="X6" i="15"/>
  <c r="BE5" i="31"/>
  <c r="AU5" i="31"/>
  <c r="AK5" i="31"/>
  <c r="BD5" i="31"/>
  <c r="AT5" i="31"/>
  <c r="AJ5" i="31"/>
  <c r="Z5" i="31"/>
  <c r="BM5" i="31"/>
  <c r="BC5" i="31"/>
  <c r="AS5" i="31"/>
  <c r="AI5" i="31"/>
  <c r="Y5" i="31"/>
  <c r="BL5" i="31"/>
  <c r="BB5" i="31"/>
  <c r="AR5" i="31"/>
  <c r="AH5" i="31"/>
  <c r="BK5" i="31"/>
  <c r="BA5" i="31"/>
  <c r="AQ5" i="31"/>
  <c r="BJ5" i="31"/>
  <c r="AZ5" i="31"/>
  <c r="AP5" i="31"/>
  <c r="BI5" i="31"/>
  <c r="AY5" i="31"/>
  <c r="AO5" i="31"/>
  <c r="AL5" i="31"/>
  <c r="BH5" i="31"/>
  <c r="BG5" i="31"/>
  <c r="BF5" i="31"/>
  <c r="AX5" i="31"/>
  <c r="AW5" i="31"/>
  <c r="AV5" i="31"/>
  <c r="AN5" i="31"/>
  <c r="AM5" i="31"/>
  <c r="AA5" i="31"/>
  <c r="AC5" i="31"/>
  <c r="AG5" i="31"/>
  <c r="X6" i="31"/>
  <c r="AE5" i="31"/>
  <c r="AB5" i="31"/>
  <c r="AD9" i="22"/>
  <c r="AG3" i="16"/>
  <c r="BF5" i="62"/>
  <c r="AV5" i="62"/>
  <c r="AL5" i="62"/>
  <c r="BL5" i="62"/>
  <c r="BB5" i="62"/>
  <c r="AR5" i="62"/>
  <c r="AH5" i="62"/>
  <c r="BC5" i="62"/>
  <c r="AP5" i="62"/>
  <c r="BA5" i="62"/>
  <c r="AO5" i="62"/>
  <c r="BI5" i="62"/>
  <c r="AW5" i="62"/>
  <c r="AJ5" i="62"/>
  <c r="BH5" i="62"/>
  <c r="AU5" i="62"/>
  <c r="AI5" i="62"/>
  <c r="BJ5" i="62"/>
  <c r="AN5" i="62"/>
  <c r="BG5" i="62"/>
  <c r="AM5" i="62"/>
  <c r="BE5" i="62"/>
  <c r="AK5" i="62"/>
  <c r="BD5" i="62"/>
  <c r="AZ5" i="62"/>
  <c r="AY5" i="62"/>
  <c r="Y5" i="62"/>
  <c r="BM5" i="62"/>
  <c r="BK5" i="62"/>
  <c r="AX5" i="62"/>
  <c r="AT5" i="62"/>
  <c r="AS5" i="62"/>
  <c r="AQ5" i="62"/>
  <c r="AA5" i="62"/>
  <c r="Z5" i="62"/>
  <c r="X6" i="62"/>
  <c r="AF5" i="62"/>
  <c r="AG5" i="62"/>
  <c r="AD5" i="62"/>
  <c r="AB5" i="62"/>
  <c r="AB4" i="44"/>
  <c r="BN5" i="37"/>
  <c r="BE5" i="37"/>
  <c r="AU5" i="37"/>
  <c r="AK5" i="37"/>
  <c r="AA5" i="37"/>
  <c r="BD5" i="37"/>
  <c r="AT5" i="37"/>
  <c r="AJ5" i="37"/>
  <c r="Z5" i="37"/>
  <c r="BM5" i="37"/>
  <c r="BC5" i="37"/>
  <c r="AS5" i="37"/>
  <c r="AI5" i="37"/>
  <c r="Y5" i="37"/>
  <c r="BL5" i="37"/>
  <c r="BB5" i="37"/>
  <c r="AR5" i="37"/>
  <c r="AH5" i="37"/>
  <c r="BK5" i="37"/>
  <c r="BA5" i="37"/>
  <c r="AQ5" i="37"/>
  <c r="BJ5" i="37"/>
  <c r="AZ5" i="37"/>
  <c r="AP5" i="37"/>
  <c r="BI5" i="37"/>
  <c r="AY5" i="37"/>
  <c r="AO5" i="37"/>
  <c r="BH5" i="37"/>
  <c r="AX5" i="37"/>
  <c r="AN5" i="37"/>
  <c r="BG5" i="37"/>
  <c r="BF5" i="37"/>
  <c r="AW5" i="37"/>
  <c r="AV5" i="37"/>
  <c r="AM5" i="37"/>
  <c r="AL5" i="37"/>
  <c r="AF5" i="37"/>
  <c r="AE5" i="37"/>
  <c r="AG5" i="37"/>
  <c r="BD6" i="41"/>
  <c r="AT6" i="41"/>
  <c r="AJ6" i="41"/>
  <c r="Z6" i="41"/>
  <c r="BE6" i="41"/>
  <c r="AS6" i="41"/>
  <c r="AH6" i="41"/>
  <c r="BC6" i="41"/>
  <c r="AR6" i="41"/>
  <c r="BM6" i="41"/>
  <c r="BB6" i="41"/>
  <c r="AQ6" i="41"/>
  <c r="BL6" i="41"/>
  <c r="BA6" i="41"/>
  <c r="AP6" i="41"/>
  <c r="BK6" i="41"/>
  <c r="AZ6" i="41"/>
  <c r="AO6" i="41"/>
  <c r="BJ6" i="41"/>
  <c r="AY6" i="41"/>
  <c r="AN6" i="41"/>
  <c r="BI6" i="41"/>
  <c r="AX6" i="41"/>
  <c r="AM6" i="41"/>
  <c r="BH6" i="41"/>
  <c r="AW6" i="41"/>
  <c r="AL6" i="41"/>
  <c r="BF6" i="41"/>
  <c r="AU6" i="41"/>
  <c r="AI6" i="41"/>
  <c r="BG6" i="41"/>
  <c r="AV6" i="41"/>
  <c r="AK6" i="41"/>
  <c r="Y6" i="41"/>
  <c r="AA6" i="41"/>
  <c r="X7" i="41"/>
  <c r="AF6" i="41"/>
  <c r="AB6" i="41"/>
  <c r="AG6" i="41"/>
  <c r="AC6" i="41"/>
  <c r="BH7" i="51"/>
  <c r="AX7" i="51"/>
  <c r="AN7" i="51"/>
  <c r="BF7" i="51"/>
  <c r="AV7" i="51"/>
  <c r="AL7" i="51"/>
  <c r="BI7" i="51"/>
  <c r="AU7" i="51"/>
  <c r="AI7" i="51"/>
  <c r="BG7" i="51"/>
  <c r="AT7" i="51"/>
  <c r="AH7" i="51"/>
  <c r="BE7" i="51"/>
  <c r="AS7" i="51"/>
  <c r="BC7" i="51"/>
  <c r="AQ7" i="51"/>
  <c r="BB7" i="51"/>
  <c r="AP7" i="51"/>
  <c r="BM7" i="51"/>
  <c r="BA7" i="51"/>
  <c r="AO7" i="51"/>
  <c r="AA7" i="51"/>
  <c r="BL7" i="51"/>
  <c r="AZ7" i="51"/>
  <c r="AM7" i="51"/>
  <c r="Z7" i="51"/>
  <c r="BK7" i="51"/>
  <c r="AY7" i="51"/>
  <c r="AK7" i="51"/>
  <c r="Y7" i="51"/>
  <c r="AJ7" i="51"/>
  <c r="BJ7" i="51"/>
  <c r="BD7" i="51"/>
  <c r="AW7" i="51"/>
  <c r="AR7" i="51"/>
  <c r="AB7" i="51"/>
  <c r="AD7" i="51"/>
  <c r="AG7" i="51"/>
  <c r="AC7" i="51"/>
  <c r="AF7" i="51"/>
  <c r="X8" i="51"/>
  <c r="AE7" i="51"/>
  <c r="BI4" i="49"/>
  <c r="AY4" i="49"/>
  <c r="AO4" i="49"/>
  <c r="BF4" i="49"/>
  <c r="AV4" i="49"/>
  <c r="AL4" i="49"/>
  <c r="BE4" i="49"/>
  <c r="AU4" i="49"/>
  <c r="AK4" i="49"/>
  <c r="BM4" i="49"/>
  <c r="BC4" i="49"/>
  <c r="AS4" i="49"/>
  <c r="AI4" i="49"/>
  <c r="Y4" i="49"/>
  <c r="BA4" i="49"/>
  <c r="AJ4" i="49"/>
  <c r="AZ4" i="49"/>
  <c r="AH4" i="49"/>
  <c r="AX4" i="49"/>
  <c r="BL4" i="49"/>
  <c r="AW4" i="49"/>
  <c r="BK4" i="49"/>
  <c r="AT4" i="49"/>
  <c r="BJ4" i="49"/>
  <c r="AR4" i="49"/>
  <c r="BH4" i="49"/>
  <c r="AQ4" i="49"/>
  <c r="Z4" i="49"/>
  <c r="BG4" i="49"/>
  <c r="AP4" i="49"/>
  <c r="BD4" i="49"/>
  <c r="AN4" i="49"/>
  <c r="BB4" i="49"/>
  <c r="AM4" i="49"/>
  <c r="AA4" i="49"/>
  <c r="AC4" i="49"/>
  <c r="BN4" i="49" s="1"/>
  <c r="AD4" i="49"/>
  <c r="AF4" i="49"/>
  <c r="AG4" i="49"/>
  <c r="X5" i="49"/>
  <c r="AE4" i="49"/>
  <c r="BI7" i="43"/>
  <c r="AY7" i="43"/>
  <c r="AO7" i="43"/>
  <c r="BH7" i="43"/>
  <c r="AX7" i="43"/>
  <c r="AN7" i="43"/>
  <c r="BG7" i="43"/>
  <c r="AW7" i="43"/>
  <c r="AM7" i="43"/>
  <c r="BF7" i="43"/>
  <c r="AV7" i="43"/>
  <c r="AL7" i="43"/>
  <c r="BE7" i="43"/>
  <c r="AU7" i="43"/>
  <c r="AK7" i="43"/>
  <c r="BD7" i="43"/>
  <c r="AT7" i="43"/>
  <c r="AJ7" i="43"/>
  <c r="Z7" i="43"/>
  <c r="BM7" i="43"/>
  <c r="BC7" i="43"/>
  <c r="AS7" i="43"/>
  <c r="AI7" i="43"/>
  <c r="Y7" i="43"/>
  <c r="BL7" i="43"/>
  <c r="BB7" i="43"/>
  <c r="AR7" i="43"/>
  <c r="AH7" i="43"/>
  <c r="BJ7" i="43"/>
  <c r="AZ7" i="43"/>
  <c r="AP7" i="43"/>
  <c r="BK7" i="43"/>
  <c r="BA7" i="43"/>
  <c r="AQ7" i="43"/>
  <c r="AA7" i="43"/>
  <c r="AG7" i="43"/>
  <c r="X8" i="43"/>
  <c r="AF7" i="43"/>
  <c r="AD7" i="43"/>
  <c r="AC7" i="43"/>
  <c r="AB7" i="43"/>
  <c r="AD6" i="41"/>
  <c r="X6" i="37"/>
  <c r="AD5" i="38"/>
  <c r="BN5" i="38" s="1"/>
  <c r="BF6" i="51"/>
  <c r="AV6" i="51"/>
  <c r="AL6" i="51"/>
  <c r="BD6" i="51"/>
  <c r="AT6" i="51"/>
  <c r="AJ6" i="51"/>
  <c r="Z6" i="51"/>
  <c r="BE6" i="51"/>
  <c r="AR6" i="51"/>
  <c r="BC6" i="51"/>
  <c r="AQ6" i="51"/>
  <c r="BM6" i="51"/>
  <c r="BA6" i="51"/>
  <c r="AO6" i="51"/>
  <c r="BL6" i="51"/>
  <c r="AZ6" i="51"/>
  <c r="AN6" i="51"/>
  <c r="AA6" i="51"/>
  <c r="BK6" i="51"/>
  <c r="AY6" i="51"/>
  <c r="AM6" i="51"/>
  <c r="Y6" i="51"/>
  <c r="BJ6" i="51"/>
  <c r="AX6" i="51"/>
  <c r="AK6" i="51"/>
  <c r="BI6" i="51"/>
  <c r="AW6" i="51"/>
  <c r="AI6" i="51"/>
  <c r="AH6" i="51"/>
  <c r="BH6" i="51"/>
  <c r="BG6" i="51"/>
  <c r="BB6" i="51"/>
  <c r="AU6" i="51"/>
  <c r="AS6" i="51"/>
  <c r="AP6" i="51"/>
  <c r="AG6" i="51"/>
  <c r="AC6" i="51"/>
  <c r="AE6" i="51"/>
  <c r="AF6" i="51"/>
  <c r="AB6" i="51"/>
  <c r="AD6" i="51"/>
  <c r="BK5" i="39"/>
  <c r="BA5" i="39"/>
  <c r="AQ5" i="39"/>
  <c r="BJ5" i="39"/>
  <c r="AZ5" i="39"/>
  <c r="AP5" i="39"/>
  <c r="BG5" i="39"/>
  <c r="AW5" i="39"/>
  <c r="AM5" i="39"/>
  <c r="BF5" i="39"/>
  <c r="AV5" i="39"/>
  <c r="AL5" i="39"/>
  <c r="BD5" i="39"/>
  <c r="AT5" i="39"/>
  <c r="AJ5" i="39"/>
  <c r="Z5" i="39"/>
  <c r="BH5" i="39"/>
  <c r="AN5" i="39"/>
  <c r="BE5" i="39"/>
  <c r="AK5" i="39"/>
  <c r="BC5" i="39"/>
  <c r="AI5" i="39"/>
  <c r="BB5" i="39"/>
  <c r="AH5" i="39"/>
  <c r="AY5" i="39"/>
  <c r="AX5" i="39"/>
  <c r="AU5" i="39"/>
  <c r="AA5" i="39"/>
  <c r="BM5" i="39"/>
  <c r="AS5" i="39"/>
  <c r="Y5" i="39"/>
  <c r="BL5" i="39"/>
  <c r="AR5" i="39"/>
  <c r="BI5" i="39"/>
  <c r="AO5" i="39"/>
  <c r="AE5" i="39"/>
  <c r="AD5" i="39"/>
  <c r="AC5" i="39"/>
  <c r="BN5" i="39" s="1"/>
  <c r="AG5" i="39"/>
  <c r="BK5" i="48"/>
  <c r="BA5" i="48"/>
  <c r="AQ5" i="48"/>
  <c r="BH5" i="48"/>
  <c r="AX5" i="48"/>
  <c r="AN5" i="48"/>
  <c r="BG5" i="48"/>
  <c r="AW5" i="48"/>
  <c r="AM5" i="48"/>
  <c r="BF5" i="48"/>
  <c r="AV5" i="48"/>
  <c r="AL5" i="48"/>
  <c r="BE5" i="48"/>
  <c r="AU5" i="48"/>
  <c r="AK5" i="48"/>
  <c r="BD5" i="48"/>
  <c r="AT5" i="48"/>
  <c r="AJ5" i="48"/>
  <c r="Z5" i="48"/>
  <c r="BC5" i="48"/>
  <c r="BB5" i="48"/>
  <c r="AZ5" i="48"/>
  <c r="Y5" i="48"/>
  <c r="AY5" i="48"/>
  <c r="AS5" i="48"/>
  <c r="BM5" i="48"/>
  <c r="AP5" i="48"/>
  <c r="BL5" i="48"/>
  <c r="AO5" i="48"/>
  <c r="BJ5" i="48"/>
  <c r="AI5" i="48"/>
  <c r="BI5" i="48"/>
  <c r="AR5" i="48"/>
  <c r="AH5" i="48"/>
  <c r="AA5" i="48"/>
  <c r="AE5" i="48"/>
  <c r="BN5" i="48" s="1"/>
  <c r="AC5" i="48"/>
  <c r="AF5" i="48"/>
  <c r="AD5" i="48"/>
  <c r="X6" i="48"/>
  <c r="AG5" i="48"/>
  <c r="BN3" i="27"/>
  <c r="AB5" i="15"/>
  <c r="AC6" i="11"/>
  <c r="AB3" i="44"/>
  <c r="BN3" i="44" s="1"/>
  <c r="BE4" i="26"/>
  <c r="AU4" i="26"/>
  <c r="AK4" i="26"/>
  <c r="AA4" i="26"/>
  <c r="BD4" i="26"/>
  <c r="AT4" i="26"/>
  <c r="AJ4" i="26"/>
  <c r="Z4" i="26"/>
  <c r="BM4" i="26"/>
  <c r="BC4" i="26"/>
  <c r="AS4" i="26"/>
  <c r="AI4" i="26"/>
  <c r="Y4" i="26"/>
  <c r="BL4" i="26"/>
  <c r="BB4" i="26"/>
  <c r="AR4" i="26"/>
  <c r="AH4" i="26"/>
  <c r="BK4" i="26"/>
  <c r="BA4" i="26"/>
  <c r="AQ4" i="26"/>
  <c r="BJ4" i="26"/>
  <c r="AZ4" i="26"/>
  <c r="AP4" i="26"/>
  <c r="BI4" i="26"/>
  <c r="AY4" i="26"/>
  <c r="AO4" i="26"/>
  <c r="BH4" i="26"/>
  <c r="AX4" i="26"/>
  <c r="AN4" i="26"/>
  <c r="AV4" i="26"/>
  <c r="AM4" i="26"/>
  <c r="AL4" i="26"/>
  <c r="BG4" i="26"/>
  <c r="BF4" i="26"/>
  <c r="AW4" i="26"/>
  <c r="AE4" i="26"/>
  <c r="BN4" i="26" s="1"/>
  <c r="X5" i="26"/>
  <c r="BI4" i="36"/>
  <c r="AY4" i="36"/>
  <c r="AO4" i="36"/>
  <c r="BG4" i="36"/>
  <c r="AW4" i="36"/>
  <c r="AM4" i="36"/>
  <c r="BE4" i="36"/>
  <c r="AU4" i="36"/>
  <c r="AK4" i="36"/>
  <c r="AA4" i="36"/>
  <c r="BD4" i="36"/>
  <c r="AT4" i="36"/>
  <c r="AJ4" i="36"/>
  <c r="Z4" i="36"/>
  <c r="BM4" i="36"/>
  <c r="BC4" i="36"/>
  <c r="AS4" i="36"/>
  <c r="AI4" i="36"/>
  <c r="Y4" i="36"/>
  <c r="BB4" i="36"/>
  <c r="AH4" i="36"/>
  <c r="BA4" i="36"/>
  <c r="AZ4" i="36"/>
  <c r="AX4" i="36"/>
  <c r="AV4" i="36"/>
  <c r="BL4" i="36"/>
  <c r="AR4" i="36"/>
  <c r="BK4" i="36"/>
  <c r="AQ4" i="36"/>
  <c r="BJ4" i="36"/>
  <c r="AP4" i="36"/>
  <c r="BH4" i="36"/>
  <c r="AN4" i="36"/>
  <c r="BF4" i="36"/>
  <c r="AL4" i="36"/>
  <c r="X5" i="36"/>
  <c r="AE4" i="36"/>
  <c r="AF4" i="36"/>
  <c r="AD4" i="36"/>
  <c r="AG4" i="36"/>
  <c r="AB4" i="36"/>
  <c r="BL8" i="22"/>
  <c r="BB8" i="22"/>
  <c r="AR8" i="22"/>
  <c r="AH8" i="22"/>
  <c r="BK8" i="22"/>
  <c r="BA8" i="22"/>
  <c r="AQ8" i="22"/>
  <c r="BJ8" i="22"/>
  <c r="AZ8" i="22"/>
  <c r="AP8" i="22"/>
  <c r="BI8" i="22"/>
  <c r="AY8" i="22"/>
  <c r="AO8" i="22"/>
  <c r="BH8" i="22"/>
  <c r="AX8" i="22"/>
  <c r="AN8" i="22"/>
  <c r="BF8" i="22"/>
  <c r="AV8" i="22"/>
  <c r="AL8" i="22"/>
  <c r="BM8" i="22"/>
  <c r="BC8" i="22"/>
  <c r="AS8" i="22"/>
  <c r="AI8" i="22"/>
  <c r="Y8" i="22"/>
  <c r="AT8" i="22"/>
  <c r="AM8" i="22"/>
  <c r="AK8" i="22"/>
  <c r="AJ8" i="22"/>
  <c r="BG8" i="22"/>
  <c r="AA8" i="22"/>
  <c r="BE8" i="22"/>
  <c r="Z8" i="22"/>
  <c r="BD8" i="22"/>
  <c r="AW8" i="22"/>
  <c r="AU8" i="22"/>
  <c r="AB8" i="22"/>
  <c r="AD8" i="22"/>
  <c r="AG8" i="22"/>
  <c r="AC8" i="22"/>
  <c r="AE8" i="22"/>
  <c r="AF8" i="22"/>
  <c r="BF5" i="53"/>
  <c r="AV5" i="53"/>
  <c r="AL5" i="53"/>
  <c r="BE5" i="53"/>
  <c r="AU5" i="53"/>
  <c r="AK5" i="53"/>
  <c r="BD5" i="53"/>
  <c r="AT5" i="53"/>
  <c r="AJ5" i="53"/>
  <c r="Z5" i="53"/>
  <c r="BI5" i="53"/>
  <c r="AS5" i="53"/>
  <c r="BH5" i="53"/>
  <c r="AR5" i="53"/>
  <c r="BG5" i="53"/>
  <c r="AQ5" i="53"/>
  <c r="BC5" i="53"/>
  <c r="AP5" i="53"/>
  <c r="BB5" i="53"/>
  <c r="AO5" i="53"/>
  <c r="Y5" i="53"/>
  <c r="BA5" i="53"/>
  <c r="AN5" i="53"/>
  <c r="BM5" i="53"/>
  <c r="AZ5" i="53"/>
  <c r="AM5" i="53"/>
  <c r="BL5" i="53"/>
  <c r="AY5" i="53"/>
  <c r="AI5" i="53"/>
  <c r="BK5" i="53"/>
  <c r="AX5" i="53"/>
  <c r="AH5" i="53"/>
  <c r="BJ5" i="53"/>
  <c r="AW5" i="53"/>
  <c r="AA5" i="53"/>
  <c r="AF5" i="53"/>
  <c r="AG5" i="53"/>
  <c r="X6" i="53"/>
  <c r="AE5" i="53"/>
  <c r="AD5" i="53"/>
  <c r="AC5" i="53"/>
  <c r="AB5" i="53"/>
  <c r="BN5" i="53" s="1"/>
  <c r="BH6" i="35"/>
  <c r="AX6" i="35"/>
  <c r="AN6" i="35"/>
  <c r="BF6" i="35"/>
  <c r="AV6" i="35"/>
  <c r="AL6" i="35"/>
  <c r="BE6" i="35"/>
  <c r="AS6" i="35"/>
  <c r="BD6" i="35"/>
  <c r="AR6" i="35"/>
  <c r="BB6" i="35"/>
  <c r="AP6" i="35"/>
  <c r="BL6" i="35"/>
  <c r="AZ6" i="35"/>
  <c r="AM6" i="35"/>
  <c r="Z6" i="35"/>
  <c r="BK6" i="35"/>
  <c r="AY6" i="35"/>
  <c r="AK6" i="35"/>
  <c r="Y6" i="35"/>
  <c r="BJ6" i="35"/>
  <c r="AW6" i="35"/>
  <c r="AJ6" i="35"/>
  <c r="BG6" i="35"/>
  <c r="AT6" i="35"/>
  <c r="AH6" i="35"/>
  <c r="BC6" i="35"/>
  <c r="BA6" i="35"/>
  <c r="AU6" i="35"/>
  <c r="AQ6" i="35"/>
  <c r="AO6" i="35"/>
  <c r="AI6" i="35"/>
  <c r="AA6" i="35"/>
  <c r="BM6" i="35"/>
  <c r="BI6" i="35"/>
  <c r="AE6" i="35"/>
  <c r="AB6" i="35"/>
  <c r="AC6" i="35"/>
  <c r="AF6" i="35"/>
  <c r="AG6" i="35"/>
  <c r="AD6" i="35"/>
  <c r="BK4" i="16"/>
  <c r="BA4" i="16"/>
  <c r="AQ4" i="16"/>
  <c r="BM4" i="16"/>
  <c r="BB4" i="16"/>
  <c r="AP4" i="16"/>
  <c r="BL4" i="16"/>
  <c r="AZ4" i="16"/>
  <c r="AO4" i="16"/>
  <c r="BJ4" i="16"/>
  <c r="AY4" i="16"/>
  <c r="AN4" i="16"/>
  <c r="BI4" i="16"/>
  <c r="AX4" i="16"/>
  <c r="AM4" i="16"/>
  <c r="BH4" i="16"/>
  <c r="AW4" i="16"/>
  <c r="AL4" i="16"/>
  <c r="BG4" i="16"/>
  <c r="AV4" i="16"/>
  <c r="AK4" i="16"/>
  <c r="Z4" i="16"/>
  <c r="BF4" i="16"/>
  <c r="AU4" i="16"/>
  <c r="AJ4" i="16"/>
  <c r="Y4" i="16"/>
  <c r="BE4" i="16"/>
  <c r="AT4" i="16"/>
  <c r="AI4" i="16"/>
  <c r="BD4" i="16"/>
  <c r="AS4" i="16"/>
  <c r="AH4" i="16"/>
  <c r="BC4" i="16"/>
  <c r="AR4" i="16"/>
  <c r="AA4" i="16"/>
  <c r="AE4" i="16"/>
  <c r="AG4" i="16"/>
  <c r="AD4" i="16"/>
  <c r="X5" i="16"/>
  <c r="AF4" i="16"/>
  <c r="AB4" i="16"/>
  <c r="BN4" i="16" s="1"/>
  <c r="AC4" i="16"/>
  <c r="BL5" i="32"/>
  <c r="BB5" i="32"/>
  <c r="AR5" i="32"/>
  <c r="AH5" i="32"/>
  <c r="BK5" i="32"/>
  <c r="BA5" i="32"/>
  <c r="AQ5" i="32"/>
  <c r="BE5" i="32"/>
  <c r="AS5" i="32"/>
  <c r="BD5" i="32"/>
  <c r="AP5" i="32"/>
  <c r="BC5" i="32"/>
  <c r="AO5" i="32"/>
  <c r="AZ5" i="32"/>
  <c r="AN5" i="32"/>
  <c r="BM5" i="32"/>
  <c r="AY5" i="32"/>
  <c r="AM5" i="32"/>
  <c r="BJ5" i="32"/>
  <c r="AX5" i="32"/>
  <c r="AL5" i="32"/>
  <c r="Z5" i="32"/>
  <c r="BI5" i="32"/>
  <c r="AW5" i="32"/>
  <c r="AK5" i="32"/>
  <c r="Y5" i="32"/>
  <c r="BH5" i="32"/>
  <c r="AV5" i="32"/>
  <c r="AJ5" i="32"/>
  <c r="AT5" i="32"/>
  <c r="AI5" i="32"/>
  <c r="BG5" i="32"/>
  <c r="BF5" i="32"/>
  <c r="AU5" i="32"/>
  <c r="AA5" i="32"/>
  <c r="AD5" i="32"/>
  <c r="X6" i="32"/>
  <c r="AC5" i="32"/>
  <c r="AF5" i="32"/>
  <c r="AG5" i="32"/>
  <c r="AB5" i="32"/>
  <c r="BN5" i="32" s="1"/>
  <c r="BJ7" i="35"/>
  <c r="AZ7" i="35"/>
  <c r="AP7" i="35"/>
  <c r="BH7" i="35"/>
  <c r="AX7" i="35"/>
  <c r="AN7" i="35"/>
  <c r="BG7" i="35"/>
  <c r="AU7" i="35"/>
  <c r="AI7" i="35"/>
  <c r="BF7" i="35"/>
  <c r="AT7" i="35"/>
  <c r="AH7" i="35"/>
  <c r="BD7" i="35"/>
  <c r="AR7" i="35"/>
  <c r="BB7" i="35"/>
  <c r="AO7" i="35"/>
  <c r="BM7" i="35"/>
  <c r="BA7" i="35"/>
  <c r="AM7" i="35"/>
  <c r="AA7" i="35"/>
  <c r="BL7" i="35"/>
  <c r="AY7" i="35"/>
  <c r="AL7" i="35"/>
  <c r="Z7" i="35"/>
  <c r="BI7" i="35"/>
  <c r="AV7" i="35"/>
  <c r="AJ7" i="35"/>
  <c r="AW7" i="35"/>
  <c r="AS7" i="35"/>
  <c r="AQ7" i="35"/>
  <c r="AK7" i="35"/>
  <c r="Y7" i="35"/>
  <c r="BK7" i="35"/>
  <c r="BE7" i="35"/>
  <c r="BC7" i="35"/>
  <c r="AD7" i="35"/>
  <c r="AB7" i="35"/>
  <c r="AF7" i="35"/>
  <c r="X8" i="35"/>
  <c r="AE7" i="35"/>
  <c r="AC7" i="35"/>
  <c r="AC3" i="16"/>
  <c r="AG4" i="44"/>
  <c r="BI4" i="61"/>
  <c r="AY4" i="61"/>
  <c r="AO4" i="61"/>
  <c r="BE4" i="61"/>
  <c r="AU4" i="61"/>
  <c r="AK4" i="61"/>
  <c r="BM4" i="61"/>
  <c r="BA4" i="61"/>
  <c r="AN4" i="61"/>
  <c r="BL4" i="61"/>
  <c r="AZ4" i="61"/>
  <c r="AM4" i="61"/>
  <c r="Z4" i="61"/>
  <c r="BK4" i="61"/>
  <c r="AX4" i="61"/>
  <c r="AL4" i="61"/>
  <c r="Y4" i="61"/>
  <c r="BG4" i="61"/>
  <c r="AT4" i="61"/>
  <c r="AH4" i="61"/>
  <c r="BD4" i="61"/>
  <c r="AR4" i="61"/>
  <c r="BC4" i="61"/>
  <c r="AQ4" i="61"/>
  <c r="AP4" i="61"/>
  <c r="AI4" i="61"/>
  <c r="BJ4" i="61"/>
  <c r="BH4" i="61"/>
  <c r="BB4" i="61"/>
  <c r="AW4" i="61"/>
  <c r="BF4" i="61"/>
  <c r="AV4" i="61"/>
  <c r="AS4" i="61"/>
  <c r="AJ4" i="61"/>
  <c r="AA4" i="61"/>
  <c r="AC4" i="61"/>
  <c r="AG4" i="61"/>
  <c r="X5" i="61"/>
  <c r="AD4" i="61"/>
  <c r="AF4" i="61"/>
  <c r="AB4" i="61"/>
  <c r="AE4" i="61"/>
  <c r="BG3" i="13"/>
  <c r="AW3" i="13"/>
  <c r="AM3" i="13"/>
  <c r="BE3" i="13"/>
  <c r="AU3" i="13"/>
  <c r="AK3" i="13"/>
  <c r="BD3" i="13"/>
  <c r="AT3" i="13"/>
  <c r="AJ3" i="13"/>
  <c r="Z3" i="13"/>
  <c r="BM3" i="13"/>
  <c r="AZ3" i="13"/>
  <c r="AL3" i="13"/>
  <c r="BL3" i="13"/>
  <c r="AY3" i="13"/>
  <c r="AI3" i="13"/>
  <c r="BK3" i="13"/>
  <c r="AX3" i="13"/>
  <c r="AH3" i="13"/>
  <c r="BJ3" i="13"/>
  <c r="AV3" i="13"/>
  <c r="BI3" i="13"/>
  <c r="AS3" i="13"/>
  <c r="BH3" i="13"/>
  <c r="AR3" i="13"/>
  <c r="BF3" i="13"/>
  <c r="AQ3" i="13"/>
  <c r="BC3" i="13"/>
  <c r="AP3" i="13"/>
  <c r="BB3" i="13"/>
  <c r="AO3" i="13"/>
  <c r="Y3" i="13"/>
  <c r="BA3" i="13"/>
  <c r="AN3" i="13"/>
  <c r="AA3" i="13"/>
  <c r="X4" i="13"/>
  <c r="AD3" i="13"/>
  <c r="BN3" i="13" s="1"/>
  <c r="AG3" i="13"/>
  <c r="AE3" i="13"/>
  <c r="AE6" i="41"/>
  <c r="AE6" i="11"/>
  <c r="BH7" i="47"/>
  <c r="AX7" i="47"/>
  <c r="AN7" i="47"/>
  <c r="BF7" i="47"/>
  <c r="AV7" i="47"/>
  <c r="AL7" i="47"/>
  <c r="BE7" i="47"/>
  <c r="AU7" i="47"/>
  <c r="AK7" i="47"/>
  <c r="AA7" i="47"/>
  <c r="BK7" i="47"/>
  <c r="AW7" i="47"/>
  <c r="AH7" i="47"/>
  <c r="BJ7" i="47"/>
  <c r="AT7" i="47"/>
  <c r="BI7" i="47"/>
  <c r="AS7" i="47"/>
  <c r="BD7" i="47"/>
  <c r="AQ7" i="47"/>
  <c r="BM7" i="47"/>
  <c r="AZ7" i="47"/>
  <c r="AJ7" i="47"/>
  <c r="AY7" i="47"/>
  <c r="AR7" i="47"/>
  <c r="AP7" i="47"/>
  <c r="AO7" i="47"/>
  <c r="AM7" i="47"/>
  <c r="BL7" i="47"/>
  <c r="AI7" i="47"/>
  <c r="BG7" i="47"/>
  <c r="BC7" i="47"/>
  <c r="Z7" i="47"/>
  <c r="BB7" i="47"/>
  <c r="Y7" i="47"/>
  <c r="BA7" i="47"/>
  <c r="AD7" i="47"/>
  <c r="X8" i="47"/>
  <c r="AC7" i="47"/>
  <c r="AG7" i="47"/>
  <c r="AF7" i="47"/>
  <c r="AB7" i="47"/>
  <c r="AE7" i="47"/>
  <c r="AD5" i="31"/>
  <c r="BI4" i="18"/>
  <c r="AY4" i="18"/>
  <c r="AO4" i="18"/>
  <c r="BE4" i="18"/>
  <c r="AU4" i="18"/>
  <c r="AK4" i="18"/>
  <c r="BL4" i="18"/>
  <c r="BB4" i="18"/>
  <c r="AR4" i="18"/>
  <c r="AH4" i="18"/>
  <c r="BK4" i="18"/>
  <c r="BA4" i="18"/>
  <c r="AQ4" i="18"/>
  <c r="BF4" i="18"/>
  <c r="AN4" i="18"/>
  <c r="Y4" i="18"/>
  <c r="BD4" i="18"/>
  <c r="AM4" i="18"/>
  <c r="BC4" i="18"/>
  <c r="AL4" i="18"/>
  <c r="AZ4" i="18"/>
  <c r="AJ4" i="18"/>
  <c r="AX4" i="18"/>
  <c r="AI4" i="18"/>
  <c r="AW4" i="18"/>
  <c r="BM4" i="18"/>
  <c r="AV4" i="18"/>
  <c r="BJ4" i="18"/>
  <c r="AT4" i="18"/>
  <c r="BH4" i="18"/>
  <c r="AS4" i="18"/>
  <c r="AP4" i="18"/>
  <c r="Z4" i="18"/>
  <c r="BG4" i="18"/>
  <c r="AA4" i="18"/>
  <c r="BN2" i="57"/>
  <c r="BN3" i="46"/>
  <c r="BH3" i="58"/>
  <c r="AX3" i="58"/>
  <c r="AN3" i="58"/>
  <c r="BG3" i="58"/>
  <c r="AW3" i="58"/>
  <c r="AM3" i="58"/>
  <c r="BE3" i="58"/>
  <c r="AU3" i="58"/>
  <c r="AK3" i="58"/>
  <c r="BM3" i="58"/>
  <c r="BC3" i="58"/>
  <c r="AS3" i="58"/>
  <c r="AI3" i="58"/>
  <c r="Y3" i="58"/>
  <c r="BJ3" i="58"/>
  <c r="AR3" i="58"/>
  <c r="BI3" i="58"/>
  <c r="AQ3" i="58"/>
  <c r="Z3" i="58"/>
  <c r="BF3" i="58"/>
  <c r="AP3" i="58"/>
  <c r="BB3" i="58"/>
  <c r="AL3" i="58"/>
  <c r="BA3" i="58"/>
  <c r="AJ3" i="58"/>
  <c r="BD3" i="58"/>
  <c r="AZ3" i="58"/>
  <c r="AY3" i="58"/>
  <c r="AV3" i="58"/>
  <c r="AT3" i="58"/>
  <c r="AO3" i="58"/>
  <c r="BL3" i="58"/>
  <c r="BK3" i="58"/>
  <c r="AH3" i="58"/>
  <c r="AA3" i="58"/>
  <c r="BN3" i="56"/>
  <c r="BN3" i="47"/>
  <c r="BN4" i="47"/>
  <c r="AD3" i="26"/>
  <c r="AE5" i="60"/>
  <c r="BG4" i="24"/>
  <c r="AW4" i="24"/>
  <c r="AM4" i="24"/>
  <c r="BF4" i="24"/>
  <c r="AV4" i="24"/>
  <c r="AL4" i="24"/>
  <c r="BE4" i="24"/>
  <c r="AU4" i="24"/>
  <c r="AK4" i="24"/>
  <c r="AA4" i="24"/>
  <c r="BM4" i="24"/>
  <c r="BC4" i="24"/>
  <c r="AS4" i="24"/>
  <c r="AI4" i="24"/>
  <c r="Y4" i="24"/>
  <c r="BK4" i="24"/>
  <c r="BA4" i="24"/>
  <c r="AQ4" i="24"/>
  <c r="AZ4" i="24"/>
  <c r="AY4" i="24"/>
  <c r="AX4" i="24"/>
  <c r="AT4" i="24"/>
  <c r="Z4" i="24"/>
  <c r="BL4" i="24"/>
  <c r="AR4" i="24"/>
  <c r="BJ4" i="24"/>
  <c r="AP4" i="24"/>
  <c r="BI4" i="24"/>
  <c r="AO4" i="24"/>
  <c r="BH4" i="24"/>
  <c r="AN4" i="24"/>
  <c r="BD4" i="24"/>
  <c r="AJ4" i="24"/>
  <c r="BB4" i="24"/>
  <c r="AH4" i="24"/>
  <c r="BN2" i="55"/>
  <c r="BN3" i="43"/>
  <c r="BN3" i="35"/>
  <c r="BN3" i="25"/>
  <c r="AE4" i="38"/>
  <c r="BN2" i="24"/>
  <c r="AC4" i="38"/>
  <c r="AE4" i="17"/>
  <c r="AE3" i="8"/>
  <c r="BK4" i="25"/>
  <c r="BA4" i="25"/>
  <c r="AQ4" i="25"/>
  <c r="BJ4" i="25"/>
  <c r="AZ4" i="25"/>
  <c r="AP4" i="25"/>
  <c r="BI4" i="25"/>
  <c r="AY4" i="25"/>
  <c r="AO4" i="25"/>
  <c r="BG4" i="25"/>
  <c r="AW4" i="25"/>
  <c r="AM4" i="25"/>
  <c r="BF4" i="25"/>
  <c r="AV4" i="25"/>
  <c r="AL4" i="25"/>
  <c r="BE4" i="25"/>
  <c r="AU4" i="25"/>
  <c r="AK4" i="25"/>
  <c r="AR4" i="25"/>
  <c r="BM4" i="25"/>
  <c r="AN4" i="25"/>
  <c r="BL4" i="25"/>
  <c r="AJ4" i="25"/>
  <c r="BH4" i="25"/>
  <c r="AI4" i="25"/>
  <c r="BD4" i="25"/>
  <c r="AH4" i="25"/>
  <c r="BC4" i="25"/>
  <c r="BB4" i="25"/>
  <c r="Z4" i="25"/>
  <c r="AX4" i="25"/>
  <c r="Y4" i="25"/>
  <c r="AT4" i="25"/>
  <c r="AS4" i="25"/>
  <c r="AA4" i="25"/>
  <c r="BN2" i="23"/>
  <c r="AC4" i="30"/>
  <c r="BN4" i="30" s="1"/>
  <c r="AC5" i="12"/>
  <c r="BN3" i="31"/>
  <c r="AE7" i="22"/>
  <c r="BN7" i="22" s="1"/>
  <c r="BM3" i="12"/>
  <c r="BC3" i="12"/>
  <c r="AS3" i="12"/>
  <c r="AI3" i="12"/>
  <c r="Y3" i="12"/>
  <c r="BK3" i="12"/>
  <c r="BA3" i="12"/>
  <c r="AQ3" i="12"/>
  <c r="BJ3" i="12"/>
  <c r="AX3" i="12"/>
  <c r="AL3" i="12"/>
  <c r="Z3" i="12"/>
  <c r="BI3" i="12"/>
  <c r="AW3" i="12"/>
  <c r="AK3" i="12"/>
  <c r="BH3" i="12"/>
  <c r="AV3" i="12"/>
  <c r="AJ3" i="12"/>
  <c r="BG3" i="12"/>
  <c r="AU3" i="12"/>
  <c r="AH3" i="12"/>
  <c r="BF3" i="12"/>
  <c r="AT3" i="12"/>
  <c r="BE3" i="12"/>
  <c r="AR3" i="12"/>
  <c r="BD3" i="12"/>
  <c r="AP3" i="12"/>
  <c r="BB3" i="12"/>
  <c r="AO3" i="12"/>
  <c r="AZ3" i="12"/>
  <c r="AN3" i="12"/>
  <c r="BL3" i="12"/>
  <c r="AY3" i="12"/>
  <c r="AM3" i="12"/>
  <c r="AA3" i="12"/>
  <c r="BM3" i="14"/>
  <c r="BC3" i="14"/>
  <c r="AS3" i="14"/>
  <c r="AI3" i="14"/>
  <c r="Y3" i="14"/>
  <c r="BK3" i="14"/>
  <c r="BA3" i="14"/>
  <c r="AQ3" i="14"/>
  <c r="BI3" i="14"/>
  <c r="AY3" i="14"/>
  <c r="AO3" i="14"/>
  <c r="BH3" i="14"/>
  <c r="AX3" i="14"/>
  <c r="AN3" i="14"/>
  <c r="BF3" i="14"/>
  <c r="AV3" i="14"/>
  <c r="AL3" i="14"/>
  <c r="AU3" i="14"/>
  <c r="AA3" i="14"/>
  <c r="AT3" i="14"/>
  <c r="Z3" i="14"/>
  <c r="BL3" i="14"/>
  <c r="AR3" i="14"/>
  <c r="BJ3" i="14"/>
  <c r="AP3" i="14"/>
  <c r="BG3" i="14"/>
  <c r="AM3" i="14"/>
  <c r="BE3" i="14"/>
  <c r="AK3" i="14"/>
  <c r="BD3" i="14"/>
  <c r="AJ3" i="14"/>
  <c r="BB3" i="14"/>
  <c r="AH3" i="14"/>
  <c r="AZ3" i="14"/>
  <c r="AW3" i="14"/>
  <c r="BK4" i="41"/>
  <c r="BA4" i="41"/>
  <c r="AQ4" i="41"/>
  <c r="BM4" i="41"/>
  <c r="BB4" i="41"/>
  <c r="AP4" i="41"/>
  <c r="BL4" i="41"/>
  <c r="AZ4" i="41"/>
  <c r="AO4" i="41"/>
  <c r="BJ4" i="41"/>
  <c r="AY4" i="41"/>
  <c r="AN4" i="41"/>
  <c r="BI4" i="41"/>
  <c r="AX4" i="41"/>
  <c r="AM4" i="41"/>
  <c r="BH4" i="41"/>
  <c r="AW4" i="41"/>
  <c r="AL4" i="41"/>
  <c r="BG4" i="41"/>
  <c r="AV4" i="41"/>
  <c r="AK4" i="41"/>
  <c r="Z4" i="41"/>
  <c r="BF4" i="41"/>
  <c r="AU4" i="41"/>
  <c r="AJ4" i="41"/>
  <c r="Y4" i="41"/>
  <c r="BE4" i="41"/>
  <c r="AT4" i="41"/>
  <c r="AI4" i="41"/>
  <c r="BC4" i="41"/>
  <c r="AR4" i="41"/>
  <c r="AS4" i="41"/>
  <c r="AH4" i="41"/>
  <c r="BD4" i="41"/>
  <c r="AA4" i="41"/>
  <c r="X5" i="17"/>
  <c r="BN2" i="40"/>
  <c r="AB6" i="22"/>
  <c r="AF4" i="32"/>
  <c r="AF3" i="23"/>
  <c r="X4" i="58"/>
  <c r="BN4" i="19"/>
  <c r="AE3" i="33"/>
  <c r="BH4" i="11"/>
  <c r="AX4" i="11"/>
  <c r="AN4" i="11"/>
  <c r="BG4" i="11"/>
  <c r="AW4" i="11"/>
  <c r="AM4" i="11"/>
  <c r="BF4" i="11"/>
  <c r="AV4" i="11"/>
  <c r="AL4" i="11"/>
  <c r="BE4" i="11"/>
  <c r="AU4" i="11"/>
  <c r="AK4" i="11"/>
  <c r="BD4" i="11"/>
  <c r="AT4" i="11"/>
  <c r="AJ4" i="11"/>
  <c r="Z4" i="11"/>
  <c r="BM4" i="11"/>
  <c r="BC4" i="11"/>
  <c r="AS4" i="11"/>
  <c r="AI4" i="11"/>
  <c r="Y4" i="11"/>
  <c r="BL4" i="11"/>
  <c r="BB4" i="11"/>
  <c r="AR4" i="11"/>
  <c r="AH4" i="11"/>
  <c r="BK4" i="11"/>
  <c r="BA4" i="11"/>
  <c r="AQ4" i="11"/>
  <c r="BI4" i="11"/>
  <c r="AY4" i="11"/>
  <c r="AO4" i="11"/>
  <c r="BJ4" i="11"/>
  <c r="AZ4" i="11"/>
  <c r="AP4" i="11"/>
  <c r="AA4" i="11"/>
  <c r="AG3" i="50"/>
  <c r="AG5" i="41"/>
  <c r="BD5" i="21"/>
  <c r="AT5" i="21"/>
  <c r="AJ5" i="21"/>
  <c r="Z5" i="21"/>
  <c r="BL5" i="21"/>
  <c r="BB5" i="21"/>
  <c r="AR5" i="21"/>
  <c r="AH5" i="21"/>
  <c r="BH5" i="21"/>
  <c r="AX5" i="21"/>
  <c r="AN5" i="21"/>
  <c r="BE5" i="21"/>
  <c r="AU5" i="21"/>
  <c r="AK5" i="21"/>
  <c r="AA5" i="21"/>
  <c r="BG5" i="21"/>
  <c r="AP5" i="21"/>
  <c r="Y5" i="21"/>
  <c r="BF5" i="21"/>
  <c r="AO5" i="21"/>
  <c r="BC5" i="21"/>
  <c r="AM5" i="21"/>
  <c r="BA5" i="21"/>
  <c r="AL5" i="21"/>
  <c r="AZ5" i="21"/>
  <c r="AI5" i="21"/>
  <c r="AY5" i="21"/>
  <c r="BK5" i="21"/>
  <c r="AV5" i="21"/>
  <c r="BJ5" i="21"/>
  <c r="AS5" i="21"/>
  <c r="BI5" i="21"/>
  <c r="AQ5" i="21"/>
  <c r="BM5" i="21"/>
  <c r="AW5" i="21"/>
  <c r="BE4" i="34"/>
  <c r="AU4" i="34"/>
  <c r="AK4" i="34"/>
  <c r="BD4" i="34"/>
  <c r="AT4" i="34"/>
  <c r="AJ4" i="34"/>
  <c r="Z4" i="34"/>
  <c r="BL4" i="34"/>
  <c r="BB4" i="34"/>
  <c r="AR4" i="34"/>
  <c r="AH4" i="34"/>
  <c r="BJ4" i="34"/>
  <c r="AZ4" i="34"/>
  <c r="AP4" i="34"/>
  <c r="BI4" i="34"/>
  <c r="AY4" i="34"/>
  <c r="AO4" i="34"/>
  <c r="BH4" i="34"/>
  <c r="AX4" i="34"/>
  <c r="AN4" i="34"/>
  <c r="AQ4" i="34"/>
  <c r="BM4" i="34"/>
  <c r="AM4" i="34"/>
  <c r="BK4" i="34"/>
  <c r="AL4" i="34"/>
  <c r="BG4" i="34"/>
  <c r="AI4" i="34"/>
  <c r="BF4" i="34"/>
  <c r="BC4" i="34"/>
  <c r="BA4" i="34"/>
  <c r="AW4" i="34"/>
  <c r="Y4" i="34"/>
  <c r="AV4" i="34"/>
  <c r="AS4" i="34"/>
  <c r="AA4" i="34"/>
  <c r="BI7" i="28"/>
  <c r="AY7" i="28"/>
  <c r="AO7" i="28"/>
  <c r="BH7" i="28"/>
  <c r="AX7" i="28"/>
  <c r="AN7" i="28"/>
  <c r="BG7" i="28"/>
  <c r="AW7" i="28"/>
  <c r="AM7" i="28"/>
  <c r="BF7" i="28"/>
  <c r="AV7" i="28"/>
  <c r="AL7" i="28"/>
  <c r="BE7" i="28"/>
  <c r="AU7" i="28"/>
  <c r="AK7" i="28"/>
  <c r="BL7" i="28"/>
  <c r="BB7" i="28"/>
  <c r="AR7" i="28"/>
  <c r="AH7" i="28"/>
  <c r="BJ7" i="28"/>
  <c r="AZ7" i="28"/>
  <c r="AP7" i="28"/>
  <c r="BM7" i="28"/>
  <c r="BK7" i="28"/>
  <c r="Z7" i="28"/>
  <c r="BD7" i="28"/>
  <c r="Y7" i="28"/>
  <c r="BC7" i="28"/>
  <c r="BA7" i="28"/>
  <c r="AT7" i="28"/>
  <c r="AS7" i="28"/>
  <c r="AQ7" i="28"/>
  <c r="AJ7" i="28"/>
  <c r="AI7" i="28"/>
  <c r="AA7" i="28"/>
  <c r="BF5" i="46"/>
  <c r="AV5" i="46"/>
  <c r="AL5" i="46"/>
  <c r="BD5" i="46"/>
  <c r="AT5" i="46"/>
  <c r="AJ5" i="46"/>
  <c r="Z5" i="46"/>
  <c r="BB5" i="46"/>
  <c r="AP5" i="46"/>
  <c r="BL5" i="46"/>
  <c r="AZ5" i="46"/>
  <c r="AN5" i="46"/>
  <c r="BK5" i="46"/>
  <c r="AY5" i="46"/>
  <c r="AM5" i="46"/>
  <c r="Y5" i="46"/>
  <c r="BJ5" i="46"/>
  <c r="AX5" i="46"/>
  <c r="AK5" i="46"/>
  <c r="BI5" i="46"/>
  <c r="AW5" i="46"/>
  <c r="AI5" i="46"/>
  <c r="BH5" i="46"/>
  <c r="AU5" i="46"/>
  <c r="AH5" i="46"/>
  <c r="BG5" i="46"/>
  <c r="AS5" i="46"/>
  <c r="AQ5" i="46"/>
  <c r="AO5" i="46"/>
  <c r="BM5" i="46"/>
  <c r="BE5" i="46"/>
  <c r="BC5" i="46"/>
  <c r="BA5" i="46"/>
  <c r="AR5" i="46"/>
  <c r="AA5" i="46"/>
  <c r="BN2" i="51"/>
  <c r="AE4" i="24"/>
  <c r="BG6" i="28"/>
  <c r="AW6" i="28"/>
  <c r="AM6" i="28"/>
  <c r="BF6" i="28"/>
  <c r="AV6" i="28"/>
  <c r="AL6" i="28"/>
  <c r="BE6" i="28"/>
  <c r="AU6" i="28"/>
  <c r="AK6" i="28"/>
  <c r="BD6" i="28"/>
  <c r="AT6" i="28"/>
  <c r="AJ6" i="28"/>
  <c r="Z6" i="28"/>
  <c r="BM6" i="28"/>
  <c r="BC6" i="28"/>
  <c r="AS6" i="28"/>
  <c r="AI6" i="28"/>
  <c r="Y6" i="28"/>
  <c r="BJ6" i="28"/>
  <c r="AZ6" i="28"/>
  <c r="AP6" i="28"/>
  <c r="BH6" i="28"/>
  <c r="AX6" i="28"/>
  <c r="AN6" i="28"/>
  <c r="AR6" i="28"/>
  <c r="AQ6" i="28"/>
  <c r="AO6" i="28"/>
  <c r="AH6" i="28"/>
  <c r="BL6" i="28"/>
  <c r="BK6" i="28"/>
  <c r="BI6" i="28"/>
  <c r="BB6" i="28"/>
  <c r="BA6" i="28"/>
  <c r="AY6" i="28"/>
  <c r="AA6" i="28"/>
  <c r="BN2" i="50"/>
  <c r="BN3" i="41"/>
  <c r="BN2" i="19"/>
  <c r="AC6" i="28"/>
  <c r="AF5" i="12"/>
  <c r="BD5" i="27"/>
  <c r="AT5" i="27"/>
  <c r="AJ5" i="27"/>
  <c r="Z5" i="27"/>
  <c r="BL5" i="27"/>
  <c r="BB5" i="27"/>
  <c r="AR5" i="27"/>
  <c r="AH5" i="27"/>
  <c r="BE5" i="27"/>
  <c r="AQ5" i="27"/>
  <c r="BC5" i="27"/>
  <c r="AP5" i="27"/>
  <c r="BA5" i="27"/>
  <c r="AO5" i="27"/>
  <c r="BM5" i="27"/>
  <c r="AZ5" i="27"/>
  <c r="AN5" i="27"/>
  <c r="BK5" i="27"/>
  <c r="AY5" i="27"/>
  <c r="AM5" i="27"/>
  <c r="AA5" i="27"/>
  <c r="BJ5" i="27"/>
  <c r="AX5" i="27"/>
  <c r="AL5" i="27"/>
  <c r="Y5" i="27"/>
  <c r="BI5" i="27"/>
  <c r="AW5" i="27"/>
  <c r="AK5" i="27"/>
  <c r="BH5" i="27"/>
  <c r="AV5" i="27"/>
  <c r="AI5" i="27"/>
  <c r="BG5" i="27"/>
  <c r="AU5" i="27"/>
  <c r="BF5" i="27"/>
  <c r="AS5" i="27"/>
  <c r="BD6" i="59"/>
  <c r="AT6" i="59"/>
  <c r="AJ6" i="59"/>
  <c r="Z6" i="59"/>
  <c r="BK6" i="59"/>
  <c r="BA6" i="59"/>
  <c r="AQ6" i="59"/>
  <c r="BF6" i="59"/>
  <c r="AV6" i="59"/>
  <c r="AL6" i="59"/>
  <c r="BI6" i="59"/>
  <c r="AU6" i="59"/>
  <c r="BG6" i="59"/>
  <c r="AR6" i="59"/>
  <c r="BE6" i="59"/>
  <c r="AP6" i="59"/>
  <c r="BC6" i="59"/>
  <c r="AO6" i="59"/>
  <c r="AA6" i="59"/>
  <c r="AZ6" i="59"/>
  <c r="AM6" i="59"/>
  <c r="BM6" i="59"/>
  <c r="AY6" i="59"/>
  <c r="AK6" i="59"/>
  <c r="AI6" i="59"/>
  <c r="BL6" i="59"/>
  <c r="BJ6" i="59"/>
  <c r="Y6" i="59"/>
  <c r="BH6" i="59"/>
  <c r="AX6" i="59"/>
  <c r="AW6" i="59"/>
  <c r="AS6" i="59"/>
  <c r="BB6" i="59"/>
  <c r="AN6" i="59"/>
  <c r="AH6" i="59"/>
  <c r="BN4" i="43"/>
  <c r="BN4" i="35"/>
  <c r="AF5" i="27"/>
  <c r="BH5" i="52"/>
  <c r="AX5" i="52"/>
  <c r="AN5" i="52"/>
  <c r="BG5" i="52"/>
  <c r="AW5" i="52"/>
  <c r="AM5" i="52"/>
  <c r="BF5" i="52"/>
  <c r="AV5" i="52"/>
  <c r="AL5" i="52"/>
  <c r="BE5" i="52"/>
  <c r="AU5" i="52"/>
  <c r="AK5" i="52"/>
  <c r="BL5" i="52"/>
  <c r="BB5" i="52"/>
  <c r="AR5" i="52"/>
  <c r="AH5" i="52"/>
  <c r="BJ5" i="52"/>
  <c r="AP5" i="52"/>
  <c r="BI5" i="52"/>
  <c r="AO5" i="52"/>
  <c r="BD5" i="52"/>
  <c r="AJ5" i="52"/>
  <c r="BC5" i="52"/>
  <c r="AI5" i="52"/>
  <c r="BA5" i="52"/>
  <c r="AZ5" i="52"/>
  <c r="AY5" i="52"/>
  <c r="AT5" i="52"/>
  <c r="Z5" i="52"/>
  <c r="BM5" i="52"/>
  <c r="AS5" i="52"/>
  <c r="Y5" i="52"/>
  <c r="BK5" i="52"/>
  <c r="AQ5" i="52"/>
  <c r="AA5" i="52"/>
  <c r="BH7" i="55"/>
  <c r="AX7" i="55"/>
  <c r="AN7" i="55"/>
  <c r="BM7" i="55"/>
  <c r="BB7" i="55"/>
  <c r="AQ7" i="55"/>
  <c r="BK7" i="55"/>
  <c r="AZ7" i="55"/>
  <c r="AO7" i="55"/>
  <c r="BI7" i="55"/>
  <c r="AW7" i="55"/>
  <c r="AL7" i="55"/>
  <c r="BJ7" i="55"/>
  <c r="AT7" i="55"/>
  <c r="BF7" i="55"/>
  <c r="AR7" i="55"/>
  <c r="Z7" i="55"/>
  <c r="BD7" i="55"/>
  <c r="AM7" i="55"/>
  <c r="BL7" i="55"/>
  <c r="AK7" i="55"/>
  <c r="BG7" i="55"/>
  <c r="AJ7" i="55"/>
  <c r="BE7" i="55"/>
  <c r="AI7" i="55"/>
  <c r="BA7" i="55"/>
  <c r="AY7" i="55"/>
  <c r="AV7" i="55"/>
  <c r="Y7" i="55"/>
  <c r="AU7" i="55"/>
  <c r="AP7" i="55"/>
  <c r="AS7" i="55"/>
  <c r="AH7" i="55"/>
  <c r="BC7" i="55"/>
  <c r="AA7" i="55"/>
  <c r="BN3" i="53"/>
  <c r="BN4" i="45"/>
  <c r="AB4" i="24"/>
  <c r="AE6" i="28"/>
  <c r="BN2" i="54"/>
  <c r="AD7" i="59"/>
  <c r="BN7" i="59" s="1"/>
  <c r="AF5" i="46"/>
  <c r="BG4" i="15"/>
  <c r="AW4" i="15"/>
  <c r="AM4" i="15"/>
  <c r="BE4" i="15"/>
  <c r="AU4" i="15"/>
  <c r="AK4" i="15"/>
  <c r="AA4" i="15"/>
  <c r="BD4" i="15"/>
  <c r="AT4" i="15"/>
  <c r="AJ4" i="15"/>
  <c r="Z4" i="15"/>
  <c r="BM4" i="15"/>
  <c r="BC4" i="15"/>
  <c r="AS4" i="15"/>
  <c r="AI4" i="15"/>
  <c r="Y4" i="15"/>
  <c r="BL4" i="15"/>
  <c r="BB4" i="15"/>
  <c r="AR4" i="15"/>
  <c r="AH4" i="15"/>
  <c r="BK4" i="15"/>
  <c r="BA4" i="15"/>
  <c r="AQ4" i="15"/>
  <c r="BJ4" i="15"/>
  <c r="AZ4" i="15"/>
  <c r="AP4" i="15"/>
  <c r="AN4" i="15"/>
  <c r="AL4" i="15"/>
  <c r="BI4" i="15"/>
  <c r="BH4" i="15"/>
  <c r="BF4" i="15"/>
  <c r="AY4" i="15"/>
  <c r="AX4" i="15"/>
  <c r="AV4" i="15"/>
  <c r="AO4" i="15"/>
  <c r="BK3" i="25"/>
  <c r="BA3" i="25"/>
  <c r="AQ3" i="25"/>
  <c r="BJ3" i="25"/>
  <c r="AZ3" i="25"/>
  <c r="AP3" i="25"/>
  <c r="BI3" i="25"/>
  <c r="AY3" i="25"/>
  <c r="AO3" i="25"/>
  <c r="BG3" i="25"/>
  <c r="AW3" i="25"/>
  <c r="AM3" i="25"/>
  <c r="BF3" i="25"/>
  <c r="AV3" i="25"/>
  <c r="AL3" i="25"/>
  <c r="BE3" i="25"/>
  <c r="AU3" i="25"/>
  <c r="AK3" i="25"/>
  <c r="AS3" i="25"/>
  <c r="AR3" i="25"/>
  <c r="BM3" i="25"/>
  <c r="AN3" i="25"/>
  <c r="BL3" i="25"/>
  <c r="AJ3" i="25"/>
  <c r="BH3" i="25"/>
  <c r="AI3" i="25"/>
  <c r="BD3" i="25"/>
  <c r="AH3" i="25"/>
  <c r="BC3" i="25"/>
  <c r="BB3" i="25"/>
  <c r="Z3" i="25"/>
  <c r="AX3" i="25"/>
  <c r="Y3" i="25"/>
  <c r="AT3" i="25"/>
  <c r="AA3" i="25"/>
  <c r="X10" i="40"/>
  <c r="BN2" i="42"/>
  <c r="BN3" i="21"/>
  <c r="X6" i="45"/>
  <c r="X5" i="30"/>
  <c r="AG7" i="22"/>
  <c r="X5" i="34"/>
  <c r="BN4" i="51"/>
  <c r="BN3" i="11"/>
  <c r="AC6" i="59"/>
  <c r="BN6" i="59" s="1"/>
  <c r="AD5" i="35"/>
  <c r="BD3" i="37"/>
  <c r="AT3" i="37"/>
  <c r="AJ3" i="37"/>
  <c r="Z3" i="37"/>
  <c r="BM3" i="37"/>
  <c r="BC3" i="37"/>
  <c r="AS3" i="37"/>
  <c r="AI3" i="37"/>
  <c r="Y3" i="37"/>
  <c r="BL3" i="37"/>
  <c r="BB3" i="37"/>
  <c r="AR3" i="37"/>
  <c r="AH3" i="37"/>
  <c r="BK3" i="37"/>
  <c r="BA3" i="37"/>
  <c r="AQ3" i="37"/>
  <c r="BJ3" i="37"/>
  <c r="AZ3" i="37"/>
  <c r="AP3" i="37"/>
  <c r="BI3" i="37"/>
  <c r="AY3" i="37"/>
  <c r="AO3" i="37"/>
  <c r="BH3" i="37"/>
  <c r="AX3" i="37"/>
  <c r="AN3" i="37"/>
  <c r="BG3" i="37"/>
  <c r="AW3" i="37"/>
  <c r="AM3" i="37"/>
  <c r="AK3" i="37"/>
  <c r="AA3" i="37"/>
  <c r="BF3" i="37"/>
  <c r="BE3" i="37"/>
  <c r="AV3" i="37"/>
  <c r="AU3" i="37"/>
  <c r="AL3" i="37"/>
  <c r="BE3" i="38"/>
  <c r="AU3" i="38"/>
  <c r="AK3" i="38"/>
  <c r="BK3" i="38"/>
  <c r="BA3" i="38"/>
  <c r="AQ3" i="38"/>
  <c r="BJ3" i="38"/>
  <c r="AX3" i="38"/>
  <c r="AL3" i="38"/>
  <c r="Y3" i="38"/>
  <c r="BI3" i="38"/>
  <c r="AW3" i="38"/>
  <c r="AJ3" i="38"/>
  <c r="BH3" i="38"/>
  <c r="AV3" i="38"/>
  <c r="AI3" i="38"/>
  <c r="BG3" i="38"/>
  <c r="AT3" i="38"/>
  <c r="AH3" i="38"/>
  <c r="BF3" i="38"/>
  <c r="AS3" i="38"/>
  <c r="BD3" i="38"/>
  <c r="AR3" i="38"/>
  <c r="BC3" i="38"/>
  <c r="AP3" i="38"/>
  <c r="BB3" i="38"/>
  <c r="AO3" i="38"/>
  <c r="BM3" i="38"/>
  <c r="AZ3" i="38"/>
  <c r="AN3" i="38"/>
  <c r="BL3" i="38"/>
  <c r="AY3" i="38"/>
  <c r="AM3" i="38"/>
  <c r="Z3" i="38"/>
  <c r="AA3" i="38"/>
  <c r="X6" i="21"/>
  <c r="X6" i="46"/>
  <c r="AF5" i="41"/>
  <c r="BN5" i="41" s="1"/>
  <c r="BE4" i="35"/>
  <c r="AU4" i="35"/>
  <c r="AK4" i="35"/>
  <c r="AA4" i="35"/>
  <c r="BM4" i="35"/>
  <c r="BC4" i="35"/>
  <c r="AS4" i="35"/>
  <c r="AI4" i="35"/>
  <c r="Y4" i="35"/>
  <c r="BB4" i="35"/>
  <c r="AP4" i="35"/>
  <c r="BA4" i="35"/>
  <c r="AO4" i="35"/>
  <c r="BK4" i="35"/>
  <c r="AY4" i="35"/>
  <c r="AM4" i="35"/>
  <c r="Z4" i="35"/>
  <c r="BI4" i="35"/>
  <c r="AW4" i="35"/>
  <c r="AJ4" i="35"/>
  <c r="BH4" i="35"/>
  <c r="AV4" i="35"/>
  <c r="AH4" i="35"/>
  <c r="BG4" i="35"/>
  <c r="AT4" i="35"/>
  <c r="BD4" i="35"/>
  <c r="AQ4" i="35"/>
  <c r="BL4" i="35"/>
  <c r="BJ4" i="35"/>
  <c r="BF4" i="35"/>
  <c r="AZ4" i="35"/>
  <c r="AX4" i="35"/>
  <c r="AR4" i="35"/>
  <c r="AN4" i="35"/>
  <c r="AL4" i="35"/>
  <c r="BI3" i="56"/>
  <c r="AY3" i="56"/>
  <c r="AO3" i="56"/>
  <c r="BG3" i="56"/>
  <c r="AW3" i="56"/>
  <c r="AM3" i="56"/>
  <c r="BD3" i="56"/>
  <c r="AT3" i="56"/>
  <c r="AJ3" i="56"/>
  <c r="Z3" i="56"/>
  <c r="BL3" i="56"/>
  <c r="BB3" i="56"/>
  <c r="AR3" i="56"/>
  <c r="AH3" i="56"/>
  <c r="BE3" i="56"/>
  <c r="AN3" i="56"/>
  <c r="BC3" i="56"/>
  <c r="AL3" i="56"/>
  <c r="AZ3" i="56"/>
  <c r="AI3" i="56"/>
  <c r="BM3" i="56"/>
  <c r="AV3" i="56"/>
  <c r="BK3" i="56"/>
  <c r="AU3" i="56"/>
  <c r="BJ3" i="56"/>
  <c r="AS3" i="56"/>
  <c r="BH3" i="56"/>
  <c r="AQ3" i="56"/>
  <c r="AA3" i="56"/>
  <c r="BA3" i="56"/>
  <c r="AX3" i="56"/>
  <c r="AP3" i="56"/>
  <c r="AK3" i="56"/>
  <c r="BF3" i="56"/>
  <c r="Y3" i="56"/>
  <c r="X6" i="27"/>
  <c r="BE4" i="53"/>
  <c r="AU4" i="53"/>
  <c r="AK4" i="53"/>
  <c r="AA4" i="53"/>
  <c r="BD4" i="53"/>
  <c r="AT4" i="53"/>
  <c r="AJ4" i="53"/>
  <c r="Z4" i="53"/>
  <c r="BM4" i="53"/>
  <c r="BC4" i="53"/>
  <c r="AS4" i="53"/>
  <c r="AI4" i="53"/>
  <c r="Y4" i="53"/>
  <c r="AZ4" i="53"/>
  <c r="AM4" i="53"/>
  <c r="BL4" i="53"/>
  <c r="AY4" i="53"/>
  <c r="AL4" i="53"/>
  <c r="BK4" i="53"/>
  <c r="AX4" i="53"/>
  <c r="AH4" i="53"/>
  <c r="BJ4" i="53"/>
  <c r="AW4" i="53"/>
  <c r="BI4" i="53"/>
  <c r="AV4" i="53"/>
  <c r="BH4" i="53"/>
  <c r="AR4" i="53"/>
  <c r="BF4" i="53"/>
  <c r="AP4" i="53"/>
  <c r="BB4" i="53"/>
  <c r="AO4" i="53"/>
  <c r="BA4" i="53"/>
  <c r="AN4" i="53"/>
  <c r="BG4" i="53"/>
  <c r="AQ4" i="53"/>
  <c r="X5" i="24"/>
  <c r="AC3" i="61"/>
  <c r="BN2" i="31"/>
  <c r="BH3" i="50"/>
  <c r="AX3" i="50"/>
  <c r="AN3" i="50"/>
  <c r="BE3" i="50"/>
  <c r="AU3" i="50"/>
  <c r="AK3" i="50"/>
  <c r="BK3" i="50"/>
  <c r="AY3" i="50"/>
  <c r="AL3" i="50"/>
  <c r="Y3" i="50"/>
  <c r="BJ3" i="50"/>
  <c r="AW3" i="50"/>
  <c r="AJ3" i="50"/>
  <c r="BI3" i="50"/>
  <c r="AV3" i="50"/>
  <c r="AI3" i="50"/>
  <c r="BG3" i="50"/>
  <c r="AT3" i="50"/>
  <c r="AH3" i="50"/>
  <c r="BF3" i="50"/>
  <c r="AS3" i="50"/>
  <c r="BD3" i="50"/>
  <c r="AR3" i="50"/>
  <c r="BB3" i="50"/>
  <c r="AP3" i="50"/>
  <c r="BM3" i="50"/>
  <c r="BA3" i="50"/>
  <c r="AO3" i="50"/>
  <c r="AZ3" i="50"/>
  <c r="AQ3" i="50"/>
  <c r="AM3" i="50"/>
  <c r="Z3" i="50"/>
  <c r="BL3" i="50"/>
  <c r="BC3" i="50"/>
  <c r="AA3" i="50"/>
  <c r="AG4" i="18"/>
  <c r="AG3" i="17"/>
  <c r="AG6" i="47"/>
  <c r="BN5" i="51"/>
  <c r="BN3" i="40"/>
  <c r="BN3" i="32"/>
  <c r="BN4" i="11"/>
  <c r="AC5" i="21"/>
  <c r="AE4" i="18"/>
  <c r="X4" i="57"/>
  <c r="BM4" i="47"/>
  <c r="BC4" i="47"/>
  <c r="AS4" i="47"/>
  <c r="AI4" i="47"/>
  <c r="Y4" i="47"/>
  <c r="BK4" i="47"/>
  <c r="BA4" i="47"/>
  <c r="AQ4" i="47"/>
  <c r="AZ4" i="47"/>
  <c r="AN4" i="47"/>
  <c r="BJ4" i="47"/>
  <c r="AX4" i="47"/>
  <c r="AL4" i="47"/>
  <c r="Z4" i="47"/>
  <c r="BH4" i="47"/>
  <c r="AV4" i="47"/>
  <c r="AJ4" i="47"/>
  <c r="BE4" i="47"/>
  <c r="AM4" i="47"/>
  <c r="BD4" i="47"/>
  <c r="AK4" i="47"/>
  <c r="BB4" i="47"/>
  <c r="AH4" i="47"/>
  <c r="AY4" i="47"/>
  <c r="AW4" i="47"/>
  <c r="AU4" i="47"/>
  <c r="BL4" i="47"/>
  <c r="AT4" i="47"/>
  <c r="BI4" i="47"/>
  <c r="AR4" i="47"/>
  <c r="AA4" i="47"/>
  <c r="BG4" i="47"/>
  <c r="AP4" i="47"/>
  <c r="BF4" i="47"/>
  <c r="AO4" i="47"/>
  <c r="AB3" i="50"/>
  <c r="BN3" i="50" s="1"/>
  <c r="BN4" i="28"/>
  <c r="AB5" i="12"/>
  <c r="BN5" i="12" s="1"/>
  <c r="AC5" i="35"/>
  <c r="BN5" i="35" s="1"/>
  <c r="AD3" i="36"/>
  <c r="AF6" i="22"/>
  <c r="AF3" i="12"/>
  <c r="BM4" i="27"/>
  <c r="BC4" i="27"/>
  <c r="AS4" i="27"/>
  <c r="AI4" i="27"/>
  <c r="Y4" i="27"/>
  <c r="BK4" i="27"/>
  <c r="BA4" i="27"/>
  <c r="AQ4" i="27"/>
  <c r="BD4" i="27"/>
  <c r="AP4" i="27"/>
  <c r="BB4" i="27"/>
  <c r="AO4" i="27"/>
  <c r="AZ4" i="27"/>
  <c r="AN4" i="27"/>
  <c r="BL4" i="27"/>
  <c r="AY4" i="27"/>
  <c r="AM4" i="27"/>
  <c r="AA4" i="27"/>
  <c r="BJ4" i="27"/>
  <c r="AX4" i="27"/>
  <c r="AL4" i="27"/>
  <c r="Z4" i="27"/>
  <c r="BI4" i="27"/>
  <c r="AW4" i="27"/>
  <c r="AK4" i="27"/>
  <c r="BH4" i="27"/>
  <c r="AV4" i="27"/>
  <c r="AJ4" i="27"/>
  <c r="BG4" i="27"/>
  <c r="AU4" i="27"/>
  <c r="AH4" i="27"/>
  <c r="BF4" i="27"/>
  <c r="AT4" i="27"/>
  <c r="BE4" i="27"/>
  <c r="AR4" i="27"/>
  <c r="AG6" i="28"/>
  <c r="BI5" i="7"/>
  <c r="AY5" i="7"/>
  <c r="AO5" i="7"/>
  <c r="BH5" i="7"/>
  <c r="AN5" i="7"/>
  <c r="AX5" i="7"/>
  <c r="BG5" i="7"/>
  <c r="AW5" i="7"/>
  <c r="AM5" i="7"/>
  <c r="BF5" i="7"/>
  <c r="AV5" i="7"/>
  <c r="AL5" i="7"/>
  <c r="BE5" i="7"/>
  <c r="AU5" i="7"/>
  <c r="AK5" i="7"/>
  <c r="BD5" i="7"/>
  <c r="AT5" i="7"/>
  <c r="AJ5" i="7"/>
  <c r="Z5" i="7"/>
  <c r="BK5" i="7"/>
  <c r="BA5" i="7"/>
  <c r="AQ5" i="7"/>
  <c r="BM5" i="7"/>
  <c r="BC5" i="7"/>
  <c r="AS5" i="7"/>
  <c r="AI5" i="7"/>
  <c r="Y5" i="7"/>
  <c r="BL5" i="7"/>
  <c r="BB5" i="7"/>
  <c r="AR5" i="7"/>
  <c r="AH5" i="7"/>
  <c r="BJ5" i="7"/>
  <c r="AZ5" i="7"/>
  <c r="AP5" i="7"/>
  <c r="AA5" i="7"/>
  <c r="X6" i="7"/>
  <c r="BF7" i="59"/>
  <c r="AV7" i="59"/>
  <c r="AL7" i="59"/>
  <c r="BM7" i="59"/>
  <c r="BC7" i="59"/>
  <c r="AS7" i="59"/>
  <c r="AI7" i="59"/>
  <c r="Y7" i="59"/>
  <c r="BH7" i="59"/>
  <c r="AX7" i="59"/>
  <c r="AN7" i="59"/>
  <c r="BD7" i="59"/>
  <c r="AP7" i="59"/>
  <c r="AA7" i="59"/>
  <c r="BA7" i="59"/>
  <c r="AM7" i="59"/>
  <c r="AZ7" i="59"/>
  <c r="AK7" i="59"/>
  <c r="BL7" i="59"/>
  <c r="AY7" i="59"/>
  <c r="AJ7" i="59"/>
  <c r="BJ7" i="59"/>
  <c r="AU7" i="59"/>
  <c r="BI7" i="59"/>
  <c r="AT7" i="59"/>
  <c r="BG7" i="59"/>
  <c r="Z7" i="59"/>
  <c r="BB7" i="59"/>
  <c r="AW7" i="59"/>
  <c r="AR7" i="59"/>
  <c r="AO7" i="59"/>
  <c r="AH7" i="59"/>
  <c r="BK7" i="59"/>
  <c r="AQ7" i="59"/>
  <c r="BE7" i="59"/>
  <c r="BN2" i="26"/>
  <c r="AG4" i="34"/>
  <c r="BN2" i="35"/>
  <c r="BL6" i="20"/>
  <c r="BB6" i="20"/>
  <c r="AR6" i="20"/>
  <c r="BF6" i="20"/>
  <c r="AV6" i="20"/>
  <c r="AL6" i="20"/>
  <c r="BI6" i="20"/>
  <c r="AW6" i="20"/>
  <c r="AJ6" i="20"/>
  <c r="Y6" i="20"/>
  <c r="BH6" i="20"/>
  <c r="AU6" i="20"/>
  <c r="AI6" i="20"/>
  <c r="BG6" i="20"/>
  <c r="AT6" i="20"/>
  <c r="AH6" i="20"/>
  <c r="BE6" i="20"/>
  <c r="AS6" i="20"/>
  <c r="BD6" i="20"/>
  <c r="AQ6" i="20"/>
  <c r="BC6" i="20"/>
  <c r="AP6" i="20"/>
  <c r="BM6" i="20"/>
  <c r="AZ6" i="20"/>
  <c r="AN6" i="20"/>
  <c r="BK6" i="20"/>
  <c r="AY6" i="20"/>
  <c r="AM6" i="20"/>
  <c r="AA6" i="20"/>
  <c r="BJ6" i="20"/>
  <c r="AX6" i="20"/>
  <c r="AK6" i="20"/>
  <c r="Z6" i="20"/>
  <c r="AO6" i="20"/>
  <c r="BA6" i="20"/>
  <c r="BN2" i="45"/>
  <c r="AF3" i="33"/>
  <c r="BE5" i="43"/>
  <c r="AU5" i="43"/>
  <c r="AK5" i="43"/>
  <c r="BD5" i="43"/>
  <c r="AT5" i="43"/>
  <c r="AJ5" i="43"/>
  <c r="Z5" i="43"/>
  <c r="BM5" i="43"/>
  <c r="BC5" i="43"/>
  <c r="AS5" i="43"/>
  <c r="AI5" i="43"/>
  <c r="Y5" i="43"/>
  <c r="BL5" i="43"/>
  <c r="BB5" i="43"/>
  <c r="AR5" i="43"/>
  <c r="AH5" i="43"/>
  <c r="BK5" i="43"/>
  <c r="BA5" i="43"/>
  <c r="AQ5" i="43"/>
  <c r="BJ5" i="43"/>
  <c r="AZ5" i="43"/>
  <c r="AP5" i="43"/>
  <c r="BI5" i="43"/>
  <c r="AY5" i="43"/>
  <c r="AO5" i="43"/>
  <c r="BH5" i="43"/>
  <c r="AX5" i="43"/>
  <c r="AN5" i="43"/>
  <c r="BG5" i="43"/>
  <c r="BF5" i="43"/>
  <c r="AW5" i="43"/>
  <c r="AV5" i="43"/>
  <c r="AM5" i="43"/>
  <c r="AL5" i="43"/>
  <c r="AA5" i="43"/>
  <c r="BN2" i="59"/>
  <c r="BN4" i="20"/>
  <c r="AF9" i="40"/>
  <c r="X5" i="14"/>
  <c r="AB4" i="38"/>
  <c r="AC6" i="47"/>
  <c r="BN6" i="47" s="1"/>
  <c r="AC3" i="26"/>
  <c r="AF5" i="35"/>
  <c r="BD5" i="47"/>
  <c r="AT5" i="47"/>
  <c r="AJ5" i="47"/>
  <c r="Z5" i="47"/>
  <c r="BL5" i="47"/>
  <c r="BB5" i="47"/>
  <c r="AR5" i="47"/>
  <c r="AH5" i="47"/>
  <c r="BK5" i="47"/>
  <c r="BA5" i="47"/>
  <c r="AQ5" i="47"/>
  <c r="BG5" i="47"/>
  <c r="AS5" i="47"/>
  <c r="BE5" i="47"/>
  <c r="AO5" i="47"/>
  <c r="AZ5" i="47"/>
  <c r="AM5" i="47"/>
  <c r="Y5" i="47"/>
  <c r="AV5" i="47"/>
  <c r="AA5" i="47"/>
  <c r="BM5" i="47"/>
  <c r="AU5" i="47"/>
  <c r="BJ5" i="47"/>
  <c r="AP5" i="47"/>
  <c r="BI5" i="47"/>
  <c r="AN5" i="47"/>
  <c r="BH5" i="47"/>
  <c r="AL5" i="47"/>
  <c r="BF5" i="47"/>
  <c r="AK5" i="47"/>
  <c r="BC5" i="47"/>
  <c r="AI5" i="47"/>
  <c r="AY5" i="47"/>
  <c r="AX5" i="47"/>
  <c r="AW5" i="47"/>
  <c r="AB5" i="27"/>
  <c r="AB3" i="8"/>
  <c r="AC4" i="56"/>
  <c r="BN4" i="56" s="1"/>
  <c r="BF5" i="54"/>
  <c r="AV5" i="54"/>
  <c r="AL5" i="54"/>
  <c r="BC5" i="54"/>
  <c r="AR5" i="54"/>
  <c r="BJ5" i="54"/>
  <c r="AY5" i="54"/>
  <c r="AN5" i="54"/>
  <c r="BK5" i="54"/>
  <c r="AW5" i="54"/>
  <c r="AI5" i="54"/>
  <c r="BI5" i="54"/>
  <c r="AU5" i="54"/>
  <c r="AH5" i="54"/>
  <c r="BH5" i="54"/>
  <c r="AT5" i="54"/>
  <c r="BG5" i="54"/>
  <c r="AS5" i="54"/>
  <c r="BD5" i="54"/>
  <c r="AP5" i="54"/>
  <c r="AA5" i="54"/>
  <c r="BA5" i="54"/>
  <c r="AM5" i="54"/>
  <c r="Y5" i="54"/>
  <c r="BM5" i="54"/>
  <c r="AZ5" i="54"/>
  <c r="AK5" i="54"/>
  <c r="AX5" i="54"/>
  <c r="AQ5" i="54"/>
  <c r="AO5" i="54"/>
  <c r="AJ5" i="54"/>
  <c r="Z5" i="54"/>
  <c r="BL5" i="54"/>
  <c r="BE5" i="54"/>
  <c r="BB5" i="54"/>
  <c r="BN2" i="16"/>
  <c r="AD4" i="62"/>
  <c r="BI3" i="9"/>
  <c r="AY3" i="9"/>
  <c r="AO3" i="9"/>
  <c r="BE3" i="9"/>
  <c r="AT3" i="9"/>
  <c r="AI3" i="9"/>
  <c r="BD3" i="9"/>
  <c r="AS3" i="9"/>
  <c r="AH3" i="9"/>
  <c r="BC3" i="9"/>
  <c r="AR3" i="9"/>
  <c r="BM3" i="9"/>
  <c r="BB3" i="9"/>
  <c r="AQ3" i="9"/>
  <c r="BL3" i="9"/>
  <c r="BA3" i="9"/>
  <c r="AP3" i="9"/>
  <c r="BK3" i="9"/>
  <c r="AZ3" i="9"/>
  <c r="AN3" i="9"/>
  <c r="BJ3" i="9"/>
  <c r="AX3" i="9"/>
  <c r="AM3" i="9"/>
  <c r="BH3" i="9"/>
  <c r="AW3" i="9"/>
  <c r="AL3" i="9"/>
  <c r="BG3" i="9"/>
  <c r="AV3" i="9"/>
  <c r="AK3" i="9"/>
  <c r="Z3" i="9"/>
  <c r="BF3" i="9"/>
  <c r="AU3" i="9"/>
  <c r="AJ3" i="9"/>
  <c r="Y3" i="9"/>
  <c r="AA3" i="9"/>
  <c r="BD5" i="55"/>
  <c r="AT5" i="55"/>
  <c r="AJ5" i="55"/>
  <c r="Z5" i="55"/>
  <c r="BI5" i="55"/>
  <c r="AX5" i="55"/>
  <c r="AM5" i="55"/>
  <c r="BG5" i="55"/>
  <c r="AV5" i="55"/>
  <c r="AK5" i="55"/>
  <c r="Y5" i="55"/>
  <c r="BE5" i="55"/>
  <c r="AS5" i="55"/>
  <c r="AH5" i="55"/>
  <c r="BK5" i="55"/>
  <c r="AU5" i="55"/>
  <c r="BH5" i="55"/>
  <c r="AQ5" i="55"/>
  <c r="BC5" i="55"/>
  <c r="AO5" i="55"/>
  <c r="AR5" i="55"/>
  <c r="BM5" i="55"/>
  <c r="AP5" i="55"/>
  <c r="BL5" i="55"/>
  <c r="AN5" i="55"/>
  <c r="BF5" i="55"/>
  <c r="AI5" i="55"/>
  <c r="BB5" i="55"/>
  <c r="BA5" i="55"/>
  <c r="AW5" i="55"/>
  <c r="AZ5" i="55"/>
  <c r="AY5" i="55"/>
  <c r="AL5" i="55"/>
  <c r="AA5" i="55"/>
  <c r="BJ5" i="55"/>
  <c r="BD4" i="10"/>
  <c r="AT4" i="10"/>
  <c r="AJ4" i="10"/>
  <c r="Z4" i="10"/>
  <c r="BM4" i="10"/>
  <c r="BC4" i="10"/>
  <c r="AS4" i="10"/>
  <c r="AI4" i="10"/>
  <c r="Y4" i="10"/>
  <c r="BK4" i="10"/>
  <c r="BA4" i="10"/>
  <c r="AQ4" i="10"/>
  <c r="BE4" i="10"/>
  <c r="AU4" i="10"/>
  <c r="AK4" i="10"/>
  <c r="AA4" i="10"/>
  <c r="BJ4" i="10"/>
  <c r="AV4" i="10"/>
  <c r="BI4" i="10"/>
  <c r="AR4" i="10"/>
  <c r="BH4" i="10"/>
  <c r="AP4" i="10"/>
  <c r="BG4" i="10"/>
  <c r="AO4" i="10"/>
  <c r="BF4" i="10"/>
  <c r="AN4" i="10"/>
  <c r="BB4" i="10"/>
  <c r="AM4" i="10"/>
  <c r="AZ4" i="10"/>
  <c r="AL4" i="10"/>
  <c r="AY4" i="10"/>
  <c r="AH4" i="10"/>
  <c r="AX4" i="10"/>
  <c r="BL4" i="10"/>
  <c r="AW4" i="10"/>
  <c r="AD3" i="61"/>
  <c r="AE7" i="59"/>
  <c r="AF5" i="45"/>
  <c r="BN5" i="45" s="1"/>
  <c r="BN2" i="34"/>
  <c r="AF5" i="56"/>
  <c r="BD4" i="43"/>
  <c r="AT4" i="43"/>
  <c r="AJ4" i="43"/>
  <c r="Z4" i="43"/>
  <c r="BM4" i="43"/>
  <c r="BC4" i="43"/>
  <c r="AS4" i="43"/>
  <c r="AI4" i="43"/>
  <c r="Y4" i="43"/>
  <c r="BL4" i="43"/>
  <c r="BB4" i="43"/>
  <c r="AR4" i="43"/>
  <c r="AH4" i="43"/>
  <c r="BK4" i="43"/>
  <c r="BA4" i="43"/>
  <c r="AQ4" i="43"/>
  <c r="BJ4" i="43"/>
  <c r="AZ4" i="43"/>
  <c r="AP4" i="43"/>
  <c r="BI4" i="43"/>
  <c r="AY4" i="43"/>
  <c r="AO4" i="43"/>
  <c r="BH4" i="43"/>
  <c r="AX4" i="43"/>
  <c r="AN4" i="43"/>
  <c r="BG4" i="43"/>
  <c r="AW4" i="43"/>
  <c r="AM4" i="43"/>
  <c r="BF4" i="43"/>
  <c r="BE4" i="43"/>
  <c r="AV4" i="43"/>
  <c r="AU4" i="43"/>
  <c r="AL4" i="43"/>
  <c r="AK4" i="43"/>
  <c r="AA4" i="43"/>
  <c r="BN4" i="54"/>
  <c r="BN3" i="10"/>
  <c r="AD4" i="38"/>
  <c r="AE6" i="47"/>
  <c r="AC4" i="10"/>
  <c r="AD5" i="27"/>
  <c r="AF4" i="53"/>
  <c r="AF3" i="38"/>
  <c r="BN3" i="38" s="1"/>
  <c r="AF4" i="25"/>
  <c r="BN4" i="25" s="1"/>
  <c r="AG4" i="38"/>
  <c r="X8" i="59"/>
  <c r="BH5" i="22"/>
  <c r="AX5" i="22"/>
  <c r="AN5" i="22"/>
  <c r="BG5" i="22"/>
  <c r="AW5" i="22"/>
  <c r="AM5" i="22"/>
  <c r="BF5" i="22"/>
  <c r="AV5" i="22"/>
  <c r="AL5" i="22"/>
  <c r="BE5" i="22"/>
  <c r="AU5" i="22"/>
  <c r="AK5" i="22"/>
  <c r="AA5" i="22"/>
  <c r="BD5" i="22"/>
  <c r="AT5" i="22"/>
  <c r="AJ5" i="22"/>
  <c r="Z5" i="22"/>
  <c r="BL5" i="22"/>
  <c r="BB5" i="22"/>
  <c r="AR5" i="22"/>
  <c r="AH5" i="22"/>
  <c r="BI5" i="22"/>
  <c r="AY5" i="22"/>
  <c r="AO5" i="22"/>
  <c r="BJ5" i="22"/>
  <c r="Y5" i="22"/>
  <c r="BC5" i="22"/>
  <c r="BA5" i="22"/>
  <c r="AZ5" i="22"/>
  <c r="AS5" i="22"/>
  <c r="AQ5" i="22"/>
  <c r="AP5" i="22"/>
  <c r="AI5" i="22"/>
  <c r="BM5" i="22"/>
  <c r="BK5" i="22"/>
  <c r="BN3" i="51"/>
  <c r="BN5" i="40"/>
  <c r="BN7" i="40"/>
  <c r="BN2" i="22"/>
  <c r="AB5" i="22"/>
  <c r="BN5" i="22" s="1"/>
  <c r="AD6" i="47"/>
  <c r="AE5" i="55"/>
  <c r="BN5" i="55" s="1"/>
  <c r="AG4" i="60"/>
  <c r="BN3" i="28"/>
  <c r="AC3" i="58"/>
  <c r="BN3" i="58" s="1"/>
  <c r="BK3" i="33"/>
  <c r="BA3" i="33"/>
  <c r="AQ3" i="33"/>
  <c r="BJ3" i="33"/>
  <c r="AZ3" i="33"/>
  <c r="AP3" i="33"/>
  <c r="BH3" i="33"/>
  <c r="AX3" i="33"/>
  <c r="AN3" i="33"/>
  <c r="BE3" i="33"/>
  <c r="AU3" i="33"/>
  <c r="AK3" i="33"/>
  <c r="BD3" i="33"/>
  <c r="AT3" i="33"/>
  <c r="AJ3" i="33"/>
  <c r="Z3" i="33"/>
  <c r="BG3" i="33"/>
  <c r="AM3" i="33"/>
  <c r="BF3" i="33"/>
  <c r="AL3" i="33"/>
  <c r="BC3" i="33"/>
  <c r="AI3" i="33"/>
  <c r="BB3" i="33"/>
  <c r="AH3" i="33"/>
  <c r="AY3" i="33"/>
  <c r="AW3" i="33"/>
  <c r="AV3" i="33"/>
  <c r="BM3" i="33"/>
  <c r="AS3" i="33"/>
  <c r="Y3" i="33"/>
  <c r="BI3" i="33"/>
  <c r="AR3" i="33"/>
  <c r="AO3" i="33"/>
  <c r="BL3" i="33"/>
  <c r="AA3" i="33"/>
  <c r="BK4" i="23"/>
  <c r="BA4" i="23"/>
  <c r="AQ4" i="23"/>
  <c r="BC4" i="23"/>
  <c r="AR4" i="23"/>
  <c r="BM4" i="23"/>
  <c r="BB4" i="23"/>
  <c r="AP4" i="23"/>
  <c r="BL4" i="23"/>
  <c r="AZ4" i="23"/>
  <c r="AO4" i="23"/>
  <c r="BJ4" i="23"/>
  <c r="AY4" i="23"/>
  <c r="AN4" i="23"/>
  <c r="BI4" i="23"/>
  <c r="AX4" i="23"/>
  <c r="AM4" i="23"/>
  <c r="BH4" i="23"/>
  <c r="AW4" i="23"/>
  <c r="AL4" i="23"/>
  <c r="BG4" i="23"/>
  <c r="AV4" i="23"/>
  <c r="AK4" i="23"/>
  <c r="Z4" i="23"/>
  <c r="BF4" i="23"/>
  <c r="AU4" i="23"/>
  <c r="AJ4" i="23"/>
  <c r="Y4" i="23"/>
  <c r="BE4" i="23"/>
  <c r="AT4" i="23"/>
  <c r="AI4" i="23"/>
  <c r="BD4" i="23"/>
  <c r="AS4" i="23"/>
  <c r="AH4" i="23"/>
  <c r="AA4" i="23"/>
  <c r="BN3" i="48"/>
  <c r="BN2" i="38"/>
  <c r="AE5" i="21"/>
  <c r="BH9" i="40"/>
  <c r="AX9" i="40"/>
  <c r="AN9" i="40"/>
  <c r="BG9" i="40"/>
  <c r="AW9" i="40"/>
  <c r="AM9" i="40"/>
  <c r="BF9" i="40"/>
  <c r="AV9" i="40"/>
  <c r="AL9" i="40"/>
  <c r="BE9" i="40"/>
  <c r="AU9" i="40"/>
  <c r="AK9" i="40"/>
  <c r="AA9" i="40"/>
  <c r="BD9" i="40"/>
  <c r="AT9" i="40"/>
  <c r="AJ9" i="40"/>
  <c r="Z9" i="40"/>
  <c r="BM9" i="40"/>
  <c r="BC9" i="40"/>
  <c r="AS9" i="40"/>
  <c r="AI9" i="40"/>
  <c r="Y9" i="40"/>
  <c r="BL9" i="40"/>
  <c r="BB9" i="40"/>
  <c r="AR9" i="40"/>
  <c r="AH9" i="40"/>
  <c r="BK9" i="40"/>
  <c r="BA9" i="40"/>
  <c r="AQ9" i="40"/>
  <c r="AO9" i="40"/>
  <c r="BJ9" i="40"/>
  <c r="BI9" i="40"/>
  <c r="AZ9" i="40"/>
  <c r="AY9" i="40"/>
  <c r="AP9" i="40"/>
  <c r="BK3" i="23"/>
  <c r="BA3" i="23"/>
  <c r="AQ3" i="23"/>
  <c r="BH3" i="23"/>
  <c r="AW3" i="23"/>
  <c r="AL3" i="23"/>
  <c r="BG3" i="23"/>
  <c r="AV3" i="23"/>
  <c r="AK3" i="23"/>
  <c r="Z3" i="23"/>
  <c r="BF3" i="23"/>
  <c r="AU3" i="23"/>
  <c r="AJ3" i="23"/>
  <c r="Y3" i="23"/>
  <c r="BE3" i="23"/>
  <c r="AT3" i="23"/>
  <c r="AI3" i="23"/>
  <c r="BD3" i="23"/>
  <c r="AS3" i="23"/>
  <c r="AH3" i="23"/>
  <c r="BC3" i="23"/>
  <c r="AR3" i="23"/>
  <c r="BM3" i="23"/>
  <c r="BB3" i="23"/>
  <c r="AP3" i="23"/>
  <c r="BL3" i="23"/>
  <c r="AZ3" i="23"/>
  <c r="AO3" i="23"/>
  <c r="BJ3" i="23"/>
  <c r="AY3" i="23"/>
  <c r="AN3" i="23"/>
  <c r="BI3" i="23"/>
  <c r="AX3" i="23"/>
  <c r="AM3" i="23"/>
  <c r="AA3" i="23"/>
  <c r="BJ5" i="60"/>
  <c r="AZ5" i="60"/>
  <c r="AP5" i="60"/>
  <c r="BC5" i="60"/>
  <c r="AR5" i="60"/>
  <c r="BK5" i="60"/>
  <c r="AY5" i="60"/>
  <c r="AN5" i="60"/>
  <c r="BI5" i="60"/>
  <c r="AX5" i="60"/>
  <c r="AM5" i="60"/>
  <c r="BG5" i="60"/>
  <c r="AV5" i="60"/>
  <c r="AK5" i="60"/>
  <c r="Z5" i="60"/>
  <c r="BE5" i="60"/>
  <c r="AT5" i="60"/>
  <c r="AI5" i="60"/>
  <c r="BF5" i="60"/>
  <c r="AJ5" i="60"/>
  <c r="BD5" i="60"/>
  <c r="AH5" i="60"/>
  <c r="BB5" i="60"/>
  <c r="BA5" i="60"/>
  <c r="AU5" i="60"/>
  <c r="Y5" i="60"/>
  <c r="AS5" i="60"/>
  <c r="BM5" i="60"/>
  <c r="AQ5" i="60"/>
  <c r="BL5" i="60"/>
  <c r="AO5" i="60"/>
  <c r="BH5" i="60"/>
  <c r="AW5" i="60"/>
  <c r="AL5" i="60"/>
  <c r="AA5" i="60"/>
  <c r="AF7" i="28"/>
  <c r="AG3" i="26"/>
  <c r="AG3" i="23"/>
  <c r="AC3" i="33"/>
  <c r="BN3" i="33" s="1"/>
  <c r="BL5" i="41"/>
  <c r="BB5" i="41"/>
  <c r="AR5" i="41"/>
  <c r="AH5" i="41"/>
  <c r="BH5" i="41"/>
  <c r="AW5" i="41"/>
  <c r="AL5" i="41"/>
  <c r="AA5" i="41"/>
  <c r="BG5" i="41"/>
  <c r="AV5" i="41"/>
  <c r="AK5" i="41"/>
  <c r="Z5" i="41"/>
  <c r="BF5" i="41"/>
  <c r="AU5" i="41"/>
  <c r="AJ5" i="41"/>
  <c r="Y5" i="41"/>
  <c r="BE5" i="41"/>
  <c r="AT5" i="41"/>
  <c r="AI5" i="41"/>
  <c r="BD5" i="41"/>
  <c r="AS5" i="41"/>
  <c r="BC5" i="41"/>
  <c r="AQ5" i="41"/>
  <c r="BM5" i="41"/>
  <c r="BA5" i="41"/>
  <c r="AP5" i="41"/>
  <c r="BK5" i="41"/>
  <c r="AZ5" i="41"/>
  <c r="AO5" i="41"/>
  <c r="BI5" i="41"/>
  <c r="AX5" i="41"/>
  <c r="AM5" i="41"/>
  <c r="BJ5" i="41"/>
  <c r="AY5" i="41"/>
  <c r="AN5" i="41"/>
  <c r="BH6" i="54"/>
  <c r="AX6" i="54"/>
  <c r="AN6" i="54"/>
  <c r="BK6" i="54"/>
  <c r="AZ6" i="54"/>
  <c r="AO6" i="54"/>
  <c r="BF6" i="54"/>
  <c r="AU6" i="54"/>
  <c r="AJ6" i="54"/>
  <c r="Y6" i="54"/>
  <c r="BD6" i="54"/>
  <c r="AQ6" i="54"/>
  <c r="BC6" i="54"/>
  <c r="AP6" i="54"/>
  <c r="AA6" i="54"/>
  <c r="BB6" i="54"/>
  <c r="AM6" i="54"/>
  <c r="Z6" i="54"/>
  <c r="BA6" i="54"/>
  <c r="AL6" i="54"/>
  <c r="BM6" i="54"/>
  <c r="AY6" i="54"/>
  <c r="AK6" i="54"/>
  <c r="BL6" i="54"/>
  <c r="AW6" i="54"/>
  <c r="AI6" i="54"/>
  <c r="BI6" i="54"/>
  <c r="AT6" i="54"/>
  <c r="BG6" i="54"/>
  <c r="AS6" i="54"/>
  <c r="BJ6" i="54"/>
  <c r="BE6" i="54"/>
  <c r="AV6" i="54"/>
  <c r="AR6" i="54"/>
  <c r="AH6" i="54"/>
  <c r="AF3" i="26"/>
  <c r="AB6" i="54"/>
  <c r="BN2" i="33"/>
  <c r="BN4" i="10"/>
  <c r="AF7" i="55"/>
  <c r="X4" i="50"/>
  <c r="BJ6" i="22"/>
  <c r="AZ6" i="22"/>
  <c r="AP6" i="22"/>
  <c r="BI6" i="22"/>
  <c r="AY6" i="22"/>
  <c r="AO6" i="22"/>
  <c r="BH6" i="22"/>
  <c r="AX6" i="22"/>
  <c r="AN6" i="22"/>
  <c r="BG6" i="22"/>
  <c r="AW6" i="22"/>
  <c r="AM6" i="22"/>
  <c r="BF6" i="22"/>
  <c r="AV6" i="22"/>
  <c r="AL6" i="22"/>
  <c r="BD6" i="22"/>
  <c r="AT6" i="22"/>
  <c r="AJ6" i="22"/>
  <c r="Z6" i="22"/>
  <c r="BK6" i="22"/>
  <c r="BA6" i="22"/>
  <c r="AQ6" i="22"/>
  <c r="AS6" i="22"/>
  <c r="AR6" i="22"/>
  <c r="AK6" i="22"/>
  <c r="AI6" i="22"/>
  <c r="BM6" i="22"/>
  <c r="AH6" i="22"/>
  <c r="BL6" i="22"/>
  <c r="AA6" i="22"/>
  <c r="BE6" i="22"/>
  <c r="Y6" i="22"/>
  <c r="BC6" i="22"/>
  <c r="BB6" i="22"/>
  <c r="AU6" i="22"/>
  <c r="BE4" i="46"/>
  <c r="AU4" i="46"/>
  <c r="AK4" i="46"/>
  <c r="BM4" i="46"/>
  <c r="BC4" i="46"/>
  <c r="AS4" i="46"/>
  <c r="AI4" i="46"/>
  <c r="Y4" i="46"/>
  <c r="BA4" i="46"/>
  <c r="AO4" i="46"/>
  <c r="BK4" i="46"/>
  <c r="AY4" i="46"/>
  <c r="AM4" i="46"/>
  <c r="Z4" i="46"/>
  <c r="BJ4" i="46"/>
  <c r="AX4" i="46"/>
  <c r="AL4" i="46"/>
  <c r="BI4" i="46"/>
  <c r="AW4" i="46"/>
  <c r="AJ4" i="46"/>
  <c r="BH4" i="46"/>
  <c r="AV4" i="46"/>
  <c r="AH4" i="46"/>
  <c r="BG4" i="46"/>
  <c r="AT4" i="46"/>
  <c r="BF4" i="46"/>
  <c r="AR4" i="46"/>
  <c r="AZ4" i="46"/>
  <c r="AQ4" i="46"/>
  <c r="AP4" i="46"/>
  <c r="AN4" i="46"/>
  <c r="BL4" i="46"/>
  <c r="BD4" i="46"/>
  <c r="BB4" i="46"/>
  <c r="AA4" i="46"/>
  <c r="BG4" i="52"/>
  <c r="AW4" i="52"/>
  <c r="AM4" i="52"/>
  <c r="BF4" i="52"/>
  <c r="AV4" i="52"/>
  <c r="AL4" i="52"/>
  <c r="BE4" i="52"/>
  <c r="AU4" i="52"/>
  <c r="AK4" i="52"/>
  <c r="BD4" i="52"/>
  <c r="AT4" i="52"/>
  <c r="AJ4" i="52"/>
  <c r="Z4" i="52"/>
  <c r="BK4" i="52"/>
  <c r="BA4" i="52"/>
  <c r="AQ4" i="52"/>
  <c r="AY4" i="52"/>
  <c r="AX4" i="52"/>
  <c r="BM4" i="52"/>
  <c r="AS4" i="52"/>
  <c r="Y4" i="52"/>
  <c r="BL4" i="52"/>
  <c r="AR4" i="52"/>
  <c r="BJ4" i="52"/>
  <c r="AP4" i="52"/>
  <c r="BI4" i="52"/>
  <c r="AO4" i="52"/>
  <c r="BH4" i="52"/>
  <c r="AN4" i="52"/>
  <c r="BC4" i="52"/>
  <c r="AI4" i="52"/>
  <c r="BB4" i="52"/>
  <c r="AH4" i="52"/>
  <c r="AZ4" i="52"/>
  <c r="AA4" i="52"/>
  <c r="AG4" i="15"/>
  <c r="AB3" i="61"/>
  <c r="BN4" i="40"/>
  <c r="BN8" i="40"/>
  <c r="BN2" i="11"/>
  <c r="AD5" i="47"/>
  <c r="AD4" i="24"/>
  <c r="AE7" i="55"/>
  <c r="BN7" i="55" s="1"/>
  <c r="AE4" i="46"/>
  <c r="AF6" i="54"/>
  <c r="BI3" i="39"/>
  <c r="AY3" i="39"/>
  <c r="AO3" i="39"/>
  <c r="BF3" i="39"/>
  <c r="AV3" i="39"/>
  <c r="AL3" i="39"/>
  <c r="BE3" i="39"/>
  <c r="AU3" i="39"/>
  <c r="AK3" i="39"/>
  <c r="BM3" i="39"/>
  <c r="BC3" i="39"/>
  <c r="AS3" i="39"/>
  <c r="AI3" i="39"/>
  <c r="Y3" i="39"/>
  <c r="BA3" i="39"/>
  <c r="AJ3" i="39"/>
  <c r="AZ3" i="39"/>
  <c r="AH3" i="39"/>
  <c r="AX3" i="39"/>
  <c r="BL3" i="39"/>
  <c r="AW3" i="39"/>
  <c r="BK3" i="39"/>
  <c r="AT3" i="39"/>
  <c r="BJ3" i="39"/>
  <c r="AR3" i="39"/>
  <c r="BH3" i="39"/>
  <c r="AQ3" i="39"/>
  <c r="Z3" i="39"/>
  <c r="BG3" i="39"/>
  <c r="AP3" i="39"/>
  <c r="BD3" i="39"/>
  <c r="AN3" i="39"/>
  <c r="BB3" i="39"/>
  <c r="AM3" i="39"/>
  <c r="AA3" i="39"/>
  <c r="BN2" i="60"/>
  <c r="BN2" i="28"/>
  <c r="AB7" i="28"/>
  <c r="AB3" i="12"/>
  <c r="BN3" i="12" s="1"/>
  <c r="AF4" i="52"/>
  <c r="BN4" i="52" s="1"/>
  <c r="AG7" i="28"/>
  <c r="BM4" i="14"/>
  <c r="BC4" i="14"/>
  <c r="AS4" i="14"/>
  <c r="AI4" i="14"/>
  <c r="Y4" i="14"/>
  <c r="BK4" i="14"/>
  <c r="BA4" i="14"/>
  <c r="AQ4" i="14"/>
  <c r="BI4" i="14"/>
  <c r="AY4" i="14"/>
  <c r="AO4" i="14"/>
  <c r="BH4" i="14"/>
  <c r="AX4" i="14"/>
  <c r="AN4" i="14"/>
  <c r="BF4" i="14"/>
  <c r="AV4" i="14"/>
  <c r="AL4" i="14"/>
  <c r="BD4" i="14"/>
  <c r="AJ4" i="14"/>
  <c r="BB4" i="14"/>
  <c r="AH4" i="14"/>
  <c r="AZ4" i="14"/>
  <c r="AW4" i="14"/>
  <c r="AU4" i="14"/>
  <c r="AA4" i="14"/>
  <c r="AT4" i="14"/>
  <c r="Z4" i="14"/>
  <c r="BL4" i="14"/>
  <c r="AR4" i="14"/>
  <c r="BJ4" i="14"/>
  <c r="AP4" i="14"/>
  <c r="BG4" i="14"/>
  <c r="AM4" i="14"/>
  <c r="BE4" i="14"/>
  <c r="AK4" i="14"/>
  <c r="BK5" i="56"/>
  <c r="BA5" i="56"/>
  <c r="AQ5" i="56"/>
  <c r="BD5" i="56"/>
  <c r="AS5" i="56"/>
  <c r="AH5" i="56"/>
  <c r="BM5" i="56"/>
  <c r="BB5" i="56"/>
  <c r="AP5" i="56"/>
  <c r="BI5" i="56"/>
  <c r="AX5" i="56"/>
  <c r="AM5" i="56"/>
  <c r="BG5" i="56"/>
  <c r="AV5" i="56"/>
  <c r="AK5" i="56"/>
  <c r="Z5" i="56"/>
  <c r="BH5" i="56"/>
  <c r="AO5" i="56"/>
  <c r="BF5" i="56"/>
  <c r="AN5" i="56"/>
  <c r="BC5" i="56"/>
  <c r="AJ5" i="56"/>
  <c r="AY5" i="56"/>
  <c r="AW5" i="56"/>
  <c r="AU5" i="56"/>
  <c r="BL5" i="56"/>
  <c r="AT5" i="56"/>
  <c r="AA5" i="56"/>
  <c r="BJ5" i="56"/>
  <c r="BE5" i="56"/>
  <c r="AZ5" i="56"/>
  <c r="AR5" i="56"/>
  <c r="AL5" i="56"/>
  <c r="AI5" i="56"/>
  <c r="Y5" i="56"/>
  <c r="BN3" i="14"/>
  <c r="BD4" i="37"/>
  <c r="AT4" i="37"/>
  <c r="AJ4" i="37"/>
  <c r="Z4" i="37"/>
  <c r="BM4" i="37"/>
  <c r="BC4" i="37"/>
  <c r="AS4" i="37"/>
  <c r="AI4" i="37"/>
  <c r="Y4" i="37"/>
  <c r="BL4" i="37"/>
  <c r="BB4" i="37"/>
  <c r="AR4" i="37"/>
  <c r="AH4" i="37"/>
  <c r="BK4" i="37"/>
  <c r="BA4" i="37"/>
  <c r="AQ4" i="37"/>
  <c r="BJ4" i="37"/>
  <c r="AZ4" i="37"/>
  <c r="AP4" i="37"/>
  <c r="BI4" i="37"/>
  <c r="AY4" i="37"/>
  <c r="AO4" i="37"/>
  <c r="BH4" i="37"/>
  <c r="AX4" i="37"/>
  <c r="AN4" i="37"/>
  <c r="BG4" i="37"/>
  <c r="AW4" i="37"/>
  <c r="AM4" i="37"/>
  <c r="AA4" i="37"/>
  <c r="BF4" i="37"/>
  <c r="BE4" i="37"/>
  <c r="AV4" i="37"/>
  <c r="AU4" i="37"/>
  <c r="AL4" i="37"/>
  <c r="AK4" i="37"/>
  <c r="BE4" i="38"/>
  <c r="AU4" i="38"/>
  <c r="AK4" i="38"/>
  <c r="BK4" i="38"/>
  <c r="BA4" i="38"/>
  <c r="AQ4" i="38"/>
  <c r="BJ4" i="38"/>
  <c r="AX4" i="38"/>
  <c r="AL4" i="38"/>
  <c r="Y4" i="38"/>
  <c r="BI4" i="38"/>
  <c r="AW4" i="38"/>
  <c r="AJ4" i="38"/>
  <c r="BH4" i="38"/>
  <c r="AV4" i="38"/>
  <c r="AI4" i="38"/>
  <c r="BG4" i="38"/>
  <c r="AT4" i="38"/>
  <c r="AH4" i="38"/>
  <c r="BF4" i="38"/>
  <c r="AS4" i="38"/>
  <c r="BD4" i="38"/>
  <c r="AR4" i="38"/>
  <c r="BC4" i="38"/>
  <c r="AP4" i="38"/>
  <c r="BB4" i="38"/>
  <c r="AO4" i="38"/>
  <c r="BM4" i="38"/>
  <c r="AZ4" i="38"/>
  <c r="AN4" i="38"/>
  <c r="BL4" i="38"/>
  <c r="AY4" i="38"/>
  <c r="AM4" i="38"/>
  <c r="Z4" i="38"/>
  <c r="AA4" i="38"/>
  <c r="BE3" i="26"/>
  <c r="AU3" i="26"/>
  <c r="AK3" i="26"/>
  <c r="AA3" i="26"/>
  <c r="BD3" i="26"/>
  <c r="AT3" i="26"/>
  <c r="AJ3" i="26"/>
  <c r="Z3" i="26"/>
  <c r="BM3" i="26"/>
  <c r="BC3" i="26"/>
  <c r="AS3" i="26"/>
  <c r="AI3" i="26"/>
  <c r="Y3" i="26"/>
  <c r="BL3" i="26"/>
  <c r="BB3" i="26"/>
  <c r="AR3" i="26"/>
  <c r="AH3" i="26"/>
  <c r="BK3" i="26"/>
  <c r="BA3" i="26"/>
  <c r="AQ3" i="26"/>
  <c r="BJ3" i="26"/>
  <c r="AZ3" i="26"/>
  <c r="AP3" i="26"/>
  <c r="BI3" i="26"/>
  <c r="AY3" i="26"/>
  <c r="AO3" i="26"/>
  <c r="BH3" i="26"/>
  <c r="AX3" i="26"/>
  <c r="AN3" i="26"/>
  <c r="AW3" i="26"/>
  <c r="AV3" i="26"/>
  <c r="AM3" i="26"/>
  <c r="AL3" i="26"/>
  <c r="BG3" i="26"/>
  <c r="BF3" i="26"/>
  <c r="X8" i="28"/>
  <c r="AB9" i="40"/>
  <c r="BL3" i="8"/>
  <c r="BB3" i="8"/>
  <c r="AR3" i="8"/>
  <c r="AH3" i="8"/>
  <c r="BK3" i="8"/>
  <c r="BA3" i="8"/>
  <c r="AQ3" i="8"/>
  <c r="BJ3" i="8"/>
  <c r="AZ3" i="8"/>
  <c r="AP3" i="8"/>
  <c r="BI3" i="8"/>
  <c r="AY3" i="8"/>
  <c r="AO3" i="8"/>
  <c r="AT3" i="8"/>
  <c r="AJ3" i="8"/>
  <c r="BH3" i="8"/>
  <c r="AX3" i="8"/>
  <c r="AN3" i="8"/>
  <c r="BG3" i="8"/>
  <c r="AW3" i="8"/>
  <c r="AM3" i="8"/>
  <c r="BD3" i="8"/>
  <c r="Z3" i="8"/>
  <c r="BF3" i="8"/>
  <c r="AV3" i="8"/>
  <c r="AL3" i="8"/>
  <c r="BE3" i="8"/>
  <c r="AU3" i="8"/>
  <c r="AK3" i="8"/>
  <c r="BM3" i="8"/>
  <c r="BC3" i="8"/>
  <c r="AS3" i="8"/>
  <c r="AI3" i="8"/>
  <c r="Y3" i="8"/>
  <c r="AA3" i="8"/>
  <c r="BH4" i="30"/>
  <c r="AX4" i="30"/>
  <c r="AN4" i="30"/>
  <c r="BE4" i="30"/>
  <c r="AU4" i="30"/>
  <c r="AK4" i="30"/>
  <c r="BM4" i="30"/>
  <c r="BA4" i="30"/>
  <c r="AO4" i="30"/>
  <c r="BL4" i="30"/>
  <c r="AZ4" i="30"/>
  <c r="AM4" i="30"/>
  <c r="Z4" i="30"/>
  <c r="BK4" i="30"/>
  <c r="AY4" i="30"/>
  <c r="AL4" i="30"/>
  <c r="Y4" i="30"/>
  <c r="BJ4" i="30"/>
  <c r="AW4" i="30"/>
  <c r="AJ4" i="30"/>
  <c r="BI4" i="30"/>
  <c r="AV4" i="30"/>
  <c r="AI4" i="30"/>
  <c r="BG4" i="30"/>
  <c r="AT4" i="30"/>
  <c r="AH4" i="30"/>
  <c r="BD4" i="30"/>
  <c r="AR4" i="30"/>
  <c r="BC4" i="30"/>
  <c r="AQ4" i="30"/>
  <c r="BB4" i="30"/>
  <c r="AP4" i="30"/>
  <c r="BF4" i="30"/>
  <c r="AS4" i="30"/>
  <c r="AA4" i="30"/>
  <c r="BE4" i="62"/>
  <c r="AU4" i="62"/>
  <c r="AK4" i="62"/>
  <c r="BK4" i="62"/>
  <c r="BA4" i="62"/>
  <c r="AQ4" i="62"/>
  <c r="BB4" i="62"/>
  <c r="AO4" i="62"/>
  <c r="BM4" i="62"/>
  <c r="AZ4" i="62"/>
  <c r="AN4" i="62"/>
  <c r="BG4" i="62"/>
  <c r="AT4" i="62"/>
  <c r="AH4" i="62"/>
  <c r="AX4" i="62"/>
  <c r="AW4" i="62"/>
  <c r="BL4" i="62"/>
  <c r="AV4" i="62"/>
  <c r="BJ4" i="62"/>
  <c r="AS4" i="62"/>
  <c r="Z4" i="62"/>
  <c r="BI4" i="62"/>
  <c r="AR4" i="62"/>
  <c r="Y4" i="62"/>
  <c r="BH4" i="62"/>
  <c r="AP4" i="62"/>
  <c r="BF4" i="62"/>
  <c r="BD4" i="62"/>
  <c r="BC4" i="62"/>
  <c r="AY4" i="62"/>
  <c r="AM4" i="62"/>
  <c r="AL4" i="62"/>
  <c r="AJ4" i="62"/>
  <c r="AI4" i="62"/>
  <c r="AA4" i="62"/>
  <c r="BN4" i="60"/>
  <c r="BN5" i="19"/>
  <c r="BN4" i="12"/>
  <c r="AG7" i="59"/>
  <c r="AG6" i="59"/>
  <c r="AG5" i="21"/>
  <c r="BN2" i="44"/>
  <c r="BN2" i="20"/>
  <c r="BE4" i="17"/>
  <c r="AU4" i="17"/>
  <c r="AK4" i="17"/>
  <c r="BK4" i="17"/>
  <c r="BA4" i="17"/>
  <c r="AQ4" i="17"/>
  <c r="BF4" i="17"/>
  <c r="AS4" i="17"/>
  <c r="BD4" i="17"/>
  <c r="AR4" i="17"/>
  <c r="BC4" i="17"/>
  <c r="AP4" i="17"/>
  <c r="BB4" i="17"/>
  <c r="AO4" i="17"/>
  <c r="BM4" i="17"/>
  <c r="AZ4" i="17"/>
  <c r="AN4" i="17"/>
  <c r="BL4" i="17"/>
  <c r="AY4" i="17"/>
  <c r="AM4" i="17"/>
  <c r="Z4" i="17"/>
  <c r="BJ4" i="17"/>
  <c r="AX4" i="17"/>
  <c r="AL4" i="17"/>
  <c r="Y4" i="17"/>
  <c r="BI4" i="17"/>
  <c r="AW4" i="17"/>
  <c r="AJ4" i="17"/>
  <c r="BH4" i="17"/>
  <c r="AV4" i="17"/>
  <c r="AI4" i="17"/>
  <c r="BG4" i="17"/>
  <c r="AT4" i="17"/>
  <c r="AH4" i="17"/>
  <c r="AA4" i="17"/>
  <c r="BN3" i="7"/>
  <c r="BE3" i="17"/>
  <c r="AU3" i="17"/>
  <c r="AK3" i="17"/>
  <c r="BK3" i="17"/>
  <c r="BA3" i="17"/>
  <c r="AQ3" i="17"/>
  <c r="BF3" i="17"/>
  <c r="AS3" i="17"/>
  <c r="BD3" i="17"/>
  <c r="AR3" i="17"/>
  <c r="BC3" i="17"/>
  <c r="AP3" i="17"/>
  <c r="BB3" i="17"/>
  <c r="AO3" i="17"/>
  <c r="BM3" i="17"/>
  <c r="AZ3" i="17"/>
  <c r="AN3" i="17"/>
  <c r="BL3" i="17"/>
  <c r="AY3" i="17"/>
  <c r="AM3" i="17"/>
  <c r="Z3" i="17"/>
  <c r="BJ3" i="17"/>
  <c r="AX3" i="17"/>
  <c r="AL3" i="17"/>
  <c r="Y3" i="17"/>
  <c r="BI3" i="17"/>
  <c r="AW3" i="17"/>
  <c r="AJ3" i="17"/>
  <c r="BH3" i="17"/>
  <c r="AV3" i="17"/>
  <c r="AI3" i="17"/>
  <c r="BG3" i="17"/>
  <c r="AT3" i="17"/>
  <c r="AH3" i="17"/>
  <c r="AA3" i="17"/>
  <c r="BN2" i="46"/>
  <c r="BN3" i="15"/>
  <c r="AD4" i="34"/>
  <c r="BN4" i="34" s="1"/>
  <c r="BD5" i="12"/>
  <c r="AT5" i="12"/>
  <c r="AJ5" i="12"/>
  <c r="Z5" i="12"/>
  <c r="BL5" i="12"/>
  <c r="BB5" i="12"/>
  <c r="AR5" i="12"/>
  <c r="AH5" i="12"/>
  <c r="BK5" i="12"/>
  <c r="AY5" i="12"/>
  <c r="AM5" i="12"/>
  <c r="AA5" i="12"/>
  <c r="BJ5" i="12"/>
  <c r="AX5" i="12"/>
  <c r="AL5" i="12"/>
  <c r="Y5" i="12"/>
  <c r="BI5" i="12"/>
  <c r="AW5" i="12"/>
  <c r="AK5" i="12"/>
  <c r="BH5" i="12"/>
  <c r="AV5" i="12"/>
  <c r="AI5" i="12"/>
  <c r="BG5" i="12"/>
  <c r="AU5" i="12"/>
  <c r="BF5" i="12"/>
  <c r="AS5" i="12"/>
  <c r="BE5" i="12"/>
  <c r="AQ5" i="12"/>
  <c r="BC5" i="12"/>
  <c r="AP5" i="12"/>
  <c r="BA5" i="12"/>
  <c r="AO5" i="12"/>
  <c r="BM5" i="12"/>
  <c r="AZ5" i="12"/>
  <c r="AN5" i="12"/>
  <c r="X5" i="23"/>
  <c r="AF3" i="58"/>
  <c r="AF3" i="17"/>
  <c r="AG5" i="43"/>
  <c r="AG4" i="53"/>
  <c r="BJ3" i="42"/>
  <c r="AZ3" i="42"/>
  <c r="AP3" i="42"/>
  <c r="BF3" i="42"/>
  <c r="AV3" i="42"/>
  <c r="AL3" i="42"/>
  <c r="BE3" i="42"/>
  <c r="AU3" i="42"/>
  <c r="AK3" i="42"/>
  <c r="BD3" i="42"/>
  <c r="AT3" i="42"/>
  <c r="AJ3" i="42"/>
  <c r="Z3" i="42"/>
  <c r="BM3" i="42"/>
  <c r="BC3" i="42"/>
  <c r="AS3" i="42"/>
  <c r="AI3" i="42"/>
  <c r="Y3" i="42"/>
  <c r="BL3" i="42"/>
  <c r="AR3" i="42"/>
  <c r="BK3" i="42"/>
  <c r="AQ3" i="42"/>
  <c r="BI3" i="42"/>
  <c r="AO3" i="42"/>
  <c r="BH3" i="42"/>
  <c r="AN3" i="42"/>
  <c r="BG3" i="42"/>
  <c r="AM3" i="42"/>
  <c r="BB3" i="42"/>
  <c r="AH3" i="42"/>
  <c r="BA3" i="42"/>
  <c r="AY3" i="42"/>
  <c r="AX3" i="42"/>
  <c r="AW3" i="42"/>
  <c r="AA3" i="42"/>
  <c r="BN4" i="55"/>
  <c r="BN6" i="55"/>
  <c r="AE6" i="59"/>
  <c r="AE4" i="30"/>
  <c r="BN2" i="18"/>
  <c r="AC4" i="62"/>
  <c r="BN4" i="62" s="1"/>
  <c r="AC5" i="52"/>
  <c r="BL3" i="57"/>
  <c r="BB3" i="57"/>
  <c r="AR3" i="57"/>
  <c r="AH3" i="57"/>
  <c r="BE3" i="57"/>
  <c r="AT3" i="57"/>
  <c r="AI3" i="57"/>
  <c r="BD3" i="57"/>
  <c r="AS3" i="57"/>
  <c r="BK3" i="57"/>
  <c r="AX3" i="57"/>
  <c r="AK3" i="57"/>
  <c r="BJ3" i="57"/>
  <c r="AW3" i="57"/>
  <c r="AJ3" i="57"/>
  <c r="BI3" i="57"/>
  <c r="AV3" i="57"/>
  <c r="BH3" i="57"/>
  <c r="AU3" i="57"/>
  <c r="BG3" i="57"/>
  <c r="AQ3" i="57"/>
  <c r="BC3" i="57"/>
  <c r="AO3" i="57"/>
  <c r="BA3" i="57"/>
  <c r="AN3" i="57"/>
  <c r="BM3" i="57"/>
  <c r="AY3" i="57"/>
  <c r="AL3" i="57"/>
  <c r="Y3" i="57"/>
  <c r="Z3" i="57"/>
  <c r="BF3" i="57"/>
  <c r="AP3" i="57"/>
  <c r="AM3" i="57"/>
  <c r="AZ3" i="57"/>
  <c r="AA3" i="57"/>
  <c r="AC6" i="43"/>
  <c r="BN6" i="43" s="1"/>
  <c r="BI4" i="60"/>
  <c r="AY4" i="60"/>
  <c r="AO4" i="60"/>
  <c r="BG4" i="60"/>
  <c r="AV4" i="60"/>
  <c r="AK4" i="60"/>
  <c r="Z4" i="60"/>
  <c r="BD4" i="60"/>
  <c r="AS4" i="60"/>
  <c r="AH4" i="60"/>
  <c r="BC4" i="60"/>
  <c r="AR4" i="60"/>
  <c r="BL4" i="60"/>
  <c r="BA4" i="60"/>
  <c r="AP4" i="60"/>
  <c r="BJ4" i="60"/>
  <c r="AX4" i="60"/>
  <c r="AM4" i="60"/>
  <c r="BK4" i="60"/>
  <c r="AN4" i="60"/>
  <c r="BH4" i="60"/>
  <c r="AL4" i="60"/>
  <c r="BF4" i="60"/>
  <c r="AJ4" i="60"/>
  <c r="BE4" i="60"/>
  <c r="AI4" i="60"/>
  <c r="AZ4" i="60"/>
  <c r="AW4" i="60"/>
  <c r="AA4" i="60"/>
  <c r="AU4" i="60"/>
  <c r="Y4" i="60"/>
  <c r="AT4" i="60"/>
  <c r="AQ4" i="60"/>
  <c r="BM4" i="60"/>
  <c r="BB4" i="60"/>
  <c r="BK4" i="32"/>
  <c r="BA4" i="32"/>
  <c r="AQ4" i="32"/>
  <c r="BJ4" i="32"/>
  <c r="AZ4" i="32"/>
  <c r="AP4" i="32"/>
  <c r="BD4" i="32"/>
  <c r="AR4" i="32"/>
  <c r="BC4" i="32"/>
  <c r="AO4" i="32"/>
  <c r="BB4" i="32"/>
  <c r="AN4" i="32"/>
  <c r="BM4" i="32"/>
  <c r="AY4" i="32"/>
  <c r="AM4" i="32"/>
  <c r="BL4" i="32"/>
  <c r="AX4" i="32"/>
  <c r="AL4" i="32"/>
  <c r="Z4" i="32"/>
  <c r="BI4" i="32"/>
  <c r="AW4" i="32"/>
  <c r="AK4" i="32"/>
  <c r="Y4" i="32"/>
  <c r="BH4" i="32"/>
  <c r="AV4" i="32"/>
  <c r="AJ4" i="32"/>
  <c r="BG4" i="32"/>
  <c r="AU4" i="32"/>
  <c r="AI4" i="32"/>
  <c r="BF4" i="32"/>
  <c r="BE4" i="32"/>
  <c r="AT4" i="32"/>
  <c r="AS4" i="32"/>
  <c r="AH4" i="32"/>
  <c r="AA4" i="32"/>
  <c r="BN3" i="62"/>
  <c r="BN2" i="52"/>
  <c r="AB5" i="52"/>
  <c r="BN5" i="52" s="1"/>
  <c r="AB5" i="21"/>
  <c r="BN5" i="21" s="1"/>
  <c r="AB4" i="14"/>
  <c r="BN4" i="14" s="1"/>
  <c r="AC4" i="18"/>
  <c r="BN4" i="18" s="1"/>
  <c r="AD3" i="58"/>
  <c r="AD4" i="17"/>
  <c r="AD3" i="8"/>
  <c r="AE5" i="56"/>
  <c r="AE4" i="37"/>
  <c r="BN4" i="37" s="1"/>
  <c r="AG5" i="52"/>
  <c r="AG3" i="58"/>
  <c r="BN3" i="22"/>
  <c r="AD3" i="57"/>
  <c r="AE5" i="46"/>
  <c r="BN5" i="46" s="1"/>
  <c r="X6" i="56"/>
  <c r="AG6" i="20"/>
  <c r="BN2" i="41"/>
  <c r="BN5" i="28"/>
  <c r="AC7" i="28"/>
  <c r="AC6" i="20"/>
  <c r="BN6" i="20" s="1"/>
  <c r="AD5" i="56"/>
  <c r="AD4" i="18"/>
  <c r="AF5" i="52"/>
  <c r="X6" i="52"/>
  <c r="BM4" i="21"/>
  <c r="BC4" i="21"/>
  <c r="AS4" i="21"/>
  <c r="AI4" i="21"/>
  <c r="Y4" i="21"/>
  <c r="BK4" i="21"/>
  <c r="BA4" i="21"/>
  <c r="AQ4" i="21"/>
  <c r="BG4" i="21"/>
  <c r="AW4" i="21"/>
  <c r="AM4" i="21"/>
  <c r="BD4" i="21"/>
  <c r="AT4" i="21"/>
  <c r="AJ4" i="21"/>
  <c r="Z4" i="21"/>
  <c r="BF4" i="21"/>
  <c r="AO4" i="21"/>
  <c r="BE4" i="21"/>
  <c r="AN4" i="21"/>
  <c r="BB4" i="21"/>
  <c r="AL4" i="21"/>
  <c r="AZ4" i="21"/>
  <c r="AK4" i="21"/>
  <c r="AY4" i="21"/>
  <c r="AH4" i="21"/>
  <c r="AX4" i="21"/>
  <c r="BJ4" i="21"/>
  <c r="AU4" i="21"/>
  <c r="BI4" i="21"/>
  <c r="AR4" i="21"/>
  <c r="BH4" i="21"/>
  <c r="AP4" i="21"/>
  <c r="AA4" i="21"/>
  <c r="BL4" i="21"/>
  <c r="AV4" i="21"/>
  <c r="AG4" i="21"/>
  <c r="BN4" i="21" s="1"/>
  <c r="BF5" i="35"/>
  <c r="AV5" i="35"/>
  <c r="AL5" i="35"/>
  <c r="BD5" i="35"/>
  <c r="AT5" i="35"/>
  <c r="AJ5" i="35"/>
  <c r="Z5" i="35"/>
  <c r="BC5" i="35"/>
  <c r="AQ5" i="35"/>
  <c r="BB5" i="35"/>
  <c r="AP5" i="35"/>
  <c r="BL5" i="35"/>
  <c r="AZ5" i="35"/>
  <c r="AN5" i="35"/>
  <c r="AA5" i="35"/>
  <c r="BJ5" i="35"/>
  <c r="AX5" i="35"/>
  <c r="AK5" i="35"/>
  <c r="BI5" i="35"/>
  <c r="AW5" i="35"/>
  <c r="AI5" i="35"/>
  <c r="BH5" i="35"/>
  <c r="AU5" i="35"/>
  <c r="AH5" i="35"/>
  <c r="BE5" i="35"/>
  <c r="AR5" i="35"/>
  <c r="BK5" i="35"/>
  <c r="BG5" i="35"/>
  <c r="BA5" i="35"/>
  <c r="AY5" i="35"/>
  <c r="AS5" i="35"/>
  <c r="AO5" i="35"/>
  <c r="AM5" i="35"/>
  <c r="BM5" i="35"/>
  <c r="Y5" i="35"/>
  <c r="BN5" i="20"/>
  <c r="BN4" i="7"/>
  <c r="BN3" i="57"/>
  <c r="BN4" i="46"/>
  <c r="BN2" i="39"/>
  <c r="BN2" i="27"/>
  <c r="BN2" i="15"/>
  <c r="AC5" i="56"/>
  <c r="AD3" i="42"/>
  <c r="BN3" i="42" s="1"/>
  <c r="BD5" i="20"/>
  <c r="AT5" i="20"/>
  <c r="AJ5" i="20"/>
  <c r="Z5" i="20"/>
  <c r="BJ5" i="20"/>
  <c r="AY5" i="20"/>
  <c r="AN5" i="20"/>
  <c r="BI5" i="20"/>
  <c r="AX5" i="20"/>
  <c r="AM5" i="20"/>
  <c r="BH5" i="20"/>
  <c r="AW5" i="20"/>
  <c r="AL5" i="20"/>
  <c r="AA5" i="20"/>
  <c r="BG5" i="20"/>
  <c r="AV5" i="20"/>
  <c r="AK5" i="20"/>
  <c r="Y5" i="20"/>
  <c r="BF5" i="20"/>
  <c r="AU5" i="20"/>
  <c r="AI5" i="20"/>
  <c r="BE5" i="20"/>
  <c r="AS5" i="20"/>
  <c r="AH5" i="20"/>
  <c r="BM5" i="20"/>
  <c r="BB5" i="20"/>
  <c r="AQ5" i="20"/>
  <c r="BL5" i="20"/>
  <c r="BA5" i="20"/>
  <c r="AP5" i="20"/>
  <c r="BK5" i="20"/>
  <c r="AZ5" i="20"/>
  <c r="AO5" i="20"/>
  <c r="BC5" i="20"/>
  <c r="AR5" i="20"/>
  <c r="BL7" i="22"/>
  <c r="BB7" i="22"/>
  <c r="AR7" i="22"/>
  <c r="AH7" i="22"/>
  <c r="BK7" i="22"/>
  <c r="BA7" i="22"/>
  <c r="AQ7" i="22"/>
  <c r="BJ7" i="22"/>
  <c r="AZ7" i="22"/>
  <c r="AP7" i="22"/>
  <c r="BI7" i="22"/>
  <c r="AY7" i="22"/>
  <c r="AO7" i="22"/>
  <c r="BH7" i="22"/>
  <c r="AX7" i="22"/>
  <c r="AN7" i="22"/>
  <c r="BF7" i="22"/>
  <c r="AV7" i="22"/>
  <c r="AL7" i="22"/>
  <c r="BM7" i="22"/>
  <c r="BC7" i="22"/>
  <c r="AS7" i="22"/>
  <c r="AI7" i="22"/>
  <c r="Y7" i="22"/>
  <c r="BG7" i="22"/>
  <c r="AA7" i="22"/>
  <c r="BE7" i="22"/>
  <c r="Z7" i="22"/>
  <c r="BD7" i="22"/>
  <c r="AW7" i="22"/>
  <c r="AU7" i="22"/>
  <c r="AT7" i="22"/>
  <c r="AM7" i="22"/>
  <c r="AK7" i="22"/>
  <c r="AJ7" i="22"/>
  <c r="AB5" i="56"/>
  <c r="BN5" i="47"/>
  <c r="AD4" i="53"/>
  <c r="AD6" i="43"/>
  <c r="AF4" i="37"/>
  <c r="AF4" i="17"/>
  <c r="X6" i="12"/>
  <c r="AG5" i="54"/>
  <c r="BN2" i="43"/>
  <c r="BN2" i="13"/>
  <c r="X5" i="18"/>
  <c r="AB4" i="53"/>
  <c r="BN4" i="53" s="1"/>
  <c r="AC4" i="32"/>
  <c r="BN4" i="32" s="1"/>
  <c r="AD6" i="20"/>
  <c r="AE3" i="58"/>
  <c r="BN2" i="10"/>
  <c r="AC3" i="17"/>
  <c r="BN3" i="17" s="1"/>
  <c r="AD4" i="30"/>
  <c r="AE3" i="36"/>
  <c r="BN3" i="36" s="1"/>
  <c r="X7" i="54"/>
  <c r="BD4" i="31"/>
  <c r="AT4" i="31"/>
  <c r="AJ4" i="31"/>
  <c r="Z4" i="31"/>
  <c r="BM4" i="31"/>
  <c r="BC4" i="31"/>
  <c r="AS4" i="31"/>
  <c r="AI4" i="31"/>
  <c r="Y4" i="31"/>
  <c r="BL4" i="31"/>
  <c r="BB4" i="31"/>
  <c r="AR4" i="31"/>
  <c r="AH4" i="31"/>
  <c r="BK4" i="31"/>
  <c r="BA4" i="31"/>
  <c r="AQ4" i="31"/>
  <c r="BJ4" i="31"/>
  <c r="AZ4" i="31"/>
  <c r="AP4" i="31"/>
  <c r="BI4" i="31"/>
  <c r="AY4" i="31"/>
  <c r="AO4" i="31"/>
  <c r="BH4" i="31"/>
  <c r="AX4" i="31"/>
  <c r="AN4" i="31"/>
  <c r="AW4" i="31"/>
  <c r="AV4" i="31"/>
  <c r="AU4" i="31"/>
  <c r="AM4" i="31"/>
  <c r="AL4" i="31"/>
  <c r="AK4" i="31"/>
  <c r="BG4" i="31"/>
  <c r="BF4" i="31"/>
  <c r="AA4" i="31"/>
  <c r="BE4" i="31"/>
  <c r="BN2" i="14"/>
  <c r="BK3" i="32"/>
  <c r="BA3" i="32"/>
  <c r="AQ3" i="32"/>
  <c r="BJ3" i="32"/>
  <c r="AZ3" i="32"/>
  <c r="AP3" i="32"/>
  <c r="BD3" i="32"/>
  <c r="AR3" i="32"/>
  <c r="BC3" i="32"/>
  <c r="AO3" i="32"/>
  <c r="BB3" i="32"/>
  <c r="AN3" i="32"/>
  <c r="BM3" i="32"/>
  <c r="AY3" i="32"/>
  <c r="AM3" i="32"/>
  <c r="BL3" i="32"/>
  <c r="AX3" i="32"/>
  <c r="AL3" i="32"/>
  <c r="Z3" i="32"/>
  <c r="BI3" i="32"/>
  <c r="AW3" i="32"/>
  <c r="AK3" i="32"/>
  <c r="Y3" i="32"/>
  <c r="BH3" i="32"/>
  <c r="AV3" i="32"/>
  <c r="AJ3" i="32"/>
  <c r="BG3" i="32"/>
  <c r="AU3" i="32"/>
  <c r="AI3" i="32"/>
  <c r="BF3" i="32"/>
  <c r="BE3" i="32"/>
  <c r="AT3" i="32"/>
  <c r="AS3" i="32"/>
  <c r="AH3" i="32"/>
  <c r="AA3" i="32"/>
  <c r="AG4" i="31"/>
  <c r="BN4" i="31" s="1"/>
  <c r="AG6" i="22"/>
  <c r="AG4" i="30"/>
  <c r="BN6" i="40"/>
  <c r="BN4" i="22"/>
  <c r="AC3" i="9"/>
  <c r="BN3" i="9" s="1"/>
  <c r="AF6" i="43"/>
  <c r="AF4" i="23"/>
  <c r="AF4" i="15"/>
  <c r="BN4" i="15" s="1"/>
  <c r="AG5" i="60"/>
  <c r="BN3" i="60"/>
  <c r="BN2" i="12"/>
  <c r="AE6" i="54"/>
  <c r="AE5" i="54"/>
  <c r="BN5" i="54" s="1"/>
  <c r="AE5" i="27"/>
  <c r="AF4" i="62"/>
  <c r="X4" i="9"/>
  <c r="AG3" i="8"/>
  <c r="BN2" i="8"/>
  <c r="BN2" i="56"/>
  <c r="BN2" i="36"/>
  <c r="BN3" i="26"/>
  <c r="BI4" i="56"/>
  <c r="AY4" i="56"/>
  <c r="AO4" i="56"/>
  <c r="BG4" i="56"/>
  <c r="AW4" i="56"/>
  <c r="AM4" i="56"/>
  <c r="BD4" i="56"/>
  <c r="AT4" i="56"/>
  <c r="AJ4" i="56"/>
  <c r="Z4" i="56"/>
  <c r="BL4" i="56"/>
  <c r="BB4" i="56"/>
  <c r="AR4" i="56"/>
  <c r="AH4" i="56"/>
  <c r="BC4" i="56"/>
  <c r="AL4" i="56"/>
  <c r="BA4" i="56"/>
  <c r="AK4" i="56"/>
  <c r="AX4" i="56"/>
  <c r="BK4" i="56"/>
  <c r="AU4" i="56"/>
  <c r="BJ4" i="56"/>
  <c r="AS4" i="56"/>
  <c r="BH4" i="56"/>
  <c r="AQ4" i="56"/>
  <c r="BF4" i="56"/>
  <c r="AP4" i="56"/>
  <c r="Y4" i="56"/>
  <c r="AZ4" i="56"/>
  <c r="AV4" i="56"/>
  <c r="AN4" i="56"/>
  <c r="AI4" i="56"/>
  <c r="BM4" i="56"/>
  <c r="BE4" i="56"/>
  <c r="AA4" i="56"/>
  <c r="AG5" i="35"/>
  <c r="AG4" i="24"/>
  <c r="BG6" i="43"/>
  <c r="AW6" i="43"/>
  <c r="AM6" i="43"/>
  <c r="BF6" i="43"/>
  <c r="AV6" i="43"/>
  <c r="AL6" i="43"/>
  <c r="BE6" i="43"/>
  <c r="AU6" i="43"/>
  <c r="AK6" i="43"/>
  <c r="AA6" i="43"/>
  <c r="BD6" i="43"/>
  <c r="AT6" i="43"/>
  <c r="AJ6" i="43"/>
  <c r="Z6" i="43"/>
  <c r="BM6" i="43"/>
  <c r="BC6" i="43"/>
  <c r="AS6" i="43"/>
  <c r="AI6" i="43"/>
  <c r="Y6" i="43"/>
  <c r="BL6" i="43"/>
  <c r="BB6" i="43"/>
  <c r="AR6" i="43"/>
  <c r="AH6" i="43"/>
  <c r="BK6" i="43"/>
  <c r="BA6" i="43"/>
  <c r="AQ6" i="43"/>
  <c r="BJ6" i="43"/>
  <c r="AZ6" i="43"/>
  <c r="AP6" i="43"/>
  <c r="BI6" i="43"/>
  <c r="BH6" i="43"/>
  <c r="AY6" i="43"/>
  <c r="AX6" i="43"/>
  <c r="AO6" i="43"/>
  <c r="AN6" i="43"/>
  <c r="BI3" i="61"/>
  <c r="AY3" i="61"/>
  <c r="AO3" i="61"/>
  <c r="BE3" i="61"/>
  <c r="AU3" i="61"/>
  <c r="AK3" i="61"/>
  <c r="BB3" i="61"/>
  <c r="AP3" i="61"/>
  <c r="BM3" i="61"/>
  <c r="BA3" i="61"/>
  <c r="AN3" i="61"/>
  <c r="BL3" i="61"/>
  <c r="AZ3" i="61"/>
  <c r="AM3" i="61"/>
  <c r="Z3" i="61"/>
  <c r="BH3" i="61"/>
  <c r="AV3" i="61"/>
  <c r="AI3" i="61"/>
  <c r="BF3" i="61"/>
  <c r="AS3" i="61"/>
  <c r="BD3" i="61"/>
  <c r="AR3" i="61"/>
  <c r="BJ3" i="61"/>
  <c r="BC3" i="61"/>
  <c r="AX3" i="61"/>
  <c r="AW3" i="61"/>
  <c r="AL3" i="61"/>
  <c r="AQ3" i="61"/>
  <c r="AJ3" i="61"/>
  <c r="AH3" i="61"/>
  <c r="Y3" i="61"/>
  <c r="BG3" i="61"/>
  <c r="BK3" i="61"/>
  <c r="AT3" i="61"/>
  <c r="AA3" i="61"/>
  <c r="BF6" i="47"/>
  <c r="AV6" i="47"/>
  <c r="AL6" i="47"/>
  <c r="BD6" i="47"/>
  <c r="AT6" i="47"/>
  <c r="AJ6" i="47"/>
  <c r="Z6" i="47"/>
  <c r="BM6" i="47"/>
  <c r="BC6" i="47"/>
  <c r="AS6" i="47"/>
  <c r="AI6" i="47"/>
  <c r="Y6" i="47"/>
  <c r="BA6" i="47"/>
  <c r="AN6" i="47"/>
  <c r="AZ6" i="47"/>
  <c r="AM6" i="47"/>
  <c r="BL6" i="47"/>
  <c r="AY6" i="47"/>
  <c r="AK6" i="47"/>
  <c r="BJ6" i="47"/>
  <c r="AW6" i="47"/>
  <c r="AQ6" i="47"/>
  <c r="BK6" i="47"/>
  <c r="AP6" i="47"/>
  <c r="BI6" i="47"/>
  <c r="AO6" i="47"/>
  <c r="BH6" i="47"/>
  <c r="AH6" i="47"/>
  <c r="BG6" i="47"/>
  <c r="BE6" i="47"/>
  <c r="BB6" i="47"/>
  <c r="AX6" i="47"/>
  <c r="AU6" i="47"/>
  <c r="AA6" i="47"/>
  <c r="AR6" i="47"/>
  <c r="BN3" i="34"/>
  <c r="AC3" i="23"/>
  <c r="AC4" i="23"/>
  <c r="AD5" i="60"/>
  <c r="AE3" i="17"/>
  <c r="AF4" i="56"/>
  <c r="AF4" i="18"/>
  <c r="AB3" i="23"/>
  <c r="AB4" i="23"/>
  <c r="AC5" i="43"/>
  <c r="BN5" i="43" s="1"/>
  <c r="AC4" i="17"/>
  <c r="BN4" i="17" s="1"/>
  <c r="AF4" i="24"/>
  <c r="BI5" i="45"/>
  <c r="AY5" i="45"/>
  <c r="AO5" i="45"/>
  <c r="BF5" i="45"/>
  <c r="AV5" i="45"/>
  <c r="AL5" i="45"/>
  <c r="BD5" i="45"/>
  <c r="AT5" i="45"/>
  <c r="AJ5" i="45"/>
  <c r="Z5" i="45"/>
  <c r="BC5" i="45"/>
  <c r="AP5" i="45"/>
  <c r="AA5" i="45"/>
  <c r="BB5" i="45"/>
  <c r="AN5" i="45"/>
  <c r="Y5" i="45"/>
  <c r="BA5" i="45"/>
  <c r="AM5" i="45"/>
  <c r="BM5" i="45"/>
  <c r="AZ5" i="45"/>
  <c r="AK5" i="45"/>
  <c r="BL5" i="45"/>
  <c r="AX5" i="45"/>
  <c r="AI5" i="45"/>
  <c r="BK5" i="45"/>
  <c r="AW5" i="45"/>
  <c r="AH5" i="45"/>
  <c r="BJ5" i="45"/>
  <c r="AU5" i="45"/>
  <c r="BH5" i="45"/>
  <c r="AS5" i="45"/>
  <c r="BG5" i="45"/>
  <c r="AR5" i="45"/>
  <c r="BE5" i="45"/>
  <c r="AQ5" i="45"/>
  <c r="BM4" i="12"/>
  <c r="BC4" i="12"/>
  <c r="AS4" i="12"/>
  <c r="AI4" i="12"/>
  <c r="Y4" i="12"/>
  <c r="BK4" i="12"/>
  <c r="BA4" i="12"/>
  <c r="AQ4" i="12"/>
  <c r="BJ4" i="12"/>
  <c r="AX4" i="12"/>
  <c r="AL4" i="12"/>
  <c r="Z4" i="12"/>
  <c r="BI4" i="12"/>
  <c r="AW4" i="12"/>
  <c r="AK4" i="12"/>
  <c r="BH4" i="12"/>
  <c r="AV4" i="12"/>
  <c r="AJ4" i="12"/>
  <c r="BG4" i="12"/>
  <c r="AU4" i="12"/>
  <c r="AH4" i="12"/>
  <c r="BF4" i="12"/>
  <c r="AT4" i="12"/>
  <c r="BE4" i="12"/>
  <c r="AR4" i="12"/>
  <c r="BD4" i="12"/>
  <c r="AP4" i="12"/>
  <c r="BB4" i="12"/>
  <c r="AO4" i="12"/>
  <c r="AZ4" i="12"/>
  <c r="AN4" i="12"/>
  <c r="BL4" i="12"/>
  <c r="AY4" i="12"/>
  <c r="AM4" i="12"/>
  <c r="AA4" i="12"/>
  <c r="BF6" i="55"/>
  <c r="AV6" i="55"/>
  <c r="AL6" i="55"/>
  <c r="BE6" i="55"/>
  <c r="AT6" i="55"/>
  <c r="AI6" i="55"/>
  <c r="BC6" i="55"/>
  <c r="AR6" i="55"/>
  <c r="BL6" i="55"/>
  <c r="BA6" i="55"/>
  <c r="AP6" i="55"/>
  <c r="BJ6" i="55"/>
  <c r="AU6" i="55"/>
  <c r="BH6" i="55"/>
  <c r="AQ6" i="55"/>
  <c r="BD6" i="55"/>
  <c r="AN6" i="55"/>
  <c r="Y6" i="55"/>
  <c r="BM6" i="55"/>
  <c r="AO6" i="55"/>
  <c r="BK6" i="55"/>
  <c r="AM6" i="55"/>
  <c r="BI6" i="55"/>
  <c r="AK6" i="55"/>
  <c r="BB6" i="55"/>
  <c r="AH6" i="55"/>
  <c r="AZ6" i="55"/>
  <c r="AY6" i="55"/>
  <c r="AS6" i="55"/>
  <c r="BG6" i="55"/>
  <c r="AX6" i="55"/>
  <c r="AW6" i="55"/>
  <c r="AJ6" i="55"/>
  <c r="Z6" i="55"/>
  <c r="AA6" i="55"/>
  <c r="BN2" i="62"/>
  <c r="BN3" i="52"/>
  <c r="AG3" i="61"/>
  <c r="AG9" i="40"/>
  <c r="AG4" i="56"/>
  <c r="AG5" i="27"/>
  <c r="X5" i="10"/>
  <c r="BN2" i="61"/>
  <c r="BN2" i="32"/>
  <c r="AE5" i="35"/>
  <c r="BI3" i="36"/>
  <c r="AY3" i="36"/>
  <c r="AO3" i="36"/>
  <c r="BG3" i="36"/>
  <c r="AW3" i="36"/>
  <c r="AM3" i="36"/>
  <c r="BE3" i="36"/>
  <c r="AU3" i="36"/>
  <c r="AK3" i="36"/>
  <c r="AA3" i="36"/>
  <c r="BD3" i="36"/>
  <c r="AT3" i="36"/>
  <c r="AJ3" i="36"/>
  <c r="Z3" i="36"/>
  <c r="BM3" i="36"/>
  <c r="BC3" i="36"/>
  <c r="AS3" i="36"/>
  <c r="AI3" i="36"/>
  <c r="Y3" i="36"/>
  <c r="AV3" i="36"/>
  <c r="BL3" i="36"/>
  <c r="AR3" i="36"/>
  <c r="BK3" i="36"/>
  <c r="AQ3" i="36"/>
  <c r="BJ3" i="36"/>
  <c r="AP3" i="36"/>
  <c r="BH3" i="36"/>
  <c r="AN3" i="36"/>
  <c r="BF3" i="36"/>
  <c r="AL3" i="36"/>
  <c r="BB3" i="36"/>
  <c r="AH3" i="36"/>
  <c r="BA3" i="36"/>
  <c r="AZ3" i="36"/>
  <c r="AX3" i="36"/>
  <c r="BE3" i="34"/>
  <c r="AU3" i="34"/>
  <c r="AK3" i="34"/>
  <c r="BD3" i="34"/>
  <c r="AT3" i="34"/>
  <c r="AJ3" i="34"/>
  <c r="Z3" i="34"/>
  <c r="BL3" i="34"/>
  <c r="BB3" i="34"/>
  <c r="AR3" i="34"/>
  <c r="AH3" i="34"/>
  <c r="BJ3" i="34"/>
  <c r="AZ3" i="34"/>
  <c r="AP3" i="34"/>
  <c r="BI3" i="34"/>
  <c r="AY3" i="34"/>
  <c r="AO3" i="34"/>
  <c r="BH3" i="34"/>
  <c r="AX3" i="34"/>
  <c r="AN3" i="34"/>
  <c r="AS3" i="34"/>
  <c r="AQ3" i="34"/>
  <c r="BM3" i="34"/>
  <c r="AM3" i="34"/>
  <c r="BK3" i="34"/>
  <c r="AL3" i="34"/>
  <c r="BG3" i="34"/>
  <c r="AI3" i="34"/>
  <c r="BF3" i="34"/>
  <c r="BC3" i="34"/>
  <c r="BA3" i="34"/>
  <c r="AW3" i="34"/>
  <c r="AV3" i="34"/>
  <c r="Y3" i="34"/>
  <c r="AA3" i="34"/>
  <c r="AB5" i="60"/>
  <c r="AB4" i="41"/>
  <c r="AB6" i="28"/>
  <c r="BN6" i="28" s="1"/>
  <c r="BN3" i="19"/>
  <c r="AD7" i="28"/>
  <c r="AF4" i="30"/>
  <c r="AF7" i="22"/>
  <c r="X5" i="25"/>
  <c r="AG4" i="41"/>
  <c r="BJ5" i="18" l="1"/>
  <c r="AZ5" i="18"/>
  <c r="AP5" i="18"/>
  <c r="BF5" i="18"/>
  <c r="AV5" i="18"/>
  <c r="AL5" i="18"/>
  <c r="BM5" i="18"/>
  <c r="BC5" i="18"/>
  <c r="AS5" i="18"/>
  <c r="AI5" i="18"/>
  <c r="Y5" i="18"/>
  <c r="BL5" i="18"/>
  <c r="BB5" i="18"/>
  <c r="AR5" i="18"/>
  <c r="AH5" i="18"/>
  <c r="BK5" i="18"/>
  <c r="BA5" i="18"/>
  <c r="AQ5" i="18"/>
  <c r="AU5" i="18"/>
  <c r="AT5" i="18"/>
  <c r="Z5" i="18"/>
  <c r="BI5" i="18"/>
  <c r="AO5" i="18"/>
  <c r="BH5" i="18"/>
  <c r="AN5" i="18"/>
  <c r="BG5" i="18"/>
  <c r="AM5" i="18"/>
  <c r="BE5" i="18"/>
  <c r="AK5" i="18"/>
  <c r="BD5" i="18"/>
  <c r="AJ5" i="18"/>
  <c r="AY5" i="18"/>
  <c r="AX5" i="18"/>
  <c r="AW5" i="18"/>
  <c r="AA5" i="18"/>
  <c r="AB5" i="18"/>
  <c r="AC5" i="18"/>
  <c r="AF5" i="18"/>
  <c r="AE5" i="18"/>
  <c r="AD5" i="18"/>
  <c r="AG5" i="18"/>
  <c r="X6" i="18"/>
  <c r="BN5" i="60"/>
  <c r="BN4" i="23"/>
  <c r="BN5" i="56"/>
  <c r="BM6" i="56"/>
  <c r="BC6" i="56"/>
  <c r="AS6" i="56"/>
  <c r="AI6" i="56"/>
  <c r="Y6" i="56"/>
  <c r="BK6" i="56"/>
  <c r="BA6" i="56"/>
  <c r="AQ6" i="56"/>
  <c r="BE6" i="56"/>
  <c r="AR6" i="56"/>
  <c r="BB6" i="56"/>
  <c r="AO6" i="56"/>
  <c r="BJ6" i="56"/>
  <c r="AX6" i="56"/>
  <c r="AL6" i="56"/>
  <c r="Z6" i="56"/>
  <c r="BH6" i="56"/>
  <c r="AV6" i="56"/>
  <c r="AJ6" i="56"/>
  <c r="AZ6" i="56"/>
  <c r="AY6" i="56"/>
  <c r="AU6" i="56"/>
  <c r="BL6" i="56"/>
  <c r="AP6" i="56"/>
  <c r="BI6" i="56"/>
  <c r="AN6" i="56"/>
  <c r="BG6" i="56"/>
  <c r="AM6" i="56"/>
  <c r="BF6" i="56"/>
  <c r="AK6" i="56"/>
  <c r="BD6" i="56"/>
  <c r="AW6" i="56"/>
  <c r="AT6" i="56"/>
  <c r="AH6" i="56"/>
  <c r="AA6" i="56"/>
  <c r="X7" i="56"/>
  <c r="AB6" i="56"/>
  <c r="AC6" i="56"/>
  <c r="AG6" i="56"/>
  <c r="AE6" i="56"/>
  <c r="AD6" i="56"/>
  <c r="AF6" i="56"/>
  <c r="BH5" i="24"/>
  <c r="AX5" i="24"/>
  <c r="AN5" i="24"/>
  <c r="BG5" i="24"/>
  <c r="AW5" i="24"/>
  <c r="AM5" i="24"/>
  <c r="BF5" i="24"/>
  <c r="AV5" i="24"/>
  <c r="AL5" i="24"/>
  <c r="BD5" i="24"/>
  <c r="AT5" i="24"/>
  <c r="AJ5" i="24"/>
  <c r="Z5" i="24"/>
  <c r="BL5" i="24"/>
  <c r="BB5" i="24"/>
  <c r="AR5" i="24"/>
  <c r="AH5" i="24"/>
  <c r="BK5" i="24"/>
  <c r="AQ5" i="24"/>
  <c r="BJ5" i="24"/>
  <c r="AP5" i="24"/>
  <c r="BI5" i="24"/>
  <c r="AO5" i="24"/>
  <c r="BE5" i="24"/>
  <c r="AK5" i="24"/>
  <c r="BC5" i="24"/>
  <c r="AI5" i="24"/>
  <c r="BA5" i="24"/>
  <c r="AZ5" i="24"/>
  <c r="AY5" i="24"/>
  <c r="AU5" i="24"/>
  <c r="AA5" i="24"/>
  <c r="BM5" i="24"/>
  <c r="AS5" i="24"/>
  <c r="Y5" i="24"/>
  <c r="AD5" i="24"/>
  <c r="AB5" i="24"/>
  <c r="AF5" i="24"/>
  <c r="AE5" i="24"/>
  <c r="AG5" i="24"/>
  <c r="AC5" i="24"/>
  <c r="X6" i="24"/>
  <c r="BF5" i="26"/>
  <c r="AV5" i="26"/>
  <c r="AL5" i="26"/>
  <c r="BE5" i="26"/>
  <c r="AU5" i="26"/>
  <c r="AK5" i="26"/>
  <c r="BD5" i="26"/>
  <c r="AT5" i="26"/>
  <c r="AJ5" i="26"/>
  <c r="Z5" i="26"/>
  <c r="BM5" i="26"/>
  <c r="BC5" i="26"/>
  <c r="AS5" i="26"/>
  <c r="AI5" i="26"/>
  <c r="Y5" i="26"/>
  <c r="BL5" i="26"/>
  <c r="BB5" i="26"/>
  <c r="AR5" i="26"/>
  <c r="AH5" i="26"/>
  <c r="BK5" i="26"/>
  <c r="BA5" i="26"/>
  <c r="AQ5" i="26"/>
  <c r="BJ5" i="26"/>
  <c r="AZ5" i="26"/>
  <c r="AP5" i="26"/>
  <c r="BI5" i="26"/>
  <c r="AY5" i="26"/>
  <c r="AO5" i="26"/>
  <c r="AW5" i="26"/>
  <c r="AN5" i="26"/>
  <c r="AM5" i="26"/>
  <c r="BH5" i="26"/>
  <c r="BG5" i="26"/>
  <c r="AX5" i="26"/>
  <c r="AA5" i="26"/>
  <c r="AD5" i="26"/>
  <c r="AC5" i="26"/>
  <c r="AB5" i="26"/>
  <c r="BN5" i="26" s="1"/>
  <c r="AF5" i="26"/>
  <c r="AG5" i="26"/>
  <c r="X6" i="26"/>
  <c r="AE5" i="26"/>
  <c r="BN5" i="15"/>
  <c r="BN7" i="43"/>
  <c r="BN6" i="41"/>
  <c r="BD10" i="22"/>
  <c r="AT10" i="22"/>
  <c r="AJ10" i="22"/>
  <c r="Z10" i="22"/>
  <c r="BM10" i="22"/>
  <c r="BC10" i="22"/>
  <c r="AS10" i="22"/>
  <c r="AI10" i="22"/>
  <c r="Y10" i="22"/>
  <c r="BL10" i="22"/>
  <c r="BB10" i="22"/>
  <c r="AR10" i="22"/>
  <c r="AH10" i="22"/>
  <c r="BK10" i="22"/>
  <c r="BA10" i="22"/>
  <c r="AQ10" i="22"/>
  <c r="BJ10" i="22"/>
  <c r="AZ10" i="22"/>
  <c r="AP10" i="22"/>
  <c r="BH10" i="22"/>
  <c r="AX10" i="22"/>
  <c r="AN10" i="22"/>
  <c r="BE10" i="22"/>
  <c r="AU10" i="22"/>
  <c r="AK10" i="22"/>
  <c r="AV10" i="22"/>
  <c r="AO10" i="22"/>
  <c r="AM10" i="22"/>
  <c r="AL10" i="22"/>
  <c r="BI10" i="22"/>
  <c r="BG10" i="22"/>
  <c r="BF10" i="22"/>
  <c r="AY10" i="22"/>
  <c r="AW10" i="22"/>
  <c r="AA10" i="22"/>
  <c r="X11" i="22"/>
  <c r="AG10" i="22"/>
  <c r="AF10" i="22"/>
  <c r="AD10" i="22"/>
  <c r="AB10" i="22"/>
  <c r="AE10" i="22"/>
  <c r="AC10" i="22"/>
  <c r="BN3" i="23"/>
  <c r="BK6" i="52"/>
  <c r="BA6" i="52"/>
  <c r="AQ6" i="52"/>
  <c r="BJ6" i="52"/>
  <c r="AZ6" i="52"/>
  <c r="AP6" i="52"/>
  <c r="BI6" i="52"/>
  <c r="AY6" i="52"/>
  <c r="AO6" i="52"/>
  <c r="BH6" i="52"/>
  <c r="AX6" i="52"/>
  <c r="AN6" i="52"/>
  <c r="BG6" i="52"/>
  <c r="AW6" i="52"/>
  <c r="AM6" i="52"/>
  <c r="BD6" i="52"/>
  <c r="AT6" i="52"/>
  <c r="AJ6" i="52"/>
  <c r="Z6" i="52"/>
  <c r="BL6" i="52"/>
  <c r="AK6" i="52"/>
  <c r="BF6" i="52"/>
  <c r="AI6" i="52"/>
  <c r="BE6" i="52"/>
  <c r="AH6" i="52"/>
  <c r="BC6" i="52"/>
  <c r="BB6" i="52"/>
  <c r="AA6" i="52"/>
  <c r="AV6" i="52"/>
  <c r="Y6" i="52"/>
  <c r="AU6" i="52"/>
  <c r="AS6" i="52"/>
  <c r="AR6" i="52"/>
  <c r="BM6" i="52"/>
  <c r="AL6" i="52"/>
  <c r="AB6" i="52"/>
  <c r="AF6" i="52"/>
  <c r="AD6" i="52"/>
  <c r="AE6" i="52"/>
  <c r="AC6" i="52"/>
  <c r="AG6" i="52"/>
  <c r="X7" i="52"/>
  <c r="BL5" i="23"/>
  <c r="BB5" i="23"/>
  <c r="AR5" i="23"/>
  <c r="AH5" i="23"/>
  <c r="BI5" i="23"/>
  <c r="AX5" i="23"/>
  <c r="AM5" i="23"/>
  <c r="BH5" i="23"/>
  <c r="AW5" i="23"/>
  <c r="AL5" i="23"/>
  <c r="BG5" i="23"/>
  <c r="AV5" i="23"/>
  <c r="AK5" i="23"/>
  <c r="Z5" i="23"/>
  <c r="BF5" i="23"/>
  <c r="AU5" i="23"/>
  <c r="AJ5" i="23"/>
  <c r="Y5" i="23"/>
  <c r="BE5" i="23"/>
  <c r="AT5" i="23"/>
  <c r="AI5" i="23"/>
  <c r="BD5" i="23"/>
  <c r="AS5" i="23"/>
  <c r="BC5" i="23"/>
  <c r="AQ5" i="23"/>
  <c r="BM5" i="23"/>
  <c r="BA5" i="23"/>
  <c r="AP5" i="23"/>
  <c r="BK5" i="23"/>
  <c r="AZ5" i="23"/>
  <c r="AO5" i="23"/>
  <c r="BJ5" i="23"/>
  <c r="AY5" i="23"/>
  <c r="AN5" i="23"/>
  <c r="AA5" i="23"/>
  <c r="AF5" i="23"/>
  <c r="X6" i="23"/>
  <c r="AD5" i="23"/>
  <c r="AB5" i="23"/>
  <c r="AG5" i="23"/>
  <c r="AE5" i="23"/>
  <c r="AC5" i="23"/>
  <c r="BN3" i="61"/>
  <c r="BN3" i="8"/>
  <c r="BN4" i="38"/>
  <c r="BF6" i="21"/>
  <c r="AV6" i="21"/>
  <c r="AL6" i="21"/>
  <c r="BD6" i="21"/>
  <c r="AT6" i="21"/>
  <c r="AJ6" i="21"/>
  <c r="Z6" i="21"/>
  <c r="BJ6" i="21"/>
  <c r="AZ6" i="21"/>
  <c r="AP6" i="21"/>
  <c r="BG6" i="21"/>
  <c r="AW6" i="21"/>
  <c r="AM6" i="21"/>
  <c r="BI6" i="21"/>
  <c r="AR6" i="21"/>
  <c r="AA6" i="21"/>
  <c r="BH6" i="21"/>
  <c r="AQ6" i="21"/>
  <c r="Y6" i="21"/>
  <c r="BE6" i="21"/>
  <c r="AO6" i="21"/>
  <c r="BC6" i="21"/>
  <c r="AN6" i="21"/>
  <c r="BB6" i="21"/>
  <c r="AK6" i="21"/>
  <c r="BA6" i="21"/>
  <c r="AI6" i="21"/>
  <c r="BM6" i="21"/>
  <c r="AX6" i="21"/>
  <c r="BL6" i="21"/>
  <c r="AU6" i="21"/>
  <c r="BK6" i="21"/>
  <c r="AS6" i="21"/>
  <c r="AY6" i="21"/>
  <c r="AH6" i="21"/>
  <c r="X7" i="21"/>
  <c r="AC6" i="21"/>
  <c r="AG6" i="21"/>
  <c r="AB6" i="21"/>
  <c r="AD6" i="21"/>
  <c r="AF6" i="21"/>
  <c r="AE6" i="21"/>
  <c r="BN6" i="22"/>
  <c r="BN7" i="51"/>
  <c r="BN5" i="62"/>
  <c r="BN6" i="54"/>
  <c r="BN5" i="27"/>
  <c r="BD5" i="14"/>
  <c r="AT5" i="14"/>
  <c r="AJ5" i="14"/>
  <c r="Z5" i="14"/>
  <c r="BL5" i="14"/>
  <c r="BB5" i="14"/>
  <c r="AR5" i="14"/>
  <c r="AH5" i="14"/>
  <c r="BK5" i="14"/>
  <c r="BA5" i="14"/>
  <c r="AQ5" i="14"/>
  <c r="BJ5" i="14"/>
  <c r="AZ5" i="14"/>
  <c r="AP5" i="14"/>
  <c r="BI5" i="14"/>
  <c r="AY5" i="14"/>
  <c r="AO5" i="14"/>
  <c r="BG5" i="14"/>
  <c r="AW5" i="14"/>
  <c r="AM5" i="14"/>
  <c r="BC5" i="14"/>
  <c r="AX5" i="14"/>
  <c r="AA5" i="14"/>
  <c r="AV5" i="14"/>
  <c r="Y5" i="14"/>
  <c r="AU5" i="14"/>
  <c r="AS5" i="14"/>
  <c r="AN5" i="14"/>
  <c r="BM5" i="14"/>
  <c r="AL5" i="14"/>
  <c r="BH5" i="14"/>
  <c r="AK5" i="14"/>
  <c r="BF5" i="14"/>
  <c r="AI5" i="14"/>
  <c r="BE5" i="14"/>
  <c r="AC5" i="14"/>
  <c r="AG5" i="14"/>
  <c r="AB5" i="14"/>
  <c r="BN5" i="14" s="1"/>
  <c r="AF5" i="14"/>
  <c r="AE5" i="14"/>
  <c r="X6" i="14"/>
  <c r="AD5" i="14"/>
  <c r="BL4" i="57"/>
  <c r="BB4" i="57"/>
  <c r="AR4" i="57"/>
  <c r="AH4" i="57"/>
  <c r="BJ4" i="57"/>
  <c r="AY4" i="57"/>
  <c r="AN4" i="57"/>
  <c r="BI4" i="57"/>
  <c r="AX4" i="57"/>
  <c r="AM4" i="57"/>
  <c r="BD4" i="57"/>
  <c r="AP4" i="57"/>
  <c r="AA4" i="57"/>
  <c r="BC4" i="57"/>
  <c r="AO4" i="57"/>
  <c r="Z4" i="57"/>
  <c r="BA4" i="57"/>
  <c r="AL4" i="57"/>
  <c r="Y4" i="57"/>
  <c r="AZ4" i="57"/>
  <c r="AK4" i="57"/>
  <c r="BM4" i="57"/>
  <c r="AW4" i="57"/>
  <c r="AJ4" i="57"/>
  <c r="BH4" i="57"/>
  <c r="AU4" i="57"/>
  <c r="BG4" i="57"/>
  <c r="AT4" i="57"/>
  <c r="BE4" i="57"/>
  <c r="AQ4" i="57"/>
  <c r="AS4" i="57"/>
  <c r="AI4" i="57"/>
  <c r="BK4" i="57"/>
  <c r="BF4" i="57"/>
  <c r="AV4" i="57"/>
  <c r="AG4" i="57"/>
  <c r="AB4" i="57"/>
  <c r="AF4" i="57"/>
  <c r="AD4" i="57"/>
  <c r="X5" i="57"/>
  <c r="AE4" i="57"/>
  <c r="AC4" i="57"/>
  <c r="BK10" i="40"/>
  <c r="BA10" i="40"/>
  <c r="AQ10" i="40"/>
  <c r="BJ10" i="40"/>
  <c r="AZ10" i="40"/>
  <c r="AP10" i="40"/>
  <c r="BI10" i="40"/>
  <c r="AY10" i="40"/>
  <c r="AO10" i="40"/>
  <c r="BH10" i="40"/>
  <c r="AX10" i="40"/>
  <c r="AN10" i="40"/>
  <c r="BG10" i="40"/>
  <c r="AW10" i="40"/>
  <c r="AM10" i="40"/>
  <c r="BF10" i="40"/>
  <c r="AV10" i="40"/>
  <c r="AL10" i="40"/>
  <c r="BE10" i="40"/>
  <c r="AU10" i="40"/>
  <c r="AK10" i="40"/>
  <c r="AA10" i="40"/>
  <c r="BD10" i="40"/>
  <c r="AT10" i="40"/>
  <c r="AJ10" i="40"/>
  <c r="Z10" i="40"/>
  <c r="AR10" i="40"/>
  <c r="AI10" i="40"/>
  <c r="AH10" i="40"/>
  <c r="Y10" i="40"/>
  <c r="BM10" i="40"/>
  <c r="BL10" i="40"/>
  <c r="BC10" i="40"/>
  <c r="BB10" i="40"/>
  <c r="AS10" i="40"/>
  <c r="AD10" i="40"/>
  <c r="AF10" i="40"/>
  <c r="X11" i="40"/>
  <c r="AG10" i="40"/>
  <c r="AE10" i="40"/>
  <c r="AC10" i="40"/>
  <c r="AB10" i="40"/>
  <c r="BN10" i="40" s="1"/>
  <c r="BK8" i="47"/>
  <c r="BA8" i="47"/>
  <c r="AQ8" i="47"/>
  <c r="BH8" i="47"/>
  <c r="AX8" i="47"/>
  <c r="AN8" i="47"/>
  <c r="BF8" i="47"/>
  <c r="AV8" i="47"/>
  <c r="AL8" i="47"/>
  <c r="BE8" i="47"/>
  <c r="AU8" i="47"/>
  <c r="AK8" i="47"/>
  <c r="AA8" i="47"/>
  <c r="BJ8" i="47"/>
  <c r="AS8" i="47"/>
  <c r="BI8" i="47"/>
  <c r="AR8" i="47"/>
  <c r="Z8" i="47"/>
  <c r="BG8" i="47"/>
  <c r="AP8" i="47"/>
  <c r="Y8" i="47"/>
  <c r="BC8" i="47"/>
  <c r="AM8" i="47"/>
  <c r="BM8" i="47"/>
  <c r="AW8" i="47"/>
  <c r="BL8" i="47"/>
  <c r="BD8" i="47"/>
  <c r="BB8" i="47"/>
  <c r="AZ8" i="47"/>
  <c r="AY8" i="47"/>
  <c r="AT8" i="47"/>
  <c r="AO8" i="47"/>
  <c r="AJ8" i="47"/>
  <c r="AI8" i="47"/>
  <c r="AH8" i="47"/>
  <c r="AD8" i="47"/>
  <c r="AE8" i="47"/>
  <c r="X9" i="47"/>
  <c r="AG8" i="47"/>
  <c r="AB8" i="47"/>
  <c r="BN8" i="47" s="1"/>
  <c r="AC8" i="47"/>
  <c r="AF8" i="47"/>
  <c r="BG4" i="13"/>
  <c r="AW4" i="13"/>
  <c r="AM4" i="13"/>
  <c r="BE4" i="13"/>
  <c r="AU4" i="13"/>
  <c r="AK4" i="13"/>
  <c r="BD4" i="13"/>
  <c r="AT4" i="13"/>
  <c r="AJ4" i="13"/>
  <c r="Z4" i="13"/>
  <c r="BH4" i="13"/>
  <c r="AR4" i="13"/>
  <c r="BF4" i="13"/>
  <c r="AQ4" i="13"/>
  <c r="BC4" i="13"/>
  <c r="AP4" i="13"/>
  <c r="BB4" i="13"/>
  <c r="AO4" i="13"/>
  <c r="Y4" i="13"/>
  <c r="BA4" i="13"/>
  <c r="AN4" i="13"/>
  <c r="BM4" i="13"/>
  <c r="AZ4" i="13"/>
  <c r="AL4" i="13"/>
  <c r="BL4" i="13"/>
  <c r="AY4" i="13"/>
  <c r="AI4" i="13"/>
  <c r="BK4" i="13"/>
  <c r="AX4" i="13"/>
  <c r="AH4" i="13"/>
  <c r="BJ4" i="13"/>
  <c r="AV4" i="13"/>
  <c r="BI4" i="13"/>
  <c r="AS4" i="13"/>
  <c r="AA4" i="13"/>
  <c r="AE4" i="13"/>
  <c r="AD4" i="13"/>
  <c r="AB4" i="13"/>
  <c r="BN4" i="13" s="1"/>
  <c r="AC4" i="13"/>
  <c r="AG4" i="13"/>
  <c r="X5" i="13"/>
  <c r="AF4" i="13"/>
  <c r="BK5" i="61"/>
  <c r="BA5" i="61"/>
  <c r="AQ5" i="61"/>
  <c r="BJ5" i="61"/>
  <c r="AZ5" i="61"/>
  <c r="AP5" i="61"/>
  <c r="BF5" i="61"/>
  <c r="AV5" i="61"/>
  <c r="AL5" i="61"/>
  <c r="BG5" i="61"/>
  <c r="AS5" i="61"/>
  <c r="BE5" i="61"/>
  <c r="AR5" i="61"/>
  <c r="BD5" i="61"/>
  <c r="AO5" i="61"/>
  <c r="AY5" i="61"/>
  <c r="AK5" i="61"/>
  <c r="BL5" i="61"/>
  <c r="AW5" i="61"/>
  <c r="AI5" i="61"/>
  <c r="BI5" i="61"/>
  <c r="AU5" i="61"/>
  <c r="AH5" i="61"/>
  <c r="BH5" i="61"/>
  <c r="Y5" i="61"/>
  <c r="BB5" i="61"/>
  <c r="AX5" i="61"/>
  <c r="AT5" i="61"/>
  <c r="AM5" i="61"/>
  <c r="AJ5" i="61"/>
  <c r="BM5" i="61"/>
  <c r="BC5" i="61"/>
  <c r="AN5" i="61"/>
  <c r="Z5" i="61"/>
  <c r="AA5" i="61"/>
  <c r="AE5" i="61"/>
  <c r="AD5" i="61"/>
  <c r="AG5" i="61"/>
  <c r="X6" i="61"/>
  <c r="AC5" i="61"/>
  <c r="AB5" i="61"/>
  <c r="AF5" i="61"/>
  <c r="BN6" i="35"/>
  <c r="BN8" i="22"/>
  <c r="BF7" i="41"/>
  <c r="AV7" i="41"/>
  <c r="AL7" i="41"/>
  <c r="BL7" i="41"/>
  <c r="BA7" i="41"/>
  <c r="AP7" i="41"/>
  <c r="BK7" i="41"/>
  <c r="AZ7" i="41"/>
  <c r="AO7" i="41"/>
  <c r="BJ7" i="41"/>
  <c r="AY7" i="41"/>
  <c r="AN7" i="41"/>
  <c r="BI7" i="41"/>
  <c r="AX7" i="41"/>
  <c r="AM7" i="41"/>
  <c r="BH7" i="41"/>
  <c r="AW7" i="41"/>
  <c r="AK7" i="41"/>
  <c r="Z7" i="41"/>
  <c r="BG7" i="41"/>
  <c r="AU7" i="41"/>
  <c r="AJ7" i="41"/>
  <c r="Y7" i="41"/>
  <c r="BE7" i="41"/>
  <c r="AT7" i="41"/>
  <c r="AI7" i="41"/>
  <c r="BD7" i="41"/>
  <c r="AS7" i="41"/>
  <c r="AH7" i="41"/>
  <c r="BM7" i="41"/>
  <c r="BB7" i="41"/>
  <c r="AQ7" i="41"/>
  <c r="BC7" i="41"/>
  <c r="AR7" i="41"/>
  <c r="AA7" i="41"/>
  <c r="AF7" i="41"/>
  <c r="AC7" i="41"/>
  <c r="X8" i="41"/>
  <c r="AG7" i="41"/>
  <c r="AB7" i="41"/>
  <c r="BN7" i="41" s="1"/>
  <c r="AD7" i="41"/>
  <c r="AE7" i="41"/>
  <c r="BN5" i="11"/>
  <c r="BD8" i="20"/>
  <c r="AT8" i="20"/>
  <c r="AJ8" i="20"/>
  <c r="Z8" i="20"/>
  <c r="BH8" i="20"/>
  <c r="AX8" i="20"/>
  <c r="AN8" i="20"/>
  <c r="BK8" i="20"/>
  <c r="AY8" i="20"/>
  <c r="AL8" i="20"/>
  <c r="Y8" i="20"/>
  <c r="BJ8" i="20"/>
  <c r="AW8" i="20"/>
  <c r="AK8" i="20"/>
  <c r="BI8" i="20"/>
  <c r="AV8" i="20"/>
  <c r="AI8" i="20"/>
  <c r="BG8" i="20"/>
  <c r="AU8" i="20"/>
  <c r="AH8" i="20"/>
  <c r="BF8" i="20"/>
  <c r="AS8" i="20"/>
  <c r="BE8" i="20"/>
  <c r="AR8" i="20"/>
  <c r="BB8" i="20"/>
  <c r="AP8" i="20"/>
  <c r="BM8" i="20"/>
  <c r="BA8" i="20"/>
  <c r="AO8" i="20"/>
  <c r="BL8" i="20"/>
  <c r="AZ8" i="20"/>
  <c r="AM8" i="20"/>
  <c r="AA8" i="20"/>
  <c r="BC8" i="20"/>
  <c r="AQ8" i="20"/>
  <c r="AC8" i="20"/>
  <c r="AE8" i="20"/>
  <c r="AG8" i="20"/>
  <c r="AD8" i="20"/>
  <c r="AF8" i="20"/>
  <c r="AB8" i="20"/>
  <c r="X9" i="20"/>
  <c r="BM5" i="8"/>
  <c r="BC5" i="8"/>
  <c r="AS5" i="8"/>
  <c r="AI5" i="8"/>
  <c r="Y5" i="8"/>
  <c r="BL5" i="8"/>
  <c r="BB5" i="8"/>
  <c r="AR5" i="8"/>
  <c r="AH5" i="8"/>
  <c r="BK5" i="8"/>
  <c r="BA5" i="8"/>
  <c r="AQ5" i="8"/>
  <c r="BJ5" i="8"/>
  <c r="AZ5" i="8"/>
  <c r="AP5" i="8"/>
  <c r="BE5" i="8"/>
  <c r="AU5" i="8"/>
  <c r="AK5" i="8"/>
  <c r="BI5" i="8"/>
  <c r="AY5" i="8"/>
  <c r="AO5" i="8"/>
  <c r="BH5" i="8"/>
  <c r="AX5" i="8"/>
  <c r="AN5" i="8"/>
  <c r="BG5" i="8"/>
  <c r="AW5" i="8"/>
  <c r="AM5" i="8"/>
  <c r="BF5" i="8"/>
  <c r="AV5" i="8"/>
  <c r="AL5" i="8"/>
  <c r="BD5" i="8"/>
  <c r="AT5" i="8"/>
  <c r="AJ5" i="8"/>
  <c r="Z5" i="8"/>
  <c r="AA5" i="8"/>
  <c r="X6" i="8"/>
  <c r="AG5" i="8"/>
  <c r="AD5" i="8"/>
  <c r="AC5" i="8"/>
  <c r="AF5" i="8"/>
  <c r="AE5" i="8"/>
  <c r="AB5" i="8"/>
  <c r="BN6" i="19"/>
  <c r="BF8" i="59"/>
  <c r="AV8" i="59"/>
  <c r="AL8" i="59"/>
  <c r="BM8" i="59"/>
  <c r="BC8" i="59"/>
  <c r="AS8" i="59"/>
  <c r="AI8" i="59"/>
  <c r="Y8" i="59"/>
  <c r="BH8" i="59"/>
  <c r="AX8" i="59"/>
  <c r="AN8" i="59"/>
  <c r="BK8" i="59"/>
  <c r="AW8" i="59"/>
  <c r="AH8" i="59"/>
  <c r="BI8" i="59"/>
  <c r="AT8" i="59"/>
  <c r="BG8" i="59"/>
  <c r="AR8" i="59"/>
  <c r="BE8" i="59"/>
  <c r="AQ8" i="59"/>
  <c r="BB8" i="59"/>
  <c r="AO8" i="59"/>
  <c r="Z8" i="59"/>
  <c r="BA8" i="59"/>
  <c r="AM8" i="59"/>
  <c r="AP8" i="59"/>
  <c r="AJ8" i="59"/>
  <c r="BL8" i="59"/>
  <c r="AA8" i="59"/>
  <c r="BD8" i="59"/>
  <c r="AZ8" i="59"/>
  <c r="AY8" i="59"/>
  <c r="BJ8" i="59"/>
  <c r="AU8" i="59"/>
  <c r="AK8" i="59"/>
  <c r="AC8" i="59"/>
  <c r="AF8" i="59"/>
  <c r="AB8" i="59"/>
  <c r="AG8" i="59"/>
  <c r="AD8" i="59"/>
  <c r="X9" i="59"/>
  <c r="AE8" i="59"/>
  <c r="BF5" i="17"/>
  <c r="AV5" i="17"/>
  <c r="AL5" i="17"/>
  <c r="BL5" i="17"/>
  <c r="BB5" i="17"/>
  <c r="AR5" i="17"/>
  <c r="AH5" i="17"/>
  <c r="BG5" i="17"/>
  <c r="AT5" i="17"/>
  <c r="BE5" i="17"/>
  <c r="AS5" i="17"/>
  <c r="BD5" i="17"/>
  <c r="AQ5" i="17"/>
  <c r="BC5" i="17"/>
  <c r="AP5" i="17"/>
  <c r="BA5" i="17"/>
  <c r="AO5" i="17"/>
  <c r="BM5" i="17"/>
  <c r="AZ5" i="17"/>
  <c r="AN5" i="17"/>
  <c r="AA5" i="17"/>
  <c r="BK5" i="17"/>
  <c r="AY5" i="17"/>
  <c r="AM5" i="17"/>
  <c r="Z5" i="17"/>
  <c r="BJ5" i="17"/>
  <c r="AX5" i="17"/>
  <c r="AK5" i="17"/>
  <c r="Y5" i="17"/>
  <c r="BI5" i="17"/>
  <c r="AW5" i="17"/>
  <c r="AJ5" i="17"/>
  <c r="BH5" i="17"/>
  <c r="AU5" i="17"/>
  <c r="AI5" i="17"/>
  <c r="AE5" i="17"/>
  <c r="AC5" i="17"/>
  <c r="AD5" i="17"/>
  <c r="X6" i="17"/>
  <c r="AG5" i="17"/>
  <c r="AB5" i="17"/>
  <c r="AF5" i="17"/>
  <c r="BM6" i="48"/>
  <c r="BC6" i="48"/>
  <c r="AS6" i="48"/>
  <c r="AI6" i="48"/>
  <c r="Y6" i="48"/>
  <c r="BJ6" i="48"/>
  <c r="AZ6" i="48"/>
  <c r="AP6" i="48"/>
  <c r="BI6" i="48"/>
  <c r="AY6" i="48"/>
  <c r="AO6" i="48"/>
  <c r="BH6" i="48"/>
  <c r="AX6" i="48"/>
  <c r="AN6" i="48"/>
  <c r="BG6" i="48"/>
  <c r="AW6" i="48"/>
  <c r="AM6" i="48"/>
  <c r="BF6" i="48"/>
  <c r="AV6" i="48"/>
  <c r="AL6" i="48"/>
  <c r="BE6" i="48"/>
  <c r="AH6" i="48"/>
  <c r="BD6" i="48"/>
  <c r="BB6" i="48"/>
  <c r="AA6" i="48"/>
  <c r="BA6" i="48"/>
  <c r="Z6" i="48"/>
  <c r="AU6" i="48"/>
  <c r="AR6" i="48"/>
  <c r="AQ6" i="48"/>
  <c r="BL6" i="48"/>
  <c r="AK6" i="48"/>
  <c r="BK6" i="48"/>
  <c r="AT6" i="48"/>
  <c r="AJ6" i="48"/>
  <c r="X7" i="48"/>
  <c r="AB6" i="48"/>
  <c r="AF6" i="48"/>
  <c r="AC6" i="48"/>
  <c r="AD6" i="48"/>
  <c r="AE6" i="48"/>
  <c r="AG6" i="48"/>
  <c r="BJ5" i="49"/>
  <c r="AZ5" i="49"/>
  <c r="AP5" i="49"/>
  <c r="BG5" i="49"/>
  <c r="AW5" i="49"/>
  <c r="AM5" i="49"/>
  <c r="BF5" i="49"/>
  <c r="AV5" i="49"/>
  <c r="AL5" i="49"/>
  <c r="BD5" i="49"/>
  <c r="AT5" i="49"/>
  <c r="AJ5" i="49"/>
  <c r="Z5" i="49"/>
  <c r="BB5" i="49"/>
  <c r="AK5" i="49"/>
  <c r="BA5" i="49"/>
  <c r="AI5" i="49"/>
  <c r="AY5" i="49"/>
  <c r="AH5" i="49"/>
  <c r="BM5" i="49"/>
  <c r="AX5" i="49"/>
  <c r="BL5" i="49"/>
  <c r="AU5" i="49"/>
  <c r="BK5" i="49"/>
  <c r="AS5" i="49"/>
  <c r="BI5" i="49"/>
  <c r="AR5" i="49"/>
  <c r="BH5" i="49"/>
  <c r="AQ5" i="49"/>
  <c r="Y5" i="49"/>
  <c r="BE5" i="49"/>
  <c r="AO5" i="49"/>
  <c r="BC5" i="49"/>
  <c r="AN5" i="49"/>
  <c r="AA5" i="49"/>
  <c r="AE5" i="49"/>
  <c r="X6" i="49"/>
  <c r="AC5" i="49"/>
  <c r="AG5" i="49"/>
  <c r="AD5" i="49"/>
  <c r="AF5" i="49"/>
  <c r="AB5" i="49"/>
  <c r="BN5" i="31"/>
  <c r="BG9" i="55"/>
  <c r="AW9" i="55"/>
  <c r="AM9" i="55"/>
  <c r="BL9" i="55"/>
  <c r="BA9" i="55"/>
  <c r="AP9" i="55"/>
  <c r="BJ9" i="55"/>
  <c r="AY9" i="55"/>
  <c r="AN9" i="55"/>
  <c r="BH9" i="55"/>
  <c r="AV9" i="55"/>
  <c r="AK9" i="55"/>
  <c r="Z9" i="55"/>
  <c r="BD9" i="55"/>
  <c r="AO9" i="55"/>
  <c r="BC9" i="55"/>
  <c r="AL9" i="55"/>
  <c r="BB9" i="55"/>
  <c r="AJ9" i="55"/>
  <c r="AZ9" i="55"/>
  <c r="AI9" i="55"/>
  <c r="AX9" i="55"/>
  <c r="AH9" i="55"/>
  <c r="AR9" i="55"/>
  <c r="AQ9" i="55"/>
  <c r="BM9" i="55"/>
  <c r="BI9" i="55"/>
  <c r="BF9" i="55"/>
  <c r="BE9" i="55"/>
  <c r="Y9" i="55"/>
  <c r="AU9" i="55"/>
  <c r="AS9" i="55"/>
  <c r="BK9" i="55"/>
  <c r="AT9" i="55"/>
  <c r="AA9" i="55"/>
  <c r="AF9" i="55"/>
  <c r="AE9" i="55"/>
  <c r="AG9" i="55"/>
  <c r="AC9" i="55"/>
  <c r="AB9" i="55"/>
  <c r="X10" i="55"/>
  <c r="AD9" i="55"/>
  <c r="BH6" i="38"/>
  <c r="AX6" i="38"/>
  <c r="AN6" i="38"/>
  <c r="BD6" i="38"/>
  <c r="AT6" i="38"/>
  <c r="AJ6" i="38"/>
  <c r="Z6" i="38"/>
  <c r="BM6" i="38"/>
  <c r="BA6" i="38"/>
  <c r="AO6" i="38"/>
  <c r="BL6" i="38"/>
  <c r="AZ6" i="38"/>
  <c r="AM6" i="38"/>
  <c r="AA6" i="38"/>
  <c r="BK6" i="38"/>
  <c r="AY6" i="38"/>
  <c r="AL6" i="38"/>
  <c r="Y6" i="38"/>
  <c r="BJ6" i="38"/>
  <c r="AW6" i="38"/>
  <c r="AK6" i="38"/>
  <c r="BI6" i="38"/>
  <c r="AV6" i="38"/>
  <c r="AI6" i="38"/>
  <c r="BG6" i="38"/>
  <c r="AU6" i="38"/>
  <c r="AH6" i="38"/>
  <c r="BF6" i="38"/>
  <c r="AS6" i="38"/>
  <c r="BE6" i="38"/>
  <c r="AR6" i="38"/>
  <c r="BC6" i="38"/>
  <c r="AQ6" i="38"/>
  <c r="BB6" i="38"/>
  <c r="AP6" i="38"/>
  <c r="AD6" i="38"/>
  <c r="AC6" i="38"/>
  <c r="AE6" i="38"/>
  <c r="X7" i="38"/>
  <c r="AG6" i="38"/>
  <c r="AF6" i="38"/>
  <c r="AB6" i="38"/>
  <c r="BL5" i="25"/>
  <c r="BB5" i="25"/>
  <c r="AR5" i="25"/>
  <c r="AH5" i="25"/>
  <c r="BK5" i="25"/>
  <c r="BA5" i="25"/>
  <c r="AQ5" i="25"/>
  <c r="BJ5" i="25"/>
  <c r="AZ5" i="25"/>
  <c r="AP5" i="25"/>
  <c r="BH5" i="25"/>
  <c r="AX5" i="25"/>
  <c r="AN5" i="25"/>
  <c r="BG5" i="25"/>
  <c r="AW5" i="25"/>
  <c r="AM5" i="25"/>
  <c r="BF5" i="25"/>
  <c r="AV5" i="25"/>
  <c r="AL5" i="25"/>
  <c r="AS5" i="25"/>
  <c r="AO5" i="25"/>
  <c r="BM5" i="25"/>
  <c r="AK5" i="25"/>
  <c r="BI5" i="25"/>
  <c r="AJ5" i="25"/>
  <c r="BE5" i="25"/>
  <c r="AI5" i="25"/>
  <c r="BD5" i="25"/>
  <c r="BC5" i="25"/>
  <c r="AY5" i="25"/>
  <c r="Z5" i="25"/>
  <c r="AU5" i="25"/>
  <c r="Y5" i="25"/>
  <c r="AT5" i="25"/>
  <c r="AA5" i="25"/>
  <c r="AG5" i="25"/>
  <c r="AB5" i="25"/>
  <c r="AE5" i="25"/>
  <c r="AF5" i="25"/>
  <c r="AC5" i="25"/>
  <c r="AD5" i="25"/>
  <c r="X6" i="25"/>
  <c r="BE5" i="10"/>
  <c r="AU5" i="10"/>
  <c r="AK5" i="10"/>
  <c r="AA5" i="10"/>
  <c r="BD5" i="10"/>
  <c r="AT5" i="10"/>
  <c r="AJ5" i="10"/>
  <c r="Z5" i="10"/>
  <c r="BL5" i="10"/>
  <c r="BB5" i="10"/>
  <c r="AR5" i="10"/>
  <c r="AH5" i="10"/>
  <c r="BK5" i="10"/>
  <c r="BA5" i="10"/>
  <c r="AQ5" i="10"/>
  <c r="BF5" i="10"/>
  <c r="AV5" i="10"/>
  <c r="AL5" i="10"/>
  <c r="AZ5" i="10"/>
  <c r="AY5" i="10"/>
  <c r="AX5" i="10"/>
  <c r="AW5" i="10"/>
  <c r="BM5" i="10"/>
  <c r="AS5" i="10"/>
  <c r="Y5" i="10"/>
  <c r="BJ5" i="10"/>
  <c r="AP5" i="10"/>
  <c r="BI5" i="10"/>
  <c r="AO5" i="10"/>
  <c r="BH5" i="10"/>
  <c r="AN5" i="10"/>
  <c r="BG5" i="10"/>
  <c r="AM5" i="10"/>
  <c r="BC5" i="10"/>
  <c r="AI5" i="10"/>
  <c r="AE5" i="10"/>
  <c r="AB5" i="10"/>
  <c r="AD5" i="10"/>
  <c r="AG5" i="10"/>
  <c r="X6" i="10"/>
  <c r="AC5" i="10"/>
  <c r="AF5" i="10"/>
  <c r="BF6" i="12"/>
  <c r="AV6" i="12"/>
  <c r="AL6" i="12"/>
  <c r="BD6" i="12"/>
  <c r="AT6" i="12"/>
  <c r="AJ6" i="12"/>
  <c r="Z6" i="12"/>
  <c r="BM6" i="12"/>
  <c r="BA6" i="12"/>
  <c r="AO6" i="12"/>
  <c r="BL6" i="12"/>
  <c r="AZ6" i="12"/>
  <c r="AN6" i="12"/>
  <c r="AA6" i="12"/>
  <c r="BK6" i="12"/>
  <c r="AY6" i="12"/>
  <c r="AM6" i="12"/>
  <c r="Y6" i="12"/>
  <c r="BJ6" i="12"/>
  <c r="AX6" i="12"/>
  <c r="AK6" i="12"/>
  <c r="BI6" i="12"/>
  <c r="AW6" i="12"/>
  <c r="AI6" i="12"/>
  <c r="BH6" i="12"/>
  <c r="AU6" i="12"/>
  <c r="AH6" i="12"/>
  <c r="BG6" i="12"/>
  <c r="AS6" i="12"/>
  <c r="BE6" i="12"/>
  <c r="AR6" i="12"/>
  <c r="BC6" i="12"/>
  <c r="AQ6" i="12"/>
  <c r="BB6" i="12"/>
  <c r="AP6" i="12"/>
  <c r="AF6" i="12"/>
  <c r="AD6" i="12"/>
  <c r="AC6" i="12"/>
  <c r="AG6" i="12"/>
  <c r="AB6" i="12"/>
  <c r="X7" i="12"/>
  <c r="AE6" i="12"/>
  <c r="BN9" i="40"/>
  <c r="BJ8" i="35"/>
  <c r="AZ8" i="35"/>
  <c r="AP8" i="35"/>
  <c r="BH8" i="35"/>
  <c r="AX8" i="35"/>
  <c r="AN8" i="35"/>
  <c r="BG8" i="35"/>
  <c r="AU8" i="35"/>
  <c r="AI8" i="35"/>
  <c r="BF8" i="35"/>
  <c r="AT8" i="35"/>
  <c r="AH8" i="35"/>
  <c r="BD8" i="35"/>
  <c r="AR8" i="35"/>
  <c r="BB8" i="35"/>
  <c r="AO8" i="35"/>
  <c r="BM8" i="35"/>
  <c r="BA8" i="35"/>
  <c r="AM8" i="35"/>
  <c r="AA8" i="35"/>
  <c r="BL8" i="35"/>
  <c r="AY8" i="35"/>
  <c r="AL8" i="35"/>
  <c r="Z8" i="35"/>
  <c r="BI8" i="35"/>
  <c r="AV8" i="35"/>
  <c r="AJ8" i="35"/>
  <c r="AK8" i="35"/>
  <c r="Y8" i="35"/>
  <c r="BK8" i="35"/>
  <c r="BE8" i="35"/>
  <c r="BC8" i="35"/>
  <c r="AW8" i="35"/>
  <c r="AS8" i="35"/>
  <c r="AQ8" i="35"/>
  <c r="AD8" i="35"/>
  <c r="AB8" i="35"/>
  <c r="AE8" i="35"/>
  <c r="AC8" i="35"/>
  <c r="X9" i="35"/>
  <c r="AG8" i="35"/>
  <c r="AF8" i="35"/>
  <c r="BJ5" i="36"/>
  <c r="AZ5" i="36"/>
  <c r="AP5" i="36"/>
  <c r="BH5" i="36"/>
  <c r="AX5" i="36"/>
  <c r="AN5" i="36"/>
  <c r="BF5" i="36"/>
  <c r="AV5" i="36"/>
  <c r="AL5" i="36"/>
  <c r="BE5" i="36"/>
  <c r="AU5" i="36"/>
  <c r="AK5" i="36"/>
  <c r="BD5" i="36"/>
  <c r="AT5" i="36"/>
  <c r="AJ5" i="36"/>
  <c r="Z5" i="36"/>
  <c r="BM5" i="36"/>
  <c r="AS5" i="36"/>
  <c r="Y5" i="36"/>
  <c r="BL5" i="36"/>
  <c r="AR5" i="36"/>
  <c r="BK5" i="36"/>
  <c r="AQ5" i="36"/>
  <c r="BI5" i="36"/>
  <c r="AO5" i="36"/>
  <c r="BG5" i="36"/>
  <c r="AM5" i="36"/>
  <c r="BC5" i="36"/>
  <c r="AI5" i="36"/>
  <c r="BB5" i="36"/>
  <c r="AH5" i="36"/>
  <c r="BA5" i="36"/>
  <c r="AY5" i="36"/>
  <c r="AW5" i="36"/>
  <c r="AA5" i="36"/>
  <c r="AG5" i="36"/>
  <c r="AF5" i="36"/>
  <c r="AB5" i="36"/>
  <c r="AD5" i="36"/>
  <c r="AE5" i="36"/>
  <c r="AC5" i="36"/>
  <c r="X6" i="36"/>
  <c r="BN6" i="51"/>
  <c r="BI8" i="43"/>
  <c r="AY8" i="43"/>
  <c r="AO8" i="43"/>
  <c r="BH8" i="43"/>
  <c r="AX8" i="43"/>
  <c r="AN8" i="43"/>
  <c r="BG8" i="43"/>
  <c r="AW8" i="43"/>
  <c r="AM8" i="43"/>
  <c r="BF8" i="43"/>
  <c r="AV8" i="43"/>
  <c r="AL8" i="43"/>
  <c r="BE8" i="43"/>
  <c r="AU8" i="43"/>
  <c r="AK8" i="43"/>
  <c r="BD8" i="43"/>
  <c r="AT8" i="43"/>
  <c r="AJ8" i="43"/>
  <c r="Z8" i="43"/>
  <c r="BM8" i="43"/>
  <c r="BC8" i="43"/>
  <c r="AS8" i="43"/>
  <c r="AI8" i="43"/>
  <c r="Y8" i="43"/>
  <c r="BL8" i="43"/>
  <c r="BB8" i="43"/>
  <c r="AR8" i="43"/>
  <c r="AH8" i="43"/>
  <c r="BK8" i="43"/>
  <c r="BA8" i="43"/>
  <c r="AQ8" i="43"/>
  <c r="BJ8" i="43"/>
  <c r="AZ8" i="43"/>
  <c r="AP8" i="43"/>
  <c r="AA8" i="43"/>
  <c r="AF8" i="43"/>
  <c r="X9" i="43"/>
  <c r="AD8" i="43"/>
  <c r="AC8" i="43"/>
  <c r="AB8" i="43"/>
  <c r="AG8" i="43"/>
  <c r="AE8" i="43"/>
  <c r="BJ6" i="15"/>
  <c r="AZ6" i="15"/>
  <c r="AP6" i="15"/>
  <c r="BH6" i="15"/>
  <c r="AX6" i="15"/>
  <c r="AN6" i="15"/>
  <c r="BG6" i="15"/>
  <c r="AW6" i="15"/>
  <c r="AM6" i="15"/>
  <c r="BF6" i="15"/>
  <c r="AV6" i="15"/>
  <c r="AL6" i="15"/>
  <c r="BE6" i="15"/>
  <c r="AU6" i="15"/>
  <c r="AK6" i="15"/>
  <c r="BD6" i="15"/>
  <c r="AT6" i="15"/>
  <c r="AJ6" i="15"/>
  <c r="Z6" i="15"/>
  <c r="BM6" i="15"/>
  <c r="BC6" i="15"/>
  <c r="AS6" i="15"/>
  <c r="AI6" i="15"/>
  <c r="Y6" i="15"/>
  <c r="AQ6" i="15"/>
  <c r="AO6" i="15"/>
  <c r="AH6" i="15"/>
  <c r="BL6" i="15"/>
  <c r="BK6" i="15"/>
  <c r="BI6" i="15"/>
  <c r="BB6" i="15"/>
  <c r="BA6" i="15"/>
  <c r="AY6" i="15"/>
  <c r="AR6" i="15"/>
  <c r="AA6" i="15"/>
  <c r="AG6" i="15"/>
  <c r="AE6" i="15"/>
  <c r="AC6" i="15"/>
  <c r="AF6" i="15"/>
  <c r="AD6" i="15"/>
  <c r="AB6" i="15"/>
  <c r="X7" i="15"/>
  <c r="BN4" i="8"/>
  <c r="BN8" i="55"/>
  <c r="BI8" i="28"/>
  <c r="AY8" i="28"/>
  <c r="AO8" i="28"/>
  <c r="BH8" i="28"/>
  <c r="AX8" i="28"/>
  <c r="AN8" i="28"/>
  <c r="BG8" i="28"/>
  <c r="AW8" i="28"/>
  <c r="AM8" i="28"/>
  <c r="BF8" i="28"/>
  <c r="AV8" i="28"/>
  <c r="AL8" i="28"/>
  <c r="BE8" i="28"/>
  <c r="AU8" i="28"/>
  <c r="AK8" i="28"/>
  <c r="BL8" i="28"/>
  <c r="BB8" i="28"/>
  <c r="AR8" i="28"/>
  <c r="AH8" i="28"/>
  <c r="BJ8" i="28"/>
  <c r="AZ8" i="28"/>
  <c r="AP8" i="28"/>
  <c r="AS8" i="28"/>
  <c r="AQ8" i="28"/>
  <c r="AJ8" i="28"/>
  <c r="AI8" i="28"/>
  <c r="BM8" i="28"/>
  <c r="BK8" i="28"/>
  <c r="Z8" i="28"/>
  <c r="BD8" i="28"/>
  <c r="Y8" i="28"/>
  <c r="BC8" i="28"/>
  <c r="BA8" i="28"/>
  <c r="AT8" i="28"/>
  <c r="AA8" i="28"/>
  <c r="AC8" i="28"/>
  <c r="AE8" i="28"/>
  <c r="AB8" i="28"/>
  <c r="X9" i="28"/>
  <c r="AG8" i="28"/>
  <c r="AD8" i="28"/>
  <c r="AF8" i="28"/>
  <c r="BN7" i="28"/>
  <c r="BH6" i="62"/>
  <c r="AX6" i="62"/>
  <c r="AN6" i="62"/>
  <c r="BD6" i="62"/>
  <c r="AT6" i="62"/>
  <c r="AJ6" i="62"/>
  <c r="Z6" i="62"/>
  <c r="BE6" i="62"/>
  <c r="AR6" i="62"/>
  <c r="BC6" i="62"/>
  <c r="AQ6" i="62"/>
  <c r="BK6" i="62"/>
  <c r="AY6" i="62"/>
  <c r="AL6" i="62"/>
  <c r="Y6" i="62"/>
  <c r="BJ6" i="62"/>
  <c r="AW6" i="62"/>
  <c r="AK6" i="62"/>
  <c r="BI6" i="62"/>
  <c r="AV6" i="62"/>
  <c r="AI6" i="62"/>
  <c r="BL6" i="62"/>
  <c r="AM6" i="62"/>
  <c r="BG6" i="62"/>
  <c r="AH6" i="62"/>
  <c r="BF6" i="62"/>
  <c r="BB6" i="62"/>
  <c r="BA6" i="62"/>
  <c r="AZ6" i="62"/>
  <c r="AA6" i="62"/>
  <c r="BM6" i="62"/>
  <c r="AU6" i="62"/>
  <c r="AS6" i="62"/>
  <c r="AP6" i="62"/>
  <c r="AO6" i="62"/>
  <c r="AG6" i="62"/>
  <c r="AB6" i="62"/>
  <c r="X7" i="62"/>
  <c r="AF6" i="62"/>
  <c r="AC6" i="62"/>
  <c r="AD6" i="62"/>
  <c r="AE6" i="62"/>
  <c r="BG6" i="31"/>
  <c r="AW6" i="31"/>
  <c r="AM6" i="31"/>
  <c r="BF6" i="31"/>
  <c r="AV6" i="31"/>
  <c r="AL6" i="31"/>
  <c r="BE6" i="31"/>
  <c r="AU6" i="31"/>
  <c r="AK6" i="31"/>
  <c r="BD6" i="31"/>
  <c r="AT6" i="31"/>
  <c r="AJ6" i="31"/>
  <c r="Z6" i="31"/>
  <c r="BM6" i="31"/>
  <c r="BC6" i="31"/>
  <c r="AS6" i="31"/>
  <c r="AI6" i="31"/>
  <c r="Y6" i="31"/>
  <c r="BL6" i="31"/>
  <c r="BB6" i="31"/>
  <c r="AR6" i="31"/>
  <c r="AH6" i="31"/>
  <c r="BK6" i="31"/>
  <c r="BA6" i="31"/>
  <c r="AQ6" i="31"/>
  <c r="AZ6" i="31"/>
  <c r="AY6" i="31"/>
  <c r="AX6" i="31"/>
  <c r="AP6" i="31"/>
  <c r="AO6" i="31"/>
  <c r="AN6" i="31"/>
  <c r="BJ6" i="31"/>
  <c r="BI6" i="31"/>
  <c r="BH6" i="31"/>
  <c r="AA6" i="31"/>
  <c r="AE6" i="31"/>
  <c r="X7" i="31"/>
  <c r="AD6" i="31"/>
  <c r="AF6" i="31"/>
  <c r="AB6" i="31"/>
  <c r="AC6" i="31"/>
  <c r="AG6" i="31"/>
  <c r="BM7" i="11"/>
  <c r="BC7" i="11"/>
  <c r="AS7" i="11"/>
  <c r="AI7" i="11"/>
  <c r="Y7" i="11"/>
  <c r="BL7" i="11"/>
  <c r="BB7" i="11"/>
  <c r="AR7" i="11"/>
  <c r="AH7" i="11"/>
  <c r="BK7" i="11"/>
  <c r="BA7" i="11"/>
  <c r="AQ7" i="11"/>
  <c r="BJ7" i="11"/>
  <c r="AZ7" i="11"/>
  <c r="AP7" i="11"/>
  <c r="BI7" i="11"/>
  <c r="AY7" i="11"/>
  <c r="AO7" i="11"/>
  <c r="BH7" i="11"/>
  <c r="AX7" i="11"/>
  <c r="AN7" i="11"/>
  <c r="BG7" i="11"/>
  <c r="AW7" i="11"/>
  <c r="AM7" i="11"/>
  <c r="BF7" i="11"/>
  <c r="AV7" i="11"/>
  <c r="AL7" i="11"/>
  <c r="BD7" i="11"/>
  <c r="AT7" i="11"/>
  <c r="AJ7" i="11"/>
  <c r="Z7" i="11"/>
  <c r="BE7" i="11"/>
  <c r="AU7" i="11"/>
  <c r="AK7" i="11"/>
  <c r="AA7" i="11"/>
  <c r="X8" i="11"/>
  <c r="AE7" i="11"/>
  <c r="AF7" i="11"/>
  <c r="AG7" i="11"/>
  <c r="AB7" i="11"/>
  <c r="AC7" i="11"/>
  <c r="AD7" i="11"/>
  <c r="BF5" i="34"/>
  <c r="AV5" i="34"/>
  <c r="AL5" i="34"/>
  <c r="BE5" i="34"/>
  <c r="AU5" i="34"/>
  <c r="AK5" i="34"/>
  <c r="BM5" i="34"/>
  <c r="BC5" i="34"/>
  <c r="AS5" i="34"/>
  <c r="AI5" i="34"/>
  <c r="Y5" i="34"/>
  <c r="BK5" i="34"/>
  <c r="BA5" i="34"/>
  <c r="AQ5" i="34"/>
  <c r="BJ5" i="34"/>
  <c r="AZ5" i="34"/>
  <c r="AP5" i="34"/>
  <c r="BI5" i="34"/>
  <c r="AY5" i="34"/>
  <c r="AO5" i="34"/>
  <c r="AR5" i="34"/>
  <c r="AN5" i="34"/>
  <c r="BL5" i="34"/>
  <c r="AM5" i="34"/>
  <c r="BH5" i="34"/>
  <c r="AJ5" i="34"/>
  <c r="BG5" i="34"/>
  <c r="AH5" i="34"/>
  <c r="BD5" i="34"/>
  <c r="BB5" i="34"/>
  <c r="AX5" i="34"/>
  <c r="Z5" i="34"/>
  <c r="AW5" i="34"/>
  <c r="AT5" i="34"/>
  <c r="AA5" i="34"/>
  <c r="AG5" i="34"/>
  <c r="AC5" i="34"/>
  <c r="X6" i="34"/>
  <c r="AB5" i="34"/>
  <c r="AF5" i="34"/>
  <c r="AD5" i="34"/>
  <c r="AE5" i="34"/>
  <c r="BN7" i="35"/>
  <c r="BH8" i="51"/>
  <c r="AX8" i="51"/>
  <c r="AN8" i="51"/>
  <c r="BF8" i="51"/>
  <c r="AV8" i="51"/>
  <c r="AL8" i="51"/>
  <c r="BI8" i="51"/>
  <c r="AU8" i="51"/>
  <c r="AI8" i="51"/>
  <c r="BG8" i="51"/>
  <c r="AT8" i="51"/>
  <c r="AH8" i="51"/>
  <c r="BE8" i="51"/>
  <c r="AS8" i="51"/>
  <c r="BC8" i="51"/>
  <c r="AQ8" i="51"/>
  <c r="BB8" i="51"/>
  <c r="AP8" i="51"/>
  <c r="BM8" i="51"/>
  <c r="BA8" i="51"/>
  <c r="AO8" i="51"/>
  <c r="AA8" i="51"/>
  <c r="BL8" i="51"/>
  <c r="AZ8" i="51"/>
  <c r="AM8" i="51"/>
  <c r="Z8" i="51"/>
  <c r="BK8" i="51"/>
  <c r="AY8" i="51"/>
  <c r="AK8" i="51"/>
  <c r="Y8" i="51"/>
  <c r="AR8" i="51"/>
  <c r="AJ8" i="51"/>
  <c r="BJ8" i="51"/>
  <c r="BD8" i="51"/>
  <c r="AW8" i="51"/>
  <c r="AB8" i="51"/>
  <c r="X9" i="51"/>
  <c r="AD8" i="51"/>
  <c r="AG8" i="51"/>
  <c r="AC8" i="51"/>
  <c r="AE8" i="51"/>
  <c r="AF8" i="51"/>
  <c r="BN4" i="42"/>
  <c r="BL5" i="33"/>
  <c r="BB5" i="33"/>
  <c r="AR5" i="33"/>
  <c r="AH5" i="33"/>
  <c r="BK5" i="33"/>
  <c r="BA5" i="33"/>
  <c r="AQ5" i="33"/>
  <c r="BI5" i="33"/>
  <c r="AY5" i="33"/>
  <c r="AO5" i="33"/>
  <c r="BF5" i="33"/>
  <c r="AV5" i="33"/>
  <c r="AL5" i="33"/>
  <c r="BE5" i="33"/>
  <c r="AU5" i="33"/>
  <c r="AK5" i="33"/>
  <c r="BH5" i="33"/>
  <c r="AN5" i="33"/>
  <c r="BG5" i="33"/>
  <c r="AM5" i="33"/>
  <c r="BD5" i="33"/>
  <c r="AJ5" i="33"/>
  <c r="BC5" i="33"/>
  <c r="AI5" i="33"/>
  <c r="AZ5" i="33"/>
  <c r="AX5" i="33"/>
  <c r="AW5" i="33"/>
  <c r="AT5" i="33"/>
  <c r="Z5" i="33"/>
  <c r="AS5" i="33"/>
  <c r="AP5" i="33"/>
  <c r="Y5" i="33"/>
  <c r="BM5" i="33"/>
  <c r="BJ5" i="33"/>
  <c r="AA5" i="33"/>
  <c r="AE5" i="33"/>
  <c r="AC5" i="33"/>
  <c r="AB5" i="33"/>
  <c r="BN5" i="33" s="1"/>
  <c r="AG5" i="33"/>
  <c r="AD5" i="33"/>
  <c r="AF5" i="33"/>
  <c r="X6" i="33"/>
  <c r="BH7" i="19"/>
  <c r="AX7" i="19"/>
  <c r="AN7" i="19"/>
  <c r="BG7" i="19"/>
  <c r="AW7" i="19"/>
  <c r="AM7" i="19"/>
  <c r="BF7" i="19"/>
  <c r="AV7" i="19"/>
  <c r="AL7" i="19"/>
  <c r="BE7" i="19"/>
  <c r="AU7" i="19"/>
  <c r="AK7" i="19"/>
  <c r="AA7" i="19"/>
  <c r="BD7" i="19"/>
  <c r="AT7" i="19"/>
  <c r="AJ7" i="19"/>
  <c r="Z7" i="19"/>
  <c r="BM7" i="19"/>
  <c r="BC7" i="19"/>
  <c r="AS7" i="19"/>
  <c r="AI7" i="19"/>
  <c r="Y7" i="19"/>
  <c r="BK7" i="19"/>
  <c r="BA7" i="19"/>
  <c r="AQ7" i="19"/>
  <c r="BJ7" i="19"/>
  <c r="AZ7" i="19"/>
  <c r="AP7" i="19"/>
  <c r="BI7" i="19"/>
  <c r="AY7" i="19"/>
  <c r="AO7" i="19"/>
  <c r="BL7" i="19"/>
  <c r="BB7" i="19"/>
  <c r="AR7" i="19"/>
  <c r="AH7" i="19"/>
  <c r="AG7" i="19"/>
  <c r="AE7" i="19"/>
  <c r="AB7" i="19"/>
  <c r="AD7" i="19"/>
  <c r="AC7" i="19"/>
  <c r="X8" i="19"/>
  <c r="AF7" i="19"/>
  <c r="BF6" i="27"/>
  <c r="AV6" i="27"/>
  <c r="AL6" i="27"/>
  <c r="BD6" i="27"/>
  <c r="AT6" i="27"/>
  <c r="AJ6" i="27"/>
  <c r="Z6" i="27"/>
  <c r="BG6" i="27"/>
  <c r="AS6" i="27"/>
  <c r="BE6" i="27"/>
  <c r="AR6" i="27"/>
  <c r="BC6" i="27"/>
  <c r="AQ6" i="27"/>
  <c r="BB6" i="27"/>
  <c r="AP6" i="27"/>
  <c r="BM6" i="27"/>
  <c r="BA6" i="27"/>
  <c r="AO6" i="27"/>
  <c r="BL6" i="27"/>
  <c r="AZ6" i="27"/>
  <c r="AN6" i="27"/>
  <c r="AA6" i="27"/>
  <c r="BK6" i="27"/>
  <c r="AY6" i="27"/>
  <c r="AM6" i="27"/>
  <c r="Y6" i="27"/>
  <c r="BJ6" i="27"/>
  <c r="AX6" i="27"/>
  <c r="AK6" i="27"/>
  <c r="BI6" i="27"/>
  <c r="AW6" i="27"/>
  <c r="AI6" i="27"/>
  <c r="BH6" i="27"/>
  <c r="AU6" i="27"/>
  <c r="AH6" i="27"/>
  <c r="AC6" i="27"/>
  <c r="AE6" i="27"/>
  <c r="AF6" i="27"/>
  <c r="AB6" i="27"/>
  <c r="AD6" i="27"/>
  <c r="AG6" i="27"/>
  <c r="X7" i="27"/>
  <c r="BD6" i="32"/>
  <c r="AT6" i="32"/>
  <c r="AJ6" i="32"/>
  <c r="Z6" i="32"/>
  <c r="BM6" i="32"/>
  <c r="BC6" i="32"/>
  <c r="AS6" i="32"/>
  <c r="AI6" i="32"/>
  <c r="Y6" i="32"/>
  <c r="BG6" i="32"/>
  <c r="AU6" i="32"/>
  <c r="BF6" i="32"/>
  <c r="AR6" i="32"/>
  <c r="BE6" i="32"/>
  <c r="AQ6" i="32"/>
  <c r="BB6" i="32"/>
  <c r="AP6" i="32"/>
  <c r="BA6" i="32"/>
  <c r="AO6" i="32"/>
  <c r="BL6" i="32"/>
  <c r="AZ6" i="32"/>
  <c r="AN6" i="32"/>
  <c r="BK6" i="32"/>
  <c r="AY6" i="32"/>
  <c r="AM6" i="32"/>
  <c r="BJ6" i="32"/>
  <c r="AX6" i="32"/>
  <c r="AL6" i="32"/>
  <c r="BH6" i="32"/>
  <c r="AW6" i="32"/>
  <c r="AV6" i="32"/>
  <c r="AK6" i="32"/>
  <c r="AH6" i="32"/>
  <c r="BI6" i="32"/>
  <c r="AA6" i="32"/>
  <c r="AB6" i="32"/>
  <c r="AF6" i="32"/>
  <c r="AD6" i="32"/>
  <c r="X7" i="32"/>
  <c r="AE6" i="32"/>
  <c r="AC6" i="32"/>
  <c r="AG6" i="32"/>
  <c r="BH6" i="53"/>
  <c r="AX6" i="53"/>
  <c r="AN6" i="53"/>
  <c r="BG6" i="53"/>
  <c r="AW6" i="53"/>
  <c r="AM6" i="53"/>
  <c r="BF6" i="53"/>
  <c r="AV6" i="53"/>
  <c r="AL6" i="53"/>
  <c r="BK6" i="53"/>
  <c r="BA6" i="53"/>
  <c r="AQ6" i="53"/>
  <c r="BJ6" i="53"/>
  <c r="AS6" i="53"/>
  <c r="AA6" i="53"/>
  <c r="BI6" i="53"/>
  <c r="AR6" i="53"/>
  <c r="Z6" i="53"/>
  <c r="BE6" i="53"/>
  <c r="AP6" i="53"/>
  <c r="Y6" i="53"/>
  <c r="BD6" i="53"/>
  <c r="AO6" i="53"/>
  <c r="BC6" i="53"/>
  <c r="AK6" i="53"/>
  <c r="BB6" i="53"/>
  <c r="AJ6" i="53"/>
  <c r="AZ6" i="53"/>
  <c r="AI6" i="53"/>
  <c r="AY6" i="53"/>
  <c r="AH6" i="53"/>
  <c r="BM6" i="53"/>
  <c r="AU6" i="53"/>
  <c r="BL6" i="53"/>
  <c r="AT6" i="53"/>
  <c r="AB6" i="53"/>
  <c r="AG6" i="53"/>
  <c r="AF6" i="53"/>
  <c r="AD6" i="53"/>
  <c r="AE6" i="53"/>
  <c r="AC6" i="53"/>
  <c r="X7" i="53"/>
  <c r="BG6" i="37"/>
  <c r="AW6" i="37"/>
  <c r="AM6" i="37"/>
  <c r="BF6" i="37"/>
  <c r="AV6" i="37"/>
  <c r="AL6" i="37"/>
  <c r="BE6" i="37"/>
  <c r="AU6" i="37"/>
  <c r="AK6" i="37"/>
  <c r="AA6" i="37"/>
  <c r="BD6" i="37"/>
  <c r="AT6" i="37"/>
  <c r="AJ6" i="37"/>
  <c r="Z6" i="37"/>
  <c r="BM6" i="37"/>
  <c r="BC6" i="37"/>
  <c r="AS6" i="37"/>
  <c r="AI6" i="37"/>
  <c r="Y6" i="37"/>
  <c r="BL6" i="37"/>
  <c r="BB6" i="37"/>
  <c r="AR6" i="37"/>
  <c r="AH6" i="37"/>
  <c r="BK6" i="37"/>
  <c r="BA6" i="37"/>
  <c r="AQ6" i="37"/>
  <c r="BJ6" i="37"/>
  <c r="AZ6" i="37"/>
  <c r="AP6" i="37"/>
  <c r="BI6" i="37"/>
  <c r="BH6" i="37"/>
  <c r="AY6" i="37"/>
  <c r="AX6" i="37"/>
  <c r="AO6" i="37"/>
  <c r="AN6" i="37"/>
  <c r="AE6" i="37"/>
  <c r="AG6" i="37"/>
  <c r="X7" i="37"/>
  <c r="AC6" i="37"/>
  <c r="AB6" i="37"/>
  <c r="AF6" i="37"/>
  <c r="AD6" i="37"/>
  <c r="BE7" i="39"/>
  <c r="AU7" i="39"/>
  <c r="AK7" i="39"/>
  <c r="AA7" i="39"/>
  <c r="BD7" i="39"/>
  <c r="AT7" i="39"/>
  <c r="AJ7" i="39"/>
  <c r="Z7" i="39"/>
  <c r="BM7" i="39"/>
  <c r="BC7" i="39"/>
  <c r="AS7" i="39"/>
  <c r="AI7" i="39"/>
  <c r="Y7" i="39"/>
  <c r="BK7" i="39"/>
  <c r="BA7" i="39"/>
  <c r="AQ7" i="39"/>
  <c r="BJ7" i="39"/>
  <c r="AZ7" i="39"/>
  <c r="AP7" i="39"/>
  <c r="BH7" i="39"/>
  <c r="AX7" i="39"/>
  <c r="AN7" i="39"/>
  <c r="BI7" i="39"/>
  <c r="AL7" i="39"/>
  <c r="BG7" i="39"/>
  <c r="AH7" i="39"/>
  <c r="BF7" i="39"/>
  <c r="BB7" i="39"/>
  <c r="AY7" i="39"/>
  <c r="AW7" i="39"/>
  <c r="AV7" i="39"/>
  <c r="AR7" i="39"/>
  <c r="AO7" i="39"/>
  <c r="BL7" i="39"/>
  <c r="AM7" i="39"/>
  <c r="AF7" i="39"/>
  <c r="AB7" i="39"/>
  <c r="AC7" i="39"/>
  <c r="AG7" i="39"/>
  <c r="AD7" i="39"/>
  <c r="X8" i="39"/>
  <c r="AE7" i="39"/>
  <c r="BI4" i="9"/>
  <c r="AY4" i="9"/>
  <c r="AO4" i="9"/>
  <c r="BJ4" i="9"/>
  <c r="AX4" i="9"/>
  <c r="AM4" i="9"/>
  <c r="BH4" i="9"/>
  <c r="AW4" i="9"/>
  <c r="AL4" i="9"/>
  <c r="AA4" i="9"/>
  <c r="BG4" i="9"/>
  <c r="AV4" i="9"/>
  <c r="AK4" i="9"/>
  <c r="Z4" i="9"/>
  <c r="BF4" i="9"/>
  <c r="AU4" i="9"/>
  <c r="AJ4" i="9"/>
  <c r="Y4" i="9"/>
  <c r="BE4" i="9"/>
  <c r="AT4" i="9"/>
  <c r="AI4" i="9"/>
  <c r="BD4" i="9"/>
  <c r="AS4" i="9"/>
  <c r="AH4" i="9"/>
  <c r="BC4" i="9"/>
  <c r="AR4" i="9"/>
  <c r="BM4" i="9"/>
  <c r="BB4" i="9"/>
  <c r="AQ4" i="9"/>
  <c r="BL4" i="9"/>
  <c r="BA4" i="9"/>
  <c r="AP4" i="9"/>
  <c r="BK4" i="9"/>
  <c r="AZ4" i="9"/>
  <c r="AN4" i="9"/>
  <c r="AD4" i="9"/>
  <c r="AF4" i="9"/>
  <c r="AB4" i="9"/>
  <c r="AG4" i="9"/>
  <c r="AC4" i="9"/>
  <c r="X5" i="9"/>
  <c r="AE4" i="9"/>
  <c r="BH4" i="50"/>
  <c r="AX4" i="50"/>
  <c r="AN4" i="50"/>
  <c r="BE4" i="50"/>
  <c r="AU4" i="50"/>
  <c r="AK4" i="50"/>
  <c r="BK4" i="50"/>
  <c r="AY4" i="50"/>
  <c r="AL4" i="50"/>
  <c r="Y4" i="50"/>
  <c r="BJ4" i="50"/>
  <c r="AW4" i="50"/>
  <c r="AJ4" i="50"/>
  <c r="BI4" i="50"/>
  <c r="AV4" i="50"/>
  <c r="AI4" i="50"/>
  <c r="BG4" i="50"/>
  <c r="AT4" i="50"/>
  <c r="AH4" i="50"/>
  <c r="BF4" i="50"/>
  <c r="AS4" i="50"/>
  <c r="BD4" i="50"/>
  <c r="AR4" i="50"/>
  <c r="BB4" i="50"/>
  <c r="AP4" i="50"/>
  <c r="BM4" i="50"/>
  <c r="BA4" i="50"/>
  <c r="AO4" i="50"/>
  <c r="BC4" i="50"/>
  <c r="AZ4" i="50"/>
  <c r="AQ4" i="50"/>
  <c r="AM4" i="50"/>
  <c r="Z4" i="50"/>
  <c r="BL4" i="50"/>
  <c r="AA4" i="50"/>
  <c r="AE4" i="50"/>
  <c r="X5" i="50"/>
  <c r="AB4" i="50"/>
  <c r="AC4" i="50"/>
  <c r="AD4" i="50"/>
  <c r="AG4" i="50"/>
  <c r="AF4" i="50"/>
  <c r="BK6" i="7"/>
  <c r="BA6" i="7"/>
  <c r="AQ6" i="7"/>
  <c r="BJ6" i="7"/>
  <c r="AZ6" i="7"/>
  <c r="AP6" i="7"/>
  <c r="BI6" i="7"/>
  <c r="AY6" i="7"/>
  <c r="AO6" i="7"/>
  <c r="BH6" i="7"/>
  <c r="AX6" i="7"/>
  <c r="AN6" i="7"/>
  <c r="BG6" i="7"/>
  <c r="AW6" i="7"/>
  <c r="AM6" i="7"/>
  <c r="BF6" i="7"/>
  <c r="AV6" i="7"/>
  <c r="AL6" i="7"/>
  <c r="BM6" i="7"/>
  <c r="BC6" i="7"/>
  <c r="AS6" i="7"/>
  <c r="AI6" i="7"/>
  <c r="Y6" i="7"/>
  <c r="BE6" i="7"/>
  <c r="AU6" i="7"/>
  <c r="AK6" i="7"/>
  <c r="AA6" i="7"/>
  <c r="BD6" i="7"/>
  <c r="AT6" i="7"/>
  <c r="AJ6" i="7"/>
  <c r="Z6" i="7"/>
  <c r="BL6" i="7"/>
  <c r="BB6" i="7"/>
  <c r="AR6" i="7"/>
  <c r="AH6" i="7"/>
  <c r="X7" i="7"/>
  <c r="AD6" i="7"/>
  <c r="AF6" i="7"/>
  <c r="AE6" i="7"/>
  <c r="AC6" i="7"/>
  <c r="AG6" i="7"/>
  <c r="AB6" i="7"/>
  <c r="BK5" i="30"/>
  <c r="BA5" i="30"/>
  <c r="AQ5" i="30"/>
  <c r="BI5" i="30"/>
  <c r="AY5" i="30"/>
  <c r="AO5" i="30"/>
  <c r="BF5" i="30"/>
  <c r="AV5" i="30"/>
  <c r="AL5" i="30"/>
  <c r="BG5" i="30"/>
  <c r="AS5" i="30"/>
  <c r="BE5" i="30"/>
  <c r="AR5" i="30"/>
  <c r="BD5" i="30"/>
  <c r="AP5" i="30"/>
  <c r="BC5" i="30"/>
  <c r="AN5" i="30"/>
  <c r="Z5" i="30"/>
  <c r="BB5" i="30"/>
  <c r="AM5" i="30"/>
  <c r="Y5" i="30"/>
  <c r="AZ5" i="30"/>
  <c r="AK5" i="30"/>
  <c r="BL5" i="30"/>
  <c r="AW5" i="30"/>
  <c r="AI5" i="30"/>
  <c r="BJ5" i="30"/>
  <c r="AU5" i="30"/>
  <c r="AH5" i="30"/>
  <c r="BH5" i="30"/>
  <c r="AT5" i="30"/>
  <c r="BM5" i="30"/>
  <c r="AX5" i="30"/>
  <c r="AJ5" i="30"/>
  <c r="AA5" i="30"/>
  <c r="AB5" i="30"/>
  <c r="AC5" i="30"/>
  <c r="X6" i="30"/>
  <c r="AF5" i="30"/>
  <c r="AG5" i="30"/>
  <c r="AE5" i="30"/>
  <c r="AD5" i="30"/>
  <c r="BN4" i="24"/>
  <c r="BH4" i="58"/>
  <c r="AX4" i="58"/>
  <c r="AN4" i="58"/>
  <c r="BG4" i="58"/>
  <c r="AW4" i="58"/>
  <c r="AM4" i="58"/>
  <c r="BE4" i="58"/>
  <c r="AU4" i="58"/>
  <c r="AK4" i="58"/>
  <c r="BM4" i="58"/>
  <c r="BC4" i="58"/>
  <c r="AS4" i="58"/>
  <c r="AI4" i="58"/>
  <c r="Y4" i="58"/>
  <c r="BJ4" i="58"/>
  <c r="AR4" i="58"/>
  <c r="BI4" i="58"/>
  <c r="AQ4" i="58"/>
  <c r="Z4" i="58"/>
  <c r="BF4" i="58"/>
  <c r="AP4" i="58"/>
  <c r="BD4" i="58"/>
  <c r="AO4" i="58"/>
  <c r="BB4" i="58"/>
  <c r="AL4" i="58"/>
  <c r="BA4" i="58"/>
  <c r="AJ4" i="58"/>
  <c r="AT4" i="58"/>
  <c r="AH4" i="58"/>
  <c r="BL4" i="58"/>
  <c r="AZ4" i="58"/>
  <c r="AY4" i="58"/>
  <c r="BK4" i="58"/>
  <c r="AV4" i="58"/>
  <c r="AA4" i="58"/>
  <c r="AE4" i="58"/>
  <c r="AG4" i="58"/>
  <c r="AD4" i="58"/>
  <c r="AF4" i="58"/>
  <c r="AC4" i="58"/>
  <c r="X5" i="58"/>
  <c r="AB4" i="58"/>
  <c r="BN4" i="58" s="1"/>
  <c r="BN7" i="47"/>
  <c r="BN4" i="44"/>
  <c r="BN9" i="22"/>
  <c r="BL5" i="29"/>
  <c r="BB5" i="29"/>
  <c r="AR5" i="29"/>
  <c r="AH5" i="29"/>
  <c r="BM5" i="29"/>
  <c r="BA5" i="29"/>
  <c r="AP5" i="29"/>
  <c r="BK5" i="29"/>
  <c r="AZ5" i="29"/>
  <c r="AO5" i="29"/>
  <c r="BJ5" i="29"/>
  <c r="AY5" i="29"/>
  <c r="AN5" i="29"/>
  <c r="BI5" i="29"/>
  <c r="AX5" i="29"/>
  <c r="AM5" i="29"/>
  <c r="BH5" i="29"/>
  <c r="AW5" i="29"/>
  <c r="AL5" i="29"/>
  <c r="AA5" i="29"/>
  <c r="BG5" i="29"/>
  <c r="AV5" i="29"/>
  <c r="AK5" i="29"/>
  <c r="Z5" i="29"/>
  <c r="BE5" i="29"/>
  <c r="AT5" i="29"/>
  <c r="AI5" i="29"/>
  <c r="BD5" i="29"/>
  <c r="AS5" i="29"/>
  <c r="BC5" i="29"/>
  <c r="AQ5" i="29"/>
  <c r="AJ5" i="29"/>
  <c r="Y5" i="29"/>
  <c r="BF5" i="29"/>
  <c r="AU5" i="29"/>
  <c r="AG5" i="29"/>
  <c r="AB5" i="29"/>
  <c r="AC5" i="29"/>
  <c r="AE5" i="29"/>
  <c r="AD5" i="29"/>
  <c r="AF5" i="29"/>
  <c r="X6" i="29"/>
  <c r="BD7" i="60"/>
  <c r="AT7" i="60"/>
  <c r="AJ7" i="60"/>
  <c r="Z7" i="60"/>
  <c r="BG7" i="60"/>
  <c r="AV7" i="60"/>
  <c r="AK7" i="60"/>
  <c r="Y7" i="60"/>
  <c r="BE7" i="60"/>
  <c r="AS7" i="60"/>
  <c r="AH7" i="60"/>
  <c r="BC7" i="60"/>
  <c r="AR7" i="60"/>
  <c r="BM7" i="60"/>
  <c r="BB7" i="60"/>
  <c r="AQ7" i="60"/>
  <c r="BK7" i="60"/>
  <c r="AZ7" i="60"/>
  <c r="AO7" i="60"/>
  <c r="BI7" i="60"/>
  <c r="AX7" i="60"/>
  <c r="AM7" i="60"/>
  <c r="BH7" i="60"/>
  <c r="BF7" i="60"/>
  <c r="BA7" i="60"/>
  <c r="AY7" i="60"/>
  <c r="AW7" i="60"/>
  <c r="AU7" i="60"/>
  <c r="AP7" i="60"/>
  <c r="AN7" i="60"/>
  <c r="BL7" i="60"/>
  <c r="AL7" i="60"/>
  <c r="BJ7" i="60"/>
  <c r="AI7" i="60"/>
  <c r="AA7" i="60"/>
  <c r="AC7" i="60"/>
  <c r="AB7" i="60"/>
  <c r="AG7" i="60"/>
  <c r="AF7" i="60"/>
  <c r="AD7" i="60"/>
  <c r="AE7" i="60"/>
  <c r="X8" i="60"/>
  <c r="BN6" i="11"/>
  <c r="BN6" i="39"/>
  <c r="BN4" i="41"/>
  <c r="BJ7" i="54"/>
  <c r="AZ7" i="54"/>
  <c r="AP7" i="54"/>
  <c r="BD7" i="54"/>
  <c r="AS7" i="54"/>
  <c r="AH7" i="54"/>
  <c r="BK7" i="54"/>
  <c r="AY7" i="54"/>
  <c r="AN7" i="54"/>
  <c r="BE7" i="54"/>
  <c r="AQ7" i="54"/>
  <c r="BM7" i="54"/>
  <c r="AX7" i="54"/>
  <c r="AK7" i="54"/>
  <c r="BG7" i="54"/>
  <c r="AO7" i="54"/>
  <c r="Y7" i="54"/>
  <c r="BF7" i="54"/>
  <c r="AM7" i="54"/>
  <c r="BC7" i="54"/>
  <c r="AL7" i="54"/>
  <c r="BB7" i="54"/>
  <c r="AJ7" i="54"/>
  <c r="BA7" i="54"/>
  <c r="AI7" i="54"/>
  <c r="AW7" i="54"/>
  <c r="BL7" i="54"/>
  <c r="AU7" i="54"/>
  <c r="BI7" i="54"/>
  <c r="AT7" i="54"/>
  <c r="AA7" i="54"/>
  <c r="BH7" i="54"/>
  <c r="AV7" i="54"/>
  <c r="AR7" i="54"/>
  <c r="Z7" i="54"/>
  <c r="X8" i="54"/>
  <c r="AB7" i="54"/>
  <c r="AE7" i="54"/>
  <c r="AC7" i="54"/>
  <c r="AF7" i="54"/>
  <c r="AG7" i="54"/>
  <c r="AD7" i="54"/>
  <c r="BH6" i="46"/>
  <c r="AX6" i="46"/>
  <c r="AN6" i="46"/>
  <c r="BF6" i="46"/>
  <c r="AV6" i="46"/>
  <c r="AL6" i="46"/>
  <c r="BD6" i="46"/>
  <c r="AR6" i="46"/>
  <c r="BB6" i="46"/>
  <c r="AP6" i="46"/>
  <c r="BM6" i="46"/>
  <c r="BA6" i="46"/>
  <c r="AO6" i="46"/>
  <c r="BL6" i="46"/>
  <c r="AZ6" i="46"/>
  <c r="AM6" i="46"/>
  <c r="Z6" i="46"/>
  <c r="BK6" i="46"/>
  <c r="AY6" i="46"/>
  <c r="AK6" i="46"/>
  <c r="Y6" i="46"/>
  <c r="BJ6" i="46"/>
  <c r="AW6" i="46"/>
  <c r="AJ6" i="46"/>
  <c r="BI6" i="46"/>
  <c r="AU6" i="46"/>
  <c r="AI6" i="46"/>
  <c r="AH6" i="46"/>
  <c r="BG6" i="46"/>
  <c r="BE6" i="46"/>
  <c r="BC6" i="46"/>
  <c r="AT6" i="46"/>
  <c r="AS6" i="46"/>
  <c r="AQ6" i="46"/>
  <c r="AA6" i="46"/>
  <c r="AE6" i="46"/>
  <c r="AG6" i="46"/>
  <c r="AF6" i="46"/>
  <c r="AB6" i="46"/>
  <c r="BN6" i="46" s="1"/>
  <c r="AC6" i="46"/>
  <c r="X7" i="46"/>
  <c r="AD6" i="46"/>
  <c r="BM6" i="45"/>
  <c r="BK6" i="45"/>
  <c r="BA6" i="45"/>
  <c r="AQ6" i="45"/>
  <c r="BH6" i="45"/>
  <c r="AX6" i="45"/>
  <c r="AN6" i="45"/>
  <c r="BF6" i="45"/>
  <c r="AV6" i="45"/>
  <c r="AL6" i="45"/>
  <c r="AY6" i="45"/>
  <c r="AJ6" i="45"/>
  <c r="BL6" i="45"/>
  <c r="AW6" i="45"/>
  <c r="AI6" i="45"/>
  <c r="BJ6" i="45"/>
  <c r="AU6" i="45"/>
  <c r="AH6" i="45"/>
  <c r="BI6" i="45"/>
  <c r="AT6" i="45"/>
  <c r="BG6" i="45"/>
  <c r="AS6" i="45"/>
  <c r="BE6" i="45"/>
  <c r="AR6" i="45"/>
  <c r="BD6" i="45"/>
  <c r="AP6" i="45"/>
  <c r="AA6" i="45"/>
  <c r="BC6" i="45"/>
  <c r="AO6" i="45"/>
  <c r="Z6" i="45"/>
  <c r="BB6" i="45"/>
  <c r="AM6" i="45"/>
  <c r="Y6" i="45"/>
  <c r="AZ6" i="45"/>
  <c r="AK6" i="45"/>
  <c r="AB6" i="45"/>
  <c r="AD6" i="45"/>
  <c r="AC6" i="45"/>
  <c r="AE6" i="45"/>
  <c r="AG6" i="45"/>
  <c r="AF6" i="45"/>
  <c r="X7" i="45"/>
  <c r="BN4" i="61"/>
  <c r="BL5" i="16"/>
  <c r="BB5" i="16"/>
  <c r="AR5" i="16"/>
  <c r="AH5" i="16"/>
  <c r="BH5" i="16"/>
  <c r="AW5" i="16"/>
  <c r="AL5" i="16"/>
  <c r="AA5" i="16"/>
  <c r="BG5" i="16"/>
  <c r="AV5" i="16"/>
  <c r="AK5" i="16"/>
  <c r="Z5" i="16"/>
  <c r="BF5" i="16"/>
  <c r="AU5" i="16"/>
  <c r="AJ5" i="16"/>
  <c r="Y5" i="16"/>
  <c r="BE5" i="16"/>
  <c r="AT5" i="16"/>
  <c r="AI5" i="16"/>
  <c r="BD5" i="16"/>
  <c r="AS5" i="16"/>
  <c r="BC5" i="16"/>
  <c r="AQ5" i="16"/>
  <c r="BM5" i="16"/>
  <c r="BA5" i="16"/>
  <c r="AP5" i="16"/>
  <c r="BK5" i="16"/>
  <c r="AZ5" i="16"/>
  <c r="AO5" i="16"/>
  <c r="BJ5" i="16"/>
  <c r="AY5" i="16"/>
  <c r="AN5" i="16"/>
  <c r="AX5" i="16"/>
  <c r="AM5" i="16"/>
  <c r="BI5" i="16"/>
  <c r="AF5" i="16"/>
  <c r="AC5" i="16"/>
  <c r="AE5" i="16"/>
  <c r="AD5" i="16"/>
  <c r="X6" i="16"/>
  <c r="AG5" i="16"/>
  <c r="AB5" i="16"/>
  <c r="BN5" i="16" s="1"/>
  <c r="BN4" i="36"/>
  <c r="BK5" i="42"/>
  <c r="BA5" i="42"/>
  <c r="AQ5" i="42"/>
  <c r="BG5" i="42"/>
  <c r="AW5" i="42"/>
  <c r="AM5" i="42"/>
  <c r="BF5" i="42"/>
  <c r="AV5" i="42"/>
  <c r="AL5" i="42"/>
  <c r="BE5" i="42"/>
  <c r="AU5" i="42"/>
  <c r="AK5" i="42"/>
  <c r="BD5" i="42"/>
  <c r="AT5" i="42"/>
  <c r="AJ5" i="42"/>
  <c r="Z5" i="42"/>
  <c r="BM5" i="42"/>
  <c r="AS5" i="42"/>
  <c r="Y5" i="42"/>
  <c r="BL5" i="42"/>
  <c r="AR5" i="42"/>
  <c r="BJ5" i="42"/>
  <c r="AP5" i="42"/>
  <c r="BI5" i="42"/>
  <c r="AO5" i="42"/>
  <c r="BH5" i="42"/>
  <c r="AN5" i="42"/>
  <c r="BC5" i="42"/>
  <c r="AI5" i="42"/>
  <c r="BB5" i="42"/>
  <c r="AH5" i="42"/>
  <c r="AZ5" i="42"/>
  <c r="AY5" i="42"/>
  <c r="AX5" i="42"/>
  <c r="AA5" i="42"/>
  <c r="AB5" i="42"/>
  <c r="AE5" i="42"/>
  <c r="AD5" i="42"/>
  <c r="X6" i="42"/>
  <c r="AG5" i="42"/>
  <c r="AC5" i="42"/>
  <c r="AF5" i="42"/>
  <c r="BN4" i="33"/>
  <c r="BN6" i="60"/>
  <c r="BL5" i="44"/>
  <c r="BB5" i="44"/>
  <c r="AR5" i="44"/>
  <c r="AH5" i="44"/>
  <c r="BC5" i="44"/>
  <c r="AQ5" i="44"/>
  <c r="BM5" i="44"/>
  <c r="BA5" i="44"/>
  <c r="AP5" i="44"/>
  <c r="BK5" i="44"/>
  <c r="AZ5" i="44"/>
  <c r="AO5" i="44"/>
  <c r="BJ5" i="44"/>
  <c r="AY5" i="44"/>
  <c r="AN5" i="44"/>
  <c r="BI5" i="44"/>
  <c r="AX5" i="44"/>
  <c r="AM5" i="44"/>
  <c r="BH5" i="44"/>
  <c r="AW5" i="44"/>
  <c r="AL5" i="44"/>
  <c r="BG5" i="44"/>
  <c r="AV5" i="44"/>
  <c r="AK5" i="44"/>
  <c r="Z5" i="44"/>
  <c r="BF5" i="44"/>
  <c r="AU5" i="44"/>
  <c r="AJ5" i="44"/>
  <c r="Y5" i="44"/>
  <c r="BE5" i="44"/>
  <c r="AT5" i="44"/>
  <c r="AI5" i="44"/>
  <c r="BD5" i="44"/>
  <c r="AS5" i="44"/>
  <c r="AA5" i="44"/>
  <c r="AG5" i="44"/>
  <c r="AB5" i="44"/>
  <c r="AF5" i="44"/>
  <c r="X6" i="44"/>
  <c r="AE5" i="44"/>
  <c r="AC5" i="44"/>
  <c r="AD5" i="44"/>
  <c r="BN4" i="39"/>
  <c r="BN6" i="32" l="1"/>
  <c r="BD6" i="33"/>
  <c r="AT6" i="33"/>
  <c r="AJ6" i="33"/>
  <c r="Z6" i="33"/>
  <c r="BM6" i="33"/>
  <c r="BC6" i="33"/>
  <c r="AS6" i="33"/>
  <c r="AI6" i="33"/>
  <c r="Y6" i="33"/>
  <c r="BK6" i="33"/>
  <c r="BA6" i="33"/>
  <c r="AQ6" i="33"/>
  <c r="BH6" i="33"/>
  <c r="AX6" i="33"/>
  <c r="AN6" i="33"/>
  <c r="BG6" i="33"/>
  <c r="AW6" i="33"/>
  <c r="AM6" i="33"/>
  <c r="AZ6" i="33"/>
  <c r="AY6" i="33"/>
  <c r="AV6" i="33"/>
  <c r="AU6" i="33"/>
  <c r="BL6" i="33"/>
  <c r="AR6" i="33"/>
  <c r="BJ6" i="33"/>
  <c r="AP6" i="33"/>
  <c r="BI6" i="33"/>
  <c r="AO6" i="33"/>
  <c r="BF6" i="33"/>
  <c r="AL6" i="33"/>
  <c r="BE6" i="33"/>
  <c r="BB6" i="33"/>
  <c r="AK6" i="33"/>
  <c r="AH6" i="33"/>
  <c r="AA6" i="33"/>
  <c r="AG6" i="33"/>
  <c r="AC6" i="33"/>
  <c r="AF6" i="33"/>
  <c r="AB6" i="33"/>
  <c r="AE6" i="33"/>
  <c r="X7" i="33"/>
  <c r="AD6" i="33"/>
  <c r="BH6" i="34"/>
  <c r="AX6" i="34"/>
  <c r="AN6" i="34"/>
  <c r="BG6" i="34"/>
  <c r="AW6" i="34"/>
  <c r="AM6" i="34"/>
  <c r="BE6" i="34"/>
  <c r="AU6" i="34"/>
  <c r="AK6" i="34"/>
  <c r="BM6" i="34"/>
  <c r="BC6" i="34"/>
  <c r="AS6" i="34"/>
  <c r="AI6" i="34"/>
  <c r="Y6" i="34"/>
  <c r="BL6" i="34"/>
  <c r="BB6" i="34"/>
  <c r="AR6" i="34"/>
  <c r="AH6" i="34"/>
  <c r="BK6" i="34"/>
  <c r="BA6" i="34"/>
  <c r="AQ6" i="34"/>
  <c r="AT6" i="34"/>
  <c r="AP6" i="34"/>
  <c r="AO6" i="34"/>
  <c r="BJ6" i="34"/>
  <c r="AL6" i="34"/>
  <c r="BI6" i="34"/>
  <c r="AJ6" i="34"/>
  <c r="BF6" i="34"/>
  <c r="BD6" i="34"/>
  <c r="AZ6" i="34"/>
  <c r="AY6" i="34"/>
  <c r="Z6" i="34"/>
  <c r="AV6" i="34"/>
  <c r="AA6" i="34"/>
  <c r="X7" i="34"/>
  <c r="AF6" i="34"/>
  <c r="AC6" i="34"/>
  <c r="AB6" i="34"/>
  <c r="AD6" i="34"/>
  <c r="AE6" i="34"/>
  <c r="AG6" i="34"/>
  <c r="BN7" i="11"/>
  <c r="BG6" i="10"/>
  <c r="AW6" i="10"/>
  <c r="AM6" i="10"/>
  <c r="BF6" i="10"/>
  <c r="AV6" i="10"/>
  <c r="AL6" i="10"/>
  <c r="BD6" i="10"/>
  <c r="AT6" i="10"/>
  <c r="AJ6" i="10"/>
  <c r="Z6" i="10"/>
  <c r="BM6" i="10"/>
  <c r="BC6" i="10"/>
  <c r="AS6" i="10"/>
  <c r="AI6" i="10"/>
  <c r="Y6" i="10"/>
  <c r="BH6" i="10"/>
  <c r="AX6" i="10"/>
  <c r="AN6" i="10"/>
  <c r="BL6" i="10"/>
  <c r="AR6" i="10"/>
  <c r="BK6" i="10"/>
  <c r="AQ6" i="10"/>
  <c r="BJ6" i="10"/>
  <c r="AP6" i="10"/>
  <c r="BI6" i="10"/>
  <c r="AO6" i="10"/>
  <c r="BE6" i="10"/>
  <c r="AK6" i="10"/>
  <c r="BB6" i="10"/>
  <c r="AH6" i="10"/>
  <c r="BA6" i="10"/>
  <c r="AZ6" i="10"/>
  <c r="AY6" i="10"/>
  <c r="AU6" i="10"/>
  <c r="AA6" i="10"/>
  <c r="AB6" i="10"/>
  <c r="AD6" i="10"/>
  <c r="AC6" i="10"/>
  <c r="AE6" i="10"/>
  <c r="X7" i="10"/>
  <c r="AG6" i="10"/>
  <c r="AF6" i="10"/>
  <c r="BD6" i="25"/>
  <c r="AT6" i="25"/>
  <c r="AJ6" i="25"/>
  <c r="Z6" i="25"/>
  <c r="BM6" i="25"/>
  <c r="BC6" i="25"/>
  <c r="AS6" i="25"/>
  <c r="AI6" i="25"/>
  <c r="Y6" i="25"/>
  <c r="BL6" i="25"/>
  <c r="BB6" i="25"/>
  <c r="AR6" i="25"/>
  <c r="AH6" i="25"/>
  <c r="BK6" i="25"/>
  <c r="BA6" i="25"/>
  <c r="AQ6" i="25"/>
  <c r="BJ6" i="25"/>
  <c r="AZ6" i="25"/>
  <c r="AP6" i="25"/>
  <c r="BI6" i="25"/>
  <c r="AY6" i="25"/>
  <c r="AO6" i="25"/>
  <c r="BH6" i="25"/>
  <c r="AX6" i="25"/>
  <c r="AN6" i="25"/>
  <c r="BE6" i="25"/>
  <c r="AW6" i="25"/>
  <c r="AV6" i="25"/>
  <c r="AU6" i="25"/>
  <c r="AM6" i="25"/>
  <c r="AL6" i="25"/>
  <c r="AK6" i="25"/>
  <c r="BG6" i="25"/>
  <c r="BF6" i="25"/>
  <c r="AA6" i="25"/>
  <c r="AE6" i="25"/>
  <c r="AC6" i="25"/>
  <c r="X7" i="25"/>
  <c r="AF6" i="25"/>
  <c r="AG6" i="25"/>
  <c r="AB6" i="25"/>
  <c r="AD6" i="25"/>
  <c r="BM9" i="20"/>
  <c r="BC9" i="20"/>
  <c r="AS9" i="20"/>
  <c r="AI9" i="20"/>
  <c r="Y9" i="20"/>
  <c r="BG9" i="20"/>
  <c r="AW9" i="20"/>
  <c r="AM9" i="20"/>
  <c r="BJ9" i="20"/>
  <c r="AX9" i="20"/>
  <c r="AK9" i="20"/>
  <c r="BI9" i="20"/>
  <c r="AV9" i="20"/>
  <c r="AJ9" i="20"/>
  <c r="BH9" i="20"/>
  <c r="AU9" i="20"/>
  <c r="AH9" i="20"/>
  <c r="BF9" i="20"/>
  <c r="AT9" i="20"/>
  <c r="BE9" i="20"/>
  <c r="AR9" i="20"/>
  <c r="BD9" i="20"/>
  <c r="AQ9" i="20"/>
  <c r="BA9" i="20"/>
  <c r="AO9" i="20"/>
  <c r="BL9" i="20"/>
  <c r="AZ9" i="20"/>
  <c r="AN9" i="20"/>
  <c r="AA9" i="20"/>
  <c r="BK9" i="20"/>
  <c r="AY9" i="20"/>
  <c r="AL9" i="20"/>
  <c r="Z9" i="20"/>
  <c r="BB9" i="20"/>
  <c r="AP9" i="20"/>
  <c r="AG9" i="20"/>
  <c r="AD9" i="20"/>
  <c r="AE9" i="20"/>
  <c r="AF9" i="20"/>
  <c r="AC9" i="20"/>
  <c r="X10" i="20"/>
  <c r="AB9" i="20"/>
  <c r="BM6" i="61"/>
  <c r="BC6" i="61"/>
  <c r="AS6" i="61"/>
  <c r="AI6" i="61"/>
  <c r="Y6" i="61"/>
  <c r="BL6" i="61"/>
  <c r="BB6" i="61"/>
  <c r="AR6" i="61"/>
  <c r="AH6" i="61"/>
  <c r="BK6" i="61"/>
  <c r="BA6" i="61"/>
  <c r="AQ6" i="61"/>
  <c r="BH6" i="61"/>
  <c r="AX6" i="61"/>
  <c r="AN6" i="61"/>
  <c r="BG6" i="61"/>
  <c r="AP6" i="61"/>
  <c r="BF6" i="61"/>
  <c r="AO6" i="61"/>
  <c r="Z6" i="61"/>
  <c r="BE6" i="61"/>
  <c r="AM6" i="61"/>
  <c r="AY6" i="61"/>
  <c r="AJ6" i="61"/>
  <c r="AV6" i="61"/>
  <c r="BJ6" i="61"/>
  <c r="AU6" i="61"/>
  <c r="AZ6" i="61"/>
  <c r="AT6" i="61"/>
  <c r="AL6" i="61"/>
  <c r="AK6" i="61"/>
  <c r="BD6" i="61"/>
  <c r="AW6" i="61"/>
  <c r="BI6" i="61"/>
  <c r="AA6" i="61"/>
  <c r="AD6" i="61"/>
  <c r="X7" i="61"/>
  <c r="AG6" i="61"/>
  <c r="AE6" i="61"/>
  <c r="AB6" i="61"/>
  <c r="AC6" i="61"/>
  <c r="AF6" i="61"/>
  <c r="BH5" i="13"/>
  <c r="AX5" i="13"/>
  <c r="AN5" i="13"/>
  <c r="BF5" i="13"/>
  <c r="AV5" i="13"/>
  <c r="AL5" i="13"/>
  <c r="BE5" i="13"/>
  <c r="AU5" i="13"/>
  <c r="AK5" i="13"/>
  <c r="BA5" i="13"/>
  <c r="AM5" i="13"/>
  <c r="BM5" i="13"/>
  <c r="AZ5" i="13"/>
  <c r="AJ5" i="13"/>
  <c r="BL5" i="13"/>
  <c r="AY5" i="13"/>
  <c r="AI5" i="13"/>
  <c r="BK5" i="13"/>
  <c r="AW5" i="13"/>
  <c r="AH5" i="13"/>
  <c r="BJ5" i="13"/>
  <c r="AT5" i="13"/>
  <c r="BI5" i="13"/>
  <c r="AS5" i="13"/>
  <c r="BG5" i="13"/>
  <c r="AR5" i="13"/>
  <c r="BD5" i="13"/>
  <c r="AQ5" i="13"/>
  <c r="BC5" i="13"/>
  <c r="AP5" i="13"/>
  <c r="Z5" i="13"/>
  <c r="BB5" i="13"/>
  <c r="AO5" i="13"/>
  <c r="Y5" i="13"/>
  <c r="AA5" i="13"/>
  <c r="AB5" i="13"/>
  <c r="AG5" i="13"/>
  <c r="AE5" i="13"/>
  <c r="X6" i="13"/>
  <c r="AC5" i="13"/>
  <c r="AF5" i="13"/>
  <c r="AD5" i="13"/>
  <c r="BF6" i="14"/>
  <c r="AV6" i="14"/>
  <c r="AL6" i="14"/>
  <c r="BD6" i="14"/>
  <c r="AT6" i="14"/>
  <c r="AJ6" i="14"/>
  <c r="Z6" i="14"/>
  <c r="BM6" i="14"/>
  <c r="BC6" i="14"/>
  <c r="AS6" i="14"/>
  <c r="AI6" i="14"/>
  <c r="Y6" i="14"/>
  <c r="BL6" i="14"/>
  <c r="BB6" i="14"/>
  <c r="AR6" i="14"/>
  <c r="AH6" i="14"/>
  <c r="BK6" i="14"/>
  <c r="BA6" i="14"/>
  <c r="AQ6" i="14"/>
  <c r="BI6" i="14"/>
  <c r="AY6" i="14"/>
  <c r="AO6" i="14"/>
  <c r="BE6" i="14"/>
  <c r="AZ6" i="14"/>
  <c r="AX6" i="14"/>
  <c r="AA6" i="14"/>
  <c r="AW6" i="14"/>
  <c r="AU6" i="14"/>
  <c r="AP6" i="14"/>
  <c r="AN6" i="14"/>
  <c r="BJ6" i="14"/>
  <c r="AM6" i="14"/>
  <c r="BH6" i="14"/>
  <c r="AK6" i="14"/>
  <c r="BG6" i="14"/>
  <c r="X7" i="14"/>
  <c r="AC6" i="14"/>
  <c r="AD6" i="14"/>
  <c r="AB6" i="14"/>
  <c r="AG6" i="14"/>
  <c r="AF6" i="14"/>
  <c r="AE6" i="14"/>
  <c r="BN6" i="52"/>
  <c r="BN6" i="45"/>
  <c r="BN7" i="60"/>
  <c r="BM6" i="30"/>
  <c r="BC6" i="30"/>
  <c r="AS6" i="30"/>
  <c r="AI6" i="30"/>
  <c r="Y6" i="30"/>
  <c r="BK6" i="30"/>
  <c r="BA6" i="30"/>
  <c r="AQ6" i="30"/>
  <c r="BH6" i="30"/>
  <c r="AX6" i="30"/>
  <c r="AN6" i="30"/>
  <c r="BB6" i="30"/>
  <c r="AM6" i="30"/>
  <c r="Z6" i="30"/>
  <c r="AZ6" i="30"/>
  <c r="AL6" i="30"/>
  <c r="AY6" i="30"/>
  <c r="AK6" i="30"/>
  <c r="BL6" i="30"/>
  <c r="AW6" i="30"/>
  <c r="AJ6" i="30"/>
  <c r="BJ6" i="30"/>
  <c r="AV6" i="30"/>
  <c r="AH6" i="30"/>
  <c r="BI6" i="30"/>
  <c r="AU6" i="30"/>
  <c r="BF6" i="30"/>
  <c r="AR6" i="30"/>
  <c r="BE6" i="30"/>
  <c r="AP6" i="30"/>
  <c r="BD6" i="30"/>
  <c r="AO6" i="30"/>
  <c r="AA6" i="30"/>
  <c r="BG6" i="30"/>
  <c r="AT6" i="30"/>
  <c r="AB6" i="30"/>
  <c r="BN6" i="30" s="1"/>
  <c r="AD6" i="30"/>
  <c r="AC6" i="30"/>
  <c r="AF6" i="30"/>
  <c r="AG6" i="30"/>
  <c r="AE6" i="30"/>
  <c r="X7" i="30"/>
  <c r="BN6" i="37"/>
  <c r="BH9" i="28"/>
  <c r="AX9" i="28"/>
  <c r="AN9" i="28"/>
  <c r="BG9" i="28"/>
  <c r="AW9" i="28"/>
  <c r="AM9" i="28"/>
  <c r="BF9" i="28"/>
  <c r="AV9" i="28"/>
  <c r="AL9" i="28"/>
  <c r="BE9" i="28"/>
  <c r="AU9" i="28"/>
  <c r="AK9" i="28"/>
  <c r="BD9" i="28"/>
  <c r="AT9" i="28"/>
  <c r="AJ9" i="28"/>
  <c r="Z9" i="28"/>
  <c r="BK9" i="28"/>
  <c r="BA9" i="28"/>
  <c r="AQ9" i="28"/>
  <c r="BI9" i="28"/>
  <c r="AY9" i="28"/>
  <c r="AO9" i="28"/>
  <c r="BJ9" i="28"/>
  <c r="Y9" i="28"/>
  <c r="BC9" i="28"/>
  <c r="BB9" i="28"/>
  <c r="AZ9" i="28"/>
  <c r="AS9" i="28"/>
  <c r="AR9" i="28"/>
  <c r="AP9" i="28"/>
  <c r="AI9" i="28"/>
  <c r="BM9" i="28"/>
  <c r="AH9" i="28"/>
  <c r="BL9" i="28"/>
  <c r="AA9" i="28"/>
  <c r="AC9" i="28"/>
  <c r="X10" i="28"/>
  <c r="AG9" i="28"/>
  <c r="AB9" i="28"/>
  <c r="AF9" i="28"/>
  <c r="AE9" i="28"/>
  <c r="AD9" i="28"/>
  <c r="BH9" i="43"/>
  <c r="AX9" i="43"/>
  <c r="AN9" i="43"/>
  <c r="BG9" i="43"/>
  <c r="AW9" i="43"/>
  <c r="AM9" i="43"/>
  <c r="BF9" i="43"/>
  <c r="AV9" i="43"/>
  <c r="AL9" i="43"/>
  <c r="BE9" i="43"/>
  <c r="AU9" i="43"/>
  <c r="AK9" i="43"/>
  <c r="BD9" i="43"/>
  <c r="AT9" i="43"/>
  <c r="AJ9" i="43"/>
  <c r="Z9" i="43"/>
  <c r="BM9" i="43"/>
  <c r="BC9" i="43"/>
  <c r="AS9" i="43"/>
  <c r="AI9" i="43"/>
  <c r="Y9" i="43"/>
  <c r="BL9" i="43"/>
  <c r="BB9" i="43"/>
  <c r="AR9" i="43"/>
  <c r="AH9" i="43"/>
  <c r="BK9" i="43"/>
  <c r="BA9" i="43"/>
  <c r="AQ9" i="43"/>
  <c r="BJ9" i="43"/>
  <c r="AZ9" i="43"/>
  <c r="AP9" i="43"/>
  <c r="BI9" i="43"/>
  <c r="AY9" i="43"/>
  <c r="AO9" i="43"/>
  <c r="AA9" i="43"/>
  <c r="AF9" i="43"/>
  <c r="AC9" i="43"/>
  <c r="AB9" i="43"/>
  <c r="AG9" i="43"/>
  <c r="AD9" i="43"/>
  <c r="AE9" i="43"/>
  <c r="X10" i="43"/>
  <c r="BN8" i="20"/>
  <c r="BN4" i="57"/>
  <c r="BN6" i="56"/>
  <c r="BL6" i="18"/>
  <c r="BB6" i="18"/>
  <c r="AR6" i="18"/>
  <c r="AH6" i="18"/>
  <c r="BK6" i="18"/>
  <c r="BA6" i="18"/>
  <c r="AQ6" i="18"/>
  <c r="BH6" i="18"/>
  <c r="AX6" i="18"/>
  <c r="AN6" i="18"/>
  <c r="BE6" i="18"/>
  <c r="AU6" i="18"/>
  <c r="AK6" i="18"/>
  <c r="BD6" i="18"/>
  <c r="AT6" i="18"/>
  <c r="AJ6" i="18"/>
  <c r="Z6" i="18"/>
  <c r="BM6" i="18"/>
  <c r="BC6" i="18"/>
  <c r="AS6" i="18"/>
  <c r="AI6" i="18"/>
  <c r="Y6" i="18"/>
  <c r="AP6" i="18"/>
  <c r="AO6" i="18"/>
  <c r="BJ6" i="18"/>
  <c r="AM6" i="18"/>
  <c r="BI6" i="18"/>
  <c r="AL6" i="18"/>
  <c r="BG6" i="18"/>
  <c r="BF6" i="18"/>
  <c r="AZ6" i="18"/>
  <c r="AY6" i="18"/>
  <c r="AW6" i="18"/>
  <c r="AV6" i="18"/>
  <c r="AA6" i="18"/>
  <c r="AE6" i="18"/>
  <c r="AC6" i="18"/>
  <c r="AB6" i="18"/>
  <c r="X7" i="18"/>
  <c r="AD6" i="18"/>
  <c r="AG6" i="18"/>
  <c r="AF6" i="18"/>
  <c r="BN7" i="39"/>
  <c r="BJ7" i="53"/>
  <c r="AZ7" i="53"/>
  <c r="AP7" i="53"/>
  <c r="BI7" i="53"/>
  <c r="AY7" i="53"/>
  <c r="AO7" i="53"/>
  <c r="BH7" i="53"/>
  <c r="AX7" i="53"/>
  <c r="AN7" i="53"/>
  <c r="BM7" i="53"/>
  <c r="BC7" i="53"/>
  <c r="AS7" i="53"/>
  <c r="AI7" i="53"/>
  <c r="Y7" i="53"/>
  <c r="BL7" i="53"/>
  <c r="AU7" i="53"/>
  <c r="BK7" i="53"/>
  <c r="AT7" i="53"/>
  <c r="BG7" i="53"/>
  <c r="AR7" i="53"/>
  <c r="AA7" i="53"/>
  <c r="BF7" i="53"/>
  <c r="AQ7" i="53"/>
  <c r="Z7" i="53"/>
  <c r="BE7" i="53"/>
  <c r="AM7" i="53"/>
  <c r="BD7" i="53"/>
  <c r="AL7" i="53"/>
  <c r="BB7" i="53"/>
  <c r="AK7" i="53"/>
  <c r="BA7" i="53"/>
  <c r="AJ7" i="53"/>
  <c r="AW7" i="53"/>
  <c r="AH7" i="53"/>
  <c r="AV7" i="53"/>
  <c r="AC7" i="53"/>
  <c r="AG7" i="53"/>
  <c r="X8" i="53"/>
  <c r="AF7" i="53"/>
  <c r="AD7" i="53"/>
  <c r="AE7" i="53"/>
  <c r="AB7" i="53"/>
  <c r="BN7" i="53" s="1"/>
  <c r="BN7" i="19"/>
  <c r="BN6" i="31"/>
  <c r="BN8" i="28"/>
  <c r="BL7" i="15"/>
  <c r="BB7" i="15"/>
  <c r="AR7" i="15"/>
  <c r="AH7" i="15"/>
  <c r="BK7" i="15"/>
  <c r="BA7" i="15"/>
  <c r="AQ7" i="15"/>
  <c r="BJ7" i="15"/>
  <c r="AZ7" i="15"/>
  <c r="AP7" i="15"/>
  <c r="BI7" i="15"/>
  <c r="AY7" i="15"/>
  <c r="AO7" i="15"/>
  <c r="BH7" i="15"/>
  <c r="AX7" i="15"/>
  <c r="AN7" i="15"/>
  <c r="BG7" i="15"/>
  <c r="AW7" i="15"/>
  <c r="AM7" i="15"/>
  <c r="BF7" i="15"/>
  <c r="AV7" i="15"/>
  <c r="AL7" i="15"/>
  <c r="BE7" i="15"/>
  <c r="AU7" i="15"/>
  <c r="AK7" i="15"/>
  <c r="AA7" i="15"/>
  <c r="AI7" i="15"/>
  <c r="Z7" i="15"/>
  <c r="Y7" i="15"/>
  <c r="BM7" i="15"/>
  <c r="BD7" i="15"/>
  <c r="BC7" i="15"/>
  <c r="AT7" i="15"/>
  <c r="AS7" i="15"/>
  <c r="AJ7" i="15"/>
  <c r="AF7" i="15"/>
  <c r="AG7" i="15"/>
  <c r="AE7" i="15"/>
  <c r="AB7" i="15"/>
  <c r="AD7" i="15"/>
  <c r="X8" i="15"/>
  <c r="AC7" i="15"/>
  <c r="BH7" i="21"/>
  <c r="AX7" i="21"/>
  <c r="AN7" i="21"/>
  <c r="BF7" i="21"/>
  <c r="AV7" i="21"/>
  <c r="AL7" i="21"/>
  <c r="BL7" i="21"/>
  <c r="BB7" i="21"/>
  <c r="AR7" i="21"/>
  <c r="AH7" i="21"/>
  <c r="BI7" i="21"/>
  <c r="AY7" i="21"/>
  <c r="AO7" i="21"/>
  <c r="BK7" i="21"/>
  <c r="AT7" i="21"/>
  <c r="BJ7" i="21"/>
  <c r="AS7" i="21"/>
  <c r="AA7" i="21"/>
  <c r="BG7" i="21"/>
  <c r="AQ7" i="21"/>
  <c r="Z7" i="21"/>
  <c r="BE7" i="21"/>
  <c r="AP7" i="21"/>
  <c r="Y7" i="21"/>
  <c r="BD7" i="21"/>
  <c r="AM7" i="21"/>
  <c r="BC7" i="21"/>
  <c r="AK7" i="21"/>
  <c r="AZ7" i="21"/>
  <c r="AI7" i="21"/>
  <c r="AW7" i="21"/>
  <c r="BM7" i="21"/>
  <c r="AU7" i="21"/>
  <c r="BA7" i="21"/>
  <c r="AJ7" i="21"/>
  <c r="AD7" i="21"/>
  <c r="AE7" i="21"/>
  <c r="AG7" i="21"/>
  <c r="AC7" i="21"/>
  <c r="X8" i="21"/>
  <c r="AB7" i="21"/>
  <c r="AF7" i="21"/>
  <c r="BE7" i="56"/>
  <c r="AU7" i="56"/>
  <c r="AK7" i="56"/>
  <c r="BM7" i="56"/>
  <c r="BC7" i="56"/>
  <c r="AS7" i="56"/>
  <c r="AI7" i="56"/>
  <c r="Y7" i="56"/>
  <c r="BG7" i="56"/>
  <c r="AT7" i="56"/>
  <c r="BD7" i="56"/>
  <c r="AQ7" i="56"/>
  <c r="BL7" i="56"/>
  <c r="AZ7" i="56"/>
  <c r="AN7" i="56"/>
  <c r="BJ7" i="56"/>
  <c r="AX7" i="56"/>
  <c r="AL7" i="56"/>
  <c r="BI7" i="56"/>
  <c r="AW7" i="56"/>
  <c r="AJ7" i="56"/>
  <c r="BA7" i="56"/>
  <c r="AY7" i="56"/>
  <c r="Z7" i="56"/>
  <c r="AR7" i="56"/>
  <c r="AO7" i="56"/>
  <c r="BK7" i="56"/>
  <c r="AM7" i="56"/>
  <c r="BH7" i="56"/>
  <c r="AH7" i="56"/>
  <c r="BF7" i="56"/>
  <c r="AP7" i="56"/>
  <c r="BB7" i="56"/>
  <c r="AV7" i="56"/>
  <c r="AA7" i="56"/>
  <c r="AB7" i="56"/>
  <c r="AE7" i="56"/>
  <c r="AG7" i="56"/>
  <c r="AD7" i="56"/>
  <c r="AF7" i="56"/>
  <c r="AC7" i="56"/>
  <c r="X8" i="56"/>
  <c r="BN5" i="42"/>
  <c r="BD6" i="16"/>
  <c r="AT6" i="16"/>
  <c r="AJ6" i="16"/>
  <c r="Z6" i="16"/>
  <c r="BE6" i="16"/>
  <c r="AS6" i="16"/>
  <c r="AH6" i="16"/>
  <c r="BC6" i="16"/>
  <c r="AR6" i="16"/>
  <c r="BM6" i="16"/>
  <c r="BB6" i="16"/>
  <c r="AQ6" i="16"/>
  <c r="BL6" i="16"/>
  <c r="BA6" i="16"/>
  <c r="AP6" i="16"/>
  <c r="BK6" i="16"/>
  <c r="AZ6" i="16"/>
  <c r="AO6" i="16"/>
  <c r="BJ6" i="16"/>
  <c r="AY6" i="16"/>
  <c r="AN6" i="16"/>
  <c r="BI6" i="16"/>
  <c r="AX6" i="16"/>
  <c r="AM6" i="16"/>
  <c r="BH6" i="16"/>
  <c r="AW6" i="16"/>
  <c r="AL6" i="16"/>
  <c r="AA6" i="16"/>
  <c r="BG6" i="16"/>
  <c r="AV6" i="16"/>
  <c r="AK6" i="16"/>
  <c r="Y6" i="16"/>
  <c r="BF6" i="16"/>
  <c r="AU6" i="16"/>
  <c r="AI6" i="16"/>
  <c r="AB6" i="16"/>
  <c r="AC6" i="16"/>
  <c r="AG6" i="16"/>
  <c r="X7" i="16"/>
  <c r="AE6" i="16"/>
  <c r="AD6" i="16"/>
  <c r="AF6" i="16"/>
  <c r="BN5" i="29"/>
  <c r="BN5" i="30"/>
  <c r="BI7" i="37"/>
  <c r="AY7" i="37"/>
  <c r="AO7" i="37"/>
  <c r="BH7" i="37"/>
  <c r="AX7" i="37"/>
  <c r="AN7" i="37"/>
  <c r="BG7" i="37"/>
  <c r="AW7" i="37"/>
  <c r="AM7" i="37"/>
  <c r="BF7" i="37"/>
  <c r="AV7" i="37"/>
  <c r="AL7" i="37"/>
  <c r="BE7" i="37"/>
  <c r="AU7" i="37"/>
  <c r="AK7" i="37"/>
  <c r="AA7" i="37"/>
  <c r="BD7" i="37"/>
  <c r="AT7" i="37"/>
  <c r="AJ7" i="37"/>
  <c r="Z7" i="37"/>
  <c r="BM7" i="37"/>
  <c r="BC7" i="37"/>
  <c r="AS7" i="37"/>
  <c r="AI7" i="37"/>
  <c r="Y7" i="37"/>
  <c r="BL7" i="37"/>
  <c r="BB7" i="37"/>
  <c r="AR7" i="37"/>
  <c r="AH7" i="37"/>
  <c r="BK7" i="37"/>
  <c r="BJ7" i="37"/>
  <c r="BA7" i="37"/>
  <c r="AZ7" i="37"/>
  <c r="AQ7" i="37"/>
  <c r="AP7" i="37"/>
  <c r="AF7" i="37"/>
  <c r="AE7" i="37"/>
  <c r="X8" i="37"/>
  <c r="AC7" i="37"/>
  <c r="AD7" i="37"/>
  <c r="AB7" i="37"/>
  <c r="AG7" i="37"/>
  <c r="BN6" i="15"/>
  <c r="BN5" i="36"/>
  <c r="BN5" i="10"/>
  <c r="BN6" i="38"/>
  <c r="BL6" i="49"/>
  <c r="BB6" i="49"/>
  <c r="AR6" i="49"/>
  <c r="AH6" i="49"/>
  <c r="BI6" i="49"/>
  <c r="AY6" i="49"/>
  <c r="AO6" i="49"/>
  <c r="BH6" i="49"/>
  <c r="AX6" i="49"/>
  <c r="AN6" i="49"/>
  <c r="BF6" i="49"/>
  <c r="AV6" i="49"/>
  <c r="AL6" i="49"/>
  <c r="BD6" i="49"/>
  <c r="AM6" i="49"/>
  <c r="BC6" i="49"/>
  <c r="AK6" i="49"/>
  <c r="BA6" i="49"/>
  <c r="AJ6" i="49"/>
  <c r="AZ6" i="49"/>
  <c r="AI6" i="49"/>
  <c r="AW6" i="49"/>
  <c r="BM6" i="49"/>
  <c r="AU6" i="49"/>
  <c r="BK6" i="49"/>
  <c r="AT6" i="49"/>
  <c r="BJ6" i="49"/>
  <c r="AS6" i="49"/>
  <c r="AA6" i="49"/>
  <c r="BG6" i="49"/>
  <c r="AQ6" i="49"/>
  <c r="Z6" i="49"/>
  <c r="BE6" i="49"/>
  <c r="AP6" i="49"/>
  <c r="Y6" i="49"/>
  <c r="AG6" i="49"/>
  <c r="AB6" i="49"/>
  <c r="AC6" i="49"/>
  <c r="X7" i="49"/>
  <c r="AD6" i="49"/>
  <c r="AF6" i="49"/>
  <c r="AE6" i="49"/>
  <c r="BF7" i="52"/>
  <c r="AV7" i="52"/>
  <c r="BD7" i="52"/>
  <c r="AS7" i="52"/>
  <c r="AI7" i="52"/>
  <c r="Y7" i="52"/>
  <c r="BC7" i="52"/>
  <c r="AR7" i="52"/>
  <c r="AH7" i="52"/>
  <c r="BM7" i="52"/>
  <c r="BB7" i="52"/>
  <c r="AQ7" i="52"/>
  <c r="BL7" i="52"/>
  <c r="BA7" i="52"/>
  <c r="AP7" i="52"/>
  <c r="BK7" i="52"/>
  <c r="AZ7" i="52"/>
  <c r="AO7" i="52"/>
  <c r="BH7" i="52"/>
  <c r="AW7" i="52"/>
  <c r="AL7" i="52"/>
  <c r="AM7" i="52"/>
  <c r="BJ7" i="52"/>
  <c r="AK7" i="52"/>
  <c r="BI7" i="52"/>
  <c r="AJ7" i="52"/>
  <c r="BG7" i="52"/>
  <c r="BE7" i="52"/>
  <c r="AY7" i="52"/>
  <c r="AX7" i="52"/>
  <c r="Z7" i="52"/>
  <c r="AU7" i="52"/>
  <c r="AT7" i="52"/>
  <c r="AN7" i="52"/>
  <c r="AA7" i="52"/>
  <c r="AG7" i="52"/>
  <c r="AC7" i="52"/>
  <c r="AF7" i="52"/>
  <c r="AB7" i="52"/>
  <c r="X8" i="52"/>
  <c r="AE7" i="52"/>
  <c r="AD7" i="52"/>
  <c r="BF11" i="22"/>
  <c r="AV11" i="22"/>
  <c r="AL11" i="22"/>
  <c r="BE11" i="22"/>
  <c r="AU11" i="22"/>
  <c r="AK11" i="22"/>
  <c r="BD11" i="22"/>
  <c r="AT11" i="22"/>
  <c r="AJ11" i="22"/>
  <c r="Z11" i="22"/>
  <c r="BM11" i="22"/>
  <c r="BC11" i="22"/>
  <c r="AS11" i="22"/>
  <c r="AI11" i="22"/>
  <c r="Y11" i="22"/>
  <c r="BL11" i="22"/>
  <c r="BB11" i="22"/>
  <c r="AR11" i="22"/>
  <c r="AH11" i="22"/>
  <c r="BJ11" i="22"/>
  <c r="AZ11" i="22"/>
  <c r="AP11" i="22"/>
  <c r="BG11" i="22"/>
  <c r="AW11" i="22"/>
  <c r="AM11" i="22"/>
  <c r="BK11" i="22"/>
  <c r="BI11" i="22"/>
  <c r="BH11" i="22"/>
  <c r="BA11" i="22"/>
  <c r="AY11" i="22"/>
  <c r="AX11" i="22"/>
  <c r="AQ11" i="22"/>
  <c r="AO11" i="22"/>
  <c r="AN11" i="22"/>
  <c r="AA11" i="22"/>
  <c r="AB11" i="22"/>
  <c r="X12" i="22"/>
  <c r="AG11" i="22"/>
  <c r="AC11" i="22"/>
  <c r="AF11" i="22"/>
  <c r="AE11" i="22"/>
  <c r="AD11" i="22"/>
  <c r="BH6" i="26"/>
  <c r="AX6" i="26"/>
  <c r="AN6" i="26"/>
  <c r="BG6" i="26"/>
  <c r="AW6" i="26"/>
  <c r="AM6" i="26"/>
  <c r="BF6" i="26"/>
  <c r="AV6" i="26"/>
  <c r="AL6" i="26"/>
  <c r="BE6" i="26"/>
  <c r="AU6" i="26"/>
  <c r="AK6" i="26"/>
  <c r="AA6" i="26"/>
  <c r="BD6" i="26"/>
  <c r="AT6" i="26"/>
  <c r="AJ6" i="26"/>
  <c r="Z6" i="26"/>
  <c r="BM6" i="26"/>
  <c r="BC6" i="26"/>
  <c r="AS6" i="26"/>
  <c r="AI6" i="26"/>
  <c r="Y6" i="26"/>
  <c r="BL6" i="26"/>
  <c r="BB6" i="26"/>
  <c r="AR6" i="26"/>
  <c r="AH6" i="26"/>
  <c r="BK6" i="26"/>
  <c r="BA6" i="26"/>
  <c r="AQ6" i="26"/>
  <c r="AY6" i="26"/>
  <c r="AP6" i="26"/>
  <c r="AO6" i="26"/>
  <c r="BJ6" i="26"/>
  <c r="BI6" i="26"/>
  <c r="AZ6" i="26"/>
  <c r="AF6" i="26"/>
  <c r="AG6" i="26"/>
  <c r="AC6" i="26"/>
  <c r="AD6" i="26"/>
  <c r="X7" i="26"/>
  <c r="AB6" i="26"/>
  <c r="BN6" i="26" s="1"/>
  <c r="AE6" i="26"/>
  <c r="BE7" i="45"/>
  <c r="AU7" i="45"/>
  <c r="AK7" i="45"/>
  <c r="AA7" i="45"/>
  <c r="BM7" i="45"/>
  <c r="BC7" i="45"/>
  <c r="AS7" i="45"/>
  <c r="AI7" i="45"/>
  <c r="Y7" i="45"/>
  <c r="BJ7" i="45"/>
  <c r="AZ7" i="45"/>
  <c r="AP7" i="45"/>
  <c r="BH7" i="45"/>
  <c r="AX7" i="45"/>
  <c r="AN7" i="45"/>
  <c r="AY7" i="45"/>
  <c r="AH7" i="45"/>
  <c r="AW7" i="45"/>
  <c r="BL7" i="45"/>
  <c r="AV7" i="45"/>
  <c r="BK7" i="45"/>
  <c r="AT7" i="45"/>
  <c r="BI7" i="45"/>
  <c r="AR7" i="45"/>
  <c r="BG7" i="45"/>
  <c r="AQ7" i="45"/>
  <c r="Z7" i="45"/>
  <c r="BF7" i="45"/>
  <c r="AO7" i="45"/>
  <c r="BD7" i="45"/>
  <c r="AM7" i="45"/>
  <c r="BB7" i="45"/>
  <c r="AL7" i="45"/>
  <c r="BA7" i="45"/>
  <c r="AJ7" i="45"/>
  <c r="AG7" i="45"/>
  <c r="X8" i="45"/>
  <c r="AD7" i="45"/>
  <c r="AE7" i="45"/>
  <c r="AC7" i="45"/>
  <c r="AB7" i="45"/>
  <c r="AF7" i="45"/>
  <c r="BM8" i="11"/>
  <c r="BC8" i="11"/>
  <c r="AS8" i="11"/>
  <c r="AI8" i="11"/>
  <c r="Y8" i="11"/>
  <c r="BL8" i="11"/>
  <c r="BB8" i="11"/>
  <c r="AR8" i="11"/>
  <c r="AH8" i="11"/>
  <c r="BK8" i="11"/>
  <c r="BA8" i="11"/>
  <c r="AQ8" i="11"/>
  <c r="BJ8" i="11"/>
  <c r="AZ8" i="11"/>
  <c r="AP8" i="11"/>
  <c r="BI8" i="11"/>
  <c r="AY8" i="11"/>
  <c r="AO8" i="11"/>
  <c r="BH8" i="11"/>
  <c r="AX8" i="11"/>
  <c r="AN8" i="11"/>
  <c r="BG8" i="11"/>
  <c r="AW8" i="11"/>
  <c r="AM8" i="11"/>
  <c r="BF8" i="11"/>
  <c r="AV8" i="11"/>
  <c r="AL8" i="11"/>
  <c r="BD8" i="11"/>
  <c r="AT8" i="11"/>
  <c r="AJ8" i="11"/>
  <c r="Z8" i="11"/>
  <c r="BE8" i="11"/>
  <c r="AU8" i="11"/>
  <c r="AK8" i="11"/>
  <c r="AA8" i="11"/>
  <c r="AE8" i="11"/>
  <c r="AF8" i="11"/>
  <c r="AG8" i="11"/>
  <c r="X9" i="11"/>
  <c r="AB8" i="11"/>
  <c r="AD8" i="11"/>
  <c r="AC8" i="11"/>
  <c r="BI9" i="35"/>
  <c r="AY9" i="35"/>
  <c r="AO9" i="35"/>
  <c r="BG9" i="35"/>
  <c r="AW9" i="35"/>
  <c r="AM9" i="35"/>
  <c r="BF9" i="35"/>
  <c r="AT9" i="35"/>
  <c r="AH9" i="35"/>
  <c r="BE9" i="35"/>
  <c r="AS9" i="35"/>
  <c r="BC9" i="35"/>
  <c r="AQ9" i="35"/>
  <c r="BM9" i="35"/>
  <c r="BA9" i="35"/>
  <c r="AN9" i="35"/>
  <c r="AA9" i="35"/>
  <c r="BL9" i="35"/>
  <c r="AZ9" i="35"/>
  <c r="AL9" i="35"/>
  <c r="Z9" i="35"/>
  <c r="BK9" i="35"/>
  <c r="AX9" i="35"/>
  <c r="AK9" i="35"/>
  <c r="Y9" i="35"/>
  <c r="BH9" i="35"/>
  <c r="AU9" i="35"/>
  <c r="AI9" i="35"/>
  <c r="BJ9" i="35"/>
  <c r="BD9" i="35"/>
  <c r="BB9" i="35"/>
  <c r="AV9" i="35"/>
  <c r="AR9" i="35"/>
  <c r="AP9" i="35"/>
  <c r="AJ9" i="35"/>
  <c r="AC9" i="35"/>
  <c r="AD9" i="35"/>
  <c r="AB9" i="35"/>
  <c r="AE9" i="35"/>
  <c r="AG9" i="35"/>
  <c r="X10" i="35"/>
  <c r="AF9" i="35"/>
  <c r="BN5" i="17"/>
  <c r="BE6" i="8"/>
  <c r="AU6" i="8"/>
  <c r="AK6" i="8"/>
  <c r="BD6" i="8"/>
  <c r="AT6" i="8"/>
  <c r="AJ6" i="8"/>
  <c r="Z6" i="8"/>
  <c r="BM6" i="8"/>
  <c r="BC6" i="8"/>
  <c r="AS6" i="8"/>
  <c r="AI6" i="8"/>
  <c r="Y6" i="8"/>
  <c r="BL6" i="8"/>
  <c r="BB6" i="8"/>
  <c r="AR6" i="8"/>
  <c r="AH6" i="8"/>
  <c r="AM6" i="8"/>
  <c r="BK6" i="8"/>
  <c r="BA6" i="8"/>
  <c r="AQ6" i="8"/>
  <c r="BJ6" i="8"/>
  <c r="AZ6" i="8"/>
  <c r="AP6" i="8"/>
  <c r="BG6" i="8"/>
  <c r="AW6" i="8"/>
  <c r="BI6" i="8"/>
  <c r="AY6" i="8"/>
  <c r="AO6" i="8"/>
  <c r="BH6" i="8"/>
  <c r="AX6" i="8"/>
  <c r="AN6" i="8"/>
  <c r="BF6" i="8"/>
  <c r="AV6" i="8"/>
  <c r="AL6" i="8"/>
  <c r="AA6" i="8"/>
  <c r="AD6" i="8"/>
  <c r="AC6" i="8"/>
  <c r="AB6" i="8"/>
  <c r="AG6" i="8"/>
  <c r="AE6" i="8"/>
  <c r="AF6" i="8"/>
  <c r="X7" i="8"/>
  <c r="BN5" i="23"/>
  <c r="BJ6" i="24"/>
  <c r="AZ6" i="24"/>
  <c r="AP6" i="24"/>
  <c r="BI6" i="24"/>
  <c r="AY6" i="24"/>
  <c r="AO6" i="24"/>
  <c r="BH6" i="24"/>
  <c r="AX6" i="24"/>
  <c r="AN6" i="24"/>
  <c r="BF6" i="24"/>
  <c r="AV6" i="24"/>
  <c r="AL6" i="24"/>
  <c r="BD6" i="24"/>
  <c r="AT6" i="24"/>
  <c r="AJ6" i="24"/>
  <c r="Z6" i="24"/>
  <c r="BC6" i="24"/>
  <c r="AI6" i="24"/>
  <c r="BB6" i="24"/>
  <c r="AH6" i="24"/>
  <c r="BA6" i="24"/>
  <c r="AW6" i="24"/>
  <c r="AU6" i="24"/>
  <c r="AA6" i="24"/>
  <c r="BM6" i="24"/>
  <c r="AS6" i="24"/>
  <c r="Y6" i="24"/>
  <c r="BL6" i="24"/>
  <c r="AR6" i="24"/>
  <c r="BK6" i="24"/>
  <c r="AQ6" i="24"/>
  <c r="BG6" i="24"/>
  <c r="AM6" i="24"/>
  <c r="BE6" i="24"/>
  <c r="AK6" i="24"/>
  <c r="AF6" i="24"/>
  <c r="AD6" i="24"/>
  <c r="X7" i="24"/>
  <c r="AE6" i="24"/>
  <c r="AG6" i="24"/>
  <c r="AC6" i="24"/>
  <c r="AB6" i="24"/>
  <c r="BD6" i="44"/>
  <c r="AT6" i="44"/>
  <c r="AJ6" i="44"/>
  <c r="Z6" i="44"/>
  <c r="BJ6" i="44"/>
  <c r="AY6" i="44"/>
  <c r="AN6" i="44"/>
  <c r="BI6" i="44"/>
  <c r="AX6" i="44"/>
  <c r="AM6" i="44"/>
  <c r="BH6" i="44"/>
  <c r="AW6" i="44"/>
  <c r="AL6" i="44"/>
  <c r="BG6" i="44"/>
  <c r="AV6" i="44"/>
  <c r="AK6" i="44"/>
  <c r="Y6" i="44"/>
  <c r="BF6" i="44"/>
  <c r="AU6" i="44"/>
  <c r="AI6" i="44"/>
  <c r="BE6" i="44"/>
  <c r="AS6" i="44"/>
  <c r="AH6" i="44"/>
  <c r="BC6" i="44"/>
  <c r="AR6" i="44"/>
  <c r="BM6" i="44"/>
  <c r="BB6" i="44"/>
  <c r="AQ6" i="44"/>
  <c r="BL6" i="44"/>
  <c r="BA6" i="44"/>
  <c r="AP6" i="44"/>
  <c r="BK6" i="44"/>
  <c r="AZ6" i="44"/>
  <c r="AO6" i="44"/>
  <c r="AA6" i="44"/>
  <c r="X7" i="44"/>
  <c r="AD6" i="44"/>
  <c r="AE6" i="44"/>
  <c r="AG6" i="44"/>
  <c r="AB6" i="44"/>
  <c r="AC6" i="44"/>
  <c r="AF6" i="44"/>
  <c r="BI5" i="58"/>
  <c r="AY5" i="58"/>
  <c r="AO5" i="58"/>
  <c r="BH5" i="58"/>
  <c r="AX5" i="58"/>
  <c r="AN5" i="58"/>
  <c r="BF5" i="58"/>
  <c r="AV5" i="58"/>
  <c r="AL5" i="58"/>
  <c r="BD5" i="58"/>
  <c r="AT5" i="58"/>
  <c r="AJ5" i="58"/>
  <c r="Z5" i="58"/>
  <c r="BK5" i="58"/>
  <c r="BA5" i="58"/>
  <c r="AQ5" i="58"/>
  <c r="AZ5" i="58"/>
  <c r="AW5" i="58"/>
  <c r="AU5" i="58"/>
  <c r="BM5" i="58"/>
  <c r="AS5" i="58"/>
  <c r="Y5" i="58"/>
  <c r="BL5" i="58"/>
  <c r="AR5" i="58"/>
  <c r="BJ5" i="58"/>
  <c r="AP5" i="58"/>
  <c r="AK5" i="58"/>
  <c r="AI5" i="58"/>
  <c r="AH5" i="58"/>
  <c r="BG5" i="58"/>
  <c r="BC5" i="58"/>
  <c r="BB5" i="58"/>
  <c r="BE5" i="58"/>
  <c r="AM5" i="58"/>
  <c r="AA5" i="58"/>
  <c r="AE5" i="58"/>
  <c r="AC5" i="58"/>
  <c r="X6" i="58"/>
  <c r="AF5" i="58"/>
  <c r="AD5" i="58"/>
  <c r="AG5" i="58"/>
  <c r="AB5" i="58"/>
  <c r="BM7" i="7"/>
  <c r="BC7" i="7"/>
  <c r="AS7" i="7"/>
  <c r="AI7" i="7"/>
  <c r="Y7" i="7"/>
  <c r="BL7" i="7"/>
  <c r="BB7" i="7"/>
  <c r="AR7" i="7"/>
  <c r="AH7" i="7"/>
  <c r="BK7" i="7"/>
  <c r="BA7" i="7"/>
  <c r="AQ7" i="7"/>
  <c r="BJ7" i="7"/>
  <c r="AZ7" i="7"/>
  <c r="AP7" i="7"/>
  <c r="BI7" i="7"/>
  <c r="AY7" i="7"/>
  <c r="AO7" i="7"/>
  <c r="BH7" i="7"/>
  <c r="AX7" i="7"/>
  <c r="AN7" i="7"/>
  <c r="AU7" i="7"/>
  <c r="AK7" i="7"/>
  <c r="AA7" i="7"/>
  <c r="BG7" i="7"/>
  <c r="AW7" i="7"/>
  <c r="AM7" i="7"/>
  <c r="BE7" i="7"/>
  <c r="BF7" i="7"/>
  <c r="AV7" i="7"/>
  <c r="AL7" i="7"/>
  <c r="BD7" i="7"/>
  <c r="AT7" i="7"/>
  <c r="AJ7" i="7"/>
  <c r="Z7" i="7"/>
  <c r="X8" i="7"/>
  <c r="AC7" i="7"/>
  <c r="AG7" i="7"/>
  <c r="AD7" i="7"/>
  <c r="AB7" i="7"/>
  <c r="BN7" i="7" s="1"/>
  <c r="AF7" i="7"/>
  <c r="AE7" i="7"/>
  <c r="BI7" i="31"/>
  <c r="AY7" i="31"/>
  <c r="AO7" i="31"/>
  <c r="BH7" i="31"/>
  <c r="AX7" i="31"/>
  <c r="AN7" i="31"/>
  <c r="BG7" i="31"/>
  <c r="AW7" i="31"/>
  <c r="AM7" i="31"/>
  <c r="BF7" i="31"/>
  <c r="AV7" i="31"/>
  <c r="AL7" i="31"/>
  <c r="BE7" i="31"/>
  <c r="AU7" i="31"/>
  <c r="AK7" i="31"/>
  <c r="BD7" i="31"/>
  <c r="AT7" i="31"/>
  <c r="AJ7" i="31"/>
  <c r="Z7" i="31"/>
  <c r="BM7" i="31"/>
  <c r="BC7" i="31"/>
  <c r="AS7" i="31"/>
  <c r="AI7" i="31"/>
  <c r="Y7" i="31"/>
  <c r="AP7" i="31"/>
  <c r="AH7" i="31"/>
  <c r="BL7" i="31"/>
  <c r="BK7" i="31"/>
  <c r="BJ7" i="31"/>
  <c r="BB7" i="31"/>
  <c r="BA7" i="31"/>
  <c r="AZ7" i="31"/>
  <c r="AR7" i="31"/>
  <c r="AQ7" i="31"/>
  <c r="AA7" i="31"/>
  <c r="X8" i="31"/>
  <c r="AG7" i="31"/>
  <c r="AB7" i="31"/>
  <c r="AC7" i="31"/>
  <c r="AE7" i="31"/>
  <c r="AF7" i="31"/>
  <c r="AD7" i="31"/>
  <c r="BN5" i="25"/>
  <c r="BJ9" i="47"/>
  <c r="AZ9" i="47"/>
  <c r="AP9" i="47"/>
  <c r="BG9" i="47"/>
  <c r="AW9" i="47"/>
  <c r="AM9" i="47"/>
  <c r="BE9" i="47"/>
  <c r="AU9" i="47"/>
  <c r="AK9" i="47"/>
  <c r="BD9" i="47"/>
  <c r="AT9" i="47"/>
  <c r="AJ9" i="47"/>
  <c r="Z9" i="47"/>
  <c r="BI9" i="47"/>
  <c r="AR9" i="47"/>
  <c r="BH9" i="47"/>
  <c r="AQ9" i="47"/>
  <c r="Y9" i="47"/>
  <c r="BF9" i="47"/>
  <c r="AO9" i="47"/>
  <c r="BB9" i="47"/>
  <c r="AL9" i="47"/>
  <c r="BL9" i="47"/>
  <c r="AV9" i="47"/>
  <c r="AS9" i="47"/>
  <c r="AN9" i="47"/>
  <c r="AI9" i="47"/>
  <c r="AH9" i="47"/>
  <c r="BM9" i="47"/>
  <c r="BK9" i="47"/>
  <c r="BC9" i="47"/>
  <c r="BA9" i="47"/>
  <c r="AY9" i="47"/>
  <c r="AX9" i="47"/>
  <c r="AA9" i="47"/>
  <c r="AD9" i="47"/>
  <c r="AF9" i="47"/>
  <c r="AG9" i="47"/>
  <c r="AB9" i="47"/>
  <c r="BN9" i="47" s="1"/>
  <c r="AC9" i="47"/>
  <c r="X10" i="47"/>
  <c r="AE9" i="47"/>
  <c r="BN4" i="50"/>
  <c r="BD8" i="60"/>
  <c r="AT8" i="60"/>
  <c r="AJ8" i="60"/>
  <c r="Z8" i="60"/>
  <c r="BK8" i="60"/>
  <c r="BA8" i="60"/>
  <c r="AQ8" i="60"/>
  <c r="BF8" i="60"/>
  <c r="AS8" i="60"/>
  <c r="BC8" i="60"/>
  <c r="AP8" i="60"/>
  <c r="BB8" i="60"/>
  <c r="AO8" i="60"/>
  <c r="BM8" i="60"/>
  <c r="AZ8" i="60"/>
  <c r="AN8" i="60"/>
  <c r="BJ8" i="60"/>
  <c r="AX8" i="60"/>
  <c r="AL8" i="60"/>
  <c r="Y8" i="60"/>
  <c r="BH8" i="60"/>
  <c r="AV8" i="60"/>
  <c r="AI8" i="60"/>
  <c r="AM8" i="60"/>
  <c r="AK8" i="60"/>
  <c r="BL8" i="60"/>
  <c r="AH8" i="60"/>
  <c r="BI8" i="60"/>
  <c r="BG8" i="60"/>
  <c r="AA8" i="60"/>
  <c r="BE8" i="60"/>
  <c r="AY8" i="60"/>
  <c r="AW8" i="60"/>
  <c r="AU8" i="60"/>
  <c r="AR8" i="60"/>
  <c r="AG8" i="60"/>
  <c r="AE8" i="60"/>
  <c r="X9" i="60"/>
  <c r="AF8" i="60"/>
  <c r="AC8" i="60"/>
  <c r="AB8" i="60"/>
  <c r="AD8" i="60"/>
  <c r="BI5" i="50"/>
  <c r="AY5" i="50"/>
  <c r="AO5" i="50"/>
  <c r="BF5" i="50"/>
  <c r="AV5" i="50"/>
  <c r="AL5" i="50"/>
  <c r="BL5" i="50"/>
  <c r="AZ5" i="50"/>
  <c r="AM5" i="50"/>
  <c r="Z5" i="50"/>
  <c r="BK5" i="50"/>
  <c r="AX5" i="50"/>
  <c r="AK5" i="50"/>
  <c r="Y5" i="50"/>
  <c r="BJ5" i="50"/>
  <c r="AW5" i="50"/>
  <c r="AJ5" i="50"/>
  <c r="BH5" i="50"/>
  <c r="AU5" i="50"/>
  <c r="AI5" i="50"/>
  <c r="BG5" i="50"/>
  <c r="AT5" i="50"/>
  <c r="AH5" i="50"/>
  <c r="BE5" i="50"/>
  <c r="AS5" i="50"/>
  <c r="BC5" i="50"/>
  <c r="AQ5" i="50"/>
  <c r="BB5" i="50"/>
  <c r="AP5" i="50"/>
  <c r="BM5" i="50"/>
  <c r="BD5" i="50"/>
  <c r="BA5" i="50"/>
  <c r="AR5" i="50"/>
  <c r="AN5" i="50"/>
  <c r="AA5" i="50"/>
  <c r="AG5" i="50"/>
  <c r="AD5" i="50"/>
  <c r="AB5" i="50"/>
  <c r="AE5" i="50"/>
  <c r="X6" i="50"/>
  <c r="AC5" i="50"/>
  <c r="AF5" i="50"/>
  <c r="BJ5" i="9"/>
  <c r="AZ5" i="9"/>
  <c r="AP5" i="9"/>
  <c r="BE5" i="9"/>
  <c r="AT5" i="9"/>
  <c r="AI5" i="9"/>
  <c r="BD5" i="9"/>
  <c r="AS5" i="9"/>
  <c r="AH5" i="9"/>
  <c r="BC5" i="9"/>
  <c r="AR5" i="9"/>
  <c r="BM5" i="9"/>
  <c r="BB5" i="9"/>
  <c r="AQ5" i="9"/>
  <c r="BL5" i="9"/>
  <c r="BA5" i="9"/>
  <c r="AO5" i="9"/>
  <c r="BK5" i="9"/>
  <c r="AY5" i="9"/>
  <c r="AN5" i="9"/>
  <c r="BI5" i="9"/>
  <c r="AX5" i="9"/>
  <c r="AM5" i="9"/>
  <c r="BH5" i="9"/>
  <c r="AW5" i="9"/>
  <c r="AL5" i="9"/>
  <c r="BG5" i="9"/>
  <c r="AV5" i="9"/>
  <c r="AK5" i="9"/>
  <c r="Z5" i="9"/>
  <c r="BF5" i="9"/>
  <c r="AU5" i="9"/>
  <c r="AJ5" i="9"/>
  <c r="Y5" i="9"/>
  <c r="AA5" i="9"/>
  <c r="AC5" i="9"/>
  <c r="AF5" i="9"/>
  <c r="AG5" i="9"/>
  <c r="AE5" i="9"/>
  <c r="AD5" i="9"/>
  <c r="X6" i="9"/>
  <c r="AB5" i="9"/>
  <c r="BH7" i="27"/>
  <c r="AX7" i="27"/>
  <c r="AN7" i="27"/>
  <c r="BF7" i="27"/>
  <c r="AV7" i="27"/>
  <c r="AL7" i="27"/>
  <c r="BI7" i="27"/>
  <c r="AU7" i="27"/>
  <c r="AI7" i="27"/>
  <c r="BG7" i="27"/>
  <c r="AT7" i="27"/>
  <c r="AH7" i="27"/>
  <c r="BE7" i="27"/>
  <c r="AS7" i="27"/>
  <c r="BD7" i="27"/>
  <c r="AR7" i="27"/>
  <c r="BC7" i="27"/>
  <c r="AQ7" i="27"/>
  <c r="BB7" i="27"/>
  <c r="AP7" i="27"/>
  <c r="BM7" i="27"/>
  <c r="BA7" i="27"/>
  <c r="AO7" i="27"/>
  <c r="AA7" i="27"/>
  <c r="BL7" i="27"/>
  <c r="AZ7" i="27"/>
  <c r="AM7" i="27"/>
  <c r="Z7" i="27"/>
  <c r="BK7" i="27"/>
  <c r="AY7" i="27"/>
  <c r="AK7" i="27"/>
  <c r="Y7" i="27"/>
  <c r="AW7" i="27"/>
  <c r="AJ7" i="27"/>
  <c r="BJ7" i="27"/>
  <c r="AG7" i="27"/>
  <c r="AE7" i="27"/>
  <c r="AD7" i="27"/>
  <c r="X8" i="27"/>
  <c r="AF7" i="27"/>
  <c r="AB7" i="27"/>
  <c r="AC7" i="27"/>
  <c r="BJ7" i="62"/>
  <c r="AZ7" i="62"/>
  <c r="AP7" i="62"/>
  <c r="BF7" i="62"/>
  <c r="AV7" i="62"/>
  <c r="AL7" i="62"/>
  <c r="BG7" i="62"/>
  <c r="AT7" i="62"/>
  <c r="AH7" i="62"/>
  <c r="BE7" i="62"/>
  <c r="AS7" i="62"/>
  <c r="BM7" i="62"/>
  <c r="BA7" i="62"/>
  <c r="AN7" i="62"/>
  <c r="BL7" i="62"/>
  <c r="AY7" i="62"/>
  <c r="AM7" i="62"/>
  <c r="Z7" i="62"/>
  <c r="BK7" i="62"/>
  <c r="AX7" i="62"/>
  <c r="AK7" i="62"/>
  <c r="Y7" i="62"/>
  <c r="AO7" i="62"/>
  <c r="BI7" i="62"/>
  <c r="AJ7" i="62"/>
  <c r="BH7" i="62"/>
  <c r="AI7" i="62"/>
  <c r="BD7" i="62"/>
  <c r="BC7" i="62"/>
  <c r="BB7" i="62"/>
  <c r="AU7" i="62"/>
  <c r="AW7" i="62"/>
  <c r="AR7" i="62"/>
  <c r="AQ7" i="62"/>
  <c r="AA7" i="62"/>
  <c r="AD7" i="62"/>
  <c r="X8" i="62"/>
  <c r="AC7" i="62"/>
  <c r="AF7" i="62"/>
  <c r="AB7" i="62"/>
  <c r="AG7" i="62"/>
  <c r="AE7" i="62"/>
  <c r="BH7" i="12"/>
  <c r="AX7" i="12"/>
  <c r="AN7" i="12"/>
  <c r="BF7" i="12"/>
  <c r="AV7" i="12"/>
  <c r="AL7" i="12"/>
  <c r="BC7" i="12"/>
  <c r="AQ7" i="12"/>
  <c r="BB7" i="12"/>
  <c r="AP7" i="12"/>
  <c r="BM7" i="12"/>
  <c r="BA7" i="12"/>
  <c r="AO7" i="12"/>
  <c r="AA7" i="12"/>
  <c r="BL7" i="12"/>
  <c r="AZ7" i="12"/>
  <c r="AM7" i="12"/>
  <c r="Z7" i="12"/>
  <c r="BK7" i="12"/>
  <c r="AY7" i="12"/>
  <c r="AK7" i="12"/>
  <c r="Y7" i="12"/>
  <c r="BJ7" i="12"/>
  <c r="AW7" i="12"/>
  <c r="AJ7" i="12"/>
  <c r="BI7" i="12"/>
  <c r="AU7" i="12"/>
  <c r="AI7" i="12"/>
  <c r="BG7" i="12"/>
  <c r="AT7" i="12"/>
  <c r="AH7" i="12"/>
  <c r="BE7" i="12"/>
  <c r="AS7" i="12"/>
  <c r="BD7" i="12"/>
  <c r="AR7" i="12"/>
  <c r="AB7" i="12"/>
  <c r="AG7" i="12"/>
  <c r="AF7" i="12"/>
  <c r="AE7" i="12"/>
  <c r="AC7" i="12"/>
  <c r="X8" i="12"/>
  <c r="AD7" i="12"/>
  <c r="BJ7" i="38"/>
  <c r="AZ7" i="38"/>
  <c r="AP7" i="38"/>
  <c r="BF7" i="38"/>
  <c r="AV7" i="38"/>
  <c r="AL7" i="38"/>
  <c r="BC7" i="38"/>
  <c r="AQ7" i="38"/>
  <c r="BB7" i="38"/>
  <c r="AO7" i="38"/>
  <c r="BM7" i="38"/>
  <c r="BA7" i="38"/>
  <c r="AN7" i="38"/>
  <c r="AA7" i="38"/>
  <c r="BL7" i="38"/>
  <c r="AY7" i="38"/>
  <c r="AM7" i="38"/>
  <c r="Z7" i="38"/>
  <c r="BK7" i="38"/>
  <c r="AX7" i="38"/>
  <c r="AK7" i="38"/>
  <c r="Y7" i="38"/>
  <c r="BI7" i="38"/>
  <c r="AW7" i="38"/>
  <c r="AJ7" i="38"/>
  <c r="BH7" i="38"/>
  <c r="AU7" i="38"/>
  <c r="AI7" i="38"/>
  <c r="BG7" i="38"/>
  <c r="AT7" i="38"/>
  <c r="AH7" i="38"/>
  <c r="BE7" i="38"/>
  <c r="AS7" i="38"/>
  <c r="BD7" i="38"/>
  <c r="AR7" i="38"/>
  <c r="AG7" i="38"/>
  <c r="AB7" i="38"/>
  <c r="X8" i="38"/>
  <c r="AF7" i="38"/>
  <c r="AE7" i="38"/>
  <c r="AC7" i="38"/>
  <c r="AD7" i="38"/>
  <c r="BJ10" i="55"/>
  <c r="AZ10" i="55"/>
  <c r="AP10" i="55"/>
  <c r="BI10" i="55"/>
  <c r="AX10" i="55"/>
  <c r="AM10" i="55"/>
  <c r="BG10" i="55"/>
  <c r="AV10" i="55"/>
  <c r="AK10" i="55"/>
  <c r="Z10" i="55"/>
  <c r="BE10" i="55"/>
  <c r="AT10" i="55"/>
  <c r="AI10" i="55"/>
  <c r="BD10" i="55"/>
  <c r="AS10" i="55"/>
  <c r="AH10" i="55"/>
  <c r="BL10" i="55"/>
  <c r="AR10" i="55"/>
  <c r="BK10" i="55"/>
  <c r="AQ10" i="55"/>
  <c r="Y10" i="55"/>
  <c r="BH10" i="55"/>
  <c r="AO10" i="55"/>
  <c r="BF10" i="55"/>
  <c r="AN10" i="55"/>
  <c r="BC10" i="55"/>
  <c r="AL10" i="55"/>
  <c r="BM10" i="55"/>
  <c r="BB10" i="55"/>
  <c r="AY10" i="55"/>
  <c r="AW10" i="55"/>
  <c r="AU10" i="55"/>
  <c r="AJ10" i="55"/>
  <c r="BA10" i="55"/>
  <c r="AA10" i="55"/>
  <c r="AF10" i="55"/>
  <c r="AG10" i="55"/>
  <c r="AE10" i="55"/>
  <c r="AB10" i="55"/>
  <c r="AC10" i="55"/>
  <c r="AD10" i="55"/>
  <c r="X11" i="55"/>
  <c r="BN6" i="48"/>
  <c r="BH6" i="17"/>
  <c r="AX6" i="17"/>
  <c r="AN6" i="17"/>
  <c r="BD6" i="17"/>
  <c r="AT6" i="17"/>
  <c r="AJ6" i="17"/>
  <c r="Z6" i="17"/>
  <c r="BI6" i="17"/>
  <c r="AV6" i="17"/>
  <c r="AI6" i="17"/>
  <c r="BG6" i="17"/>
  <c r="AU6" i="17"/>
  <c r="AH6" i="17"/>
  <c r="BF6" i="17"/>
  <c r="AS6" i="17"/>
  <c r="BE6" i="17"/>
  <c r="AR6" i="17"/>
  <c r="BC6" i="17"/>
  <c r="AQ6" i="17"/>
  <c r="BB6" i="17"/>
  <c r="AP6" i="17"/>
  <c r="BM6" i="17"/>
  <c r="BA6" i="17"/>
  <c r="AO6" i="17"/>
  <c r="BL6" i="17"/>
  <c r="AZ6" i="17"/>
  <c r="AM6" i="17"/>
  <c r="AA6" i="17"/>
  <c r="BK6" i="17"/>
  <c r="AY6" i="17"/>
  <c r="AL6" i="17"/>
  <c r="Y6" i="17"/>
  <c r="AW6" i="17"/>
  <c r="AK6" i="17"/>
  <c r="BJ6" i="17"/>
  <c r="X7" i="17"/>
  <c r="AG6" i="17"/>
  <c r="AB6" i="17"/>
  <c r="AC6" i="17"/>
  <c r="AD6" i="17"/>
  <c r="AF6" i="17"/>
  <c r="AE6" i="17"/>
  <c r="BE9" i="59"/>
  <c r="AU9" i="59"/>
  <c r="AK9" i="59"/>
  <c r="BL9" i="59"/>
  <c r="BB9" i="59"/>
  <c r="AR9" i="59"/>
  <c r="AH9" i="59"/>
  <c r="BG9" i="59"/>
  <c r="AW9" i="59"/>
  <c r="AM9" i="59"/>
  <c r="BC9" i="59"/>
  <c r="AO9" i="59"/>
  <c r="Z9" i="59"/>
  <c r="AZ9" i="59"/>
  <c r="AL9" i="59"/>
  <c r="BM9" i="59"/>
  <c r="AY9" i="59"/>
  <c r="AJ9" i="59"/>
  <c r="BK9" i="59"/>
  <c r="AX9" i="59"/>
  <c r="AI9" i="59"/>
  <c r="BI9" i="59"/>
  <c r="AT9" i="59"/>
  <c r="BH9" i="59"/>
  <c r="AS9" i="59"/>
  <c r="BJ9" i="59"/>
  <c r="BD9" i="59"/>
  <c r="BA9" i="59"/>
  <c r="AV9" i="59"/>
  <c r="AP9" i="59"/>
  <c r="AN9" i="59"/>
  <c r="BF9" i="59"/>
  <c r="Y9" i="59"/>
  <c r="AQ9" i="59"/>
  <c r="AA9" i="59"/>
  <c r="AE9" i="59"/>
  <c r="AC9" i="59"/>
  <c r="AG9" i="59"/>
  <c r="X10" i="59"/>
  <c r="AD9" i="59"/>
  <c r="AB9" i="59"/>
  <c r="AF9" i="59"/>
  <c r="BD6" i="23"/>
  <c r="AT6" i="23"/>
  <c r="AJ6" i="23"/>
  <c r="Z6" i="23"/>
  <c r="BF6" i="23"/>
  <c r="AU6" i="23"/>
  <c r="AI6" i="23"/>
  <c r="BE6" i="23"/>
  <c r="AS6" i="23"/>
  <c r="AH6" i="23"/>
  <c r="BC6" i="23"/>
  <c r="AR6" i="23"/>
  <c r="BM6" i="23"/>
  <c r="BB6" i="23"/>
  <c r="AQ6" i="23"/>
  <c r="BL6" i="23"/>
  <c r="BA6" i="23"/>
  <c r="AP6" i="23"/>
  <c r="BK6" i="23"/>
  <c r="AZ6" i="23"/>
  <c r="AO6" i="23"/>
  <c r="BJ6" i="23"/>
  <c r="AY6" i="23"/>
  <c r="AN6" i="23"/>
  <c r="BI6" i="23"/>
  <c r="AX6" i="23"/>
  <c r="AM6" i="23"/>
  <c r="BH6" i="23"/>
  <c r="AW6" i="23"/>
  <c r="AL6" i="23"/>
  <c r="BG6" i="23"/>
  <c r="AV6" i="23"/>
  <c r="AK6" i="23"/>
  <c r="Y6" i="23"/>
  <c r="AA6" i="23"/>
  <c r="X7" i="23"/>
  <c r="AF6" i="23"/>
  <c r="AB6" i="23"/>
  <c r="BN6" i="23" s="1"/>
  <c r="AC6" i="23"/>
  <c r="AD6" i="23"/>
  <c r="AG6" i="23"/>
  <c r="AE6" i="23"/>
  <c r="BN7" i="54"/>
  <c r="BN5" i="44"/>
  <c r="BJ8" i="54"/>
  <c r="AZ8" i="54"/>
  <c r="AP8" i="54"/>
  <c r="BI8" i="54"/>
  <c r="AX8" i="54"/>
  <c r="AM8" i="54"/>
  <c r="BE8" i="54"/>
  <c r="AT8" i="54"/>
  <c r="AI8" i="54"/>
  <c r="BM8" i="54"/>
  <c r="AY8" i="54"/>
  <c r="AK8" i="54"/>
  <c r="BK8" i="54"/>
  <c r="AV8" i="54"/>
  <c r="AH8" i="54"/>
  <c r="BD8" i="54"/>
  <c r="AQ8" i="54"/>
  <c r="AU8" i="54"/>
  <c r="AA8" i="54"/>
  <c r="AS8" i="54"/>
  <c r="Z8" i="54"/>
  <c r="BL8" i="54"/>
  <c r="AR8" i="54"/>
  <c r="Y8" i="54"/>
  <c r="BH8" i="54"/>
  <c r="AO8" i="54"/>
  <c r="BG8" i="54"/>
  <c r="AN8" i="54"/>
  <c r="BF8" i="54"/>
  <c r="AL8" i="54"/>
  <c r="BB8" i="54"/>
  <c r="BA8" i="54"/>
  <c r="AW8" i="54"/>
  <c r="AJ8" i="54"/>
  <c r="BC8" i="54"/>
  <c r="X9" i="54"/>
  <c r="AE8" i="54"/>
  <c r="AB8" i="54"/>
  <c r="BN8" i="54" s="1"/>
  <c r="AF8" i="54"/>
  <c r="AG8" i="54"/>
  <c r="AD8" i="54"/>
  <c r="AC8" i="54"/>
  <c r="BF7" i="32"/>
  <c r="AV7" i="32"/>
  <c r="AL7" i="32"/>
  <c r="BE7" i="32"/>
  <c r="AU7" i="32"/>
  <c r="AK7" i="32"/>
  <c r="BI7" i="32"/>
  <c r="AW7" i="32"/>
  <c r="AI7" i="32"/>
  <c r="BH7" i="32"/>
  <c r="AT7" i="32"/>
  <c r="AH7" i="32"/>
  <c r="BG7" i="32"/>
  <c r="AS7" i="32"/>
  <c r="BD7" i="32"/>
  <c r="AR7" i="32"/>
  <c r="BC7" i="32"/>
  <c r="AQ7" i="32"/>
  <c r="BB7" i="32"/>
  <c r="AP7" i="32"/>
  <c r="BM7" i="32"/>
  <c r="BA7" i="32"/>
  <c r="AO7" i="32"/>
  <c r="BL7" i="32"/>
  <c r="AZ7" i="32"/>
  <c r="AN7" i="32"/>
  <c r="Z7" i="32"/>
  <c r="BK7" i="32"/>
  <c r="BJ7" i="32"/>
  <c r="AY7" i="32"/>
  <c r="AX7" i="32"/>
  <c r="AM7" i="32"/>
  <c r="AJ7" i="32"/>
  <c r="Y7" i="32"/>
  <c r="AA7" i="32"/>
  <c r="AC7" i="32"/>
  <c r="AE7" i="32"/>
  <c r="AG7" i="32"/>
  <c r="AD7" i="32"/>
  <c r="AF7" i="32"/>
  <c r="AB7" i="32"/>
  <c r="X8" i="32"/>
  <c r="BN6" i="62"/>
  <c r="BN8" i="35"/>
  <c r="BN6" i="12"/>
  <c r="BN9" i="55"/>
  <c r="BE7" i="48"/>
  <c r="AU7" i="48"/>
  <c r="AK7" i="48"/>
  <c r="BL7" i="48"/>
  <c r="BB7" i="48"/>
  <c r="AR7" i="48"/>
  <c r="AH7" i="48"/>
  <c r="BK7" i="48"/>
  <c r="BA7" i="48"/>
  <c r="AQ7" i="48"/>
  <c r="BJ7" i="48"/>
  <c r="AZ7" i="48"/>
  <c r="AP7" i="48"/>
  <c r="BI7" i="48"/>
  <c r="AY7" i="48"/>
  <c r="AO7" i="48"/>
  <c r="BH7" i="48"/>
  <c r="AX7" i="48"/>
  <c r="AN7" i="48"/>
  <c r="BG7" i="48"/>
  <c r="AJ7" i="48"/>
  <c r="BF7" i="48"/>
  <c r="AI7" i="48"/>
  <c r="BD7" i="48"/>
  <c r="BC7" i="48"/>
  <c r="AW7" i="48"/>
  <c r="Z7" i="48"/>
  <c r="AT7" i="48"/>
  <c r="AS7" i="48"/>
  <c r="AM7" i="48"/>
  <c r="AV7" i="48"/>
  <c r="AL7" i="48"/>
  <c r="Y7" i="48"/>
  <c r="BM7" i="48"/>
  <c r="AA7" i="48"/>
  <c r="AF7" i="48"/>
  <c r="AD7" i="48"/>
  <c r="AC7" i="48"/>
  <c r="AG7" i="48"/>
  <c r="X8" i="48"/>
  <c r="AB7" i="48"/>
  <c r="AE7" i="48"/>
  <c r="BK8" i="41"/>
  <c r="BA8" i="41"/>
  <c r="AQ8" i="41"/>
  <c r="BF8" i="41"/>
  <c r="AV8" i="41"/>
  <c r="AL8" i="41"/>
  <c r="BL8" i="41"/>
  <c r="AY8" i="41"/>
  <c r="AM8" i="41"/>
  <c r="Z8" i="41"/>
  <c r="BJ8" i="41"/>
  <c r="AX8" i="41"/>
  <c r="AK8" i="41"/>
  <c r="Y8" i="41"/>
  <c r="BI8" i="41"/>
  <c r="AW8" i="41"/>
  <c r="AJ8" i="41"/>
  <c r="BH8" i="41"/>
  <c r="AU8" i="41"/>
  <c r="AI8" i="41"/>
  <c r="BG8" i="41"/>
  <c r="AT8" i="41"/>
  <c r="AH8" i="41"/>
  <c r="BE8" i="41"/>
  <c r="AS8" i="41"/>
  <c r="BD8" i="41"/>
  <c r="AR8" i="41"/>
  <c r="BC8" i="41"/>
  <c r="AP8" i="41"/>
  <c r="BM8" i="41"/>
  <c r="AZ8" i="41"/>
  <c r="AN8" i="41"/>
  <c r="AA8" i="41"/>
  <c r="BB8" i="41"/>
  <c r="AO8" i="41"/>
  <c r="AE8" i="41"/>
  <c r="AC8" i="41"/>
  <c r="X9" i="41"/>
  <c r="AD8" i="41"/>
  <c r="AF8" i="41"/>
  <c r="AB8" i="41"/>
  <c r="AG8" i="41"/>
  <c r="BJ7" i="46"/>
  <c r="AZ7" i="46"/>
  <c r="AP7" i="46"/>
  <c r="BH7" i="46"/>
  <c r="AX7" i="46"/>
  <c r="AN7" i="46"/>
  <c r="BF7" i="46"/>
  <c r="AT7" i="46"/>
  <c r="AH7" i="46"/>
  <c r="BD7" i="46"/>
  <c r="AR7" i="46"/>
  <c r="BC7" i="46"/>
  <c r="AQ7" i="46"/>
  <c r="BB7" i="46"/>
  <c r="AO7" i="46"/>
  <c r="BM7" i="46"/>
  <c r="BA7" i="46"/>
  <c r="AM7" i="46"/>
  <c r="BL7" i="46"/>
  <c r="AY7" i="46"/>
  <c r="AL7" i="46"/>
  <c r="Z7" i="46"/>
  <c r="BK7" i="46"/>
  <c r="AW7" i="46"/>
  <c r="AK7" i="46"/>
  <c r="Y7" i="46"/>
  <c r="BG7" i="46"/>
  <c r="AU7" i="46"/>
  <c r="AI7" i="46"/>
  <c r="AJ7" i="46"/>
  <c r="BI7" i="46"/>
  <c r="BE7" i="46"/>
  <c r="AV7" i="46"/>
  <c r="AS7" i="46"/>
  <c r="AA7" i="46"/>
  <c r="AG7" i="46"/>
  <c r="AF7" i="46"/>
  <c r="AC7" i="46"/>
  <c r="AE7" i="46"/>
  <c r="AB7" i="46"/>
  <c r="BN7" i="46" s="1"/>
  <c r="AD7" i="46"/>
  <c r="X8" i="46"/>
  <c r="BD6" i="29"/>
  <c r="AT6" i="29"/>
  <c r="AJ6" i="29"/>
  <c r="Z6" i="29"/>
  <c r="BI6" i="29"/>
  <c r="AX6" i="29"/>
  <c r="AM6" i="29"/>
  <c r="BH6" i="29"/>
  <c r="AW6" i="29"/>
  <c r="AL6" i="29"/>
  <c r="AA6" i="29"/>
  <c r="BG6" i="29"/>
  <c r="AV6" i="29"/>
  <c r="AK6" i="29"/>
  <c r="Y6" i="29"/>
  <c r="BF6" i="29"/>
  <c r="AU6" i="29"/>
  <c r="AI6" i="29"/>
  <c r="BE6" i="29"/>
  <c r="AS6" i="29"/>
  <c r="AH6" i="29"/>
  <c r="BC6" i="29"/>
  <c r="AR6" i="29"/>
  <c r="BL6" i="29"/>
  <c r="BA6" i="29"/>
  <c r="AP6" i="29"/>
  <c r="BK6" i="29"/>
  <c r="AZ6" i="29"/>
  <c r="AO6" i="29"/>
  <c r="BJ6" i="29"/>
  <c r="AY6" i="29"/>
  <c r="AN6" i="29"/>
  <c r="BM6" i="29"/>
  <c r="BB6" i="29"/>
  <c r="AQ6" i="29"/>
  <c r="AE6" i="29"/>
  <c r="AB6" i="29"/>
  <c r="AG6" i="29"/>
  <c r="AD6" i="29"/>
  <c r="AC6" i="29"/>
  <c r="X7" i="29"/>
  <c r="AF6" i="29"/>
  <c r="BE8" i="39"/>
  <c r="AU8" i="39"/>
  <c r="AK8" i="39"/>
  <c r="AA8" i="39"/>
  <c r="BD8" i="39"/>
  <c r="AT8" i="39"/>
  <c r="AJ8" i="39"/>
  <c r="Z8" i="39"/>
  <c r="BM8" i="39"/>
  <c r="BC8" i="39"/>
  <c r="AS8" i="39"/>
  <c r="AI8" i="39"/>
  <c r="Y8" i="39"/>
  <c r="BK8" i="39"/>
  <c r="BA8" i="39"/>
  <c r="AQ8" i="39"/>
  <c r="BJ8" i="39"/>
  <c r="AZ8" i="39"/>
  <c r="AP8" i="39"/>
  <c r="BH8" i="39"/>
  <c r="AX8" i="39"/>
  <c r="AN8" i="39"/>
  <c r="BI8" i="39"/>
  <c r="AL8" i="39"/>
  <c r="BG8" i="39"/>
  <c r="AH8" i="39"/>
  <c r="BF8" i="39"/>
  <c r="BB8" i="39"/>
  <c r="AY8" i="39"/>
  <c r="AW8" i="39"/>
  <c r="AV8" i="39"/>
  <c r="AR8" i="39"/>
  <c r="AO8" i="39"/>
  <c r="BL8" i="39"/>
  <c r="AM8" i="39"/>
  <c r="AC8" i="39"/>
  <c r="AG8" i="39"/>
  <c r="AE8" i="39"/>
  <c r="X9" i="39"/>
  <c r="AF8" i="39"/>
  <c r="AB8" i="39"/>
  <c r="AD8" i="39"/>
  <c r="BN6" i="53"/>
  <c r="BG9" i="51"/>
  <c r="AW9" i="51"/>
  <c r="AM9" i="51"/>
  <c r="BE9" i="51"/>
  <c r="AU9" i="51"/>
  <c r="AK9" i="51"/>
  <c r="AA9" i="51"/>
  <c r="BH9" i="51"/>
  <c r="AT9" i="51"/>
  <c r="AH9" i="51"/>
  <c r="BF9" i="51"/>
  <c r="AS9" i="51"/>
  <c r="BD9" i="51"/>
  <c r="AR9" i="51"/>
  <c r="BB9" i="51"/>
  <c r="AP9" i="51"/>
  <c r="BM9" i="51"/>
  <c r="BA9" i="51"/>
  <c r="AO9" i="51"/>
  <c r="BL9" i="51"/>
  <c r="AZ9" i="51"/>
  <c r="AN9" i="51"/>
  <c r="Z9" i="51"/>
  <c r="BK9" i="51"/>
  <c r="AY9" i="51"/>
  <c r="AL9" i="51"/>
  <c r="Y9" i="51"/>
  <c r="BJ9" i="51"/>
  <c r="AX9" i="51"/>
  <c r="AJ9" i="51"/>
  <c r="BC9" i="51"/>
  <c r="AV9" i="51"/>
  <c r="AQ9" i="51"/>
  <c r="AI9" i="51"/>
  <c r="BI9" i="51"/>
  <c r="AD9" i="51"/>
  <c r="AC9" i="51"/>
  <c r="AE9" i="51"/>
  <c r="X10" i="51"/>
  <c r="AG9" i="51"/>
  <c r="AB9" i="51"/>
  <c r="BN9" i="51" s="1"/>
  <c r="AF9" i="51"/>
  <c r="BN8" i="43"/>
  <c r="BN5" i="49"/>
  <c r="BN5" i="8"/>
  <c r="BN5" i="61"/>
  <c r="BM11" i="40"/>
  <c r="BC11" i="40"/>
  <c r="AS11" i="40"/>
  <c r="AI11" i="40"/>
  <c r="Y11" i="40"/>
  <c r="BL11" i="40"/>
  <c r="BB11" i="40"/>
  <c r="AR11" i="40"/>
  <c r="AH11" i="40"/>
  <c r="BK11" i="40"/>
  <c r="BA11" i="40"/>
  <c r="AQ11" i="40"/>
  <c r="BJ11" i="40"/>
  <c r="AZ11" i="40"/>
  <c r="AP11" i="40"/>
  <c r="BI11" i="40"/>
  <c r="AY11" i="40"/>
  <c r="AO11" i="40"/>
  <c r="BH11" i="40"/>
  <c r="AX11" i="40"/>
  <c r="AN11" i="40"/>
  <c r="BG11" i="40"/>
  <c r="AW11" i="40"/>
  <c r="AM11" i="40"/>
  <c r="BF11" i="40"/>
  <c r="AV11" i="40"/>
  <c r="AL11" i="40"/>
  <c r="AT11" i="40"/>
  <c r="AK11" i="40"/>
  <c r="AJ11" i="40"/>
  <c r="AA11" i="40"/>
  <c r="Z11" i="40"/>
  <c r="BE11" i="40"/>
  <c r="BD11" i="40"/>
  <c r="AU11" i="40"/>
  <c r="X12" i="40"/>
  <c r="AB11" i="40"/>
  <c r="AD11" i="40"/>
  <c r="AF11" i="40"/>
  <c r="AG11" i="40"/>
  <c r="AE11" i="40"/>
  <c r="AC11" i="40"/>
  <c r="BD5" i="57"/>
  <c r="AT5" i="57"/>
  <c r="AJ5" i="57"/>
  <c r="Z5" i="57"/>
  <c r="BG5" i="57"/>
  <c r="AV5" i="57"/>
  <c r="AK5" i="57"/>
  <c r="Y5" i="57"/>
  <c r="BF5" i="57"/>
  <c r="AU5" i="57"/>
  <c r="AI5" i="57"/>
  <c r="BK5" i="57"/>
  <c r="AX5" i="57"/>
  <c r="AH5" i="57"/>
  <c r="BJ5" i="57"/>
  <c r="AW5" i="57"/>
  <c r="BI5" i="57"/>
  <c r="AS5" i="57"/>
  <c r="BH5" i="57"/>
  <c r="AR5" i="57"/>
  <c r="BE5" i="57"/>
  <c r="AQ5" i="57"/>
  <c r="BB5" i="57"/>
  <c r="AO5" i="57"/>
  <c r="BA5" i="57"/>
  <c r="AN5" i="57"/>
  <c r="BL5" i="57"/>
  <c r="AY5" i="57"/>
  <c r="AL5" i="57"/>
  <c r="BM5" i="57"/>
  <c r="BC5" i="57"/>
  <c r="AZ5" i="57"/>
  <c r="AP5" i="57"/>
  <c r="AM5" i="57"/>
  <c r="AA5" i="57"/>
  <c r="AB5" i="57"/>
  <c r="AD5" i="57"/>
  <c r="AF5" i="57"/>
  <c r="AG5" i="57"/>
  <c r="AE5" i="57"/>
  <c r="AC5" i="57"/>
  <c r="X6" i="57"/>
  <c r="BN5" i="18"/>
  <c r="BM6" i="42"/>
  <c r="BC6" i="42"/>
  <c r="AS6" i="42"/>
  <c r="AI6" i="42"/>
  <c r="Y6" i="42"/>
  <c r="BK6" i="42"/>
  <c r="BA6" i="42"/>
  <c r="AQ6" i="42"/>
  <c r="BI6" i="42"/>
  <c r="AY6" i="42"/>
  <c r="AO6" i="42"/>
  <c r="BH6" i="42"/>
  <c r="AX6" i="42"/>
  <c r="AN6" i="42"/>
  <c r="BG6" i="42"/>
  <c r="AW6" i="42"/>
  <c r="AM6" i="42"/>
  <c r="BF6" i="42"/>
  <c r="AV6" i="42"/>
  <c r="AL6" i="42"/>
  <c r="AR6" i="42"/>
  <c r="AP6" i="42"/>
  <c r="BL6" i="42"/>
  <c r="AK6" i="42"/>
  <c r="BJ6" i="42"/>
  <c r="AJ6" i="42"/>
  <c r="BE6" i="42"/>
  <c r="AH6" i="42"/>
  <c r="BD6" i="42"/>
  <c r="BB6" i="42"/>
  <c r="AZ6" i="42"/>
  <c r="Z6" i="42"/>
  <c r="AU6" i="42"/>
  <c r="AT6" i="42"/>
  <c r="AA6" i="42"/>
  <c r="AG6" i="42"/>
  <c r="AC6" i="42"/>
  <c r="AB6" i="42"/>
  <c r="BN6" i="42" s="1"/>
  <c r="AF6" i="42"/>
  <c r="X7" i="42"/>
  <c r="AE6" i="42"/>
  <c r="AD6" i="42"/>
  <c r="BN6" i="7"/>
  <c r="BN4" i="9"/>
  <c r="BN6" i="27"/>
  <c r="BH8" i="19"/>
  <c r="AX8" i="19"/>
  <c r="AN8" i="19"/>
  <c r="BG8" i="19"/>
  <c r="AW8" i="19"/>
  <c r="AM8" i="19"/>
  <c r="BF8" i="19"/>
  <c r="AV8" i="19"/>
  <c r="AL8" i="19"/>
  <c r="BE8" i="19"/>
  <c r="AU8" i="19"/>
  <c r="AK8" i="19"/>
  <c r="AA8" i="19"/>
  <c r="BD8" i="19"/>
  <c r="AT8" i="19"/>
  <c r="AJ8" i="19"/>
  <c r="Z8" i="19"/>
  <c r="BM8" i="19"/>
  <c r="BC8" i="19"/>
  <c r="AS8" i="19"/>
  <c r="AI8" i="19"/>
  <c r="Y8" i="19"/>
  <c r="BK8" i="19"/>
  <c r="BA8" i="19"/>
  <c r="AQ8" i="19"/>
  <c r="BJ8" i="19"/>
  <c r="AZ8" i="19"/>
  <c r="AP8" i="19"/>
  <c r="BI8" i="19"/>
  <c r="AY8" i="19"/>
  <c r="AO8" i="19"/>
  <c r="BL8" i="19"/>
  <c r="BB8" i="19"/>
  <c r="AR8" i="19"/>
  <c r="AH8" i="19"/>
  <c r="AE8" i="19"/>
  <c r="AB8" i="19"/>
  <c r="AD8" i="19"/>
  <c r="X9" i="19"/>
  <c r="AF8" i="19"/>
  <c r="AG8" i="19"/>
  <c r="AC8" i="19"/>
  <c r="BN8" i="51"/>
  <c r="BN5" i="34"/>
  <c r="BL6" i="36"/>
  <c r="BB6" i="36"/>
  <c r="AR6" i="36"/>
  <c r="AH6" i="36"/>
  <c r="BJ6" i="36"/>
  <c r="AZ6" i="36"/>
  <c r="AP6" i="36"/>
  <c r="BH6" i="36"/>
  <c r="AX6" i="36"/>
  <c r="AN6" i="36"/>
  <c r="BG6" i="36"/>
  <c r="AW6" i="36"/>
  <c r="AM6" i="36"/>
  <c r="BF6" i="36"/>
  <c r="AV6" i="36"/>
  <c r="AL6" i="36"/>
  <c r="BE6" i="36"/>
  <c r="AK6" i="36"/>
  <c r="BD6" i="36"/>
  <c r="AJ6" i="36"/>
  <c r="BC6" i="36"/>
  <c r="AI6" i="36"/>
  <c r="BA6" i="36"/>
  <c r="AY6" i="36"/>
  <c r="AU6" i="36"/>
  <c r="AA6" i="36"/>
  <c r="AT6" i="36"/>
  <c r="Z6" i="36"/>
  <c r="BM6" i="36"/>
  <c r="AS6" i="36"/>
  <c r="Y6" i="36"/>
  <c r="BK6" i="36"/>
  <c r="AQ6" i="36"/>
  <c r="BI6" i="36"/>
  <c r="AO6" i="36"/>
  <c r="AE6" i="36"/>
  <c r="AF6" i="36"/>
  <c r="AB6" i="36"/>
  <c r="AD6" i="36"/>
  <c r="AG6" i="36"/>
  <c r="X7" i="36"/>
  <c r="AC6" i="36"/>
  <c r="BN8" i="59"/>
  <c r="BN6" i="21"/>
  <c r="BN10" i="22"/>
  <c r="BN5" i="24"/>
  <c r="BN6" i="36" l="1"/>
  <c r="BN10" i="55"/>
  <c r="BK8" i="62"/>
  <c r="BA8" i="62"/>
  <c r="AQ8" i="62"/>
  <c r="BJ8" i="62"/>
  <c r="AZ8" i="62"/>
  <c r="AP8" i="62"/>
  <c r="BF8" i="62"/>
  <c r="AV8" i="62"/>
  <c r="AL8" i="62"/>
  <c r="BM8" i="62"/>
  <c r="AX8" i="62"/>
  <c r="AJ8" i="62"/>
  <c r="BL8" i="62"/>
  <c r="AW8" i="62"/>
  <c r="AI8" i="62"/>
  <c r="BE8" i="62"/>
  <c r="AR8" i="62"/>
  <c r="BD8" i="62"/>
  <c r="AO8" i="62"/>
  <c r="BC8" i="62"/>
  <c r="AN8" i="62"/>
  <c r="Z8" i="62"/>
  <c r="AM8" i="62"/>
  <c r="AK8" i="62"/>
  <c r="BI8" i="62"/>
  <c r="AH8" i="62"/>
  <c r="BH8" i="62"/>
  <c r="BG8" i="62"/>
  <c r="BB8" i="62"/>
  <c r="Y8" i="62"/>
  <c r="AU8" i="62"/>
  <c r="AY8" i="62"/>
  <c r="AT8" i="62"/>
  <c r="AS8" i="62"/>
  <c r="AA8" i="62"/>
  <c r="AG8" i="62"/>
  <c r="AF8" i="62"/>
  <c r="X9" i="62"/>
  <c r="AB8" i="62"/>
  <c r="BN8" i="62" s="1"/>
  <c r="AC8" i="62"/>
  <c r="AE8" i="62"/>
  <c r="AD8" i="62"/>
  <c r="BN5" i="9"/>
  <c r="BI8" i="31"/>
  <c r="AY8" i="31"/>
  <c r="AO8" i="31"/>
  <c r="BH8" i="31"/>
  <c r="AX8" i="31"/>
  <c r="AN8" i="31"/>
  <c r="BG8" i="31"/>
  <c r="AW8" i="31"/>
  <c r="AM8" i="31"/>
  <c r="BF8" i="31"/>
  <c r="AV8" i="31"/>
  <c r="AL8" i="31"/>
  <c r="BE8" i="31"/>
  <c r="AU8" i="31"/>
  <c r="AK8" i="31"/>
  <c r="BD8" i="31"/>
  <c r="AT8" i="31"/>
  <c r="AJ8" i="31"/>
  <c r="Z8" i="31"/>
  <c r="BM8" i="31"/>
  <c r="BC8" i="31"/>
  <c r="AS8" i="31"/>
  <c r="AI8" i="31"/>
  <c r="Y8" i="31"/>
  <c r="BA8" i="31"/>
  <c r="AZ8" i="31"/>
  <c r="AR8" i="31"/>
  <c r="AQ8" i="31"/>
  <c r="AP8" i="31"/>
  <c r="AH8" i="31"/>
  <c r="BL8" i="31"/>
  <c r="BK8" i="31"/>
  <c r="BJ8" i="31"/>
  <c r="BB8" i="31"/>
  <c r="AA8" i="31"/>
  <c r="X9" i="31"/>
  <c r="AB8" i="31"/>
  <c r="AC8" i="31"/>
  <c r="AG8" i="31"/>
  <c r="AD8" i="31"/>
  <c r="AE8" i="31"/>
  <c r="AF8" i="31"/>
  <c r="BN5" i="58"/>
  <c r="BK9" i="11"/>
  <c r="BA9" i="11"/>
  <c r="AQ9" i="11"/>
  <c r="BF9" i="11"/>
  <c r="AU9" i="11"/>
  <c r="AJ9" i="11"/>
  <c r="Y9" i="11"/>
  <c r="BE9" i="11"/>
  <c r="AT9" i="11"/>
  <c r="AI9" i="11"/>
  <c r="BD9" i="11"/>
  <c r="AS9" i="11"/>
  <c r="AH9" i="11"/>
  <c r="BC9" i="11"/>
  <c r="AR9" i="11"/>
  <c r="BM9" i="11"/>
  <c r="BB9" i="11"/>
  <c r="AP9" i="11"/>
  <c r="BL9" i="11"/>
  <c r="AZ9" i="11"/>
  <c r="AO9" i="11"/>
  <c r="BJ9" i="11"/>
  <c r="AY9" i="11"/>
  <c r="AN9" i="11"/>
  <c r="BI9" i="11"/>
  <c r="AX9" i="11"/>
  <c r="AM9" i="11"/>
  <c r="BG9" i="11"/>
  <c r="AV9" i="11"/>
  <c r="AK9" i="11"/>
  <c r="Z9" i="11"/>
  <c r="BH9" i="11"/>
  <c r="AW9" i="11"/>
  <c r="AL9" i="11"/>
  <c r="AA9" i="11"/>
  <c r="AF9" i="11"/>
  <c r="AB9" i="11"/>
  <c r="AD9" i="11"/>
  <c r="AG9" i="11"/>
  <c r="AC9" i="11"/>
  <c r="X10" i="11"/>
  <c r="AE9" i="11"/>
  <c r="BN7" i="45"/>
  <c r="BF12" i="22"/>
  <c r="AV12" i="22"/>
  <c r="AL12" i="22"/>
  <c r="BE12" i="22"/>
  <c r="AU12" i="22"/>
  <c r="AK12" i="22"/>
  <c r="BD12" i="22"/>
  <c r="AT12" i="22"/>
  <c r="AJ12" i="22"/>
  <c r="Z12" i="22"/>
  <c r="BM12" i="22"/>
  <c r="BC12" i="22"/>
  <c r="AS12" i="22"/>
  <c r="AI12" i="22"/>
  <c r="Y12" i="22"/>
  <c r="BL12" i="22"/>
  <c r="BB12" i="22"/>
  <c r="AR12" i="22"/>
  <c r="AH12" i="22"/>
  <c r="BK12" i="22"/>
  <c r="BA12" i="22"/>
  <c r="AQ12" i="22"/>
  <c r="BJ12" i="22"/>
  <c r="AZ12" i="22"/>
  <c r="AP12" i="22"/>
  <c r="BG12" i="22"/>
  <c r="AW12" i="22"/>
  <c r="AM12" i="22"/>
  <c r="BI12" i="22"/>
  <c r="BH12" i="22"/>
  <c r="AY12" i="22"/>
  <c r="AX12" i="22"/>
  <c r="AO12" i="22"/>
  <c r="AN12" i="22"/>
  <c r="AA12" i="22"/>
  <c r="X13" i="22"/>
  <c r="AD12" i="22"/>
  <c r="AG12" i="22"/>
  <c r="AC12" i="22"/>
  <c r="AF12" i="22"/>
  <c r="AB12" i="22"/>
  <c r="AE12" i="22"/>
  <c r="BN7" i="52"/>
  <c r="BI8" i="37"/>
  <c r="AY8" i="37"/>
  <c r="AO8" i="37"/>
  <c r="BH8" i="37"/>
  <c r="AX8" i="37"/>
  <c r="AN8" i="37"/>
  <c r="BG8" i="37"/>
  <c r="AW8" i="37"/>
  <c r="AM8" i="37"/>
  <c r="BF8" i="37"/>
  <c r="AV8" i="37"/>
  <c r="AL8" i="37"/>
  <c r="BE8" i="37"/>
  <c r="AU8" i="37"/>
  <c r="AK8" i="37"/>
  <c r="AA8" i="37"/>
  <c r="BD8" i="37"/>
  <c r="AT8" i="37"/>
  <c r="AJ8" i="37"/>
  <c r="Z8" i="37"/>
  <c r="BM8" i="37"/>
  <c r="BC8" i="37"/>
  <c r="AS8" i="37"/>
  <c r="AI8" i="37"/>
  <c r="Y8" i="37"/>
  <c r="BL8" i="37"/>
  <c r="BB8" i="37"/>
  <c r="AR8" i="37"/>
  <c r="AH8" i="37"/>
  <c r="BK8" i="37"/>
  <c r="BJ8" i="37"/>
  <c r="BA8" i="37"/>
  <c r="AZ8" i="37"/>
  <c r="AQ8" i="37"/>
  <c r="AP8" i="37"/>
  <c r="AE8" i="37"/>
  <c r="AG8" i="37"/>
  <c r="AC8" i="37"/>
  <c r="X9" i="37"/>
  <c r="AF8" i="37"/>
  <c r="AD8" i="37"/>
  <c r="AB8" i="37"/>
  <c r="BN7" i="56"/>
  <c r="BN6" i="18"/>
  <c r="BI9" i="54"/>
  <c r="AY9" i="54"/>
  <c r="AO9" i="54"/>
  <c r="BC9" i="54"/>
  <c r="AR9" i="54"/>
  <c r="BJ9" i="54"/>
  <c r="AX9" i="54"/>
  <c r="AM9" i="54"/>
  <c r="BD9" i="54"/>
  <c r="AP9" i="54"/>
  <c r="BA9" i="54"/>
  <c r="AL9" i="54"/>
  <c r="Y9" i="54"/>
  <c r="BH9" i="54"/>
  <c r="AU9" i="54"/>
  <c r="AH9" i="54"/>
  <c r="BE9" i="54"/>
  <c r="AJ9" i="54"/>
  <c r="BB9" i="54"/>
  <c r="AI9" i="54"/>
  <c r="AZ9" i="54"/>
  <c r="AW9" i="54"/>
  <c r="AV9" i="54"/>
  <c r="BM9" i="54"/>
  <c r="AT9" i="54"/>
  <c r="Z9" i="54"/>
  <c r="BK9" i="54"/>
  <c r="AQ9" i="54"/>
  <c r="BG9" i="54"/>
  <c r="AN9" i="54"/>
  <c r="BL9" i="54"/>
  <c r="BF9" i="54"/>
  <c r="AS9" i="54"/>
  <c r="AK9" i="54"/>
  <c r="AA9" i="54"/>
  <c r="AG9" i="54"/>
  <c r="AC9" i="54"/>
  <c r="AF9" i="54"/>
  <c r="X10" i="54"/>
  <c r="AE9" i="54"/>
  <c r="AB9" i="54"/>
  <c r="AD9" i="54"/>
  <c r="BH8" i="27"/>
  <c r="AX8" i="27"/>
  <c r="AN8" i="27"/>
  <c r="BF8" i="27"/>
  <c r="AV8" i="27"/>
  <c r="AL8" i="27"/>
  <c r="BI8" i="27"/>
  <c r="AU8" i="27"/>
  <c r="AI8" i="27"/>
  <c r="BG8" i="27"/>
  <c r="AT8" i="27"/>
  <c r="AH8" i="27"/>
  <c r="BE8" i="27"/>
  <c r="AS8" i="27"/>
  <c r="BD8" i="27"/>
  <c r="AR8" i="27"/>
  <c r="BC8" i="27"/>
  <c r="AQ8" i="27"/>
  <c r="BB8" i="27"/>
  <c r="AP8" i="27"/>
  <c r="BM8" i="27"/>
  <c r="BA8" i="27"/>
  <c r="AO8" i="27"/>
  <c r="AA8" i="27"/>
  <c r="BL8" i="27"/>
  <c r="AZ8" i="27"/>
  <c r="AM8" i="27"/>
  <c r="Z8" i="27"/>
  <c r="BK8" i="27"/>
  <c r="AY8" i="27"/>
  <c r="AK8" i="27"/>
  <c r="Y8" i="27"/>
  <c r="BJ8" i="27"/>
  <c r="AW8" i="27"/>
  <c r="AJ8" i="27"/>
  <c r="AG8" i="27"/>
  <c r="AE8" i="27"/>
  <c r="AD8" i="27"/>
  <c r="X9" i="27"/>
  <c r="AB8" i="27"/>
  <c r="BN8" i="27" s="1"/>
  <c r="AF8" i="27"/>
  <c r="AC8" i="27"/>
  <c r="BL6" i="9"/>
  <c r="BB6" i="9"/>
  <c r="AR6" i="9"/>
  <c r="AH6" i="9"/>
  <c r="BM6" i="9"/>
  <c r="BA6" i="9"/>
  <c r="AP6" i="9"/>
  <c r="BK6" i="9"/>
  <c r="AZ6" i="9"/>
  <c r="AO6" i="9"/>
  <c r="BJ6" i="9"/>
  <c r="AY6" i="9"/>
  <c r="AN6" i="9"/>
  <c r="BI6" i="9"/>
  <c r="AX6" i="9"/>
  <c r="AM6" i="9"/>
  <c r="BH6" i="9"/>
  <c r="AW6" i="9"/>
  <c r="AL6" i="9"/>
  <c r="BG6" i="9"/>
  <c r="AV6" i="9"/>
  <c r="AK6" i="9"/>
  <c r="Z6" i="9"/>
  <c r="BF6" i="9"/>
  <c r="AU6" i="9"/>
  <c r="AJ6" i="9"/>
  <c r="Y6" i="9"/>
  <c r="BE6" i="9"/>
  <c r="AT6" i="9"/>
  <c r="AI6" i="9"/>
  <c r="BD6" i="9"/>
  <c r="AS6" i="9"/>
  <c r="BC6" i="9"/>
  <c r="AQ6" i="9"/>
  <c r="AA6" i="9"/>
  <c r="AD6" i="9"/>
  <c r="AB6" i="9"/>
  <c r="AC6" i="9"/>
  <c r="AF6" i="9"/>
  <c r="AE6" i="9"/>
  <c r="X7" i="9"/>
  <c r="AG6" i="9"/>
  <c r="BM10" i="47"/>
  <c r="BC10" i="47"/>
  <c r="AS10" i="47"/>
  <c r="AI10" i="47"/>
  <c r="Y10" i="47"/>
  <c r="BJ10" i="47"/>
  <c r="AZ10" i="47"/>
  <c r="AP10" i="47"/>
  <c r="BH10" i="47"/>
  <c r="AX10" i="47"/>
  <c r="AN10" i="47"/>
  <c r="BG10" i="47"/>
  <c r="AW10" i="47"/>
  <c r="AM10" i="47"/>
  <c r="BL10" i="47"/>
  <c r="AU10" i="47"/>
  <c r="BK10" i="47"/>
  <c r="AT10" i="47"/>
  <c r="BI10" i="47"/>
  <c r="AR10" i="47"/>
  <c r="AA10" i="47"/>
  <c r="BE10" i="47"/>
  <c r="AO10" i="47"/>
  <c r="AY10" i="47"/>
  <c r="AH10" i="47"/>
  <c r="BF10" i="47"/>
  <c r="Z10" i="47"/>
  <c r="BD10" i="47"/>
  <c r="BB10" i="47"/>
  <c r="BA10" i="47"/>
  <c r="AV10" i="47"/>
  <c r="AQ10" i="47"/>
  <c r="AL10" i="47"/>
  <c r="AK10" i="47"/>
  <c r="AJ10" i="47"/>
  <c r="AB10" i="47"/>
  <c r="AD10" i="47"/>
  <c r="AE10" i="47"/>
  <c r="AF10" i="47"/>
  <c r="AG10" i="47"/>
  <c r="X11" i="47"/>
  <c r="AC10" i="47"/>
  <c r="BL7" i="24"/>
  <c r="BB7" i="24"/>
  <c r="AR7" i="24"/>
  <c r="AH7" i="24"/>
  <c r="BK7" i="24"/>
  <c r="BA7" i="24"/>
  <c r="AQ7" i="24"/>
  <c r="BJ7" i="24"/>
  <c r="AZ7" i="24"/>
  <c r="AP7" i="24"/>
  <c r="BH7" i="24"/>
  <c r="AX7" i="24"/>
  <c r="AN7" i="24"/>
  <c r="BF7" i="24"/>
  <c r="AV7" i="24"/>
  <c r="AL7" i="24"/>
  <c r="AU7" i="24"/>
  <c r="AA7" i="24"/>
  <c r="AT7" i="24"/>
  <c r="Z7" i="24"/>
  <c r="BM7" i="24"/>
  <c r="AS7" i="24"/>
  <c r="Y7" i="24"/>
  <c r="BI7" i="24"/>
  <c r="AO7" i="24"/>
  <c r="BG7" i="24"/>
  <c r="AM7" i="24"/>
  <c r="BE7" i="24"/>
  <c r="AK7" i="24"/>
  <c r="BD7" i="24"/>
  <c r="AJ7" i="24"/>
  <c r="BC7" i="24"/>
  <c r="AI7" i="24"/>
  <c r="AY7" i="24"/>
  <c r="AW7" i="24"/>
  <c r="AC7" i="24"/>
  <c r="AF7" i="24"/>
  <c r="AE7" i="24"/>
  <c r="AG7" i="24"/>
  <c r="AB7" i="24"/>
  <c r="AD7" i="24"/>
  <c r="X8" i="24"/>
  <c r="BG7" i="8"/>
  <c r="AW7" i="8"/>
  <c r="AM7" i="8"/>
  <c r="BF7" i="8"/>
  <c r="AV7" i="8"/>
  <c r="AL7" i="8"/>
  <c r="BE7" i="8"/>
  <c r="AU7" i="8"/>
  <c r="AK7" i="8"/>
  <c r="BD7" i="8"/>
  <c r="AT7" i="8"/>
  <c r="AJ7" i="8"/>
  <c r="Z7" i="8"/>
  <c r="BM7" i="8"/>
  <c r="BC7" i="8"/>
  <c r="AS7" i="8"/>
  <c r="AI7" i="8"/>
  <c r="Y7" i="8"/>
  <c r="BL7" i="8"/>
  <c r="BB7" i="8"/>
  <c r="AR7" i="8"/>
  <c r="AH7" i="8"/>
  <c r="BI7" i="8"/>
  <c r="AY7" i="8"/>
  <c r="AO7" i="8"/>
  <c r="BK7" i="8"/>
  <c r="BA7" i="8"/>
  <c r="AQ7" i="8"/>
  <c r="BJ7" i="8"/>
  <c r="AZ7" i="8"/>
  <c r="AP7" i="8"/>
  <c r="BH7" i="8"/>
  <c r="AX7" i="8"/>
  <c r="AN7" i="8"/>
  <c r="AA7" i="8"/>
  <c r="AC7" i="8"/>
  <c r="AG7" i="8"/>
  <c r="X8" i="8"/>
  <c r="AD7" i="8"/>
  <c r="AE7" i="8"/>
  <c r="AB7" i="8"/>
  <c r="AF7" i="8"/>
  <c r="BN11" i="22"/>
  <c r="BN7" i="15"/>
  <c r="BK10" i="43"/>
  <c r="BA10" i="43"/>
  <c r="AQ10" i="43"/>
  <c r="BJ10" i="43"/>
  <c r="AZ10" i="43"/>
  <c r="AP10" i="43"/>
  <c r="BI10" i="43"/>
  <c r="AY10" i="43"/>
  <c r="AO10" i="43"/>
  <c r="BH10" i="43"/>
  <c r="AX10" i="43"/>
  <c r="AN10" i="43"/>
  <c r="BG10" i="43"/>
  <c r="AW10" i="43"/>
  <c r="AM10" i="43"/>
  <c r="BF10" i="43"/>
  <c r="AV10" i="43"/>
  <c r="AL10" i="43"/>
  <c r="BE10" i="43"/>
  <c r="AU10" i="43"/>
  <c r="AK10" i="43"/>
  <c r="BD10" i="43"/>
  <c r="AT10" i="43"/>
  <c r="AJ10" i="43"/>
  <c r="Z10" i="43"/>
  <c r="BM10" i="43"/>
  <c r="BC10" i="43"/>
  <c r="AS10" i="43"/>
  <c r="AI10" i="43"/>
  <c r="Y10" i="43"/>
  <c r="BL10" i="43"/>
  <c r="BB10" i="43"/>
  <c r="AR10" i="43"/>
  <c r="AH10" i="43"/>
  <c r="AA10" i="43"/>
  <c r="AB10" i="43"/>
  <c r="X11" i="43"/>
  <c r="AF10" i="43"/>
  <c r="AC10" i="43"/>
  <c r="AD10" i="43"/>
  <c r="AG10" i="43"/>
  <c r="AE10" i="43"/>
  <c r="BN6" i="61"/>
  <c r="BN6" i="29"/>
  <c r="BN9" i="59"/>
  <c r="BN5" i="13"/>
  <c r="BN9" i="20"/>
  <c r="BN6" i="10"/>
  <c r="BN6" i="34"/>
  <c r="BJ10" i="51"/>
  <c r="AZ10" i="51"/>
  <c r="AP10" i="51"/>
  <c r="BH10" i="51"/>
  <c r="AX10" i="51"/>
  <c r="AN10" i="51"/>
  <c r="BK10" i="51"/>
  <c r="AW10" i="51"/>
  <c r="AK10" i="51"/>
  <c r="Y10" i="51"/>
  <c r="BI10" i="51"/>
  <c r="AV10" i="51"/>
  <c r="AJ10" i="51"/>
  <c r="BG10" i="51"/>
  <c r="AU10" i="51"/>
  <c r="AI10" i="51"/>
  <c r="BE10" i="51"/>
  <c r="AS10" i="51"/>
  <c r="BD10" i="51"/>
  <c r="AR10" i="51"/>
  <c r="BC10" i="51"/>
  <c r="AQ10" i="51"/>
  <c r="BB10" i="51"/>
  <c r="AO10" i="51"/>
  <c r="BM10" i="51"/>
  <c r="BA10" i="51"/>
  <c r="AM10" i="51"/>
  <c r="AA10" i="51"/>
  <c r="BL10" i="51"/>
  <c r="BF10" i="51"/>
  <c r="AY10" i="51"/>
  <c r="AT10" i="51"/>
  <c r="AL10" i="51"/>
  <c r="AH10" i="51"/>
  <c r="Z10" i="51"/>
  <c r="AB10" i="51"/>
  <c r="AF10" i="51"/>
  <c r="AG10" i="51"/>
  <c r="X11" i="51"/>
  <c r="AC10" i="51"/>
  <c r="AE10" i="51"/>
  <c r="AD10" i="51"/>
  <c r="BH8" i="12"/>
  <c r="AX8" i="12"/>
  <c r="AN8" i="12"/>
  <c r="BF8" i="12"/>
  <c r="AV8" i="12"/>
  <c r="AL8" i="12"/>
  <c r="BC8" i="12"/>
  <c r="AQ8" i="12"/>
  <c r="BB8" i="12"/>
  <c r="AP8" i="12"/>
  <c r="BM8" i="12"/>
  <c r="BA8" i="12"/>
  <c r="AO8" i="12"/>
  <c r="AA8" i="12"/>
  <c r="BL8" i="12"/>
  <c r="AZ8" i="12"/>
  <c r="AM8" i="12"/>
  <c r="Z8" i="12"/>
  <c r="BK8" i="12"/>
  <c r="AY8" i="12"/>
  <c r="AK8" i="12"/>
  <c r="Y8" i="12"/>
  <c r="BJ8" i="12"/>
  <c r="AW8" i="12"/>
  <c r="AJ8" i="12"/>
  <c r="BI8" i="12"/>
  <c r="AU8" i="12"/>
  <c r="AI8" i="12"/>
  <c r="BG8" i="12"/>
  <c r="AT8" i="12"/>
  <c r="AH8" i="12"/>
  <c r="BE8" i="12"/>
  <c r="AS8" i="12"/>
  <c r="BD8" i="12"/>
  <c r="AR8" i="12"/>
  <c r="AD8" i="12"/>
  <c r="AF8" i="12"/>
  <c r="AE8" i="12"/>
  <c r="AC8" i="12"/>
  <c r="AB8" i="12"/>
  <c r="BN8" i="12" s="1"/>
  <c r="AG8" i="12"/>
  <c r="X9" i="12"/>
  <c r="BM8" i="7"/>
  <c r="BC8" i="7"/>
  <c r="AS8" i="7"/>
  <c r="AI8" i="7"/>
  <c r="Y8" i="7"/>
  <c r="BB8" i="7"/>
  <c r="AR8" i="7"/>
  <c r="AH8" i="7"/>
  <c r="BL8" i="7"/>
  <c r="BK8" i="7"/>
  <c r="BA8" i="7"/>
  <c r="AQ8" i="7"/>
  <c r="BJ8" i="7"/>
  <c r="AZ8" i="7"/>
  <c r="AP8" i="7"/>
  <c r="BI8" i="7"/>
  <c r="AY8" i="7"/>
  <c r="AO8" i="7"/>
  <c r="BH8" i="7"/>
  <c r="AX8" i="7"/>
  <c r="AN8" i="7"/>
  <c r="BE8" i="7"/>
  <c r="AU8" i="7"/>
  <c r="AK8" i="7"/>
  <c r="AA8" i="7"/>
  <c r="BG8" i="7"/>
  <c r="AW8" i="7"/>
  <c r="AM8" i="7"/>
  <c r="BF8" i="7"/>
  <c r="AV8" i="7"/>
  <c r="AL8" i="7"/>
  <c r="BD8" i="7"/>
  <c r="AT8" i="7"/>
  <c r="AJ8" i="7"/>
  <c r="Z8" i="7"/>
  <c r="X9" i="7"/>
  <c r="AC8" i="7"/>
  <c r="AG8" i="7"/>
  <c r="AD8" i="7"/>
  <c r="AB8" i="7"/>
  <c r="AE8" i="7"/>
  <c r="AF8" i="7"/>
  <c r="BD7" i="49"/>
  <c r="AT7" i="49"/>
  <c r="AJ7" i="49"/>
  <c r="Z7" i="49"/>
  <c r="BK7" i="49"/>
  <c r="BA7" i="49"/>
  <c r="AQ7" i="49"/>
  <c r="BJ7" i="49"/>
  <c r="AZ7" i="49"/>
  <c r="AP7" i="49"/>
  <c r="BH7" i="49"/>
  <c r="AX7" i="49"/>
  <c r="AN7" i="49"/>
  <c r="BF7" i="49"/>
  <c r="AO7" i="49"/>
  <c r="Y7" i="49"/>
  <c r="BE7" i="49"/>
  <c r="AM7" i="49"/>
  <c r="BC7" i="49"/>
  <c r="AL7" i="49"/>
  <c r="BB7" i="49"/>
  <c r="AK7" i="49"/>
  <c r="AY7" i="49"/>
  <c r="AI7" i="49"/>
  <c r="AW7" i="49"/>
  <c r="AH7" i="49"/>
  <c r="BM7" i="49"/>
  <c r="AV7" i="49"/>
  <c r="BL7" i="49"/>
  <c r="AU7" i="49"/>
  <c r="BI7" i="49"/>
  <c r="AS7" i="49"/>
  <c r="BG7" i="49"/>
  <c r="AR7" i="49"/>
  <c r="AA7" i="49"/>
  <c r="AG7" i="49"/>
  <c r="AF7" i="49"/>
  <c r="AD7" i="49"/>
  <c r="AC7" i="49"/>
  <c r="AE7" i="49"/>
  <c r="X8" i="49"/>
  <c r="AB7" i="49"/>
  <c r="BF7" i="16"/>
  <c r="AV7" i="16"/>
  <c r="AL7" i="16"/>
  <c r="BL7" i="16"/>
  <c r="BA7" i="16"/>
  <c r="AP7" i="16"/>
  <c r="BK7" i="16"/>
  <c r="AZ7" i="16"/>
  <c r="AO7" i="16"/>
  <c r="BJ7" i="16"/>
  <c r="AY7" i="16"/>
  <c r="AN7" i="16"/>
  <c r="BI7" i="16"/>
  <c r="AX7" i="16"/>
  <c r="AM7" i="16"/>
  <c r="AA7" i="16"/>
  <c r="BH7" i="16"/>
  <c r="AW7" i="16"/>
  <c r="AK7" i="16"/>
  <c r="Z7" i="16"/>
  <c r="BG7" i="16"/>
  <c r="AU7" i="16"/>
  <c r="AJ7" i="16"/>
  <c r="Y7" i="16"/>
  <c r="BE7" i="16"/>
  <c r="AT7" i="16"/>
  <c r="AI7" i="16"/>
  <c r="BD7" i="16"/>
  <c r="AS7" i="16"/>
  <c r="AH7" i="16"/>
  <c r="BC7" i="16"/>
  <c r="AR7" i="16"/>
  <c r="BM7" i="16"/>
  <c r="BB7" i="16"/>
  <c r="AQ7" i="16"/>
  <c r="AG7" i="16"/>
  <c r="AE7" i="16"/>
  <c r="AD7" i="16"/>
  <c r="X8" i="16"/>
  <c r="AF7" i="16"/>
  <c r="AB7" i="16"/>
  <c r="AC7" i="16"/>
  <c r="BF10" i="20"/>
  <c r="AV10" i="20"/>
  <c r="AL10" i="20"/>
  <c r="BJ10" i="20"/>
  <c r="AZ10" i="20"/>
  <c r="AP10" i="20"/>
  <c r="BM10" i="20"/>
  <c r="BA10" i="20"/>
  <c r="AN10" i="20"/>
  <c r="AA10" i="20"/>
  <c r="BL10" i="20"/>
  <c r="AY10" i="20"/>
  <c r="AM10" i="20"/>
  <c r="Z10" i="20"/>
  <c r="BK10" i="20"/>
  <c r="AX10" i="20"/>
  <c r="AK10" i="20"/>
  <c r="Y10" i="20"/>
  <c r="BI10" i="20"/>
  <c r="AW10" i="20"/>
  <c r="AJ10" i="20"/>
  <c r="BH10" i="20"/>
  <c r="AU10" i="20"/>
  <c r="AI10" i="20"/>
  <c r="BG10" i="20"/>
  <c r="AT10" i="20"/>
  <c r="AH10" i="20"/>
  <c r="BD10" i="20"/>
  <c r="AR10" i="20"/>
  <c r="BC10" i="20"/>
  <c r="AQ10" i="20"/>
  <c r="BB10" i="20"/>
  <c r="AO10" i="20"/>
  <c r="BE10" i="20"/>
  <c r="AS10" i="20"/>
  <c r="AF10" i="20"/>
  <c r="AG10" i="20"/>
  <c r="AB10" i="20"/>
  <c r="AC10" i="20"/>
  <c r="AE10" i="20"/>
  <c r="AD10" i="20"/>
  <c r="X11" i="20"/>
  <c r="BF7" i="33"/>
  <c r="AV7" i="33"/>
  <c r="AL7" i="33"/>
  <c r="BE7" i="33"/>
  <c r="AU7" i="33"/>
  <c r="AK7" i="33"/>
  <c r="BM7" i="33"/>
  <c r="BC7" i="33"/>
  <c r="AS7" i="33"/>
  <c r="AI7" i="33"/>
  <c r="Y7" i="33"/>
  <c r="BK7" i="33"/>
  <c r="BA7" i="33"/>
  <c r="AQ7" i="33"/>
  <c r="BJ7" i="33"/>
  <c r="AZ7" i="33"/>
  <c r="AP7" i="33"/>
  <c r="BI7" i="33"/>
  <c r="AY7" i="33"/>
  <c r="AO7" i="33"/>
  <c r="AX7" i="33"/>
  <c r="Z7" i="33"/>
  <c r="AW7" i="33"/>
  <c r="AT7" i="33"/>
  <c r="AR7" i="33"/>
  <c r="AN7" i="33"/>
  <c r="BL7" i="33"/>
  <c r="AM7" i="33"/>
  <c r="BH7" i="33"/>
  <c r="AJ7" i="33"/>
  <c r="BG7" i="33"/>
  <c r="AH7" i="33"/>
  <c r="BD7" i="33"/>
  <c r="BB7" i="33"/>
  <c r="AA7" i="33"/>
  <c r="X8" i="33"/>
  <c r="AG7" i="33"/>
  <c r="AB7" i="33"/>
  <c r="AF7" i="33"/>
  <c r="AE7" i="33"/>
  <c r="AC7" i="33"/>
  <c r="AD7" i="33"/>
  <c r="BF6" i="57"/>
  <c r="AV6" i="57"/>
  <c r="AL6" i="57"/>
  <c r="BC6" i="57"/>
  <c r="AR6" i="57"/>
  <c r="BM6" i="57"/>
  <c r="BB6" i="57"/>
  <c r="AQ6" i="57"/>
  <c r="BE6" i="57"/>
  <c r="AP6" i="57"/>
  <c r="BD6" i="57"/>
  <c r="AO6" i="57"/>
  <c r="BA6" i="57"/>
  <c r="AN6" i="57"/>
  <c r="Z6" i="57"/>
  <c r="AZ6" i="57"/>
  <c r="AM6" i="57"/>
  <c r="Y6" i="57"/>
  <c r="BL6" i="57"/>
  <c r="AY6" i="57"/>
  <c r="AK6" i="57"/>
  <c r="BK6" i="57"/>
  <c r="AX6" i="57"/>
  <c r="AJ6" i="57"/>
  <c r="BJ6" i="57"/>
  <c r="AW6" i="57"/>
  <c r="AI6" i="57"/>
  <c r="BI6" i="57"/>
  <c r="AU6" i="57"/>
  <c r="AH6" i="57"/>
  <c r="BG6" i="57"/>
  <c r="AS6" i="57"/>
  <c r="BH6" i="57"/>
  <c r="AT6" i="57"/>
  <c r="AA6" i="57"/>
  <c r="X7" i="57"/>
  <c r="AF6" i="57"/>
  <c r="AD6" i="57"/>
  <c r="AB6" i="57"/>
  <c r="AC6" i="57"/>
  <c r="AE6" i="57"/>
  <c r="AG6" i="57"/>
  <c r="BF8" i="32"/>
  <c r="AV8" i="32"/>
  <c r="AL8" i="32"/>
  <c r="BE8" i="32"/>
  <c r="AU8" i="32"/>
  <c r="AK8" i="32"/>
  <c r="BI8" i="32"/>
  <c r="AW8" i="32"/>
  <c r="AI8" i="32"/>
  <c r="BH8" i="32"/>
  <c r="AT8" i="32"/>
  <c r="AH8" i="32"/>
  <c r="BG8" i="32"/>
  <c r="AS8" i="32"/>
  <c r="BD8" i="32"/>
  <c r="AR8" i="32"/>
  <c r="BC8" i="32"/>
  <c r="AQ8" i="32"/>
  <c r="BB8" i="32"/>
  <c r="AP8" i="32"/>
  <c r="BM8" i="32"/>
  <c r="BA8" i="32"/>
  <c r="AO8" i="32"/>
  <c r="BL8" i="32"/>
  <c r="AZ8" i="32"/>
  <c r="AN8" i="32"/>
  <c r="Z8" i="32"/>
  <c r="BK8" i="32"/>
  <c r="BJ8" i="32"/>
  <c r="AY8" i="32"/>
  <c r="AX8" i="32"/>
  <c r="AM8" i="32"/>
  <c r="AJ8" i="32"/>
  <c r="Y8" i="32"/>
  <c r="AA8" i="32"/>
  <c r="AG8" i="32"/>
  <c r="AD8" i="32"/>
  <c r="AF8" i="32"/>
  <c r="AB8" i="32"/>
  <c r="AC8" i="32"/>
  <c r="X9" i="32"/>
  <c r="AE8" i="32"/>
  <c r="BG9" i="19"/>
  <c r="AW9" i="19"/>
  <c r="AM9" i="19"/>
  <c r="BF9" i="19"/>
  <c r="AV9" i="19"/>
  <c r="AL9" i="19"/>
  <c r="BE9" i="19"/>
  <c r="AU9" i="19"/>
  <c r="AK9" i="19"/>
  <c r="AA9" i="19"/>
  <c r="BD9" i="19"/>
  <c r="AT9" i="19"/>
  <c r="AJ9" i="19"/>
  <c r="Z9" i="19"/>
  <c r="BM9" i="19"/>
  <c r="BC9" i="19"/>
  <c r="AS9" i="19"/>
  <c r="AI9" i="19"/>
  <c r="Y9" i="19"/>
  <c r="BL9" i="19"/>
  <c r="BB9" i="19"/>
  <c r="AR9" i="19"/>
  <c r="AH9" i="19"/>
  <c r="BJ9" i="19"/>
  <c r="AZ9" i="19"/>
  <c r="AP9" i="19"/>
  <c r="BI9" i="19"/>
  <c r="AY9" i="19"/>
  <c r="AO9" i="19"/>
  <c r="BH9" i="19"/>
  <c r="AX9" i="19"/>
  <c r="AN9" i="19"/>
  <c r="BK9" i="19"/>
  <c r="BA9" i="19"/>
  <c r="AQ9" i="19"/>
  <c r="AB9" i="19"/>
  <c r="BN9" i="19" s="1"/>
  <c r="X10" i="19"/>
  <c r="AC9" i="19"/>
  <c r="AG9" i="19"/>
  <c r="AF9" i="19"/>
  <c r="AD9" i="19"/>
  <c r="AE9" i="19"/>
  <c r="BN8" i="41"/>
  <c r="BN7" i="32"/>
  <c r="BH10" i="59"/>
  <c r="AX10" i="59"/>
  <c r="AN10" i="59"/>
  <c r="BE10" i="59"/>
  <c r="AU10" i="59"/>
  <c r="AK10" i="59"/>
  <c r="BJ10" i="59"/>
  <c r="AZ10" i="59"/>
  <c r="AP10" i="59"/>
  <c r="BM10" i="59"/>
  <c r="AY10" i="59"/>
  <c r="AJ10" i="59"/>
  <c r="BK10" i="59"/>
  <c r="AV10" i="59"/>
  <c r="AH10" i="59"/>
  <c r="BI10" i="59"/>
  <c r="AT10" i="59"/>
  <c r="BG10" i="59"/>
  <c r="AS10" i="59"/>
  <c r="BD10" i="59"/>
  <c r="AQ10" i="59"/>
  <c r="BC10" i="59"/>
  <c r="AO10" i="59"/>
  <c r="Z10" i="59"/>
  <c r="BA10" i="59"/>
  <c r="AR10" i="59"/>
  <c r="AM10" i="59"/>
  <c r="AL10" i="59"/>
  <c r="BL10" i="59"/>
  <c r="Y10" i="59"/>
  <c r="BF10" i="59"/>
  <c r="AI10" i="59"/>
  <c r="BB10" i="59"/>
  <c r="AW10" i="59"/>
  <c r="AA10" i="59"/>
  <c r="AG10" i="59"/>
  <c r="AB10" i="59"/>
  <c r="AD10" i="59"/>
  <c r="X11" i="59"/>
  <c r="AC10" i="59"/>
  <c r="AE10" i="59"/>
  <c r="AF10" i="59"/>
  <c r="BJ8" i="38"/>
  <c r="AZ8" i="38"/>
  <c r="AP8" i="38"/>
  <c r="BF8" i="38"/>
  <c r="AV8" i="38"/>
  <c r="AL8" i="38"/>
  <c r="BC8" i="38"/>
  <c r="AQ8" i="38"/>
  <c r="BB8" i="38"/>
  <c r="AO8" i="38"/>
  <c r="BM8" i="38"/>
  <c r="BA8" i="38"/>
  <c r="AN8" i="38"/>
  <c r="AA8" i="38"/>
  <c r="BL8" i="38"/>
  <c r="AY8" i="38"/>
  <c r="AM8" i="38"/>
  <c r="Z8" i="38"/>
  <c r="BK8" i="38"/>
  <c r="AX8" i="38"/>
  <c r="AK8" i="38"/>
  <c r="Y8" i="38"/>
  <c r="BI8" i="38"/>
  <c r="AW8" i="38"/>
  <c r="AJ8" i="38"/>
  <c r="BH8" i="38"/>
  <c r="AU8" i="38"/>
  <c r="AI8" i="38"/>
  <c r="BG8" i="38"/>
  <c r="AT8" i="38"/>
  <c r="AH8" i="38"/>
  <c r="BE8" i="38"/>
  <c r="AS8" i="38"/>
  <c r="AR8" i="38"/>
  <c r="BD8" i="38"/>
  <c r="AG8" i="38"/>
  <c r="AF8" i="38"/>
  <c r="X9" i="38"/>
  <c r="AE8" i="38"/>
  <c r="AD8" i="38"/>
  <c r="AC8" i="38"/>
  <c r="AB8" i="38"/>
  <c r="BK6" i="50"/>
  <c r="BA6" i="50"/>
  <c r="AQ6" i="50"/>
  <c r="BH6" i="50"/>
  <c r="AX6" i="50"/>
  <c r="AN6" i="50"/>
  <c r="BB6" i="50"/>
  <c r="AO6" i="50"/>
  <c r="BM6" i="50"/>
  <c r="AZ6" i="50"/>
  <c r="AM6" i="50"/>
  <c r="AA6" i="50"/>
  <c r="BL6" i="50"/>
  <c r="AY6" i="50"/>
  <c r="AL6" i="50"/>
  <c r="Z6" i="50"/>
  <c r="BJ6" i="50"/>
  <c r="AW6" i="50"/>
  <c r="AK6" i="50"/>
  <c r="Y6" i="50"/>
  <c r="BI6" i="50"/>
  <c r="AV6" i="50"/>
  <c r="AJ6" i="50"/>
  <c r="BG6" i="50"/>
  <c r="AU6" i="50"/>
  <c r="AI6" i="50"/>
  <c r="BE6" i="50"/>
  <c r="AS6" i="50"/>
  <c r="BD6" i="50"/>
  <c r="AR6" i="50"/>
  <c r="BF6" i="50"/>
  <c r="BC6" i="50"/>
  <c r="AT6" i="50"/>
  <c r="AP6" i="50"/>
  <c r="AH6" i="50"/>
  <c r="AC6" i="50"/>
  <c r="AG6" i="50"/>
  <c r="AD6" i="50"/>
  <c r="X7" i="50"/>
  <c r="AF6" i="50"/>
  <c r="AB6" i="50"/>
  <c r="AE6" i="50"/>
  <c r="BK6" i="58"/>
  <c r="BA6" i="58"/>
  <c r="AQ6" i="58"/>
  <c r="BE6" i="58"/>
  <c r="AT6" i="58"/>
  <c r="AI6" i="58"/>
  <c r="BD6" i="58"/>
  <c r="AS6" i="58"/>
  <c r="AH6" i="58"/>
  <c r="BM6" i="58"/>
  <c r="BB6" i="58"/>
  <c r="AP6" i="58"/>
  <c r="BJ6" i="58"/>
  <c r="AY6" i="58"/>
  <c r="AN6" i="58"/>
  <c r="BG6" i="58"/>
  <c r="AV6" i="58"/>
  <c r="AK6" i="58"/>
  <c r="Z6" i="58"/>
  <c r="AU6" i="58"/>
  <c r="Y6" i="58"/>
  <c r="AR6" i="58"/>
  <c r="BL6" i="58"/>
  <c r="AO6" i="58"/>
  <c r="BI6" i="58"/>
  <c r="AM6" i="58"/>
  <c r="BH6" i="58"/>
  <c r="AL6" i="58"/>
  <c r="BF6" i="58"/>
  <c r="AJ6" i="58"/>
  <c r="AW6" i="58"/>
  <c r="BC6" i="58"/>
  <c r="AZ6" i="58"/>
  <c r="AX6" i="58"/>
  <c r="AA6" i="58"/>
  <c r="AE6" i="58"/>
  <c r="AD6" i="58"/>
  <c r="X7" i="58"/>
  <c r="AB6" i="58"/>
  <c r="AG6" i="58"/>
  <c r="AC6" i="58"/>
  <c r="AF6" i="58"/>
  <c r="BE8" i="45"/>
  <c r="AU8" i="45"/>
  <c r="AK8" i="45"/>
  <c r="AA8" i="45"/>
  <c r="BM8" i="45"/>
  <c r="BC8" i="45"/>
  <c r="AS8" i="45"/>
  <c r="AI8" i="45"/>
  <c r="Y8" i="45"/>
  <c r="BJ8" i="45"/>
  <c r="AZ8" i="45"/>
  <c r="AP8" i="45"/>
  <c r="BH8" i="45"/>
  <c r="AX8" i="45"/>
  <c r="AN8" i="45"/>
  <c r="AY8" i="45"/>
  <c r="AH8" i="45"/>
  <c r="AW8" i="45"/>
  <c r="BL8" i="45"/>
  <c r="AV8" i="45"/>
  <c r="BK8" i="45"/>
  <c r="AT8" i="45"/>
  <c r="BI8" i="45"/>
  <c r="AR8" i="45"/>
  <c r="BG8" i="45"/>
  <c r="AQ8" i="45"/>
  <c r="Z8" i="45"/>
  <c r="BF8" i="45"/>
  <c r="AO8" i="45"/>
  <c r="BD8" i="45"/>
  <c r="AM8" i="45"/>
  <c r="BB8" i="45"/>
  <c r="AL8" i="45"/>
  <c r="BA8" i="45"/>
  <c r="AJ8" i="45"/>
  <c r="AG8" i="45"/>
  <c r="AF8" i="45"/>
  <c r="AD8" i="45"/>
  <c r="X9" i="45"/>
  <c r="AE8" i="45"/>
  <c r="AB8" i="45"/>
  <c r="AC8" i="45"/>
  <c r="BK7" i="26"/>
  <c r="BA7" i="26"/>
  <c r="AQ7" i="26"/>
  <c r="BJ7" i="26"/>
  <c r="AZ7" i="26"/>
  <c r="AP7" i="26"/>
  <c r="BI7" i="26"/>
  <c r="AY7" i="26"/>
  <c r="AO7" i="26"/>
  <c r="BH7" i="26"/>
  <c r="AX7" i="26"/>
  <c r="AN7" i="26"/>
  <c r="BG7" i="26"/>
  <c r="AW7" i="26"/>
  <c r="AM7" i="26"/>
  <c r="BF7" i="26"/>
  <c r="AV7" i="26"/>
  <c r="AL7" i="26"/>
  <c r="BE7" i="26"/>
  <c r="AU7" i="26"/>
  <c r="AK7" i="26"/>
  <c r="AA7" i="26"/>
  <c r="BD7" i="26"/>
  <c r="AT7" i="26"/>
  <c r="AJ7" i="26"/>
  <c r="Z7" i="26"/>
  <c r="BM7" i="26"/>
  <c r="BC7" i="26"/>
  <c r="AS7" i="26"/>
  <c r="AI7" i="26"/>
  <c r="Y7" i="26"/>
  <c r="BL7" i="26"/>
  <c r="BB7" i="26"/>
  <c r="AR7" i="26"/>
  <c r="AH7" i="26"/>
  <c r="AD7" i="26"/>
  <c r="AB7" i="26"/>
  <c r="AG7" i="26"/>
  <c r="X8" i="26"/>
  <c r="AF7" i="26"/>
  <c r="AC7" i="26"/>
  <c r="AE7" i="26"/>
  <c r="BF8" i="56"/>
  <c r="AV8" i="56"/>
  <c r="AL8" i="56"/>
  <c r="BE8" i="56"/>
  <c r="AU8" i="56"/>
  <c r="AK8" i="56"/>
  <c r="BM8" i="56"/>
  <c r="BC8" i="56"/>
  <c r="AS8" i="56"/>
  <c r="AI8" i="56"/>
  <c r="Y8" i="56"/>
  <c r="BL8" i="56"/>
  <c r="AY8" i="56"/>
  <c r="AJ8" i="56"/>
  <c r="BJ8" i="56"/>
  <c r="AW8" i="56"/>
  <c r="BG8" i="56"/>
  <c r="AQ8" i="56"/>
  <c r="BB8" i="56"/>
  <c r="AO8" i="56"/>
  <c r="Z8" i="56"/>
  <c r="BA8" i="56"/>
  <c r="AN8" i="56"/>
  <c r="BH8" i="56"/>
  <c r="BD8" i="56"/>
  <c r="AZ8" i="56"/>
  <c r="AX8" i="56"/>
  <c r="AR8" i="56"/>
  <c r="AP8" i="56"/>
  <c r="AM8" i="56"/>
  <c r="BK8" i="56"/>
  <c r="AH8" i="56"/>
  <c r="BI8" i="56"/>
  <c r="AT8" i="56"/>
  <c r="AA8" i="56"/>
  <c r="X9" i="56"/>
  <c r="AF8" i="56"/>
  <c r="AG8" i="56"/>
  <c r="AD8" i="56"/>
  <c r="AE8" i="56"/>
  <c r="AC8" i="56"/>
  <c r="AB8" i="56"/>
  <c r="BE7" i="61"/>
  <c r="AU7" i="61"/>
  <c r="AK7" i="61"/>
  <c r="BD7" i="61"/>
  <c r="AT7" i="61"/>
  <c r="AJ7" i="61"/>
  <c r="Z7" i="61"/>
  <c r="BM7" i="61"/>
  <c r="BC7" i="61"/>
  <c r="AS7" i="61"/>
  <c r="AI7" i="61"/>
  <c r="Y7" i="61"/>
  <c r="BJ7" i="61"/>
  <c r="AZ7" i="61"/>
  <c r="AP7" i="61"/>
  <c r="BI7" i="61"/>
  <c r="AR7" i="61"/>
  <c r="BH7" i="61"/>
  <c r="AQ7" i="61"/>
  <c r="BG7" i="61"/>
  <c r="AO7" i="61"/>
  <c r="BA7" i="61"/>
  <c r="AL7" i="61"/>
  <c r="AX7" i="61"/>
  <c r="BL7" i="61"/>
  <c r="AW7" i="61"/>
  <c r="AV7" i="61"/>
  <c r="AM7" i="61"/>
  <c r="AH7" i="61"/>
  <c r="BK7" i="61"/>
  <c r="BF7" i="61"/>
  <c r="BB7" i="61"/>
  <c r="AN7" i="61"/>
  <c r="AY7" i="61"/>
  <c r="AA7" i="61"/>
  <c r="AF7" i="61"/>
  <c r="AB7" i="61"/>
  <c r="BN7" i="61" s="1"/>
  <c r="X8" i="61"/>
  <c r="AC7" i="61"/>
  <c r="AE7" i="61"/>
  <c r="AG7" i="61"/>
  <c r="AD7" i="61"/>
  <c r="BN8" i="39"/>
  <c r="BF7" i="23"/>
  <c r="AV7" i="23"/>
  <c r="AL7" i="23"/>
  <c r="BM7" i="23"/>
  <c r="BB7" i="23"/>
  <c r="AQ7" i="23"/>
  <c r="BL7" i="23"/>
  <c r="BA7" i="23"/>
  <c r="AP7" i="23"/>
  <c r="BK7" i="23"/>
  <c r="AZ7" i="23"/>
  <c r="AO7" i="23"/>
  <c r="BJ7" i="23"/>
  <c r="AY7" i="23"/>
  <c r="AN7" i="23"/>
  <c r="BI7" i="23"/>
  <c r="AX7" i="23"/>
  <c r="AM7" i="23"/>
  <c r="BH7" i="23"/>
  <c r="AW7" i="23"/>
  <c r="AK7" i="23"/>
  <c r="Z7" i="23"/>
  <c r="BG7" i="23"/>
  <c r="AU7" i="23"/>
  <c r="AJ7" i="23"/>
  <c r="Y7" i="23"/>
  <c r="BE7" i="23"/>
  <c r="AT7" i="23"/>
  <c r="AI7" i="23"/>
  <c r="BD7" i="23"/>
  <c r="AS7" i="23"/>
  <c r="AH7" i="23"/>
  <c r="BC7" i="23"/>
  <c r="AR7" i="23"/>
  <c r="AA7" i="23"/>
  <c r="AF7" i="23"/>
  <c r="AG7" i="23"/>
  <c r="AB7" i="23"/>
  <c r="AE7" i="23"/>
  <c r="AC7" i="23"/>
  <c r="AD7" i="23"/>
  <c r="X8" i="23"/>
  <c r="BN7" i="38"/>
  <c r="BN6" i="44"/>
  <c r="BN6" i="8"/>
  <c r="BL10" i="35"/>
  <c r="BB10" i="35"/>
  <c r="AR10" i="35"/>
  <c r="AH10" i="35"/>
  <c r="BJ10" i="35"/>
  <c r="AZ10" i="35"/>
  <c r="AP10" i="35"/>
  <c r="BI10" i="35"/>
  <c r="AW10" i="35"/>
  <c r="AK10" i="35"/>
  <c r="Y10" i="35"/>
  <c r="BH10" i="35"/>
  <c r="AV10" i="35"/>
  <c r="AJ10" i="35"/>
  <c r="BF10" i="35"/>
  <c r="AT10" i="35"/>
  <c r="BD10" i="35"/>
  <c r="AQ10" i="35"/>
  <c r="BC10" i="35"/>
  <c r="AO10" i="35"/>
  <c r="BA10" i="35"/>
  <c r="AN10" i="35"/>
  <c r="BK10" i="35"/>
  <c r="AX10" i="35"/>
  <c r="AL10" i="35"/>
  <c r="Z10" i="35"/>
  <c r="BM10" i="35"/>
  <c r="BG10" i="35"/>
  <c r="BE10" i="35"/>
  <c r="AY10" i="35"/>
  <c r="AU10" i="35"/>
  <c r="AS10" i="35"/>
  <c r="AM10" i="35"/>
  <c r="AI10" i="35"/>
  <c r="AA10" i="35"/>
  <c r="AC10" i="35"/>
  <c r="AG10" i="35"/>
  <c r="AD10" i="35"/>
  <c r="AE10" i="35"/>
  <c r="X11" i="35"/>
  <c r="AB10" i="35"/>
  <c r="AF10" i="35"/>
  <c r="BN6" i="49"/>
  <c r="BN9" i="43"/>
  <c r="BN6" i="25"/>
  <c r="BJ7" i="34"/>
  <c r="AZ7" i="34"/>
  <c r="AP7" i="34"/>
  <c r="BI7" i="34"/>
  <c r="AY7" i="34"/>
  <c r="AO7" i="34"/>
  <c r="BG7" i="34"/>
  <c r="AW7" i="34"/>
  <c r="AM7" i="34"/>
  <c r="BE7" i="34"/>
  <c r="AU7" i="34"/>
  <c r="AK7" i="34"/>
  <c r="BD7" i="34"/>
  <c r="AT7" i="34"/>
  <c r="AJ7" i="34"/>
  <c r="Z7" i="34"/>
  <c r="BM7" i="34"/>
  <c r="BC7" i="34"/>
  <c r="AS7" i="34"/>
  <c r="AI7" i="34"/>
  <c r="Y7" i="34"/>
  <c r="AV7" i="34"/>
  <c r="AR7" i="34"/>
  <c r="AQ7" i="34"/>
  <c r="BL7" i="34"/>
  <c r="AN7" i="34"/>
  <c r="BK7" i="34"/>
  <c r="AL7" i="34"/>
  <c r="BH7" i="34"/>
  <c r="AH7" i="34"/>
  <c r="BF7" i="34"/>
  <c r="BB7" i="34"/>
  <c r="BA7" i="34"/>
  <c r="AX7" i="34"/>
  <c r="AA7" i="34"/>
  <c r="AF7" i="34"/>
  <c r="AG7" i="34"/>
  <c r="X8" i="34"/>
  <c r="AD7" i="34"/>
  <c r="AB7" i="34"/>
  <c r="AC7" i="34"/>
  <c r="AE7" i="34"/>
  <c r="BN6" i="33"/>
  <c r="BN7" i="48"/>
  <c r="BN5" i="50"/>
  <c r="BN8" i="60"/>
  <c r="BN6" i="16"/>
  <c r="BN9" i="28"/>
  <c r="BN6" i="14"/>
  <c r="BN8" i="19"/>
  <c r="BN5" i="57"/>
  <c r="BD9" i="39"/>
  <c r="AT9" i="39"/>
  <c r="AJ9" i="39"/>
  <c r="Z9" i="39"/>
  <c r="BM9" i="39"/>
  <c r="BC9" i="39"/>
  <c r="AS9" i="39"/>
  <c r="AI9" i="39"/>
  <c r="Y9" i="39"/>
  <c r="BL9" i="39"/>
  <c r="BB9" i="39"/>
  <c r="AR9" i="39"/>
  <c r="AH9" i="39"/>
  <c r="BK9" i="39"/>
  <c r="BA9" i="39"/>
  <c r="AQ9" i="39"/>
  <c r="BJ9" i="39"/>
  <c r="AZ9" i="39"/>
  <c r="AP9" i="39"/>
  <c r="BI9" i="39"/>
  <c r="AY9" i="39"/>
  <c r="AO9" i="39"/>
  <c r="BG9" i="39"/>
  <c r="AW9" i="39"/>
  <c r="AM9" i="39"/>
  <c r="AN9" i="39"/>
  <c r="AL9" i="39"/>
  <c r="AK9" i="39"/>
  <c r="BH9" i="39"/>
  <c r="BF9" i="39"/>
  <c r="AA9" i="39"/>
  <c r="BE9" i="39"/>
  <c r="AX9" i="39"/>
  <c r="AV9" i="39"/>
  <c r="AU9" i="39"/>
  <c r="X10" i="39"/>
  <c r="AC9" i="39"/>
  <c r="AG9" i="39"/>
  <c r="AE9" i="39"/>
  <c r="AD9" i="39"/>
  <c r="AF9" i="39"/>
  <c r="AB9" i="39"/>
  <c r="BJ9" i="41"/>
  <c r="AZ9" i="41"/>
  <c r="AP9" i="41"/>
  <c r="BE9" i="41"/>
  <c r="AU9" i="41"/>
  <c r="AK9" i="41"/>
  <c r="BK9" i="41"/>
  <c r="AX9" i="41"/>
  <c r="AL9" i="41"/>
  <c r="Y9" i="41"/>
  <c r="BI9" i="41"/>
  <c r="AW9" i="41"/>
  <c r="AJ9" i="41"/>
  <c r="BH9" i="41"/>
  <c r="AV9" i="41"/>
  <c r="AI9" i="41"/>
  <c r="BG9" i="41"/>
  <c r="AT9" i="41"/>
  <c r="AH9" i="41"/>
  <c r="BF9" i="41"/>
  <c r="AS9" i="41"/>
  <c r="BD9" i="41"/>
  <c r="AR9" i="41"/>
  <c r="BC9" i="41"/>
  <c r="AQ9" i="41"/>
  <c r="BB9" i="41"/>
  <c r="AO9" i="41"/>
  <c r="BL9" i="41"/>
  <c r="AY9" i="41"/>
  <c r="AM9" i="41"/>
  <c r="Z9" i="41"/>
  <c r="BM9" i="41"/>
  <c r="BA9" i="41"/>
  <c r="AN9" i="41"/>
  <c r="AA9" i="41"/>
  <c r="X10" i="41"/>
  <c r="AD9" i="41"/>
  <c r="AF9" i="41"/>
  <c r="AB9" i="41"/>
  <c r="AG9" i="41"/>
  <c r="AC9" i="41"/>
  <c r="AE9" i="41"/>
  <c r="BE8" i="48"/>
  <c r="AU8" i="48"/>
  <c r="AK8" i="48"/>
  <c r="BL8" i="48"/>
  <c r="BB8" i="48"/>
  <c r="AR8" i="48"/>
  <c r="AH8" i="48"/>
  <c r="BK8" i="48"/>
  <c r="BA8" i="48"/>
  <c r="AQ8" i="48"/>
  <c r="BJ8" i="48"/>
  <c r="AZ8" i="48"/>
  <c r="AP8" i="48"/>
  <c r="BI8" i="48"/>
  <c r="AY8" i="48"/>
  <c r="AO8" i="48"/>
  <c r="BH8" i="48"/>
  <c r="AX8" i="48"/>
  <c r="AN8" i="48"/>
  <c r="BF8" i="48"/>
  <c r="AI8" i="48"/>
  <c r="BD8" i="48"/>
  <c r="BC8" i="48"/>
  <c r="AW8" i="48"/>
  <c r="Z8" i="48"/>
  <c r="AV8" i="48"/>
  <c r="Y8" i="48"/>
  <c r="AS8" i="48"/>
  <c r="AM8" i="48"/>
  <c r="BM8" i="48"/>
  <c r="AL8" i="48"/>
  <c r="BG8" i="48"/>
  <c r="AT8" i="48"/>
  <c r="AJ8" i="48"/>
  <c r="AA8" i="48"/>
  <c r="AF8" i="48"/>
  <c r="AC8" i="48"/>
  <c r="AD8" i="48"/>
  <c r="AE8" i="48"/>
  <c r="AB8" i="48"/>
  <c r="AG8" i="48"/>
  <c r="X9" i="48"/>
  <c r="BN6" i="17"/>
  <c r="BL11" i="55"/>
  <c r="BB11" i="55"/>
  <c r="AR11" i="55"/>
  <c r="AH11" i="55"/>
  <c r="BF11" i="55"/>
  <c r="AU11" i="55"/>
  <c r="AJ11" i="55"/>
  <c r="Y11" i="55"/>
  <c r="BD11" i="55"/>
  <c r="AS11" i="55"/>
  <c r="BM11" i="55"/>
  <c r="BA11" i="55"/>
  <c r="AP11" i="55"/>
  <c r="BK11" i="55"/>
  <c r="AZ11" i="55"/>
  <c r="AO11" i="55"/>
  <c r="AY11" i="55"/>
  <c r="AI11" i="55"/>
  <c r="AX11" i="55"/>
  <c r="AW11" i="55"/>
  <c r="AV11" i="55"/>
  <c r="BJ11" i="55"/>
  <c r="AT11" i="55"/>
  <c r="BH11" i="55"/>
  <c r="AN11" i="55"/>
  <c r="BI11" i="55"/>
  <c r="BG11" i="55"/>
  <c r="BE11" i="55"/>
  <c r="AQ11" i="55"/>
  <c r="AM11" i="55"/>
  <c r="AL11" i="55"/>
  <c r="AK11" i="55"/>
  <c r="BC11" i="55"/>
  <c r="Z11" i="55"/>
  <c r="AA11" i="55"/>
  <c r="AE11" i="55"/>
  <c r="AF11" i="55"/>
  <c r="X12" i="55"/>
  <c r="AC11" i="55"/>
  <c r="AD11" i="55"/>
  <c r="AB11" i="55"/>
  <c r="BN11" i="55" s="1"/>
  <c r="AG11" i="55"/>
  <c r="BN7" i="62"/>
  <c r="BN6" i="24"/>
  <c r="BN7" i="37"/>
  <c r="BN7" i="21"/>
  <c r="BJ8" i="53"/>
  <c r="AZ8" i="53"/>
  <c r="AP8" i="53"/>
  <c r="BI8" i="53"/>
  <c r="AY8" i="53"/>
  <c r="AO8" i="53"/>
  <c r="BH8" i="53"/>
  <c r="AX8" i="53"/>
  <c r="AN8" i="53"/>
  <c r="BM8" i="53"/>
  <c r="BC8" i="53"/>
  <c r="AS8" i="53"/>
  <c r="AI8" i="53"/>
  <c r="Y8" i="53"/>
  <c r="BK8" i="53"/>
  <c r="AT8" i="53"/>
  <c r="BG8" i="53"/>
  <c r="AR8" i="53"/>
  <c r="AA8" i="53"/>
  <c r="BF8" i="53"/>
  <c r="AQ8" i="53"/>
  <c r="Z8" i="53"/>
  <c r="BE8" i="53"/>
  <c r="AM8" i="53"/>
  <c r="BD8" i="53"/>
  <c r="AL8" i="53"/>
  <c r="BB8" i="53"/>
  <c r="AK8" i="53"/>
  <c r="BA8" i="53"/>
  <c r="AJ8" i="53"/>
  <c r="AW8" i="53"/>
  <c r="AH8" i="53"/>
  <c r="AV8" i="53"/>
  <c r="BL8" i="53"/>
  <c r="AU8" i="53"/>
  <c r="X9" i="53"/>
  <c r="AF8" i="53"/>
  <c r="AB8" i="53"/>
  <c r="AE8" i="53"/>
  <c r="AD8" i="53"/>
  <c r="AG8" i="53"/>
  <c r="AC8" i="53"/>
  <c r="BE7" i="30"/>
  <c r="AU7" i="30"/>
  <c r="AK7" i="30"/>
  <c r="BM7" i="30"/>
  <c r="BC7" i="30"/>
  <c r="AS7" i="30"/>
  <c r="AI7" i="30"/>
  <c r="Y7" i="30"/>
  <c r="BJ7" i="30"/>
  <c r="AZ7" i="30"/>
  <c r="AP7" i="30"/>
  <c r="BK7" i="30"/>
  <c r="AW7" i="30"/>
  <c r="AH7" i="30"/>
  <c r="BI7" i="30"/>
  <c r="AV7" i="30"/>
  <c r="BH7" i="30"/>
  <c r="AT7" i="30"/>
  <c r="BG7" i="30"/>
  <c r="AR7" i="30"/>
  <c r="BF7" i="30"/>
  <c r="AQ7" i="30"/>
  <c r="BD7" i="30"/>
  <c r="AO7" i="30"/>
  <c r="BA7" i="30"/>
  <c r="AM7" i="30"/>
  <c r="AY7" i="30"/>
  <c r="AL7" i="30"/>
  <c r="BL7" i="30"/>
  <c r="AX7" i="30"/>
  <c r="AJ7" i="30"/>
  <c r="BB7" i="30"/>
  <c r="AN7" i="30"/>
  <c r="Z7" i="30"/>
  <c r="AA7" i="30"/>
  <c r="AF7" i="30"/>
  <c r="AB7" i="30"/>
  <c r="AD7" i="30"/>
  <c r="AG7" i="30"/>
  <c r="AC7" i="30"/>
  <c r="AE7" i="30"/>
  <c r="X8" i="30"/>
  <c r="BD7" i="36"/>
  <c r="AT7" i="36"/>
  <c r="AJ7" i="36"/>
  <c r="Z7" i="36"/>
  <c r="BL7" i="36"/>
  <c r="BB7" i="36"/>
  <c r="AR7" i="36"/>
  <c r="AH7" i="36"/>
  <c r="BJ7" i="36"/>
  <c r="AZ7" i="36"/>
  <c r="AP7" i="36"/>
  <c r="BI7" i="36"/>
  <c r="AY7" i="36"/>
  <c r="AO7" i="36"/>
  <c r="BH7" i="36"/>
  <c r="AX7" i="36"/>
  <c r="AN7" i="36"/>
  <c r="AW7" i="36"/>
  <c r="AV7" i="36"/>
  <c r="AU7" i="36"/>
  <c r="AA7" i="36"/>
  <c r="BM7" i="36"/>
  <c r="AS7" i="36"/>
  <c r="Y7" i="36"/>
  <c r="BK7" i="36"/>
  <c r="AQ7" i="36"/>
  <c r="BG7" i="36"/>
  <c r="AM7" i="36"/>
  <c r="BF7" i="36"/>
  <c r="AL7" i="36"/>
  <c r="BE7" i="36"/>
  <c r="AK7" i="36"/>
  <c r="BC7" i="36"/>
  <c r="AI7" i="36"/>
  <c r="BA7" i="36"/>
  <c r="AD7" i="36"/>
  <c r="AG7" i="36"/>
  <c r="X8" i="36"/>
  <c r="AB7" i="36"/>
  <c r="AF7" i="36"/>
  <c r="AC7" i="36"/>
  <c r="AE7" i="36"/>
  <c r="BN11" i="40"/>
  <c r="BF7" i="29"/>
  <c r="AV7" i="29"/>
  <c r="AL7" i="29"/>
  <c r="BE7" i="29"/>
  <c r="AT7" i="29"/>
  <c r="AI7" i="29"/>
  <c r="BD7" i="29"/>
  <c r="AS7" i="29"/>
  <c r="AH7" i="29"/>
  <c r="BC7" i="29"/>
  <c r="AR7" i="29"/>
  <c r="BM7" i="29"/>
  <c r="BB7" i="29"/>
  <c r="AQ7" i="29"/>
  <c r="BL7" i="29"/>
  <c r="BA7" i="29"/>
  <c r="AP7" i="29"/>
  <c r="BK7" i="29"/>
  <c r="AZ7" i="29"/>
  <c r="AO7" i="29"/>
  <c r="BI7" i="29"/>
  <c r="AX7" i="29"/>
  <c r="AM7" i="29"/>
  <c r="BH7" i="29"/>
  <c r="AW7" i="29"/>
  <c r="AK7" i="29"/>
  <c r="Z7" i="29"/>
  <c r="BG7" i="29"/>
  <c r="AU7" i="29"/>
  <c r="AJ7" i="29"/>
  <c r="Y7" i="29"/>
  <c r="AY7" i="29"/>
  <c r="AN7" i="29"/>
  <c r="BJ7" i="29"/>
  <c r="AA7" i="29"/>
  <c r="AE7" i="29"/>
  <c r="AC7" i="29"/>
  <c r="AG7" i="29"/>
  <c r="AD7" i="29"/>
  <c r="AB7" i="29"/>
  <c r="X8" i="29"/>
  <c r="AF7" i="29"/>
  <c r="BN7" i="12"/>
  <c r="BN7" i="31"/>
  <c r="BN9" i="35"/>
  <c r="BH8" i="21"/>
  <c r="AX8" i="21"/>
  <c r="AN8" i="21"/>
  <c r="BF8" i="21"/>
  <c r="AV8" i="21"/>
  <c r="AL8" i="21"/>
  <c r="BL8" i="21"/>
  <c r="BB8" i="21"/>
  <c r="AR8" i="21"/>
  <c r="AH8" i="21"/>
  <c r="BI8" i="21"/>
  <c r="AY8" i="21"/>
  <c r="AO8" i="21"/>
  <c r="BJ8" i="21"/>
  <c r="AS8" i="21"/>
  <c r="AA8" i="21"/>
  <c r="BG8" i="21"/>
  <c r="AQ8" i="21"/>
  <c r="Z8" i="21"/>
  <c r="BE8" i="21"/>
  <c r="AP8" i="21"/>
  <c r="Y8" i="21"/>
  <c r="BD8" i="21"/>
  <c r="AM8" i="21"/>
  <c r="BC8" i="21"/>
  <c r="AK8" i="21"/>
  <c r="BA8" i="21"/>
  <c r="AJ8" i="21"/>
  <c r="AW8" i="21"/>
  <c r="BM8" i="21"/>
  <c r="AU8" i="21"/>
  <c r="BK8" i="21"/>
  <c r="AT8" i="21"/>
  <c r="AI8" i="21"/>
  <c r="AZ8" i="21"/>
  <c r="AD8" i="21"/>
  <c r="X9" i="21"/>
  <c r="AG8" i="21"/>
  <c r="AF8" i="21"/>
  <c r="AE8" i="21"/>
  <c r="AC8" i="21"/>
  <c r="AB8" i="21"/>
  <c r="BK10" i="28"/>
  <c r="BA10" i="28"/>
  <c r="AQ10" i="28"/>
  <c r="BJ10" i="28"/>
  <c r="AZ10" i="28"/>
  <c r="AP10" i="28"/>
  <c r="BI10" i="28"/>
  <c r="AY10" i="28"/>
  <c r="AO10" i="28"/>
  <c r="BH10" i="28"/>
  <c r="AX10" i="28"/>
  <c r="AN10" i="28"/>
  <c r="BG10" i="28"/>
  <c r="AW10" i="28"/>
  <c r="AM10" i="28"/>
  <c r="BD10" i="28"/>
  <c r="AT10" i="28"/>
  <c r="AJ10" i="28"/>
  <c r="Z10" i="28"/>
  <c r="BL10" i="28"/>
  <c r="BB10" i="28"/>
  <c r="AR10" i="28"/>
  <c r="AH10" i="28"/>
  <c r="AU10" i="28"/>
  <c r="AS10" i="28"/>
  <c r="AL10" i="28"/>
  <c r="AK10" i="28"/>
  <c r="AI10" i="28"/>
  <c r="BM10" i="28"/>
  <c r="BF10" i="28"/>
  <c r="AA10" i="28"/>
  <c r="BE10" i="28"/>
  <c r="Y10" i="28"/>
  <c r="BC10" i="28"/>
  <c r="AV10" i="28"/>
  <c r="AD10" i="28"/>
  <c r="AB10" i="28"/>
  <c r="AC10" i="28"/>
  <c r="AF10" i="28"/>
  <c r="AE10" i="28"/>
  <c r="AG10" i="28"/>
  <c r="X11" i="28"/>
  <c r="BF7" i="25"/>
  <c r="AV7" i="25"/>
  <c r="AL7" i="25"/>
  <c r="BE7" i="25"/>
  <c r="AU7" i="25"/>
  <c r="AK7" i="25"/>
  <c r="BD7" i="25"/>
  <c r="AT7" i="25"/>
  <c r="AJ7" i="25"/>
  <c r="Z7" i="25"/>
  <c r="BM7" i="25"/>
  <c r="BC7" i="25"/>
  <c r="AS7" i="25"/>
  <c r="AI7" i="25"/>
  <c r="Y7" i="25"/>
  <c r="BL7" i="25"/>
  <c r="BB7" i="25"/>
  <c r="AR7" i="25"/>
  <c r="AH7" i="25"/>
  <c r="BK7" i="25"/>
  <c r="BA7" i="25"/>
  <c r="AQ7" i="25"/>
  <c r="BJ7" i="25"/>
  <c r="AZ7" i="25"/>
  <c r="AP7" i="25"/>
  <c r="AN7" i="25"/>
  <c r="AM7" i="25"/>
  <c r="BI7" i="25"/>
  <c r="BH7" i="25"/>
  <c r="BG7" i="25"/>
  <c r="AY7" i="25"/>
  <c r="AX7" i="25"/>
  <c r="AW7" i="25"/>
  <c r="AO7" i="25"/>
  <c r="AA7" i="25"/>
  <c r="AB7" i="25"/>
  <c r="AE7" i="25"/>
  <c r="X8" i="25"/>
  <c r="AF7" i="25"/>
  <c r="AC7" i="25"/>
  <c r="AG7" i="25"/>
  <c r="AD7" i="25"/>
  <c r="BI7" i="10"/>
  <c r="AY7" i="10"/>
  <c r="AO7" i="10"/>
  <c r="BH7" i="10"/>
  <c r="AX7" i="10"/>
  <c r="AN7" i="10"/>
  <c r="BF7" i="10"/>
  <c r="AV7" i="10"/>
  <c r="AL7" i="10"/>
  <c r="BE7" i="10"/>
  <c r="AU7" i="10"/>
  <c r="AK7" i="10"/>
  <c r="AA7" i="10"/>
  <c r="BJ7" i="10"/>
  <c r="AZ7" i="10"/>
  <c r="AP7" i="10"/>
  <c r="BD7" i="10"/>
  <c r="AJ7" i="10"/>
  <c r="BC7" i="10"/>
  <c r="AI7" i="10"/>
  <c r="BB7" i="10"/>
  <c r="AH7" i="10"/>
  <c r="BA7" i="10"/>
  <c r="AW7" i="10"/>
  <c r="AT7" i="10"/>
  <c r="Z7" i="10"/>
  <c r="BM7" i="10"/>
  <c r="AS7" i="10"/>
  <c r="Y7" i="10"/>
  <c r="BL7" i="10"/>
  <c r="AR7" i="10"/>
  <c r="BK7" i="10"/>
  <c r="AQ7" i="10"/>
  <c r="BG7" i="10"/>
  <c r="AM7" i="10"/>
  <c r="AE7" i="10"/>
  <c r="AF7" i="10"/>
  <c r="AD7" i="10"/>
  <c r="X8" i="10"/>
  <c r="AB7" i="10"/>
  <c r="AG7" i="10"/>
  <c r="AC7" i="10"/>
  <c r="BE7" i="42"/>
  <c r="AU7" i="42"/>
  <c r="AK7" i="42"/>
  <c r="BM7" i="42"/>
  <c r="BC7" i="42"/>
  <c r="AS7" i="42"/>
  <c r="AI7" i="42"/>
  <c r="Y7" i="42"/>
  <c r="BK7" i="42"/>
  <c r="BA7" i="42"/>
  <c r="AQ7" i="42"/>
  <c r="BJ7" i="42"/>
  <c r="AZ7" i="42"/>
  <c r="AP7" i="42"/>
  <c r="BI7" i="42"/>
  <c r="AY7" i="42"/>
  <c r="AO7" i="42"/>
  <c r="BH7" i="42"/>
  <c r="AX7" i="42"/>
  <c r="AN7" i="42"/>
  <c r="AT7" i="42"/>
  <c r="AR7" i="42"/>
  <c r="AM7" i="42"/>
  <c r="BL7" i="42"/>
  <c r="AL7" i="42"/>
  <c r="BG7" i="42"/>
  <c r="AJ7" i="42"/>
  <c r="BF7" i="42"/>
  <c r="AH7" i="42"/>
  <c r="BD7" i="42"/>
  <c r="BB7" i="42"/>
  <c r="AW7" i="42"/>
  <c r="Z7" i="42"/>
  <c r="AV7" i="42"/>
  <c r="AA7" i="42"/>
  <c r="AB7" i="42"/>
  <c r="AG7" i="42"/>
  <c r="X8" i="42"/>
  <c r="AC7" i="42"/>
  <c r="AE7" i="42"/>
  <c r="AF7" i="42"/>
  <c r="AD7" i="42"/>
  <c r="BM12" i="40"/>
  <c r="BC12" i="40"/>
  <c r="AS12" i="40"/>
  <c r="AI12" i="40"/>
  <c r="Y12" i="40"/>
  <c r="BL12" i="40"/>
  <c r="BB12" i="40"/>
  <c r="AR12" i="40"/>
  <c r="AH12" i="40"/>
  <c r="BK12" i="40"/>
  <c r="BA12" i="40"/>
  <c r="AQ12" i="40"/>
  <c r="BJ12" i="40"/>
  <c r="AZ12" i="40"/>
  <c r="AP12" i="40"/>
  <c r="BI12" i="40"/>
  <c r="AY12" i="40"/>
  <c r="AO12" i="40"/>
  <c r="BH12" i="40"/>
  <c r="AX12" i="40"/>
  <c r="AN12" i="40"/>
  <c r="BG12" i="40"/>
  <c r="AW12" i="40"/>
  <c r="AM12" i="40"/>
  <c r="BF12" i="40"/>
  <c r="AV12" i="40"/>
  <c r="AL12" i="40"/>
  <c r="AT12" i="40"/>
  <c r="AK12" i="40"/>
  <c r="AJ12" i="40"/>
  <c r="AA12" i="40"/>
  <c r="Z12" i="40"/>
  <c r="BE12" i="40"/>
  <c r="BD12" i="40"/>
  <c r="AU12" i="40"/>
  <c r="AB12" i="40"/>
  <c r="X13" i="40"/>
  <c r="AD12" i="40"/>
  <c r="AF12" i="40"/>
  <c r="AG12" i="40"/>
  <c r="AE12" i="40"/>
  <c r="AC12" i="40"/>
  <c r="BJ8" i="46"/>
  <c r="AZ8" i="46"/>
  <c r="AP8" i="46"/>
  <c r="BH8" i="46"/>
  <c r="AX8" i="46"/>
  <c r="AN8" i="46"/>
  <c r="BF8" i="46"/>
  <c r="AT8" i="46"/>
  <c r="AH8" i="46"/>
  <c r="BD8" i="46"/>
  <c r="AR8" i="46"/>
  <c r="BC8" i="46"/>
  <c r="AQ8" i="46"/>
  <c r="BB8" i="46"/>
  <c r="AO8" i="46"/>
  <c r="BM8" i="46"/>
  <c r="BA8" i="46"/>
  <c r="AM8" i="46"/>
  <c r="BL8" i="46"/>
  <c r="AY8" i="46"/>
  <c r="AL8" i="46"/>
  <c r="Z8" i="46"/>
  <c r="BK8" i="46"/>
  <c r="AW8" i="46"/>
  <c r="AK8" i="46"/>
  <c r="Y8" i="46"/>
  <c r="BG8" i="46"/>
  <c r="AU8" i="46"/>
  <c r="AI8" i="46"/>
  <c r="AS8" i="46"/>
  <c r="AJ8" i="46"/>
  <c r="BI8" i="46"/>
  <c r="BE8" i="46"/>
  <c r="AV8" i="46"/>
  <c r="AA8" i="46"/>
  <c r="AF8" i="46"/>
  <c r="AE8" i="46"/>
  <c r="AG8" i="46"/>
  <c r="X9" i="46"/>
  <c r="AB8" i="46"/>
  <c r="AC8" i="46"/>
  <c r="AD8" i="46"/>
  <c r="BJ7" i="17"/>
  <c r="AZ7" i="17"/>
  <c r="AP7" i="17"/>
  <c r="BF7" i="17"/>
  <c r="AV7" i="17"/>
  <c r="AL7" i="17"/>
  <c r="BK7" i="17"/>
  <c r="AX7" i="17"/>
  <c r="AK7" i="17"/>
  <c r="Y7" i="17"/>
  <c r="BI7" i="17"/>
  <c r="AW7" i="17"/>
  <c r="AJ7" i="17"/>
  <c r="BH7" i="17"/>
  <c r="AU7" i="17"/>
  <c r="AI7" i="17"/>
  <c r="BG7" i="17"/>
  <c r="AT7" i="17"/>
  <c r="AH7" i="17"/>
  <c r="BE7" i="17"/>
  <c r="AS7" i="17"/>
  <c r="BD7" i="17"/>
  <c r="AR7" i="17"/>
  <c r="BC7" i="17"/>
  <c r="AQ7" i="17"/>
  <c r="BB7" i="17"/>
  <c r="AO7" i="17"/>
  <c r="BM7" i="17"/>
  <c r="BA7" i="17"/>
  <c r="AN7" i="17"/>
  <c r="BL7" i="17"/>
  <c r="AY7" i="17"/>
  <c r="AM7" i="17"/>
  <c r="Z7" i="17"/>
  <c r="AA7" i="17"/>
  <c r="AB7" i="17"/>
  <c r="AG7" i="17"/>
  <c r="AF7" i="17"/>
  <c r="AE7" i="17"/>
  <c r="AD7" i="17"/>
  <c r="X8" i="17"/>
  <c r="AC7" i="17"/>
  <c r="BN7" i="27"/>
  <c r="BM9" i="60"/>
  <c r="BC9" i="60"/>
  <c r="AS9" i="60"/>
  <c r="AI9" i="60"/>
  <c r="Y9" i="60"/>
  <c r="BJ9" i="60"/>
  <c r="AZ9" i="60"/>
  <c r="AP9" i="60"/>
  <c r="BE9" i="60"/>
  <c r="AR9" i="60"/>
  <c r="BB9" i="60"/>
  <c r="AO9" i="60"/>
  <c r="BA9" i="60"/>
  <c r="AN9" i="60"/>
  <c r="BL9" i="60"/>
  <c r="AY9" i="60"/>
  <c r="AM9" i="60"/>
  <c r="BI9" i="60"/>
  <c r="AW9" i="60"/>
  <c r="AK9" i="60"/>
  <c r="BG9" i="60"/>
  <c r="AU9" i="60"/>
  <c r="AH9" i="60"/>
  <c r="AX9" i="60"/>
  <c r="AV9" i="60"/>
  <c r="AT9" i="60"/>
  <c r="AQ9" i="60"/>
  <c r="AL9" i="60"/>
  <c r="AJ9" i="60"/>
  <c r="BK9" i="60"/>
  <c r="BH9" i="60"/>
  <c r="BF9" i="60"/>
  <c r="Z9" i="60"/>
  <c r="BD9" i="60"/>
  <c r="AA9" i="60"/>
  <c r="AF9" i="60"/>
  <c r="AG9" i="60"/>
  <c r="AD9" i="60"/>
  <c r="X10" i="60"/>
  <c r="AC9" i="60"/>
  <c r="AB9" i="60"/>
  <c r="BN9" i="60" s="1"/>
  <c r="AE9" i="60"/>
  <c r="BF7" i="44"/>
  <c r="AV7" i="44"/>
  <c r="AL7" i="44"/>
  <c r="BG7" i="44"/>
  <c r="AU7" i="44"/>
  <c r="AJ7" i="44"/>
  <c r="Y7" i="44"/>
  <c r="BE7" i="44"/>
  <c r="AT7" i="44"/>
  <c r="AI7" i="44"/>
  <c r="BD7" i="44"/>
  <c r="AS7" i="44"/>
  <c r="AH7" i="44"/>
  <c r="BC7" i="44"/>
  <c r="AR7" i="44"/>
  <c r="BM7" i="44"/>
  <c r="BB7" i="44"/>
  <c r="AQ7" i="44"/>
  <c r="BL7" i="44"/>
  <c r="BA7" i="44"/>
  <c r="AP7" i="44"/>
  <c r="BK7" i="44"/>
  <c r="AZ7" i="44"/>
  <c r="AO7" i="44"/>
  <c r="BJ7" i="44"/>
  <c r="AY7" i="44"/>
  <c r="AN7" i="44"/>
  <c r="BI7" i="44"/>
  <c r="AX7" i="44"/>
  <c r="AM7" i="44"/>
  <c r="AA7" i="44"/>
  <c r="BH7" i="44"/>
  <c r="AW7" i="44"/>
  <c r="AK7" i="44"/>
  <c r="Z7" i="44"/>
  <c r="AG7" i="44"/>
  <c r="AF7" i="44"/>
  <c r="AB7" i="44"/>
  <c r="AD7" i="44"/>
  <c r="AE7" i="44"/>
  <c r="X8" i="44"/>
  <c r="AC7" i="44"/>
  <c r="BN8" i="11"/>
  <c r="BF8" i="52"/>
  <c r="AV8" i="52"/>
  <c r="AL8" i="52"/>
  <c r="BJ8" i="52"/>
  <c r="AY8" i="52"/>
  <c r="AN8" i="52"/>
  <c r="BI8" i="52"/>
  <c r="AX8" i="52"/>
  <c r="AM8" i="52"/>
  <c r="BH8" i="52"/>
  <c r="AW8" i="52"/>
  <c r="AK8" i="52"/>
  <c r="Z8" i="52"/>
  <c r="BG8" i="52"/>
  <c r="AU8" i="52"/>
  <c r="AJ8" i="52"/>
  <c r="Y8" i="52"/>
  <c r="BE8" i="52"/>
  <c r="AT8" i="52"/>
  <c r="AI8" i="52"/>
  <c r="BM8" i="52"/>
  <c r="BB8" i="52"/>
  <c r="AQ8" i="52"/>
  <c r="AP8" i="52"/>
  <c r="AO8" i="52"/>
  <c r="BL8" i="52"/>
  <c r="AH8" i="52"/>
  <c r="BK8" i="52"/>
  <c r="BD8" i="52"/>
  <c r="BC8" i="52"/>
  <c r="BA8" i="52"/>
  <c r="AZ8" i="52"/>
  <c r="AS8" i="52"/>
  <c r="AR8" i="52"/>
  <c r="AA8" i="52"/>
  <c r="AD8" i="52"/>
  <c r="AG8" i="52"/>
  <c r="AB8" i="52"/>
  <c r="AE8" i="52"/>
  <c r="AC8" i="52"/>
  <c r="AF8" i="52"/>
  <c r="X9" i="52"/>
  <c r="BL8" i="15"/>
  <c r="BB8" i="15"/>
  <c r="AR8" i="15"/>
  <c r="AH8" i="15"/>
  <c r="BK8" i="15"/>
  <c r="BA8" i="15"/>
  <c r="AQ8" i="15"/>
  <c r="BJ8" i="15"/>
  <c r="AZ8" i="15"/>
  <c r="AP8" i="15"/>
  <c r="BI8" i="15"/>
  <c r="AY8" i="15"/>
  <c r="AO8" i="15"/>
  <c r="BH8" i="15"/>
  <c r="AX8" i="15"/>
  <c r="AN8" i="15"/>
  <c r="BG8" i="15"/>
  <c r="AW8" i="15"/>
  <c r="AM8" i="15"/>
  <c r="BF8" i="15"/>
  <c r="AV8" i="15"/>
  <c r="AL8" i="15"/>
  <c r="BE8" i="15"/>
  <c r="AU8" i="15"/>
  <c r="AK8" i="15"/>
  <c r="AA8" i="15"/>
  <c r="Z8" i="15"/>
  <c r="Y8" i="15"/>
  <c r="BM8" i="15"/>
  <c r="BD8" i="15"/>
  <c r="BC8" i="15"/>
  <c r="AT8" i="15"/>
  <c r="AS8" i="15"/>
  <c r="AJ8" i="15"/>
  <c r="AI8" i="15"/>
  <c r="AF8" i="15"/>
  <c r="AD8" i="15"/>
  <c r="AB8" i="15"/>
  <c r="AG8" i="15"/>
  <c r="AE8" i="15"/>
  <c r="X9" i="15"/>
  <c r="AC8" i="15"/>
  <c r="BD7" i="18"/>
  <c r="AT7" i="18"/>
  <c r="AJ7" i="18"/>
  <c r="Z7" i="18"/>
  <c r="BM7" i="18"/>
  <c r="BC7" i="18"/>
  <c r="AS7" i="18"/>
  <c r="AI7" i="18"/>
  <c r="Y7" i="18"/>
  <c r="BJ7" i="18"/>
  <c r="AZ7" i="18"/>
  <c r="AP7" i="18"/>
  <c r="BG7" i="18"/>
  <c r="AW7" i="18"/>
  <c r="AM7" i="18"/>
  <c r="BF7" i="18"/>
  <c r="AV7" i="18"/>
  <c r="AL7" i="18"/>
  <c r="BE7" i="18"/>
  <c r="AU7" i="18"/>
  <c r="AK7" i="18"/>
  <c r="AR7" i="18"/>
  <c r="AQ7" i="18"/>
  <c r="BL7" i="18"/>
  <c r="AO7" i="18"/>
  <c r="BK7" i="18"/>
  <c r="AN7" i="18"/>
  <c r="BI7" i="18"/>
  <c r="AH7" i="18"/>
  <c r="BH7" i="18"/>
  <c r="BB7" i="18"/>
  <c r="BA7" i="18"/>
  <c r="AY7" i="18"/>
  <c r="AX7" i="18"/>
  <c r="AA7" i="18"/>
  <c r="AF7" i="18"/>
  <c r="AG7" i="18"/>
  <c r="AE7" i="18"/>
  <c r="AD7" i="18"/>
  <c r="AC7" i="18"/>
  <c r="AB7" i="18"/>
  <c r="BN7" i="18" s="1"/>
  <c r="X8" i="18"/>
  <c r="BH7" i="14"/>
  <c r="AX7" i="14"/>
  <c r="AN7" i="14"/>
  <c r="BF7" i="14"/>
  <c r="AV7" i="14"/>
  <c r="AL7" i="14"/>
  <c r="BE7" i="14"/>
  <c r="AU7" i="14"/>
  <c r="AK7" i="14"/>
  <c r="AA7" i="14"/>
  <c r="BD7" i="14"/>
  <c r="AT7" i="14"/>
  <c r="AJ7" i="14"/>
  <c r="Z7" i="14"/>
  <c r="BM7" i="14"/>
  <c r="BC7" i="14"/>
  <c r="AS7" i="14"/>
  <c r="AI7" i="14"/>
  <c r="Y7" i="14"/>
  <c r="BK7" i="14"/>
  <c r="BA7" i="14"/>
  <c r="AQ7" i="14"/>
  <c r="BG7" i="14"/>
  <c r="BB7" i="14"/>
  <c r="AZ7" i="14"/>
  <c r="AY7" i="14"/>
  <c r="AW7" i="14"/>
  <c r="AR7" i="14"/>
  <c r="AP7" i="14"/>
  <c r="BL7" i="14"/>
  <c r="AO7" i="14"/>
  <c r="BJ7" i="14"/>
  <c r="AM7" i="14"/>
  <c r="BI7" i="14"/>
  <c r="AH7" i="14"/>
  <c r="AF7" i="14"/>
  <c r="AD7" i="14"/>
  <c r="X8" i="14"/>
  <c r="AC7" i="14"/>
  <c r="AB7" i="14"/>
  <c r="AG7" i="14"/>
  <c r="AE7" i="14"/>
  <c r="BJ6" i="13"/>
  <c r="AZ6" i="13"/>
  <c r="AP6" i="13"/>
  <c r="BH6" i="13"/>
  <c r="AX6" i="13"/>
  <c r="AN6" i="13"/>
  <c r="BG6" i="13"/>
  <c r="AW6" i="13"/>
  <c r="AM6" i="13"/>
  <c r="BK6" i="13"/>
  <c r="AU6" i="13"/>
  <c r="AH6" i="13"/>
  <c r="BI6" i="13"/>
  <c r="AT6" i="13"/>
  <c r="BF6" i="13"/>
  <c r="AS6" i="13"/>
  <c r="BE6" i="13"/>
  <c r="AR6" i="13"/>
  <c r="BD6" i="13"/>
  <c r="AQ6" i="13"/>
  <c r="BC6" i="13"/>
  <c r="AO6" i="13"/>
  <c r="Z6" i="13"/>
  <c r="BB6" i="13"/>
  <c r="AL6" i="13"/>
  <c r="Y6" i="13"/>
  <c r="BA6" i="13"/>
  <c r="AK6" i="13"/>
  <c r="BM6" i="13"/>
  <c r="AY6" i="13"/>
  <c r="AJ6" i="13"/>
  <c r="BL6" i="13"/>
  <c r="AV6" i="13"/>
  <c r="AI6" i="13"/>
  <c r="AA6" i="13"/>
  <c r="X7" i="13"/>
  <c r="AF6" i="13"/>
  <c r="AE6" i="13"/>
  <c r="AG6" i="13"/>
  <c r="AB6" i="13"/>
  <c r="AD6" i="13"/>
  <c r="AC6" i="13"/>
  <c r="BN7" i="14" l="1"/>
  <c r="BD8" i="18"/>
  <c r="AT8" i="18"/>
  <c r="AJ8" i="18"/>
  <c r="Z8" i="18"/>
  <c r="BM8" i="18"/>
  <c r="BC8" i="18"/>
  <c r="AS8" i="18"/>
  <c r="AI8" i="18"/>
  <c r="Y8" i="18"/>
  <c r="BK8" i="18"/>
  <c r="BA8" i="18"/>
  <c r="AQ8" i="18"/>
  <c r="BJ8" i="18"/>
  <c r="AZ8" i="18"/>
  <c r="AP8" i="18"/>
  <c r="BG8" i="18"/>
  <c r="AW8" i="18"/>
  <c r="AM8" i="18"/>
  <c r="BF8" i="18"/>
  <c r="AV8" i="18"/>
  <c r="AL8" i="18"/>
  <c r="BE8" i="18"/>
  <c r="AU8" i="18"/>
  <c r="AK8" i="18"/>
  <c r="BB8" i="18"/>
  <c r="AY8" i="18"/>
  <c r="AX8" i="18"/>
  <c r="AR8" i="18"/>
  <c r="AO8" i="18"/>
  <c r="AN8" i="18"/>
  <c r="AH8" i="18"/>
  <c r="BL8" i="18"/>
  <c r="BI8" i="18"/>
  <c r="BH8" i="18"/>
  <c r="AA8" i="18"/>
  <c r="AG8" i="18"/>
  <c r="AF8" i="18"/>
  <c r="X9" i="18"/>
  <c r="AC8" i="18"/>
  <c r="AE8" i="18"/>
  <c r="AB8" i="18"/>
  <c r="AD8" i="18"/>
  <c r="BN7" i="17"/>
  <c r="BI9" i="46"/>
  <c r="AY9" i="46"/>
  <c r="AO9" i="46"/>
  <c r="BG9" i="46"/>
  <c r="AW9" i="46"/>
  <c r="AM9" i="46"/>
  <c r="BE9" i="46"/>
  <c r="AS9" i="46"/>
  <c r="BC9" i="46"/>
  <c r="AQ9" i="46"/>
  <c r="BB9" i="46"/>
  <c r="AP9" i="46"/>
  <c r="BM9" i="46"/>
  <c r="BA9" i="46"/>
  <c r="AN9" i="46"/>
  <c r="BL9" i="46"/>
  <c r="AZ9" i="46"/>
  <c r="AL9" i="46"/>
  <c r="Z9" i="46"/>
  <c r="BK9" i="46"/>
  <c r="AX9" i="46"/>
  <c r="AK9" i="46"/>
  <c r="Y9" i="46"/>
  <c r="BJ9" i="46"/>
  <c r="AV9" i="46"/>
  <c r="AJ9" i="46"/>
  <c r="BF9" i="46"/>
  <c r="AT9" i="46"/>
  <c r="AH9" i="46"/>
  <c r="BD9" i="46"/>
  <c r="AU9" i="46"/>
  <c r="AR9" i="46"/>
  <c r="AI9" i="46"/>
  <c r="BH9" i="46"/>
  <c r="AA9" i="46"/>
  <c r="AB9" i="46"/>
  <c r="AG9" i="46"/>
  <c r="AE9" i="46"/>
  <c r="X10" i="46"/>
  <c r="AF9" i="46"/>
  <c r="AC9" i="46"/>
  <c r="AD9" i="46"/>
  <c r="BF8" i="25"/>
  <c r="AV8" i="25"/>
  <c r="AL8" i="25"/>
  <c r="BE8" i="25"/>
  <c r="AU8" i="25"/>
  <c r="AK8" i="25"/>
  <c r="BD8" i="25"/>
  <c r="AT8" i="25"/>
  <c r="AJ8" i="25"/>
  <c r="Z8" i="25"/>
  <c r="BM8" i="25"/>
  <c r="BC8" i="25"/>
  <c r="AS8" i="25"/>
  <c r="AI8" i="25"/>
  <c r="Y8" i="25"/>
  <c r="BL8" i="25"/>
  <c r="BB8" i="25"/>
  <c r="AR8" i="25"/>
  <c r="AH8" i="25"/>
  <c r="BK8" i="25"/>
  <c r="BA8" i="25"/>
  <c r="AQ8" i="25"/>
  <c r="BJ8" i="25"/>
  <c r="AZ8" i="25"/>
  <c r="AP8" i="25"/>
  <c r="BG8" i="25"/>
  <c r="AY8" i="25"/>
  <c r="AX8" i="25"/>
  <c r="AW8" i="25"/>
  <c r="AO8" i="25"/>
  <c r="AN8" i="25"/>
  <c r="AM8" i="25"/>
  <c r="BI8" i="25"/>
  <c r="BH8" i="25"/>
  <c r="AA8" i="25"/>
  <c r="AB8" i="25"/>
  <c r="AC8" i="25"/>
  <c r="AF8" i="25"/>
  <c r="AE8" i="25"/>
  <c r="AG8" i="25"/>
  <c r="AD8" i="25"/>
  <c r="X9" i="25"/>
  <c r="BI9" i="53"/>
  <c r="AY9" i="53"/>
  <c r="AO9" i="53"/>
  <c r="BH9" i="53"/>
  <c r="AX9" i="53"/>
  <c r="AN9" i="53"/>
  <c r="BG9" i="53"/>
  <c r="AW9" i="53"/>
  <c r="AM9" i="53"/>
  <c r="BL9" i="53"/>
  <c r="BB9" i="53"/>
  <c r="AR9" i="53"/>
  <c r="AH9" i="53"/>
  <c r="BJ9" i="53"/>
  <c r="AS9" i="53"/>
  <c r="AA9" i="53"/>
  <c r="BF9" i="53"/>
  <c r="AQ9" i="53"/>
  <c r="Z9" i="53"/>
  <c r="BE9" i="53"/>
  <c r="AP9" i="53"/>
  <c r="Y9" i="53"/>
  <c r="BD9" i="53"/>
  <c r="AL9" i="53"/>
  <c r="BC9" i="53"/>
  <c r="AK9" i="53"/>
  <c r="BA9" i="53"/>
  <c r="AJ9" i="53"/>
  <c r="AZ9" i="53"/>
  <c r="AI9" i="53"/>
  <c r="AV9" i="53"/>
  <c r="BM9" i="53"/>
  <c r="AU9" i="53"/>
  <c r="BK9" i="53"/>
  <c r="AT9" i="53"/>
  <c r="X10" i="53"/>
  <c r="AE9" i="53"/>
  <c r="AB9" i="53"/>
  <c r="BN9" i="53" s="1"/>
  <c r="AC9" i="53"/>
  <c r="AG9" i="53"/>
  <c r="AD9" i="53"/>
  <c r="AF9" i="53"/>
  <c r="BE8" i="61"/>
  <c r="AU8" i="61"/>
  <c r="AK8" i="61"/>
  <c r="BD8" i="61"/>
  <c r="AT8" i="61"/>
  <c r="AJ8" i="61"/>
  <c r="Z8" i="61"/>
  <c r="BM8" i="61"/>
  <c r="BC8" i="61"/>
  <c r="AS8" i="61"/>
  <c r="AI8" i="61"/>
  <c r="Y8" i="61"/>
  <c r="BJ8" i="61"/>
  <c r="AZ8" i="61"/>
  <c r="AP8" i="61"/>
  <c r="BI8" i="61"/>
  <c r="AR8" i="61"/>
  <c r="BH8" i="61"/>
  <c r="AQ8" i="61"/>
  <c r="BG8" i="61"/>
  <c r="AO8" i="61"/>
  <c r="BF8" i="61"/>
  <c r="AN8" i="61"/>
  <c r="BA8" i="61"/>
  <c r="AL8" i="61"/>
  <c r="AX8" i="61"/>
  <c r="BL8" i="61"/>
  <c r="AW8" i="61"/>
  <c r="AV8" i="61"/>
  <c r="AH8" i="61"/>
  <c r="BK8" i="61"/>
  <c r="BB8" i="61"/>
  <c r="AY8" i="61"/>
  <c r="AM8" i="61"/>
  <c r="AA8" i="61"/>
  <c r="AB8" i="61"/>
  <c r="BN8" i="61" s="1"/>
  <c r="AC8" i="61"/>
  <c r="AE8" i="61"/>
  <c r="AD8" i="61"/>
  <c r="AG8" i="61"/>
  <c r="AF8" i="61"/>
  <c r="X9" i="61"/>
  <c r="BE9" i="32"/>
  <c r="AU9" i="32"/>
  <c r="AK9" i="32"/>
  <c r="BD9" i="32"/>
  <c r="AT9" i="32"/>
  <c r="AJ9" i="32"/>
  <c r="Z9" i="32"/>
  <c r="BH9" i="32"/>
  <c r="AV9" i="32"/>
  <c r="AH9" i="32"/>
  <c r="BG9" i="32"/>
  <c r="AS9" i="32"/>
  <c r="BF9" i="32"/>
  <c r="AR9" i="32"/>
  <c r="BC9" i="32"/>
  <c r="AQ9" i="32"/>
  <c r="BB9" i="32"/>
  <c r="AP9" i="32"/>
  <c r="BM9" i="32"/>
  <c r="BA9" i="32"/>
  <c r="AO9" i="32"/>
  <c r="BL9" i="32"/>
  <c r="AZ9" i="32"/>
  <c r="AN9" i="32"/>
  <c r="BK9" i="32"/>
  <c r="AY9" i="32"/>
  <c r="AM9" i="32"/>
  <c r="Y9" i="32"/>
  <c r="BJ9" i="32"/>
  <c r="BI9" i="32"/>
  <c r="AX9" i="32"/>
  <c r="AW9" i="32"/>
  <c r="AL9" i="32"/>
  <c r="AI9" i="32"/>
  <c r="AA9" i="32"/>
  <c r="AG9" i="32"/>
  <c r="AB9" i="32"/>
  <c r="AD9" i="32"/>
  <c r="AF9" i="32"/>
  <c r="X10" i="32"/>
  <c r="AC9" i="32"/>
  <c r="AE9" i="32"/>
  <c r="BN7" i="49"/>
  <c r="BN10" i="47"/>
  <c r="BH9" i="31"/>
  <c r="AX9" i="31"/>
  <c r="AN9" i="31"/>
  <c r="BG9" i="31"/>
  <c r="AW9" i="31"/>
  <c r="AM9" i="31"/>
  <c r="BF9" i="31"/>
  <c r="AV9" i="31"/>
  <c r="AL9" i="31"/>
  <c r="BE9" i="31"/>
  <c r="AU9" i="31"/>
  <c r="AK9" i="31"/>
  <c r="BD9" i="31"/>
  <c r="AT9" i="31"/>
  <c r="AJ9" i="31"/>
  <c r="Z9" i="31"/>
  <c r="BM9" i="31"/>
  <c r="BC9" i="31"/>
  <c r="AS9" i="31"/>
  <c r="AI9" i="31"/>
  <c r="Y9" i="31"/>
  <c r="BL9" i="31"/>
  <c r="BB9" i="31"/>
  <c r="AR9" i="31"/>
  <c r="AH9" i="31"/>
  <c r="BK9" i="31"/>
  <c r="BJ9" i="31"/>
  <c r="BI9" i="31"/>
  <c r="BA9" i="31"/>
  <c r="AZ9" i="31"/>
  <c r="AY9" i="31"/>
  <c r="AQ9" i="31"/>
  <c r="AP9" i="31"/>
  <c r="AO9" i="31"/>
  <c r="AA9" i="31"/>
  <c r="AG9" i="31"/>
  <c r="AB9" i="31"/>
  <c r="AC9" i="31"/>
  <c r="X10" i="31"/>
  <c r="AD9" i="31"/>
  <c r="AF9" i="31"/>
  <c r="AE9" i="31"/>
  <c r="BM7" i="50"/>
  <c r="BC7" i="50"/>
  <c r="AS7" i="50"/>
  <c r="AI7" i="50"/>
  <c r="Y7" i="50"/>
  <c r="BJ7" i="50"/>
  <c r="AZ7" i="50"/>
  <c r="AP7" i="50"/>
  <c r="BD7" i="50"/>
  <c r="AQ7" i="50"/>
  <c r="BB7" i="50"/>
  <c r="AO7" i="50"/>
  <c r="BA7" i="50"/>
  <c r="AN7" i="50"/>
  <c r="BL7" i="50"/>
  <c r="AY7" i="50"/>
  <c r="AM7" i="50"/>
  <c r="BK7" i="50"/>
  <c r="AX7" i="50"/>
  <c r="AL7" i="50"/>
  <c r="Z7" i="50"/>
  <c r="BI7" i="50"/>
  <c r="AW7" i="50"/>
  <c r="AK7" i="50"/>
  <c r="BH7" i="50"/>
  <c r="AV7" i="50"/>
  <c r="AJ7" i="50"/>
  <c r="BG7" i="50"/>
  <c r="AU7" i="50"/>
  <c r="AH7" i="50"/>
  <c r="BF7" i="50"/>
  <c r="AT7" i="50"/>
  <c r="BE7" i="50"/>
  <c r="AR7" i="50"/>
  <c r="AA7" i="50"/>
  <c r="AG7" i="50"/>
  <c r="AF7" i="50"/>
  <c r="AD7" i="50"/>
  <c r="AB7" i="50"/>
  <c r="X8" i="50"/>
  <c r="AC7" i="50"/>
  <c r="AE7" i="50"/>
  <c r="BN8" i="38"/>
  <c r="BF8" i="16"/>
  <c r="AV8" i="16"/>
  <c r="AL8" i="16"/>
  <c r="BG8" i="16"/>
  <c r="AU8" i="16"/>
  <c r="AJ8" i="16"/>
  <c r="Y8" i="16"/>
  <c r="BE8" i="16"/>
  <c r="AT8" i="16"/>
  <c r="AI8" i="16"/>
  <c r="BD8" i="16"/>
  <c r="AS8" i="16"/>
  <c r="AH8" i="16"/>
  <c r="BC8" i="16"/>
  <c r="AR8" i="16"/>
  <c r="BM8" i="16"/>
  <c r="BB8" i="16"/>
  <c r="AQ8" i="16"/>
  <c r="BL8" i="16"/>
  <c r="BA8" i="16"/>
  <c r="AP8" i="16"/>
  <c r="BK8" i="16"/>
  <c r="AZ8" i="16"/>
  <c r="AO8" i="16"/>
  <c r="BJ8" i="16"/>
  <c r="AY8" i="16"/>
  <c r="AN8" i="16"/>
  <c r="BI8" i="16"/>
  <c r="AX8" i="16"/>
  <c r="AM8" i="16"/>
  <c r="AA8" i="16"/>
  <c r="BH8" i="16"/>
  <c r="AW8" i="16"/>
  <c r="AK8" i="16"/>
  <c r="Z8" i="16"/>
  <c r="AD8" i="16"/>
  <c r="AB8" i="16"/>
  <c r="AF8" i="16"/>
  <c r="X9" i="16"/>
  <c r="AC8" i="16"/>
  <c r="AE8" i="16"/>
  <c r="AG8" i="16"/>
  <c r="BD8" i="49"/>
  <c r="AT8" i="49"/>
  <c r="AJ8" i="49"/>
  <c r="Z8" i="49"/>
  <c r="BK8" i="49"/>
  <c r="BA8" i="49"/>
  <c r="AQ8" i="49"/>
  <c r="BJ8" i="49"/>
  <c r="AZ8" i="49"/>
  <c r="AP8" i="49"/>
  <c r="BH8" i="49"/>
  <c r="AX8" i="49"/>
  <c r="AN8" i="49"/>
  <c r="BF8" i="49"/>
  <c r="AO8" i="49"/>
  <c r="Y8" i="49"/>
  <c r="BE8" i="49"/>
  <c r="AM8" i="49"/>
  <c r="BC8" i="49"/>
  <c r="AL8" i="49"/>
  <c r="BB8" i="49"/>
  <c r="AK8" i="49"/>
  <c r="AY8" i="49"/>
  <c r="AI8" i="49"/>
  <c r="AW8" i="49"/>
  <c r="AH8" i="49"/>
  <c r="BM8" i="49"/>
  <c r="AV8" i="49"/>
  <c r="BL8" i="49"/>
  <c r="AU8" i="49"/>
  <c r="BI8" i="49"/>
  <c r="AS8" i="49"/>
  <c r="BG8" i="49"/>
  <c r="AR8" i="49"/>
  <c r="AA8" i="49"/>
  <c r="AG8" i="49"/>
  <c r="X9" i="49"/>
  <c r="AF8" i="49"/>
  <c r="AD8" i="49"/>
  <c r="AC8" i="49"/>
  <c r="AE8" i="49"/>
  <c r="AB8" i="49"/>
  <c r="BN8" i="49" s="1"/>
  <c r="BM11" i="43"/>
  <c r="BC11" i="43"/>
  <c r="AS11" i="43"/>
  <c r="AI11" i="43"/>
  <c r="Y11" i="43"/>
  <c r="BL11" i="43"/>
  <c r="BB11" i="43"/>
  <c r="AR11" i="43"/>
  <c r="AH11" i="43"/>
  <c r="BK11" i="43"/>
  <c r="BA11" i="43"/>
  <c r="AQ11" i="43"/>
  <c r="BJ11" i="43"/>
  <c r="AZ11" i="43"/>
  <c r="AP11" i="43"/>
  <c r="BI11" i="43"/>
  <c r="AY11" i="43"/>
  <c r="AO11" i="43"/>
  <c r="BH11" i="43"/>
  <c r="AX11" i="43"/>
  <c r="AN11" i="43"/>
  <c r="BG11" i="43"/>
  <c r="AW11" i="43"/>
  <c r="AM11" i="43"/>
  <c r="BF11" i="43"/>
  <c r="AV11" i="43"/>
  <c r="AL11" i="43"/>
  <c r="BE11" i="43"/>
  <c r="AU11" i="43"/>
  <c r="AK11" i="43"/>
  <c r="AA11" i="43"/>
  <c r="BD11" i="43"/>
  <c r="AT11" i="43"/>
  <c r="AJ11" i="43"/>
  <c r="Z11" i="43"/>
  <c r="X12" i="43"/>
  <c r="AF11" i="43"/>
  <c r="AD11" i="43"/>
  <c r="AC11" i="43"/>
  <c r="AB11" i="43"/>
  <c r="AG11" i="43"/>
  <c r="AE11" i="43"/>
  <c r="BN7" i="8"/>
  <c r="BJ9" i="62"/>
  <c r="AZ9" i="62"/>
  <c r="AP9" i="62"/>
  <c r="BI9" i="62"/>
  <c r="AY9" i="62"/>
  <c r="AO9" i="62"/>
  <c r="BE9" i="62"/>
  <c r="AU9" i="62"/>
  <c r="AK9" i="62"/>
  <c r="BD9" i="62"/>
  <c r="AQ9" i="62"/>
  <c r="BC9" i="62"/>
  <c r="AN9" i="62"/>
  <c r="Z9" i="62"/>
  <c r="BL9" i="62"/>
  <c r="AW9" i="62"/>
  <c r="AI9" i="62"/>
  <c r="BK9" i="62"/>
  <c r="AV9" i="62"/>
  <c r="AH9" i="62"/>
  <c r="BH9" i="62"/>
  <c r="AT9" i="62"/>
  <c r="AR9" i="62"/>
  <c r="AM9" i="62"/>
  <c r="AL9" i="62"/>
  <c r="BM9" i="62"/>
  <c r="AJ9" i="62"/>
  <c r="BG9" i="62"/>
  <c r="BF9" i="62"/>
  <c r="BA9" i="62"/>
  <c r="AX9" i="62"/>
  <c r="AS9" i="62"/>
  <c r="Y9" i="62"/>
  <c r="BB9" i="62"/>
  <c r="AA9" i="62"/>
  <c r="AG9" i="62"/>
  <c r="AC9" i="62"/>
  <c r="X10" i="62"/>
  <c r="AB9" i="62"/>
  <c r="AF9" i="62"/>
  <c r="AD9" i="62"/>
  <c r="AE9" i="62"/>
  <c r="BL7" i="13"/>
  <c r="BB7" i="13"/>
  <c r="AR7" i="13"/>
  <c r="AH7" i="13"/>
  <c r="BJ7" i="13"/>
  <c r="AZ7" i="13"/>
  <c r="AP7" i="13"/>
  <c r="BI7" i="13"/>
  <c r="AY7" i="13"/>
  <c r="AO7" i="13"/>
  <c r="BE7" i="13"/>
  <c r="AQ7" i="13"/>
  <c r="BD7" i="13"/>
  <c r="AN7" i="13"/>
  <c r="BC7" i="13"/>
  <c r="AM7" i="13"/>
  <c r="Z7" i="13"/>
  <c r="BA7" i="13"/>
  <c r="AL7" i="13"/>
  <c r="Y7" i="13"/>
  <c r="AX7" i="13"/>
  <c r="AK7" i="13"/>
  <c r="BM7" i="13"/>
  <c r="AW7" i="13"/>
  <c r="AJ7" i="13"/>
  <c r="BK7" i="13"/>
  <c r="AV7" i="13"/>
  <c r="AI7" i="13"/>
  <c r="BH7" i="13"/>
  <c r="AU7" i="13"/>
  <c r="BG7" i="13"/>
  <c r="AT7" i="13"/>
  <c r="BF7" i="13"/>
  <c r="AS7" i="13"/>
  <c r="AA7" i="13"/>
  <c r="AG7" i="13"/>
  <c r="AC7" i="13"/>
  <c r="AD7" i="13"/>
  <c r="AE7" i="13"/>
  <c r="AB7" i="13"/>
  <c r="X8" i="13"/>
  <c r="AF7" i="13"/>
  <c r="BH8" i="14"/>
  <c r="AX8" i="14"/>
  <c r="AN8" i="14"/>
  <c r="BF8" i="14"/>
  <c r="AV8" i="14"/>
  <c r="AL8" i="14"/>
  <c r="BE8" i="14"/>
  <c r="AU8" i="14"/>
  <c r="AK8" i="14"/>
  <c r="AA8" i="14"/>
  <c r="BD8" i="14"/>
  <c r="AT8" i="14"/>
  <c r="AJ8" i="14"/>
  <c r="Z8" i="14"/>
  <c r="BM8" i="14"/>
  <c r="BC8" i="14"/>
  <c r="AS8" i="14"/>
  <c r="AI8" i="14"/>
  <c r="Y8" i="14"/>
  <c r="BK8" i="14"/>
  <c r="BA8" i="14"/>
  <c r="AQ8" i="14"/>
  <c r="BG8" i="14"/>
  <c r="BB8" i="14"/>
  <c r="AZ8" i="14"/>
  <c r="AY8" i="14"/>
  <c r="AW8" i="14"/>
  <c r="AR8" i="14"/>
  <c r="AP8" i="14"/>
  <c r="BL8" i="14"/>
  <c r="AO8" i="14"/>
  <c r="BJ8" i="14"/>
  <c r="AM8" i="14"/>
  <c r="BI8" i="14"/>
  <c r="AH8" i="14"/>
  <c r="AF8" i="14"/>
  <c r="AD8" i="14"/>
  <c r="AE8" i="14"/>
  <c r="AB8" i="14"/>
  <c r="AG8" i="14"/>
  <c r="X9" i="14"/>
  <c r="AC8" i="14"/>
  <c r="BN7" i="44"/>
  <c r="BN7" i="25"/>
  <c r="BE8" i="30"/>
  <c r="AU8" i="30"/>
  <c r="AK8" i="30"/>
  <c r="BM8" i="30"/>
  <c r="BC8" i="30"/>
  <c r="AS8" i="30"/>
  <c r="AI8" i="30"/>
  <c r="Y8" i="30"/>
  <c r="BK8" i="30"/>
  <c r="BA8" i="30"/>
  <c r="AQ8" i="30"/>
  <c r="BJ8" i="30"/>
  <c r="AZ8" i="30"/>
  <c r="AP8" i="30"/>
  <c r="BI8" i="30"/>
  <c r="AT8" i="30"/>
  <c r="BH8" i="30"/>
  <c r="AR8" i="30"/>
  <c r="BG8" i="30"/>
  <c r="AO8" i="30"/>
  <c r="Z8" i="30"/>
  <c r="BF8" i="30"/>
  <c r="AN8" i="30"/>
  <c r="BD8" i="30"/>
  <c r="AM8" i="30"/>
  <c r="BB8" i="30"/>
  <c r="AL8" i="30"/>
  <c r="AX8" i="30"/>
  <c r="AH8" i="30"/>
  <c r="AW8" i="30"/>
  <c r="BL8" i="30"/>
  <c r="AV8" i="30"/>
  <c r="AY8" i="30"/>
  <c r="AJ8" i="30"/>
  <c r="AA8" i="30"/>
  <c r="AD8" i="30"/>
  <c r="AC8" i="30"/>
  <c r="AE8" i="30"/>
  <c r="X9" i="30"/>
  <c r="AG8" i="30"/>
  <c r="AF8" i="30"/>
  <c r="AB8" i="30"/>
  <c r="BN8" i="30" s="1"/>
  <c r="BM10" i="41"/>
  <c r="BC10" i="41"/>
  <c r="AS10" i="41"/>
  <c r="AI10" i="41"/>
  <c r="Y10" i="41"/>
  <c r="BH10" i="41"/>
  <c r="AX10" i="41"/>
  <c r="AN10" i="41"/>
  <c r="BA10" i="41"/>
  <c r="AO10" i="41"/>
  <c r="BL10" i="41"/>
  <c r="AZ10" i="41"/>
  <c r="AM10" i="41"/>
  <c r="BK10" i="41"/>
  <c r="AY10" i="41"/>
  <c r="AL10" i="41"/>
  <c r="Z10" i="41"/>
  <c r="BJ10" i="41"/>
  <c r="AW10" i="41"/>
  <c r="AK10" i="41"/>
  <c r="BI10" i="41"/>
  <c r="AV10" i="41"/>
  <c r="AJ10" i="41"/>
  <c r="BG10" i="41"/>
  <c r="AU10" i="41"/>
  <c r="AH10" i="41"/>
  <c r="BF10" i="41"/>
  <c r="AT10" i="41"/>
  <c r="BE10" i="41"/>
  <c r="AR10" i="41"/>
  <c r="BB10" i="41"/>
  <c r="AP10" i="41"/>
  <c r="BD10" i="41"/>
  <c r="AQ10" i="41"/>
  <c r="AA10" i="41"/>
  <c r="AF10" i="41"/>
  <c r="AC10" i="41"/>
  <c r="AB10" i="41"/>
  <c r="AG10" i="41"/>
  <c r="AD10" i="41"/>
  <c r="X11" i="41"/>
  <c r="AE10" i="41"/>
  <c r="BJ10" i="19"/>
  <c r="AZ10" i="19"/>
  <c r="AP10" i="19"/>
  <c r="BI10" i="19"/>
  <c r="AY10" i="19"/>
  <c r="AO10" i="19"/>
  <c r="BH10" i="19"/>
  <c r="AX10" i="19"/>
  <c r="AN10" i="19"/>
  <c r="BG10" i="19"/>
  <c r="AW10" i="19"/>
  <c r="AM10" i="19"/>
  <c r="BF10" i="19"/>
  <c r="AV10" i="19"/>
  <c r="AL10" i="19"/>
  <c r="BE10" i="19"/>
  <c r="AU10" i="19"/>
  <c r="AK10" i="19"/>
  <c r="AA10" i="19"/>
  <c r="BM10" i="19"/>
  <c r="BC10" i="19"/>
  <c r="AS10" i="19"/>
  <c r="AI10" i="19"/>
  <c r="Y10" i="19"/>
  <c r="BL10" i="19"/>
  <c r="BB10" i="19"/>
  <c r="AR10" i="19"/>
  <c r="AH10" i="19"/>
  <c r="BK10" i="19"/>
  <c r="BA10" i="19"/>
  <c r="AQ10" i="19"/>
  <c r="BD10" i="19"/>
  <c r="AT10" i="19"/>
  <c r="AJ10" i="19"/>
  <c r="Z10" i="19"/>
  <c r="AG10" i="19"/>
  <c r="AF10" i="19"/>
  <c r="AE10" i="19"/>
  <c r="AB10" i="19"/>
  <c r="AD10" i="19"/>
  <c r="AC10" i="19"/>
  <c r="X11" i="19"/>
  <c r="BN8" i="32"/>
  <c r="BN10" i="51"/>
  <c r="BN10" i="43"/>
  <c r="BL8" i="24"/>
  <c r="BB8" i="24"/>
  <c r="AR8" i="24"/>
  <c r="AH8" i="24"/>
  <c r="BK8" i="24"/>
  <c r="BA8" i="24"/>
  <c r="AQ8" i="24"/>
  <c r="BJ8" i="24"/>
  <c r="AZ8" i="24"/>
  <c r="AP8" i="24"/>
  <c r="BH8" i="24"/>
  <c r="AX8" i="24"/>
  <c r="AN8" i="24"/>
  <c r="BF8" i="24"/>
  <c r="AV8" i="24"/>
  <c r="AL8" i="24"/>
  <c r="BE8" i="24"/>
  <c r="AK8" i="24"/>
  <c r="BD8" i="24"/>
  <c r="AJ8" i="24"/>
  <c r="BC8" i="24"/>
  <c r="AI8" i="24"/>
  <c r="AY8" i="24"/>
  <c r="AW8" i="24"/>
  <c r="AU8" i="24"/>
  <c r="AA8" i="24"/>
  <c r="AT8" i="24"/>
  <c r="Z8" i="24"/>
  <c r="BM8" i="24"/>
  <c r="AS8" i="24"/>
  <c r="Y8" i="24"/>
  <c r="BI8" i="24"/>
  <c r="AO8" i="24"/>
  <c r="BG8" i="24"/>
  <c r="AM8" i="24"/>
  <c r="AE8" i="24"/>
  <c r="AF8" i="24"/>
  <c r="AG8" i="24"/>
  <c r="AD8" i="24"/>
  <c r="AB8" i="24"/>
  <c r="X9" i="24"/>
  <c r="AC8" i="24"/>
  <c r="BN6" i="9"/>
  <c r="BG9" i="27"/>
  <c r="AW9" i="27"/>
  <c r="AM9" i="27"/>
  <c r="BE9" i="27"/>
  <c r="AU9" i="27"/>
  <c r="AK9" i="27"/>
  <c r="BH9" i="27"/>
  <c r="AT9" i="27"/>
  <c r="AH9" i="27"/>
  <c r="BF9" i="27"/>
  <c r="AS9" i="27"/>
  <c r="BD9" i="27"/>
  <c r="AR9" i="27"/>
  <c r="BC9" i="27"/>
  <c r="AQ9" i="27"/>
  <c r="BB9" i="27"/>
  <c r="AP9" i="27"/>
  <c r="BM9" i="27"/>
  <c r="BA9" i="27"/>
  <c r="AO9" i="27"/>
  <c r="BL9" i="27"/>
  <c r="AZ9" i="27"/>
  <c r="AN9" i="27"/>
  <c r="Z9" i="27"/>
  <c r="BK9" i="27"/>
  <c r="AY9" i="27"/>
  <c r="AL9" i="27"/>
  <c r="Y9" i="27"/>
  <c r="BJ9" i="27"/>
  <c r="AX9" i="27"/>
  <c r="AJ9" i="27"/>
  <c r="BI9" i="27"/>
  <c r="AV9" i="27"/>
  <c r="AI9" i="27"/>
  <c r="AA9" i="27"/>
  <c r="AG9" i="27"/>
  <c r="AC9" i="27"/>
  <c r="X10" i="27"/>
  <c r="AE9" i="27"/>
  <c r="AF9" i="27"/>
  <c r="AB9" i="27"/>
  <c r="AD9" i="27"/>
  <c r="BN9" i="54"/>
  <c r="BD10" i="11"/>
  <c r="AT10" i="11"/>
  <c r="AJ10" i="11"/>
  <c r="Z10" i="11"/>
  <c r="BC10" i="11"/>
  <c r="AR10" i="11"/>
  <c r="BM10" i="11"/>
  <c r="BB10" i="11"/>
  <c r="AQ10" i="11"/>
  <c r="BL10" i="11"/>
  <c r="BA10" i="11"/>
  <c r="AP10" i="11"/>
  <c r="BK10" i="11"/>
  <c r="AZ10" i="11"/>
  <c r="AO10" i="11"/>
  <c r="BJ10" i="11"/>
  <c r="AY10" i="11"/>
  <c r="AN10" i="11"/>
  <c r="BI10" i="11"/>
  <c r="AX10" i="11"/>
  <c r="AM10" i="11"/>
  <c r="BH10" i="11"/>
  <c r="AW10" i="11"/>
  <c r="AL10" i="11"/>
  <c r="BG10" i="11"/>
  <c r="AV10" i="11"/>
  <c r="AK10" i="11"/>
  <c r="Y10" i="11"/>
  <c r="BE10" i="11"/>
  <c r="AS10" i="11"/>
  <c r="AH10" i="11"/>
  <c r="BF10" i="11"/>
  <c r="AU10" i="11"/>
  <c r="AI10" i="11"/>
  <c r="AA10" i="11"/>
  <c r="AB10" i="11"/>
  <c r="X11" i="11"/>
  <c r="AC10" i="11"/>
  <c r="AF10" i="11"/>
  <c r="AG10" i="11"/>
  <c r="AD10" i="11"/>
  <c r="AE10" i="11"/>
  <c r="BN8" i="21"/>
  <c r="BN7" i="36"/>
  <c r="BF8" i="23"/>
  <c r="AV8" i="23"/>
  <c r="AL8" i="23"/>
  <c r="BH8" i="23"/>
  <c r="AW8" i="23"/>
  <c r="AK8" i="23"/>
  <c r="Z8" i="23"/>
  <c r="BG8" i="23"/>
  <c r="AU8" i="23"/>
  <c r="AJ8" i="23"/>
  <c r="Y8" i="23"/>
  <c r="BE8" i="23"/>
  <c r="AT8" i="23"/>
  <c r="AI8" i="23"/>
  <c r="BD8" i="23"/>
  <c r="AS8" i="23"/>
  <c r="AH8" i="23"/>
  <c r="BC8" i="23"/>
  <c r="AR8" i="23"/>
  <c r="BM8" i="23"/>
  <c r="BB8" i="23"/>
  <c r="AQ8" i="23"/>
  <c r="BL8" i="23"/>
  <c r="BA8" i="23"/>
  <c r="AP8" i="23"/>
  <c r="BK8" i="23"/>
  <c r="AZ8" i="23"/>
  <c r="AO8" i="23"/>
  <c r="BJ8" i="23"/>
  <c r="AY8" i="23"/>
  <c r="AN8" i="23"/>
  <c r="BI8" i="23"/>
  <c r="AX8" i="23"/>
  <c r="AM8" i="23"/>
  <c r="AA8" i="23"/>
  <c r="AB8" i="23"/>
  <c r="X9" i="23"/>
  <c r="AG8" i="23"/>
  <c r="AE8" i="23"/>
  <c r="AF8" i="23"/>
  <c r="AC8" i="23"/>
  <c r="AD8" i="23"/>
  <c r="BF10" i="60"/>
  <c r="AV10" i="60"/>
  <c r="AL10" i="60"/>
  <c r="BM10" i="60"/>
  <c r="BC10" i="60"/>
  <c r="AS10" i="60"/>
  <c r="AI10" i="60"/>
  <c r="Y10" i="60"/>
  <c r="BH10" i="60"/>
  <c r="AU10" i="60"/>
  <c r="AH10" i="60"/>
  <c r="BE10" i="60"/>
  <c r="AR10" i="60"/>
  <c r="BD10" i="60"/>
  <c r="AQ10" i="60"/>
  <c r="BB10" i="60"/>
  <c r="AP10" i="60"/>
  <c r="BL10" i="60"/>
  <c r="AZ10" i="60"/>
  <c r="AN10" i="60"/>
  <c r="BJ10" i="60"/>
  <c r="AX10" i="60"/>
  <c r="AK10" i="60"/>
  <c r="AJ10" i="60"/>
  <c r="BK10" i="60"/>
  <c r="BI10" i="60"/>
  <c r="BG10" i="60"/>
  <c r="Z10" i="60"/>
  <c r="BA10" i="60"/>
  <c r="AY10" i="60"/>
  <c r="AW10" i="60"/>
  <c r="AT10" i="60"/>
  <c r="AO10" i="60"/>
  <c r="AM10" i="60"/>
  <c r="AA10" i="60"/>
  <c r="AG10" i="60"/>
  <c r="AC10" i="60"/>
  <c r="AB10" i="60"/>
  <c r="X11" i="60"/>
  <c r="AF10" i="60"/>
  <c r="AE10" i="60"/>
  <c r="AD10" i="60"/>
  <c r="BN10" i="28"/>
  <c r="BK9" i="15"/>
  <c r="BA9" i="15"/>
  <c r="AQ9" i="15"/>
  <c r="BE9" i="15"/>
  <c r="AT9" i="15"/>
  <c r="AI9" i="15"/>
  <c r="BD9" i="15"/>
  <c r="AS9" i="15"/>
  <c r="AH9" i="15"/>
  <c r="BC9" i="15"/>
  <c r="AR9" i="15"/>
  <c r="BM9" i="15"/>
  <c r="BB9" i="15"/>
  <c r="AP9" i="15"/>
  <c r="BL9" i="15"/>
  <c r="AZ9" i="15"/>
  <c r="AO9" i="15"/>
  <c r="BJ9" i="15"/>
  <c r="AY9" i="15"/>
  <c r="AN9" i="15"/>
  <c r="BI9" i="15"/>
  <c r="AX9" i="15"/>
  <c r="AM9" i="15"/>
  <c r="BH9" i="15"/>
  <c r="AW9" i="15"/>
  <c r="AL9" i="15"/>
  <c r="AA9" i="15"/>
  <c r="Z9" i="15"/>
  <c r="Y9" i="15"/>
  <c r="BG9" i="15"/>
  <c r="BF9" i="15"/>
  <c r="AV9" i="15"/>
  <c r="AU9" i="15"/>
  <c r="AK9" i="15"/>
  <c r="AJ9" i="15"/>
  <c r="AF9" i="15"/>
  <c r="X10" i="15"/>
  <c r="AD9" i="15"/>
  <c r="AG9" i="15"/>
  <c r="AE9" i="15"/>
  <c r="AB9" i="15"/>
  <c r="AC9" i="15"/>
  <c r="BD8" i="36"/>
  <c r="AT8" i="36"/>
  <c r="AJ8" i="36"/>
  <c r="Z8" i="36"/>
  <c r="BL8" i="36"/>
  <c r="BB8" i="36"/>
  <c r="AR8" i="36"/>
  <c r="AH8" i="36"/>
  <c r="BK8" i="36"/>
  <c r="BA8" i="36"/>
  <c r="AQ8" i="36"/>
  <c r="BJ8" i="36"/>
  <c r="AZ8" i="36"/>
  <c r="AP8" i="36"/>
  <c r="BI8" i="36"/>
  <c r="AY8" i="36"/>
  <c r="AO8" i="36"/>
  <c r="BH8" i="36"/>
  <c r="AX8" i="36"/>
  <c r="AN8" i="36"/>
  <c r="AS8" i="36"/>
  <c r="AM8" i="36"/>
  <c r="BM8" i="36"/>
  <c r="AL8" i="36"/>
  <c r="BG8" i="36"/>
  <c r="AK8" i="36"/>
  <c r="BF8" i="36"/>
  <c r="AI8" i="36"/>
  <c r="BE8" i="36"/>
  <c r="BC8" i="36"/>
  <c r="AW8" i="36"/>
  <c r="AA8" i="36"/>
  <c r="AV8" i="36"/>
  <c r="Y8" i="36"/>
  <c r="AU8" i="36"/>
  <c r="AG8" i="36"/>
  <c r="AB8" i="36"/>
  <c r="AF8" i="36"/>
  <c r="AE8" i="36"/>
  <c r="AD8" i="36"/>
  <c r="X9" i="36"/>
  <c r="AC8" i="36"/>
  <c r="BL12" i="55"/>
  <c r="BB12" i="55"/>
  <c r="AR12" i="55"/>
  <c r="AH12" i="55"/>
  <c r="BK12" i="55"/>
  <c r="AZ12" i="55"/>
  <c r="AO12" i="55"/>
  <c r="BI12" i="55"/>
  <c r="AX12" i="55"/>
  <c r="AM12" i="55"/>
  <c r="BG12" i="55"/>
  <c r="AV12" i="55"/>
  <c r="AK12" i="55"/>
  <c r="Z12" i="55"/>
  <c r="BF12" i="55"/>
  <c r="AU12" i="55"/>
  <c r="AJ12" i="55"/>
  <c r="Y12" i="55"/>
  <c r="BE12" i="55"/>
  <c r="AT12" i="55"/>
  <c r="AI12" i="55"/>
  <c r="AQ12" i="55"/>
  <c r="BM12" i="55"/>
  <c r="AP12" i="55"/>
  <c r="BJ12" i="55"/>
  <c r="AN12" i="55"/>
  <c r="BH12" i="55"/>
  <c r="AL12" i="55"/>
  <c r="BD12" i="55"/>
  <c r="BA12" i="55"/>
  <c r="BC12" i="55"/>
  <c r="AW12" i="55"/>
  <c r="AS12" i="55"/>
  <c r="AY12" i="55"/>
  <c r="AA12" i="55"/>
  <c r="AE12" i="55"/>
  <c r="AF12" i="55"/>
  <c r="AD12" i="55"/>
  <c r="AG12" i="55"/>
  <c r="AB12" i="55"/>
  <c r="AC12" i="55"/>
  <c r="X13" i="55"/>
  <c r="BD9" i="48"/>
  <c r="AT9" i="48"/>
  <c r="AJ9" i="48"/>
  <c r="Z9" i="48"/>
  <c r="BK9" i="48"/>
  <c r="BA9" i="48"/>
  <c r="AQ9" i="48"/>
  <c r="BJ9" i="48"/>
  <c r="AZ9" i="48"/>
  <c r="AP9" i="48"/>
  <c r="BI9" i="48"/>
  <c r="AY9" i="48"/>
  <c r="AO9" i="48"/>
  <c r="BH9" i="48"/>
  <c r="AX9" i="48"/>
  <c r="AN9" i="48"/>
  <c r="BG9" i="48"/>
  <c r="AW9" i="48"/>
  <c r="AM9" i="48"/>
  <c r="BE9" i="48"/>
  <c r="AH9" i="48"/>
  <c r="BC9" i="48"/>
  <c r="BB9" i="48"/>
  <c r="AA9" i="48"/>
  <c r="AV9" i="48"/>
  <c r="Y9" i="48"/>
  <c r="AU9" i="48"/>
  <c r="AR9" i="48"/>
  <c r="BM9" i="48"/>
  <c r="AL9" i="48"/>
  <c r="BL9" i="48"/>
  <c r="AK9" i="48"/>
  <c r="BF9" i="48"/>
  <c r="AS9" i="48"/>
  <c r="AI9" i="48"/>
  <c r="AC9" i="48"/>
  <c r="AD9" i="48"/>
  <c r="AE9" i="48"/>
  <c r="AB9" i="48"/>
  <c r="AG9" i="48"/>
  <c r="AF9" i="48"/>
  <c r="X10" i="48"/>
  <c r="BG10" i="39"/>
  <c r="AW10" i="39"/>
  <c r="AM10" i="39"/>
  <c r="BF10" i="39"/>
  <c r="AV10" i="39"/>
  <c r="AL10" i="39"/>
  <c r="BE10" i="39"/>
  <c r="AU10" i="39"/>
  <c r="AK10" i="39"/>
  <c r="BD10" i="39"/>
  <c r="AT10" i="39"/>
  <c r="AJ10" i="39"/>
  <c r="Z10" i="39"/>
  <c r="BM10" i="39"/>
  <c r="BC10" i="39"/>
  <c r="AS10" i="39"/>
  <c r="AI10" i="39"/>
  <c r="Y10" i="39"/>
  <c r="BL10" i="39"/>
  <c r="BB10" i="39"/>
  <c r="AR10" i="39"/>
  <c r="AH10" i="39"/>
  <c r="BJ10" i="39"/>
  <c r="AZ10" i="39"/>
  <c r="AP10" i="39"/>
  <c r="BI10" i="39"/>
  <c r="BH10" i="39"/>
  <c r="BA10" i="39"/>
  <c r="AY10" i="39"/>
  <c r="AX10" i="39"/>
  <c r="AQ10" i="39"/>
  <c r="AO10" i="39"/>
  <c r="AN10" i="39"/>
  <c r="BK10" i="39"/>
  <c r="AA10" i="39"/>
  <c r="AE10" i="39"/>
  <c r="AG10" i="39"/>
  <c r="AF10" i="39"/>
  <c r="X11" i="39"/>
  <c r="AD10" i="39"/>
  <c r="AB10" i="39"/>
  <c r="BN10" i="39" s="1"/>
  <c r="AC10" i="39"/>
  <c r="BN7" i="34"/>
  <c r="BK8" i="26"/>
  <c r="BA8" i="26"/>
  <c r="AQ8" i="26"/>
  <c r="BJ8" i="26"/>
  <c r="AZ8" i="26"/>
  <c r="AP8" i="26"/>
  <c r="BI8" i="26"/>
  <c r="AY8" i="26"/>
  <c r="AO8" i="26"/>
  <c r="BH8" i="26"/>
  <c r="AX8" i="26"/>
  <c r="AN8" i="26"/>
  <c r="BG8" i="26"/>
  <c r="AW8" i="26"/>
  <c r="AM8" i="26"/>
  <c r="BF8" i="26"/>
  <c r="AV8" i="26"/>
  <c r="AL8" i="26"/>
  <c r="BE8" i="26"/>
  <c r="AU8" i="26"/>
  <c r="AK8" i="26"/>
  <c r="AA8" i="26"/>
  <c r="BD8" i="26"/>
  <c r="AT8" i="26"/>
  <c r="AJ8" i="26"/>
  <c r="Z8" i="26"/>
  <c r="BM8" i="26"/>
  <c r="BC8" i="26"/>
  <c r="AS8" i="26"/>
  <c r="AI8" i="26"/>
  <c r="Y8" i="26"/>
  <c r="BL8" i="26"/>
  <c r="BB8" i="26"/>
  <c r="AR8" i="26"/>
  <c r="AH8" i="26"/>
  <c r="AB8" i="26"/>
  <c r="AF8" i="26"/>
  <c r="AC8" i="26"/>
  <c r="AE8" i="26"/>
  <c r="X9" i="26"/>
  <c r="AD8" i="26"/>
  <c r="AG8" i="26"/>
  <c r="BN8" i="45"/>
  <c r="BN6" i="57"/>
  <c r="BN8" i="7"/>
  <c r="BG9" i="12"/>
  <c r="AW9" i="12"/>
  <c r="AM9" i="12"/>
  <c r="BE9" i="12"/>
  <c r="AU9" i="12"/>
  <c r="AK9" i="12"/>
  <c r="BB9" i="12"/>
  <c r="AP9" i="12"/>
  <c r="BM9" i="12"/>
  <c r="BA9" i="12"/>
  <c r="AO9" i="12"/>
  <c r="BL9" i="12"/>
  <c r="AZ9" i="12"/>
  <c r="AN9" i="12"/>
  <c r="Z9" i="12"/>
  <c r="BK9" i="12"/>
  <c r="AY9" i="12"/>
  <c r="AL9" i="12"/>
  <c r="Y9" i="12"/>
  <c r="BJ9" i="12"/>
  <c r="AX9" i="12"/>
  <c r="AJ9" i="12"/>
  <c r="BI9" i="12"/>
  <c r="AV9" i="12"/>
  <c r="AI9" i="12"/>
  <c r="BH9" i="12"/>
  <c r="AT9" i="12"/>
  <c r="AH9" i="12"/>
  <c r="BF9" i="12"/>
  <c r="AS9" i="12"/>
  <c r="BD9" i="12"/>
  <c r="AR9" i="12"/>
  <c r="BC9" i="12"/>
  <c r="AQ9" i="12"/>
  <c r="AA9" i="12"/>
  <c r="AE9" i="12"/>
  <c r="AF9" i="12"/>
  <c r="AC9" i="12"/>
  <c r="AB9" i="12"/>
  <c r="AG9" i="12"/>
  <c r="AD9" i="12"/>
  <c r="X10" i="12"/>
  <c r="BG8" i="8"/>
  <c r="AW8" i="8"/>
  <c r="AM8" i="8"/>
  <c r="BF8" i="8"/>
  <c r="AV8" i="8"/>
  <c r="AL8" i="8"/>
  <c r="BE8" i="8"/>
  <c r="AU8" i="8"/>
  <c r="AK8" i="8"/>
  <c r="BD8" i="8"/>
  <c r="AT8" i="8"/>
  <c r="AJ8" i="8"/>
  <c r="Z8" i="8"/>
  <c r="BI8" i="8"/>
  <c r="AY8" i="8"/>
  <c r="BM8" i="8"/>
  <c r="BC8" i="8"/>
  <c r="AS8" i="8"/>
  <c r="AI8" i="8"/>
  <c r="Y8" i="8"/>
  <c r="BL8" i="8"/>
  <c r="BB8" i="8"/>
  <c r="AR8" i="8"/>
  <c r="AH8" i="8"/>
  <c r="AO8" i="8"/>
  <c r="BK8" i="8"/>
  <c r="BA8" i="8"/>
  <c r="AQ8" i="8"/>
  <c r="BJ8" i="8"/>
  <c r="AZ8" i="8"/>
  <c r="AP8" i="8"/>
  <c r="BH8" i="8"/>
  <c r="AX8" i="8"/>
  <c r="AN8" i="8"/>
  <c r="AA8" i="8"/>
  <c r="AE8" i="8"/>
  <c r="AC8" i="8"/>
  <c r="AG8" i="8"/>
  <c r="X9" i="8"/>
  <c r="AD8" i="8"/>
  <c r="AB8" i="8"/>
  <c r="AF8" i="8"/>
  <c r="BN7" i="24"/>
  <c r="BL10" i="54"/>
  <c r="BB10" i="54"/>
  <c r="AR10" i="54"/>
  <c r="AH10" i="54"/>
  <c r="BK10" i="54"/>
  <c r="AZ10" i="54"/>
  <c r="AO10" i="54"/>
  <c r="BG10" i="54"/>
  <c r="AV10" i="54"/>
  <c r="AK10" i="54"/>
  <c r="Z10" i="54"/>
  <c r="BM10" i="54"/>
  <c r="AX10" i="54"/>
  <c r="AJ10" i="54"/>
  <c r="BI10" i="54"/>
  <c r="AU10" i="54"/>
  <c r="BD10" i="54"/>
  <c r="AP10" i="54"/>
  <c r="AW10" i="54"/>
  <c r="AT10" i="54"/>
  <c r="AA10" i="54"/>
  <c r="AS10" i="54"/>
  <c r="Y10" i="54"/>
  <c r="BJ10" i="54"/>
  <c r="AQ10" i="54"/>
  <c r="BH10" i="54"/>
  <c r="AN10" i="54"/>
  <c r="BF10" i="54"/>
  <c r="AM10" i="54"/>
  <c r="BC10" i="54"/>
  <c r="AI10" i="54"/>
  <c r="BA10" i="54"/>
  <c r="AL10" i="54"/>
  <c r="BE10" i="54"/>
  <c r="AY10" i="54"/>
  <c r="AE10" i="54"/>
  <c r="AG10" i="54"/>
  <c r="AB10" i="54"/>
  <c r="AF10" i="54"/>
  <c r="X11" i="54"/>
  <c r="AC10" i="54"/>
  <c r="AD10" i="54"/>
  <c r="BH13" i="22"/>
  <c r="AX13" i="22"/>
  <c r="AN13" i="22"/>
  <c r="BG13" i="22"/>
  <c r="AW13" i="22"/>
  <c r="AM13" i="22"/>
  <c r="BF13" i="22"/>
  <c r="AV13" i="22"/>
  <c r="AL13" i="22"/>
  <c r="BE13" i="22"/>
  <c r="AU13" i="22"/>
  <c r="AK13" i="22"/>
  <c r="AA13" i="22"/>
  <c r="BD13" i="22"/>
  <c r="AT13" i="22"/>
  <c r="AJ13" i="22"/>
  <c r="Z13" i="22"/>
  <c r="BM13" i="22"/>
  <c r="BC13" i="22"/>
  <c r="AS13" i="22"/>
  <c r="AI13" i="22"/>
  <c r="Y13" i="22"/>
  <c r="BL13" i="22"/>
  <c r="BB13" i="22"/>
  <c r="AR13" i="22"/>
  <c r="AH13" i="22"/>
  <c r="BK13" i="22"/>
  <c r="BA13" i="22"/>
  <c r="AQ13" i="22"/>
  <c r="BI13" i="22"/>
  <c r="AY13" i="22"/>
  <c r="AO13" i="22"/>
  <c r="BJ13" i="22"/>
  <c r="AZ13" i="22"/>
  <c r="AP13" i="22"/>
  <c r="AF13" i="22"/>
  <c r="AB13" i="22"/>
  <c r="BN13" i="22" s="1"/>
  <c r="AE13" i="22"/>
  <c r="AG13" i="22"/>
  <c r="X14" i="22"/>
  <c r="AC13" i="22"/>
  <c r="AD13" i="22"/>
  <c r="BE9" i="56"/>
  <c r="AU9" i="56"/>
  <c r="AK9" i="56"/>
  <c r="BD9" i="56"/>
  <c r="AT9" i="56"/>
  <c r="AJ9" i="56"/>
  <c r="Z9" i="56"/>
  <c r="BL9" i="56"/>
  <c r="BB9" i="56"/>
  <c r="AR9" i="56"/>
  <c r="AH9" i="56"/>
  <c r="BF9" i="56"/>
  <c r="AP9" i="56"/>
  <c r="BA9" i="56"/>
  <c r="AN9" i="56"/>
  <c r="Y9" i="56"/>
  <c r="BK9" i="56"/>
  <c r="AX9" i="56"/>
  <c r="AI9" i="56"/>
  <c r="BI9" i="56"/>
  <c r="AV9" i="56"/>
  <c r="BH9" i="56"/>
  <c r="AS9" i="56"/>
  <c r="BM9" i="56"/>
  <c r="AL9" i="56"/>
  <c r="BJ9" i="56"/>
  <c r="BG9" i="56"/>
  <c r="BC9" i="56"/>
  <c r="AZ9" i="56"/>
  <c r="AY9" i="56"/>
  <c r="AW9" i="56"/>
  <c r="AQ9" i="56"/>
  <c r="AO9" i="56"/>
  <c r="AM9" i="56"/>
  <c r="AA9" i="56"/>
  <c r="AD9" i="56"/>
  <c r="AF9" i="56"/>
  <c r="X10" i="56"/>
  <c r="AC9" i="56"/>
  <c r="AB9" i="56"/>
  <c r="AE9" i="56"/>
  <c r="AG9" i="56"/>
  <c r="BI9" i="38"/>
  <c r="AY9" i="38"/>
  <c r="AO9" i="38"/>
  <c r="BE9" i="38"/>
  <c r="AU9" i="38"/>
  <c r="AK9" i="38"/>
  <c r="BB9" i="38"/>
  <c r="AP9" i="38"/>
  <c r="BM9" i="38"/>
  <c r="BA9" i="38"/>
  <c r="AN9" i="38"/>
  <c r="BL9" i="38"/>
  <c r="AZ9" i="38"/>
  <c r="AM9" i="38"/>
  <c r="Z9" i="38"/>
  <c r="BK9" i="38"/>
  <c r="AX9" i="38"/>
  <c r="AL9" i="38"/>
  <c r="Y9" i="38"/>
  <c r="BJ9" i="38"/>
  <c r="AW9" i="38"/>
  <c r="AJ9" i="38"/>
  <c r="BH9" i="38"/>
  <c r="AV9" i="38"/>
  <c r="AI9" i="38"/>
  <c r="BG9" i="38"/>
  <c r="AT9" i="38"/>
  <c r="AH9" i="38"/>
  <c r="BF9" i="38"/>
  <c r="AS9" i="38"/>
  <c r="BD9" i="38"/>
  <c r="AR9" i="38"/>
  <c r="BC9" i="38"/>
  <c r="AQ9" i="38"/>
  <c r="AA9" i="38"/>
  <c r="AD9" i="38"/>
  <c r="AF9" i="38"/>
  <c r="AC9" i="38"/>
  <c r="X10" i="38"/>
  <c r="AG9" i="38"/>
  <c r="AE9" i="38"/>
  <c r="AB9" i="38"/>
  <c r="BN9" i="38" s="1"/>
  <c r="BH11" i="20"/>
  <c r="AX11" i="20"/>
  <c r="AN11" i="20"/>
  <c r="BL11" i="20"/>
  <c r="BB11" i="20"/>
  <c r="AR11" i="20"/>
  <c r="AH11" i="20"/>
  <c r="BC11" i="20"/>
  <c r="AP11" i="20"/>
  <c r="BA11" i="20"/>
  <c r="AO11" i="20"/>
  <c r="BM11" i="20"/>
  <c r="AZ11" i="20"/>
  <c r="AM11" i="20"/>
  <c r="AA11" i="20"/>
  <c r="BK11" i="20"/>
  <c r="AY11" i="20"/>
  <c r="AL11" i="20"/>
  <c r="Z11" i="20"/>
  <c r="BJ11" i="20"/>
  <c r="AW11" i="20"/>
  <c r="AK11" i="20"/>
  <c r="Y11" i="20"/>
  <c r="BI11" i="20"/>
  <c r="AV11" i="20"/>
  <c r="AJ11" i="20"/>
  <c r="BF11" i="20"/>
  <c r="AT11" i="20"/>
  <c r="BE11" i="20"/>
  <c r="AS11" i="20"/>
  <c r="BD11" i="20"/>
  <c r="AQ11" i="20"/>
  <c r="AI11" i="20"/>
  <c r="BG11" i="20"/>
  <c r="AU11" i="20"/>
  <c r="AE11" i="20"/>
  <c r="AC11" i="20"/>
  <c r="AF11" i="20"/>
  <c r="AD11" i="20"/>
  <c r="AG11" i="20"/>
  <c r="X12" i="20"/>
  <c r="AB11" i="20"/>
  <c r="BE11" i="47"/>
  <c r="AU11" i="47"/>
  <c r="AK11" i="47"/>
  <c r="BL11" i="47"/>
  <c r="BB11" i="47"/>
  <c r="AR11" i="47"/>
  <c r="AH11" i="47"/>
  <c r="BJ11" i="47"/>
  <c r="AZ11" i="47"/>
  <c r="AP11" i="47"/>
  <c r="BI11" i="47"/>
  <c r="AY11" i="47"/>
  <c r="AO11" i="47"/>
  <c r="AW11" i="47"/>
  <c r="BM11" i="47"/>
  <c r="AV11" i="47"/>
  <c r="BK11" i="47"/>
  <c r="AT11" i="47"/>
  <c r="BG11" i="47"/>
  <c r="AQ11" i="47"/>
  <c r="Z11" i="47"/>
  <c r="BA11" i="47"/>
  <c r="AJ11" i="47"/>
  <c r="AX11" i="47"/>
  <c r="AS11" i="47"/>
  <c r="AN11" i="47"/>
  <c r="AM11" i="47"/>
  <c r="AL11" i="47"/>
  <c r="AI11" i="47"/>
  <c r="BH11" i="47"/>
  <c r="BF11" i="47"/>
  <c r="Y11" i="47"/>
  <c r="BD11" i="47"/>
  <c r="BC11" i="47"/>
  <c r="AA11" i="47"/>
  <c r="AG11" i="47"/>
  <c r="AB11" i="47"/>
  <c r="AE11" i="47"/>
  <c r="X12" i="47"/>
  <c r="AD11" i="47"/>
  <c r="AF11" i="47"/>
  <c r="AC11" i="47"/>
  <c r="BN8" i="37"/>
  <c r="BN12" i="40"/>
  <c r="BE8" i="42"/>
  <c r="AU8" i="42"/>
  <c r="AK8" i="42"/>
  <c r="BM8" i="42"/>
  <c r="BC8" i="42"/>
  <c r="AS8" i="42"/>
  <c r="AI8" i="42"/>
  <c r="Y8" i="42"/>
  <c r="BK8" i="42"/>
  <c r="BA8" i="42"/>
  <c r="AQ8" i="42"/>
  <c r="BJ8" i="42"/>
  <c r="AZ8" i="42"/>
  <c r="AP8" i="42"/>
  <c r="BI8" i="42"/>
  <c r="AY8" i="42"/>
  <c r="AO8" i="42"/>
  <c r="BH8" i="42"/>
  <c r="AX8" i="42"/>
  <c r="AN8" i="42"/>
  <c r="AR8" i="42"/>
  <c r="AM8" i="42"/>
  <c r="BL8" i="42"/>
  <c r="AL8" i="42"/>
  <c r="BG8" i="42"/>
  <c r="AJ8" i="42"/>
  <c r="BF8" i="42"/>
  <c r="AH8" i="42"/>
  <c r="BD8" i="42"/>
  <c r="BB8" i="42"/>
  <c r="AW8" i="42"/>
  <c r="Z8" i="42"/>
  <c r="AV8" i="42"/>
  <c r="AT8" i="42"/>
  <c r="AA8" i="42"/>
  <c r="AG8" i="42"/>
  <c r="AE8" i="42"/>
  <c r="AD8" i="42"/>
  <c r="X9" i="42"/>
  <c r="AC8" i="42"/>
  <c r="AB8" i="42"/>
  <c r="BN8" i="42" s="1"/>
  <c r="AF8" i="42"/>
  <c r="BN7" i="10"/>
  <c r="BG9" i="21"/>
  <c r="AW9" i="21"/>
  <c r="AM9" i="21"/>
  <c r="BE9" i="21"/>
  <c r="AU9" i="21"/>
  <c r="AK9" i="21"/>
  <c r="AA9" i="21"/>
  <c r="BK9" i="21"/>
  <c r="BA9" i="21"/>
  <c r="AQ9" i="21"/>
  <c r="BH9" i="21"/>
  <c r="AX9" i="21"/>
  <c r="AN9" i="21"/>
  <c r="BI9" i="21"/>
  <c r="AR9" i="21"/>
  <c r="Z9" i="21"/>
  <c r="BF9" i="21"/>
  <c r="AP9" i="21"/>
  <c r="Y9" i="21"/>
  <c r="BD9" i="21"/>
  <c r="AO9" i="21"/>
  <c r="BC9" i="21"/>
  <c r="AL9" i="21"/>
  <c r="BB9" i="21"/>
  <c r="AJ9" i="21"/>
  <c r="AZ9" i="21"/>
  <c r="AI9" i="21"/>
  <c r="BM9" i="21"/>
  <c r="AV9" i="21"/>
  <c r="BL9" i="21"/>
  <c r="AT9" i="21"/>
  <c r="BJ9" i="21"/>
  <c r="AS9" i="21"/>
  <c r="AY9" i="21"/>
  <c r="AH9" i="21"/>
  <c r="AD9" i="21"/>
  <c r="AB9" i="21"/>
  <c r="AE9" i="21"/>
  <c r="AG9" i="21"/>
  <c r="AC9" i="21"/>
  <c r="X10" i="21"/>
  <c r="AF9" i="21"/>
  <c r="BN8" i="48"/>
  <c r="BJ8" i="34"/>
  <c r="AZ8" i="34"/>
  <c r="AP8" i="34"/>
  <c r="BI8" i="34"/>
  <c r="AY8" i="34"/>
  <c r="AO8" i="34"/>
  <c r="BG8" i="34"/>
  <c r="AW8" i="34"/>
  <c r="AM8" i="34"/>
  <c r="BE8" i="34"/>
  <c r="AU8" i="34"/>
  <c r="AK8" i="34"/>
  <c r="BD8" i="34"/>
  <c r="AT8" i="34"/>
  <c r="AJ8" i="34"/>
  <c r="Z8" i="34"/>
  <c r="BM8" i="34"/>
  <c r="BC8" i="34"/>
  <c r="AS8" i="34"/>
  <c r="AI8" i="34"/>
  <c r="Y8" i="34"/>
  <c r="BK8" i="34"/>
  <c r="BA8" i="34"/>
  <c r="AQ8" i="34"/>
  <c r="BB8" i="34"/>
  <c r="AX8" i="34"/>
  <c r="AV8" i="34"/>
  <c r="AR8" i="34"/>
  <c r="AN8" i="34"/>
  <c r="AL8" i="34"/>
  <c r="AH8" i="34"/>
  <c r="BL8" i="34"/>
  <c r="BH8" i="34"/>
  <c r="BF8" i="34"/>
  <c r="AA8" i="34"/>
  <c r="X9" i="34"/>
  <c r="AB8" i="34"/>
  <c r="BN8" i="34" s="1"/>
  <c r="AE8" i="34"/>
  <c r="AG8" i="34"/>
  <c r="AC8" i="34"/>
  <c r="AF8" i="34"/>
  <c r="AD8" i="34"/>
  <c r="BN7" i="26"/>
  <c r="BD9" i="45"/>
  <c r="AT9" i="45"/>
  <c r="AJ9" i="45"/>
  <c r="Z9" i="45"/>
  <c r="BL9" i="45"/>
  <c r="BB9" i="45"/>
  <c r="AR9" i="45"/>
  <c r="AH9" i="45"/>
  <c r="BI9" i="45"/>
  <c r="AY9" i="45"/>
  <c r="AO9" i="45"/>
  <c r="BG9" i="45"/>
  <c r="AW9" i="45"/>
  <c r="AM9" i="45"/>
  <c r="AX9" i="45"/>
  <c r="BM9" i="45"/>
  <c r="AV9" i="45"/>
  <c r="BK9" i="45"/>
  <c r="AU9" i="45"/>
  <c r="BJ9" i="45"/>
  <c r="AS9" i="45"/>
  <c r="BH9" i="45"/>
  <c r="AQ9" i="45"/>
  <c r="AA9" i="45"/>
  <c r="BF9" i="45"/>
  <c r="AP9" i="45"/>
  <c r="Y9" i="45"/>
  <c r="BE9" i="45"/>
  <c r="AN9" i="45"/>
  <c r="BC9" i="45"/>
  <c r="AL9" i="45"/>
  <c r="BA9" i="45"/>
  <c r="AK9" i="45"/>
  <c r="AZ9" i="45"/>
  <c r="AI9" i="45"/>
  <c r="AC9" i="45"/>
  <c r="AB9" i="45"/>
  <c r="X10" i="45"/>
  <c r="AF9" i="45"/>
  <c r="AD9" i="45"/>
  <c r="AE9" i="45"/>
  <c r="AG9" i="45"/>
  <c r="BJ11" i="59"/>
  <c r="AZ11" i="59"/>
  <c r="AP11" i="59"/>
  <c r="BG11" i="59"/>
  <c r="AW11" i="59"/>
  <c r="AM11" i="59"/>
  <c r="BL11" i="59"/>
  <c r="BB11" i="59"/>
  <c r="AR11" i="59"/>
  <c r="AH11" i="59"/>
  <c r="BH11" i="59"/>
  <c r="AT11" i="59"/>
  <c r="BE11" i="59"/>
  <c r="AQ11" i="59"/>
  <c r="BD11" i="59"/>
  <c r="AO11" i="59"/>
  <c r="AA11" i="59"/>
  <c r="BC11" i="59"/>
  <c r="AN11" i="59"/>
  <c r="Z11" i="59"/>
  <c r="AY11" i="59"/>
  <c r="AK11" i="59"/>
  <c r="BM11" i="59"/>
  <c r="AX11" i="59"/>
  <c r="AJ11" i="59"/>
  <c r="AL11" i="59"/>
  <c r="BK11" i="59"/>
  <c r="BI11" i="59"/>
  <c r="Y11" i="59"/>
  <c r="BA11" i="59"/>
  <c r="AV11" i="59"/>
  <c r="AU11" i="59"/>
  <c r="BF11" i="59"/>
  <c r="AS11" i="59"/>
  <c r="AI11" i="59"/>
  <c r="AC11" i="59"/>
  <c r="AF11" i="59"/>
  <c r="AE11" i="59"/>
  <c r="AG11" i="59"/>
  <c r="X12" i="59"/>
  <c r="AD11" i="59"/>
  <c r="AB11" i="59"/>
  <c r="BN9" i="11"/>
  <c r="BE13" i="40"/>
  <c r="AU13" i="40"/>
  <c r="AK13" i="40"/>
  <c r="AA13" i="40"/>
  <c r="BD13" i="40"/>
  <c r="AT13" i="40"/>
  <c r="AJ13" i="40"/>
  <c r="Z13" i="40"/>
  <c r="BM13" i="40"/>
  <c r="BC13" i="40"/>
  <c r="AS13" i="40"/>
  <c r="AI13" i="40"/>
  <c r="Y13" i="40"/>
  <c r="BL13" i="40"/>
  <c r="BB13" i="40"/>
  <c r="AR13" i="40"/>
  <c r="AH13" i="40"/>
  <c r="BK13" i="40"/>
  <c r="BA13" i="40"/>
  <c r="AQ13" i="40"/>
  <c r="BJ13" i="40"/>
  <c r="AZ13" i="40"/>
  <c r="AP13" i="40"/>
  <c r="BI13" i="40"/>
  <c r="AY13" i="40"/>
  <c r="AO13" i="40"/>
  <c r="BH13" i="40"/>
  <c r="AX13" i="40"/>
  <c r="AN13" i="40"/>
  <c r="AV13" i="40"/>
  <c r="AM13" i="40"/>
  <c r="AL13" i="40"/>
  <c r="BG13" i="40"/>
  <c r="BF13" i="40"/>
  <c r="AW13" i="40"/>
  <c r="AG13" i="40"/>
  <c r="AC13" i="40"/>
  <c r="AB13" i="40"/>
  <c r="X14" i="40"/>
  <c r="AD13" i="40"/>
  <c r="AE13" i="40"/>
  <c r="AF13" i="40"/>
  <c r="BN8" i="15"/>
  <c r="BI8" i="10"/>
  <c r="AY8" i="10"/>
  <c r="AO8" i="10"/>
  <c r="BH8" i="10"/>
  <c r="AX8" i="10"/>
  <c r="AN8" i="10"/>
  <c r="BF8" i="10"/>
  <c r="AV8" i="10"/>
  <c r="AL8" i="10"/>
  <c r="BE8" i="10"/>
  <c r="AU8" i="10"/>
  <c r="AK8" i="10"/>
  <c r="AA8" i="10"/>
  <c r="BJ8" i="10"/>
  <c r="AZ8" i="10"/>
  <c r="AP8" i="10"/>
  <c r="BM8" i="10"/>
  <c r="AS8" i="10"/>
  <c r="Y8" i="10"/>
  <c r="BL8" i="10"/>
  <c r="AR8" i="10"/>
  <c r="BK8" i="10"/>
  <c r="AQ8" i="10"/>
  <c r="BG8" i="10"/>
  <c r="AM8" i="10"/>
  <c r="BD8" i="10"/>
  <c r="AJ8" i="10"/>
  <c r="BC8" i="10"/>
  <c r="AI8" i="10"/>
  <c r="BB8" i="10"/>
  <c r="AH8" i="10"/>
  <c r="BA8" i="10"/>
  <c r="AW8" i="10"/>
  <c r="AT8" i="10"/>
  <c r="Z8" i="10"/>
  <c r="AD8" i="10"/>
  <c r="AG8" i="10"/>
  <c r="AC8" i="10"/>
  <c r="AB8" i="10"/>
  <c r="AE8" i="10"/>
  <c r="X9" i="10"/>
  <c r="AF8" i="10"/>
  <c r="BF8" i="29"/>
  <c r="AV8" i="29"/>
  <c r="AL8" i="29"/>
  <c r="BK8" i="29"/>
  <c r="AZ8" i="29"/>
  <c r="AO8" i="29"/>
  <c r="BJ8" i="29"/>
  <c r="AY8" i="29"/>
  <c r="AN8" i="29"/>
  <c r="BI8" i="29"/>
  <c r="AX8" i="29"/>
  <c r="AM8" i="29"/>
  <c r="BH8" i="29"/>
  <c r="AW8" i="29"/>
  <c r="AK8" i="29"/>
  <c r="Z8" i="29"/>
  <c r="BG8" i="29"/>
  <c r="AU8" i="29"/>
  <c r="AJ8" i="29"/>
  <c r="Y8" i="29"/>
  <c r="BE8" i="29"/>
  <c r="AT8" i="29"/>
  <c r="AI8" i="29"/>
  <c r="BC8" i="29"/>
  <c r="AR8" i="29"/>
  <c r="BM8" i="29"/>
  <c r="BB8" i="29"/>
  <c r="AQ8" i="29"/>
  <c r="BL8" i="29"/>
  <c r="BA8" i="29"/>
  <c r="AP8" i="29"/>
  <c r="BD8" i="29"/>
  <c r="AS8" i="29"/>
  <c r="AH8" i="29"/>
  <c r="AA8" i="29"/>
  <c r="AB8" i="29"/>
  <c r="AF8" i="29"/>
  <c r="X9" i="29"/>
  <c r="AC8" i="29"/>
  <c r="AG8" i="29"/>
  <c r="AE8" i="29"/>
  <c r="AD8" i="29"/>
  <c r="BN7" i="30"/>
  <c r="BN7" i="23"/>
  <c r="BH7" i="57"/>
  <c r="AX7" i="57"/>
  <c r="AN7" i="57"/>
  <c r="BK7" i="57"/>
  <c r="AZ7" i="57"/>
  <c r="AO7" i="57"/>
  <c r="BJ7" i="57"/>
  <c r="AY7" i="57"/>
  <c r="AM7" i="57"/>
  <c r="BM7" i="57"/>
  <c r="AW7" i="57"/>
  <c r="AJ7" i="57"/>
  <c r="BL7" i="57"/>
  <c r="AV7" i="57"/>
  <c r="AI7" i="57"/>
  <c r="BI7" i="57"/>
  <c r="AU7" i="57"/>
  <c r="AH7" i="57"/>
  <c r="BG7" i="57"/>
  <c r="AT7" i="57"/>
  <c r="BF7" i="57"/>
  <c r="AS7" i="57"/>
  <c r="BE7" i="57"/>
  <c r="AR7" i="57"/>
  <c r="BD7" i="57"/>
  <c r="AQ7" i="57"/>
  <c r="BC7" i="57"/>
  <c r="AP7" i="57"/>
  <c r="Z7" i="57"/>
  <c r="BA7" i="57"/>
  <c r="AK7" i="57"/>
  <c r="BB7" i="57"/>
  <c r="AL7" i="57"/>
  <c r="Y7" i="57"/>
  <c r="AA7" i="57"/>
  <c r="AE7" i="57"/>
  <c r="AD7" i="57"/>
  <c r="AF7" i="57"/>
  <c r="X8" i="57"/>
  <c r="AG7" i="57"/>
  <c r="AB7" i="57"/>
  <c r="AC7" i="57"/>
  <c r="BN7" i="33"/>
  <c r="BE9" i="52"/>
  <c r="AU9" i="52"/>
  <c r="AK9" i="52"/>
  <c r="BC9" i="52"/>
  <c r="AR9" i="52"/>
  <c r="BM9" i="52"/>
  <c r="BB9" i="52"/>
  <c r="AQ9" i="52"/>
  <c r="BL9" i="52"/>
  <c r="BA9" i="52"/>
  <c r="AP9" i="52"/>
  <c r="BK9" i="52"/>
  <c r="AZ9" i="52"/>
  <c r="AO9" i="52"/>
  <c r="BJ9" i="52"/>
  <c r="AY9" i="52"/>
  <c r="AN9" i="52"/>
  <c r="BG9" i="52"/>
  <c r="AV9" i="52"/>
  <c r="AJ9" i="52"/>
  <c r="Y9" i="52"/>
  <c r="AT9" i="52"/>
  <c r="AS9" i="52"/>
  <c r="AM9" i="52"/>
  <c r="AL9" i="52"/>
  <c r="BI9" i="52"/>
  <c r="AI9" i="52"/>
  <c r="BH9" i="52"/>
  <c r="AH9" i="52"/>
  <c r="BF9" i="52"/>
  <c r="BD9" i="52"/>
  <c r="Z9" i="52"/>
  <c r="AX9" i="52"/>
  <c r="AW9" i="52"/>
  <c r="AA9" i="52"/>
  <c r="AF9" i="52"/>
  <c r="AD9" i="52"/>
  <c r="AB9" i="52"/>
  <c r="X10" i="52"/>
  <c r="AC9" i="52"/>
  <c r="AG9" i="52"/>
  <c r="AE9" i="52"/>
  <c r="BN6" i="13"/>
  <c r="BM11" i="28"/>
  <c r="BC11" i="28"/>
  <c r="AS11" i="28"/>
  <c r="AI11" i="28"/>
  <c r="Y11" i="28"/>
  <c r="BL11" i="28"/>
  <c r="BB11" i="28"/>
  <c r="AR11" i="28"/>
  <c r="AH11" i="28"/>
  <c r="BK11" i="28"/>
  <c r="BA11" i="28"/>
  <c r="AQ11" i="28"/>
  <c r="BJ11" i="28"/>
  <c r="AZ11" i="28"/>
  <c r="AP11" i="28"/>
  <c r="BI11" i="28"/>
  <c r="AY11" i="28"/>
  <c r="AO11" i="28"/>
  <c r="BF11" i="28"/>
  <c r="AV11" i="28"/>
  <c r="AL11" i="28"/>
  <c r="BD11" i="28"/>
  <c r="AT11" i="28"/>
  <c r="AJ11" i="28"/>
  <c r="Z11" i="28"/>
  <c r="BH11" i="28"/>
  <c r="BG11" i="28"/>
  <c r="AA11" i="28"/>
  <c r="BE11" i="28"/>
  <c r="AX11" i="28"/>
  <c r="AW11" i="28"/>
  <c r="AU11" i="28"/>
  <c r="AN11" i="28"/>
  <c r="AM11" i="28"/>
  <c r="AK11" i="28"/>
  <c r="AD11" i="28"/>
  <c r="AE11" i="28"/>
  <c r="AC11" i="28"/>
  <c r="AG11" i="28"/>
  <c r="X12" i="28"/>
  <c r="AB11" i="28"/>
  <c r="AF11" i="28"/>
  <c r="BN7" i="29"/>
  <c r="BN8" i="53"/>
  <c r="BN9" i="39"/>
  <c r="BN10" i="35"/>
  <c r="BN6" i="58"/>
  <c r="BN10" i="59"/>
  <c r="BL9" i="7"/>
  <c r="BB9" i="7"/>
  <c r="AR9" i="7"/>
  <c r="AH9" i="7"/>
  <c r="BK9" i="7"/>
  <c r="BA9" i="7"/>
  <c r="AQ9" i="7"/>
  <c r="BJ9" i="7"/>
  <c r="AZ9" i="7"/>
  <c r="AP9" i="7"/>
  <c r="BI9" i="7"/>
  <c r="AY9" i="7"/>
  <c r="AO9" i="7"/>
  <c r="BH9" i="7"/>
  <c r="AX9" i="7"/>
  <c r="AN9" i="7"/>
  <c r="BG9" i="7"/>
  <c r="AW9" i="7"/>
  <c r="AM9" i="7"/>
  <c r="BD9" i="7"/>
  <c r="AJ9" i="7"/>
  <c r="Z9" i="7"/>
  <c r="BF9" i="7"/>
  <c r="AV9" i="7"/>
  <c r="AL9" i="7"/>
  <c r="AT9" i="7"/>
  <c r="BE9" i="7"/>
  <c r="AU9" i="7"/>
  <c r="AK9" i="7"/>
  <c r="BM9" i="7"/>
  <c r="BC9" i="7"/>
  <c r="AS9" i="7"/>
  <c r="AI9" i="7"/>
  <c r="Y9" i="7"/>
  <c r="AA9" i="7"/>
  <c r="X10" i="7"/>
  <c r="AC9" i="7"/>
  <c r="AD9" i="7"/>
  <c r="AF9" i="7"/>
  <c r="AE9" i="7"/>
  <c r="AG9" i="7"/>
  <c r="AB9" i="7"/>
  <c r="BD7" i="9"/>
  <c r="AT7" i="9"/>
  <c r="AJ7" i="9"/>
  <c r="Z7" i="9"/>
  <c r="BI7" i="9"/>
  <c r="AX7" i="9"/>
  <c r="AM7" i="9"/>
  <c r="BH7" i="9"/>
  <c r="AW7" i="9"/>
  <c r="AL7" i="9"/>
  <c r="AA7" i="9"/>
  <c r="BG7" i="9"/>
  <c r="AV7" i="9"/>
  <c r="AK7" i="9"/>
  <c r="Y7" i="9"/>
  <c r="BF7" i="9"/>
  <c r="AU7" i="9"/>
  <c r="AI7" i="9"/>
  <c r="BE7" i="9"/>
  <c r="AS7" i="9"/>
  <c r="AH7" i="9"/>
  <c r="BC7" i="9"/>
  <c r="AR7" i="9"/>
  <c r="BM7" i="9"/>
  <c r="BB7" i="9"/>
  <c r="AQ7" i="9"/>
  <c r="BL7" i="9"/>
  <c r="BA7" i="9"/>
  <c r="AP7" i="9"/>
  <c r="BK7" i="9"/>
  <c r="AZ7" i="9"/>
  <c r="AO7" i="9"/>
  <c r="BJ7" i="9"/>
  <c r="AY7" i="9"/>
  <c r="AN7" i="9"/>
  <c r="AD7" i="9"/>
  <c r="AF7" i="9"/>
  <c r="AG7" i="9"/>
  <c r="AC7" i="9"/>
  <c r="X8" i="9"/>
  <c r="AE7" i="9"/>
  <c r="AB7" i="9"/>
  <c r="BH9" i="37"/>
  <c r="AX9" i="37"/>
  <c r="AN9" i="37"/>
  <c r="BG9" i="37"/>
  <c r="AW9" i="37"/>
  <c r="AM9" i="37"/>
  <c r="BF9" i="37"/>
  <c r="AV9" i="37"/>
  <c r="AL9" i="37"/>
  <c r="BE9" i="37"/>
  <c r="AU9" i="37"/>
  <c r="AK9" i="37"/>
  <c r="BD9" i="37"/>
  <c r="AT9" i="37"/>
  <c r="AJ9" i="37"/>
  <c r="Z9" i="37"/>
  <c r="BM9" i="37"/>
  <c r="BC9" i="37"/>
  <c r="AS9" i="37"/>
  <c r="AI9" i="37"/>
  <c r="Y9" i="37"/>
  <c r="BL9" i="37"/>
  <c r="BB9" i="37"/>
  <c r="AR9" i="37"/>
  <c r="AH9" i="37"/>
  <c r="BK9" i="37"/>
  <c r="BA9" i="37"/>
  <c r="AQ9" i="37"/>
  <c r="BJ9" i="37"/>
  <c r="BI9" i="37"/>
  <c r="AZ9" i="37"/>
  <c r="AY9" i="37"/>
  <c r="AP9" i="37"/>
  <c r="AO9" i="37"/>
  <c r="AA9" i="37"/>
  <c r="AF9" i="37"/>
  <c r="AG9" i="37"/>
  <c r="X10" i="37"/>
  <c r="AD9" i="37"/>
  <c r="AC9" i="37"/>
  <c r="AE9" i="37"/>
  <c r="AB9" i="37"/>
  <c r="BJ8" i="17"/>
  <c r="AZ8" i="17"/>
  <c r="AP8" i="17"/>
  <c r="BF8" i="17"/>
  <c r="AV8" i="17"/>
  <c r="AL8" i="17"/>
  <c r="BK8" i="17"/>
  <c r="AX8" i="17"/>
  <c r="AK8" i="17"/>
  <c r="Y8" i="17"/>
  <c r="BI8" i="17"/>
  <c r="AW8" i="17"/>
  <c r="AJ8" i="17"/>
  <c r="BH8" i="17"/>
  <c r="AU8" i="17"/>
  <c r="AI8" i="17"/>
  <c r="BG8" i="17"/>
  <c r="AT8" i="17"/>
  <c r="AH8" i="17"/>
  <c r="BE8" i="17"/>
  <c r="AS8" i="17"/>
  <c r="BD8" i="17"/>
  <c r="AR8" i="17"/>
  <c r="BC8" i="17"/>
  <c r="AQ8" i="17"/>
  <c r="BB8" i="17"/>
  <c r="AO8" i="17"/>
  <c r="BM8" i="17"/>
  <c r="BA8" i="17"/>
  <c r="AN8" i="17"/>
  <c r="BL8" i="17"/>
  <c r="AY8" i="17"/>
  <c r="AM8" i="17"/>
  <c r="Z8" i="17"/>
  <c r="AA8" i="17"/>
  <c r="AG8" i="17"/>
  <c r="AE8" i="17"/>
  <c r="AC8" i="17"/>
  <c r="X9" i="17"/>
  <c r="AD8" i="17"/>
  <c r="AB8" i="17"/>
  <c r="AF8" i="17"/>
  <c r="BN7" i="42"/>
  <c r="BN8" i="52"/>
  <c r="BF8" i="44"/>
  <c r="AV8" i="44"/>
  <c r="AL8" i="44"/>
  <c r="BL8" i="44"/>
  <c r="BA8" i="44"/>
  <c r="AP8" i="44"/>
  <c r="BK8" i="44"/>
  <c r="AZ8" i="44"/>
  <c r="AO8" i="44"/>
  <c r="BJ8" i="44"/>
  <c r="AY8" i="44"/>
  <c r="AN8" i="44"/>
  <c r="BI8" i="44"/>
  <c r="AX8" i="44"/>
  <c r="AM8" i="44"/>
  <c r="BH8" i="44"/>
  <c r="AW8" i="44"/>
  <c r="AK8" i="44"/>
  <c r="Z8" i="44"/>
  <c r="BG8" i="44"/>
  <c r="AU8" i="44"/>
  <c r="AJ8" i="44"/>
  <c r="Y8" i="44"/>
  <c r="BE8" i="44"/>
  <c r="AT8" i="44"/>
  <c r="AI8" i="44"/>
  <c r="BD8" i="44"/>
  <c r="AS8" i="44"/>
  <c r="AH8" i="44"/>
  <c r="BC8" i="44"/>
  <c r="AR8" i="44"/>
  <c r="BM8" i="44"/>
  <c r="BB8" i="44"/>
  <c r="AQ8" i="44"/>
  <c r="AA8" i="44"/>
  <c r="AF8" i="44"/>
  <c r="X9" i="44"/>
  <c r="AB8" i="44"/>
  <c r="BN8" i="44" s="1"/>
  <c r="AD8" i="44"/>
  <c r="AE8" i="44"/>
  <c r="AG8" i="44"/>
  <c r="AC8" i="44"/>
  <c r="BN8" i="46"/>
  <c r="BN9" i="41"/>
  <c r="BD11" i="35"/>
  <c r="AT11" i="35"/>
  <c r="AJ11" i="35"/>
  <c r="Z11" i="35"/>
  <c r="BL11" i="35"/>
  <c r="BB11" i="35"/>
  <c r="AR11" i="35"/>
  <c r="AH11" i="35"/>
  <c r="BK11" i="35"/>
  <c r="AY11" i="35"/>
  <c r="AM11" i="35"/>
  <c r="AA11" i="35"/>
  <c r="BJ11" i="35"/>
  <c r="AX11" i="35"/>
  <c r="AL11" i="35"/>
  <c r="Y11" i="35"/>
  <c r="BI11" i="35"/>
  <c r="AW11" i="35"/>
  <c r="AK11" i="35"/>
  <c r="BH11" i="35"/>
  <c r="AV11" i="35"/>
  <c r="AI11" i="35"/>
  <c r="BF11" i="35"/>
  <c r="AS11" i="35"/>
  <c r="BE11" i="35"/>
  <c r="AQ11" i="35"/>
  <c r="BC11" i="35"/>
  <c r="AP11" i="35"/>
  <c r="BM11" i="35"/>
  <c r="AZ11" i="35"/>
  <c r="AN11" i="35"/>
  <c r="BG11" i="35"/>
  <c r="BA11" i="35"/>
  <c r="AU11" i="35"/>
  <c r="AO11" i="35"/>
  <c r="AD11" i="35"/>
  <c r="X12" i="35"/>
  <c r="AC11" i="35"/>
  <c r="AB11" i="35"/>
  <c r="BN11" i="35" s="1"/>
  <c r="AE11" i="35"/>
  <c r="AG11" i="35"/>
  <c r="AF11" i="35"/>
  <c r="BN8" i="56"/>
  <c r="BM7" i="58"/>
  <c r="BC7" i="58"/>
  <c r="AS7" i="58"/>
  <c r="AI7" i="58"/>
  <c r="Y7" i="58"/>
  <c r="BL7" i="58"/>
  <c r="BA7" i="58"/>
  <c r="AP7" i="58"/>
  <c r="BK7" i="58"/>
  <c r="AZ7" i="58"/>
  <c r="AO7" i="58"/>
  <c r="BI7" i="58"/>
  <c r="AX7" i="58"/>
  <c r="AM7" i="58"/>
  <c r="BG7" i="58"/>
  <c r="AV7" i="58"/>
  <c r="AK7" i="58"/>
  <c r="Z7" i="58"/>
  <c r="BD7" i="58"/>
  <c r="AR7" i="58"/>
  <c r="AQ7" i="58"/>
  <c r="BJ7" i="58"/>
  <c r="AN7" i="58"/>
  <c r="BH7" i="58"/>
  <c r="AL7" i="58"/>
  <c r="BF7" i="58"/>
  <c r="AJ7" i="58"/>
  <c r="BE7" i="58"/>
  <c r="AH7" i="58"/>
  <c r="BB7" i="58"/>
  <c r="AW7" i="58"/>
  <c r="AU7" i="58"/>
  <c r="AT7" i="58"/>
  <c r="AY7" i="58"/>
  <c r="AA7" i="58"/>
  <c r="AD7" i="58"/>
  <c r="AC7" i="58"/>
  <c r="AG7" i="58"/>
  <c r="AE7" i="58"/>
  <c r="X8" i="58"/>
  <c r="AB7" i="58"/>
  <c r="BN7" i="58" s="1"/>
  <c r="AF7" i="58"/>
  <c r="BN6" i="50"/>
  <c r="BF8" i="33"/>
  <c r="AV8" i="33"/>
  <c r="AL8" i="33"/>
  <c r="BE8" i="33"/>
  <c r="AU8" i="33"/>
  <c r="AK8" i="33"/>
  <c r="BM8" i="33"/>
  <c r="BC8" i="33"/>
  <c r="AS8" i="33"/>
  <c r="AI8" i="33"/>
  <c r="Y8" i="33"/>
  <c r="BK8" i="33"/>
  <c r="BA8" i="33"/>
  <c r="AQ8" i="33"/>
  <c r="BJ8" i="33"/>
  <c r="AZ8" i="33"/>
  <c r="AP8" i="33"/>
  <c r="BI8" i="33"/>
  <c r="AY8" i="33"/>
  <c r="AO8" i="33"/>
  <c r="AW8" i="33"/>
  <c r="AT8" i="33"/>
  <c r="AR8" i="33"/>
  <c r="AN8" i="33"/>
  <c r="BL8" i="33"/>
  <c r="AM8" i="33"/>
  <c r="BH8" i="33"/>
  <c r="AJ8" i="33"/>
  <c r="BG8" i="33"/>
  <c r="AH8" i="33"/>
  <c r="BD8" i="33"/>
  <c r="BB8" i="33"/>
  <c r="AX8" i="33"/>
  <c r="Z8" i="33"/>
  <c r="AA8" i="33"/>
  <c r="AG8" i="33"/>
  <c r="AB8" i="33"/>
  <c r="BN8" i="33" s="1"/>
  <c r="AF8" i="33"/>
  <c r="AE8" i="33"/>
  <c r="X9" i="33"/>
  <c r="AC8" i="33"/>
  <c r="AD8" i="33"/>
  <c r="BN10" i="20"/>
  <c r="BN7" i="16"/>
  <c r="BL11" i="51"/>
  <c r="BB11" i="51"/>
  <c r="AR11" i="51"/>
  <c r="AH11" i="51"/>
  <c r="BJ11" i="51"/>
  <c r="AZ11" i="51"/>
  <c r="AP11" i="51"/>
  <c r="BM11" i="51"/>
  <c r="AY11" i="51"/>
  <c r="AM11" i="51"/>
  <c r="AA11" i="51"/>
  <c r="BK11" i="51"/>
  <c r="AX11" i="51"/>
  <c r="AL11" i="51"/>
  <c r="Z11" i="51"/>
  <c r="BI11" i="51"/>
  <c r="AW11" i="51"/>
  <c r="AK11" i="51"/>
  <c r="Y11" i="51"/>
  <c r="BH11" i="51"/>
  <c r="AV11" i="51"/>
  <c r="AJ11" i="51"/>
  <c r="BG11" i="51"/>
  <c r="AU11" i="51"/>
  <c r="AI11" i="51"/>
  <c r="BF11" i="51"/>
  <c r="AT11" i="51"/>
  <c r="BE11" i="51"/>
  <c r="AS11" i="51"/>
  <c r="BD11" i="51"/>
  <c r="AQ11" i="51"/>
  <c r="BC11" i="51"/>
  <c r="AO11" i="51"/>
  <c r="BA11" i="51"/>
  <c r="AN11" i="51"/>
  <c r="AC11" i="51"/>
  <c r="AE11" i="51"/>
  <c r="AB11" i="51"/>
  <c r="AF11" i="51"/>
  <c r="AD11" i="51"/>
  <c r="AG11" i="51"/>
  <c r="X12" i="51"/>
  <c r="BN12" i="22"/>
  <c r="BN8" i="31"/>
  <c r="BK8" i="57" l="1"/>
  <c r="BA8" i="57"/>
  <c r="AQ8" i="57"/>
  <c r="BH8" i="57"/>
  <c r="AX8" i="57"/>
  <c r="AN8" i="57"/>
  <c r="BJ8" i="57"/>
  <c r="AW8" i="57"/>
  <c r="AK8" i="57"/>
  <c r="Y8" i="57"/>
  <c r="BI8" i="57"/>
  <c r="AV8" i="57"/>
  <c r="AJ8" i="57"/>
  <c r="BG8" i="57"/>
  <c r="AS8" i="57"/>
  <c r="BF8" i="57"/>
  <c r="AR8" i="57"/>
  <c r="BE8" i="57"/>
  <c r="AP8" i="57"/>
  <c r="AA8" i="57"/>
  <c r="BD8" i="57"/>
  <c r="AO8" i="57"/>
  <c r="Z8" i="57"/>
  <c r="BC8" i="57"/>
  <c r="AM8" i="57"/>
  <c r="BB8" i="57"/>
  <c r="AL8" i="57"/>
  <c r="AZ8" i="57"/>
  <c r="AI8" i="57"/>
  <c r="AY8" i="57"/>
  <c r="AH8" i="57"/>
  <c r="BL8" i="57"/>
  <c r="AT8" i="57"/>
  <c r="AU8" i="57"/>
  <c r="BM8" i="57"/>
  <c r="AG8" i="57"/>
  <c r="AD8" i="57"/>
  <c r="AC8" i="57"/>
  <c r="AB8" i="57"/>
  <c r="AF8" i="57"/>
  <c r="AE8" i="57"/>
  <c r="X9" i="57"/>
  <c r="BN9" i="45"/>
  <c r="BI11" i="39"/>
  <c r="AY11" i="39"/>
  <c r="AO11" i="39"/>
  <c r="BH11" i="39"/>
  <c r="AX11" i="39"/>
  <c r="AN11" i="39"/>
  <c r="BG11" i="39"/>
  <c r="AW11" i="39"/>
  <c r="AM11" i="39"/>
  <c r="BF11" i="39"/>
  <c r="AV11" i="39"/>
  <c r="AL11" i="39"/>
  <c r="BE11" i="39"/>
  <c r="AU11" i="39"/>
  <c r="AK11" i="39"/>
  <c r="BD11" i="39"/>
  <c r="AT11" i="39"/>
  <c r="AJ11" i="39"/>
  <c r="Z11" i="39"/>
  <c r="BL11" i="39"/>
  <c r="BB11" i="39"/>
  <c r="AR11" i="39"/>
  <c r="AH11" i="39"/>
  <c r="AS11" i="39"/>
  <c r="AQ11" i="39"/>
  <c r="AP11" i="39"/>
  <c r="AI11" i="39"/>
  <c r="BM11" i="39"/>
  <c r="BK11" i="39"/>
  <c r="BJ11" i="39"/>
  <c r="Y11" i="39"/>
  <c r="BC11" i="39"/>
  <c r="BA11" i="39"/>
  <c r="AZ11" i="39"/>
  <c r="AA11" i="39"/>
  <c r="AG11" i="39"/>
  <c r="X12" i="39"/>
  <c r="AC11" i="39"/>
  <c r="AE11" i="39"/>
  <c r="AD11" i="39"/>
  <c r="AF11" i="39"/>
  <c r="AB11" i="39"/>
  <c r="BL11" i="19"/>
  <c r="BB11" i="19"/>
  <c r="AR11" i="19"/>
  <c r="AH11" i="19"/>
  <c r="BK11" i="19"/>
  <c r="BA11" i="19"/>
  <c r="AQ11" i="19"/>
  <c r="BJ11" i="19"/>
  <c r="AZ11" i="19"/>
  <c r="AP11" i="19"/>
  <c r="BI11" i="19"/>
  <c r="AY11" i="19"/>
  <c r="AO11" i="19"/>
  <c r="BH11" i="19"/>
  <c r="AX11" i="19"/>
  <c r="AN11" i="19"/>
  <c r="BG11" i="19"/>
  <c r="AW11" i="19"/>
  <c r="AM11" i="19"/>
  <c r="BE11" i="19"/>
  <c r="AU11" i="19"/>
  <c r="AK11" i="19"/>
  <c r="AA11" i="19"/>
  <c r="BD11" i="19"/>
  <c r="AT11" i="19"/>
  <c r="AJ11" i="19"/>
  <c r="Z11" i="19"/>
  <c r="BM11" i="19"/>
  <c r="BC11" i="19"/>
  <c r="AS11" i="19"/>
  <c r="AI11" i="19"/>
  <c r="Y11" i="19"/>
  <c r="BF11" i="19"/>
  <c r="AV11" i="19"/>
  <c r="AL11" i="19"/>
  <c r="AE11" i="19"/>
  <c r="AD11" i="19"/>
  <c r="AC11" i="19"/>
  <c r="AB11" i="19"/>
  <c r="X12" i="19"/>
  <c r="AG11" i="19"/>
  <c r="AF11" i="19"/>
  <c r="BE9" i="25"/>
  <c r="AU9" i="25"/>
  <c r="AK9" i="25"/>
  <c r="BD9" i="25"/>
  <c r="AT9" i="25"/>
  <c r="AJ9" i="25"/>
  <c r="Z9" i="25"/>
  <c r="BM9" i="25"/>
  <c r="BC9" i="25"/>
  <c r="AS9" i="25"/>
  <c r="AI9" i="25"/>
  <c r="Y9" i="25"/>
  <c r="BL9" i="25"/>
  <c r="BB9" i="25"/>
  <c r="AR9" i="25"/>
  <c r="AH9" i="25"/>
  <c r="BK9" i="25"/>
  <c r="BA9" i="25"/>
  <c r="AQ9" i="25"/>
  <c r="BJ9" i="25"/>
  <c r="AZ9" i="25"/>
  <c r="AP9" i="25"/>
  <c r="BI9" i="25"/>
  <c r="AY9" i="25"/>
  <c r="AO9" i="25"/>
  <c r="AM9" i="25"/>
  <c r="AL9" i="25"/>
  <c r="BH9" i="25"/>
  <c r="BG9" i="25"/>
  <c r="BF9" i="25"/>
  <c r="AX9" i="25"/>
  <c r="AW9" i="25"/>
  <c r="AV9" i="25"/>
  <c r="AN9" i="25"/>
  <c r="AA9" i="25"/>
  <c r="AE9" i="25"/>
  <c r="AF9" i="25"/>
  <c r="AD9" i="25"/>
  <c r="AB9" i="25"/>
  <c r="AG9" i="25"/>
  <c r="X10" i="25"/>
  <c r="AC9" i="25"/>
  <c r="BM9" i="18"/>
  <c r="BC9" i="18"/>
  <c r="AS9" i="18"/>
  <c r="AI9" i="18"/>
  <c r="Y9" i="18"/>
  <c r="BL9" i="18"/>
  <c r="BB9" i="18"/>
  <c r="AR9" i="18"/>
  <c r="AH9" i="18"/>
  <c r="BK9" i="18"/>
  <c r="BA9" i="18"/>
  <c r="AQ9" i="18"/>
  <c r="BJ9" i="18"/>
  <c r="AZ9" i="18"/>
  <c r="AP9" i="18"/>
  <c r="BI9" i="18"/>
  <c r="AY9" i="18"/>
  <c r="AO9" i="18"/>
  <c r="BF9" i="18"/>
  <c r="AV9" i="18"/>
  <c r="AL9" i="18"/>
  <c r="BE9" i="18"/>
  <c r="AU9" i="18"/>
  <c r="AK9" i="18"/>
  <c r="BD9" i="18"/>
  <c r="AT9" i="18"/>
  <c r="AJ9" i="18"/>
  <c r="Z9" i="18"/>
  <c r="AW9" i="18"/>
  <c r="AN9" i="18"/>
  <c r="AM9" i="18"/>
  <c r="BH9" i="18"/>
  <c r="BG9" i="18"/>
  <c r="AX9" i="18"/>
  <c r="AA9" i="18"/>
  <c r="AD9" i="18"/>
  <c r="X10" i="18"/>
  <c r="AE9" i="18"/>
  <c r="AG9" i="18"/>
  <c r="AC9" i="18"/>
  <c r="AF9" i="18"/>
  <c r="AB9" i="18"/>
  <c r="BL12" i="51"/>
  <c r="BB12" i="51"/>
  <c r="AR12" i="51"/>
  <c r="AH12" i="51"/>
  <c r="BJ12" i="51"/>
  <c r="AZ12" i="51"/>
  <c r="AP12" i="51"/>
  <c r="BM12" i="51"/>
  <c r="AY12" i="51"/>
  <c r="AM12" i="51"/>
  <c r="AA12" i="51"/>
  <c r="BK12" i="51"/>
  <c r="AX12" i="51"/>
  <c r="AL12" i="51"/>
  <c r="Z12" i="51"/>
  <c r="BI12" i="51"/>
  <c r="AW12" i="51"/>
  <c r="AK12" i="51"/>
  <c r="Y12" i="51"/>
  <c r="BH12" i="51"/>
  <c r="AV12" i="51"/>
  <c r="AJ12" i="51"/>
  <c r="BG12" i="51"/>
  <c r="AU12" i="51"/>
  <c r="AI12" i="51"/>
  <c r="BF12" i="51"/>
  <c r="AT12" i="51"/>
  <c r="BE12" i="51"/>
  <c r="AS12" i="51"/>
  <c r="BD12" i="51"/>
  <c r="AQ12" i="51"/>
  <c r="BC12" i="51"/>
  <c r="AO12" i="51"/>
  <c r="BA12" i="51"/>
  <c r="AN12" i="51"/>
  <c r="AE12" i="51"/>
  <c r="AD12" i="51"/>
  <c r="X13" i="51"/>
  <c r="AB12" i="51"/>
  <c r="AG12" i="51"/>
  <c r="AC12" i="51"/>
  <c r="AF12" i="51"/>
  <c r="BK10" i="37"/>
  <c r="BA10" i="37"/>
  <c r="AQ10" i="37"/>
  <c r="BJ10" i="37"/>
  <c r="AZ10" i="37"/>
  <c r="AP10" i="37"/>
  <c r="BI10" i="37"/>
  <c r="AY10" i="37"/>
  <c r="AO10" i="37"/>
  <c r="BH10" i="37"/>
  <c r="AX10" i="37"/>
  <c r="AN10" i="37"/>
  <c r="BG10" i="37"/>
  <c r="AW10" i="37"/>
  <c r="AM10" i="37"/>
  <c r="BF10" i="37"/>
  <c r="AV10" i="37"/>
  <c r="AL10" i="37"/>
  <c r="BE10" i="37"/>
  <c r="AU10" i="37"/>
  <c r="AK10" i="37"/>
  <c r="BD10" i="37"/>
  <c r="AT10" i="37"/>
  <c r="AJ10" i="37"/>
  <c r="Z10" i="37"/>
  <c r="AH10" i="37"/>
  <c r="Y10" i="37"/>
  <c r="BM10" i="37"/>
  <c r="BL10" i="37"/>
  <c r="BC10" i="37"/>
  <c r="BB10" i="37"/>
  <c r="AS10" i="37"/>
  <c r="AR10" i="37"/>
  <c r="AI10" i="37"/>
  <c r="AA10" i="37"/>
  <c r="X11" i="37"/>
  <c r="AC10" i="37"/>
  <c r="AB10" i="37"/>
  <c r="AE10" i="37"/>
  <c r="AF10" i="37"/>
  <c r="AG10" i="37"/>
  <c r="AD10" i="37"/>
  <c r="BD8" i="9"/>
  <c r="AT8" i="9"/>
  <c r="AJ8" i="9"/>
  <c r="Z8" i="9"/>
  <c r="BC8" i="9"/>
  <c r="AR8" i="9"/>
  <c r="BM8" i="9"/>
  <c r="BB8" i="9"/>
  <c r="AQ8" i="9"/>
  <c r="BL8" i="9"/>
  <c r="BA8" i="9"/>
  <c r="AP8" i="9"/>
  <c r="BK8" i="9"/>
  <c r="AZ8" i="9"/>
  <c r="AO8" i="9"/>
  <c r="BJ8" i="9"/>
  <c r="AY8" i="9"/>
  <c r="AN8" i="9"/>
  <c r="BI8" i="9"/>
  <c r="AX8" i="9"/>
  <c r="AM8" i="9"/>
  <c r="BH8" i="9"/>
  <c r="AW8" i="9"/>
  <c r="AL8" i="9"/>
  <c r="BG8" i="9"/>
  <c r="AV8" i="9"/>
  <c r="AK8" i="9"/>
  <c r="Y8" i="9"/>
  <c r="BF8" i="9"/>
  <c r="AU8" i="9"/>
  <c r="AI8" i="9"/>
  <c r="BE8" i="9"/>
  <c r="AS8" i="9"/>
  <c r="AH8" i="9"/>
  <c r="AA8" i="9"/>
  <c r="X9" i="9"/>
  <c r="AE8" i="9"/>
  <c r="AF8" i="9"/>
  <c r="AG8" i="9"/>
  <c r="AC8" i="9"/>
  <c r="AD8" i="9"/>
  <c r="AB8" i="9"/>
  <c r="BN8" i="9" s="1"/>
  <c r="BN9" i="7"/>
  <c r="BH10" i="56"/>
  <c r="AX10" i="56"/>
  <c r="AN10" i="56"/>
  <c r="BG10" i="56"/>
  <c r="AW10" i="56"/>
  <c r="AM10" i="56"/>
  <c r="BE10" i="56"/>
  <c r="AU10" i="56"/>
  <c r="AK10" i="56"/>
  <c r="BK10" i="56"/>
  <c r="BA10" i="56"/>
  <c r="AQ10" i="56"/>
  <c r="BF10" i="56"/>
  <c r="AP10" i="56"/>
  <c r="Y10" i="56"/>
  <c r="BC10" i="56"/>
  <c r="AL10" i="56"/>
  <c r="AY10" i="56"/>
  <c r="AH10" i="56"/>
  <c r="BL10" i="56"/>
  <c r="AT10" i="56"/>
  <c r="BJ10" i="56"/>
  <c r="AS10" i="56"/>
  <c r="AZ10" i="56"/>
  <c r="AV10" i="56"/>
  <c r="AR10" i="56"/>
  <c r="AO10" i="56"/>
  <c r="AJ10" i="56"/>
  <c r="AI10" i="56"/>
  <c r="BM10" i="56"/>
  <c r="BI10" i="56"/>
  <c r="Z10" i="56"/>
  <c r="BD10" i="56"/>
  <c r="BB10" i="56"/>
  <c r="AA10" i="56"/>
  <c r="AG10" i="56"/>
  <c r="X11" i="56"/>
  <c r="AB10" i="56"/>
  <c r="BN10" i="56" s="1"/>
  <c r="AE10" i="56"/>
  <c r="AC10" i="56"/>
  <c r="AF10" i="56"/>
  <c r="AD10" i="56"/>
  <c r="BN9" i="12"/>
  <c r="BD10" i="15"/>
  <c r="AT10" i="15"/>
  <c r="AJ10" i="15"/>
  <c r="Z10" i="15"/>
  <c r="BM10" i="15"/>
  <c r="BB10" i="15"/>
  <c r="AQ10" i="15"/>
  <c r="BL10" i="15"/>
  <c r="BA10" i="15"/>
  <c r="AP10" i="15"/>
  <c r="BK10" i="15"/>
  <c r="AZ10" i="15"/>
  <c r="AO10" i="15"/>
  <c r="BJ10" i="15"/>
  <c r="AY10" i="15"/>
  <c r="AN10" i="15"/>
  <c r="BI10" i="15"/>
  <c r="AX10" i="15"/>
  <c r="AM10" i="15"/>
  <c r="BH10" i="15"/>
  <c r="AW10" i="15"/>
  <c r="AL10" i="15"/>
  <c r="BG10" i="15"/>
  <c r="AV10" i="15"/>
  <c r="AK10" i="15"/>
  <c r="Y10" i="15"/>
  <c r="BF10" i="15"/>
  <c r="AU10" i="15"/>
  <c r="AI10" i="15"/>
  <c r="BE10" i="15"/>
  <c r="AS10" i="15"/>
  <c r="AH10" i="15"/>
  <c r="BC10" i="15"/>
  <c r="AR10" i="15"/>
  <c r="AA10" i="15"/>
  <c r="AG10" i="15"/>
  <c r="X11" i="15"/>
  <c r="AB10" i="15"/>
  <c r="AC10" i="15"/>
  <c r="AF10" i="15"/>
  <c r="AE10" i="15"/>
  <c r="AD10" i="15"/>
  <c r="BF11" i="11"/>
  <c r="AV11" i="11"/>
  <c r="AL11" i="11"/>
  <c r="BK11" i="11"/>
  <c r="AZ11" i="11"/>
  <c r="AO11" i="11"/>
  <c r="BJ11" i="11"/>
  <c r="AY11" i="11"/>
  <c r="AN11" i="11"/>
  <c r="BI11" i="11"/>
  <c r="AX11" i="11"/>
  <c r="AM11" i="11"/>
  <c r="BH11" i="11"/>
  <c r="AW11" i="11"/>
  <c r="AK11" i="11"/>
  <c r="Z11" i="11"/>
  <c r="BG11" i="11"/>
  <c r="AU11" i="11"/>
  <c r="AJ11" i="11"/>
  <c r="Y11" i="11"/>
  <c r="BE11" i="11"/>
  <c r="AT11" i="11"/>
  <c r="AI11" i="11"/>
  <c r="BD11" i="11"/>
  <c r="AS11" i="11"/>
  <c r="AH11" i="11"/>
  <c r="BC11" i="11"/>
  <c r="AR11" i="11"/>
  <c r="BL11" i="11"/>
  <c r="BA11" i="11"/>
  <c r="AP11" i="11"/>
  <c r="BM11" i="11"/>
  <c r="BB11" i="11"/>
  <c r="AQ11" i="11"/>
  <c r="AA11" i="11"/>
  <c r="AB11" i="11"/>
  <c r="AF11" i="11"/>
  <c r="AC11" i="11"/>
  <c r="AD11" i="11"/>
  <c r="AG11" i="11"/>
  <c r="X12" i="11"/>
  <c r="AE11" i="11"/>
  <c r="BN9" i="27"/>
  <c r="BG9" i="14"/>
  <c r="AW9" i="14"/>
  <c r="AM9" i="14"/>
  <c r="BE9" i="14"/>
  <c r="AU9" i="14"/>
  <c r="AK9" i="14"/>
  <c r="BD9" i="14"/>
  <c r="AT9" i="14"/>
  <c r="AJ9" i="14"/>
  <c r="Z9" i="14"/>
  <c r="BM9" i="14"/>
  <c r="BC9" i="14"/>
  <c r="AS9" i="14"/>
  <c r="AI9" i="14"/>
  <c r="Y9" i="14"/>
  <c r="BL9" i="14"/>
  <c r="BB9" i="14"/>
  <c r="AR9" i="14"/>
  <c r="AH9" i="14"/>
  <c r="BJ9" i="14"/>
  <c r="AZ9" i="14"/>
  <c r="AP9" i="14"/>
  <c r="BF9" i="14"/>
  <c r="BA9" i="14"/>
  <c r="AY9" i="14"/>
  <c r="AX9" i="14"/>
  <c r="AV9" i="14"/>
  <c r="AQ9" i="14"/>
  <c r="AO9" i="14"/>
  <c r="BK9" i="14"/>
  <c r="AN9" i="14"/>
  <c r="BI9" i="14"/>
  <c r="AL9" i="14"/>
  <c r="BH9" i="14"/>
  <c r="AA9" i="14"/>
  <c r="AF9" i="14"/>
  <c r="AC9" i="14"/>
  <c r="AE9" i="14"/>
  <c r="X10" i="14"/>
  <c r="AB9" i="14"/>
  <c r="AG9" i="14"/>
  <c r="AD9" i="14"/>
  <c r="BK10" i="31"/>
  <c r="BA10" i="31"/>
  <c r="AQ10" i="31"/>
  <c r="BJ10" i="31"/>
  <c r="AZ10" i="31"/>
  <c r="AP10" i="31"/>
  <c r="BI10" i="31"/>
  <c r="AY10" i="31"/>
  <c r="AO10" i="31"/>
  <c r="BH10" i="31"/>
  <c r="AX10" i="31"/>
  <c r="AN10" i="31"/>
  <c r="BG10" i="31"/>
  <c r="AW10" i="31"/>
  <c r="AM10" i="31"/>
  <c r="BF10" i="31"/>
  <c r="AV10" i="31"/>
  <c r="AL10" i="31"/>
  <c r="BE10" i="31"/>
  <c r="AU10" i="31"/>
  <c r="AK10" i="31"/>
  <c r="BC10" i="31"/>
  <c r="BB10" i="31"/>
  <c r="AT10" i="31"/>
  <c r="AS10" i="31"/>
  <c r="AR10" i="31"/>
  <c r="AJ10" i="31"/>
  <c r="AI10" i="31"/>
  <c r="BM10" i="31"/>
  <c r="AH10" i="31"/>
  <c r="BL10" i="31"/>
  <c r="Z10" i="31"/>
  <c r="BD10" i="31"/>
  <c r="Y10" i="31"/>
  <c r="AA10" i="31"/>
  <c r="AD10" i="31"/>
  <c r="AF10" i="31"/>
  <c r="AB10" i="31"/>
  <c r="AC10" i="31"/>
  <c r="AG10" i="31"/>
  <c r="AE10" i="31"/>
  <c r="X11" i="31"/>
  <c r="BE9" i="33"/>
  <c r="AU9" i="33"/>
  <c r="AK9" i="33"/>
  <c r="BD9" i="33"/>
  <c r="AT9" i="33"/>
  <c r="AJ9" i="33"/>
  <c r="Z9" i="33"/>
  <c r="BL9" i="33"/>
  <c r="BB9" i="33"/>
  <c r="AR9" i="33"/>
  <c r="AH9" i="33"/>
  <c r="BJ9" i="33"/>
  <c r="AZ9" i="33"/>
  <c r="AP9" i="33"/>
  <c r="BI9" i="33"/>
  <c r="AY9" i="33"/>
  <c r="AO9" i="33"/>
  <c r="BH9" i="33"/>
  <c r="AX9" i="33"/>
  <c r="AN9" i="33"/>
  <c r="AV9" i="33"/>
  <c r="AS9" i="33"/>
  <c r="AQ9" i="33"/>
  <c r="BM9" i="33"/>
  <c r="AM9" i="33"/>
  <c r="BK9" i="33"/>
  <c r="AL9" i="33"/>
  <c r="BG9" i="33"/>
  <c r="AI9" i="33"/>
  <c r="BF9" i="33"/>
  <c r="BC9" i="33"/>
  <c r="BA9" i="33"/>
  <c r="AW9" i="33"/>
  <c r="Y9" i="33"/>
  <c r="AA9" i="33"/>
  <c r="AB9" i="33"/>
  <c r="AF9" i="33"/>
  <c r="AD9" i="33"/>
  <c r="AE9" i="33"/>
  <c r="AC9" i="33"/>
  <c r="AG9" i="33"/>
  <c r="X10" i="33"/>
  <c r="BD12" i="35"/>
  <c r="AT12" i="35"/>
  <c r="AJ12" i="35"/>
  <c r="Z12" i="35"/>
  <c r="BL12" i="35"/>
  <c r="BB12" i="35"/>
  <c r="AR12" i="35"/>
  <c r="AH12" i="35"/>
  <c r="BK12" i="35"/>
  <c r="AY12" i="35"/>
  <c r="AM12" i="35"/>
  <c r="AA12" i="35"/>
  <c r="BJ12" i="35"/>
  <c r="AX12" i="35"/>
  <c r="AL12" i="35"/>
  <c r="Y12" i="35"/>
  <c r="BI12" i="35"/>
  <c r="AW12" i="35"/>
  <c r="AK12" i="35"/>
  <c r="BH12" i="35"/>
  <c r="AV12" i="35"/>
  <c r="AI12" i="35"/>
  <c r="BF12" i="35"/>
  <c r="AS12" i="35"/>
  <c r="BE12" i="35"/>
  <c r="AQ12" i="35"/>
  <c r="BC12" i="35"/>
  <c r="AP12" i="35"/>
  <c r="BM12" i="35"/>
  <c r="AZ12" i="35"/>
  <c r="AN12" i="35"/>
  <c r="BG12" i="35"/>
  <c r="BA12" i="35"/>
  <c r="AU12" i="35"/>
  <c r="AO12" i="35"/>
  <c r="X13" i="35"/>
  <c r="AG12" i="35"/>
  <c r="AC12" i="35"/>
  <c r="AD12" i="35"/>
  <c r="AB12" i="35"/>
  <c r="BN12" i="35" s="1"/>
  <c r="AE12" i="35"/>
  <c r="AF12" i="35"/>
  <c r="BN11" i="28"/>
  <c r="BF14" i="40"/>
  <c r="AV14" i="40"/>
  <c r="AL14" i="40"/>
  <c r="BE14" i="40"/>
  <c r="AU14" i="40"/>
  <c r="AK14" i="40"/>
  <c r="BD14" i="40"/>
  <c r="AT14" i="40"/>
  <c r="AJ14" i="40"/>
  <c r="Z14" i="40"/>
  <c r="BM14" i="40"/>
  <c r="BC14" i="40"/>
  <c r="AS14" i="40"/>
  <c r="AI14" i="40"/>
  <c r="Y14" i="40"/>
  <c r="BL14" i="40"/>
  <c r="BB14" i="40"/>
  <c r="AR14" i="40"/>
  <c r="AH14" i="40"/>
  <c r="BK14" i="40"/>
  <c r="BA14" i="40"/>
  <c r="AQ14" i="40"/>
  <c r="BJ14" i="40"/>
  <c r="AZ14" i="40"/>
  <c r="AP14" i="40"/>
  <c r="BI14" i="40"/>
  <c r="AY14" i="40"/>
  <c r="AO14" i="40"/>
  <c r="AW14" i="40"/>
  <c r="AN14" i="40"/>
  <c r="AM14" i="40"/>
  <c r="BH14" i="40"/>
  <c r="BG14" i="40"/>
  <c r="AX14" i="40"/>
  <c r="AA14" i="40"/>
  <c r="AD14" i="40"/>
  <c r="AF14" i="40"/>
  <c r="AE14" i="40"/>
  <c r="AG14" i="40"/>
  <c r="X15" i="40"/>
  <c r="AB14" i="40"/>
  <c r="AC14" i="40"/>
  <c r="BN11" i="59"/>
  <c r="BJ10" i="21"/>
  <c r="AZ10" i="21"/>
  <c r="AP10" i="21"/>
  <c r="BH10" i="21"/>
  <c r="AX10" i="21"/>
  <c r="AN10" i="21"/>
  <c r="BD10" i="21"/>
  <c r="AT10" i="21"/>
  <c r="AJ10" i="21"/>
  <c r="Z10" i="21"/>
  <c r="BK10" i="21"/>
  <c r="BA10" i="21"/>
  <c r="AQ10" i="21"/>
  <c r="BL10" i="21"/>
  <c r="AU10" i="21"/>
  <c r="BI10" i="21"/>
  <c r="AS10" i="21"/>
  <c r="BG10" i="21"/>
  <c r="AR10" i="21"/>
  <c r="AA10" i="21"/>
  <c r="BF10" i="21"/>
  <c r="AO10" i="21"/>
  <c r="Y10" i="21"/>
  <c r="BE10" i="21"/>
  <c r="AM10" i="21"/>
  <c r="BC10" i="21"/>
  <c r="AL10" i="21"/>
  <c r="AY10" i="21"/>
  <c r="AI10" i="21"/>
  <c r="AW10" i="21"/>
  <c r="AH10" i="21"/>
  <c r="BM10" i="21"/>
  <c r="AV10" i="21"/>
  <c r="BB10" i="21"/>
  <c r="AK10" i="21"/>
  <c r="AF10" i="21"/>
  <c r="AD10" i="21"/>
  <c r="AC10" i="21"/>
  <c r="AB10" i="21"/>
  <c r="AG10" i="21"/>
  <c r="X11" i="21"/>
  <c r="AE10" i="21"/>
  <c r="BE12" i="47"/>
  <c r="AU12" i="47"/>
  <c r="AK12" i="47"/>
  <c r="BL12" i="47"/>
  <c r="BB12" i="47"/>
  <c r="AR12" i="47"/>
  <c r="AH12" i="47"/>
  <c r="BJ12" i="47"/>
  <c r="AZ12" i="47"/>
  <c r="AP12" i="47"/>
  <c r="BI12" i="47"/>
  <c r="AY12" i="47"/>
  <c r="AO12" i="47"/>
  <c r="AW12" i="47"/>
  <c r="BM12" i="47"/>
  <c r="AV12" i="47"/>
  <c r="BK12" i="47"/>
  <c r="AT12" i="47"/>
  <c r="BG12" i="47"/>
  <c r="AQ12" i="47"/>
  <c r="Z12" i="47"/>
  <c r="BA12" i="47"/>
  <c r="AJ12" i="47"/>
  <c r="AI12" i="47"/>
  <c r="BH12" i="47"/>
  <c r="BF12" i="47"/>
  <c r="Y12" i="47"/>
  <c r="BD12" i="47"/>
  <c r="BC12" i="47"/>
  <c r="AX12" i="47"/>
  <c r="AS12" i="47"/>
  <c r="AN12" i="47"/>
  <c r="AM12" i="47"/>
  <c r="AL12" i="47"/>
  <c r="AA12" i="47"/>
  <c r="AG12" i="47"/>
  <c r="X13" i="47"/>
  <c r="AE12" i="47"/>
  <c r="AD12" i="47"/>
  <c r="AB12" i="47"/>
  <c r="AC12" i="47"/>
  <c r="AF12" i="47"/>
  <c r="BN11" i="20"/>
  <c r="BI14" i="22"/>
  <c r="AY14" i="22"/>
  <c r="AO14" i="22"/>
  <c r="BH14" i="22"/>
  <c r="AX14" i="22"/>
  <c r="AN14" i="22"/>
  <c r="BG14" i="22"/>
  <c r="AW14" i="22"/>
  <c r="AM14" i="22"/>
  <c r="BF14" i="22"/>
  <c r="AV14" i="22"/>
  <c r="AL14" i="22"/>
  <c r="BE14" i="22"/>
  <c r="AU14" i="22"/>
  <c r="AK14" i="22"/>
  <c r="BD14" i="22"/>
  <c r="AT14" i="22"/>
  <c r="AJ14" i="22"/>
  <c r="Z14" i="22"/>
  <c r="BM14" i="22"/>
  <c r="BC14" i="22"/>
  <c r="AS14" i="22"/>
  <c r="AI14" i="22"/>
  <c r="Y14" i="22"/>
  <c r="BL14" i="22"/>
  <c r="BB14" i="22"/>
  <c r="AR14" i="22"/>
  <c r="AH14" i="22"/>
  <c r="BK14" i="22"/>
  <c r="BA14" i="22"/>
  <c r="AQ14" i="22"/>
  <c r="BJ14" i="22"/>
  <c r="AZ14" i="22"/>
  <c r="AP14" i="22"/>
  <c r="AA14" i="22"/>
  <c r="AE14" i="22"/>
  <c r="AC14" i="22"/>
  <c r="X15" i="22"/>
  <c r="AB14" i="22"/>
  <c r="AF14" i="22"/>
  <c r="AG14" i="22"/>
  <c r="AD14" i="22"/>
  <c r="BN9" i="48"/>
  <c r="BD13" i="55"/>
  <c r="AT13" i="55"/>
  <c r="AJ13" i="55"/>
  <c r="Z13" i="55"/>
  <c r="BK13" i="55"/>
  <c r="BA13" i="55"/>
  <c r="AQ13" i="55"/>
  <c r="BI13" i="55"/>
  <c r="AY13" i="55"/>
  <c r="BB13" i="55"/>
  <c r="AN13" i="55"/>
  <c r="BM13" i="55"/>
  <c r="AX13" i="55"/>
  <c r="AL13" i="55"/>
  <c r="Y13" i="55"/>
  <c r="BJ13" i="55"/>
  <c r="AV13" i="55"/>
  <c r="AI13" i="55"/>
  <c r="BH13" i="55"/>
  <c r="AU13" i="55"/>
  <c r="AH13" i="55"/>
  <c r="BG13" i="55"/>
  <c r="AS13" i="55"/>
  <c r="AP13" i="55"/>
  <c r="AO13" i="55"/>
  <c r="AM13" i="55"/>
  <c r="BL13" i="55"/>
  <c r="AK13" i="55"/>
  <c r="BF13" i="55"/>
  <c r="BC13" i="55"/>
  <c r="BE13" i="55"/>
  <c r="AZ13" i="55"/>
  <c r="AW13" i="55"/>
  <c r="AR13" i="55"/>
  <c r="AA13" i="55"/>
  <c r="AB13" i="55"/>
  <c r="AC13" i="55"/>
  <c r="AG13" i="55"/>
  <c r="AE13" i="55"/>
  <c r="AF13" i="55"/>
  <c r="X14" i="55"/>
  <c r="AD13" i="55"/>
  <c r="BF11" i="60"/>
  <c r="AV11" i="60"/>
  <c r="AL11" i="60"/>
  <c r="BK11" i="60"/>
  <c r="AZ11" i="60"/>
  <c r="AO11" i="60"/>
  <c r="BH11" i="60"/>
  <c r="AW11" i="60"/>
  <c r="AK11" i="60"/>
  <c r="BM11" i="60"/>
  <c r="AY11" i="60"/>
  <c r="AJ11" i="60"/>
  <c r="BL11" i="60"/>
  <c r="AX11" i="60"/>
  <c r="AI11" i="60"/>
  <c r="BJ11" i="60"/>
  <c r="AU11" i="60"/>
  <c r="AH11" i="60"/>
  <c r="BI11" i="60"/>
  <c r="AT11" i="60"/>
  <c r="BG11" i="60"/>
  <c r="AS11" i="60"/>
  <c r="BD11" i="60"/>
  <c r="AQ11" i="60"/>
  <c r="BB11" i="60"/>
  <c r="AN11" i="60"/>
  <c r="Z11" i="60"/>
  <c r="BE11" i="60"/>
  <c r="BC11" i="60"/>
  <c r="BA11" i="60"/>
  <c r="AR11" i="60"/>
  <c r="AP11" i="60"/>
  <c r="AM11" i="60"/>
  <c r="Y11" i="60"/>
  <c r="AA11" i="60"/>
  <c r="AE11" i="60"/>
  <c r="AG11" i="60"/>
  <c r="X12" i="60"/>
  <c r="AB11" i="60"/>
  <c r="AC11" i="60"/>
  <c r="AF11" i="60"/>
  <c r="AD11" i="60"/>
  <c r="BN10" i="11"/>
  <c r="BM12" i="28"/>
  <c r="BC12" i="28"/>
  <c r="AS12" i="28"/>
  <c r="AI12" i="28"/>
  <c r="Y12" i="28"/>
  <c r="BL12" i="28"/>
  <c r="BB12" i="28"/>
  <c r="AR12" i="28"/>
  <c r="AH12" i="28"/>
  <c r="BK12" i="28"/>
  <c r="BA12" i="28"/>
  <c r="AQ12" i="28"/>
  <c r="BJ12" i="28"/>
  <c r="AZ12" i="28"/>
  <c r="AP12" i="28"/>
  <c r="BI12" i="28"/>
  <c r="AY12" i="28"/>
  <c r="AO12" i="28"/>
  <c r="BF12" i="28"/>
  <c r="AV12" i="28"/>
  <c r="AL12" i="28"/>
  <c r="BD12" i="28"/>
  <c r="AT12" i="28"/>
  <c r="AJ12" i="28"/>
  <c r="Z12" i="28"/>
  <c r="AW12" i="28"/>
  <c r="AU12" i="28"/>
  <c r="AN12" i="28"/>
  <c r="AM12" i="28"/>
  <c r="AK12" i="28"/>
  <c r="BH12" i="28"/>
  <c r="BG12" i="28"/>
  <c r="AA12" i="28"/>
  <c r="BE12" i="28"/>
  <c r="AX12" i="28"/>
  <c r="AD12" i="28"/>
  <c r="AG12" i="28"/>
  <c r="AC12" i="28"/>
  <c r="AB12" i="28"/>
  <c r="X13" i="28"/>
  <c r="AE12" i="28"/>
  <c r="AF12" i="28"/>
  <c r="BN13" i="40"/>
  <c r="BH12" i="20"/>
  <c r="AX12" i="20"/>
  <c r="AN12" i="20"/>
  <c r="BL12" i="20"/>
  <c r="BB12" i="20"/>
  <c r="AR12" i="20"/>
  <c r="AH12" i="20"/>
  <c r="BC12" i="20"/>
  <c r="AP12" i="20"/>
  <c r="BA12" i="20"/>
  <c r="AO12" i="20"/>
  <c r="BM12" i="20"/>
  <c r="AZ12" i="20"/>
  <c r="AM12" i="20"/>
  <c r="AA12" i="20"/>
  <c r="BK12" i="20"/>
  <c r="AY12" i="20"/>
  <c r="AL12" i="20"/>
  <c r="Z12" i="20"/>
  <c r="BJ12" i="20"/>
  <c r="AW12" i="20"/>
  <c r="AK12" i="20"/>
  <c r="Y12" i="20"/>
  <c r="BI12" i="20"/>
  <c r="AV12" i="20"/>
  <c r="AJ12" i="20"/>
  <c r="BF12" i="20"/>
  <c r="AT12" i="20"/>
  <c r="BE12" i="20"/>
  <c r="AS12" i="20"/>
  <c r="BD12" i="20"/>
  <c r="AQ12" i="20"/>
  <c r="BG12" i="20"/>
  <c r="AU12" i="20"/>
  <c r="AI12" i="20"/>
  <c r="X13" i="20"/>
  <c r="AC12" i="20"/>
  <c r="AD12" i="20"/>
  <c r="AG12" i="20"/>
  <c r="AE12" i="20"/>
  <c r="AB12" i="20"/>
  <c r="BN12" i="20" s="1"/>
  <c r="AF12" i="20"/>
  <c r="BN10" i="60"/>
  <c r="BN10" i="19"/>
  <c r="BN8" i="14"/>
  <c r="BL8" i="13"/>
  <c r="BB8" i="13"/>
  <c r="AR8" i="13"/>
  <c r="AH8" i="13"/>
  <c r="BJ8" i="13"/>
  <c r="AZ8" i="13"/>
  <c r="AP8" i="13"/>
  <c r="BI8" i="13"/>
  <c r="AY8" i="13"/>
  <c r="AO8" i="13"/>
  <c r="BK8" i="13"/>
  <c r="AV8" i="13"/>
  <c r="AI8" i="13"/>
  <c r="BH8" i="13"/>
  <c r="AU8" i="13"/>
  <c r="BG8" i="13"/>
  <c r="AT8" i="13"/>
  <c r="BF8" i="13"/>
  <c r="AS8" i="13"/>
  <c r="BE8" i="13"/>
  <c r="AQ8" i="13"/>
  <c r="BD8" i="13"/>
  <c r="AN8" i="13"/>
  <c r="AA8" i="13"/>
  <c r="BC8" i="13"/>
  <c r="AM8" i="13"/>
  <c r="Z8" i="13"/>
  <c r="BA8" i="13"/>
  <c r="AL8" i="13"/>
  <c r="Y8" i="13"/>
  <c r="AX8" i="13"/>
  <c r="AK8" i="13"/>
  <c r="BM8" i="13"/>
  <c r="AW8" i="13"/>
  <c r="AJ8" i="13"/>
  <c r="AD8" i="13"/>
  <c r="AF8" i="13"/>
  <c r="X9" i="13"/>
  <c r="AG8" i="13"/>
  <c r="AC8" i="13"/>
  <c r="AB8" i="13"/>
  <c r="AE8" i="13"/>
  <c r="BM12" i="43"/>
  <c r="BC12" i="43"/>
  <c r="AS12" i="43"/>
  <c r="AI12" i="43"/>
  <c r="Y12" i="43"/>
  <c r="BL12" i="43"/>
  <c r="BB12" i="43"/>
  <c r="AR12" i="43"/>
  <c r="AH12" i="43"/>
  <c r="BK12" i="43"/>
  <c r="BA12" i="43"/>
  <c r="AQ12" i="43"/>
  <c r="BJ12" i="43"/>
  <c r="AZ12" i="43"/>
  <c r="AP12" i="43"/>
  <c r="BI12" i="43"/>
  <c r="AY12" i="43"/>
  <c r="AO12" i="43"/>
  <c r="BH12" i="43"/>
  <c r="AX12" i="43"/>
  <c r="AN12" i="43"/>
  <c r="BG12" i="43"/>
  <c r="AW12" i="43"/>
  <c r="AM12" i="43"/>
  <c r="BF12" i="43"/>
  <c r="AV12" i="43"/>
  <c r="AL12" i="43"/>
  <c r="BE12" i="43"/>
  <c r="AU12" i="43"/>
  <c r="AK12" i="43"/>
  <c r="AA12" i="43"/>
  <c r="BD12" i="43"/>
  <c r="AT12" i="43"/>
  <c r="AJ12" i="43"/>
  <c r="Z12" i="43"/>
  <c r="AF12" i="43"/>
  <c r="AD12" i="43"/>
  <c r="X13" i="43"/>
  <c r="AC12" i="43"/>
  <c r="AG12" i="43"/>
  <c r="AB12" i="43"/>
  <c r="BN12" i="43" s="1"/>
  <c r="AE12" i="43"/>
  <c r="BN9" i="31"/>
  <c r="BL10" i="53"/>
  <c r="BB10" i="53"/>
  <c r="AR10" i="53"/>
  <c r="AH10" i="53"/>
  <c r="BK10" i="53"/>
  <c r="BA10" i="53"/>
  <c r="AQ10" i="53"/>
  <c r="BJ10" i="53"/>
  <c r="AZ10" i="53"/>
  <c r="AP10" i="53"/>
  <c r="BE10" i="53"/>
  <c r="AU10" i="53"/>
  <c r="AK10" i="53"/>
  <c r="BM10" i="53"/>
  <c r="AV10" i="53"/>
  <c r="BI10" i="53"/>
  <c r="AT10" i="53"/>
  <c r="BH10" i="53"/>
  <c r="AS10" i="53"/>
  <c r="BG10" i="53"/>
  <c r="AO10" i="53"/>
  <c r="Z10" i="53"/>
  <c r="BF10" i="53"/>
  <c r="AN10" i="53"/>
  <c r="Y10" i="53"/>
  <c r="BD10" i="53"/>
  <c r="AM10" i="53"/>
  <c r="BC10" i="53"/>
  <c r="AL10" i="53"/>
  <c r="AY10" i="53"/>
  <c r="AJ10" i="53"/>
  <c r="AX10" i="53"/>
  <c r="AI10" i="53"/>
  <c r="AW10" i="53"/>
  <c r="AA10" i="53"/>
  <c r="AD10" i="53"/>
  <c r="AG10" i="53"/>
  <c r="AB10" i="53"/>
  <c r="AF10" i="53"/>
  <c r="X11" i="53"/>
  <c r="AE10" i="53"/>
  <c r="AC10" i="53"/>
  <c r="BJ12" i="59"/>
  <c r="AZ12" i="59"/>
  <c r="AP12" i="59"/>
  <c r="BG12" i="59"/>
  <c r="AW12" i="59"/>
  <c r="AM12" i="59"/>
  <c r="BL12" i="59"/>
  <c r="BB12" i="59"/>
  <c r="AR12" i="59"/>
  <c r="AH12" i="59"/>
  <c r="BA12" i="59"/>
  <c r="AL12" i="59"/>
  <c r="Y12" i="59"/>
  <c r="BM12" i="59"/>
  <c r="AX12" i="59"/>
  <c r="AJ12" i="59"/>
  <c r="BK12" i="59"/>
  <c r="AV12" i="59"/>
  <c r="AI12" i="59"/>
  <c r="BI12" i="59"/>
  <c r="AU12" i="59"/>
  <c r="BF12" i="59"/>
  <c r="AS12" i="59"/>
  <c r="BE12" i="59"/>
  <c r="AQ12" i="59"/>
  <c r="BH12" i="59"/>
  <c r="Z12" i="59"/>
  <c r="BC12" i="59"/>
  <c r="AY12" i="59"/>
  <c r="AT12" i="59"/>
  <c r="AN12" i="59"/>
  <c r="AK12" i="59"/>
  <c r="BD12" i="59"/>
  <c r="AO12" i="59"/>
  <c r="AA12" i="59"/>
  <c r="AC12" i="59"/>
  <c r="AF12" i="59"/>
  <c r="AG12" i="59"/>
  <c r="AE12" i="59"/>
  <c r="X13" i="59"/>
  <c r="AB12" i="59"/>
  <c r="AD12" i="59"/>
  <c r="BI9" i="34"/>
  <c r="AY9" i="34"/>
  <c r="AO9" i="34"/>
  <c r="BH9" i="34"/>
  <c r="AX9" i="34"/>
  <c r="AN9" i="34"/>
  <c r="BF9" i="34"/>
  <c r="AV9" i="34"/>
  <c r="AL9" i="34"/>
  <c r="BD9" i="34"/>
  <c r="AT9" i="34"/>
  <c r="AJ9" i="34"/>
  <c r="Z9" i="34"/>
  <c r="BM9" i="34"/>
  <c r="BC9" i="34"/>
  <c r="AS9" i="34"/>
  <c r="AI9" i="34"/>
  <c r="Y9" i="34"/>
  <c r="BL9" i="34"/>
  <c r="BB9" i="34"/>
  <c r="AR9" i="34"/>
  <c r="AH9" i="34"/>
  <c r="BJ9" i="34"/>
  <c r="AZ9" i="34"/>
  <c r="AP9" i="34"/>
  <c r="AK9" i="34"/>
  <c r="BK9" i="34"/>
  <c r="BG9" i="34"/>
  <c r="BE9" i="34"/>
  <c r="BA9" i="34"/>
  <c r="AW9" i="34"/>
  <c r="AU9" i="34"/>
  <c r="AQ9" i="34"/>
  <c r="AM9" i="34"/>
  <c r="AA9" i="34"/>
  <c r="AB9" i="34"/>
  <c r="AE9" i="34"/>
  <c r="AF9" i="34"/>
  <c r="AG9" i="34"/>
  <c r="X10" i="34"/>
  <c r="AD9" i="34"/>
  <c r="AC9" i="34"/>
  <c r="BN11" i="47"/>
  <c r="BD11" i="54"/>
  <c r="AT11" i="54"/>
  <c r="AJ11" i="54"/>
  <c r="Z11" i="54"/>
  <c r="BH11" i="54"/>
  <c r="AW11" i="54"/>
  <c r="AL11" i="54"/>
  <c r="BC11" i="54"/>
  <c r="AR11" i="54"/>
  <c r="BF11" i="54"/>
  <c r="AQ11" i="54"/>
  <c r="BB11" i="54"/>
  <c r="AO11" i="54"/>
  <c r="BK11" i="54"/>
  <c r="AX11" i="54"/>
  <c r="AI11" i="54"/>
  <c r="BI11" i="54"/>
  <c r="AN11" i="54"/>
  <c r="BG11" i="54"/>
  <c r="AM11" i="54"/>
  <c r="BE11" i="54"/>
  <c r="AK11" i="54"/>
  <c r="BA11" i="54"/>
  <c r="AH11" i="54"/>
  <c r="AZ11" i="54"/>
  <c r="AY11" i="54"/>
  <c r="BM11" i="54"/>
  <c r="AU11" i="54"/>
  <c r="Y11" i="54"/>
  <c r="BL11" i="54"/>
  <c r="AS11" i="54"/>
  <c r="BJ11" i="54"/>
  <c r="AV11" i="54"/>
  <c r="AP11" i="54"/>
  <c r="AA11" i="54"/>
  <c r="AB11" i="54"/>
  <c r="AE11" i="54"/>
  <c r="AC11" i="54"/>
  <c r="AG11" i="54"/>
  <c r="AF11" i="54"/>
  <c r="X12" i="54"/>
  <c r="AD11" i="54"/>
  <c r="BN12" i="55"/>
  <c r="BJ10" i="27"/>
  <c r="AZ10" i="27"/>
  <c r="AP10" i="27"/>
  <c r="BH10" i="27"/>
  <c r="AX10" i="27"/>
  <c r="AN10" i="27"/>
  <c r="BK10" i="27"/>
  <c r="AW10" i="27"/>
  <c r="AK10" i="27"/>
  <c r="Y10" i="27"/>
  <c r="BI10" i="27"/>
  <c r="AV10" i="27"/>
  <c r="AJ10" i="27"/>
  <c r="BG10" i="27"/>
  <c r="AU10" i="27"/>
  <c r="AI10" i="27"/>
  <c r="BF10" i="27"/>
  <c r="AT10" i="27"/>
  <c r="AH10" i="27"/>
  <c r="BE10" i="27"/>
  <c r="AS10" i="27"/>
  <c r="BD10" i="27"/>
  <c r="AR10" i="27"/>
  <c r="BC10" i="27"/>
  <c r="AQ10" i="27"/>
  <c r="BB10" i="27"/>
  <c r="AO10" i="27"/>
  <c r="BM10" i="27"/>
  <c r="BA10" i="27"/>
  <c r="AM10" i="27"/>
  <c r="AA10" i="27"/>
  <c r="BL10" i="27"/>
  <c r="AY10" i="27"/>
  <c r="AL10" i="27"/>
  <c r="Z10" i="27"/>
  <c r="AF10" i="27"/>
  <c r="AB10" i="27"/>
  <c r="X11" i="27"/>
  <c r="AG10" i="27"/>
  <c r="AE10" i="27"/>
  <c r="AD10" i="27"/>
  <c r="AC10" i="27"/>
  <c r="BE11" i="41"/>
  <c r="AU11" i="41"/>
  <c r="AK11" i="41"/>
  <c r="BJ11" i="41"/>
  <c r="AZ11" i="41"/>
  <c r="AP11" i="41"/>
  <c r="BC11" i="41"/>
  <c r="AQ11" i="41"/>
  <c r="BB11" i="41"/>
  <c r="AO11" i="41"/>
  <c r="BM11" i="41"/>
  <c r="BA11" i="41"/>
  <c r="AN11" i="41"/>
  <c r="BL11" i="41"/>
  <c r="AY11" i="41"/>
  <c r="AM11" i="41"/>
  <c r="Z11" i="41"/>
  <c r="BK11" i="41"/>
  <c r="AX11" i="41"/>
  <c r="AL11" i="41"/>
  <c r="Y11" i="41"/>
  <c r="BI11" i="41"/>
  <c r="AW11" i="41"/>
  <c r="AJ11" i="41"/>
  <c r="BH11" i="41"/>
  <c r="AV11" i="41"/>
  <c r="AI11" i="41"/>
  <c r="BG11" i="41"/>
  <c r="AT11" i="41"/>
  <c r="AH11" i="41"/>
  <c r="BD11" i="41"/>
  <c r="AR11" i="41"/>
  <c r="AS11" i="41"/>
  <c r="BF11" i="41"/>
  <c r="AA11" i="41"/>
  <c r="AC11" i="41"/>
  <c r="AG11" i="41"/>
  <c r="X12" i="41"/>
  <c r="AD11" i="41"/>
  <c r="AB11" i="41"/>
  <c r="AF11" i="41"/>
  <c r="AE11" i="41"/>
  <c r="BN7" i="13"/>
  <c r="BH10" i="32"/>
  <c r="AX10" i="32"/>
  <c r="AN10" i="32"/>
  <c r="BG10" i="32"/>
  <c r="AW10" i="32"/>
  <c r="AM10" i="32"/>
  <c r="BK10" i="32"/>
  <c r="AY10" i="32"/>
  <c r="AK10" i="32"/>
  <c r="Y10" i="32"/>
  <c r="BJ10" i="32"/>
  <c r="AV10" i="32"/>
  <c r="AJ10" i="32"/>
  <c r="BI10" i="32"/>
  <c r="AU10" i="32"/>
  <c r="AI10" i="32"/>
  <c r="BF10" i="32"/>
  <c r="AT10" i="32"/>
  <c r="AH10" i="32"/>
  <c r="BE10" i="32"/>
  <c r="AS10" i="32"/>
  <c r="BD10" i="32"/>
  <c r="AR10" i="32"/>
  <c r="BC10" i="32"/>
  <c r="AQ10" i="32"/>
  <c r="BB10" i="32"/>
  <c r="AP10" i="32"/>
  <c r="AO10" i="32"/>
  <c r="AL10" i="32"/>
  <c r="Z10" i="32"/>
  <c r="BM10" i="32"/>
  <c r="BL10" i="32"/>
  <c r="BA10" i="32"/>
  <c r="AZ10" i="32"/>
  <c r="AA10" i="32"/>
  <c r="AF10" i="32"/>
  <c r="X11" i="32"/>
  <c r="AB10" i="32"/>
  <c r="AG10" i="32"/>
  <c r="AC10" i="32"/>
  <c r="AD10" i="32"/>
  <c r="AE10" i="32"/>
  <c r="BJ9" i="26"/>
  <c r="AZ9" i="26"/>
  <c r="AP9" i="26"/>
  <c r="BI9" i="26"/>
  <c r="AY9" i="26"/>
  <c r="AO9" i="26"/>
  <c r="BH9" i="26"/>
  <c r="AX9" i="26"/>
  <c r="AN9" i="26"/>
  <c r="BG9" i="26"/>
  <c r="AW9" i="26"/>
  <c r="AM9" i="26"/>
  <c r="BF9" i="26"/>
  <c r="AV9" i="26"/>
  <c r="AL9" i="26"/>
  <c r="BE9" i="26"/>
  <c r="AU9" i="26"/>
  <c r="AK9" i="26"/>
  <c r="BD9" i="26"/>
  <c r="AT9" i="26"/>
  <c r="AJ9" i="26"/>
  <c r="Z9" i="26"/>
  <c r="BM9" i="26"/>
  <c r="BC9" i="26"/>
  <c r="AS9" i="26"/>
  <c r="AI9" i="26"/>
  <c r="Y9" i="26"/>
  <c r="BL9" i="26"/>
  <c r="BB9" i="26"/>
  <c r="AR9" i="26"/>
  <c r="AH9" i="26"/>
  <c r="BK9" i="26"/>
  <c r="BA9" i="26"/>
  <c r="AQ9" i="26"/>
  <c r="AA9" i="26"/>
  <c r="AB9" i="26"/>
  <c r="BN9" i="26" s="1"/>
  <c r="AG9" i="26"/>
  <c r="AE9" i="26"/>
  <c r="X10" i="26"/>
  <c r="AD9" i="26"/>
  <c r="AF9" i="26"/>
  <c r="AC9" i="26"/>
  <c r="BM9" i="36"/>
  <c r="BC9" i="36"/>
  <c r="AS9" i="36"/>
  <c r="AI9" i="36"/>
  <c r="Y9" i="36"/>
  <c r="BK9" i="36"/>
  <c r="BA9" i="36"/>
  <c r="AQ9" i="36"/>
  <c r="BJ9" i="36"/>
  <c r="AZ9" i="36"/>
  <c r="AP9" i="36"/>
  <c r="BI9" i="36"/>
  <c r="AY9" i="36"/>
  <c r="AO9" i="36"/>
  <c r="BH9" i="36"/>
  <c r="AX9" i="36"/>
  <c r="AN9" i="36"/>
  <c r="BG9" i="36"/>
  <c r="AW9" i="36"/>
  <c r="AM9" i="36"/>
  <c r="AR9" i="36"/>
  <c r="AL9" i="36"/>
  <c r="BL9" i="36"/>
  <c r="AK9" i="36"/>
  <c r="BF9" i="36"/>
  <c r="AJ9" i="36"/>
  <c r="BE9" i="36"/>
  <c r="AH9" i="36"/>
  <c r="BD9" i="36"/>
  <c r="BB9" i="36"/>
  <c r="AA9" i="36"/>
  <c r="AV9" i="36"/>
  <c r="Z9" i="36"/>
  <c r="AU9" i="36"/>
  <c r="AT9" i="36"/>
  <c r="AC9" i="36"/>
  <c r="AF9" i="36"/>
  <c r="AE9" i="36"/>
  <c r="X10" i="36"/>
  <c r="AD9" i="36"/>
  <c r="AG9" i="36"/>
  <c r="AB9" i="36"/>
  <c r="BN9" i="36" s="1"/>
  <c r="BK9" i="24"/>
  <c r="BA9" i="24"/>
  <c r="AQ9" i="24"/>
  <c r="BJ9" i="24"/>
  <c r="AZ9" i="24"/>
  <c r="AP9" i="24"/>
  <c r="BI9" i="24"/>
  <c r="AY9" i="24"/>
  <c r="AO9" i="24"/>
  <c r="BG9" i="24"/>
  <c r="AW9" i="24"/>
  <c r="AM9" i="24"/>
  <c r="BE9" i="24"/>
  <c r="AU9" i="24"/>
  <c r="AK9" i="24"/>
  <c r="AA9" i="24"/>
  <c r="AT9" i="24"/>
  <c r="Z9" i="24"/>
  <c r="BM9" i="24"/>
  <c r="AS9" i="24"/>
  <c r="Y9" i="24"/>
  <c r="BL9" i="24"/>
  <c r="AR9" i="24"/>
  <c r="BH9" i="24"/>
  <c r="AN9" i="24"/>
  <c r="BF9" i="24"/>
  <c r="AL9" i="24"/>
  <c r="BD9" i="24"/>
  <c r="AJ9" i="24"/>
  <c r="BC9" i="24"/>
  <c r="AI9" i="24"/>
  <c r="BB9" i="24"/>
  <c r="AH9" i="24"/>
  <c r="AX9" i="24"/>
  <c r="AV9" i="24"/>
  <c r="AE9" i="24"/>
  <c r="AC9" i="24"/>
  <c r="AF9" i="24"/>
  <c r="X10" i="24"/>
  <c r="AD9" i="24"/>
  <c r="AB9" i="24"/>
  <c r="BN9" i="24" s="1"/>
  <c r="AG9" i="24"/>
  <c r="BM9" i="49"/>
  <c r="BC9" i="49"/>
  <c r="AS9" i="49"/>
  <c r="AI9" i="49"/>
  <c r="Y9" i="49"/>
  <c r="BJ9" i="49"/>
  <c r="AZ9" i="49"/>
  <c r="AP9" i="49"/>
  <c r="BI9" i="49"/>
  <c r="AY9" i="49"/>
  <c r="AO9" i="49"/>
  <c r="BG9" i="49"/>
  <c r="AW9" i="49"/>
  <c r="AM9" i="49"/>
  <c r="BE9" i="49"/>
  <c r="AN9" i="49"/>
  <c r="BD9" i="49"/>
  <c r="AL9" i="49"/>
  <c r="BB9" i="49"/>
  <c r="AK9" i="49"/>
  <c r="BA9" i="49"/>
  <c r="AJ9" i="49"/>
  <c r="AX9" i="49"/>
  <c r="AH9" i="49"/>
  <c r="AV9" i="49"/>
  <c r="BL9" i="49"/>
  <c r="AU9" i="49"/>
  <c r="BK9" i="49"/>
  <c r="AT9" i="49"/>
  <c r="BH9" i="49"/>
  <c r="AR9" i="49"/>
  <c r="BF9" i="49"/>
  <c r="AQ9" i="49"/>
  <c r="Z9" i="49"/>
  <c r="AA9" i="49"/>
  <c r="AG9" i="49"/>
  <c r="AD9" i="49"/>
  <c r="X10" i="49"/>
  <c r="AE9" i="49"/>
  <c r="AF9" i="49"/>
  <c r="AC9" i="49"/>
  <c r="AB9" i="49"/>
  <c r="BE9" i="16"/>
  <c r="AU9" i="16"/>
  <c r="AK9" i="16"/>
  <c r="BK9" i="16"/>
  <c r="AZ9" i="16"/>
  <c r="AO9" i="16"/>
  <c r="BJ9" i="16"/>
  <c r="AY9" i="16"/>
  <c r="AN9" i="16"/>
  <c r="BI9" i="16"/>
  <c r="AX9" i="16"/>
  <c r="AM9" i="16"/>
  <c r="BH9" i="16"/>
  <c r="AW9" i="16"/>
  <c r="AL9" i="16"/>
  <c r="Z9" i="16"/>
  <c r="BG9" i="16"/>
  <c r="AV9" i="16"/>
  <c r="AJ9" i="16"/>
  <c r="Y9" i="16"/>
  <c r="BF9" i="16"/>
  <c r="AT9" i="16"/>
  <c r="AI9" i="16"/>
  <c r="BD9" i="16"/>
  <c r="AS9" i="16"/>
  <c r="AH9" i="16"/>
  <c r="BC9" i="16"/>
  <c r="AR9" i="16"/>
  <c r="BM9" i="16"/>
  <c r="BB9" i="16"/>
  <c r="AQ9" i="16"/>
  <c r="BL9" i="16"/>
  <c r="BA9" i="16"/>
  <c r="AP9" i="16"/>
  <c r="AA9" i="16"/>
  <c r="AD9" i="16"/>
  <c r="X10" i="16"/>
  <c r="AG9" i="16"/>
  <c r="AC9" i="16"/>
  <c r="AB9" i="16"/>
  <c r="AE9" i="16"/>
  <c r="AF9" i="16"/>
  <c r="BD9" i="61"/>
  <c r="AT9" i="61"/>
  <c r="AJ9" i="61"/>
  <c r="Z9" i="61"/>
  <c r="BM9" i="61"/>
  <c r="BC9" i="61"/>
  <c r="AS9" i="61"/>
  <c r="AI9" i="61"/>
  <c r="Y9" i="61"/>
  <c r="BL9" i="61"/>
  <c r="BB9" i="61"/>
  <c r="AR9" i="61"/>
  <c r="AH9" i="61"/>
  <c r="BK9" i="61"/>
  <c r="BA9" i="61"/>
  <c r="AQ9" i="61"/>
  <c r="BI9" i="61"/>
  <c r="AY9" i="61"/>
  <c r="AO9" i="61"/>
  <c r="AW9" i="61"/>
  <c r="AV9" i="61"/>
  <c r="AU9" i="61"/>
  <c r="BJ9" i="61"/>
  <c r="AP9" i="61"/>
  <c r="BG9" i="61"/>
  <c r="AM9" i="61"/>
  <c r="BE9" i="61"/>
  <c r="AK9" i="61"/>
  <c r="AZ9" i="61"/>
  <c r="BF9" i="61"/>
  <c r="AN9" i="61"/>
  <c r="AL9" i="61"/>
  <c r="AX9" i="61"/>
  <c r="BH9" i="61"/>
  <c r="AA9" i="61"/>
  <c r="AB9" i="61"/>
  <c r="AC9" i="61"/>
  <c r="AG9" i="61"/>
  <c r="AF9" i="61"/>
  <c r="X10" i="61"/>
  <c r="AE9" i="61"/>
  <c r="AD9" i="61"/>
  <c r="BL10" i="46"/>
  <c r="BB10" i="46"/>
  <c r="AR10" i="46"/>
  <c r="AH10" i="46"/>
  <c r="BJ10" i="46"/>
  <c r="AZ10" i="46"/>
  <c r="AP10" i="46"/>
  <c r="BH10" i="46"/>
  <c r="AV10" i="46"/>
  <c r="AJ10" i="46"/>
  <c r="BF10" i="46"/>
  <c r="AT10" i="46"/>
  <c r="BE10" i="46"/>
  <c r="AS10" i="46"/>
  <c r="BD10" i="46"/>
  <c r="AQ10" i="46"/>
  <c r="BC10" i="46"/>
  <c r="AO10" i="46"/>
  <c r="BA10" i="46"/>
  <c r="AN10" i="46"/>
  <c r="BM10" i="46"/>
  <c r="AY10" i="46"/>
  <c r="AM10" i="46"/>
  <c r="BI10" i="46"/>
  <c r="AW10" i="46"/>
  <c r="AK10" i="46"/>
  <c r="Y10" i="46"/>
  <c r="BK10" i="46"/>
  <c r="BG10" i="46"/>
  <c r="AX10" i="46"/>
  <c r="AU10" i="46"/>
  <c r="AL10" i="46"/>
  <c r="AI10" i="46"/>
  <c r="Z10" i="46"/>
  <c r="AA10" i="46"/>
  <c r="AD10" i="46"/>
  <c r="AF10" i="46"/>
  <c r="AE10" i="46"/>
  <c r="X11" i="46"/>
  <c r="AB10" i="46"/>
  <c r="AG10" i="46"/>
  <c r="AC10" i="46"/>
  <c r="BE9" i="44"/>
  <c r="AU9" i="44"/>
  <c r="AK9" i="44"/>
  <c r="BF9" i="44"/>
  <c r="AT9" i="44"/>
  <c r="AI9" i="44"/>
  <c r="BD9" i="44"/>
  <c r="AS9" i="44"/>
  <c r="AH9" i="44"/>
  <c r="BC9" i="44"/>
  <c r="AR9" i="44"/>
  <c r="BM9" i="44"/>
  <c r="BB9" i="44"/>
  <c r="AQ9" i="44"/>
  <c r="BL9" i="44"/>
  <c r="BA9" i="44"/>
  <c r="AP9" i="44"/>
  <c r="BK9" i="44"/>
  <c r="AZ9" i="44"/>
  <c r="AO9" i="44"/>
  <c r="BJ9" i="44"/>
  <c r="AY9" i="44"/>
  <c r="AN9" i="44"/>
  <c r="BI9" i="44"/>
  <c r="AX9" i="44"/>
  <c r="AM9" i="44"/>
  <c r="BH9" i="44"/>
  <c r="AW9" i="44"/>
  <c r="AL9" i="44"/>
  <c r="Z9" i="44"/>
  <c r="BG9" i="44"/>
  <c r="AV9" i="44"/>
  <c r="AJ9" i="44"/>
  <c r="Y9" i="44"/>
  <c r="AA9" i="44"/>
  <c r="AD9" i="44"/>
  <c r="AE9" i="44"/>
  <c r="X10" i="44"/>
  <c r="AB9" i="44"/>
  <c r="AC9" i="44"/>
  <c r="AF9" i="44"/>
  <c r="AG9" i="44"/>
  <c r="BN9" i="21"/>
  <c r="BN10" i="54"/>
  <c r="BE9" i="23"/>
  <c r="AU9" i="23"/>
  <c r="AK9" i="23"/>
  <c r="BL9" i="23"/>
  <c r="BA9" i="23"/>
  <c r="AP9" i="23"/>
  <c r="BK9" i="23"/>
  <c r="AZ9" i="23"/>
  <c r="AO9" i="23"/>
  <c r="BJ9" i="23"/>
  <c r="AY9" i="23"/>
  <c r="AN9" i="23"/>
  <c r="BI9" i="23"/>
  <c r="AX9" i="23"/>
  <c r="AM9" i="23"/>
  <c r="BH9" i="23"/>
  <c r="AW9" i="23"/>
  <c r="AL9" i="23"/>
  <c r="Z9" i="23"/>
  <c r="BG9" i="23"/>
  <c r="AV9" i="23"/>
  <c r="AJ9" i="23"/>
  <c r="Y9" i="23"/>
  <c r="BF9" i="23"/>
  <c r="AT9" i="23"/>
  <c r="AI9" i="23"/>
  <c r="BD9" i="23"/>
  <c r="AS9" i="23"/>
  <c r="AH9" i="23"/>
  <c r="BC9" i="23"/>
  <c r="AR9" i="23"/>
  <c r="BM9" i="23"/>
  <c r="BB9" i="23"/>
  <c r="AQ9" i="23"/>
  <c r="AA9" i="23"/>
  <c r="AF9" i="23"/>
  <c r="X10" i="23"/>
  <c r="AC9" i="23"/>
  <c r="AD9" i="23"/>
  <c r="AG9" i="23"/>
  <c r="AE9" i="23"/>
  <c r="AB9" i="23"/>
  <c r="BN9" i="23" s="1"/>
  <c r="BN8" i="24"/>
  <c r="BN8" i="25"/>
  <c r="BM8" i="58"/>
  <c r="BC8" i="58"/>
  <c r="AS8" i="58"/>
  <c r="AI8" i="58"/>
  <c r="Y8" i="58"/>
  <c r="BK8" i="58"/>
  <c r="BA8" i="58"/>
  <c r="AQ8" i="58"/>
  <c r="BL8" i="58"/>
  <c r="AY8" i="58"/>
  <c r="AM8" i="58"/>
  <c r="BJ8" i="58"/>
  <c r="AX8" i="58"/>
  <c r="AL8" i="58"/>
  <c r="Z8" i="58"/>
  <c r="BH8" i="58"/>
  <c r="AV8" i="58"/>
  <c r="AJ8" i="58"/>
  <c r="BF8" i="58"/>
  <c r="AT8" i="58"/>
  <c r="BB8" i="58"/>
  <c r="AO8" i="58"/>
  <c r="AN8" i="58"/>
  <c r="BI8" i="58"/>
  <c r="AK8" i="58"/>
  <c r="BG8" i="58"/>
  <c r="AH8" i="58"/>
  <c r="BE8" i="58"/>
  <c r="BD8" i="58"/>
  <c r="AZ8" i="58"/>
  <c r="AW8" i="58"/>
  <c r="AU8" i="58"/>
  <c r="AR8" i="58"/>
  <c r="AP8" i="58"/>
  <c r="AA8" i="58"/>
  <c r="AC8" i="58"/>
  <c r="AD8" i="58"/>
  <c r="AF8" i="58"/>
  <c r="AB8" i="58"/>
  <c r="X9" i="58"/>
  <c r="AG8" i="58"/>
  <c r="AE8" i="58"/>
  <c r="BN8" i="17"/>
  <c r="BN9" i="37"/>
  <c r="BE10" i="7"/>
  <c r="AU10" i="7"/>
  <c r="AK10" i="7"/>
  <c r="BD10" i="7"/>
  <c r="AT10" i="7"/>
  <c r="AJ10" i="7"/>
  <c r="Z10" i="7"/>
  <c r="BM10" i="7"/>
  <c r="BC10" i="7"/>
  <c r="AS10" i="7"/>
  <c r="AI10" i="7"/>
  <c r="Y10" i="7"/>
  <c r="BL10" i="7"/>
  <c r="BB10" i="7"/>
  <c r="AR10" i="7"/>
  <c r="AH10" i="7"/>
  <c r="BK10" i="7"/>
  <c r="BA10" i="7"/>
  <c r="AQ10" i="7"/>
  <c r="BJ10" i="7"/>
  <c r="AZ10" i="7"/>
  <c r="AP10" i="7"/>
  <c r="BI10" i="7"/>
  <c r="AY10" i="7"/>
  <c r="AO10" i="7"/>
  <c r="BG10" i="7"/>
  <c r="AW10" i="7"/>
  <c r="AM10" i="7"/>
  <c r="BH10" i="7"/>
  <c r="AX10" i="7"/>
  <c r="AN10" i="7"/>
  <c r="BF10" i="7"/>
  <c r="AV10" i="7"/>
  <c r="AL10" i="7"/>
  <c r="AA10" i="7"/>
  <c r="X11" i="7"/>
  <c r="AF10" i="7"/>
  <c r="AE10" i="7"/>
  <c r="AC10" i="7"/>
  <c r="AG10" i="7"/>
  <c r="AD10" i="7"/>
  <c r="AB10" i="7"/>
  <c r="BH10" i="52"/>
  <c r="AX10" i="52"/>
  <c r="AN10" i="52"/>
  <c r="BL10" i="52"/>
  <c r="BA10" i="52"/>
  <c r="AP10" i="52"/>
  <c r="BK10" i="52"/>
  <c r="AZ10" i="52"/>
  <c r="AO10" i="52"/>
  <c r="BJ10" i="52"/>
  <c r="AY10" i="52"/>
  <c r="AM10" i="52"/>
  <c r="BI10" i="52"/>
  <c r="AW10" i="52"/>
  <c r="AL10" i="52"/>
  <c r="BG10" i="52"/>
  <c r="AV10" i="52"/>
  <c r="AK10" i="52"/>
  <c r="Z10" i="52"/>
  <c r="BD10" i="52"/>
  <c r="AS10" i="52"/>
  <c r="AH10" i="52"/>
  <c r="BC10" i="52"/>
  <c r="Y10" i="52"/>
  <c r="BB10" i="52"/>
  <c r="AU10" i="52"/>
  <c r="AT10" i="52"/>
  <c r="AR10" i="52"/>
  <c r="AQ10" i="52"/>
  <c r="AJ10" i="52"/>
  <c r="BM10" i="52"/>
  <c r="AI10" i="52"/>
  <c r="BF10" i="52"/>
  <c r="BE10" i="52"/>
  <c r="AA10" i="52"/>
  <c r="AF10" i="52"/>
  <c r="AG10" i="52"/>
  <c r="AD10" i="52"/>
  <c r="AB10" i="52"/>
  <c r="AE10" i="52"/>
  <c r="AC10" i="52"/>
  <c r="X11" i="52"/>
  <c r="BE9" i="29"/>
  <c r="AU9" i="29"/>
  <c r="AK9" i="29"/>
  <c r="BD9" i="29"/>
  <c r="AS9" i="29"/>
  <c r="AH9" i="29"/>
  <c r="BC9" i="29"/>
  <c r="AR9" i="29"/>
  <c r="BM9" i="29"/>
  <c r="BB9" i="29"/>
  <c r="AQ9" i="29"/>
  <c r="BL9" i="29"/>
  <c r="BA9" i="29"/>
  <c r="AP9" i="29"/>
  <c r="BK9" i="29"/>
  <c r="AZ9" i="29"/>
  <c r="AO9" i="29"/>
  <c r="BJ9" i="29"/>
  <c r="AY9" i="29"/>
  <c r="AN9" i="29"/>
  <c r="BH9" i="29"/>
  <c r="AW9" i="29"/>
  <c r="AL9" i="29"/>
  <c r="Z9" i="29"/>
  <c r="BG9" i="29"/>
  <c r="AV9" i="29"/>
  <c r="AJ9" i="29"/>
  <c r="Y9" i="29"/>
  <c r="BF9" i="29"/>
  <c r="AT9" i="29"/>
  <c r="AI9" i="29"/>
  <c r="AX9" i="29"/>
  <c r="AM9" i="29"/>
  <c r="BI9" i="29"/>
  <c r="AA9" i="29"/>
  <c r="AC9" i="29"/>
  <c r="AF9" i="29"/>
  <c r="AE9" i="29"/>
  <c r="AG9" i="29"/>
  <c r="AD9" i="29"/>
  <c r="X10" i="29"/>
  <c r="AB9" i="29"/>
  <c r="BN9" i="29" s="1"/>
  <c r="BH9" i="10"/>
  <c r="AX9" i="10"/>
  <c r="AN9" i="10"/>
  <c r="BG9" i="10"/>
  <c r="AW9" i="10"/>
  <c r="AM9" i="10"/>
  <c r="BE9" i="10"/>
  <c r="AU9" i="10"/>
  <c r="AK9" i="10"/>
  <c r="BD9" i="10"/>
  <c r="AT9" i="10"/>
  <c r="AJ9" i="10"/>
  <c r="Z9" i="10"/>
  <c r="BI9" i="10"/>
  <c r="AY9" i="10"/>
  <c r="AO9" i="10"/>
  <c r="BB9" i="10"/>
  <c r="AH9" i="10"/>
  <c r="BA9" i="10"/>
  <c r="AZ9" i="10"/>
  <c r="AV9" i="10"/>
  <c r="BM9" i="10"/>
  <c r="AS9" i="10"/>
  <c r="Y9" i="10"/>
  <c r="BL9" i="10"/>
  <c r="AR9" i="10"/>
  <c r="BK9" i="10"/>
  <c r="AQ9" i="10"/>
  <c r="BJ9" i="10"/>
  <c r="AP9" i="10"/>
  <c r="BF9" i="10"/>
  <c r="AL9" i="10"/>
  <c r="BC9" i="10"/>
  <c r="AI9" i="10"/>
  <c r="AA9" i="10"/>
  <c r="X10" i="10"/>
  <c r="AG9" i="10"/>
  <c r="AF9" i="10"/>
  <c r="AC9" i="10"/>
  <c r="AE9" i="10"/>
  <c r="AB9" i="10"/>
  <c r="AD9" i="10"/>
  <c r="BD9" i="42"/>
  <c r="AT9" i="42"/>
  <c r="AJ9" i="42"/>
  <c r="Z9" i="42"/>
  <c r="BL9" i="42"/>
  <c r="BB9" i="42"/>
  <c r="AR9" i="42"/>
  <c r="AH9" i="42"/>
  <c r="BJ9" i="42"/>
  <c r="AZ9" i="42"/>
  <c r="AP9" i="42"/>
  <c r="BI9" i="42"/>
  <c r="AY9" i="42"/>
  <c r="AO9" i="42"/>
  <c r="BH9" i="42"/>
  <c r="AX9" i="42"/>
  <c r="AN9" i="42"/>
  <c r="BG9" i="42"/>
  <c r="AW9" i="42"/>
  <c r="AM9" i="42"/>
  <c r="AQ9" i="42"/>
  <c r="BM9" i="42"/>
  <c r="AL9" i="42"/>
  <c r="BK9" i="42"/>
  <c r="AK9" i="42"/>
  <c r="BF9" i="42"/>
  <c r="AI9" i="42"/>
  <c r="BE9" i="42"/>
  <c r="BC9" i="42"/>
  <c r="BA9" i="42"/>
  <c r="AV9" i="42"/>
  <c r="Y9" i="42"/>
  <c r="AU9" i="42"/>
  <c r="AS9" i="42"/>
  <c r="AA9" i="42"/>
  <c r="AG9" i="42"/>
  <c r="AE9" i="42"/>
  <c r="AD9" i="42"/>
  <c r="AB9" i="42"/>
  <c r="X10" i="42"/>
  <c r="AC9" i="42"/>
  <c r="AF9" i="42"/>
  <c r="BN8" i="8"/>
  <c r="BN9" i="15"/>
  <c r="BN8" i="23"/>
  <c r="BN10" i="41"/>
  <c r="BN9" i="62"/>
  <c r="BN8" i="16"/>
  <c r="BM8" i="50"/>
  <c r="BC8" i="50"/>
  <c r="AS8" i="50"/>
  <c r="AI8" i="50"/>
  <c r="Y8" i="50"/>
  <c r="BJ8" i="50"/>
  <c r="AZ8" i="50"/>
  <c r="AP8" i="50"/>
  <c r="BD8" i="50"/>
  <c r="AQ8" i="50"/>
  <c r="BB8" i="50"/>
  <c r="AO8" i="50"/>
  <c r="BA8" i="50"/>
  <c r="AN8" i="50"/>
  <c r="BL8" i="50"/>
  <c r="AY8" i="50"/>
  <c r="AM8" i="50"/>
  <c r="BK8" i="50"/>
  <c r="AX8" i="50"/>
  <c r="AL8" i="50"/>
  <c r="Z8" i="50"/>
  <c r="BI8" i="50"/>
  <c r="AW8" i="50"/>
  <c r="AK8" i="50"/>
  <c r="BH8" i="50"/>
  <c r="AV8" i="50"/>
  <c r="AJ8" i="50"/>
  <c r="BG8" i="50"/>
  <c r="AU8" i="50"/>
  <c r="AH8" i="50"/>
  <c r="BF8" i="50"/>
  <c r="AT8" i="50"/>
  <c r="BE8" i="50"/>
  <c r="AR8" i="50"/>
  <c r="AA8" i="50"/>
  <c r="AE8" i="50"/>
  <c r="AG8" i="50"/>
  <c r="AF8" i="50"/>
  <c r="AD8" i="50"/>
  <c r="AB8" i="50"/>
  <c r="BN8" i="50" s="1"/>
  <c r="X9" i="50"/>
  <c r="AC8" i="50"/>
  <c r="BN9" i="32"/>
  <c r="BN8" i="18"/>
  <c r="BN9" i="52"/>
  <c r="BN7" i="57"/>
  <c r="BL10" i="38"/>
  <c r="BB10" i="38"/>
  <c r="AR10" i="38"/>
  <c r="AH10" i="38"/>
  <c r="BH10" i="38"/>
  <c r="AX10" i="38"/>
  <c r="AN10" i="38"/>
  <c r="BE10" i="38"/>
  <c r="AS10" i="38"/>
  <c r="BD10" i="38"/>
  <c r="AQ10" i="38"/>
  <c r="BC10" i="38"/>
  <c r="AP10" i="38"/>
  <c r="BA10" i="38"/>
  <c r="AO10" i="38"/>
  <c r="BM10" i="38"/>
  <c r="AZ10" i="38"/>
  <c r="AM10" i="38"/>
  <c r="AA10" i="38"/>
  <c r="BK10" i="38"/>
  <c r="AY10" i="38"/>
  <c r="AL10" i="38"/>
  <c r="Z10" i="38"/>
  <c r="BJ10" i="38"/>
  <c r="AW10" i="38"/>
  <c r="AK10" i="38"/>
  <c r="Y10" i="38"/>
  <c r="BI10" i="38"/>
  <c r="AV10" i="38"/>
  <c r="AJ10" i="38"/>
  <c r="BG10" i="38"/>
  <c r="AU10" i="38"/>
  <c r="AI10" i="38"/>
  <c r="BF10" i="38"/>
  <c r="AT10" i="38"/>
  <c r="AC10" i="38"/>
  <c r="AE10" i="38"/>
  <c r="AG10" i="38"/>
  <c r="AD10" i="38"/>
  <c r="X11" i="38"/>
  <c r="AF10" i="38"/>
  <c r="AB10" i="38"/>
  <c r="BJ10" i="12"/>
  <c r="AZ10" i="12"/>
  <c r="AP10" i="12"/>
  <c r="BH10" i="12"/>
  <c r="AX10" i="12"/>
  <c r="AN10" i="12"/>
  <c r="BE10" i="12"/>
  <c r="AS10" i="12"/>
  <c r="BD10" i="12"/>
  <c r="AR10" i="12"/>
  <c r="BC10" i="12"/>
  <c r="AQ10" i="12"/>
  <c r="BB10" i="12"/>
  <c r="AO10" i="12"/>
  <c r="BM10" i="12"/>
  <c r="BA10" i="12"/>
  <c r="AM10" i="12"/>
  <c r="AA10" i="12"/>
  <c r="BL10" i="12"/>
  <c r="AY10" i="12"/>
  <c r="AL10" i="12"/>
  <c r="Z10" i="12"/>
  <c r="BK10" i="12"/>
  <c r="AW10" i="12"/>
  <c r="AK10" i="12"/>
  <c r="Y10" i="12"/>
  <c r="BI10" i="12"/>
  <c r="AV10" i="12"/>
  <c r="AJ10" i="12"/>
  <c r="BG10" i="12"/>
  <c r="AU10" i="12"/>
  <c r="AI10" i="12"/>
  <c r="BF10" i="12"/>
  <c r="AT10" i="12"/>
  <c r="AH10" i="12"/>
  <c r="X11" i="12"/>
  <c r="AB10" i="12"/>
  <c r="AD10" i="12"/>
  <c r="AF10" i="12"/>
  <c r="AE10" i="12"/>
  <c r="AC10" i="12"/>
  <c r="AG10" i="12"/>
  <c r="BD9" i="30"/>
  <c r="AT9" i="30"/>
  <c r="AJ9" i="30"/>
  <c r="Z9" i="30"/>
  <c r="BL9" i="30"/>
  <c r="BB9" i="30"/>
  <c r="AR9" i="30"/>
  <c r="AH9" i="30"/>
  <c r="BJ9" i="30"/>
  <c r="AZ9" i="30"/>
  <c r="AP9" i="30"/>
  <c r="BI9" i="30"/>
  <c r="AY9" i="30"/>
  <c r="AO9" i="30"/>
  <c r="BH9" i="30"/>
  <c r="AS9" i="30"/>
  <c r="BG9" i="30"/>
  <c r="AQ9" i="30"/>
  <c r="AA9" i="30"/>
  <c r="BF9" i="30"/>
  <c r="AN9" i="30"/>
  <c r="Y9" i="30"/>
  <c r="BE9" i="30"/>
  <c r="AM9" i="30"/>
  <c r="BC9" i="30"/>
  <c r="AL9" i="30"/>
  <c r="BA9" i="30"/>
  <c r="AK9" i="30"/>
  <c r="AW9" i="30"/>
  <c r="BM9" i="30"/>
  <c r="AV9" i="30"/>
  <c r="BK9" i="30"/>
  <c r="AU9" i="30"/>
  <c r="AX9" i="30"/>
  <c r="AI9" i="30"/>
  <c r="AB9" i="30"/>
  <c r="AE9" i="30"/>
  <c r="AD9" i="30"/>
  <c r="AF9" i="30"/>
  <c r="AG9" i="30"/>
  <c r="AC9" i="30"/>
  <c r="X10" i="30"/>
  <c r="BM10" i="62"/>
  <c r="BC10" i="62"/>
  <c r="AS10" i="62"/>
  <c r="AI10" i="62"/>
  <c r="Y10" i="62"/>
  <c r="BL10" i="62"/>
  <c r="BB10" i="62"/>
  <c r="AR10" i="62"/>
  <c r="AH10" i="62"/>
  <c r="BK10" i="62"/>
  <c r="BA10" i="62"/>
  <c r="AQ10" i="62"/>
  <c r="BH10" i="62"/>
  <c r="AX10" i="62"/>
  <c r="AN10" i="62"/>
  <c r="BF10" i="62"/>
  <c r="AO10" i="62"/>
  <c r="Z10" i="62"/>
  <c r="BE10" i="62"/>
  <c r="AM10" i="62"/>
  <c r="AW10" i="62"/>
  <c r="AV10" i="62"/>
  <c r="BJ10" i="62"/>
  <c r="AU10" i="62"/>
  <c r="BG10" i="62"/>
  <c r="BD10" i="62"/>
  <c r="AZ10" i="62"/>
  <c r="AY10" i="62"/>
  <c r="AT10" i="62"/>
  <c r="AP10" i="62"/>
  <c r="AK10" i="62"/>
  <c r="AJ10" i="62"/>
  <c r="BI10" i="62"/>
  <c r="AL10" i="62"/>
  <c r="AA10" i="62"/>
  <c r="AF10" i="62"/>
  <c r="AD10" i="62"/>
  <c r="AG10" i="62"/>
  <c r="X11" i="62"/>
  <c r="AB10" i="62"/>
  <c r="AC10" i="62"/>
  <c r="AE10" i="62"/>
  <c r="BN7" i="50"/>
  <c r="BN9" i="46"/>
  <c r="BI9" i="17"/>
  <c r="AY9" i="17"/>
  <c r="AO9" i="17"/>
  <c r="BE9" i="17"/>
  <c r="AU9" i="17"/>
  <c r="AK9" i="17"/>
  <c r="BJ9" i="17"/>
  <c r="AW9" i="17"/>
  <c r="AJ9" i="17"/>
  <c r="BH9" i="17"/>
  <c r="AV9" i="17"/>
  <c r="AI9" i="17"/>
  <c r="BG9" i="17"/>
  <c r="AT9" i="17"/>
  <c r="AH9" i="17"/>
  <c r="BF9" i="17"/>
  <c r="AS9" i="17"/>
  <c r="BD9" i="17"/>
  <c r="AR9" i="17"/>
  <c r="BC9" i="17"/>
  <c r="AQ9" i="17"/>
  <c r="BB9" i="17"/>
  <c r="AP9" i="17"/>
  <c r="BM9" i="17"/>
  <c r="BA9" i="17"/>
  <c r="AN9" i="17"/>
  <c r="BL9" i="17"/>
  <c r="AZ9" i="17"/>
  <c r="AM9" i="17"/>
  <c r="Z9" i="17"/>
  <c r="BK9" i="17"/>
  <c r="AX9" i="17"/>
  <c r="AL9" i="17"/>
  <c r="Y9" i="17"/>
  <c r="AA9" i="17"/>
  <c r="AG9" i="17"/>
  <c r="AB9" i="17"/>
  <c r="AC9" i="17"/>
  <c r="AD9" i="17"/>
  <c r="AF9" i="17"/>
  <c r="AE9" i="17"/>
  <c r="X10" i="17"/>
  <c r="BN11" i="51"/>
  <c r="BN7" i="9"/>
  <c r="BN8" i="29"/>
  <c r="BN8" i="10"/>
  <c r="BG10" i="45"/>
  <c r="AW10" i="45"/>
  <c r="AM10" i="45"/>
  <c r="BE10" i="45"/>
  <c r="AU10" i="45"/>
  <c r="AK10" i="45"/>
  <c r="BL10" i="45"/>
  <c r="BB10" i="45"/>
  <c r="AR10" i="45"/>
  <c r="AH10" i="45"/>
  <c r="BJ10" i="45"/>
  <c r="AZ10" i="45"/>
  <c r="AP10" i="45"/>
  <c r="BA10" i="45"/>
  <c r="AJ10" i="45"/>
  <c r="AY10" i="45"/>
  <c r="AI10" i="45"/>
  <c r="AX10" i="45"/>
  <c r="BM10" i="45"/>
  <c r="AV10" i="45"/>
  <c r="BK10" i="45"/>
  <c r="AT10" i="45"/>
  <c r="BI10" i="45"/>
  <c r="AS10" i="45"/>
  <c r="BH10" i="45"/>
  <c r="AQ10" i="45"/>
  <c r="Z10" i="45"/>
  <c r="BF10" i="45"/>
  <c r="AO10" i="45"/>
  <c r="Y10" i="45"/>
  <c r="BD10" i="45"/>
  <c r="AN10" i="45"/>
  <c r="BC10" i="45"/>
  <c r="AL10" i="45"/>
  <c r="AA10" i="45"/>
  <c r="AG10" i="45"/>
  <c r="AC10" i="45"/>
  <c r="AF10" i="45"/>
  <c r="AE10" i="45"/>
  <c r="AD10" i="45"/>
  <c r="X11" i="45"/>
  <c r="AB10" i="45"/>
  <c r="BN10" i="45" s="1"/>
  <c r="BN9" i="56"/>
  <c r="BF9" i="8"/>
  <c r="AV9" i="8"/>
  <c r="AL9" i="8"/>
  <c r="BE9" i="8"/>
  <c r="AU9" i="8"/>
  <c r="AK9" i="8"/>
  <c r="BD9" i="8"/>
  <c r="AT9" i="8"/>
  <c r="AJ9" i="8"/>
  <c r="Z9" i="8"/>
  <c r="BM9" i="8"/>
  <c r="BC9" i="8"/>
  <c r="AS9" i="8"/>
  <c r="AI9" i="8"/>
  <c r="Y9" i="8"/>
  <c r="AN9" i="8"/>
  <c r="BL9" i="8"/>
  <c r="BB9" i="8"/>
  <c r="AR9" i="8"/>
  <c r="AH9" i="8"/>
  <c r="BH9" i="8"/>
  <c r="BK9" i="8"/>
  <c r="BA9" i="8"/>
  <c r="AQ9" i="8"/>
  <c r="BJ9" i="8"/>
  <c r="AZ9" i="8"/>
  <c r="AP9" i="8"/>
  <c r="AX9" i="8"/>
  <c r="BI9" i="8"/>
  <c r="AY9" i="8"/>
  <c r="AO9" i="8"/>
  <c r="BG9" i="8"/>
  <c r="AW9" i="8"/>
  <c r="AM9" i="8"/>
  <c r="AA9" i="8"/>
  <c r="AE9" i="8"/>
  <c r="AG9" i="8"/>
  <c r="X10" i="8"/>
  <c r="AB9" i="8"/>
  <c r="AF9" i="8"/>
  <c r="AD9" i="8"/>
  <c r="AC9" i="8"/>
  <c r="BN8" i="26"/>
  <c r="BG10" i="48"/>
  <c r="AW10" i="48"/>
  <c r="AM10" i="48"/>
  <c r="BD10" i="48"/>
  <c r="AT10" i="48"/>
  <c r="AJ10" i="48"/>
  <c r="Z10" i="48"/>
  <c r="BM10" i="48"/>
  <c r="BC10" i="48"/>
  <c r="AS10" i="48"/>
  <c r="AI10" i="48"/>
  <c r="Y10" i="48"/>
  <c r="BL10" i="48"/>
  <c r="BB10" i="48"/>
  <c r="AR10" i="48"/>
  <c r="AH10" i="48"/>
  <c r="BK10" i="48"/>
  <c r="BA10" i="48"/>
  <c r="AQ10" i="48"/>
  <c r="BJ10" i="48"/>
  <c r="AZ10" i="48"/>
  <c r="AP10" i="48"/>
  <c r="BH10" i="48"/>
  <c r="AK10" i="48"/>
  <c r="BF10" i="48"/>
  <c r="BE10" i="48"/>
  <c r="AY10" i="48"/>
  <c r="AX10" i="48"/>
  <c r="AA10" i="48"/>
  <c r="AU10" i="48"/>
  <c r="AO10" i="48"/>
  <c r="AN10" i="48"/>
  <c r="BI10" i="48"/>
  <c r="AV10" i="48"/>
  <c r="AL10" i="48"/>
  <c r="AF10" i="48"/>
  <c r="AB10" i="48"/>
  <c r="X11" i="48"/>
  <c r="AD10" i="48"/>
  <c r="AC10" i="48"/>
  <c r="AE10" i="48"/>
  <c r="AG10" i="48"/>
  <c r="BN8" i="36"/>
  <c r="BN11" i="43"/>
  <c r="BN10" i="62" l="1"/>
  <c r="BG10" i="30"/>
  <c r="AW10" i="30"/>
  <c r="AM10" i="30"/>
  <c r="BE10" i="30"/>
  <c r="AU10" i="30"/>
  <c r="AK10" i="30"/>
  <c r="BM10" i="30"/>
  <c r="BC10" i="30"/>
  <c r="AS10" i="30"/>
  <c r="AI10" i="30"/>
  <c r="Y10" i="30"/>
  <c r="BL10" i="30"/>
  <c r="BB10" i="30"/>
  <c r="AR10" i="30"/>
  <c r="AH10" i="30"/>
  <c r="BK10" i="30"/>
  <c r="BA10" i="30"/>
  <c r="AQ10" i="30"/>
  <c r="AZ10" i="30"/>
  <c r="AY10" i="30"/>
  <c r="AX10" i="30"/>
  <c r="AV10" i="30"/>
  <c r="AT10" i="30"/>
  <c r="Z10" i="30"/>
  <c r="BJ10" i="30"/>
  <c r="AP10" i="30"/>
  <c r="BH10" i="30"/>
  <c r="AN10" i="30"/>
  <c r="BF10" i="30"/>
  <c r="AL10" i="30"/>
  <c r="BD10" i="30"/>
  <c r="AJ10" i="30"/>
  <c r="BI10" i="30"/>
  <c r="AO10" i="30"/>
  <c r="AA10" i="30"/>
  <c r="AD10" i="30"/>
  <c r="AG10" i="30"/>
  <c r="AF10" i="30"/>
  <c r="AC10" i="30"/>
  <c r="X11" i="30"/>
  <c r="AB10" i="30"/>
  <c r="AE10" i="30"/>
  <c r="BH10" i="23"/>
  <c r="AX10" i="23"/>
  <c r="AN10" i="23"/>
  <c r="BJ10" i="23"/>
  <c r="AY10" i="23"/>
  <c r="AM10" i="23"/>
  <c r="BI10" i="23"/>
  <c r="AW10" i="23"/>
  <c r="AL10" i="23"/>
  <c r="BG10" i="23"/>
  <c r="AV10" i="23"/>
  <c r="AK10" i="23"/>
  <c r="Z10" i="23"/>
  <c r="BF10" i="23"/>
  <c r="AU10" i="23"/>
  <c r="AJ10" i="23"/>
  <c r="Y10" i="23"/>
  <c r="BE10" i="23"/>
  <c r="AT10" i="23"/>
  <c r="AI10" i="23"/>
  <c r="BD10" i="23"/>
  <c r="AS10" i="23"/>
  <c r="AH10" i="23"/>
  <c r="BC10" i="23"/>
  <c r="AR10" i="23"/>
  <c r="BM10" i="23"/>
  <c r="BB10" i="23"/>
  <c r="AQ10" i="23"/>
  <c r="BL10" i="23"/>
  <c r="BA10" i="23"/>
  <c r="AP10" i="23"/>
  <c r="BK10" i="23"/>
  <c r="AZ10" i="23"/>
  <c r="AO10" i="23"/>
  <c r="AA10" i="23"/>
  <c r="X11" i="23"/>
  <c r="AC10" i="23"/>
  <c r="AF10" i="23"/>
  <c r="AB10" i="23"/>
  <c r="BN10" i="23" s="1"/>
  <c r="AD10" i="23"/>
  <c r="AG10" i="23"/>
  <c r="AE10" i="23"/>
  <c r="BN9" i="16"/>
  <c r="BN9" i="49"/>
  <c r="BM10" i="26"/>
  <c r="BC10" i="26"/>
  <c r="AS10" i="26"/>
  <c r="AI10" i="26"/>
  <c r="Y10" i="26"/>
  <c r="BL10" i="26"/>
  <c r="BB10" i="26"/>
  <c r="AR10" i="26"/>
  <c r="AH10" i="26"/>
  <c r="BK10" i="26"/>
  <c r="BA10" i="26"/>
  <c r="AQ10" i="26"/>
  <c r="BJ10" i="26"/>
  <c r="AZ10" i="26"/>
  <c r="AP10" i="26"/>
  <c r="BI10" i="26"/>
  <c r="AY10" i="26"/>
  <c r="AO10" i="26"/>
  <c r="BH10" i="26"/>
  <c r="AX10" i="26"/>
  <c r="AN10" i="26"/>
  <c r="BG10" i="26"/>
  <c r="AW10" i="26"/>
  <c r="AM10" i="26"/>
  <c r="BF10" i="26"/>
  <c r="AV10" i="26"/>
  <c r="AL10" i="26"/>
  <c r="BE10" i="26"/>
  <c r="AU10" i="26"/>
  <c r="AK10" i="26"/>
  <c r="AA10" i="26"/>
  <c r="Z10" i="26"/>
  <c r="BD10" i="26"/>
  <c r="AT10" i="26"/>
  <c r="AJ10" i="26"/>
  <c r="X11" i="26"/>
  <c r="AB10" i="26"/>
  <c r="AF10" i="26"/>
  <c r="AG10" i="26"/>
  <c r="AE10" i="26"/>
  <c r="AD10" i="26"/>
  <c r="AC10" i="26"/>
  <c r="BN8" i="13"/>
  <c r="BJ13" i="20"/>
  <c r="AZ13" i="20"/>
  <c r="AP13" i="20"/>
  <c r="BD13" i="20"/>
  <c r="AT13" i="20"/>
  <c r="AJ13" i="20"/>
  <c r="Z13" i="20"/>
  <c r="BK13" i="20"/>
  <c r="BA13" i="20"/>
  <c r="AQ13" i="20"/>
  <c r="BI13" i="20"/>
  <c r="AV13" i="20"/>
  <c r="AH13" i="20"/>
  <c r="BH13" i="20"/>
  <c r="AU13" i="20"/>
  <c r="BG13" i="20"/>
  <c r="AS13" i="20"/>
  <c r="BF13" i="20"/>
  <c r="AR13" i="20"/>
  <c r="BE13" i="20"/>
  <c r="AO13" i="20"/>
  <c r="BC13" i="20"/>
  <c r="AN13" i="20"/>
  <c r="AA13" i="20"/>
  <c r="AY13" i="20"/>
  <c r="AL13" i="20"/>
  <c r="BM13" i="20"/>
  <c r="AX13" i="20"/>
  <c r="AK13" i="20"/>
  <c r="BL13" i="20"/>
  <c r="AW13" i="20"/>
  <c r="AI13" i="20"/>
  <c r="BB13" i="20"/>
  <c r="AM13" i="20"/>
  <c r="Y13" i="20"/>
  <c r="AC13" i="20"/>
  <c r="X14" i="20"/>
  <c r="AG13" i="20"/>
  <c r="AF13" i="20"/>
  <c r="AE13" i="20"/>
  <c r="AB13" i="20"/>
  <c r="AD13" i="20"/>
  <c r="BN12" i="28"/>
  <c r="BN12" i="47"/>
  <c r="BM11" i="31"/>
  <c r="BC11" i="31"/>
  <c r="AS11" i="31"/>
  <c r="AI11" i="31"/>
  <c r="Y11" i="31"/>
  <c r="BL11" i="31"/>
  <c r="BB11" i="31"/>
  <c r="AR11" i="31"/>
  <c r="AH11" i="31"/>
  <c r="BK11" i="31"/>
  <c r="BA11" i="31"/>
  <c r="AQ11" i="31"/>
  <c r="BJ11" i="31"/>
  <c r="AZ11" i="31"/>
  <c r="AP11" i="31"/>
  <c r="BI11" i="31"/>
  <c r="AY11" i="31"/>
  <c r="AO11" i="31"/>
  <c r="BH11" i="31"/>
  <c r="AX11" i="31"/>
  <c r="AN11" i="31"/>
  <c r="BG11" i="31"/>
  <c r="AW11" i="31"/>
  <c r="AM11" i="31"/>
  <c r="AL11" i="31"/>
  <c r="AK11" i="31"/>
  <c r="AJ11" i="31"/>
  <c r="BF11" i="31"/>
  <c r="BE11" i="31"/>
  <c r="Z11" i="31"/>
  <c r="BD11" i="31"/>
  <c r="AV11" i="31"/>
  <c r="AU11" i="31"/>
  <c r="AT11" i="31"/>
  <c r="AA11" i="31"/>
  <c r="AC11" i="31"/>
  <c r="AG11" i="31"/>
  <c r="AE11" i="31"/>
  <c r="AD11" i="31"/>
  <c r="AF11" i="31"/>
  <c r="X12" i="31"/>
  <c r="AB11" i="31"/>
  <c r="BG10" i="42"/>
  <c r="AW10" i="42"/>
  <c r="AM10" i="42"/>
  <c r="BE10" i="42"/>
  <c r="AU10" i="42"/>
  <c r="AK10" i="42"/>
  <c r="BM10" i="42"/>
  <c r="BC10" i="42"/>
  <c r="AS10" i="42"/>
  <c r="AI10" i="42"/>
  <c r="Y10" i="42"/>
  <c r="BL10" i="42"/>
  <c r="BB10" i="42"/>
  <c r="AR10" i="42"/>
  <c r="AH10" i="42"/>
  <c r="BK10" i="42"/>
  <c r="BA10" i="42"/>
  <c r="AQ10" i="42"/>
  <c r="BJ10" i="42"/>
  <c r="AZ10" i="42"/>
  <c r="AP10" i="42"/>
  <c r="AT10" i="42"/>
  <c r="AO10" i="42"/>
  <c r="AN10" i="42"/>
  <c r="BI10" i="42"/>
  <c r="AL10" i="42"/>
  <c r="BH10" i="42"/>
  <c r="AJ10" i="42"/>
  <c r="BF10" i="42"/>
  <c r="BD10" i="42"/>
  <c r="AY10" i="42"/>
  <c r="AX10" i="42"/>
  <c r="Z10" i="42"/>
  <c r="AV10" i="42"/>
  <c r="AA10" i="42"/>
  <c r="AB10" i="42"/>
  <c r="AC10" i="42"/>
  <c r="AF10" i="42"/>
  <c r="X11" i="42"/>
  <c r="AG10" i="42"/>
  <c r="AD10" i="42"/>
  <c r="AE10" i="42"/>
  <c r="BE13" i="43"/>
  <c r="AU13" i="43"/>
  <c r="AK13" i="43"/>
  <c r="BD13" i="43"/>
  <c r="AT13" i="43"/>
  <c r="AJ13" i="43"/>
  <c r="Z13" i="43"/>
  <c r="BM13" i="43"/>
  <c r="BC13" i="43"/>
  <c r="AS13" i="43"/>
  <c r="AI13" i="43"/>
  <c r="Y13" i="43"/>
  <c r="BL13" i="43"/>
  <c r="BB13" i="43"/>
  <c r="AR13" i="43"/>
  <c r="AH13" i="43"/>
  <c r="BK13" i="43"/>
  <c r="BA13" i="43"/>
  <c r="AQ13" i="43"/>
  <c r="BJ13" i="43"/>
  <c r="AZ13" i="43"/>
  <c r="AP13" i="43"/>
  <c r="BI13" i="43"/>
  <c r="AY13" i="43"/>
  <c r="AO13" i="43"/>
  <c r="BH13" i="43"/>
  <c r="AX13" i="43"/>
  <c r="AN13" i="43"/>
  <c r="BG13" i="43"/>
  <c r="AW13" i="43"/>
  <c r="AM13" i="43"/>
  <c r="BF13" i="43"/>
  <c r="AV13" i="43"/>
  <c r="AL13" i="43"/>
  <c r="AA13" i="43"/>
  <c r="AG13" i="43"/>
  <c r="AE13" i="43"/>
  <c r="AD13" i="43"/>
  <c r="AF13" i="43"/>
  <c r="AB13" i="43"/>
  <c r="BN13" i="43" s="1"/>
  <c r="AC13" i="43"/>
  <c r="X14" i="43"/>
  <c r="BL11" i="21"/>
  <c r="BB11" i="21"/>
  <c r="AR11" i="21"/>
  <c r="AH11" i="21"/>
  <c r="BK11" i="21"/>
  <c r="BA11" i="21"/>
  <c r="AQ11" i="21"/>
  <c r="BJ11" i="21"/>
  <c r="AZ11" i="21"/>
  <c r="AP11" i="21"/>
  <c r="BF11" i="21"/>
  <c r="AV11" i="21"/>
  <c r="AL11" i="21"/>
  <c r="BM11" i="21"/>
  <c r="BC11" i="21"/>
  <c r="AS11" i="21"/>
  <c r="AI11" i="21"/>
  <c r="Y11" i="21"/>
  <c r="BD11" i="21"/>
  <c r="AJ11" i="21"/>
  <c r="AY11" i="21"/>
  <c r="AX11" i="21"/>
  <c r="AW11" i="21"/>
  <c r="AU11" i="21"/>
  <c r="AA11" i="21"/>
  <c r="AT11" i="21"/>
  <c r="Z11" i="21"/>
  <c r="BH11" i="21"/>
  <c r="AN11" i="21"/>
  <c r="BG11" i="21"/>
  <c r="AM11" i="21"/>
  <c r="BE11" i="21"/>
  <c r="AK11" i="21"/>
  <c r="BI11" i="21"/>
  <c r="AO11" i="21"/>
  <c r="AG11" i="21"/>
  <c r="AC11" i="21"/>
  <c r="AB11" i="21"/>
  <c r="AD11" i="21"/>
  <c r="AF11" i="21"/>
  <c r="X12" i="21"/>
  <c r="AE11" i="21"/>
  <c r="BN11" i="11"/>
  <c r="BM9" i="9"/>
  <c r="BC9" i="9"/>
  <c r="AS9" i="9"/>
  <c r="AI9" i="9"/>
  <c r="Y9" i="9"/>
  <c r="BH9" i="9"/>
  <c r="AW9" i="9"/>
  <c r="AL9" i="9"/>
  <c r="BG9" i="9"/>
  <c r="AV9" i="9"/>
  <c r="AK9" i="9"/>
  <c r="Z9" i="9"/>
  <c r="BF9" i="9"/>
  <c r="AU9" i="9"/>
  <c r="AJ9" i="9"/>
  <c r="BE9" i="9"/>
  <c r="AT9" i="9"/>
  <c r="AH9" i="9"/>
  <c r="BD9" i="9"/>
  <c r="AR9" i="9"/>
  <c r="BB9" i="9"/>
  <c r="AQ9" i="9"/>
  <c r="BL9" i="9"/>
  <c r="BA9" i="9"/>
  <c r="AP9" i="9"/>
  <c r="BK9" i="9"/>
  <c r="AZ9" i="9"/>
  <c r="AO9" i="9"/>
  <c r="BJ9" i="9"/>
  <c r="AY9" i="9"/>
  <c r="AN9" i="9"/>
  <c r="BI9" i="9"/>
  <c r="AX9" i="9"/>
  <c r="AM9" i="9"/>
  <c r="AA9" i="9"/>
  <c r="AF9" i="9"/>
  <c r="AG9" i="9"/>
  <c r="AC9" i="9"/>
  <c r="AD9" i="9"/>
  <c r="AE9" i="9"/>
  <c r="X10" i="9"/>
  <c r="AB9" i="9"/>
  <c r="BN10" i="37"/>
  <c r="BK9" i="57"/>
  <c r="BA9" i="57"/>
  <c r="AQ9" i="57"/>
  <c r="BJ9" i="57"/>
  <c r="AZ9" i="57"/>
  <c r="AP9" i="57"/>
  <c r="BG9" i="57"/>
  <c r="AW9" i="57"/>
  <c r="AM9" i="57"/>
  <c r="BB9" i="57"/>
  <c r="AL9" i="57"/>
  <c r="Y9" i="57"/>
  <c r="AY9" i="57"/>
  <c r="AK9" i="57"/>
  <c r="BI9" i="57"/>
  <c r="AS9" i="57"/>
  <c r="BH9" i="57"/>
  <c r="AR9" i="57"/>
  <c r="Z9" i="57"/>
  <c r="BF9" i="57"/>
  <c r="AO9" i="57"/>
  <c r="BE9" i="57"/>
  <c r="AN9" i="57"/>
  <c r="BD9" i="57"/>
  <c r="AJ9" i="57"/>
  <c r="BC9" i="57"/>
  <c r="AI9" i="57"/>
  <c r="AX9" i="57"/>
  <c r="AH9" i="57"/>
  <c r="AV9" i="57"/>
  <c r="BL9" i="57"/>
  <c r="AT9" i="57"/>
  <c r="BM9" i="57"/>
  <c r="AU9" i="57"/>
  <c r="AA9" i="57"/>
  <c r="AG9" i="57"/>
  <c r="AF9" i="57"/>
  <c r="AB9" i="57"/>
  <c r="AE9" i="57"/>
  <c r="X10" i="57"/>
  <c r="AD9" i="57"/>
  <c r="AC9" i="57"/>
  <c r="BN9" i="30"/>
  <c r="BE11" i="62"/>
  <c r="AU11" i="62"/>
  <c r="AK11" i="62"/>
  <c r="BD11" i="62"/>
  <c r="AT11" i="62"/>
  <c r="AJ11" i="62"/>
  <c r="Z11" i="62"/>
  <c r="BM11" i="62"/>
  <c r="BC11" i="62"/>
  <c r="AS11" i="62"/>
  <c r="AI11" i="62"/>
  <c r="Y11" i="62"/>
  <c r="BJ11" i="62"/>
  <c r="AZ11" i="62"/>
  <c r="AP11" i="62"/>
  <c r="BH11" i="62"/>
  <c r="AQ11" i="62"/>
  <c r="BG11" i="62"/>
  <c r="AO11" i="62"/>
  <c r="AY11" i="62"/>
  <c r="AH11" i="62"/>
  <c r="AX11" i="62"/>
  <c r="BL11" i="62"/>
  <c r="AW11" i="62"/>
  <c r="AR11" i="62"/>
  <c r="AN11" i="62"/>
  <c r="AM11" i="62"/>
  <c r="AL11" i="62"/>
  <c r="BK11" i="62"/>
  <c r="BI11" i="62"/>
  <c r="BF11" i="62"/>
  <c r="BB11" i="62"/>
  <c r="BA11" i="62"/>
  <c r="AV11" i="62"/>
  <c r="AA11" i="62"/>
  <c r="AE11" i="62"/>
  <c r="AF11" i="62"/>
  <c r="X12" i="62"/>
  <c r="AB11" i="62"/>
  <c r="AD11" i="62"/>
  <c r="AG11" i="62"/>
  <c r="AC11" i="62"/>
  <c r="BL9" i="50"/>
  <c r="BB9" i="50"/>
  <c r="AR9" i="50"/>
  <c r="AH9" i="50"/>
  <c r="BK9" i="50"/>
  <c r="BA9" i="50"/>
  <c r="AQ9" i="50"/>
  <c r="BI9" i="50"/>
  <c r="AY9" i="50"/>
  <c r="AO9" i="50"/>
  <c r="BG9" i="50"/>
  <c r="AT9" i="50"/>
  <c r="BF9" i="50"/>
  <c r="AS9" i="50"/>
  <c r="BE9" i="50"/>
  <c r="AP9" i="50"/>
  <c r="BD9" i="50"/>
  <c r="AN9" i="50"/>
  <c r="BC9" i="50"/>
  <c r="AM9" i="50"/>
  <c r="Z9" i="50"/>
  <c r="AZ9" i="50"/>
  <c r="AL9" i="50"/>
  <c r="Y9" i="50"/>
  <c r="AX9" i="50"/>
  <c r="AK9" i="50"/>
  <c r="BM9" i="50"/>
  <c r="AW9" i="50"/>
  <c r="AJ9" i="50"/>
  <c r="BJ9" i="50"/>
  <c r="AV9" i="50"/>
  <c r="AI9" i="50"/>
  <c r="BH9" i="50"/>
  <c r="AU9" i="50"/>
  <c r="AA9" i="50"/>
  <c r="AG9" i="50"/>
  <c r="AD9" i="50"/>
  <c r="AB9" i="50"/>
  <c r="AC9" i="50"/>
  <c r="AE9" i="50"/>
  <c r="AF9" i="50"/>
  <c r="X10" i="50"/>
  <c r="BN9" i="42"/>
  <c r="BN9" i="10"/>
  <c r="BN9" i="61"/>
  <c r="BL10" i="34"/>
  <c r="BB10" i="34"/>
  <c r="AR10" i="34"/>
  <c r="AH10" i="34"/>
  <c r="BK10" i="34"/>
  <c r="BA10" i="34"/>
  <c r="AQ10" i="34"/>
  <c r="BI10" i="34"/>
  <c r="AY10" i="34"/>
  <c r="AO10" i="34"/>
  <c r="BG10" i="34"/>
  <c r="AW10" i="34"/>
  <c r="AM10" i="34"/>
  <c r="BF10" i="34"/>
  <c r="AV10" i="34"/>
  <c r="AL10" i="34"/>
  <c r="BE10" i="34"/>
  <c r="AU10" i="34"/>
  <c r="AK10" i="34"/>
  <c r="BM10" i="34"/>
  <c r="BC10" i="34"/>
  <c r="AS10" i="34"/>
  <c r="AI10" i="34"/>
  <c r="Y10" i="34"/>
  <c r="BD10" i="34"/>
  <c r="AZ10" i="34"/>
  <c r="AX10" i="34"/>
  <c r="AT10" i="34"/>
  <c r="AP10" i="34"/>
  <c r="AN10" i="34"/>
  <c r="AJ10" i="34"/>
  <c r="BJ10" i="34"/>
  <c r="BH10" i="34"/>
  <c r="Z10" i="34"/>
  <c r="AA10" i="34"/>
  <c r="X11" i="34"/>
  <c r="AD10" i="34"/>
  <c r="AB10" i="34"/>
  <c r="BN10" i="34" s="1"/>
  <c r="AG10" i="34"/>
  <c r="AE10" i="34"/>
  <c r="AF10" i="34"/>
  <c r="AC10" i="34"/>
  <c r="BF13" i="35"/>
  <c r="AV13" i="35"/>
  <c r="AL13" i="35"/>
  <c r="BD13" i="35"/>
  <c r="AT13" i="35"/>
  <c r="AJ13" i="35"/>
  <c r="Z13" i="35"/>
  <c r="BM13" i="35"/>
  <c r="BA13" i="35"/>
  <c r="AO13" i="35"/>
  <c r="BL13" i="35"/>
  <c r="AZ13" i="35"/>
  <c r="AN13" i="35"/>
  <c r="AA13" i="35"/>
  <c r="BK13" i="35"/>
  <c r="AY13" i="35"/>
  <c r="AM13" i="35"/>
  <c r="Y13" i="35"/>
  <c r="BJ13" i="35"/>
  <c r="AX13" i="35"/>
  <c r="AK13" i="35"/>
  <c r="BI13" i="35"/>
  <c r="AW13" i="35"/>
  <c r="AI13" i="35"/>
  <c r="BH13" i="35"/>
  <c r="AU13" i="35"/>
  <c r="AH13" i="35"/>
  <c r="BG13" i="35"/>
  <c r="AS13" i="35"/>
  <c r="BE13" i="35"/>
  <c r="AR13" i="35"/>
  <c r="BB13" i="35"/>
  <c r="AP13" i="35"/>
  <c r="BC13" i="35"/>
  <c r="AQ13" i="35"/>
  <c r="AB13" i="35"/>
  <c r="AC13" i="35"/>
  <c r="AE13" i="35"/>
  <c r="AG13" i="35"/>
  <c r="X14" i="35"/>
  <c r="AD13" i="35"/>
  <c r="AF13" i="35"/>
  <c r="BN10" i="15"/>
  <c r="BN9" i="18"/>
  <c r="BL10" i="17"/>
  <c r="BB10" i="17"/>
  <c r="AR10" i="17"/>
  <c r="AH10" i="17"/>
  <c r="BH10" i="17"/>
  <c r="AX10" i="17"/>
  <c r="AN10" i="17"/>
  <c r="BM10" i="17"/>
  <c r="AZ10" i="17"/>
  <c r="AM10" i="17"/>
  <c r="BK10" i="17"/>
  <c r="AY10" i="17"/>
  <c r="AL10" i="17"/>
  <c r="Z10" i="17"/>
  <c r="BJ10" i="17"/>
  <c r="AW10" i="17"/>
  <c r="AK10" i="17"/>
  <c r="Y10" i="17"/>
  <c r="BI10" i="17"/>
  <c r="AV10" i="17"/>
  <c r="AJ10" i="17"/>
  <c r="BG10" i="17"/>
  <c r="AU10" i="17"/>
  <c r="AI10" i="17"/>
  <c r="BF10" i="17"/>
  <c r="AT10" i="17"/>
  <c r="BE10" i="17"/>
  <c r="AS10" i="17"/>
  <c r="BD10" i="17"/>
  <c r="AQ10" i="17"/>
  <c r="BC10" i="17"/>
  <c r="AP10" i="17"/>
  <c r="BA10" i="17"/>
  <c r="AO10" i="17"/>
  <c r="AA10" i="17"/>
  <c r="AC10" i="17"/>
  <c r="X11" i="17"/>
  <c r="AG10" i="17"/>
  <c r="AD10" i="17"/>
  <c r="AF10" i="17"/>
  <c r="AB10" i="17"/>
  <c r="AE10" i="17"/>
  <c r="BG11" i="7"/>
  <c r="AW11" i="7"/>
  <c r="AM11" i="7"/>
  <c r="BF11" i="7"/>
  <c r="AV11" i="7"/>
  <c r="AL11" i="7"/>
  <c r="BE11" i="7"/>
  <c r="AU11" i="7"/>
  <c r="AK11" i="7"/>
  <c r="BD11" i="7"/>
  <c r="AT11" i="7"/>
  <c r="AJ11" i="7"/>
  <c r="Z11" i="7"/>
  <c r="BM11" i="7"/>
  <c r="BC11" i="7"/>
  <c r="AS11" i="7"/>
  <c r="AI11" i="7"/>
  <c r="Y11" i="7"/>
  <c r="BL11" i="7"/>
  <c r="BB11" i="7"/>
  <c r="AR11" i="7"/>
  <c r="AH11" i="7"/>
  <c r="BK11" i="7"/>
  <c r="BA11" i="7"/>
  <c r="AQ11" i="7"/>
  <c r="BI11" i="7"/>
  <c r="AY11" i="7"/>
  <c r="AO11" i="7"/>
  <c r="BJ11" i="7"/>
  <c r="AZ11" i="7"/>
  <c r="AP11" i="7"/>
  <c r="BH11" i="7"/>
  <c r="AX11" i="7"/>
  <c r="AN11" i="7"/>
  <c r="AA11" i="7"/>
  <c r="X12" i="7"/>
  <c r="AD11" i="7"/>
  <c r="AE11" i="7"/>
  <c r="AC11" i="7"/>
  <c r="AF11" i="7"/>
  <c r="AG11" i="7"/>
  <c r="AB11" i="7"/>
  <c r="BL9" i="58"/>
  <c r="BB9" i="58"/>
  <c r="AR9" i="58"/>
  <c r="AH9" i="58"/>
  <c r="BJ9" i="58"/>
  <c r="AZ9" i="58"/>
  <c r="AP9" i="58"/>
  <c r="BK9" i="58"/>
  <c r="AX9" i="58"/>
  <c r="AL9" i="58"/>
  <c r="Z9" i="58"/>
  <c r="BI9" i="58"/>
  <c r="AW9" i="58"/>
  <c r="AK9" i="58"/>
  <c r="Y9" i="58"/>
  <c r="BG9" i="58"/>
  <c r="AU9" i="58"/>
  <c r="AI9" i="58"/>
  <c r="BE9" i="58"/>
  <c r="AS9" i="58"/>
  <c r="BA9" i="58"/>
  <c r="AN9" i="58"/>
  <c r="BM9" i="58"/>
  <c r="AM9" i="58"/>
  <c r="BH9" i="58"/>
  <c r="AJ9" i="58"/>
  <c r="BF9" i="58"/>
  <c r="BD9" i="58"/>
  <c r="BC9" i="58"/>
  <c r="AY9" i="58"/>
  <c r="AV9" i="58"/>
  <c r="AT9" i="58"/>
  <c r="AO9" i="58"/>
  <c r="AQ9" i="58"/>
  <c r="AA9" i="58"/>
  <c r="AE9" i="58"/>
  <c r="AC9" i="58"/>
  <c r="X10" i="58"/>
  <c r="AF9" i="58"/>
  <c r="AG9" i="58"/>
  <c r="AD9" i="58"/>
  <c r="AB9" i="58"/>
  <c r="BN9" i="44"/>
  <c r="BH10" i="16"/>
  <c r="AX10" i="16"/>
  <c r="AN10" i="16"/>
  <c r="BI10" i="16"/>
  <c r="AW10" i="16"/>
  <c r="AL10" i="16"/>
  <c r="AA10" i="16"/>
  <c r="BG10" i="16"/>
  <c r="AV10" i="16"/>
  <c r="AK10" i="16"/>
  <c r="Z10" i="16"/>
  <c r="BF10" i="16"/>
  <c r="AU10" i="16"/>
  <c r="AJ10" i="16"/>
  <c r="Y10" i="16"/>
  <c r="BE10" i="16"/>
  <c r="AT10" i="16"/>
  <c r="AI10" i="16"/>
  <c r="BD10" i="16"/>
  <c r="AS10" i="16"/>
  <c r="AH10" i="16"/>
  <c r="BC10" i="16"/>
  <c r="AR10" i="16"/>
  <c r="BM10" i="16"/>
  <c r="BB10" i="16"/>
  <c r="AQ10" i="16"/>
  <c r="BL10" i="16"/>
  <c r="BA10" i="16"/>
  <c r="AP10" i="16"/>
  <c r="BK10" i="16"/>
  <c r="AZ10" i="16"/>
  <c r="AO10" i="16"/>
  <c r="BJ10" i="16"/>
  <c r="AY10" i="16"/>
  <c r="AM10" i="16"/>
  <c r="AF10" i="16"/>
  <c r="AB10" i="16"/>
  <c r="BN10" i="16" s="1"/>
  <c r="AC10" i="16"/>
  <c r="AG10" i="16"/>
  <c r="AE10" i="16"/>
  <c r="AD10" i="16"/>
  <c r="X11" i="16"/>
  <c r="BN10" i="32"/>
  <c r="BN11" i="54"/>
  <c r="BN12" i="59"/>
  <c r="BK9" i="13"/>
  <c r="BA9" i="13"/>
  <c r="AQ9" i="13"/>
  <c r="BI9" i="13"/>
  <c r="AY9" i="13"/>
  <c r="AO9" i="13"/>
  <c r="BH9" i="13"/>
  <c r="AX9" i="13"/>
  <c r="AN9" i="13"/>
  <c r="BC9" i="13"/>
  <c r="AM9" i="13"/>
  <c r="Z9" i="13"/>
  <c r="BB9" i="13"/>
  <c r="AL9" i="13"/>
  <c r="Y9" i="13"/>
  <c r="AZ9" i="13"/>
  <c r="AK9" i="13"/>
  <c r="BM9" i="13"/>
  <c r="AW9" i="13"/>
  <c r="AJ9" i="13"/>
  <c r="BL9" i="13"/>
  <c r="AV9" i="13"/>
  <c r="AI9" i="13"/>
  <c r="BJ9" i="13"/>
  <c r="AU9" i="13"/>
  <c r="AH9" i="13"/>
  <c r="BG9" i="13"/>
  <c r="AT9" i="13"/>
  <c r="BF9" i="13"/>
  <c r="AS9" i="13"/>
  <c r="BE9" i="13"/>
  <c r="AR9" i="13"/>
  <c r="BD9" i="13"/>
  <c r="AP9" i="13"/>
  <c r="AA9" i="13"/>
  <c r="AF9" i="13"/>
  <c r="AE9" i="13"/>
  <c r="AG9" i="13"/>
  <c r="AD9" i="13"/>
  <c r="AB9" i="13"/>
  <c r="BN9" i="13" s="1"/>
  <c r="AC9" i="13"/>
  <c r="X10" i="13"/>
  <c r="BN11" i="60"/>
  <c r="BE14" i="55"/>
  <c r="AU14" i="55"/>
  <c r="AK14" i="55"/>
  <c r="BL14" i="55"/>
  <c r="BB14" i="55"/>
  <c r="AR14" i="55"/>
  <c r="AH14" i="55"/>
  <c r="BJ14" i="55"/>
  <c r="AZ14" i="55"/>
  <c r="AP14" i="55"/>
  <c r="BI14" i="55"/>
  <c r="AV14" i="55"/>
  <c r="BG14" i="55"/>
  <c r="AS14" i="55"/>
  <c r="BD14" i="55"/>
  <c r="AO14" i="55"/>
  <c r="BC14" i="55"/>
  <c r="AN14" i="55"/>
  <c r="Z14" i="55"/>
  <c r="BA14" i="55"/>
  <c r="AM14" i="55"/>
  <c r="Y14" i="55"/>
  <c r="AX14" i="55"/>
  <c r="AW14" i="55"/>
  <c r="AT14" i="55"/>
  <c r="AQ14" i="55"/>
  <c r="AL14" i="55"/>
  <c r="BK14" i="55"/>
  <c r="AI14" i="55"/>
  <c r="AJ14" i="55"/>
  <c r="BM14" i="55"/>
  <c r="BH14" i="55"/>
  <c r="AY14" i="55"/>
  <c r="BF14" i="55"/>
  <c r="AA14" i="55"/>
  <c r="X15" i="55"/>
  <c r="AB14" i="55"/>
  <c r="AE14" i="55"/>
  <c r="AF14" i="55"/>
  <c r="AC14" i="55"/>
  <c r="AD14" i="55"/>
  <c r="AG14" i="55"/>
  <c r="BG13" i="47"/>
  <c r="AW13" i="47"/>
  <c r="AM13" i="47"/>
  <c r="BD13" i="47"/>
  <c r="AT13" i="47"/>
  <c r="AJ13" i="47"/>
  <c r="Z13" i="47"/>
  <c r="BL13" i="47"/>
  <c r="BB13" i="47"/>
  <c r="AR13" i="47"/>
  <c r="AH13" i="47"/>
  <c r="BK13" i="47"/>
  <c r="BA13" i="47"/>
  <c r="AQ13" i="47"/>
  <c r="AY13" i="47"/>
  <c r="AI13" i="47"/>
  <c r="AX13" i="47"/>
  <c r="BM13" i="47"/>
  <c r="AV13" i="47"/>
  <c r="BI13" i="47"/>
  <c r="AS13" i="47"/>
  <c r="BC13" i="47"/>
  <c r="AL13" i="47"/>
  <c r="AZ13" i="47"/>
  <c r="AU13" i="47"/>
  <c r="AP13" i="47"/>
  <c r="AO13" i="47"/>
  <c r="AN13" i="47"/>
  <c r="AK13" i="47"/>
  <c r="BJ13" i="47"/>
  <c r="BH13" i="47"/>
  <c r="AA13" i="47"/>
  <c r="BF13" i="47"/>
  <c r="Y13" i="47"/>
  <c r="BE13" i="47"/>
  <c r="AF13" i="47"/>
  <c r="AB13" i="47"/>
  <c r="BN13" i="47" s="1"/>
  <c r="AD13" i="47"/>
  <c r="AE13" i="47"/>
  <c r="AG13" i="47"/>
  <c r="X14" i="47"/>
  <c r="AC13" i="47"/>
  <c r="BN10" i="21"/>
  <c r="BF11" i="15"/>
  <c r="AV11" i="15"/>
  <c r="AL11" i="15"/>
  <c r="BJ11" i="15"/>
  <c r="AY11" i="15"/>
  <c r="AN11" i="15"/>
  <c r="BI11" i="15"/>
  <c r="AX11" i="15"/>
  <c r="AM11" i="15"/>
  <c r="AA11" i="15"/>
  <c r="BH11" i="15"/>
  <c r="AW11" i="15"/>
  <c r="AK11" i="15"/>
  <c r="Z11" i="15"/>
  <c r="BG11" i="15"/>
  <c r="AU11" i="15"/>
  <c r="AJ11" i="15"/>
  <c r="Y11" i="15"/>
  <c r="BE11" i="15"/>
  <c r="AT11" i="15"/>
  <c r="AI11" i="15"/>
  <c r="BD11" i="15"/>
  <c r="AS11" i="15"/>
  <c r="AH11" i="15"/>
  <c r="BC11" i="15"/>
  <c r="AR11" i="15"/>
  <c r="BM11" i="15"/>
  <c r="BB11" i="15"/>
  <c r="AQ11" i="15"/>
  <c r="BL11" i="15"/>
  <c r="BA11" i="15"/>
  <c r="AP11" i="15"/>
  <c r="BK11" i="15"/>
  <c r="AZ11" i="15"/>
  <c r="AO11" i="15"/>
  <c r="AF11" i="15"/>
  <c r="X12" i="15"/>
  <c r="AE11" i="15"/>
  <c r="AG11" i="15"/>
  <c r="AB11" i="15"/>
  <c r="AD11" i="15"/>
  <c r="AC11" i="15"/>
  <c r="BM11" i="37"/>
  <c r="BC11" i="37"/>
  <c r="AS11" i="37"/>
  <c r="AI11" i="37"/>
  <c r="Y11" i="37"/>
  <c r="BL11" i="37"/>
  <c r="BB11" i="37"/>
  <c r="AR11" i="37"/>
  <c r="AH11" i="37"/>
  <c r="BK11" i="37"/>
  <c r="BA11" i="37"/>
  <c r="AQ11" i="37"/>
  <c r="BJ11" i="37"/>
  <c r="AZ11" i="37"/>
  <c r="AP11" i="37"/>
  <c r="BI11" i="37"/>
  <c r="AY11" i="37"/>
  <c r="AO11" i="37"/>
  <c r="BH11" i="37"/>
  <c r="AX11" i="37"/>
  <c r="AN11" i="37"/>
  <c r="BG11" i="37"/>
  <c r="AW11" i="37"/>
  <c r="AM11" i="37"/>
  <c r="BF11" i="37"/>
  <c r="AV11" i="37"/>
  <c r="AL11" i="37"/>
  <c r="AJ11" i="37"/>
  <c r="AA11" i="37"/>
  <c r="Z11" i="37"/>
  <c r="BE11" i="37"/>
  <c r="BD11" i="37"/>
  <c r="AU11" i="37"/>
  <c r="AT11" i="37"/>
  <c r="AK11" i="37"/>
  <c r="AF11" i="37"/>
  <c r="AE11" i="37"/>
  <c r="AG11" i="37"/>
  <c r="AD11" i="37"/>
  <c r="AC11" i="37"/>
  <c r="X12" i="37"/>
  <c r="AB11" i="37"/>
  <c r="BN12" i="51"/>
  <c r="BI12" i="39"/>
  <c r="AY12" i="39"/>
  <c r="AO12" i="39"/>
  <c r="BH12" i="39"/>
  <c r="AX12" i="39"/>
  <c r="AN12" i="39"/>
  <c r="BG12" i="39"/>
  <c r="AW12" i="39"/>
  <c r="AM12" i="39"/>
  <c r="BF12" i="39"/>
  <c r="AV12" i="39"/>
  <c r="AL12" i="39"/>
  <c r="BE12" i="39"/>
  <c r="AU12" i="39"/>
  <c r="AK12" i="39"/>
  <c r="BD12" i="39"/>
  <c r="AT12" i="39"/>
  <c r="AJ12" i="39"/>
  <c r="Z12" i="39"/>
  <c r="BL12" i="39"/>
  <c r="BB12" i="39"/>
  <c r="AR12" i="39"/>
  <c r="AH12" i="39"/>
  <c r="BK12" i="39"/>
  <c r="BJ12" i="39"/>
  <c r="Y12" i="39"/>
  <c r="BC12" i="39"/>
  <c r="BA12" i="39"/>
  <c r="AZ12" i="39"/>
  <c r="AS12" i="39"/>
  <c r="AQ12" i="39"/>
  <c r="AP12" i="39"/>
  <c r="AI12" i="39"/>
  <c r="BM12" i="39"/>
  <c r="AA12" i="39"/>
  <c r="AC12" i="39"/>
  <c r="AG12" i="39"/>
  <c r="AD12" i="39"/>
  <c r="AB12" i="39"/>
  <c r="AF12" i="39"/>
  <c r="X13" i="39"/>
  <c r="AE12" i="39"/>
  <c r="BI11" i="48"/>
  <c r="AY11" i="48"/>
  <c r="AO11" i="48"/>
  <c r="BF11" i="48"/>
  <c r="AV11" i="48"/>
  <c r="AL11" i="48"/>
  <c r="BE11" i="48"/>
  <c r="AU11" i="48"/>
  <c r="AK11" i="48"/>
  <c r="BD11" i="48"/>
  <c r="AT11" i="48"/>
  <c r="AJ11" i="48"/>
  <c r="Z11" i="48"/>
  <c r="BM11" i="48"/>
  <c r="BC11" i="48"/>
  <c r="AS11" i="48"/>
  <c r="AI11" i="48"/>
  <c r="Y11" i="48"/>
  <c r="BL11" i="48"/>
  <c r="BB11" i="48"/>
  <c r="AR11" i="48"/>
  <c r="AH11" i="48"/>
  <c r="BJ11" i="48"/>
  <c r="AM11" i="48"/>
  <c r="BH11" i="48"/>
  <c r="BG11" i="48"/>
  <c r="BA11" i="48"/>
  <c r="AZ11" i="48"/>
  <c r="AX11" i="48"/>
  <c r="AW11" i="48"/>
  <c r="AQ11" i="48"/>
  <c r="AP11" i="48"/>
  <c r="BK11" i="48"/>
  <c r="AN11" i="48"/>
  <c r="AA11" i="48"/>
  <c r="AB11" i="48"/>
  <c r="BN11" i="48" s="1"/>
  <c r="X12" i="48"/>
  <c r="AG11" i="48"/>
  <c r="AC11" i="48"/>
  <c r="AE11" i="48"/>
  <c r="AF11" i="48"/>
  <c r="AD11" i="48"/>
  <c r="BN10" i="38"/>
  <c r="BH10" i="29"/>
  <c r="AX10" i="29"/>
  <c r="AN10" i="29"/>
  <c r="BM10" i="29"/>
  <c r="BB10" i="29"/>
  <c r="AQ10" i="29"/>
  <c r="BL10" i="29"/>
  <c r="BA10" i="29"/>
  <c r="AP10" i="29"/>
  <c r="BK10" i="29"/>
  <c r="AZ10" i="29"/>
  <c r="AO10" i="29"/>
  <c r="BJ10" i="29"/>
  <c r="AY10" i="29"/>
  <c r="AM10" i="29"/>
  <c r="BI10" i="29"/>
  <c r="AW10" i="29"/>
  <c r="AL10" i="29"/>
  <c r="BG10" i="29"/>
  <c r="AV10" i="29"/>
  <c r="AK10" i="29"/>
  <c r="Z10" i="29"/>
  <c r="BE10" i="29"/>
  <c r="AT10" i="29"/>
  <c r="AI10" i="29"/>
  <c r="BD10" i="29"/>
  <c r="AS10" i="29"/>
  <c r="AH10" i="29"/>
  <c r="BC10" i="29"/>
  <c r="AR10" i="29"/>
  <c r="BF10" i="29"/>
  <c r="AU10" i="29"/>
  <c r="AJ10" i="29"/>
  <c r="Y10" i="29"/>
  <c r="AA10" i="29"/>
  <c r="AC10" i="29"/>
  <c r="AD10" i="29"/>
  <c r="AB10" i="29"/>
  <c r="AG10" i="29"/>
  <c r="AE10" i="29"/>
  <c r="AF10" i="29"/>
  <c r="X11" i="29"/>
  <c r="BN8" i="58"/>
  <c r="BH10" i="44"/>
  <c r="AX10" i="44"/>
  <c r="AN10" i="44"/>
  <c r="BC10" i="44"/>
  <c r="AR10" i="44"/>
  <c r="BM10" i="44"/>
  <c r="BB10" i="44"/>
  <c r="AQ10" i="44"/>
  <c r="BL10" i="44"/>
  <c r="BA10" i="44"/>
  <c r="AP10" i="44"/>
  <c r="BK10" i="44"/>
  <c r="AZ10" i="44"/>
  <c r="AO10" i="44"/>
  <c r="BJ10" i="44"/>
  <c r="AY10" i="44"/>
  <c r="AM10" i="44"/>
  <c r="BI10" i="44"/>
  <c r="AW10" i="44"/>
  <c r="AL10" i="44"/>
  <c r="BG10" i="44"/>
  <c r="AV10" i="44"/>
  <c r="AK10" i="44"/>
  <c r="Z10" i="44"/>
  <c r="BF10" i="44"/>
  <c r="AU10" i="44"/>
  <c r="AJ10" i="44"/>
  <c r="Y10" i="44"/>
  <c r="BE10" i="44"/>
  <c r="AT10" i="44"/>
  <c r="AI10" i="44"/>
  <c r="BD10" i="44"/>
  <c r="AS10" i="44"/>
  <c r="AH10" i="44"/>
  <c r="AA10" i="44"/>
  <c r="X11" i="44"/>
  <c r="AE10" i="44"/>
  <c r="AB10" i="44"/>
  <c r="AC10" i="44"/>
  <c r="AG10" i="44"/>
  <c r="AF10" i="44"/>
  <c r="AD10" i="44"/>
  <c r="BK10" i="49"/>
  <c r="BA10" i="49"/>
  <c r="AQ10" i="49"/>
  <c r="BJ10" i="49"/>
  <c r="AY10" i="49"/>
  <c r="AN10" i="49"/>
  <c r="BG10" i="49"/>
  <c r="AV10" i="49"/>
  <c r="AK10" i="49"/>
  <c r="Z10" i="49"/>
  <c r="BF10" i="49"/>
  <c r="AU10" i="49"/>
  <c r="AJ10" i="49"/>
  <c r="Y10" i="49"/>
  <c r="BD10" i="49"/>
  <c r="AS10" i="49"/>
  <c r="AH10" i="49"/>
  <c r="BM10" i="49"/>
  <c r="AT10" i="49"/>
  <c r="BL10" i="49"/>
  <c r="AR10" i="49"/>
  <c r="BI10" i="49"/>
  <c r="AP10" i="49"/>
  <c r="BH10" i="49"/>
  <c r="AO10" i="49"/>
  <c r="BE10" i="49"/>
  <c r="AM10" i="49"/>
  <c r="BC10" i="49"/>
  <c r="AL10" i="49"/>
  <c r="BB10" i="49"/>
  <c r="AI10" i="49"/>
  <c r="AZ10" i="49"/>
  <c r="AX10" i="49"/>
  <c r="AW10" i="49"/>
  <c r="AA10" i="49"/>
  <c r="AC10" i="49"/>
  <c r="AF10" i="49"/>
  <c r="AG10" i="49"/>
  <c r="AE10" i="49"/>
  <c r="AD10" i="49"/>
  <c r="AB10" i="49"/>
  <c r="X11" i="49"/>
  <c r="BJ11" i="32"/>
  <c r="AZ11" i="32"/>
  <c r="AP11" i="32"/>
  <c r="BI11" i="32"/>
  <c r="AY11" i="32"/>
  <c r="AO11" i="32"/>
  <c r="BM11" i="32"/>
  <c r="BA11" i="32"/>
  <c r="AM11" i="32"/>
  <c r="BL11" i="32"/>
  <c r="AX11" i="32"/>
  <c r="AL11" i="32"/>
  <c r="Z11" i="32"/>
  <c r="BK11" i="32"/>
  <c r="AW11" i="32"/>
  <c r="AK11" i="32"/>
  <c r="Y11" i="32"/>
  <c r="BH11" i="32"/>
  <c r="AV11" i="32"/>
  <c r="AJ11" i="32"/>
  <c r="BG11" i="32"/>
  <c r="AU11" i="32"/>
  <c r="AI11" i="32"/>
  <c r="BF11" i="32"/>
  <c r="AT11" i="32"/>
  <c r="AH11" i="32"/>
  <c r="BE11" i="32"/>
  <c r="AS11" i="32"/>
  <c r="BD11" i="32"/>
  <c r="AR11" i="32"/>
  <c r="BC11" i="32"/>
  <c r="BB11" i="32"/>
  <c r="AQ11" i="32"/>
  <c r="AN11" i="32"/>
  <c r="AA11" i="32"/>
  <c r="AC11" i="32"/>
  <c r="X12" i="32"/>
  <c r="AE11" i="32"/>
  <c r="AB11" i="32"/>
  <c r="AF11" i="32"/>
  <c r="AD11" i="32"/>
  <c r="AG11" i="32"/>
  <c r="BN11" i="41"/>
  <c r="BL13" i="59"/>
  <c r="BB13" i="59"/>
  <c r="AR13" i="59"/>
  <c r="AH13" i="59"/>
  <c r="BK13" i="59"/>
  <c r="BA13" i="59"/>
  <c r="AQ13" i="59"/>
  <c r="BI13" i="59"/>
  <c r="AY13" i="59"/>
  <c r="AO13" i="59"/>
  <c r="BD13" i="59"/>
  <c r="AT13" i="59"/>
  <c r="AJ13" i="59"/>
  <c r="Z13" i="59"/>
  <c r="AZ13" i="59"/>
  <c r="AK13" i="59"/>
  <c r="AW13" i="59"/>
  <c r="BM13" i="59"/>
  <c r="AV13" i="59"/>
  <c r="BJ13" i="59"/>
  <c r="AU13" i="59"/>
  <c r="BG13" i="59"/>
  <c r="AP13" i="59"/>
  <c r="AA13" i="59"/>
  <c r="BF13" i="59"/>
  <c r="AN13" i="59"/>
  <c r="Y13" i="59"/>
  <c r="BC13" i="59"/>
  <c r="AS13" i="59"/>
  <c r="AM13" i="59"/>
  <c r="AL13" i="59"/>
  <c r="BH13" i="59"/>
  <c r="BE13" i="59"/>
  <c r="AX13" i="59"/>
  <c r="AI13" i="59"/>
  <c r="AE13" i="59"/>
  <c r="AG13" i="59"/>
  <c r="AD13" i="59"/>
  <c r="X14" i="59"/>
  <c r="AC13" i="59"/>
  <c r="AB13" i="59"/>
  <c r="BN13" i="59" s="1"/>
  <c r="AF13" i="59"/>
  <c r="BF12" i="60"/>
  <c r="AV12" i="60"/>
  <c r="AL12" i="60"/>
  <c r="BE12" i="60"/>
  <c r="AT12" i="60"/>
  <c r="AI12" i="60"/>
  <c r="BD12" i="60"/>
  <c r="AS12" i="60"/>
  <c r="AH12" i="60"/>
  <c r="BM12" i="60"/>
  <c r="BB12" i="60"/>
  <c r="AQ12" i="60"/>
  <c r="BJ12" i="60"/>
  <c r="AU12" i="60"/>
  <c r="BI12" i="60"/>
  <c r="AR12" i="60"/>
  <c r="BH12" i="60"/>
  <c r="AP12" i="60"/>
  <c r="BG12" i="60"/>
  <c r="AO12" i="60"/>
  <c r="Z12" i="60"/>
  <c r="BC12" i="60"/>
  <c r="AN12" i="60"/>
  <c r="Y12" i="60"/>
  <c r="AZ12" i="60"/>
  <c r="AK12" i="60"/>
  <c r="BL12" i="60"/>
  <c r="AX12" i="60"/>
  <c r="BK12" i="60"/>
  <c r="BA12" i="60"/>
  <c r="AY12" i="60"/>
  <c r="AW12" i="60"/>
  <c r="AM12" i="60"/>
  <c r="AJ12" i="60"/>
  <c r="AA12" i="60"/>
  <c r="AG12" i="60"/>
  <c r="AB12" i="60"/>
  <c r="AE12" i="60"/>
  <c r="AD12" i="60"/>
  <c r="AC12" i="60"/>
  <c r="AF12" i="60"/>
  <c r="X13" i="60"/>
  <c r="BN14" i="40"/>
  <c r="BN9" i="33"/>
  <c r="BN10" i="31"/>
  <c r="BN9" i="14"/>
  <c r="BD13" i="51"/>
  <c r="AT13" i="51"/>
  <c r="AJ13" i="51"/>
  <c r="Z13" i="51"/>
  <c r="BL13" i="51"/>
  <c r="BB13" i="51"/>
  <c r="AR13" i="51"/>
  <c r="AH13" i="51"/>
  <c r="BK13" i="51"/>
  <c r="BA13" i="51"/>
  <c r="AQ13" i="51"/>
  <c r="BG13" i="51"/>
  <c r="AS13" i="51"/>
  <c r="BF13" i="51"/>
  <c r="AP13" i="51"/>
  <c r="BE13" i="51"/>
  <c r="AO13" i="51"/>
  <c r="BC13" i="51"/>
  <c r="AN13" i="51"/>
  <c r="AA13" i="51"/>
  <c r="AZ13" i="51"/>
  <c r="AM13" i="51"/>
  <c r="Y13" i="51"/>
  <c r="AY13" i="51"/>
  <c r="AL13" i="51"/>
  <c r="BM13" i="51"/>
  <c r="AX13" i="51"/>
  <c r="AK13" i="51"/>
  <c r="BJ13" i="51"/>
  <c r="AW13" i="51"/>
  <c r="AI13" i="51"/>
  <c r="BI13" i="51"/>
  <c r="AV13" i="51"/>
  <c r="BH13" i="51"/>
  <c r="AU13" i="51"/>
  <c r="AE13" i="51"/>
  <c r="AF13" i="51"/>
  <c r="AD13" i="51"/>
  <c r="X14" i="51"/>
  <c r="AB13" i="51"/>
  <c r="AG13" i="51"/>
  <c r="AC13" i="51"/>
  <c r="BN8" i="57"/>
  <c r="BN10" i="48"/>
  <c r="BJ11" i="52"/>
  <c r="AZ11" i="52"/>
  <c r="AP11" i="52"/>
  <c r="BH11" i="52"/>
  <c r="AW11" i="52"/>
  <c r="AL11" i="52"/>
  <c r="BG11" i="52"/>
  <c r="AV11" i="52"/>
  <c r="AK11" i="52"/>
  <c r="Z11" i="52"/>
  <c r="BF11" i="52"/>
  <c r="AU11" i="52"/>
  <c r="AJ11" i="52"/>
  <c r="Y11" i="52"/>
  <c r="BE11" i="52"/>
  <c r="AT11" i="52"/>
  <c r="AI11" i="52"/>
  <c r="BD11" i="52"/>
  <c r="AS11" i="52"/>
  <c r="AH11" i="52"/>
  <c r="BL11" i="52"/>
  <c r="BA11" i="52"/>
  <c r="AO11" i="52"/>
  <c r="BK11" i="52"/>
  <c r="BI11" i="52"/>
  <c r="BC11" i="52"/>
  <c r="BB11" i="52"/>
  <c r="AY11" i="52"/>
  <c r="AX11" i="52"/>
  <c r="AR11" i="52"/>
  <c r="AQ11" i="52"/>
  <c r="AN11" i="52"/>
  <c r="BM11" i="52"/>
  <c r="AM11" i="52"/>
  <c r="AA11" i="52"/>
  <c r="AC11" i="52"/>
  <c r="AE11" i="52"/>
  <c r="AD11" i="52"/>
  <c r="X12" i="52"/>
  <c r="AF11" i="52"/>
  <c r="AG11" i="52"/>
  <c r="AB11" i="52"/>
  <c r="BD10" i="24"/>
  <c r="AT10" i="24"/>
  <c r="AJ10" i="24"/>
  <c r="Z10" i="24"/>
  <c r="BM10" i="24"/>
  <c r="BC10" i="24"/>
  <c r="AS10" i="24"/>
  <c r="AI10" i="24"/>
  <c r="Y10" i="24"/>
  <c r="BL10" i="24"/>
  <c r="BB10" i="24"/>
  <c r="AR10" i="24"/>
  <c r="AH10" i="24"/>
  <c r="BJ10" i="24"/>
  <c r="AZ10" i="24"/>
  <c r="AP10" i="24"/>
  <c r="BH10" i="24"/>
  <c r="AX10" i="24"/>
  <c r="AN10" i="24"/>
  <c r="BG10" i="24"/>
  <c r="AM10" i="24"/>
  <c r="BF10" i="24"/>
  <c r="AL10" i="24"/>
  <c r="BE10" i="24"/>
  <c r="AK10" i="24"/>
  <c r="BA10" i="24"/>
  <c r="AY10" i="24"/>
  <c r="AW10" i="24"/>
  <c r="AV10" i="24"/>
  <c r="AU10" i="24"/>
  <c r="AA10" i="24"/>
  <c r="BK10" i="24"/>
  <c r="AQ10" i="24"/>
  <c r="BI10" i="24"/>
  <c r="AO10" i="24"/>
  <c r="AB10" i="24"/>
  <c r="AC10" i="24"/>
  <c r="AE10" i="24"/>
  <c r="AG10" i="24"/>
  <c r="AF10" i="24"/>
  <c r="AD10" i="24"/>
  <c r="X11" i="24"/>
  <c r="BF15" i="40"/>
  <c r="AV15" i="40"/>
  <c r="AL15" i="40"/>
  <c r="BE15" i="40"/>
  <c r="AU15" i="40"/>
  <c r="AK15" i="40"/>
  <c r="BD15" i="40"/>
  <c r="AT15" i="40"/>
  <c r="AJ15" i="40"/>
  <c r="Z15" i="40"/>
  <c r="BM15" i="40"/>
  <c r="BC15" i="40"/>
  <c r="AS15" i="40"/>
  <c r="AI15" i="40"/>
  <c r="Y15" i="40"/>
  <c r="BL15" i="40"/>
  <c r="BB15" i="40"/>
  <c r="AR15" i="40"/>
  <c r="AH15" i="40"/>
  <c r="BK15" i="40"/>
  <c r="BA15" i="40"/>
  <c r="AQ15" i="40"/>
  <c r="BJ15" i="40"/>
  <c r="AZ15" i="40"/>
  <c r="AP15" i="40"/>
  <c r="BI15" i="40"/>
  <c r="AY15" i="40"/>
  <c r="AO15" i="40"/>
  <c r="AW15" i="40"/>
  <c r="AN15" i="40"/>
  <c r="AM15" i="40"/>
  <c r="BH15" i="40"/>
  <c r="BG15" i="40"/>
  <c r="AX15" i="40"/>
  <c r="AA15" i="40"/>
  <c r="AD15" i="40"/>
  <c r="X16" i="40"/>
  <c r="AF15" i="40"/>
  <c r="AG15" i="40"/>
  <c r="AE15" i="40"/>
  <c r="AC15" i="40"/>
  <c r="AB15" i="40"/>
  <c r="BJ10" i="14"/>
  <c r="AZ10" i="14"/>
  <c r="AP10" i="14"/>
  <c r="BH10" i="14"/>
  <c r="AX10" i="14"/>
  <c r="AN10" i="14"/>
  <c r="BG10" i="14"/>
  <c r="AW10" i="14"/>
  <c r="AM10" i="14"/>
  <c r="BF10" i="14"/>
  <c r="AV10" i="14"/>
  <c r="AL10" i="14"/>
  <c r="BE10" i="14"/>
  <c r="AU10" i="14"/>
  <c r="AK10" i="14"/>
  <c r="BM10" i="14"/>
  <c r="BC10" i="14"/>
  <c r="AS10" i="14"/>
  <c r="AI10" i="14"/>
  <c r="Y10" i="14"/>
  <c r="BI10" i="14"/>
  <c r="AH10" i="14"/>
  <c r="BD10" i="14"/>
  <c r="BB10" i="14"/>
  <c r="BA10" i="14"/>
  <c r="Z10" i="14"/>
  <c r="AY10" i="14"/>
  <c r="AT10" i="14"/>
  <c r="AR10" i="14"/>
  <c r="AQ10" i="14"/>
  <c r="BL10" i="14"/>
  <c r="AO10" i="14"/>
  <c r="BK10" i="14"/>
  <c r="AJ10" i="14"/>
  <c r="AA10" i="14"/>
  <c r="AB10" i="14"/>
  <c r="AF10" i="14"/>
  <c r="X11" i="14"/>
  <c r="AC10" i="14"/>
  <c r="AE10" i="14"/>
  <c r="AG10" i="14"/>
  <c r="AD10" i="14"/>
  <c r="BH10" i="25"/>
  <c r="AX10" i="25"/>
  <c r="AN10" i="25"/>
  <c r="BG10" i="25"/>
  <c r="AW10" i="25"/>
  <c r="AM10" i="25"/>
  <c r="BF10" i="25"/>
  <c r="AV10" i="25"/>
  <c r="AL10" i="25"/>
  <c r="BE10" i="25"/>
  <c r="AU10" i="25"/>
  <c r="AK10" i="25"/>
  <c r="BD10" i="25"/>
  <c r="AT10" i="25"/>
  <c r="AJ10" i="25"/>
  <c r="Z10" i="25"/>
  <c r="BM10" i="25"/>
  <c r="BC10" i="25"/>
  <c r="AS10" i="25"/>
  <c r="AI10" i="25"/>
  <c r="Y10" i="25"/>
  <c r="BL10" i="25"/>
  <c r="BB10" i="25"/>
  <c r="AR10" i="25"/>
  <c r="AH10" i="25"/>
  <c r="BI10" i="25"/>
  <c r="BA10" i="25"/>
  <c r="AZ10" i="25"/>
  <c r="AY10" i="25"/>
  <c r="AQ10" i="25"/>
  <c r="AP10" i="25"/>
  <c r="AO10" i="25"/>
  <c r="BK10" i="25"/>
  <c r="BJ10" i="25"/>
  <c r="AA10" i="25"/>
  <c r="AF10" i="25"/>
  <c r="X11" i="25"/>
  <c r="AD10" i="25"/>
  <c r="AB10" i="25"/>
  <c r="AC10" i="25"/>
  <c r="AG10" i="25"/>
  <c r="AE10" i="25"/>
  <c r="BD11" i="38"/>
  <c r="AT11" i="38"/>
  <c r="AJ11" i="38"/>
  <c r="Z11" i="38"/>
  <c r="BJ11" i="38"/>
  <c r="AZ11" i="38"/>
  <c r="AP11" i="38"/>
  <c r="BG11" i="38"/>
  <c r="AU11" i="38"/>
  <c r="AH11" i="38"/>
  <c r="BF11" i="38"/>
  <c r="AS11" i="38"/>
  <c r="BE11" i="38"/>
  <c r="AR11" i="38"/>
  <c r="BC11" i="38"/>
  <c r="AQ11" i="38"/>
  <c r="BB11" i="38"/>
  <c r="AO11" i="38"/>
  <c r="BM11" i="38"/>
  <c r="BA11" i="38"/>
  <c r="AN11" i="38"/>
  <c r="BL11" i="38"/>
  <c r="AY11" i="38"/>
  <c r="AM11" i="38"/>
  <c r="BK11" i="38"/>
  <c r="AX11" i="38"/>
  <c r="AL11" i="38"/>
  <c r="Y11" i="38"/>
  <c r="BI11" i="38"/>
  <c r="AW11" i="38"/>
  <c r="AK11" i="38"/>
  <c r="BH11" i="38"/>
  <c r="AV11" i="38"/>
  <c r="AI11" i="38"/>
  <c r="AA11" i="38"/>
  <c r="AG11" i="38"/>
  <c r="AD11" i="38"/>
  <c r="AB11" i="38"/>
  <c r="AC11" i="38"/>
  <c r="AF11" i="38"/>
  <c r="X12" i="38"/>
  <c r="AE11" i="38"/>
  <c r="BN10" i="46"/>
  <c r="BE12" i="41"/>
  <c r="AU12" i="41"/>
  <c r="AK12" i="41"/>
  <c r="BJ12" i="41"/>
  <c r="AZ12" i="41"/>
  <c r="AP12" i="41"/>
  <c r="BC12" i="41"/>
  <c r="AQ12" i="41"/>
  <c r="BB12" i="41"/>
  <c r="AO12" i="41"/>
  <c r="BM12" i="41"/>
  <c r="BA12" i="41"/>
  <c r="AN12" i="41"/>
  <c r="BL12" i="41"/>
  <c r="AY12" i="41"/>
  <c r="AM12" i="41"/>
  <c r="Z12" i="41"/>
  <c r="BK12" i="41"/>
  <c r="AX12" i="41"/>
  <c r="AL12" i="41"/>
  <c r="Y12" i="41"/>
  <c r="BI12" i="41"/>
  <c r="AW12" i="41"/>
  <c r="AJ12" i="41"/>
  <c r="BH12" i="41"/>
  <c r="AV12" i="41"/>
  <c r="AI12" i="41"/>
  <c r="BG12" i="41"/>
  <c r="AT12" i="41"/>
  <c r="AH12" i="41"/>
  <c r="BD12" i="41"/>
  <c r="AR12" i="41"/>
  <c r="BF12" i="41"/>
  <c r="AS12" i="41"/>
  <c r="AA12" i="41"/>
  <c r="AC12" i="41"/>
  <c r="AD12" i="41"/>
  <c r="AE12" i="41"/>
  <c r="AG12" i="41"/>
  <c r="X13" i="41"/>
  <c r="AB12" i="41"/>
  <c r="AF12" i="41"/>
  <c r="BN9" i="34"/>
  <c r="BD11" i="53"/>
  <c r="AT11" i="53"/>
  <c r="AJ11" i="53"/>
  <c r="Z11" i="53"/>
  <c r="BM11" i="53"/>
  <c r="BC11" i="53"/>
  <c r="AS11" i="53"/>
  <c r="AI11" i="53"/>
  <c r="Y11" i="53"/>
  <c r="BL11" i="53"/>
  <c r="BB11" i="53"/>
  <c r="AR11" i="53"/>
  <c r="AH11" i="53"/>
  <c r="BG11" i="53"/>
  <c r="AW11" i="53"/>
  <c r="AM11" i="53"/>
  <c r="AX11" i="53"/>
  <c r="BK11" i="53"/>
  <c r="AV11" i="53"/>
  <c r="BJ11" i="53"/>
  <c r="AU11" i="53"/>
  <c r="BI11" i="53"/>
  <c r="AQ11" i="53"/>
  <c r="BH11" i="53"/>
  <c r="AP11" i="53"/>
  <c r="AA11" i="53"/>
  <c r="BF11" i="53"/>
  <c r="AO11" i="53"/>
  <c r="BE11" i="53"/>
  <c r="AN11" i="53"/>
  <c r="BA11" i="53"/>
  <c r="AL11" i="53"/>
  <c r="AZ11" i="53"/>
  <c r="AK11" i="53"/>
  <c r="AY11" i="53"/>
  <c r="AF11" i="53"/>
  <c r="AB11" i="53"/>
  <c r="AG11" i="53"/>
  <c r="AD11" i="53"/>
  <c r="AC11" i="53"/>
  <c r="AE11" i="53"/>
  <c r="X12" i="53"/>
  <c r="BF12" i="11"/>
  <c r="AV12" i="11"/>
  <c r="AL12" i="11"/>
  <c r="BE12" i="11"/>
  <c r="AT12" i="11"/>
  <c r="AI12" i="11"/>
  <c r="BD12" i="11"/>
  <c r="AS12" i="11"/>
  <c r="AH12" i="11"/>
  <c r="BC12" i="11"/>
  <c r="AR12" i="11"/>
  <c r="BM12" i="11"/>
  <c r="BB12" i="11"/>
  <c r="AQ12" i="11"/>
  <c r="BL12" i="11"/>
  <c r="BA12" i="11"/>
  <c r="AP12" i="11"/>
  <c r="BK12" i="11"/>
  <c r="AZ12" i="11"/>
  <c r="AO12" i="11"/>
  <c r="BJ12" i="11"/>
  <c r="AY12" i="11"/>
  <c r="AN12" i="11"/>
  <c r="BI12" i="11"/>
  <c r="AX12" i="11"/>
  <c r="AM12" i="11"/>
  <c r="BG12" i="11"/>
  <c r="AU12" i="11"/>
  <c r="AJ12" i="11"/>
  <c r="Y12" i="11"/>
  <c r="BH12" i="11"/>
  <c r="AW12" i="11"/>
  <c r="AK12" i="11"/>
  <c r="Z12" i="11"/>
  <c r="AA12" i="11"/>
  <c r="AB12" i="11"/>
  <c r="AF12" i="11"/>
  <c r="AG12" i="11"/>
  <c r="X13" i="11"/>
  <c r="AD12" i="11"/>
  <c r="AC12" i="11"/>
  <c r="AE12" i="11"/>
  <c r="BJ11" i="56"/>
  <c r="AZ11" i="56"/>
  <c r="AP11" i="56"/>
  <c r="BI11" i="56"/>
  <c r="AY11" i="56"/>
  <c r="AO11" i="56"/>
  <c r="BG11" i="56"/>
  <c r="AW11" i="56"/>
  <c r="AM11" i="56"/>
  <c r="BM11" i="56"/>
  <c r="BC11" i="56"/>
  <c r="AS11" i="56"/>
  <c r="AI11" i="56"/>
  <c r="Y11" i="56"/>
  <c r="BH11" i="56"/>
  <c r="AR11" i="56"/>
  <c r="BE11" i="56"/>
  <c r="AN11" i="56"/>
  <c r="BD11" i="56"/>
  <c r="AL11" i="56"/>
  <c r="BA11" i="56"/>
  <c r="AJ11" i="56"/>
  <c r="AV11" i="56"/>
  <c r="BL11" i="56"/>
  <c r="AU11" i="56"/>
  <c r="AQ11" i="56"/>
  <c r="AK11" i="56"/>
  <c r="AH11" i="56"/>
  <c r="Z11" i="56"/>
  <c r="BK11" i="56"/>
  <c r="BF11" i="56"/>
  <c r="BB11" i="56"/>
  <c r="AX11" i="56"/>
  <c r="AT11" i="56"/>
  <c r="AA11" i="56"/>
  <c r="AE11" i="56"/>
  <c r="AF11" i="56"/>
  <c r="AB11" i="56"/>
  <c r="AG11" i="56"/>
  <c r="X12" i="56"/>
  <c r="AD11" i="56"/>
  <c r="AC11" i="56"/>
  <c r="BI10" i="8"/>
  <c r="AY10" i="8"/>
  <c r="AO10" i="8"/>
  <c r="BH10" i="8"/>
  <c r="AX10" i="8"/>
  <c r="AN10" i="8"/>
  <c r="BG10" i="8"/>
  <c r="AW10" i="8"/>
  <c r="AM10" i="8"/>
  <c r="BF10" i="8"/>
  <c r="AV10" i="8"/>
  <c r="AL10" i="8"/>
  <c r="BE10" i="8"/>
  <c r="AU10" i="8"/>
  <c r="AK10" i="8"/>
  <c r="BD10" i="8"/>
  <c r="AT10" i="8"/>
  <c r="AJ10" i="8"/>
  <c r="Z10" i="8"/>
  <c r="BM10" i="8"/>
  <c r="BC10" i="8"/>
  <c r="AS10" i="8"/>
  <c r="AI10" i="8"/>
  <c r="Y10" i="8"/>
  <c r="BL10" i="8"/>
  <c r="BB10" i="8"/>
  <c r="AR10" i="8"/>
  <c r="AH10" i="8"/>
  <c r="BK10" i="8"/>
  <c r="BA10" i="8"/>
  <c r="AQ10" i="8"/>
  <c r="BJ10" i="8"/>
  <c r="AZ10" i="8"/>
  <c r="AP10" i="8"/>
  <c r="AA10" i="8"/>
  <c r="AF10" i="8"/>
  <c r="X11" i="8"/>
  <c r="AC10" i="8"/>
  <c r="AG10" i="8"/>
  <c r="AD10" i="8"/>
  <c r="AB10" i="8"/>
  <c r="AE10" i="8"/>
  <c r="BI11" i="45"/>
  <c r="AY11" i="45"/>
  <c r="AO11" i="45"/>
  <c r="BG11" i="45"/>
  <c r="AW11" i="45"/>
  <c r="AM11" i="45"/>
  <c r="BD11" i="45"/>
  <c r="AT11" i="45"/>
  <c r="AJ11" i="45"/>
  <c r="Z11" i="45"/>
  <c r="BL11" i="45"/>
  <c r="BB11" i="45"/>
  <c r="AR11" i="45"/>
  <c r="AH11" i="45"/>
  <c r="BC11" i="45"/>
  <c r="AL11" i="45"/>
  <c r="BA11" i="45"/>
  <c r="AK11" i="45"/>
  <c r="AZ11" i="45"/>
  <c r="AI11" i="45"/>
  <c r="AX11" i="45"/>
  <c r="BM11" i="45"/>
  <c r="AV11" i="45"/>
  <c r="BK11" i="45"/>
  <c r="AU11" i="45"/>
  <c r="BJ11" i="45"/>
  <c r="AS11" i="45"/>
  <c r="BH11" i="45"/>
  <c r="AQ11" i="45"/>
  <c r="AA11" i="45"/>
  <c r="BF11" i="45"/>
  <c r="AP11" i="45"/>
  <c r="Y11" i="45"/>
  <c r="BE11" i="45"/>
  <c r="AN11" i="45"/>
  <c r="AB11" i="45"/>
  <c r="AD11" i="45"/>
  <c r="AF11" i="45"/>
  <c r="X12" i="45"/>
  <c r="AE11" i="45"/>
  <c r="AG11" i="45"/>
  <c r="AC11" i="45"/>
  <c r="BN10" i="12"/>
  <c r="BK10" i="10"/>
  <c r="BA10" i="10"/>
  <c r="AQ10" i="10"/>
  <c r="BJ10" i="10"/>
  <c r="AZ10" i="10"/>
  <c r="AP10" i="10"/>
  <c r="BH10" i="10"/>
  <c r="AX10" i="10"/>
  <c r="AN10" i="10"/>
  <c r="BG10" i="10"/>
  <c r="AW10" i="10"/>
  <c r="AM10" i="10"/>
  <c r="BL10" i="10"/>
  <c r="BB10" i="10"/>
  <c r="AR10" i="10"/>
  <c r="AH10" i="10"/>
  <c r="AU10" i="10"/>
  <c r="AA10" i="10"/>
  <c r="AT10" i="10"/>
  <c r="Z10" i="10"/>
  <c r="BM10" i="10"/>
  <c r="AS10" i="10"/>
  <c r="Y10" i="10"/>
  <c r="BI10" i="10"/>
  <c r="AO10" i="10"/>
  <c r="BF10" i="10"/>
  <c r="AL10" i="10"/>
  <c r="BE10" i="10"/>
  <c r="AK10" i="10"/>
  <c r="BD10" i="10"/>
  <c r="AJ10" i="10"/>
  <c r="BC10" i="10"/>
  <c r="AI10" i="10"/>
  <c r="AY10" i="10"/>
  <c r="AV10" i="10"/>
  <c r="AC10" i="10"/>
  <c r="AB10" i="10"/>
  <c r="AD10" i="10"/>
  <c r="AG10" i="10"/>
  <c r="AE10" i="10"/>
  <c r="AF10" i="10"/>
  <c r="X11" i="10"/>
  <c r="BN10" i="7"/>
  <c r="BD11" i="46"/>
  <c r="AT11" i="46"/>
  <c r="AJ11" i="46"/>
  <c r="Z11" i="46"/>
  <c r="BL11" i="46"/>
  <c r="BB11" i="46"/>
  <c r="AR11" i="46"/>
  <c r="AH11" i="46"/>
  <c r="BJ11" i="46"/>
  <c r="AX11" i="46"/>
  <c r="AL11" i="46"/>
  <c r="Y11" i="46"/>
  <c r="BI11" i="46"/>
  <c r="AW11" i="46"/>
  <c r="AK11" i="46"/>
  <c r="BH11" i="46"/>
  <c r="AV11" i="46"/>
  <c r="AI11" i="46"/>
  <c r="BG11" i="46"/>
  <c r="AU11" i="46"/>
  <c r="BF11" i="46"/>
  <c r="AS11" i="46"/>
  <c r="BE11" i="46"/>
  <c r="AQ11" i="46"/>
  <c r="BC11" i="46"/>
  <c r="AP11" i="46"/>
  <c r="BA11" i="46"/>
  <c r="AO11" i="46"/>
  <c r="BK11" i="46"/>
  <c r="AY11" i="46"/>
  <c r="AM11" i="46"/>
  <c r="BM11" i="46"/>
  <c r="AZ11" i="46"/>
  <c r="AN11" i="46"/>
  <c r="AA11" i="46"/>
  <c r="AG11" i="46"/>
  <c r="AE11" i="46"/>
  <c r="AF11" i="46"/>
  <c r="X12" i="46"/>
  <c r="AB11" i="46"/>
  <c r="AD11" i="46"/>
  <c r="AC11" i="46"/>
  <c r="BF10" i="18"/>
  <c r="AV10" i="18"/>
  <c r="AL10" i="18"/>
  <c r="BE10" i="18"/>
  <c r="AU10" i="18"/>
  <c r="AK10" i="18"/>
  <c r="BD10" i="18"/>
  <c r="AT10" i="18"/>
  <c r="AJ10" i="18"/>
  <c r="Z10" i="18"/>
  <c r="BM10" i="18"/>
  <c r="BC10" i="18"/>
  <c r="AS10" i="18"/>
  <c r="AI10" i="18"/>
  <c r="Y10" i="18"/>
  <c r="BL10" i="18"/>
  <c r="BB10" i="18"/>
  <c r="AR10" i="18"/>
  <c r="AH10" i="18"/>
  <c r="BI10" i="18"/>
  <c r="AY10" i="18"/>
  <c r="AO10" i="18"/>
  <c r="BH10" i="18"/>
  <c r="AX10" i="18"/>
  <c r="AN10" i="18"/>
  <c r="BG10" i="18"/>
  <c r="AW10" i="18"/>
  <c r="AM10" i="18"/>
  <c r="AZ10" i="18"/>
  <c r="AQ10" i="18"/>
  <c r="AP10" i="18"/>
  <c r="BK10" i="18"/>
  <c r="BJ10" i="18"/>
  <c r="BA10" i="18"/>
  <c r="AA10" i="18"/>
  <c r="AG10" i="18"/>
  <c r="AB10" i="18"/>
  <c r="BN10" i="18" s="1"/>
  <c r="AE10" i="18"/>
  <c r="AC10" i="18"/>
  <c r="AF10" i="18"/>
  <c r="AD10" i="18"/>
  <c r="X11" i="18"/>
  <c r="BN9" i="25"/>
  <c r="BN9" i="17"/>
  <c r="BL11" i="12"/>
  <c r="BB11" i="12"/>
  <c r="AR11" i="12"/>
  <c r="AH11" i="12"/>
  <c r="BJ11" i="12"/>
  <c r="AZ11" i="12"/>
  <c r="AP11" i="12"/>
  <c r="BG11" i="12"/>
  <c r="AU11" i="12"/>
  <c r="AI11" i="12"/>
  <c r="BF11" i="12"/>
  <c r="AT11" i="12"/>
  <c r="BE11" i="12"/>
  <c r="AS11" i="12"/>
  <c r="BD11" i="12"/>
  <c r="AQ11" i="12"/>
  <c r="BC11" i="12"/>
  <c r="AO11" i="12"/>
  <c r="BA11" i="12"/>
  <c r="AN11" i="12"/>
  <c r="BM11" i="12"/>
  <c r="AY11" i="12"/>
  <c r="AM11" i="12"/>
  <c r="AA11" i="12"/>
  <c r="BK11" i="12"/>
  <c r="AX11" i="12"/>
  <c r="AL11" i="12"/>
  <c r="Z11" i="12"/>
  <c r="BI11" i="12"/>
  <c r="AW11" i="12"/>
  <c r="AK11" i="12"/>
  <c r="Y11" i="12"/>
  <c r="BH11" i="12"/>
  <c r="AV11" i="12"/>
  <c r="AJ11" i="12"/>
  <c r="X12" i="12"/>
  <c r="AG11" i="12"/>
  <c r="AD11" i="12"/>
  <c r="AC11" i="12"/>
  <c r="AF11" i="12"/>
  <c r="AB11" i="12"/>
  <c r="BN11" i="12" s="1"/>
  <c r="AE11" i="12"/>
  <c r="BN10" i="52"/>
  <c r="BG10" i="61"/>
  <c r="AW10" i="61"/>
  <c r="AM10" i="61"/>
  <c r="BF10" i="61"/>
  <c r="AV10" i="61"/>
  <c r="AL10" i="61"/>
  <c r="BE10" i="61"/>
  <c r="AU10" i="61"/>
  <c r="AK10" i="61"/>
  <c r="BD10" i="61"/>
  <c r="AT10" i="61"/>
  <c r="AJ10" i="61"/>
  <c r="Z10" i="61"/>
  <c r="BL10" i="61"/>
  <c r="BB10" i="61"/>
  <c r="AR10" i="61"/>
  <c r="AH10" i="61"/>
  <c r="BJ10" i="61"/>
  <c r="AP10" i="61"/>
  <c r="BI10" i="61"/>
  <c r="AO10" i="61"/>
  <c r="BH10" i="61"/>
  <c r="AN10" i="61"/>
  <c r="BC10" i="61"/>
  <c r="AI10" i="61"/>
  <c r="AZ10" i="61"/>
  <c r="AX10" i="61"/>
  <c r="BM10" i="61"/>
  <c r="AS10" i="61"/>
  <c r="Y10" i="61"/>
  <c r="BK10" i="61"/>
  <c r="BA10" i="61"/>
  <c r="AY10" i="61"/>
  <c r="AQ10" i="61"/>
  <c r="AA10" i="61"/>
  <c r="AG10" i="61"/>
  <c r="AB10" i="61"/>
  <c r="X11" i="61"/>
  <c r="AC10" i="61"/>
  <c r="AE10" i="61"/>
  <c r="AF10" i="61"/>
  <c r="AD10" i="61"/>
  <c r="BF10" i="36"/>
  <c r="AV10" i="36"/>
  <c r="AL10" i="36"/>
  <c r="BD10" i="36"/>
  <c r="AT10" i="36"/>
  <c r="AJ10" i="36"/>
  <c r="Z10" i="36"/>
  <c r="BM10" i="36"/>
  <c r="BC10" i="36"/>
  <c r="AS10" i="36"/>
  <c r="AI10" i="36"/>
  <c r="Y10" i="36"/>
  <c r="BL10" i="36"/>
  <c r="BB10" i="36"/>
  <c r="AR10" i="36"/>
  <c r="AH10" i="36"/>
  <c r="BK10" i="36"/>
  <c r="BA10" i="36"/>
  <c r="AQ10" i="36"/>
  <c r="BJ10" i="36"/>
  <c r="AZ10" i="36"/>
  <c r="AP10" i="36"/>
  <c r="AU10" i="36"/>
  <c r="AO10" i="36"/>
  <c r="AN10" i="36"/>
  <c r="BI10" i="36"/>
  <c r="AM10" i="36"/>
  <c r="BH10" i="36"/>
  <c r="AK10" i="36"/>
  <c r="BG10" i="36"/>
  <c r="BE10" i="36"/>
  <c r="AY10" i="36"/>
  <c r="AX10" i="36"/>
  <c r="AA10" i="36"/>
  <c r="AW10" i="36"/>
  <c r="AE10" i="36"/>
  <c r="AG10" i="36"/>
  <c r="AB10" i="36"/>
  <c r="AD10" i="36"/>
  <c r="X11" i="36"/>
  <c r="AF10" i="36"/>
  <c r="AC10" i="36"/>
  <c r="BL11" i="27"/>
  <c r="BB11" i="27"/>
  <c r="AR11" i="27"/>
  <c r="AH11" i="27"/>
  <c r="BJ11" i="27"/>
  <c r="AZ11" i="27"/>
  <c r="AP11" i="27"/>
  <c r="BM11" i="27"/>
  <c r="AY11" i="27"/>
  <c r="AM11" i="27"/>
  <c r="AA11" i="27"/>
  <c r="BK11" i="27"/>
  <c r="AX11" i="27"/>
  <c r="AL11" i="27"/>
  <c r="Z11" i="27"/>
  <c r="BI11" i="27"/>
  <c r="AW11" i="27"/>
  <c r="AK11" i="27"/>
  <c r="Y11" i="27"/>
  <c r="BH11" i="27"/>
  <c r="AV11" i="27"/>
  <c r="AJ11" i="27"/>
  <c r="BG11" i="27"/>
  <c r="AU11" i="27"/>
  <c r="AI11" i="27"/>
  <c r="BF11" i="27"/>
  <c r="AT11" i="27"/>
  <c r="BE11" i="27"/>
  <c r="AS11" i="27"/>
  <c r="BD11" i="27"/>
  <c r="AQ11" i="27"/>
  <c r="BC11" i="27"/>
  <c r="AO11" i="27"/>
  <c r="BA11" i="27"/>
  <c r="AN11" i="27"/>
  <c r="AE11" i="27"/>
  <c r="AD11" i="27"/>
  <c r="AB11" i="27"/>
  <c r="X12" i="27"/>
  <c r="AG11" i="27"/>
  <c r="AF11" i="27"/>
  <c r="AC11" i="27"/>
  <c r="BD12" i="54"/>
  <c r="AT12" i="54"/>
  <c r="AJ12" i="54"/>
  <c r="Z12" i="54"/>
  <c r="BM12" i="54"/>
  <c r="BB12" i="54"/>
  <c r="AQ12" i="54"/>
  <c r="BI12" i="54"/>
  <c r="AX12" i="54"/>
  <c r="AM12" i="54"/>
  <c r="BK12" i="54"/>
  <c r="AW12" i="54"/>
  <c r="AI12" i="54"/>
  <c r="BH12" i="54"/>
  <c r="AU12" i="54"/>
  <c r="BC12" i="54"/>
  <c r="AO12" i="54"/>
  <c r="AY12" i="54"/>
  <c r="AV12" i="54"/>
  <c r="AS12" i="54"/>
  <c r="Y12" i="54"/>
  <c r="BL12" i="54"/>
  <c r="AR12" i="54"/>
  <c r="BJ12" i="54"/>
  <c r="AP12" i="54"/>
  <c r="BG12" i="54"/>
  <c r="AN12" i="54"/>
  <c r="BE12" i="54"/>
  <c r="AK12" i="54"/>
  <c r="BA12" i="54"/>
  <c r="AH12" i="54"/>
  <c r="AL12" i="54"/>
  <c r="BF12" i="54"/>
  <c r="AZ12" i="54"/>
  <c r="AA12" i="54"/>
  <c r="AC12" i="54"/>
  <c r="AB12" i="54"/>
  <c r="AE12" i="54"/>
  <c r="AF12" i="54"/>
  <c r="AG12" i="54"/>
  <c r="X13" i="54"/>
  <c r="AD12" i="54"/>
  <c r="BN10" i="53"/>
  <c r="BN13" i="55"/>
  <c r="BN14" i="22"/>
  <c r="BH10" i="33"/>
  <c r="AX10" i="33"/>
  <c r="AN10" i="33"/>
  <c r="BG10" i="33"/>
  <c r="AW10" i="33"/>
  <c r="AM10" i="33"/>
  <c r="BE10" i="33"/>
  <c r="AU10" i="33"/>
  <c r="AK10" i="33"/>
  <c r="BM10" i="33"/>
  <c r="BC10" i="33"/>
  <c r="AS10" i="33"/>
  <c r="AI10" i="33"/>
  <c r="Y10" i="33"/>
  <c r="BL10" i="33"/>
  <c r="BB10" i="33"/>
  <c r="AR10" i="33"/>
  <c r="AH10" i="33"/>
  <c r="BK10" i="33"/>
  <c r="BA10" i="33"/>
  <c r="AQ10" i="33"/>
  <c r="AY10" i="33"/>
  <c r="Z10" i="33"/>
  <c r="AV10" i="33"/>
  <c r="AT10" i="33"/>
  <c r="AP10" i="33"/>
  <c r="AO10" i="33"/>
  <c r="BJ10" i="33"/>
  <c r="AL10" i="33"/>
  <c r="BI10" i="33"/>
  <c r="AJ10" i="33"/>
  <c r="BF10" i="33"/>
  <c r="BD10" i="33"/>
  <c r="AZ10" i="33"/>
  <c r="AA10" i="33"/>
  <c r="X11" i="33"/>
  <c r="AC10" i="33"/>
  <c r="AE10" i="33"/>
  <c r="AG10" i="33"/>
  <c r="AB10" i="33"/>
  <c r="AF10" i="33"/>
  <c r="AD10" i="33"/>
  <c r="BL12" i="19"/>
  <c r="BB12" i="19"/>
  <c r="AR12" i="19"/>
  <c r="AH12" i="19"/>
  <c r="BK12" i="19"/>
  <c r="BA12" i="19"/>
  <c r="AQ12" i="19"/>
  <c r="BJ12" i="19"/>
  <c r="AZ12" i="19"/>
  <c r="AP12" i="19"/>
  <c r="BI12" i="19"/>
  <c r="AY12" i="19"/>
  <c r="AO12" i="19"/>
  <c r="BH12" i="19"/>
  <c r="AX12" i="19"/>
  <c r="AN12" i="19"/>
  <c r="BG12" i="19"/>
  <c r="AW12" i="19"/>
  <c r="AM12" i="19"/>
  <c r="BE12" i="19"/>
  <c r="AU12" i="19"/>
  <c r="AK12" i="19"/>
  <c r="AA12" i="19"/>
  <c r="BD12" i="19"/>
  <c r="AT12" i="19"/>
  <c r="AJ12" i="19"/>
  <c r="Z12" i="19"/>
  <c r="BM12" i="19"/>
  <c r="BC12" i="19"/>
  <c r="AS12" i="19"/>
  <c r="AI12" i="19"/>
  <c r="Y12" i="19"/>
  <c r="BF12" i="19"/>
  <c r="AV12" i="19"/>
  <c r="AL12" i="19"/>
  <c r="AE12" i="19"/>
  <c r="AD12" i="19"/>
  <c r="AC12" i="19"/>
  <c r="AB12" i="19"/>
  <c r="X13" i="19"/>
  <c r="AF12" i="19"/>
  <c r="AG12" i="19"/>
  <c r="BN11" i="39"/>
  <c r="BN9" i="8"/>
  <c r="BN10" i="27"/>
  <c r="BE13" i="28"/>
  <c r="AU13" i="28"/>
  <c r="AK13" i="28"/>
  <c r="BD13" i="28"/>
  <c r="AT13" i="28"/>
  <c r="AJ13" i="28"/>
  <c r="Z13" i="28"/>
  <c r="BM13" i="28"/>
  <c r="BC13" i="28"/>
  <c r="AS13" i="28"/>
  <c r="AI13" i="28"/>
  <c r="Y13" i="28"/>
  <c r="BL13" i="28"/>
  <c r="BB13" i="28"/>
  <c r="AR13" i="28"/>
  <c r="AH13" i="28"/>
  <c r="BK13" i="28"/>
  <c r="BA13" i="28"/>
  <c r="AQ13" i="28"/>
  <c r="BH13" i="28"/>
  <c r="AX13" i="28"/>
  <c r="AN13" i="28"/>
  <c r="BF13" i="28"/>
  <c r="AV13" i="28"/>
  <c r="AL13" i="28"/>
  <c r="BJ13" i="28"/>
  <c r="BI13" i="28"/>
  <c r="BG13" i="28"/>
  <c r="AZ13" i="28"/>
  <c r="AY13" i="28"/>
  <c r="AW13" i="28"/>
  <c r="AP13" i="28"/>
  <c r="AO13" i="28"/>
  <c r="AM13" i="28"/>
  <c r="AA13" i="28"/>
  <c r="AB13" i="28"/>
  <c r="AC13" i="28"/>
  <c r="AF13" i="28"/>
  <c r="AD13" i="28"/>
  <c r="AE13" i="28"/>
  <c r="AG13" i="28"/>
  <c r="X14" i="28"/>
  <c r="BI15" i="22"/>
  <c r="AY15" i="22"/>
  <c r="AO15" i="22"/>
  <c r="BH15" i="22"/>
  <c r="AX15" i="22"/>
  <c r="AN15" i="22"/>
  <c r="BG15" i="22"/>
  <c r="AW15" i="22"/>
  <c r="AM15" i="22"/>
  <c r="BF15" i="22"/>
  <c r="AV15" i="22"/>
  <c r="AL15" i="22"/>
  <c r="BE15" i="22"/>
  <c r="AU15" i="22"/>
  <c r="AK15" i="22"/>
  <c r="BD15" i="22"/>
  <c r="AT15" i="22"/>
  <c r="AJ15" i="22"/>
  <c r="Z15" i="22"/>
  <c r="BM15" i="22"/>
  <c r="BC15" i="22"/>
  <c r="AS15" i="22"/>
  <c r="AI15" i="22"/>
  <c r="Y15" i="22"/>
  <c r="BL15" i="22"/>
  <c r="BB15" i="22"/>
  <c r="AR15" i="22"/>
  <c r="AH15" i="22"/>
  <c r="BK15" i="22"/>
  <c r="BA15" i="22"/>
  <c r="AQ15" i="22"/>
  <c r="BJ15" i="22"/>
  <c r="AZ15" i="22"/>
  <c r="AP15" i="22"/>
  <c r="AA15" i="22"/>
  <c r="AE15" i="22"/>
  <c r="AC15" i="22"/>
  <c r="AD15" i="22"/>
  <c r="AB15" i="22"/>
  <c r="AF15" i="22"/>
  <c r="AG15" i="22"/>
  <c r="X16" i="22"/>
  <c r="BN11" i="19"/>
  <c r="BJ11" i="33" l="1"/>
  <c r="AZ11" i="33"/>
  <c r="AP11" i="33"/>
  <c r="BI11" i="33"/>
  <c r="AY11" i="33"/>
  <c r="AO11" i="33"/>
  <c r="BG11" i="33"/>
  <c r="AW11" i="33"/>
  <c r="AM11" i="33"/>
  <c r="BE11" i="33"/>
  <c r="AU11" i="33"/>
  <c r="AK11" i="33"/>
  <c r="BD11" i="33"/>
  <c r="AT11" i="33"/>
  <c r="AJ11" i="33"/>
  <c r="Z11" i="33"/>
  <c r="BM11" i="33"/>
  <c r="BC11" i="33"/>
  <c r="AS11" i="33"/>
  <c r="AI11" i="33"/>
  <c r="Y11" i="33"/>
  <c r="BA11" i="33"/>
  <c r="AX11" i="33"/>
  <c r="AV11" i="33"/>
  <c r="AR11" i="33"/>
  <c r="AQ11" i="33"/>
  <c r="BL11" i="33"/>
  <c r="AN11" i="33"/>
  <c r="BK11" i="33"/>
  <c r="AL11" i="33"/>
  <c r="BH11" i="33"/>
  <c r="AH11" i="33"/>
  <c r="BF11" i="33"/>
  <c r="BB11" i="33"/>
  <c r="AA11" i="33"/>
  <c r="AD11" i="33"/>
  <c r="AB11" i="33"/>
  <c r="X12" i="33"/>
  <c r="AG11" i="33"/>
  <c r="AF11" i="33"/>
  <c r="AC11" i="33"/>
  <c r="AE11" i="33"/>
  <c r="BN10" i="36"/>
  <c r="BD12" i="46"/>
  <c r="AT12" i="46"/>
  <c r="AJ12" i="46"/>
  <c r="Z12" i="46"/>
  <c r="BL12" i="46"/>
  <c r="BB12" i="46"/>
  <c r="AR12" i="46"/>
  <c r="AH12" i="46"/>
  <c r="BJ12" i="46"/>
  <c r="AX12" i="46"/>
  <c r="AL12" i="46"/>
  <c r="Y12" i="46"/>
  <c r="BI12" i="46"/>
  <c r="AW12" i="46"/>
  <c r="AK12" i="46"/>
  <c r="BH12" i="46"/>
  <c r="AV12" i="46"/>
  <c r="AI12" i="46"/>
  <c r="BG12" i="46"/>
  <c r="AU12" i="46"/>
  <c r="BF12" i="46"/>
  <c r="AS12" i="46"/>
  <c r="BE12" i="46"/>
  <c r="AQ12" i="46"/>
  <c r="BC12" i="46"/>
  <c r="AP12" i="46"/>
  <c r="BA12" i="46"/>
  <c r="AO12" i="46"/>
  <c r="BK12" i="46"/>
  <c r="AY12" i="46"/>
  <c r="AM12" i="46"/>
  <c r="BM12" i="46"/>
  <c r="AZ12" i="46"/>
  <c r="AN12" i="46"/>
  <c r="AA12" i="46"/>
  <c r="AG12" i="46"/>
  <c r="AB12" i="46"/>
  <c r="AD12" i="46"/>
  <c r="AE12" i="46"/>
  <c r="AC12" i="46"/>
  <c r="AF12" i="46"/>
  <c r="X13" i="46"/>
  <c r="BN11" i="45"/>
  <c r="BM11" i="10"/>
  <c r="BC11" i="10"/>
  <c r="AS11" i="10"/>
  <c r="AI11" i="10"/>
  <c r="Y11" i="10"/>
  <c r="BL11" i="10"/>
  <c r="BB11" i="10"/>
  <c r="AR11" i="10"/>
  <c r="AH11" i="10"/>
  <c r="BJ11" i="10"/>
  <c r="AZ11" i="10"/>
  <c r="AP11" i="10"/>
  <c r="BI11" i="10"/>
  <c r="AY11" i="10"/>
  <c r="AO11" i="10"/>
  <c r="BD11" i="10"/>
  <c r="AT11" i="10"/>
  <c r="AJ11" i="10"/>
  <c r="Z11" i="10"/>
  <c r="BG11" i="10"/>
  <c r="AM11" i="10"/>
  <c r="BF11" i="10"/>
  <c r="AL11" i="10"/>
  <c r="BE11" i="10"/>
  <c r="AK11" i="10"/>
  <c r="BA11" i="10"/>
  <c r="AX11" i="10"/>
  <c r="AW11" i="10"/>
  <c r="AV11" i="10"/>
  <c r="AU11" i="10"/>
  <c r="AA11" i="10"/>
  <c r="BK11" i="10"/>
  <c r="AQ11" i="10"/>
  <c r="BH11" i="10"/>
  <c r="AN11" i="10"/>
  <c r="AC11" i="10"/>
  <c r="X12" i="10"/>
  <c r="AD11" i="10"/>
  <c r="AE11" i="10"/>
  <c r="AG11" i="10"/>
  <c r="AB11" i="10"/>
  <c r="AF11" i="10"/>
  <c r="BJ12" i="56"/>
  <c r="AZ12" i="56"/>
  <c r="AP12" i="56"/>
  <c r="BI12" i="56"/>
  <c r="AY12" i="56"/>
  <c r="AO12" i="56"/>
  <c r="BG12" i="56"/>
  <c r="AW12" i="56"/>
  <c r="AM12" i="56"/>
  <c r="BM12" i="56"/>
  <c r="BC12" i="56"/>
  <c r="AS12" i="56"/>
  <c r="AI12" i="56"/>
  <c r="Y12" i="56"/>
  <c r="BH12" i="56"/>
  <c r="AR12" i="56"/>
  <c r="BE12" i="56"/>
  <c r="AN12" i="56"/>
  <c r="BD12" i="56"/>
  <c r="AL12" i="56"/>
  <c r="BA12" i="56"/>
  <c r="AJ12" i="56"/>
  <c r="AV12" i="56"/>
  <c r="BL12" i="56"/>
  <c r="AU12" i="56"/>
  <c r="AH12" i="56"/>
  <c r="Z12" i="56"/>
  <c r="BK12" i="56"/>
  <c r="BF12" i="56"/>
  <c r="BB12" i="56"/>
  <c r="AX12" i="56"/>
  <c r="AT12" i="56"/>
  <c r="AQ12" i="56"/>
  <c r="AK12" i="56"/>
  <c r="AA12" i="56"/>
  <c r="AE12" i="56"/>
  <c r="AB12" i="56"/>
  <c r="BN12" i="56" s="1"/>
  <c r="AG12" i="56"/>
  <c r="AD12" i="56"/>
  <c r="X13" i="56"/>
  <c r="AF12" i="56"/>
  <c r="AC12" i="56"/>
  <c r="BD12" i="38"/>
  <c r="AT12" i="38"/>
  <c r="AJ12" i="38"/>
  <c r="Z12" i="38"/>
  <c r="BJ12" i="38"/>
  <c r="AZ12" i="38"/>
  <c r="AP12" i="38"/>
  <c r="BG12" i="38"/>
  <c r="AU12" i="38"/>
  <c r="AH12" i="38"/>
  <c r="BF12" i="38"/>
  <c r="AS12" i="38"/>
  <c r="BE12" i="38"/>
  <c r="AR12" i="38"/>
  <c r="BC12" i="38"/>
  <c r="AQ12" i="38"/>
  <c r="BB12" i="38"/>
  <c r="AO12" i="38"/>
  <c r="BM12" i="38"/>
  <c r="BA12" i="38"/>
  <c r="AN12" i="38"/>
  <c r="BL12" i="38"/>
  <c r="AY12" i="38"/>
  <c r="AM12" i="38"/>
  <c r="BK12" i="38"/>
  <c r="AX12" i="38"/>
  <c r="AL12" i="38"/>
  <c r="Y12" i="38"/>
  <c r="BI12" i="38"/>
  <c r="AW12" i="38"/>
  <c r="AK12" i="38"/>
  <c r="BH12" i="38"/>
  <c r="AV12" i="38"/>
  <c r="AI12" i="38"/>
  <c r="AA12" i="38"/>
  <c r="AD12" i="38"/>
  <c r="AE12" i="38"/>
  <c r="AF12" i="38"/>
  <c r="X13" i="38"/>
  <c r="AG12" i="38"/>
  <c r="AB12" i="38"/>
  <c r="AC12" i="38"/>
  <c r="BN10" i="14"/>
  <c r="BN11" i="52"/>
  <c r="BH13" i="60"/>
  <c r="AX13" i="60"/>
  <c r="AN13" i="60"/>
  <c r="BM13" i="60"/>
  <c r="BB13" i="60"/>
  <c r="AQ13" i="60"/>
  <c r="BL13" i="60"/>
  <c r="BA13" i="60"/>
  <c r="AP13" i="60"/>
  <c r="BJ13" i="60"/>
  <c r="AY13" i="60"/>
  <c r="AM13" i="60"/>
  <c r="BI13" i="60"/>
  <c r="AT13" i="60"/>
  <c r="BG13" i="60"/>
  <c r="AS13" i="60"/>
  <c r="BF13" i="60"/>
  <c r="AR13" i="60"/>
  <c r="Z13" i="60"/>
  <c r="BE13" i="60"/>
  <c r="AO13" i="60"/>
  <c r="Y13" i="60"/>
  <c r="BD13" i="60"/>
  <c r="AL13" i="60"/>
  <c r="AZ13" i="60"/>
  <c r="AJ13" i="60"/>
  <c r="AV13" i="60"/>
  <c r="AH13" i="60"/>
  <c r="BK13" i="60"/>
  <c r="BC13" i="60"/>
  <c r="AW13" i="60"/>
  <c r="AU13" i="60"/>
  <c r="AK13" i="60"/>
  <c r="AI13" i="60"/>
  <c r="AA13" i="60"/>
  <c r="AE13" i="60"/>
  <c r="X14" i="60"/>
  <c r="AC13" i="60"/>
  <c r="AB13" i="60"/>
  <c r="AG13" i="60"/>
  <c r="AD13" i="60"/>
  <c r="AF13" i="60"/>
  <c r="BJ12" i="32"/>
  <c r="AZ12" i="32"/>
  <c r="AP12" i="32"/>
  <c r="BI12" i="32"/>
  <c r="AY12" i="32"/>
  <c r="AO12" i="32"/>
  <c r="BM12" i="32"/>
  <c r="BA12" i="32"/>
  <c r="AM12" i="32"/>
  <c r="BL12" i="32"/>
  <c r="AX12" i="32"/>
  <c r="AL12" i="32"/>
  <c r="Z12" i="32"/>
  <c r="BK12" i="32"/>
  <c r="AW12" i="32"/>
  <c r="AK12" i="32"/>
  <c r="Y12" i="32"/>
  <c r="BH12" i="32"/>
  <c r="AV12" i="32"/>
  <c r="AJ12" i="32"/>
  <c r="BG12" i="32"/>
  <c r="AU12" i="32"/>
  <c r="AI12" i="32"/>
  <c r="BF12" i="32"/>
  <c r="AT12" i="32"/>
  <c r="AH12" i="32"/>
  <c r="BE12" i="32"/>
  <c r="AS12" i="32"/>
  <c r="BD12" i="32"/>
  <c r="AR12" i="32"/>
  <c r="BC12" i="32"/>
  <c r="BB12" i="32"/>
  <c r="AQ12" i="32"/>
  <c r="AN12" i="32"/>
  <c r="AA12" i="32"/>
  <c r="AE12" i="32"/>
  <c r="AC12" i="32"/>
  <c r="X13" i="32"/>
  <c r="AF12" i="32"/>
  <c r="AB12" i="32"/>
  <c r="AG12" i="32"/>
  <c r="AD12" i="32"/>
  <c r="BI12" i="48"/>
  <c r="AY12" i="48"/>
  <c r="AO12" i="48"/>
  <c r="BF12" i="48"/>
  <c r="AV12" i="48"/>
  <c r="AL12" i="48"/>
  <c r="BE12" i="48"/>
  <c r="AU12" i="48"/>
  <c r="AK12" i="48"/>
  <c r="BD12" i="48"/>
  <c r="AT12" i="48"/>
  <c r="AJ12" i="48"/>
  <c r="Z12" i="48"/>
  <c r="BM12" i="48"/>
  <c r="BC12" i="48"/>
  <c r="AS12" i="48"/>
  <c r="AI12" i="48"/>
  <c r="Y12" i="48"/>
  <c r="BL12" i="48"/>
  <c r="BB12" i="48"/>
  <c r="AR12" i="48"/>
  <c r="AH12" i="48"/>
  <c r="BK12" i="48"/>
  <c r="BA12" i="48"/>
  <c r="AQ12" i="48"/>
  <c r="AP12" i="48"/>
  <c r="AN12" i="48"/>
  <c r="AM12" i="48"/>
  <c r="BJ12" i="48"/>
  <c r="BH12" i="48"/>
  <c r="BG12" i="48"/>
  <c r="AZ12" i="48"/>
  <c r="AX12" i="48"/>
  <c r="AW12" i="48"/>
  <c r="AA12" i="48"/>
  <c r="AG12" i="48"/>
  <c r="AB12" i="48"/>
  <c r="AC12" i="48"/>
  <c r="AF12" i="48"/>
  <c r="AD12" i="48"/>
  <c r="AE12" i="48"/>
  <c r="X13" i="48"/>
  <c r="BN12" i="39"/>
  <c r="BN11" i="37"/>
  <c r="BN11" i="62"/>
  <c r="BN11" i="21"/>
  <c r="BJ11" i="23"/>
  <c r="AZ11" i="23"/>
  <c r="AP11" i="23"/>
  <c r="BF11" i="23"/>
  <c r="AU11" i="23"/>
  <c r="AJ11" i="23"/>
  <c r="Y11" i="23"/>
  <c r="BE11" i="23"/>
  <c r="AT11" i="23"/>
  <c r="AI11" i="23"/>
  <c r="BD11" i="23"/>
  <c r="AS11" i="23"/>
  <c r="AH11" i="23"/>
  <c r="BC11" i="23"/>
  <c r="AR11" i="23"/>
  <c r="BM11" i="23"/>
  <c r="BB11" i="23"/>
  <c r="AQ11" i="23"/>
  <c r="BL11" i="23"/>
  <c r="BA11" i="23"/>
  <c r="AO11" i="23"/>
  <c r="BK11" i="23"/>
  <c r="AY11" i="23"/>
  <c r="AN11" i="23"/>
  <c r="BI11" i="23"/>
  <c r="AX11" i="23"/>
  <c r="AM11" i="23"/>
  <c r="BH11" i="23"/>
  <c r="AW11" i="23"/>
  <c r="AL11" i="23"/>
  <c r="BG11" i="23"/>
  <c r="AV11" i="23"/>
  <c r="AK11" i="23"/>
  <c r="Z11" i="23"/>
  <c r="AA11" i="23"/>
  <c r="AG11" i="23"/>
  <c r="AB11" i="23"/>
  <c r="AC11" i="23"/>
  <c r="AD11" i="23"/>
  <c r="AF11" i="23"/>
  <c r="X12" i="23"/>
  <c r="AE11" i="23"/>
  <c r="BI11" i="61"/>
  <c r="AY11" i="61"/>
  <c r="AO11" i="61"/>
  <c r="BH11" i="61"/>
  <c r="AX11" i="61"/>
  <c r="AN11" i="61"/>
  <c r="BG11" i="61"/>
  <c r="AW11" i="61"/>
  <c r="AM11" i="61"/>
  <c r="BF11" i="61"/>
  <c r="AV11" i="61"/>
  <c r="AL11" i="61"/>
  <c r="BD11" i="61"/>
  <c r="AT11" i="61"/>
  <c r="AJ11" i="61"/>
  <c r="Z11" i="61"/>
  <c r="BB11" i="61"/>
  <c r="AH11" i="61"/>
  <c r="BA11" i="61"/>
  <c r="AZ11" i="61"/>
  <c r="AU11" i="61"/>
  <c r="AA11" i="61"/>
  <c r="BL11" i="61"/>
  <c r="AR11" i="61"/>
  <c r="BJ11" i="61"/>
  <c r="AP11" i="61"/>
  <c r="BE11" i="61"/>
  <c r="AK11" i="61"/>
  <c r="AQ11" i="61"/>
  <c r="Y11" i="61"/>
  <c r="BM11" i="61"/>
  <c r="BK11" i="61"/>
  <c r="BC11" i="61"/>
  <c r="AS11" i="61"/>
  <c r="AI11" i="61"/>
  <c r="AC11" i="61"/>
  <c r="AF11" i="61"/>
  <c r="X12" i="61"/>
  <c r="AB11" i="61"/>
  <c r="BN11" i="61" s="1"/>
  <c r="AG11" i="61"/>
  <c r="AD11" i="61"/>
  <c r="AE11" i="61"/>
  <c r="BH16" i="40"/>
  <c r="AX16" i="40"/>
  <c r="AN16" i="40"/>
  <c r="BG16" i="40"/>
  <c r="AW16" i="40"/>
  <c r="AM16" i="40"/>
  <c r="BF16" i="40"/>
  <c r="AV16" i="40"/>
  <c r="AL16" i="40"/>
  <c r="BE16" i="40"/>
  <c r="AU16" i="40"/>
  <c r="AK16" i="40"/>
  <c r="AA16" i="40"/>
  <c r="BD16" i="40"/>
  <c r="AT16" i="40"/>
  <c r="AJ16" i="40"/>
  <c r="Z16" i="40"/>
  <c r="BM16" i="40"/>
  <c r="BC16" i="40"/>
  <c r="AS16" i="40"/>
  <c r="AI16" i="40"/>
  <c r="Y16" i="40"/>
  <c r="BL16" i="40"/>
  <c r="BB16" i="40"/>
  <c r="AR16" i="40"/>
  <c r="AH16" i="40"/>
  <c r="BK16" i="40"/>
  <c r="BA16" i="40"/>
  <c r="AQ16" i="40"/>
  <c r="AY16" i="40"/>
  <c r="AP16" i="40"/>
  <c r="AO16" i="40"/>
  <c r="BJ16" i="40"/>
  <c r="BI16" i="40"/>
  <c r="AZ16" i="40"/>
  <c r="X17" i="40"/>
  <c r="AB16" i="40"/>
  <c r="BN16" i="40" s="1"/>
  <c r="AD16" i="40"/>
  <c r="AG16" i="40"/>
  <c r="AE16" i="40"/>
  <c r="AC16" i="40"/>
  <c r="AF16" i="40"/>
  <c r="BM12" i="37"/>
  <c r="BC12" i="37"/>
  <c r="AS12" i="37"/>
  <c r="AI12" i="37"/>
  <c r="Y12" i="37"/>
  <c r="BL12" i="37"/>
  <c r="BB12" i="37"/>
  <c r="AR12" i="37"/>
  <c r="AH12" i="37"/>
  <c r="BK12" i="37"/>
  <c r="BA12" i="37"/>
  <c r="AQ12" i="37"/>
  <c r="BJ12" i="37"/>
  <c r="AZ12" i="37"/>
  <c r="AP12" i="37"/>
  <c r="BI12" i="37"/>
  <c r="AY12" i="37"/>
  <c r="AO12" i="37"/>
  <c r="BH12" i="37"/>
  <c r="AX12" i="37"/>
  <c r="AN12" i="37"/>
  <c r="BG12" i="37"/>
  <c r="AW12" i="37"/>
  <c r="AM12" i="37"/>
  <c r="BF12" i="37"/>
  <c r="AV12" i="37"/>
  <c r="AL12" i="37"/>
  <c r="AJ12" i="37"/>
  <c r="AA12" i="37"/>
  <c r="Z12" i="37"/>
  <c r="BE12" i="37"/>
  <c r="BD12" i="37"/>
  <c r="AU12" i="37"/>
  <c r="AT12" i="37"/>
  <c r="AK12" i="37"/>
  <c r="AE12" i="37"/>
  <c r="AG12" i="37"/>
  <c r="AD12" i="37"/>
  <c r="AC12" i="37"/>
  <c r="AB12" i="37"/>
  <c r="X13" i="37"/>
  <c r="AF12" i="37"/>
  <c r="BD10" i="13"/>
  <c r="AT10" i="13"/>
  <c r="AJ10" i="13"/>
  <c r="Z10" i="13"/>
  <c r="BL10" i="13"/>
  <c r="BB10" i="13"/>
  <c r="AR10" i="13"/>
  <c r="AH10" i="13"/>
  <c r="BK10" i="13"/>
  <c r="BA10" i="13"/>
  <c r="AQ10" i="13"/>
  <c r="BM10" i="13"/>
  <c r="AX10" i="13"/>
  <c r="AK10" i="13"/>
  <c r="BJ10" i="13"/>
  <c r="AW10" i="13"/>
  <c r="AI10" i="13"/>
  <c r="BI10" i="13"/>
  <c r="AV10" i="13"/>
  <c r="BH10" i="13"/>
  <c r="AU10" i="13"/>
  <c r="BG10" i="13"/>
  <c r="AS10" i="13"/>
  <c r="BF10" i="13"/>
  <c r="AP10" i="13"/>
  <c r="BE10" i="13"/>
  <c r="AO10" i="13"/>
  <c r="BC10" i="13"/>
  <c r="AN10" i="13"/>
  <c r="AZ10" i="13"/>
  <c r="AM10" i="13"/>
  <c r="Y10" i="13"/>
  <c r="AY10" i="13"/>
  <c r="AL10" i="13"/>
  <c r="AA10" i="13"/>
  <c r="AG10" i="13"/>
  <c r="X11" i="13"/>
  <c r="AD10" i="13"/>
  <c r="AE10" i="13"/>
  <c r="AC10" i="13"/>
  <c r="AB10" i="13"/>
  <c r="AF10" i="13"/>
  <c r="BN11" i="7"/>
  <c r="BE12" i="62"/>
  <c r="AU12" i="62"/>
  <c r="AK12" i="62"/>
  <c r="BD12" i="62"/>
  <c r="AT12" i="62"/>
  <c r="AJ12" i="62"/>
  <c r="Z12" i="62"/>
  <c r="BM12" i="62"/>
  <c r="BC12" i="62"/>
  <c r="AS12" i="62"/>
  <c r="AI12" i="62"/>
  <c r="Y12" i="62"/>
  <c r="BJ12" i="62"/>
  <c r="AZ12" i="62"/>
  <c r="AP12" i="62"/>
  <c r="BH12" i="62"/>
  <c r="AQ12" i="62"/>
  <c r="BG12" i="62"/>
  <c r="AO12" i="62"/>
  <c r="BF12" i="62"/>
  <c r="AN12" i="62"/>
  <c r="AY12" i="62"/>
  <c r="AH12" i="62"/>
  <c r="AX12" i="62"/>
  <c r="BL12" i="62"/>
  <c r="AW12" i="62"/>
  <c r="BK12" i="62"/>
  <c r="BI12" i="62"/>
  <c r="BB12" i="62"/>
  <c r="BA12" i="62"/>
  <c r="AV12" i="62"/>
  <c r="AR12" i="62"/>
  <c r="AM12" i="62"/>
  <c r="AL12" i="62"/>
  <c r="AA12" i="62"/>
  <c r="AE12" i="62"/>
  <c r="AF12" i="62"/>
  <c r="AD12" i="62"/>
  <c r="AB12" i="62"/>
  <c r="BN12" i="62" s="1"/>
  <c r="X13" i="62"/>
  <c r="AC12" i="62"/>
  <c r="AG12" i="62"/>
  <c r="BK11" i="8"/>
  <c r="BA11" i="8"/>
  <c r="AQ11" i="8"/>
  <c r="BJ11" i="8"/>
  <c r="AZ11" i="8"/>
  <c r="AP11" i="8"/>
  <c r="BI11" i="8"/>
  <c r="AY11" i="8"/>
  <c r="AO11" i="8"/>
  <c r="BH11" i="8"/>
  <c r="AX11" i="8"/>
  <c r="AN11" i="8"/>
  <c r="BG11" i="8"/>
  <c r="AW11" i="8"/>
  <c r="AM11" i="8"/>
  <c r="BF11" i="8"/>
  <c r="AV11" i="8"/>
  <c r="AL11" i="8"/>
  <c r="BE11" i="8"/>
  <c r="AU11" i="8"/>
  <c r="AK11" i="8"/>
  <c r="BD11" i="8"/>
  <c r="AT11" i="8"/>
  <c r="AJ11" i="8"/>
  <c r="Z11" i="8"/>
  <c r="BM11" i="8"/>
  <c r="BC11" i="8"/>
  <c r="AS11" i="8"/>
  <c r="AI11" i="8"/>
  <c r="Y11" i="8"/>
  <c r="BL11" i="8"/>
  <c r="BB11" i="8"/>
  <c r="AR11" i="8"/>
  <c r="AH11" i="8"/>
  <c r="AA11" i="8"/>
  <c r="AG11" i="8"/>
  <c r="AD11" i="8"/>
  <c r="X12" i="8"/>
  <c r="AF11" i="8"/>
  <c r="AE11" i="8"/>
  <c r="AB11" i="8"/>
  <c r="AC11" i="8"/>
  <c r="BN10" i="61"/>
  <c r="BN11" i="56"/>
  <c r="BJ11" i="29"/>
  <c r="AZ11" i="29"/>
  <c r="AP11" i="29"/>
  <c r="BI11" i="29"/>
  <c r="AX11" i="29"/>
  <c r="AM11" i="29"/>
  <c r="BH11" i="29"/>
  <c r="AW11" i="29"/>
  <c r="AL11" i="29"/>
  <c r="AA11" i="29"/>
  <c r="BG11" i="29"/>
  <c r="AV11" i="29"/>
  <c r="AK11" i="29"/>
  <c r="Z11" i="29"/>
  <c r="BF11" i="29"/>
  <c r="AU11" i="29"/>
  <c r="AJ11" i="29"/>
  <c r="Y11" i="29"/>
  <c r="BE11" i="29"/>
  <c r="AT11" i="29"/>
  <c r="AI11" i="29"/>
  <c r="BD11" i="29"/>
  <c r="AS11" i="29"/>
  <c r="AH11" i="29"/>
  <c r="BM11" i="29"/>
  <c r="BB11" i="29"/>
  <c r="AQ11" i="29"/>
  <c r="BL11" i="29"/>
  <c r="BA11" i="29"/>
  <c r="AO11" i="29"/>
  <c r="BK11" i="29"/>
  <c r="AY11" i="29"/>
  <c r="AN11" i="29"/>
  <c r="BC11" i="29"/>
  <c r="AR11" i="29"/>
  <c r="AG11" i="29"/>
  <c r="AE11" i="29"/>
  <c r="AD11" i="29"/>
  <c r="AC11" i="29"/>
  <c r="X12" i="29"/>
  <c r="AF11" i="29"/>
  <c r="AB11" i="29"/>
  <c r="BN11" i="29" s="1"/>
  <c r="BD10" i="57"/>
  <c r="AT10" i="57"/>
  <c r="AJ10" i="57"/>
  <c r="Z10" i="57"/>
  <c r="BM10" i="57"/>
  <c r="BC10" i="57"/>
  <c r="AS10" i="57"/>
  <c r="AI10" i="57"/>
  <c r="Y10" i="57"/>
  <c r="BJ10" i="57"/>
  <c r="AZ10" i="57"/>
  <c r="AP10" i="57"/>
  <c r="AY10" i="57"/>
  <c r="AL10" i="57"/>
  <c r="BK10" i="57"/>
  <c r="AW10" i="57"/>
  <c r="AH10" i="57"/>
  <c r="BI10" i="57"/>
  <c r="AV10" i="57"/>
  <c r="BE10" i="57"/>
  <c r="AK10" i="57"/>
  <c r="BB10" i="57"/>
  <c r="BA10" i="57"/>
  <c r="AX10" i="57"/>
  <c r="AU10" i="57"/>
  <c r="AR10" i="57"/>
  <c r="AA10" i="57"/>
  <c r="BL10" i="57"/>
  <c r="AQ10" i="57"/>
  <c r="BH10" i="57"/>
  <c r="AO10" i="57"/>
  <c r="BF10" i="57"/>
  <c r="AM10" i="57"/>
  <c r="BG10" i="57"/>
  <c r="AN10" i="57"/>
  <c r="AE10" i="57"/>
  <c r="AG10" i="57"/>
  <c r="AC10" i="57"/>
  <c r="X11" i="57"/>
  <c r="AD10" i="57"/>
  <c r="AF10" i="57"/>
  <c r="AB10" i="57"/>
  <c r="BK14" i="20"/>
  <c r="BA14" i="20"/>
  <c r="AQ14" i="20"/>
  <c r="BE14" i="20"/>
  <c r="AU14" i="20"/>
  <c r="AK14" i="20"/>
  <c r="BL14" i="20"/>
  <c r="BB14" i="20"/>
  <c r="AR14" i="20"/>
  <c r="AH14" i="20"/>
  <c r="BD14" i="20"/>
  <c r="AO14" i="20"/>
  <c r="BC14" i="20"/>
  <c r="AN14" i="20"/>
  <c r="Z14" i="20"/>
  <c r="AZ14" i="20"/>
  <c r="AM14" i="20"/>
  <c r="Y14" i="20"/>
  <c r="AY14" i="20"/>
  <c r="AL14" i="20"/>
  <c r="BM14" i="20"/>
  <c r="AX14" i="20"/>
  <c r="AJ14" i="20"/>
  <c r="BJ14" i="20"/>
  <c r="AW14" i="20"/>
  <c r="AI14" i="20"/>
  <c r="BH14" i="20"/>
  <c r="AT14" i="20"/>
  <c r="BG14" i="20"/>
  <c r="AS14" i="20"/>
  <c r="BF14" i="20"/>
  <c r="AP14" i="20"/>
  <c r="BI14" i="20"/>
  <c r="AV14" i="20"/>
  <c r="AA14" i="20"/>
  <c r="AC14" i="20"/>
  <c r="AE14" i="20"/>
  <c r="AG14" i="20"/>
  <c r="X15" i="20"/>
  <c r="AD14" i="20"/>
  <c r="AF14" i="20"/>
  <c r="AB14" i="20"/>
  <c r="BD12" i="53"/>
  <c r="AT12" i="53"/>
  <c r="AJ12" i="53"/>
  <c r="Z12" i="53"/>
  <c r="BM12" i="53"/>
  <c r="BC12" i="53"/>
  <c r="AS12" i="53"/>
  <c r="AI12" i="53"/>
  <c r="Y12" i="53"/>
  <c r="BL12" i="53"/>
  <c r="BB12" i="53"/>
  <c r="AR12" i="53"/>
  <c r="AH12" i="53"/>
  <c r="BK12" i="53"/>
  <c r="BA12" i="53"/>
  <c r="AQ12" i="53"/>
  <c r="BG12" i="53"/>
  <c r="AW12" i="53"/>
  <c r="AM12" i="53"/>
  <c r="BE12" i="53"/>
  <c r="AK12" i="53"/>
  <c r="AZ12" i="53"/>
  <c r="AY12" i="53"/>
  <c r="AX12" i="53"/>
  <c r="AV12" i="53"/>
  <c r="AU12" i="53"/>
  <c r="AA12" i="53"/>
  <c r="BJ12" i="53"/>
  <c r="AP12" i="53"/>
  <c r="BI12" i="53"/>
  <c r="AO12" i="53"/>
  <c r="BH12" i="53"/>
  <c r="AN12" i="53"/>
  <c r="BF12" i="53"/>
  <c r="AL12" i="53"/>
  <c r="AF12" i="53"/>
  <c r="AD12" i="53"/>
  <c r="X13" i="53"/>
  <c r="AC12" i="53"/>
  <c r="AG12" i="53"/>
  <c r="AB12" i="53"/>
  <c r="AE12" i="53"/>
  <c r="BN11" i="38"/>
  <c r="BJ12" i="52"/>
  <c r="AZ12" i="52"/>
  <c r="AP12" i="52"/>
  <c r="BC12" i="52"/>
  <c r="AR12" i="52"/>
  <c r="BM12" i="52"/>
  <c r="BB12" i="52"/>
  <c r="AQ12" i="52"/>
  <c r="BL12" i="52"/>
  <c r="BA12" i="52"/>
  <c r="AO12" i="52"/>
  <c r="BK12" i="52"/>
  <c r="AY12" i="52"/>
  <c r="AN12" i="52"/>
  <c r="BI12" i="52"/>
  <c r="AX12" i="52"/>
  <c r="AM12" i="52"/>
  <c r="BF12" i="52"/>
  <c r="AU12" i="52"/>
  <c r="AJ12" i="52"/>
  <c r="Y12" i="52"/>
  <c r="BD12" i="52"/>
  <c r="AS12" i="52"/>
  <c r="AH12" i="52"/>
  <c r="AV12" i="52"/>
  <c r="AT12" i="52"/>
  <c r="AL12" i="52"/>
  <c r="AK12" i="52"/>
  <c r="AI12" i="52"/>
  <c r="BH12" i="52"/>
  <c r="Z12" i="52"/>
  <c r="BG12" i="52"/>
  <c r="BE12" i="52"/>
  <c r="AW12" i="52"/>
  <c r="AA12" i="52"/>
  <c r="AE12" i="52"/>
  <c r="AB12" i="52"/>
  <c r="AF12" i="52"/>
  <c r="AG12" i="52"/>
  <c r="AD12" i="52"/>
  <c r="AC12" i="52"/>
  <c r="X13" i="52"/>
  <c r="BN10" i="44"/>
  <c r="BN14" i="55"/>
  <c r="BE10" i="58"/>
  <c r="AU10" i="58"/>
  <c r="AK10" i="58"/>
  <c r="BM10" i="58"/>
  <c r="BC10" i="58"/>
  <c r="AS10" i="58"/>
  <c r="AI10" i="58"/>
  <c r="Y10" i="58"/>
  <c r="BA10" i="58"/>
  <c r="AO10" i="58"/>
  <c r="BL10" i="58"/>
  <c r="AZ10" i="58"/>
  <c r="AN10" i="58"/>
  <c r="BJ10" i="58"/>
  <c r="AX10" i="58"/>
  <c r="AL10" i="58"/>
  <c r="BH10" i="58"/>
  <c r="AV10" i="58"/>
  <c r="AH10" i="58"/>
  <c r="BD10" i="58"/>
  <c r="AQ10" i="58"/>
  <c r="AP10" i="58"/>
  <c r="BK10" i="58"/>
  <c r="AM10" i="58"/>
  <c r="BI10" i="58"/>
  <c r="AJ10" i="58"/>
  <c r="BG10" i="58"/>
  <c r="BF10" i="58"/>
  <c r="BB10" i="58"/>
  <c r="AY10" i="58"/>
  <c r="Z10" i="58"/>
  <c r="AW10" i="58"/>
  <c r="AT10" i="58"/>
  <c r="AR10" i="58"/>
  <c r="AA10" i="58"/>
  <c r="AG10" i="58"/>
  <c r="AD10" i="58"/>
  <c r="AC10" i="58"/>
  <c r="AB10" i="58"/>
  <c r="AE10" i="58"/>
  <c r="AF10" i="58"/>
  <c r="X11" i="58"/>
  <c r="BN13" i="35"/>
  <c r="BN9" i="9"/>
  <c r="BN11" i="31"/>
  <c r="BN13" i="28"/>
  <c r="BH11" i="18"/>
  <c r="AX11" i="18"/>
  <c r="AN11" i="18"/>
  <c r="BG11" i="18"/>
  <c r="AW11" i="18"/>
  <c r="AM11" i="18"/>
  <c r="BF11" i="18"/>
  <c r="AV11" i="18"/>
  <c r="AL11" i="18"/>
  <c r="BE11" i="18"/>
  <c r="AU11" i="18"/>
  <c r="AK11" i="18"/>
  <c r="BD11" i="18"/>
  <c r="AT11" i="18"/>
  <c r="AJ11" i="18"/>
  <c r="Z11" i="18"/>
  <c r="BK11" i="18"/>
  <c r="BA11" i="18"/>
  <c r="AQ11" i="18"/>
  <c r="BJ11" i="18"/>
  <c r="AZ11" i="18"/>
  <c r="AP11" i="18"/>
  <c r="BI11" i="18"/>
  <c r="AY11" i="18"/>
  <c r="AO11" i="18"/>
  <c r="BB11" i="18"/>
  <c r="AS11" i="18"/>
  <c r="AR11" i="18"/>
  <c r="AI11" i="18"/>
  <c r="AH11" i="18"/>
  <c r="Y11" i="18"/>
  <c r="BM11" i="18"/>
  <c r="BL11" i="18"/>
  <c r="BC11" i="18"/>
  <c r="AA11" i="18"/>
  <c r="AG11" i="18"/>
  <c r="AF11" i="18"/>
  <c r="X12" i="18"/>
  <c r="AC11" i="18"/>
  <c r="AD11" i="18"/>
  <c r="AE11" i="18"/>
  <c r="AB11" i="18"/>
  <c r="BH13" i="11"/>
  <c r="AX13" i="11"/>
  <c r="AN13" i="11"/>
  <c r="BM13" i="11"/>
  <c r="BB13" i="11"/>
  <c r="AQ13" i="11"/>
  <c r="BL13" i="11"/>
  <c r="BA13" i="11"/>
  <c r="AP13" i="11"/>
  <c r="BK13" i="11"/>
  <c r="AZ13" i="11"/>
  <c r="AO13" i="11"/>
  <c r="BJ13" i="11"/>
  <c r="AY13" i="11"/>
  <c r="AM13" i="11"/>
  <c r="BI13" i="11"/>
  <c r="AW13" i="11"/>
  <c r="AL13" i="11"/>
  <c r="BG13" i="11"/>
  <c r="AV13" i="11"/>
  <c r="AK13" i="11"/>
  <c r="Z13" i="11"/>
  <c r="BF13" i="11"/>
  <c r="AU13" i="11"/>
  <c r="AJ13" i="11"/>
  <c r="Y13" i="11"/>
  <c r="BE13" i="11"/>
  <c r="AT13" i="11"/>
  <c r="AI13" i="11"/>
  <c r="BC13" i="11"/>
  <c r="AR13" i="11"/>
  <c r="AH13" i="11"/>
  <c r="BD13" i="11"/>
  <c r="AS13" i="11"/>
  <c r="AA13" i="11"/>
  <c r="AG13" i="11"/>
  <c r="X14" i="11"/>
  <c r="AE13" i="11"/>
  <c r="AF13" i="11"/>
  <c r="AD13" i="11"/>
  <c r="AB13" i="11"/>
  <c r="BN13" i="11" s="1"/>
  <c r="AC13" i="11"/>
  <c r="BN10" i="25"/>
  <c r="BN10" i="24"/>
  <c r="BN11" i="15"/>
  <c r="BE15" i="55"/>
  <c r="AU15" i="55"/>
  <c r="AK15" i="55"/>
  <c r="BL15" i="55"/>
  <c r="BB15" i="55"/>
  <c r="AR15" i="55"/>
  <c r="AH15" i="55"/>
  <c r="BJ15" i="55"/>
  <c r="AZ15" i="55"/>
  <c r="AP15" i="55"/>
  <c r="BC15" i="55"/>
  <c r="AN15" i="55"/>
  <c r="Z15" i="55"/>
  <c r="AY15" i="55"/>
  <c r="AL15" i="55"/>
  <c r="BK15" i="55"/>
  <c r="AW15" i="55"/>
  <c r="AI15" i="55"/>
  <c r="BI15" i="55"/>
  <c r="AV15" i="55"/>
  <c r="BH15" i="55"/>
  <c r="AT15" i="55"/>
  <c r="BF15" i="55"/>
  <c r="BD15" i="55"/>
  <c r="BA15" i="55"/>
  <c r="Y15" i="55"/>
  <c r="AX15" i="55"/>
  <c r="AS15" i="55"/>
  <c r="AO15" i="55"/>
  <c r="BM15" i="55"/>
  <c r="BG15" i="55"/>
  <c r="AQ15" i="55"/>
  <c r="AM15" i="55"/>
  <c r="AJ15" i="55"/>
  <c r="AA15" i="55"/>
  <c r="AC15" i="55"/>
  <c r="AF15" i="55"/>
  <c r="AE15" i="55"/>
  <c r="AB15" i="55"/>
  <c r="AD15" i="55"/>
  <c r="X16" i="55"/>
  <c r="AG15" i="55"/>
  <c r="BN10" i="17"/>
  <c r="BN9" i="57"/>
  <c r="BF10" i="9"/>
  <c r="AV10" i="9"/>
  <c r="AL10" i="9"/>
  <c r="BE10" i="9"/>
  <c r="AT10" i="9"/>
  <c r="AI10" i="9"/>
  <c r="BD10" i="9"/>
  <c r="AS10" i="9"/>
  <c r="AH10" i="9"/>
  <c r="BC10" i="9"/>
  <c r="AR10" i="9"/>
  <c r="BM10" i="9"/>
  <c r="BB10" i="9"/>
  <c r="AQ10" i="9"/>
  <c r="BL10" i="9"/>
  <c r="BA10" i="9"/>
  <c r="AP10" i="9"/>
  <c r="BK10" i="9"/>
  <c r="AZ10" i="9"/>
  <c r="AO10" i="9"/>
  <c r="BJ10" i="9"/>
  <c r="AY10" i="9"/>
  <c r="AN10" i="9"/>
  <c r="BI10" i="9"/>
  <c r="AX10" i="9"/>
  <c r="AM10" i="9"/>
  <c r="BH10" i="9"/>
  <c r="AW10" i="9"/>
  <c r="AK10" i="9"/>
  <c r="Z10" i="9"/>
  <c r="BG10" i="9"/>
  <c r="AU10" i="9"/>
  <c r="AJ10" i="9"/>
  <c r="Y10" i="9"/>
  <c r="AA10" i="9"/>
  <c r="AB10" i="9"/>
  <c r="AC10" i="9"/>
  <c r="X11" i="9"/>
  <c r="AE10" i="9"/>
  <c r="AF10" i="9"/>
  <c r="AG10" i="9"/>
  <c r="AD10" i="9"/>
  <c r="BI11" i="42"/>
  <c r="AY11" i="42"/>
  <c r="AO11" i="42"/>
  <c r="BG11" i="42"/>
  <c r="AW11" i="42"/>
  <c r="AM11" i="42"/>
  <c r="BE11" i="42"/>
  <c r="AU11" i="42"/>
  <c r="AK11" i="42"/>
  <c r="BD11" i="42"/>
  <c r="AT11" i="42"/>
  <c r="AJ11" i="42"/>
  <c r="Z11" i="42"/>
  <c r="BM11" i="42"/>
  <c r="BC11" i="42"/>
  <c r="AS11" i="42"/>
  <c r="AI11" i="42"/>
  <c r="Y11" i="42"/>
  <c r="BL11" i="42"/>
  <c r="BB11" i="42"/>
  <c r="AR11" i="42"/>
  <c r="AH11" i="42"/>
  <c r="AV11" i="42"/>
  <c r="AQ11" i="42"/>
  <c r="AP11" i="42"/>
  <c r="BK11" i="42"/>
  <c r="AN11" i="42"/>
  <c r="BJ11" i="42"/>
  <c r="AL11" i="42"/>
  <c r="BH11" i="42"/>
  <c r="BF11" i="42"/>
  <c r="BA11" i="42"/>
  <c r="AZ11" i="42"/>
  <c r="AX11" i="42"/>
  <c r="AA11" i="42"/>
  <c r="AG11" i="42"/>
  <c r="AB11" i="42"/>
  <c r="AC11" i="42"/>
  <c r="AE11" i="42"/>
  <c r="X12" i="42"/>
  <c r="AD11" i="42"/>
  <c r="AF11" i="42"/>
  <c r="BM12" i="31"/>
  <c r="BC12" i="31"/>
  <c r="AS12" i="31"/>
  <c r="AI12" i="31"/>
  <c r="Y12" i="31"/>
  <c r="BL12" i="31"/>
  <c r="BB12" i="31"/>
  <c r="AR12" i="31"/>
  <c r="AH12" i="31"/>
  <c r="BK12" i="31"/>
  <c r="BA12" i="31"/>
  <c r="AQ12" i="31"/>
  <c r="BJ12" i="31"/>
  <c r="AZ12" i="31"/>
  <c r="AP12" i="31"/>
  <c r="BI12" i="31"/>
  <c r="AY12" i="31"/>
  <c r="AO12" i="31"/>
  <c r="BH12" i="31"/>
  <c r="AX12" i="31"/>
  <c r="AN12" i="31"/>
  <c r="BG12" i="31"/>
  <c r="AW12" i="31"/>
  <c r="AM12" i="31"/>
  <c r="BE12" i="31"/>
  <c r="Z12" i="31"/>
  <c r="BD12" i="31"/>
  <c r="AV12" i="31"/>
  <c r="AU12" i="31"/>
  <c r="AT12" i="31"/>
  <c r="AL12" i="31"/>
  <c r="AK12" i="31"/>
  <c r="AJ12" i="31"/>
  <c r="BF12" i="31"/>
  <c r="AA12" i="31"/>
  <c r="X13" i="31"/>
  <c r="AB12" i="31"/>
  <c r="AD12" i="31"/>
  <c r="AF12" i="31"/>
  <c r="AC12" i="31"/>
  <c r="AG12" i="31"/>
  <c r="AE12" i="31"/>
  <c r="BK16" i="22"/>
  <c r="BA16" i="22"/>
  <c r="AQ16" i="22"/>
  <c r="BJ16" i="22"/>
  <c r="AZ16" i="22"/>
  <c r="AP16" i="22"/>
  <c r="BI16" i="22"/>
  <c r="AY16" i="22"/>
  <c r="AO16" i="22"/>
  <c r="BH16" i="22"/>
  <c r="AX16" i="22"/>
  <c r="AN16" i="22"/>
  <c r="BG16" i="22"/>
  <c r="AW16" i="22"/>
  <c r="AM16" i="22"/>
  <c r="BF16" i="22"/>
  <c r="AV16" i="22"/>
  <c r="AL16" i="22"/>
  <c r="BE16" i="22"/>
  <c r="AU16" i="22"/>
  <c r="AK16" i="22"/>
  <c r="BD16" i="22"/>
  <c r="AT16" i="22"/>
  <c r="AJ16" i="22"/>
  <c r="Z16" i="22"/>
  <c r="BM16" i="22"/>
  <c r="BC16" i="22"/>
  <c r="AS16" i="22"/>
  <c r="AI16" i="22"/>
  <c r="Y16" i="22"/>
  <c r="BL16" i="22"/>
  <c r="BB16" i="22"/>
  <c r="AR16" i="22"/>
  <c r="AH16" i="22"/>
  <c r="AA16" i="22"/>
  <c r="AB16" i="22"/>
  <c r="BN16" i="22" s="1"/>
  <c r="AG16" i="22"/>
  <c r="AE16" i="22"/>
  <c r="AF16" i="22"/>
  <c r="X17" i="22"/>
  <c r="AC16" i="22"/>
  <c r="AD16" i="22"/>
  <c r="BN10" i="10"/>
  <c r="BN12" i="60"/>
  <c r="BM14" i="59"/>
  <c r="BC14" i="59"/>
  <c r="AS14" i="59"/>
  <c r="AI14" i="59"/>
  <c r="Y14" i="59"/>
  <c r="BL14" i="59"/>
  <c r="BB14" i="59"/>
  <c r="AR14" i="59"/>
  <c r="AH14" i="59"/>
  <c r="BJ14" i="59"/>
  <c r="AZ14" i="59"/>
  <c r="AP14" i="59"/>
  <c r="BE14" i="59"/>
  <c r="AU14" i="59"/>
  <c r="AK14" i="59"/>
  <c r="BA14" i="59"/>
  <c r="AL14" i="59"/>
  <c r="AX14" i="59"/>
  <c r="AW14" i="59"/>
  <c r="BK14" i="59"/>
  <c r="AV14" i="59"/>
  <c r="BH14" i="59"/>
  <c r="AQ14" i="59"/>
  <c r="BG14" i="59"/>
  <c r="AO14" i="59"/>
  <c r="Z14" i="59"/>
  <c r="AT14" i="59"/>
  <c r="AM14" i="59"/>
  <c r="AJ14" i="59"/>
  <c r="BI14" i="59"/>
  <c r="BF14" i="59"/>
  <c r="BD14" i="59"/>
  <c r="AY14" i="59"/>
  <c r="AN14" i="59"/>
  <c r="AA14" i="59"/>
  <c r="AB14" i="59"/>
  <c r="AD14" i="59"/>
  <c r="AF14" i="59"/>
  <c r="AC14" i="59"/>
  <c r="X15" i="59"/>
  <c r="AG14" i="59"/>
  <c r="AE14" i="59"/>
  <c r="BJ11" i="44"/>
  <c r="AZ11" i="44"/>
  <c r="AP11" i="44"/>
  <c r="BK11" i="44"/>
  <c r="AY11" i="44"/>
  <c r="AN11" i="44"/>
  <c r="BI11" i="44"/>
  <c r="AX11" i="44"/>
  <c r="AM11" i="44"/>
  <c r="BH11" i="44"/>
  <c r="AW11" i="44"/>
  <c r="AL11" i="44"/>
  <c r="BG11" i="44"/>
  <c r="AV11" i="44"/>
  <c r="AK11" i="44"/>
  <c r="Z11" i="44"/>
  <c r="BF11" i="44"/>
  <c r="AU11" i="44"/>
  <c r="AJ11" i="44"/>
  <c r="Y11" i="44"/>
  <c r="BE11" i="44"/>
  <c r="AT11" i="44"/>
  <c r="AI11" i="44"/>
  <c r="BD11" i="44"/>
  <c r="AS11" i="44"/>
  <c r="AH11" i="44"/>
  <c r="BC11" i="44"/>
  <c r="AR11" i="44"/>
  <c r="BM11" i="44"/>
  <c r="BB11" i="44"/>
  <c r="AQ11" i="44"/>
  <c r="BL11" i="44"/>
  <c r="BA11" i="44"/>
  <c r="AO11" i="44"/>
  <c r="AA11" i="44"/>
  <c r="X12" i="44"/>
  <c r="AE11" i="44"/>
  <c r="AF11" i="44"/>
  <c r="AB11" i="44"/>
  <c r="AC11" i="44"/>
  <c r="AG11" i="44"/>
  <c r="AD11" i="44"/>
  <c r="BD11" i="34"/>
  <c r="AT11" i="34"/>
  <c r="AJ11" i="34"/>
  <c r="Z11" i="34"/>
  <c r="BM11" i="34"/>
  <c r="BC11" i="34"/>
  <c r="AS11" i="34"/>
  <c r="AI11" i="34"/>
  <c r="Y11" i="34"/>
  <c r="BK11" i="34"/>
  <c r="BA11" i="34"/>
  <c r="AQ11" i="34"/>
  <c r="BI11" i="34"/>
  <c r="AY11" i="34"/>
  <c r="AO11" i="34"/>
  <c r="BH11" i="34"/>
  <c r="AX11" i="34"/>
  <c r="AN11" i="34"/>
  <c r="BG11" i="34"/>
  <c r="AW11" i="34"/>
  <c r="AM11" i="34"/>
  <c r="BE11" i="34"/>
  <c r="AU11" i="34"/>
  <c r="AK11" i="34"/>
  <c r="AP11" i="34"/>
  <c r="AL11" i="34"/>
  <c r="AH11" i="34"/>
  <c r="BL11" i="34"/>
  <c r="BJ11" i="34"/>
  <c r="BF11" i="34"/>
  <c r="BB11" i="34"/>
  <c r="AZ11" i="34"/>
  <c r="AV11" i="34"/>
  <c r="AR11" i="34"/>
  <c r="AA11" i="34"/>
  <c r="AD11" i="34"/>
  <c r="AF11" i="34"/>
  <c r="AB11" i="34"/>
  <c r="BN11" i="34" s="1"/>
  <c r="X12" i="34"/>
  <c r="AG11" i="34"/>
  <c r="AC11" i="34"/>
  <c r="AE11" i="34"/>
  <c r="BE10" i="50"/>
  <c r="AU10" i="50"/>
  <c r="AK10" i="50"/>
  <c r="BD10" i="50"/>
  <c r="AT10" i="50"/>
  <c r="AJ10" i="50"/>
  <c r="Z10" i="50"/>
  <c r="BL10" i="50"/>
  <c r="BB10" i="50"/>
  <c r="AR10" i="50"/>
  <c r="AH10" i="50"/>
  <c r="BC10" i="50"/>
  <c r="AO10" i="50"/>
  <c r="BA10" i="50"/>
  <c r="AN10" i="50"/>
  <c r="Y10" i="50"/>
  <c r="AZ10" i="50"/>
  <c r="AM10" i="50"/>
  <c r="BM10" i="50"/>
  <c r="AY10" i="50"/>
  <c r="AL10" i="50"/>
  <c r="BK10" i="50"/>
  <c r="AX10" i="50"/>
  <c r="AI10" i="50"/>
  <c r="BJ10" i="50"/>
  <c r="AW10" i="50"/>
  <c r="BI10" i="50"/>
  <c r="AV10" i="50"/>
  <c r="BH10" i="50"/>
  <c r="AS10" i="50"/>
  <c r="BG10" i="50"/>
  <c r="AQ10" i="50"/>
  <c r="BF10" i="50"/>
  <c r="AP10" i="50"/>
  <c r="AA10" i="50"/>
  <c r="AG10" i="50"/>
  <c r="AD10" i="50"/>
  <c r="AB10" i="50"/>
  <c r="AE10" i="50"/>
  <c r="X11" i="50"/>
  <c r="AC10" i="50"/>
  <c r="AF10" i="50"/>
  <c r="BN10" i="26"/>
  <c r="BN12" i="19"/>
  <c r="BF12" i="27"/>
  <c r="AV12" i="27"/>
  <c r="AL12" i="27"/>
  <c r="BL12" i="27"/>
  <c r="BB12" i="27"/>
  <c r="AR12" i="27"/>
  <c r="AH12" i="27"/>
  <c r="BJ12" i="27"/>
  <c r="AZ12" i="27"/>
  <c r="AP12" i="27"/>
  <c r="BE12" i="27"/>
  <c r="AQ12" i="27"/>
  <c r="BD12" i="27"/>
  <c r="AO12" i="27"/>
  <c r="AA12" i="27"/>
  <c r="BC12" i="27"/>
  <c r="AN12" i="27"/>
  <c r="Z12" i="27"/>
  <c r="BA12" i="27"/>
  <c r="AM12" i="27"/>
  <c r="Y12" i="27"/>
  <c r="AY12" i="27"/>
  <c r="AK12" i="27"/>
  <c r="BM12" i="27"/>
  <c r="AX12" i="27"/>
  <c r="AJ12" i="27"/>
  <c r="BK12" i="27"/>
  <c r="AW12" i="27"/>
  <c r="AI12" i="27"/>
  <c r="BI12" i="27"/>
  <c r="AU12" i="27"/>
  <c r="BH12" i="27"/>
  <c r="AT12" i="27"/>
  <c r="AS12" i="27"/>
  <c r="BG12" i="27"/>
  <c r="AE12" i="27"/>
  <c r="AD12" i="27"/>
  <c r="AF12" i="27"/>
  <c r="AB12" i="27"/>
  <c r="AG12" i="27"/>
  <c r="AC12" i="27"/>
  <c r="X13" i="27"/>
  <c r="BL12" i="12"/>
  <c r="BB12" i="12"/>
  <c r="AR12" i="12"/>
  <c r="AH12" i="12"/>
  <c r="BJ12" i="12"/>
  <c r="AZ12" i="12"/>
  <c r="AP12" i="12"/>
  <c r="BG12" i="12"/>
  <c r="AU12" i="12"/>
  <c r="AI12" i="12"/>
  <c r="BF12" i="12"/>
  <c r="AT12" i="12"/>
  <c r="BE12" i="12"/>
  <c r="AS12" i="12"/>
  <c r="BD12" i="12"/>
  <c r="AQ12" i="12"/>
  <c r="BC12" i="12"/>
  <c r="AO12" i="12"/>
  <c r="BA12" i="12"/>
  <c r="AN12" i="12"/>
  <c r="BM12" i="12"/>
  <c r="AY12" i="12"/>
  <c r="AM12" i="12"/>
  <c r="AA12" i="12"/>
  <c r="BK12" i="12"/>
  <c r="AX12" i="12"/>
  <c r="AL12" i="12"/>
  <c r="Z12" i="12"/>
  <c r="BI12" i="12"/>
  <c r="AW12" i="12"/>
  <c r="AK12" i="12"/>
  <c r="Y12" i="12"/>
  <c r="BH12" i="12"/>
  <c r="AV12" i="12"/>
  <c r="AJ12" i="12"/>
  <c r="X13" i="12"/>
  <c r="AG12" i="12"/>
  <c r="AD12" i="12"/>
  <c r="AC12" i="12"/>
  <c r="AF12" i="12"/>
  <c r="AB12" i="12"/>
  <c r="AE12" i="12"/>
  <c r="BI12" i="45"/>
  <c r="AY12" i="45"/>
  <c r="AO12" i="45"/>
  <c r="BG12" i="45"/>
  <c r="AW12" i="45"/>
  <c r="AM12" i="45"/>
  <c r="BD12" i="45"/>
  <c r="AT12" i="45"/>
  <c r="AJ12" i="45"/>
  <c r="Z12" i="45"/>
  <c r="BL12" i="45"/>
  <c r="BB12" i="45"/>
  <c r="AR12" i="45"/>
  <c r="AH12" i="45"/>
  <c r="BC12" i="45"/>
  <c r="AL12" i="45"/>
  <c r="BA12" i="45"/>
  <c r="AK12" i="45"/>
  <c r="AZ12" i="45"/>
  <c r="AI12" i="45"/>
  <c r="AX12" i="45"/>
  <c r="BM12" i="45"/>
  <c r="AV12" i="45"/>
  <c r="BK12" i="45"/>
  <c r="AU12" i="45"/>
  <c r="BJ12" i="45"/>
  <c r="AS12" i="45"/>
  <c r="BH12" i="45"/>
  <c r="AQ12" i="45"/>
  <c r="AA12" i="45"/>
  <c r="BF12" i="45"/>
  <c r="AP12" i="45"/>
  <c r="Y12" i="45"/>
  <c r="BE12" i="45"/>
  <c r="AN12" i="45"/>
  <c r="AD12" i="45"/>
  <c r="AF12" i="45"/>
  <c r="X13" i="45"/>
  <c r="AE12" i="45"/>
  <c r="AC12" i="45"/>
  <c r="AB12" i="45"/>
  <c r="AG12" i="45"/>
  <c r="BJ11" i="25"/>
  <c r="AZ11" i="25"/>
  <c r="AP11" i="25"/>
  <c r="BI11" i="25"/>
  <c r="AY11" i="25"/>
  <c r="AO11" i="25"/>
  <c r="BH11" i="25"/>
  <c r="AX11" i="25"/>
  <c r="AN11" i="25"/>
  <c r="BG11" i="25"/>
  <c r="AW11" i="25"/>
  <c r="AM11" i="25"/>
  <c r="BF11" i="25"/>
  <c r="AV11" i="25"/>
  <c r="AL11" i="25"/>
  <c r="BE11" i="25"/>
  <c r="AU11" i="25"/>
  <c r="AK11" i="25"/>
  <c r="BD11" i="25"/>
  <c r="AT11" i="25"/>
  <c r="AJ11" i="25"/>
  <c r="Z11" i="25"/>
  <c r="AR11" i="25"/>
  <c r="AQ11" i="25"/>
  <c r="AI11" i="25"/>
  <c r="BM11" i="25"/>
  <c r="AH11" i="25"/>
  <c r="BL11" i="25"/>
  <c r="BK11" i="25"/>
  <c r="Y11" i="25"/>
  <c r="BC11" i="25"/>
  <c r="BB11" i="25"/>
  <c r="BA11" i="25"/>
  <c r="AS11" i="25"/>
  <c r="AA11" i="25"/>
  <c r="AE11" i="25"/>
  <c r="AF11" i="25"/>
  <c r="AB11" i="25"/>
  <c r="AG11" i="25"/>
  <c r="AD11" i="25"/>
  <c r="X12" i="25"/>
  <c r="AC11" i="25"/>
  <c r="BN15" i="40"/>
  <c r="BN13" i="51"/>
  <c r="BN10" i="29"/>
  <c r="BJ11" i="16"/>
  <c r="AZ11" i="16"/>
  <c r="AP11" i="16"/>
  <c r="BE11" i="16"/>
  <c r="AT11" i="16"/>
  <c r="AI11" i="16"/>
  <c r="BD11" i="16"/>
  <c r="AS11" i="16"/>
  <c r="AH11" i="16"/>
  <c r="BC11" i="16"/>
  <c r="AR11" i="16"/>
  <c r="BM11" i="16"/>
  <c r="BB11" i="16"/>
  <c r="AQ11" i="16"/>
  <c r="BL11" i="16"/>
  <c r="BA11" i="16"/>
  <c r="AO11" i="16"/>
  <c r="BK11" i="16"/>
  <c r="AY11" i="16"/>
  <c r="AN11" i="16"/>
  <c r="BI11" i="16"/>
  <c r="AX11" i="16"/>
  <c r="AM11" i="16"/>
  <c r="BH11" i="16"/>
  <c r="AW11" i="16"/>
  <c r="AL11" i="16"/>
  <c r="AA11" i="16"/>
  <c r="BG11" i="16"/>
  <c r="AV11" i="16"/>
  <c r="AK11" i="16"/>
  <c r="Z11" i="16"/>
  <c r="BF11" i="16"/>
  <c r="AU11" i="16"/>
  <c r="AJ11" i="16"/>
  <c r="Y11" i="16"/>
  <c r="AF11" i="16"/>
  <c r="AE11" i="16"/>
  <c r="AG11" i="16"/>
  <c r="AD11" i="16"/>
  <c r="AC11" i="16"/>
  <c r="AB11" i="16"/>
  <c r="BN11" i="16" s="1"/>
  <c r="X12" i="16"/>
  <c r="BE11" i="26"/>
  <c r="AU11" i="26"/>
  <c r="AK11" i="26"/>
  <c r="AA11" i="26"/>
  <c r="BD11" i="26"/>
  <c r="AT11" i="26"/>
  <c r="AJ11" i="26"/>
  <c r="Z11" i="26"/>
  <c r="BM11" i="26"/>
  <c r="BC11" i="26"/>
  <c r="AS11" i="26"/>
  <c r="AI11" i="26"/>
  <c r="Y11" i="26"/>
  <c r="BL11" i="26"/>
  <c r="BB11" i="26"/>
  <c r="AR11" i="26"/>
  <c r="AH11" i="26"/>
  <c r="BK11" i="26"/>
  <c r="BA11" i="26"/>
  <c r="AQ11" i="26"/>
  <c r="BJ11" i="26"/>
  <c r="AZ11" i="26"/>
  <c r="AP11" i="26"/>
  <c r="BI11" i="26"/>
  <c r="AY11" i="26"/>
  <c r="AO11" i="26"/>
  <c r="BH11" i="26"/>
  <c r="AX11" i="26"/>
  <c r="AN11" i="26"/>
  <c r="BG11" i="26"/>
  <c r="AW11" i="26"/>
  <c r="AM11" i="26"/>
  <c r="BF11" i="26"/>
  <c r="AV11" i="26"/>
  <c r="AL11" i="26"/>
  <c r="AF11" i="26"/>
  <c r="AG11" i="26"/>
  <c r="AE11" i="26"/>
  <c r="AC11" i="26"/>
  <c r="AD11" i="26"/>
  <c r="X12" i="26"/>
  <c r="AB11" i="26"/>
  <c r="BD13" i="19"/>
  <c r="AT13" i="19"/>
  <c r="AJ13" i="19"/>
  <c r="Z13" i="19"/>
  <c r="BM13" i="19"/>
  <c r="BC13" i="19"/>
  <c r="AS13" i="19"/>
  <c r="AI13" i="19"/>
  <c r="Y13" i="19"/>
  <c r="BL13" i="19"/>
  <c r="BB13" i="19"/>
  <c r="AR13" i="19"/>
  <c r="AH13" i="19"/>
  <c r="BK13" i="19"/>
  <c r="BA13" i="19"/>
  <c r="AQ13" i="19"/>
  <c r="BJ13" i="19"/>
  <c r="AZ13" i="19"/>
  <c r="AP13" i="19"/>
  <c r="BI13" i="19"/>
  <c r="AY13" i="19"/>
  <c r="AO13" i="19"/>
  <c r="BG13" i="19"/>
  <c r="AW13" i="19"/>
  <c r="AM13" i="19"/>
  <c r="BF13" i="19"/>
  <c r="AV13" i="19"/>
  <c r="AL13" i="19"/>
  <c r="BE13" i="19"/>
  <c r="AU13" i="19"/>
  <c r="AK13" i="19"/>
  <c r="AA13" i="19"/>
  <c r="BH13" i="19"/>
  <c r="AX13" i="19"/>
  <c r="AN13" i="19"/>
  <c r="AF13" i="19"/>
  <c r="AB13" i="19"/>
  <c r="BN13" i="19" s="1"/>
  <c r="AG13" i="19"/>
  <c r="AE13" i="19"/>
  <c r="X14" i="19"/>
  <c r="AC13" i="19"/>
  <c r="AD13" i="19"/>
  <c r="BN12" i="54"/>
  <c r="BN10" i="8"/>
  <c r="BN12" i="11"/>
  <c r="BN12" i="41"/>
  <c r="BE14" i="51"/>
  <c r="AU14" i="51"/>
  <c r="AK14" i="51"/>
  <c r="BM14" i="51"/>
  <c r="BC14" i="51"/>
  <c r="AS14" i="51"/>
  <c r="AI14" i="51"/>
  <c r="Y14" i="51"/>
  <c r="BL14" i="51"/>
  <c r="BB14" i="51"/>
  <c r="AR14" i="51"/>
  <c r="AH14" i="51"/>
  <c r="AZ14" i="51"/>
  <c r="AM14" i="51"/>
  <c r="AY14" i="51"/>
  <c r="AL14" i="51"/>
  <c r="BK14" i="51"/>
  <c r="AX14" i="51"/>
  <c r="AJ14" i="51"/>
  <c r="BJ14" i="51"/>
  <c r="AW14" i="51"/>
  <c r="BI14" i="51"/>
  <c r="AV14" i="51"/>
  <c r="BH14" i="51"/>
  <c r="AT14" i="51"/>
  <c r="BG14" i="51"/>
  <c r="AQ14" i="51"/>
  <c r="BF14" i="51"/>
  <c r="AP14" i="51"/>
  <c r="BD14" i="51"/>
  <c r="AO14" i="51"/>
  <c r="BA14" i="51"/>
  <c r="AN14" i="51"/>
  <c r="Z14" i="51"/>
  <c r="AA14" i="51"/>
  <c r="AB14" i="51"/>
  <c r="AG14" i="51"/>
  <c r="X15" i="51"/>
  <c r="AC14" i="51"/>
  <c r="AD14" i="51"/>
  <c r="AF14" i="51"/>
  <c r="AE14" i="51"/>
  <c r="BM11" i="49"/>
  <c r="BC11" i="49"/>
  <c r="AS11" i="49"/>
  <c r="AI11" i="49"/>
  <c r="Y11" i="49"/>
  <c r="BG11" i="49"/>
  <c r="AV11" i="49"/>
  <c r="AK11" i="49"/>
  <c r="Z11" i="49"/>
  <c r="BE11" i="49"/>
  <c r="AT11" i="49"/>
  <c r="AH11" i="49"/>
  <c r="BD11" i="49"/>
  <c r="AR11" i="49"/>
  <c r="BB11" i="49"/>
  <c r="AQ11" i="49"/>
  <c r="BK11" i="49"/>
  <c r="AZ11" i="49"/>
  <c r="AO11" i="49"/>
  <c r="BI11" i="49"/>
  <c r="AM11" i="49"/>
  <c r="BH11" i="49"/>
  <c r="AL11" i="49"/>
  <c r="BF11" i="49"/>
  <c r="AJ11" i="49"/>
  <c r="BA11" i="49"/>
  <c r="AY11" i="49"/>
  <c r="AX11" i="49"/>
  <c r="AW11" i="49"/>
  <c r="AU11" i="49"/>
  <c r="BL11" i="49"/>
  <c r="AP11" i="49"/>
  <c r="AN11" i="49"/>
  <c r="BJ11" i="49"/>
  <c r="AA11" i="49"/>
  <c r="AD11" i="49"/>
  <c r="AE11" i="49"/>
  <c r="AB11" i="49"/>
  <c r="AG11" i="49"/>
  <c r="AC11" i="49"/>
  <c r="AF11" i="49"/>
  <c r="X12" i="49"/>
  <c r="BF12" i="15"/>
  <c r="AV12" i="15"/>
  <c r="AL12" i="15"/>
  <c r="BD12" i="15"/>
  <c r="AS12" i="15"/>
  <c r="AH12" i="15"/>
  <c r="BC12" i="15"/>
  <c r="AR12" i="15"/>
  <c r="BM12" i="15"/>
  <c r="BB12" i="15"/>
  <c r="AQ12" i="15"/>
  <c r="BL12" i="15"/>
  <c r="BA12" i="15"/>
  <c r="AP12" i="15"/>
  <c r="BK12" i="15"/>
  <c r="AZ12" i="15"/>
  <c r="AO12" i="15"/>
  <c r="BJ12" i="15"/>
  <c r="AY12" i="15"/>
  <c r="AN12" i="15"/>
  <c r="BI12" i="15"/>
  <c r="AX12" i="15"/>
  <c r="AM12" i="15"/>
  <c r="AA12" i="15"/>
  <c r="BH12" i="15"/>
  <c r="AW12" i="15"/>
  <c r="AK12" i="15"/>
  <c r="Z12" i="15"/>
  <c r="BG12" i="15"/>
  <c r="AU12" i="15"/>
  <c r="AJ12" i="15"/>
  <c r="Y12" i="15"/>
  <c r="BE12" i="15"/>
  <c r="AT12" i="15"/>
  <c r="AI12" i="15"/>
  <c r="AF12" i="15"/>
  <c r="X13" i="15"/>
  <c r="AE12" i="15"/>
  <c r="AB12" i="15"/>
  <c r="AG12" i="15"/>
  <c r="AD12" i="15"/>
  <c r="AC12" i="15"/>
  <c r="BH14" i="47"/>
  <c r="AX14" i="47"/>
  <c r="AN14" i="47"/>
  <c r="BE14" i="47"/>
  <c r="AU14" i="47"/>
  <c r="AK14" i="47"/>
  <c r="BM14" i="47"/>
  <c r="BC14" i="47"/>
  <c r="AS14" i="47"/>
  <c r="AI14" i="47"/>
  <c r="Y14" i="47"/>
  <c r="BL14" i="47"/>
  <c r="BB14" i="47"/>
  <c r="AR14" i="47"/>
  <c r="AH14" i="47"/>
  <c r="AZ14" i="47"/>
  <c r="AJ14" i="47"/>
  <c r="AY14" i="47"/>
  <c r="AW14" i="47"/>
  <c r="BJ14" i="47"/>
  <c r="AT14" i="47"/>
  <c r="BF14" i="47"/>
  <c r="AO14" i="47"/>
  <c r="BD14" i="47"/>
  <c r="AM14" i="47"/>
  <c r="AP14" i="47"/>
  <c r="AL14" i="47"/>
  <c r="BK14" i="47"/>
  <c r="Z14" i="47"/>
  <c r="BI14" i="47"/>
  <c r="BG14" i="47"/>
  <c r="BA14" i="47"/>
  <c r="AV14" i="47"/>
  <c r="AQ14" i="47"/>
  <c r="AA14" i="47"/>
  <c r="AE14" i="47"/>
  <c r="X15" i="47"/>
  <c r="AG14" i="47"/>
  <c r="AF14" i="47"/>
  <c r="AD14" i="47"/>
  <c r="AB14" i="47"/>
  <c r="AC14" i="47"/>
  <c r="BG12" i="7"/>
  <c r="AW12" i="7"/>
  <c r="AM12" i="7"/>
  <c r="BF12" i="7"/>
  <c r="AV12" i="7"/>
  <c r="AL12" i="7"/>
  <c r="BE12" i="7"/>
  <c r="AU12" i="7"/>
  <c r="AK12" i="7"/>
  <c r="BD12" i="7"/>
  <c r="AT12" i="7"/>
  <c r="AJ12" i="7"/>
  <c r="Z12" i="7"/>
  <c r="BM12" i="7"/>
  <c r="BC12" i="7"/>
  <c r="AS12" i="7"/>
  <c r="AI12" i="7"/>
  <c r="Y12" i="7"/>
  <c r="BL12" i="7"/>
  <c r="BB12" i="7"/>
  <c r="AR12" i="7"/>
  <c r="AH12" i="7"/>
  <c r="BK12" i="7"/>
  <c r="BA12" i="7"/>
  <c r="AQ12" i="7"/>
  <c r="BI12" i="7"/>
  <c r="AY12" i="7"/>
  <c r="AO12" i="7"/>
  <c r="BJ12" i="7"/>
  <c r="AZ12" i="7"/>
  <c r="AP12" i="7"/>
  <c r="BH12" i="7"/>
  <c r="AX12" i="7"/>
  <c r="AN12" i="7"/>
  <c r="AA12" i="7"/>
  <c r="X13" i="7"/>
  <c r="AG12" i="7"/>
  <c r="AC12" i="7"/>
  <c r="AD12" i="7"/>
  <c r="AE12" i="7"/>
  <c r="AF12" i="7"/>
  <c r="AB12" i="7"/>
  <c r="BN12" i="7" s="1"/>
  <c r="BL12" i="21"/>
  <c r="BB12" i="21"/>
  <c r="AR12" i="21"/>
  <c r="AH12" i="21"/>
  <c r="BK12" i="21"/>
  <c r="BA12" i="21"/>
  <c r="AQ12" i="21"/>
  <c r="BJ12" i="21"/>
  <c r="AZ12" i="21"/>
  <c r="AP12" i="21"/>
  <c r="BF12" i="21"/>
  <c r="AV12" i="21"/>
  <c r="AL12" i="21"/>
  <c r="BM12" i="21"/>
  <c r="BC12" i="21"/>
  <c r="AS12" i="21"/>
  <c r="AI12" i="21"/>
  <c r="Y12" i="21"/>
  <c r="AT12" i="21"/>
  <c r="Z12" i="21"/>
  <c r="BI12" i="21"/>
  <c r="AO12" i="21"/>
  <c r="BH12" i="21"/>
  <c r="AN12" i="21"/>
  <c r="BG12" i="21"/>
  <c r="AM12" i="21"/>
  <c r="BE12" i="21"/>
  <c r="AK12" i="21"/>
  <c r="BD12" i="21"/>
  <c r="AJ12" i="21"/>
  <c r="AX12" i="21"/>
  <c r="AW12" i="21"/>
  <c r="AU12" i="21"/>
  <c r="AA12" i="21"/>
  <c r="AY12" i="21"/>
  <c r="AG12" i="21"/>
  <c r="AB12" i="21"/>
  <c r="X13" i="21"/>
  <c r="AC12" i="21"/>
  <c r="AD12" i="21"/>
  <c r="AF12" i="21"/>
  <c r="AE12" i="21"/>
  <c r="BN10" i="42"/>
  <c r="BN10" i="30"/>
  <c r="BF13" i="54"/>
  <c r="AV13" i="54"/>
  <c r="AL13" i="54"/>
  <c r="BJ13" i="54"/>
  <c r="AY13" i="54"/>
  <c r="AN13" i="54"/>
  <c r="BE13" i="54"/>
  <c r="AT13" i="54"/>
  <c r="AI13" i="54"/>
  <c r="BD13" i="54"/>
  <c r="AQ13" i="54"/>
  <c r="BB13" i="54"/>
  <c r="AO13" i="54"/>
  <c r="Z13" i="54"/>
  <c r="BK13" i="54"/>
  <c r="AW13" i="54"/>
  <c r="AH13" i="54"/>
  <c r="BI13" i="54"/>
  <c r="AP13" i="54"/>
  <c r="BH13" i="54"/>
  <c r="AM13" i="54"/>
  <c r="BG13" i="54"/>
  <c r="AK13" i="54"/>
  <c r="BC13" i="54"/>
  <c r="AJ13" i="54"/>
  <c r="BA13" i="54"/>
  <c r="AZ13" i="54"/>
  <c r="AX13" i="54"/>
  <c r="AU13" i="54"/>
  <c r="AA13" i="54"/>
  <c r="BM13" i="54"/>
  <c r="AS13" i="54"/>
  <c r="Y13" i="54"/>
  <c r="BL13" i="54"/>
  <c r="AR13" i="54"/>
  <c r="AE13" i="54"/>
  <c r="AB13" i="54"/>
  <c r="BN13" i="54" s="1"/>
  <c r="X14" i="54"/>
  <c r="AG13" i="54"/>
  <c r="AF13" i="54"/>
  <c r="AC13" i="54"/>
  <c r="AD13" i="54"/>
  <c r="BN10" i="33"/>
  <c r="BN11" i="27"/>
  <c r="BH11" i="36"/>
  <c r="AX11" i="36"/>
  <c r="AN11" i="36"/>
  <c r="BF11" i="36"/>
  <c r="AV11" i="36"/>
  <c r="AL11" i="36"/>
  <c r="BE11" i="36"/>
  <c r="AU11" i="36"/>
  <c r="AK11" i="36"/>
  <c r="BD11" i="36"/>
  <c r="AT11" i="36"/>
  <c r="AJ11" i="36"/>
  <c r="Z11" i="36"/>
  <c r="BM11" i="36"/>
  <c r="BC11" i="36"/>
  <c r="AS11" i="36"/>
  <c r="AI11" i="36"/>
  <c r="Y11" i="36"/>
  <c r="BL11" i="36"/>
  <c r="BB11" i="36"/>
  <c r="AR11" i="36"/>
  <c r="AH11" i="36"/>
  <c r="AW11" i="36"/>
  <c r="AQ11" i="36"/>
  <c r="AP11" i="36"/>
  <c r="BK11" i="36"/>
  <c r="AO11" i="36"/>
  <c r="BJ11" i="36"/>
  <c r="AM11" i="36"/>
  <c r="BI11" i="36"/>
  <c r="BG11" i="36"/>
  <c r="BA11" i="36"/>
  <c r="AZ11" i="36"/>
  <c r="AY11" i="36"/>
  <c r="AA11" i="36"/>
  <c r="X12" i="36"/>
  <c r="AF11" i="36"/>
  <c r="AE11" i="36"/>
  <c r="AB11" i="36"/>
  <c r="AD11" i="36"/>
  <c r="AG11" i="36"/>
  <c r="AC11" i="36"/>
  <c r="BN15" i="22"/>
  <c r="BF14" i="28"/>
  <c r="AV14" i="28"/>
  <c r="AL14" i="28"/>
  <c r="BE14" i="28"/>
  <c r="AU14" i="28"/>
  <c r="AK14" i="28"/>
  <c r="BD14" i="28"/>
  <c r="AT14" i="28"/>
  <c r="AJ14" i="28"/>
  <c r="Z14" i="28"/>
  <c r="BM14" i="28"/>
  <c r="BC14" i="28"/>
  <c r="AS14" i="28"/>
  <c r="AI14" i="28"/>
  <c r="Y14" i="28"/>
  <c r="BL14" i="28"/>
  <c r="BB14" i="28"/>
  <c r="AR14" i="28"/>
  <c r="AH14" i="28"/>
  <c r="BK14" i="28"/>
  <c r="BA14" i="28"/>
  <c r="AQ14" i="28"/>
  <c r="BI14" i="28"/>
  <c r="AY14" i="28"/>
  <c r="AO14" i="28"/>
  <c r="BG14" i="28"/>
  <c r="AW14" i="28"/>
  <c r="AM14" i="28"/>
  <c r="BJ14" i="28"/>
  <c r="BH14" i="28"/>
  <c r="AZ14" i="28"/>
  <c r="AX14" i="28"/>
  <c r="AP14" i="28"/>
  <c r="AN14" i="28"/>
  <c r="AA14" i="28"/>
  <c r="AG14" i="28"/>
  <c r="X15" i="28"/>
  <c r="AE14" i="28"/>
  <c r="AD14" i="28"/>
  <c r="AB14" i="28"/>
  <c r="BN14" i="28" s="1"/>
  <c r="AC14" i="28"/>
  <c r="AF14" i="28"/>
  <c r="BN11" i="46"/>
  <c r="BN11" i="53"/>
  <c r="BG13" i="41"/>
  <c r="AW13" i="41"/>
  <c r="AM13" i="41"/>
  <c r="BL13" i="41"/>
  <c r="BB13" i="41"/>
  <c r="AR13" i="41"/>
  <c r="AH13" i="41"/>
  <c r="BK13" i="41"/>
  <c r="BA13" i="41"/>
  <c r="AQ13" i="41"/>
  <c r="BJ13" i="41"/>
  <c r="AV13" i="41"/>
  <c r="AI13" i="41"/>
  <c r="BI13" i="41"/>
  <c r="AU13" i="41"/>
  <c r="BH13" i="41"/>
  <c r="AT13" i="41"/>
  <c r="BF13" i="41"/>
  <c r="AS13" i="41"/>
  <c r="BE13" i="41"/>
  <c r="AP13" i="41"/>
  <c r="BD13" i="41"/>
  <c r="AO13" i="41"/>
  <c r="BC13" i="41"/>
  <c r="AN13" i="41"/>
  <c r="Z13" i="41"/>
  <c r="AZ13" i="41"/>
  <c r="AL13" i="41"/>
  <c r="Y13" i="41"/>
  <c r="BM13" i="41"/>
  <c r="AX13" i="41"/>
  <c r="AJ13" i="41"/>
  <c r="AY13" i="41"/>
  <c r="AK13" i="41"/>
  <c r="AA13" i="41"/>
  <c r="AG13" i="41"/>
  <c r="AF13" i="41"/>
  <c r="AB13" i="41"/>
  <c r="AD13" i="41"/>
  <c r="AC13" i="41"/>
  <c r="X14" i="41"/>
  <c r="AE13" i="41"/>
  <c r="BL11" i="14"/>
  <c r="BB11" i="14"/>
  <c r="AR11" i="14"/>
  <c r="AH11" i="14"/>
  <c r="BJ11" i="14"/>
  <c r="AZ11" i="14"/>
  <c r="AP11" i="14"/>
  <c r="BI11" i="14"/>
  <c r="AY11" i="14"/>
  <c r="AO11" i="14"/>
  <c r="BH11" i="14"/>
  <c r="AX11" i="14"/>
  <c r="AN11" i="14"/>
  <c r="BG11" i="14"/>
  <c r="AW11" i="14"/>
  <c r="AM11" i="14"/>
  <c r="BE11" i="14"/>
  <c r="AU11" i="14"/>
  <c r="AK11" i="14"/>
  <c r="BK11" i="14"/>
  <c r="AJ11" i="14"/>
  <c r="BF11" i="14"/>
  <c r="AI11" i="14"/>
  <c r="BD11" i="14"/>
  <c r="BC11" i="14"/>
  <c r="BA11" i="14"/>
  <c r="Z11" i="14"/>
  <c r="AV11" i="14"/>
  <c r="Y11" i="14"/>
  <c r="AT11" i="14"/>
  <c r="AS11" i="14"/>
  <c r="AQ11" i="14"/>
  <c r="BM11" i="14"/>
  <c r="AL11" i="14"/>
  <c r="AA11" i="14"/>
  <c r="AG11" i="14"/>
  <c r="AF11" i="14"/>
  <c r="X12" i="14"/>
  <c r="AB11" i="14"/>
  <c r="AC11" i="14"/>
  <c r="AE11" i="14"/>
  <c r="AD11" i="14"/>
  <c r="BF11" i="24"/>
  <c r="AV11" i="24"/>
  <c r="AL11" i="24"/>
  <c r="BE11" i="24"/>
  <c r="AU11" i="24"/>
  <c r="AK11" i="24"/>
  <c r="BD11" i="24"/>
  <c r="AT11" i="24"/>
  <c r="AJ11" i="24"/>
  <c r="Z11" i="24"/>
  <c r="BL11" i="24"/>
  <c r="BB11" i="24"/>
  <c r="AR11" i="24"/>
  <c r="AH11" i="24"/>
  <c r="BJ11" i="24"/>
  <c r="AZ11" i="24"/>
  <c r="AP11" i="24"/>
  <c r="AY11" i="24"/>
  <c r="AX11" i="24"/>
  <c r="AW11" i="24"/>
  <c r="BM11" i="24"/>
  <c r="AS11" i="24"/>
  <c r="Y11" i="24"/>
  <c r="BK11" i="24"/>
  <c r="AQ11" i="24"/>
  <c r="BI11" i="24"/>
  <c r="AO11" i="24"/>
  <c r="BH11" i="24"/>
  <c r="AN11" i="24"/>
  <c r="BG11" i="24"/>
  <c r="AM11" i="24"/>
  <c r="BC11" i="24"/>
  <c r="AI11" i="24"/>
  <c r="BA11" i="24"/>
  <c r="AA11" i="24"/>
  <c r="X12" i="24"/>
  <c r="AD11" i="24"/>
  <c r="AG11" i="24"/>
  <c r="AE11" i="24"/>
  <c r="AC11" i="24"/>
  <c r="AB11" i="24"/>
  <c r="BN11" i="24" s="1"/>
  <c r="AF11" i="24"/>
  <c r="BN11" i="32"/>
  <c r="BN10" i="49"/>
  <c r="BK13" i="39"/>
  <c r="BA13" i="39"/>
  <c r="AQ13" i="39"/>
  <c r="BJ13" i="39"/>
  <c r="AZ13" i="39"/>
  <c r="AP13" i="39"/>
  <c r="BI13" i="39"/>
  <c r="AY13" i="39"/>
  <c r="AO13" i="39"/>
  <c r="BH13" i="39"/>
  <c r="AX13" i="39"/>
  <c r="AN13" i="39"/>
  <c r="BG13" i="39"/>
  <c r="AW13" i="39"/>
  <c r="AM13" i="39"/>
  <c r="BF13" i="39"/>
  <c r="AV13" i="39"/>
  <c r="AL13" i="39"/>
  <c r="BD13" i="39"/>
  <c r="AT13" i="39"/>
  <c r="AJ13" i="39"/>
  <c r="Z13" i="39"/>
  <c r="AU13" i="39"/>
  <c r="AS13" i="39"/>
  <c r="AR13" i="39"/>
  <c r="AK13" i="39"/>
  <c r="AI13" i="39"/>
  <c r="BM13" i="39"/>
  <c r="AH13" i="39"/>
  <c r="BL13" i="39"/>
  <c r="AA13" i="39"/>
  <c r="BE13" i="39"/>
  <c r="Y13" i="39"/>
  <c r="BC13" i="39"/>
  <c r="BB13" i="39"/>
  <c r="X14" i="39"/>
  <c r="AF13" i="39"/>
  <c r="AB13" i="39"/>
  <c r="BN13" i="39" s="1"/>
  <c r="AC13" i="39"/>
  <c r="AG13" i="39"/>
  <c r="AD13" i="39"/>
  <c r="AE13" i="39"/>
  <c r="BD11" i="17"/>
  <c r="AT11" i="17"/>
  <c r="AJ11" i="17"/>
  <c r="Z11" i="17"/>
  <c r="BJ11" i="17"/>
  <c r="AZ11" i="17"/>
  <c r="AP11" i="17"/>
  <c r="BB11" i="17"/>
  <c r="AO11" i="17"/>
  <c r="BM11" i="17"/>
  <c r="BA11" i="17"/>
  <c r="AN11" i="17"/>
  <c r="BL11" i="17"/>
  <c r="AY11" i="17"/>
  <c r="AM11" i="17"/>
  <c r="BK11" i="17"/>
  <c r="AX11" i="17"/>
  <c r="AL11" i="17"/>
  <c r="Y11" i="17"/>
  <c r="BI11" i="17"/>
  <c r="AW11" i="17"/>
  <c r="AK11" i="17"/>
  <c r="BH11" i="17"/>
  <c r="AV11" i="17"/>
  <c r="AI11" i="17"/>
  <c r="BG11" i="17"/>
  <c r="AU11" i="17"/>
  <c r="AH11" i="17"/>
  <c r="BF11" i="17"/>
  <c r="AS11" i="17"/>
  <c r="BE11" i="17"/>
  <c r="AR11" i="17"/>
  <c r="AQ11" i="17"/>
  <c r="BC11" i="17"/>
  <c r="AA11" i="17"/>
  <c r="AD11" i="17"/>
  <c r="AE11" i="17"/>
  <c r="X12" i="17"/>
  <c r="AC11" i="17"/>
  <c r="AF11" i="17"/>
  <c r="AG11" i="17"/>
  <c r="AB11" i="17"/>
  <c r="BN13" i="20"/>
  <c r="BI11" i="30"/>
  <c r="AY11" i="30"/>
  <c r="AO11" i="30"/>
  <c r="BG11" i="30"/>
  <c r="AW11" i="30"/>
  <c r="AM11" i="30"/>
  <c r="BE11" i="30"/>
  <c r="AU11" i="30"/>
  <c r="AK11" i="30"/>
  <c r="BD11" i="30"/>
  <c r="AT11" i="30"/>
  <c r="AJ11" i="30"/>
  <c r="Z11" i="30"/>
  <c r="BM11" i="30"/>
  <c r="BC11" i="30"/>
  <c r="AS11" i="30"/>
  <c r="AI11" i="30"/>
  <c r="Y11" i="30"/>
  <c r="BL11" i="30"/>
  <c r="AR11" i="30"/>
  <c r="BK11" i="30"/>
  <c r="AQ11" i="30"/>
  <c r="BJ11" i="30"/>
  <c r="AP11" i="30"/>
  <c r="BH11" i="30"/>
  <c r="AN11" i="30"/>
  <c r="BF11" i="30"/>
  <c r="AL11" i="30"/>
  <c r="BB11" i="30"/>
  <c r="AH11" i="30"/>
  <c r="AZ11" i="30"/>
  <c r="AX11" i="30"/>
  <c r="AV11" i="30"/>
  <c r="BA11" i="30"/>
  <c r="AA11" i="30"/>
  <c r="AG11" i="30"/>
  <c r="AE11" i="30"/>
  <c r="X12" i="30"/>
  <c r="AC11" i="30"/>
  <c r="AB11" i="30"/>
  <c r="AD11" i="30"/>
  <c r="AF11" i="30"/>
  <c r="BN9" i="58"/>
  <c r="BG14" i="35"/>
  <c r="AW14" i="35"/>
  <c r="AM14" i="35"/>
  <c r="BE14" i="35"/>
  <c r="AU14" i="35"/>
  <c r="AK14" i="35"/>
  <c r="BB14" i="35"/>
  <c r="AP14" i="35"/>
  <c r="BM14" i="35"/>
  <c r="BA14" i="35"/>
  <c r="AO14" i="35"/>
  <c r="BL14" i="35"/>
  <c r="AZ14" i="35"/>
  <c r="AN14" i="35"/>
  <c r="Z14" i="35"/>
  <c r="BK14" i="35"/>
  <c r="AY14" i="35"/>
  <c r="AL14" i="35"/>
  <c r="Y14" i="35"/>
  <c r="BJ14" i="35"/>
  <c r="AX14" i="35"/>
  <c r="AJ14" i="35"/>
  <c r="BI14" i="35"/>
  <c r="AV14" i="35"/>
  <c r="AI14" i="35"/>
  <c r="BH14" i="35"/>
  <c r="AT14" i="35"/>
  <c r="AH14" i="35"/>
  <c r="BF14" i="35"/>
  <c r="AS14" i="35"/>
  <c r="BC14" i="35"/>
  <c r="AQ14" i="35"/>
  <c r="BD14" i="35"/>
  <c r="AR14" i="35"/>
  <c r="AA14" i="35"/>
  <c r="AD14" i="35"/>
  <c r="AG14" i="35"/>
  <c r="X15" i="35"/>
  <c r="AB14" i="35"/>
  <c r="BN14" i="35" s="1"/>
  <c r="AC14" i="35"/>
  <c r="AE14" i="35"/>
  <c r="AF14" i="35"/>
  <c r="BN9" i="50"/>
  <c r="BF14" i="43"/>
  <c r="AV14" i="43"/>
  <c r="AL14" i="43"/>
  <c r="BE14" i="43"/>
  <c r="AU14" i="43"/>
  <c r="AK14" i="43"/>
  <c r="BD14" i="43"/>
  <c r="AT14" i="43"/>
  <c r="AJ14" i="43"/>
  <c r="Z14" i="43"/>
  <c r="BM14" i="43"/>
  <c r="BC14" i="43"/>
  <c r="AS14" i="43"/>
  <c r="AI14" i="43"/>
  <c r="Y14" i="43"/>
  <c r="BL14" i="43"/>
  <c r="BB14" i="43"/>
  <c r="AR14" i="43"/>
  <c r="AH14" i="43"/>
  <c r="BK14" i="43"/>
  <c r="BA14" i="43"/>
  <c r="AQ14" i="43"/>
  <c r="BJ14" i="43"/>
  <c r="AZ14" i="43"/>
  <c r="AP14" i="43"/>
  <c r="BI14" i="43"/>
  <c r="AY14" i="43"/>
  <c r="AO14" i="43"/>
  <c r="BH14" i="43"/>
  <c r="AX14" i="43"/>
  <c r="AN14" i="43"/>
  <c r="BG14" i="43"/>
  <c r="AW14" i="43"/>
  <c r="AM14" i="43"/>
  <c r="AA14" i="43"/>
  <c r="AB14" i="43"/>
  <c r="AG14" i="43"/>
  <c r="AE14" i="43"/>
  <c r="X15" i="43"/>
  <c r="AF14" i="43"/>
  <c r="AC14" i="43"/>
  <c r="AD14" i="43"/>
  <c r="BN11" i="14" l="1"/>
  <c r="BH14" i="41"/>
  <c r="AX14" i="41"/>
  <c r="AN14" i="41"/>
  <c r="BM14" i="41"/>
  <c r="BC14" i="41"/>
  <c r="AS14" i="41"/>
  <c r="AI14" i="41"/>
  <c r="Y14" i="41"/>
  <c r="BL14" i="41"/>
  <c r="BB14" i="41"/>
  <c r="AR14" i="41"/>
  <c r="AH14" i="41"/>
  <c r="BE14" i="41"/>
  <c r="AP14" i="41"/>
  <c r="BD14" i="41"/>
  <c r="AO14" i="41"/>
  <c r="BA14" i="41"/>
  <c r="AM14" i="41"/>
  <c r="Z14" i="41"/>
  <c r="AZ14" i="41"/>
  <c r="AL14" i="41"/>
  <c r="AY14" i="41"/>
  <c r="AK14" i="41"/>
  <c r="BK14" i="41"/>
  <c r="AW14" i="41"/>
  <c r="AJ14" i="41"/>
  <c r="BJ14" i="41"/>
  <c r="AV14" i="41"/>
  <c r="BI14" i="41"/>
  <c r="AU14" i="41"/>
  <c r="BF14" i="41"/>
  <c r="AQ14" i="41"/>
  <c r="BG14" i="41"/>
  <c r="AT14" i="41"/>
  <c r="AA14" i="41"/>
  <c r="AB14" i="41"/>
  <c r="AG14" i="41"/>
  <c r="AD14" i="41"/>
  <c r="AF14" i="41"/>
  <c r="AC14" i="41"/>
  <c r="X15" i="41"/>
  <c r="AE14" i="41"/>
  <c r="BN14" i="51"/>
  <c r="BJ12" i="25"/>
  <c r="AZ12" i="25"/>
  <c r="AP12" i="25"/>
  <c r="BI12" i="25"/>
  <c r="AY12" i="25"/>
  <c r="AO12" i="25"/>
  <c r="BH12" i="25"/>
  <c r="AX12" i="25"/>
  <c r="AN12" i="25"/>
  <c r="BG12" i="25"/>
  <c r="AW12" i="25"/>
  <c r="AM12" i="25"/>
  <c r="BF12" i="25"/>
  <c r="AV12" i="25"/>
  <c r="AL12" i="25"/>
  <c r="BE12" i="25"/>
  <c r="AU12" i="25"/>
  <c r="AK12" i="25"/>
  <c r="BD12" i="25"/>
  <c r="AT12" i="25"/>
  <c r="AJ12" i="25"/>
  <c r="Z12" i="25"/>
  <c r="BK12" i="25"/>
  <c r="Y12" i="25"/>
  <c r="BC12" i="25"/>
  <c r="BB12" i="25"/>
  <c r="BA12" i="25"/>
  <c r="AS12" i="25"/>
  <c r="AR12" i="25"/>
  <c r="AQ12" i="25"/>
  <c r="AI12" i="25"/>
  <c r="BM12" i="25"/>
  <c r="AH12" i="25"/>
  <c r="BL12" i="25"/>
  <c r="AA12" i="25"/>
  <c r="AE12" i="25"/>
  <c r="X13" i="25"/>
  <c r="AF12" i="25"/>
  <c r="AD12" i="25"/>
  <c r="AB12" i="25"/>
  <c r="AG12" i="25"/>
  <c r="AC12" i="25"/>
  <c r="BH11" i="9"/>
  <c r="AX11" i="9"/>
  <c r="AN11" i="9"/>
  <c r="BM11" i="9"/>
  <c r="BB11" i="9"/>
  <c r="AQ11" i="9"/>
  <c r="BL11" i="9"/>
  <c r="BA11" i="9"/>
  <c r="AP11" i="9"/>
  <c r="BK11" i="9"/>
  <c r="AZ11" i="9"/>
  <c r="AO11" i="9"/>
  <c r="BJ11" i="9"/>
  <c r="AY11" i="9"/>
  <c r="AM11" i="9"/>
  <c r="BI11" i="9"/>
  <c r="AW11" i="9"/>
  <c r="AL11" i="9"/>
  <c r="BG11" i="9"/>
  <c r="AV11" i="9"/>
  <c r="AK11" i="9"/>
  <c r="Z11" i="9"/>
  <c r="BF11" i="9"/>
  <c r="AU11" i="9"/>
  <c r="AJ11" i="9"/>
  <c r="Y11" i="9"/>
  <c r="BE11" i="9"/>
  <c r="AT11" i="9"/>
  <c r="AI11" i="9"/>
  <c r="BD11" i="9"/>
  <c r="AS11" i="9"/>
  <c r="AH11" i="9"/>
  <c r="BC11" i="9"/>
  <c r="AR11" i="9"/>
  <c r="AA11" i="9"/>
  <c r="AG11" i="9"/>
  <c r="AB11" i="9"/>
  <c r="AC11" i="9"/>
  <c r="AD11" i="9"/>
  <c r="X12" i="9"/>
  <c r="AE11" i="9"/>
  <c r="AF11" i="9"/>
  <c r="BK14" i="11"/>
  <c r="BA14" i="11"/>
  <c r="AQ14" i="11"/>
  <c r="BI14" i="11"/>
  <c r="AY14" i="11"/>
  <c r="AO14" i="11"/>
  <c r="BB14" i="11"/>
  <c r="AN14" i="11"/>
  <c r="BM14" i="11"/>
  <c r="AZ14" i="11"/>
  <c r="AM14" i="11"/>
  <c r="BL14" i="11"/>
  <c r="AX14" i="11"/>
  <c r="AL14" i="11"/>
  <c r="Z14" i="11"/>
  <c r="BJ14" i="11"/>
  <c r="AW14" i="11"/>
  <c r="AK14" i="11"/>
  <c r="Y14" i="11"/>
  <c r="BH14" i="11"/>
  <c r="AV14" i="11"/>
  <c r="AJ14" i="11"/>
  <c r="BG14" i="11"/>
  <c r="AU14" i="11"/>
  <c r="AI14" i="11"/>
  <c r="BF14" i="11"/>
  <c r="AT14" i="11"/>
  <c r="AH14" i="11"/>
  <c r="BE14" i="11"/>
  <c r="AS14" i="11"/>
  <c r="BC14" i="11"/>
  <c r="AP14" i="11"/>
  <c r="BD14" i="11"/>
  <c r="AR14" i="11"/>
  <c r="AA14" i="11"/>
  <c r="AE14" i="11"/>
  <c r="AC14" i="11"/>
  <c r="AD14" i="11"/>
  <c r="AB14" i="11"/>
  <c r="AG14" i="11"/>
  <c r="AF14" i="11"/>
  <c r="X15" i="11"/>
  <c r="BF11" i="13"/>
  <c r="AV11" i="13"/>
  <c r="AL11" i="13"/>
  <c r="BD11" i="13"/>
  <c r="AT11" i="13"/>
  <c r="AJ11" i="13"/>
  <c r="Z11" i="13"/>
  <c r="BM11" i="13"/>
  <c r="BC11" i="13"/>
  <c r="AS11" i="13"/>
  <c r="AI11" i="13"/>
  <c r="Y11" i="13"/>
  <c r="BH11" i="13"/>
  <c r="AR11" i="13"/>
  <c r="BG11" i="13"/>
  <c r="AQ11" i="13"/>
  <c r="BE11" i="13"/>
  <c r="AP11" i="13"/>
  <c r="BB11" i="13"/>
  <c r="AO11" i="13"/>
  <c r="BA11" i="13"/>
  <c r="AN11" i="13"/>
  <c r="AZ11" i="13"/>
  <c r="AM11" i="13"/>
  <c r="BL11" i="13"/>
  <c r="AY11" i="13"/>
  <c r="AK11" i="13"/>
  <c r="BK11" i="13"/>
  <c r="AX11" i="13"/>
  <c r="AH11" i="13"/>
  <c r="BJ11" i="13"/>
  <c r="AW11" i="13"/>
  <c r="BI11" i="13"/>
  <c r="AU11" i="13"/>
  <c r="AA11" i="13"/>
  <c r="X12" i="13"/>
  <c r="AG11" i="13"/>
  <c r="AC11" i="13"/>
  <c r="AE11" i="13"/>
  <c r="AD11" i="13"/>
  <c r="AB11" i="13"/>
  <c r="AF11" i="13"/>
  <c r="BF13" i="38"/>
  <c r="AV13" i="38"/>
  <c r="AL13" i="38"/>
  <c r="BL13" i="38"/>
  <c r="BB13" i="38"/>
  <c r="AR13" i="38"/>
  <c r="AH13" i="38"/>
  <c r="BI13" i="38"/>
  <c r="AW13" i="38"/>
  <c r="AJ13" i="38"/>
  <c r="BH13" i="38"/>
  <c r="AU13" i="38"/>
  <c r="AI13" i="38"/>
  <c r="BG13" i="38"/>
  <c r="AT13" i="38"/>
  <c r="BE13" i="38"/>
  <c r="AS13" i="38"/>
  <c r="BD13" i="38"/>
  <c r="AQ13" i="38"/>
  <c r="BC13" i="38"/>
  <c r="AP13" i="38"/>
  <c r="BA13" i="38"/>
  <c r="AO13" i="38"/>
  <c r="BM13" i="38"/>
  <c r="AZ13" i="38"/>
  <c r="AN13" i="38"/>
  <c r="AA13" i="38"/>
  <c r="BK13" i="38"/>
  <c r="AY13" i="38"/>
  <c r="AM13" i="38"/>
  <c r="Z13" i="38"/>
  <c r="BJ13" i="38"/>
  <c r="AX13" i="38"/>
  <c r="AK13" i="38"/>
  <c r="Y13" i="38"/>
  <c r="AF13" i="38"/>
  <c r="AD13" i="38"/>
  <c r="AG13" i="38"/>
  <c r="AE13" i="38"/>
  <c r="X14" i="38"/>
  <c r="AB13" i="38"/>
  <c r="BN13" i="38" s="1"/>
  <c r="AC13" i="38"/>
  <c r="BN12" i="46"/>
  <c r="BF12" i="24"/>
  <c r="AV12" i="24"/>
  <c r="AL12" i="24"/>
  <c r="BE12" i="24"/>
  <c r="AU12" i="24"/>
  <c r="AK12" i="24"/>
  <c r="BD12" i="24"/>
  <c r="AT12" i="24"/>
  <c r="AJ12" i="24"/>
  <c r="Z12" i="24"/>
  <c r="BL12" i="24"/>
  <c r="BB12" i="24"/>
  <c r="AR12" i="24"/>
  <c r="AH12" i="24"/>
  <c r="BK12" i="24"/>
  <c r="BA12" i="24"/>
  <c r="AQ12" i="24"/>
  <c r="BJ12" i="24"/>
  <c r="AZ12" i="24"/>
  <c r="AP12" i="24"/>
  <c r="AW12" i="24"/>
  <c r="AS12" i="24"/>
  <c r="AO12" i="24"/>
  <c r="BM12" i="24"/>
  <c r="AN12" i="24"/>
  <c r="BI12" i="24"/>
  <c r="AM12" i="24"/>
  <c r="BH12" i="24"/>
  <c r="AI12" i="24"/>
  <c r="BG12" i="24"/>
  <c r="BC12" i="24"/>
  <c r="AY12" i="24"/>
  <c r="AX12" i="24"/>
  <c r="Y12" i="24"/>
  <c r="AA12" i="24"/>
  <c r="AC12" i="24"/>
  <c r="AE12" i="24"/>
  <c r="AD12" i="24"/>
  <c r="AB12" i="24"/>
  <c r="AF12" i="24"/>
  <c r="AG12" i="24"/>
  <c r="X13" i="24"/>
  <c r="BL12" i="14"/>
  <c r="BB12" i="14"/>
  <c r="AR12" i="14"/>
  <c r="AH12" i="14"/>
  <c r="BJ12" i="14"/>
  <c r="AZ12" i="14"/>
  <c r="AP12" i="14"/>
  <c r="BI12" i="14"/>
  <c r="AY12" i="14"/>
  <c r="AO12" i="14"/>
  <c r="BH12" i="14"/>
  <c r="AX12" i="14"/>
  <c r="AN12" i="14"/>
  <c r="BG12" i="14"/>
  <c r="AW12" i="14"/>
  <c r="AM12" i="14"/>
  <c r="BE12" i="14"/>
  <c r="AU12" i="14"/>
  <c r="AK12" i="14"/>
  <c r="BK12" i="14"/>
  <c r="AJ12" i="14"/>
  <c r="BF12" i="14"/>
  <c r="AI12" i="14"/>
  <c r="BD12" i="14"/>
  <c r="BC12" i="14"/>
  <c r="BA12" i="14"/>
  <c r="Z12" i="14"/>
  <c r="AV12" i="14"/>
  <c r="Y12" i="14"/>
  <c r="AT12" i="14"/>
  <c r="AS12" i="14"/>
  <c r="AQ12" i="14"/>
  <c r="BM12" i="14"/>
  <c r="AL12" i="14"/>
  <c r="AA12" i="14"/>
  <c r="AG12" i="14"/>
  <c r="AF12" i="14"/>
  <c r="AE12" i="14"/>
  <c r="X13" i="14"/>
  <c r="AB12" i="14"/>
  <c r="AC12" i="14"/>
  <c r="AD12" i="14"/>
  <c r="BG11" i="50"/>
  <c r="AW11" i="50"/>
  <c r="AM11" i="50"/>
  <c r="BF11" i="50"/>
  <c r="AV11" i="50"/>
  <c r="AL11" i="50"/>
  <c r="BD11" i="50"/>
  <c r="AT11" i="50"/>
  <c r="AJ11" i="50"/>
  <c r="Z11" i="50"/>
  <c r="BL11" i="50"/>
  <c r="AY11" i="50"/>
  <c r="AI11" i="50"/>
  <c r="BK11" i="50"/>
  <c r="AX11" i="50"/>
  <c r="AH11" i="50"/>
  <c r="BJ11" i="50"/>
  <c r="AU11" i="50"/>
  <c r="BI11" i="50"/>
  <c r="AS11" i="50"/>
  <c r="BH11" i="50"/>
  <c r="AR11" i="50"/>
  <c r="BE11" i="50"/>
  <c r="AQ11" i="50"/>
  <c r="BC11" i="50"/>
  <c r="AP11" i="50"/>
  <c r="AA11" i="50"/>
  <c r="BB11" i="50"/>
  <c r="AO11" i="50"/>
  <c r="Y11" i="50"/>
  <c r="BA11" i="50"/>
  <c r="AN11" i="50"/>
  <c r="BM11" i="50"/>
  <c r="AZ11" i="50"/>
  <c r="AK11" i="50"/>
  <c r="AD11" i="50"/>
  <c r="X12" i="50"/>
  <c r="AB11" i="50"/>
  <c r="AE11" i="50"/>
  <c r="AC11" i="50"/>
  <c r="AG11" i="50"/>
  <c r="AF11" i="50"/>
  <c r="BN14" i="59"/>
  <c r="BM17" i="22"/>
  <c r="BC17" i="22"/>
  <c r="AS17" i="22"/>
  <c r="AI17" i="22"/>
  <c r="Y17" i="22"/>
  <c r="BL17" i="22"/>
  <c r="BB17" i="22"/>
  <c r="AR17" i="22"/>
  <c r="AH17" i="22"/>
  <c r="BK17" i="22"/>
  <c r="BA17" i="22"/>
  <c r="AQ17" i="22"/>
  <c r="BJ17" i="22"/>
  <c r="AZ17" i="22"/>
  <c r="AP17" i="22"/>
  <c r="BI17" i="22"/>
  <c r="AY17" i="22"/>
  <c r="AO17" i="22"/>
  <c r="BH17" i="22"/>
  <c r="AX17" i="22"/>
  <c r="AN17" i="22"/>
  <c r="BG17" i="22"/>
  <c r="AW17" i="22"/>
  <c r="AM17" i="22"/>
  <c r="BF17" i="22"/>
  <c r="AV17" i="22"/>
  <c r="AL17" i="22"/>
  <c r="BE17" i="22"/>
  <c r="AU17" i="22"/>
  <c r="AK17" i="22"/>
  <c r="BD17" i="22"/>
  <c r="AT17" i="22"/>
  <c r="AJ17" i="22"/>
  <c r="Z17" i="22"/>
  <c r="AA17" i="22"/>
  <c r="AE17" i="22"/>
  <c r="X18" i="22"/>
  <c r="AF17" i="22"/>
  <c r="AC17" i="22"/>
  <c r="AB17" i="22"/>
  <c r="AG17" i="22"/>
  <c r="AD17" i="22"/>
  <c r="BG16" i="55"/>
  <c r="AW16" i="55"/>
  <c r="AM16" i="55"/>
  <c r="BD16" i="55"/>
  <c r="AT16" i="55"/>
  <c r="AJ16" i="55"/>
  <c r="Z16" i="55"/>
  <c r="BL16" i="55"/>
  <c r="BB16" i="55"/>
  <c r="AR16" i="55"/>
  <c r="AH16" i="55"/>
  <c r="BK16" i="55"/>
  <c r="AX16" i="55"/>
  <c r="AI16" i="55"/>
  <c r="BI16" i="55"/>
  <c r="AU16" i="55"/>
  <c r="BF16" i="55"/>
  <c r="AQ16" i="55"/>
  <c r="BE16" i="55"/>
  <c r="AP16" i="55"/>
  <c r="BC16" i="55"/>
  <c r="AO16" i="55"/>
  <c r="AL16" i="55"/>
  <c r="BM16" i="55"/>
  <c r="AK16" i="55"/>
  <c r="BJ16" i="55"/>
  <c r="BH16" i="55"/>
  <c r="BA16" i="55"/>
  <c r="Y16" i="55"/>
  <c r="AY16" i="55"/>
  <c r="AZ16" i="55"/>
  <c r="AV16" i="55"/>
  <c r="AS16" i="55"/>
  <c r="AN16" i="55"/>
  <c r="AA16" i="55"/>
  <c r="AD16" i="55"/>
  <c r="AC16" i="55"/>
  <c r="AG16" i="55"/>
  <c r="AE16" i="55"/>
  <c r="X17" i="55"/>
  <c r="AF16" i="55"/>
  <c r="AB16" i="55"/>
  <c r="BH12" i="18"/>
  <c r="AX12" i="18"/>
  <c r="AN12" i="18"/>
  <c r="BG12" i="18"/>
  <c r="AW12" i="18"/>
  <c r="AM12" i="18"/>
  <c r="BF12" i="18"/>
  <c r="AV12" i="18"/>
  <c r="AL12" i="18"/>
  <c r="BE12" i="18"/>
  <c r="AU12" i="18"/>
  <c r="AK12" i="18"/>
  <c r="BD12" i="18"/>
  <c r="AT12" i="18"/>
  <c r="AJ12" i="18"/>
  <c r="Z12" i="18"/>
  <c r="BK12" i="18"/>
  <c r="BA12" i="18"/>
  <c r="AQ12" i="18"/>
  <c r="BJ12" i="18"/>
  <c r="AZ12" i="18"/>
  <c r="AP12" i="18"/>
  <c r="BI12" i="18"/>
  <c r="AY12" i="18"/>
  <c r="AO12" i="18"/>
  <c r="BB12" i="18"/>
  <c r="AS12" i="18"/>
  <c r="AR12" i="18"/>
  <c r="AI12" i="18"/>
  <c r="AH12" i="18"/>
  <c r="Y12" i="18"/>
  <c r="BM12" i="18"/>
  <c r="BL12" i="18"/>
  <c r="BC12" i="18"/>
  <c r="AA12" i="18"/>
  <c r="AG12" i="18"/>
  <c r="AF12" i="18"/>
  <c r="AC12" i="18"/>
  <c r="AB12" i="18"/>
  <c r="AD12" i="18"/>
  <c r="AE12" i="18"/>
  <c r="X13" i="18"/>
  <c r="BN12" i="53"/>
  <c r="BN11" i="8"/>
  <c r="BL13" i="56"/>
  <c r="BB13" i="56"/>
  <c r="AR13" i="56"/>
  <c r="AH13" i="56"/>
  <c r="BK13" i="56"/>
  <c r="BA13" i="56"/>
  <c r="AQ13" i="56"/>
  <c r="BI13" i="56"/>
  <c r="AY13" i="56"/>
  <c r="AO13" i="56"/>
  <c r="BE13" i="56"/>
  <c r="AU13" i="56"/>
  <c r="AK13" i="56"/>
  <c r="BJ13" i="56"/>
  <c r="AT13" i="56"/>
  <c r="BG13" i="56"/>
  <c r="AP13" i="56"/>
  <c r="Z13" i="56"/>
  <c r="BF13" i="56"/>
  <c r="AN13" i="56"/>
  <c r="Y13" i="56"/>
  <c r="BC13" i="56"/>
  <c r="AL13" i="56"/>
  <c r="AX13" i="56"/>
  <c r="AI13" i="56"/>
  <c r="AW13" i="56"/>
  <c r="BM13" i="56"/>
  <c r="BH13" i="56"/>
  <c r="BD13" i="56"/>
  <c r="AZ13" i="56"/>
  <c r="AV13" i="56"/>
  <c r="AS13" i="56"/>
  <c r="AM13" i="56"/>
  <c r="AJ13" i="56"/>
  <c r="AA13" i="56"/>
  <c r="AC13" i="56"/>
  <c r="AF13" i="56"/>
  <c r="AG13" i="56"/>
  <c r="AE13" i="56"/>
  <c r="AD13" i="56"/>
  <c r="X14" i="56"/>
  <c r="AB13" i="56"/>
  <c r="BN13" i="56" s="1"/>
  <c r="BI12" i="30"/>
  <c r="AY12" i="30"/>
  <c r="AO12" i="30"/>
  <c r="BG12" i="30"/>
  <c r="AW12" i="30"/>
  <c r="AM12" i="30"/>
  <c r="BE12" i="30"/>
  <c r="AU12" i="30"/>
  <c r="AK12" i="30"/>
  <c r="BD12" i="30"/>
  <c r="AT12" i="30"/>
  <c r="AJ12" i="30"/>
  <c r="Z12" i="30"/>
  <c r="BM12" i="30"/>
  <c r="BC12" i="30"/>
  <c r="AS12" i="30"/>
  <c r="AI12" i="30"/>
  <c r="Y12" i="30"/>
  <c r="BB12" i="30"/>
  <c r="AH12" i="30"/>
  <c r="BA12" i="30"/>
  <c r="AZ12" i="30"/>
  <c r="AX12" i="30"/>
  <c r="AV12" i="30"/>
  <c r="BL12" i="30"/>
  <c r="AR12" i="30"/>
  <c r="BJ12" i="30"/>
  <c r="AP12" i="30"/>
  <c r="BH12" i="30"/>
  <c r="AN12" i="30"/>
  <c r="BF12" i="30"/>
  <c r="AL12" i="30"/>
  <c r="BK12" i="30"/>
  <c r="AQ12" i="30"/>
  <c r="AA12" i="30"/>
  <c r="AD12" i="30"/>
  <c r="AG12" i="30"/>
  <c r="AF12" i="30"/>
  <c r="AC12" i="30"/>
  <c r="X13" i="30"/>
  <c r="AE12" i="30"/>
  <c r="AB12" i="30"/>
  <c r="BN12" i="30" s="1"/>
  <c r="BH12" i="36"/>
  <c r="AX12" i="36"/>
  <c r="AN12" i="36"/>
  <c r="BF12" i="36"/>
  <c r="AV12" i="36"/>
  <c r="AL12" i="36"/>
  <c r="BE12" i="36"/>
  <c r="AU12" i="36"/>
  <c r="AK12" i="36"/>
  <c r="BD12" i="36"/>
  <c r="AT12" i="36"/>
  <c r="AJ12" i="36"/>
  <c r="Z12" i="36"/>
  <c r="BM12" i="36"/>
  <c r="BC12" i="36"/>
  <c r="AS12" i="36"/>
  <c r="AI12" i="36"/>
  <c r="Y12" i="36"/>
  <c r="BL12" i="36"/>
  <c r="BB12" i="36"/>
  <c r="AR12" i="36"/>
  <c r="AH12" i="36"/>
  <c r="AW12" i="36"/>
  <c r="AQ12" i="36"/>
  <c r="AP12" i="36"/>
  <c r="BK12" i="36"/>
  <c r="AO12" i="36"/>
  <c r="BJ12" i="36"/>
  <c r="AM12" i="36"/>
  <c r="BI12" i="36"/>
  <c r="BG12" i="36"/>
  <c r="BA12" i="36"/>
  <c r="AZ12" i="36"/>
  <c r="AY12" i="36"/>
  <c r="AA12" i="36"/>
  <c r="AF12" i="36"/>
  <c r="AE12" i="36"/>
  <c r="AB12" i="36"/>
  <c r="AD12" i="36"/>
  <c r="AG12" i="36"/>
  <c r="X13" i="36"/>
  <c r="AC12" i="36"/>
  <c r="BI13" i="7"/>
  <c r="AY13" i="7"/>
  <c r="AO13" i="7"/>
  <c r="BH13" i="7"/>
  <c r="AX13" i="7"/>
  <c r="AN13" i="7"/>
  <c r="BG13" i="7"/>
  <c r="AW13" i="7"/>
  <c r="AM13" i="7"/>
  <c r="BF13" i="7"/>
  <c r="AV13" i="7"/>
  <c r="AL13" i="7"/>
  <c r="BE13" i="7"/>
  <c r="AU13" i="7"/>
  <c r="AK13" i="7"/>
  <c r="BK13" i="7"/>
  <c r="BD13" i="7"/>
  <c r="AT13" i="7"/>
  <c r="AJ13" i="7"/>
  <c r="Z13" i="7"/>
  <c r="AQ13" i="7"/>
  <c r="BM13" i="7"/>
  <c r="BC13" i="7"/>
  <c r="AS13" i="7"/>
  <c r="AI13" i="7"/>
  <c r="Y13" i="7"/>
  <c r="BA13" i="7"/>
  <c r="BL13" i="7"/>
  <c r="BB13" i="7"/>
  <c r="AR13" i="7"/>
  <c r="AH13" i="7"/>
  <c r="BJ13" i="7"/>
  <c r="AZ13" i="7"/>
  <c r="AP13" i="7"/>
  <c r="AA13" i="7"/>
  <c r="X14" i="7"/>
  <c r="AC13" i="7"/>
  <c r="AD13" i="7"/>
  <c r="AB13" i="7"/>
  <c r="AG13" i="7"/>
  <c r="AE13" i="7"/>
  <c r="AF13" i="7"/>
  <c r="BM12" i="49"/>
  <c r="BC12" i="49"/>
  <c r="AS12" i="49"/>
  <c r="AI12" i="49"/>
  <c r="Y12" i="49"/>
  <c r="BL12" i="49"/>
  <c r="BA12" i="49"/>
  <c r="AP12" i="49"/>
  <c r="BJ12" i="49"/>
  <c r="AY12" i="49"/>
  <c r="AN12" i="49"/>
  <c r="BI12" i="49"/>
  <c r="AX12" i="49"/>
  <c r="AM12" i="49"/>
  <c r="BH12" i="49"/>
  <c r="AW12" i="49"/>
  <c r="AL12" i="49"/>
  <c r="BF12" i="49"/>
  <c r="AU12" i="49"/>
  <c r="AJ12" i="49"/>
  <c r="BE12" i="49"/>
  <c r="AT12" i="49"/>
  <c r="AH12" i="49"/>
  <c r="AK12" i="49"/>
  <c r="BK12" i="49"/>
  <c r="BG12" i="49"/>
  <c r="BD12" i="49"/>
  <c r="BB12" i="49"/>
  <c r="Z12" i="49"/>
  <c r="AZ12" i="49"/>
  <c r="AV12" i="49"/>
  <c r="AR12" i="49"/>
  <c r="AQ12" i="49"/>
  <c r="AO12" i="49"/>
  <c r="AA12" i="49"/>
  <c r="AC12" i="49"/>
  <c r="AG12" i="49"/>
  <c r="AD12" i="49"/>
  <c r="X13" i="49"/>
  <c r="AF12" i="49"/>
  <c r="AB12" i="49"/>
  <c r="AE12" i="49"/>
  <c r="BK14" i="19"/>
  <c r="BA14" i="19"/>
  <c r="AQ14" i="19"/>
  <c r="BI14" i="19"/>
  <c r="AX14" i="19"/>
  <c r="AM14" i="19"/>
  <c r="BH14" i="19"/>
  <c r="AW14" i="19"/>
  <c r="AL14" i="19"/>
  <c r="AA14" i="19"/>
  <c r="BG14" i="19"/>
  <c r="AV14" i="19"/>
  <c r="AK14" i="19"/>
  <c r="Z14" i="19"/>
  <c r="BF14" i="19"/>
  <c r="AU14" i="19"/>
  <c r="AJ14" i="19"/>
  <c r="Y14" i="19"/>
  <c r="BE14" i="19"/>
  <c r="AT14" i="19"/>
  <c r="AI14" i="19"/>
  <c r="BD14" i="19"/>
  <c r="AS14" i="19"/>
  <c r="AH14" i="19"/>
  <c r="BM14" i="19"/>
  <c r="BB14" i="19"/>
  <c r="AP14" i="19"/>
  <c r="BL14" i="19"/>
  <c r="AZ14" i="19"/>
  <c r="AO14" i="19"/>
  <c r="BJ14" i="19"/>
  <c r="AY14" i="19"/>
  <c r="AN14" i="19"/>
  <c r="BC14" i="19"/>
  <c r="AR14" i="19"/>
  <c r="X15" i="19"/>
  <c r="AG14" i="19"/>
  <c r="AD14" i="19"/>
  <c r="AE14" i="19"/>
  <c r="AB14" i="19"/>
  <c r="AF14" i="19"/>
  <c r="AC14" i="19"/>
  <c r="BN11" i="26"/>
  <c r="BN12" i="45"/>
  <c r="BN10" i="9"/>
  <c r="BN12" i="52"/>
  <c r="BN14" i="20"/>
  <c r="BN11" i="10"/>
  <c r="BJ12" i="33"/>
  <c r="AZ12" i="33"/>
  <c r="AP12" i="33"/>
  <c r="BI12" i="33"/>
  <c r="AY12" i="33"/>
  <c r="AO12" i="33"/>
  <c r="BG12" i="33"/>
  <c r="AW12" i="33"/>
  <c r="AM12" i="33"/>
  <c r="BE12" i="33"/>
  <c r="AU12" i="33"/>
  <c r="AK12" i="33"/>
  <c r="BD12" i="33"/>
  <c r="AT12" i="33"/>
  <c r="AJ12" i="33"/>
  <c r="Z12" i="33"/>
  <c r="BM12" i="33"/>
  <c r="BC12" i="33"/>
  <c r="AS12" i="33"/>
  <c r="AI12" i="33"/>
  <c r="Y12" i="33"/>
  <c r="BA12" i="33"/>
  <c r="AX12" i="33"/>
  <c r="AV12" i="33"/>
  <c r="AR12" i="33"/>
  <c r="AQ12" i="33"/>
  <c r="BL12" i="33"/>
  <c r="AN12" i="33"/>
  <c r="BK12" i="33"/>
  <c r="AL12" i="33"/>
  <c r="BH12" i="33"/>
  <c r="AH12" i="33"/>
  <c r="BB12" i="33"/>
  <c r="BF12" i="33"/>
  <c r="AA12" i="33"/>
  <c r="AG12" i="33"/>
  <c r="AB12" i="33"/>
  <c r="AC12" i="33"/>
  <c r="AE12" i="33"/>
  <c r="X13" i="33"/>
  <c r="AD12" i="33"/>
  <c r="AF12" i="33"/>
  <c r="BF15" i="43"/>
  <c r="AV15" i="43"/>
  <c r="AL15" i="43"/>
  <c r="BE15" i="43"/>
  <c r="AU15" i="43"/>
  <c r="AK15" i="43"/>
  <c r="BD15" i="43"/>
  <c r="AT15" i="43"/>
  <c r="AJ15" i="43"/>
  <c r="Z15" i="43"/>
  <c r="BM15" i="43"/>
  <c r="BC15" i="43"/>
  <c r="AS15" i="43"/>
  <c r="AI15" i="43"/>
  <c r="Y15" i="43"/>
  <c r="BL15" i="43"/>
  <c r="BB15" i="43"/>
  <c r="AR15" i="43"/>
  <c r="AH15" i="43"/>
  <c r="BK15" i="43"/>
  <c r="BA15" i="43"/>
  <c r="AQ15" i="43"/>
  <c r="BJ15" i="43"/>
  <c r="AZ15" i="43"/>
  <c r="AP15" i="43"/>
  <c r="BI15" i="43"/>
  <c r="AY15" i="43"/>
  <c r="AO15" i="43"/>
  <c r="BH15" i="43"/>
  <c r="AX15" i="43"/>
  <c r="AN15" i="43"/>
  <c r="BG15" i="43"/>
  <c r="AW15" i="43"/>
  <c r="AM15" i="43"/>
  <c r="AA15" i="43"/>
  <c r="AB15" i="43"/>
  <c r="X16" i="43"/>
  <c r="AF15" i="43"/>
  <c r="AD15" i="43"/>
  <c r="AG15" i="43"/>
  <c r="AC15" i="43"/>
  <c r="AE15" i="43"/>
  <c r="BD12" i="17"/>
  <c r="AT12" i="17"/>
  <c r="AJ12" i="17"/>
  <c r="Z12" i="17"/>
  <c r="BJ12" i="17"/>
  <c r="AZ12" i="17"/>
  <c r="AP12" i="17"/>
  <c r="BB12" i="17"/>
  <c r="AO12" i="17"/>
  <c r="BM12" i="17"/>
  <c r="BA12" i="17"/>
  <c r="AN12" i="17"/>
  <c r="BL12" i="17"/>
  <c r="AY12" i="17"/>
  <c r="AM12" i="17"/>
  <c r="BK12" i="17"/>
  <c r="AX12" i="17"/>
  <c r="AL12" i="17"/>
  <c r="Y12" i="17"/>
  <c r="BI12" i="17"/>
  <c r="AW12" i="17"/>
  <c r="AK12" i="17"/>
  <c r="BH12" i="17"/>
  <c r="AV12" i="17"/>
  <c r="AI12" i="17"/>
  <c r="BG12" i="17"/>
  <c r="AU12" i="17"/>
  <c r="AH12" i="17"/>
  <c r="BF12" i="17"/>
  <c r="AS12" i="17"/>
  <c r="BE12" i="17"/>
  <c r="AR12" i="17"/>
  <c r="BC12" i="17"/>
  <c r="AQ12" i="17"/>
  <c r="AA12" i="17"/>
  <c r="AE12" i="17"/>
  <c r="AB12" i="17"/>
  <c r="AD12" i="17"/>
  <c r="X13" i="17"/>
  <c r="AC12" i="17"/>
  <c r="AF12" i="17"/>
  <c r="AG12" i="17"/>
  <c r="BN13" i="41"/>
  <c r="BH15" i="47"/>
  <c r="AX15" i="47"/>
  <c r="AN15" i="47"/>
  <c r="BE15" i="47"/>
  <c r="AU15" i="47"/>
  <c r="AK15" i="47"/>
  <c r="BM15" i="47"/>
  <c r="BC15" i="47"/>
  <c r="AS15" i="47"/>
  <c r="AI15" i="47"/>
  <c r="Y15" i="47"/>
  <c r="BL15" i="47"/>
  <c r="BB15" i="47"/>
  <c r="AR15" i="47"/>
  <c r="AH15" i="47"/>
  <c r="AZ15" i="47"/>
  <c r="AJ15" i="47"/>
  <c r="AY15" i="47"/>
  <c r="AW15" i="47"/>
  <c r="BJ15" i="47"/>
  <c r="AT15" i="47"/>
  <c r="BF15" i="47"/>
  <c r="AO15" i="47"/>
  <c r="BD15" i="47"/>
  <c r="AM15" i="47"/>
  <c r="BK15" i="47"/>
  <c r="Z15" i="47"/>
  <c r="BI15" i="47"/>
  <c r="BG15" i="47"/>
  <c r="BA15" i="47"/>
  <c r="AV15" i="47"/>
  <c r="AQ15" i="47"/>
  <c r="AP15" i="47"/>
  <c r="AL15" i="47"/>
  <c r="AA15" i="47"/>
  <c r="X16" i="47"/>
  <c r="AG15" i="47"/>
  <c r="AB15" i="47"/>
  <c r="AD15" i="47"/>
  <c r="AE15" i="47"/>
  <c r="AC15" i="47"/>
  <c r="AF15" i="47"/>
  <c r="BN12" i="15"/>
  <c r="BE12" i="26"/>
  <c r="AU12" i="26"/>
  <c r="AK12" i="26"/>
  <c r="AA12" i="26"/>
  <c r="BD12" i="26"/>
  <c r="AT12" i="26"/>
  <c r="AJ12" i="26"/>
  <c r="Z12" i="26"/>
  <c r="BM12" i="26"/>
  <c r="BC12" i="26"/>
  <c r="AS12" i="26"/>
  <c r="AI12" i="26"/>
  <c r="Y12" i="26"/>
  <c r="BL12" i="26"/>
  <c r="BB12" i="26"/>
  <c r="AR12" i="26"/>
  <c r="AH12" i="26"/>
  <c r="BK12" i="26"/>
  <c r="BA12" i="26"/>
  <c r="AQ12" i="26"/>
  <c r="BJ12" i="26"/>
  <c r="AZ12" i="26"/>
  <c r="AP12" i="26"/>
  <c r="BI12" i="26"/>
  <c r="AY12" i="26"/>
  <c r="AO12" i="26"/>
  <c r="BH12" i="26"/>
  <c r="AX12" i="26"/>
  <c r="AN12" i="26"/>
  <c r="BG12" i="26"/>
  <c r="AW12" i="26"/>
  <c r="AM12" i="26"/>
  <c r="BF12" i="26"/>
  <c r="AV12" i="26"/>
  <c r="AL12" i="26"/>
  <c r="AE12" i="26"/>
  <c r="AC12" i="26"/>
  <c r="X13" i="26"/>
  <c r="AD12" i="26"/>
  <c r="AB12" i="26"/>
  <c r="AF12" i="26"/>
  <c r="AG12" i="26"/>
  <c r="BN11" i="25"/>
  <c r="BN10" i="50"/>
  <c r="BN15" i="55"/>
  <c r="BG11" i="58"/>
  <c r="AW11" i="58"/>
  <c r="AM11" i="58"/>
  <c r="BE11" i="58"/>
  <c r="AU11" i="58"/>
  <c r="AK11" i="58"/>
  <c r="BC11" i="58"/>
  <c r="AQ11" i="58"/>
  <c r="BB11" i="58"/>
  <c r="AP11" i="58"/>
  <c r="BL11" i="58"/>
  <c r="AZ11" i="58"/>
  <c r="AN11" i="58"/>
  <c r="Z11" i="58"/>
  <c r="BJ11" i="58"/>
  <c r="AX11" i="58"/>
  <c r="AJ11" i="58"/>
  <c r="BF11" i="58"/>
  <c r="AS11" i="58"/>
  <c r="AR11" i="58"/>
  <c r="BM11" i="58"/>
  <c r="AO11" i="58"/>
  <c r="BK11" i="58"/>
  <c r="AL11" i="58"/>
  <c r="BI11" i="58"/>
  <c r="AI11" i="58"/>
  <c r="BH11" i="58"/>
  <c r="AH11" i="58"/>
  <c r="BD11" i="58"/>
  <c r="BA11" i="58"/>
  <c r="AY11" i="58"/>
  <c r="Y11" i="58"/>
  <c r="AV11" i="58"/>
  <c r="AT11" i="58"/>
  <c r="AA11" i="58"/>
  <c r="X12" i="58"/>
  <c r="AD11" i="58"/>
  <c r="AG11" i="58"/>
  <c r="AF11" i="58"/>
  <c r="AC11" i="58"/>
  <c r="AB11" i="58"/>
  <c r="BN11" i="58" s="1"/>
  <c r="AE11" i="58"/>
  <c r="BN12" i="32"/>
  <c r="BN11" i="33"/>
  <c r="BG14" i="54"/>
  <c r="AW14" i="54"/>
  <c r="AM14" i="54"/>
  <c r="BE14" i="54"/>
  <c r="AT14" i="54"/>
  <c r="AI14" i="54"/>
  <c r="BL14" i="54"/>
  <c r="BA14" i="54"/>
  <c r="AP14" i="54"/>
  <c r="BK14" i="54"/>
  <c r="AX14" i="54"/>
  <c r="AJ14" i="54"/>
  <c r="BI14" i="54"/>
  <c r="AU14" i="54"/>
  <c r="BC14" i="54"/>
  <c r="AO14" i="54"/>
  <c r="AZ14" i="54"/>
  <c r="AY14" i="54"/>
  <c r="AV14" i="54"/>
  <c r="AS14" i="54"/>
  <c r="Z14" i="54"/>
  <c r="BM14" i="54"/>
  <c r="AR14" i="54"/>
  <c r="Y14" i="54"/>
  <c r="BJ14" i="54"/>
  <c r="AQ14" i="54"/>
  <c r="BH14" i="54"/>
  <c r="AN14" i="54"/>
  <c r="BF14" i="54"/>
  <c r="AL14" i="54"/>
  <c r="BD14" i="54"/>
  <c r="AK14" i="54"/>
  <c r="BB14" i="54"/>
  <c r="AH14" i="54"/>
  <c r="AA14" i="54"/>
  <c r="X15" i="54"/>
  <c r="AD14" i="54"/>
  <c r="AF14" i="54"/>
  <c r="AB14" i="54"/>
  <c r="AE14" i="54"/>
  <c r="AC14" i="54"/>
  <c r="AG14" i="54"/>
  <c r="BJ12" i="16"/>
  <c r="AZ12" i="16"/>
  <c r="AP12" i="16"/>
  <c r="BK12" i="16"/>
  <c r="AY12" i="16"/>
  <c r="AN12" i="16"/>
  <c r="BI12" i="16"/>
  <c r="AX12" i="16"/>
  <c r="AM12" i="16"/>
  <c r="BH12" i="16"/>
  <c r="AW12" i="16"/>
  <c r="AL12" i="16"/>
  <c r="AA12" i="16"/>
  <c r="BG12" i="16"/>
  <c r="AV12" i="16"/>
  <c r="AK12" i="16"/>
  <c r="Z12" i="16"/>
  <c r="BF12" i="16"/>
  <c r="AU12" i="16"/>
  <c r="AJ12" i="16"/>
  <c r="Y12" i="16"/>
  <c r="BE12" i="16"/>
  <c r="AT12" i="16"/>
  <c r="AI12" i="16"/>
  <c r="BD12" i="16"/>
  <c r="AS12" i="16"/>
  <c r="AH12" i="16"/>
  <c r="BC12" i="16"/>
  <c r="AR12" i="16"/>
  <c r="BM12" i="16"/>
  <c r="BB12" i="16"/>
  <c r="AQ12" i="16"/>
  <c r="BL12" i="16"/>
  <c r="BA12" i="16"/>
  <c r="AO12" i="16"/>
  <c r="AB12" i="16"/>
  <c r="AC12" i="16"/>
  <c r="AD12" i="16"/>
  <c r="AE12" i="16"/>
  <c r="AG12" i="16"/>
  <c r="AF12" i="16"/>
  <c r="X13" i="16"/>
  <c r="BN12" i="12"/>
  <c r="BD12" i="34"/>
  <c r="AT12" i="34"/>
  <c r="AJ12" i="34"/>
  <c r="Z12" i="34"/>
  <c r="BM12" i="34"/>
  <c r="BC12" i="34"/>
  <c r="AS12" i="34"/>
  <c r="AI12" i="34"/>
  <c r="Y12" i="34"/>
  <c r="BK12" i="34"/>
  <c r="BA12" i="34"/>
  <c r="AQ12" i="34"/>
  <c r="BI12" i="34"/>
  <c r="AY12" i="34"/>
  <c r="AO12" i="34"/>
  <c r="BH12" i="34"/>
  <c r="AX12" i="34"/>
  <c r="AN12" i="34"/>
  <c r="BG12" i="34"/>
  <c r="AW12" i="34"/>
  <c r="AM12" i="34"/>
  <c r="BE12" i="34"/>
  <c r="AU12" i="34"/>
  <c r="AK12" i="34"/>
  <c r="BF12" i="34"/>
  <c r="BB12" i="34"/>
  <c r="AZ12" i="34"/>
  <c r="AV12" i="34"/>
  <c r="AR12" i="34"/>
  <c r="AP12" i="34"/>
  <c r="AL12" i="34"/>
  <c r="AH12" i="34"/>
  <c r="BL12" i="34"/>
  <c r="BJ12" i="34"/>
  <c r="AA12" i="34"/>
  <c r="AD12" i="34"/>
  <c r="AC12" i="34"/>
  <c r="AG12" i="34"/>
  <c r="AF12" i="34"/>
  <c r="X13" i="34"/>
  <c r="AB12" i="34"/>
  <c r="AE12" i="34"/>
  <c r="BF13" i="53"/>
  <c r="AV13" i="53"/>
  <c r="AL13" i="53"/>
  <c r="BE13" i="53"/>
  <c r="AU13" i="53"/>
  <c r="AK13" i="53"/>
  <c r="BD13" i="53"/>
  <c r="AT13" i="53"/>
  <c r="AJ13" i="53"/>
  <c r="Z13" i="53"/>
  <c r="BM13" i="53"/>
  <c r="BC13" i="53"/>
  <c r="AS13" i="53"/>
  <c r="AI13" i="53"/>
  <c r="Y13" i="53"/>
  <c r="BI13" i="53"/>
  <c r="AY13" i="53"/>
  <c r="AO13" i="53"/>
  <c r="AW13" i="53"/>
  <c r="BL13" i="53"/>
  <c r="AR13" i="53"/>
  <c r="BK13" i="53"/>
  <c r="AQ13" i="53"/>
  <c r="BJ13" i="53"/>
  <c r="AP13" i="53"/>
  <c r="BH13" i="53"/>
  <c r="AN13" i="53"/>
  <c r="BG13" i="53"/>
  <c r="AM13" i="53"/>
  <c r="BB13" i="53"/>
  <c r="AH13" i="53"/>
  <c r="BA13" i="53"/>
  <c r="AZ13" i="53"/>
  <c r="AX13" i="53"/>
  <c r="AA13" i="53"/>
  <c r="X14" i="53"/>
  <c r="AD13" i="53"/>
  <c r="AG13" i="53"/>
  <c r="AB13" i="53"/>
  <c r="AF13" i="53"/>
  <c r="AC13" i="53"/>
  <c r="AE13" i="53"/>
  <c r="BN10" i="57"/>
  <c r="BK12" i="8"/>
  <c r="BA12" i="8"/>
  <c r="AQ12" i="8"/>
  <c r="BJ12" i="8"/>
  <c r="AZ12" i="8"/>
  <c r="AP12" i="8"/>
  <c r="BI12" i="8"/>
  <c r="AY12" i="8"/>
  <c r="AO12" i="8"/>
  <c r="BH12" i="8"/>
  <c r="AX12" i="8"/>
  <c r="AN12" i="8"/>
  <c r="BG12" i="8"/>
  <c r="AW12" i="8"/>
  <c r="AM12" i="8"/>
  <c r="BF12" i="8"/>
  <c r="AV12" i="8"/>
  <c r="AL12" i="8"/>
  <c r="BE12" i="8"/>
  <c r="AU12" i="8"/>
  <c r="AK12" i="8"/>
  <c r="BD12" i="8"/>
  <c r="AT12" i="8"/>
  <c r="AJ12" i="8"/>
  <c r="Z12" i="8"/>
  <c r="BM12" i="8"/>
  <c r="BC12" i="8"/>
  <c r="AS12" i="8"/>
  <c r="AI12" i="8"/>
  <c r="Y12" i="8"/>
  <c r="BL12" i="8"/>
  <c r="BB12" i="8"/>
  <c r="AR12" i="8"/>
  <c r="AH12" i="8"/>
  <c r="AA12" i="8"/>
  <c r="X13" i="8"/>
  <c r="AB12" i="8"/>
  <c r="BN12" i="8" s="1"/>
  <c r="AE12" i="8"/>
  <c r="AG12" i="8"/>
  <c r="AD12" i="8"/>
  <c r="AC12" i="8"/>
  <c r="AF12" i="8"/>
  <c r="BG13" i="62"/>
  <c r="AW13" i="62"/>
  <c r="AM13" i="62"/>
  <c r="BF13" i="62"/>
  <c r="AV13" i="62"/>
  <c r="AL13" i="62"/>
  <c r="BE13" i="62"/>
  <c r="AU13" i="62"/>
  <c r="AK13" i="62"/>
  <c r="BL13" i="62"/>
  <c r="BB13" i="62"/>
  <c r="AR13" i="62"/>
  <c r="AH13" i="62"/>
  <c r="BJ13" i="62"/>
  <c r="AS13" i="62"/>
  <c r="BI13" i="62"/>
  <c r="AQ13" i="62"/>
  <c r="Z13" i="62"/>
  <c r="BH13" i="62"/>
  <c r="AP13" i="62"/>
  <c r="Y13" i="62"/>
  <c r="BD13" i="62"/>
  <c r="AO13" i="62"/>
  <c r="BA13" i="62"/>
  <c r="AJ13" i="62"/>
  <c r="AZ13" i="62"/>
  <c r="AI13" i="62"/>
  <c r="AY13" i="62"/>
  <c r="BM13" i="62"/>
  <c r="BK13" i="62"/>
  <c r="BC13" i="62"/>
  <c r="AX13" i="62"/>
  <c r="AT13" i="62"/>
  <c r="AN13" i="62"/>
  <c r="AA13" i="62"/>
  <c r="AD13" i="62"/>
  <c r="AF13" i="62"/>
  <c r="X14" i="62"/>
  <c r="AB13" i="62"/>
  <c r="AG13" i="62"/>
  <c r="AC13" i="62"/>
  <c r="AE13" i="62"/>
  <c r="BJ12" i="23"/>
  <c r="AZ12" i="23"/>
  <c r="AP12" i="23"/>
  <c r="BL12" i="23"/>
  <c r="BA12" i="23"/>
  <c r="AO12" i="23"/>
  <c r="BK12" i="23"/>
  <c r="AY12" i="23"/>
  <c r="AN12" i="23"/>
  <c r="BI12" i="23"/>
  <c r="AX12" i="23"/>
  <c r="AM12" i="23"/>
  <c r="BH12" i="23"/>
  <c r="AW12" i="23"/>
  <c r="AL12" i="23"/>
  <c r="BG12" i="23"/>
  <c r="AV12" i="23"/>
  <c r="AK12" i="23"/>
  <c r="Z12" i="23"/>
  <c r="BF12" i="23"/>
  <c r="AU12" i="23"/>
  <c r="AJ12" i="23"/>
  <c r="Y12" i="23"/>
  <c r="BE12" i="23"/>
  <c r="AT12" i="23"/>
  <c r="AI12" i="23"/>
  <c r="BD12" i="23"/>
  <c r="AS12" i="23"/>
  <c r="AH12" i="23"/>
  <c r="BC12" i="23"/>
  <c r="AR12" i="23"/>
  <c r="BM12" i="23"/>
  <c r="BB12" i="23"/>
  <c r="AQ12" i="23"/>
  <c r="AA12" i="23"/>
  <c r="AC12" i="23"/>
  <c r="AD12" i="23"/>
  <c r="AF12" i="23"/>
  <c r="AB12" i="23"/>
  <c r="AG12" i="23"/>
  <c r="AE12" i="23"/>
  <c r="X13" i="23"/>
  <c r="BN12" i="48"/>
  <c r="BH13" i="15"/>
  <c r="AX13" i="15"/>
  <c r="AN13" i="15"/>
  <c r="BL13" i="15"/>
  <c r="BA13" i="15"/>
  <c r="AP13" i="15"/>
  <c r="BK13" i="15"/>
  <c r="AZ13" i="15"/>
  <c r="AO13" i="15"/>
  <c r="BJ13" i="15"/>
  <c r="AY13" i="15"/>
  <c r="AM13" i="15"/>
  <c r="BI13" i="15"/>
  <c r="AW13" i="15"/>
  <c r="AL13" i="15"/>
  <c r="AA13" i="15"/>
  <c r="BG13" i="15"/>
  <c r="AV13" i="15"/>
  <c r="AK13" i="15"/>
  <c r="Z13" i="15"/>
  <c r="BF13" i="15"/>
  <c r="AU13" i="15"/>
  <c r="AJ13" i="15"/>
  <c r="Y13" i="15"/>
  <c r="BE13" i="15"/>
  <c r="AT13" i="15"/>
  <c r="AI13" i="15"/>
  <c r="BD13" i="15"/>
  <c r="AS13" i="15"/>
  <c r="AH13" i="15"/>
  <c r="BC13" i="15"/>
  <c r="AR13" i="15"/>
  <c r="BM13" i="15"/>
  <c r="BB13" i="15"/>
  <c r="AQ13" i="15"/>
  <c r="X14" i="15"/>
  <c r="AE13" i="15"/>
  <c r="AF13" i="15"/>
  <c r="AB13" i="15"/>
  <c r="AG13" i="15"/>
  <c r="AC13" i="15"/>
  <c r="AD13" i="15"/>
  <c r="BK13" i="45"/>
  <c r="BA13" i="45"/>
  <c r="AQ13" i="45"/>
  <c r="BI13" i="45"/>
  <c r="AY13" i="45"/>
  <c r="AO13" i="45"/>
  <c r="BF13" i="45"/>
  <c r="AV13" i="45"/>
  <c r="AL13" i="45"/>
  <c r="BD13" i="45"/>
  <c r="AT13" i="45"/>
  <c r="AJ13" i="45"/>
  <c r="Z13" i="45"/>
  <c r="BE13" i="45"/>
  <c r="AN13" i="45"/>
  <c r="BC13" i="45"/>
  <c r="AM13" i="45"/>
  <c r="BB13" i="45"/>
  <c r="AK13" i="45"/>
  <c r="AZ13" i="45"/>
  <c r="AI13" i="45"/>
  <c r="AX13" i="45"/>
  <c r="AH13" i="45"/>
  <c r="BM13" i="45"/>
  <c r="AW13" i="45"/>
  <c r="BL13" i="45"/>
  <c r="AU13" i="45"/>
  <c r="BJ13" i="45"/>
  <c r="AS13" i="45"/>
  <c r="BH13" i="45"/>
  <c r="AR13" i="45"/>
  <c r="AA13" i="45"/>
  <c r="BG13" i="45"/>
  <c r="AP13" i="45"/>
  <c r="Y13" i="45"/>
  <c r="X14" i="45"/>
  <c r="AD13" i="45"/>
  <c r="AF13" i="45"/>
  <c r="AG13" i="45"/>
  <c r="AE13" i="45"/>
  <c r="AB13" i="45"/>
  <c r="AC13" i="45"/>
  <c r="BH13" i="27"/>
  <c r="AX13" i="27"/>
  <c r="AN13" i="27"/>
  <c r="BD13" i="27"/>
  <c r="AT13" i="27"/>
  <c r="AJ13" i="27"/>
  <c r="Z13" i="27"/>
  <c r="BL13" i="27"/>
  <c r="BB13" i="27"/>
  <c r="AR13" i="27"/>
  <c r="AH13" i="27"/>
  <c r="AZ13" i="27"/>
  <c r="AL13" i="27"/>
  <c r="BM13" i="27"/>
  <c r="AY13" i="27"/>
  <c r="AK13" i="27"/>
  <c r="BK13" i="27"/>
  <c r="AW13" i="27"/>
  <c r="AI13" i="27"/>
  <c r="BJ13" i="27"/>
  <c r="AV13" i="27"/>
  <c r="BI13" i="27"/>
  <c r="AU13" i="27"/>
  <c r="BG13" i="27"/>
  <c r="AS13" i="27"/>
  <c r="BF13" i="27"/>
  <c r="AQ13" i="27"/>
  <c r="BE13" i="27"/>
  <c r="AP13" i="27"/>
  <c r="BC13" i="27"/>
  <c r="AO13" i="27"/>
  <c r="AA13" i="27"/>
  <c r="BA13" i="27"/>
  <c r="AM13" i="27"/>
  <c r="Y13" i="27"/>
  <c r="AF13" i="27"/>
  <c r="X14" i="27"/>
  <c r="AG13" i="27"/>
  <c r="AD13" i="27"/>
  <c r="AC13" i="27"/>
  <c r="AE13" i="27"/>
  <c r="AB13" i="27"/>
  <c r="BI12" i="42"/>
  <c r="AY12" i="42"/>
  <c r="AO12" i="42"/>
  <c r="BG12" i="42"/>
  <c r="AW12" i="42"/>
  <c r="AM12" i="42"/>
  <c r="BE12" i="42"/>
  <c r="AU12" i="42"/>
  <c r="AK12" i="42"/>
  <c r="BD12" i="42"/>
  <c r="AT12" i="42"/>
  <c r="AJ12" i="42"/>
  <c r="Z12" i="42"/>
  <c r="BM12" i="42"/>
  <c r="BC12" i="42"/>
  <c r="AS12" i="42"/>
  <c r="AI12" i="42"/>
  <c r="Y12" i="42"/>
  <c r="BL12" i="42"/>
  <c r="BB12" i="42"/>
  <c r="AR12" i="42"/>
  <c r="AH12" i="42"/>
  <c r="AV12" i="42"/>
  <c r="AQ12" i="42"/>
  <c r="AP12" i="42"/>
  <c r="BK12" i="42"/>
  <c r="AN12" i="42"/>
  <c r="BJ12" i="42"/>
  <c r="AL12" i="42"/>
  <c r="BH12" i="42"/>
  <c r="BF12" i="42"/>
  <c r="BA12" i="42"/>
  <c r="AZ12" i="42"/>
  <c r="AX12" i="42"/>
  <c r="AA12" i="42"/>
  <c r="AG12" i="42"/>
  <c r="AB12" i="42"/>
  <c r="AE12" i="42"/>
  <c r="X13" i="42"/>
  <c r="AF12" i="42"/>
  <c r="AC12" i="42"/>
  <c r="AD12" i="42"/>
  <c r="BK15" i="20"/>
  <c r="BA15" i="20"/>
  <c r="AQ15" i="20"/>
  <c r="BE15" i="20"/>
  <c r="AU15" i="20"/>
  <c r="AK15" i="20"/>
  <c r="BL15" i="20"/>
  <c r="BB15" i="20"/>
  <c r="AR15" i="20"/>
  <c r="AH15" i="20"/>
  <c r="BJ15" i="20"/>
  <c r="AW15" i="20"/>
  <c r="AI15" i="20"/>
  <c r="BI15" i="20"/>
  <c r="AV15" i="20"/>
  <c r="BH15" i="20"/>
  <c r="AT15" i="20"/>
  <c r="BG15" i="20"/>
  <c r="AS15" i="20"/>
  <c r="BF15" i="20"/>
  <c r="AP15" i="20"/>
  <c r="BD15" i="20"/>
  <c r="AO15" i="20"/>
  <c r="AZ15" i="20"/>
  <c r="AM15" i="20"/>
  <c r="Y15" i="20"/>
  <c r="AY15" i="20"/>
  <c r="AL15" i="20"/>
  <c r="BM15" i="20"/>
  <c r="AX15" i="20"/>
  <c r="AJ15" i="20"/>
  <c r="BC15" i="20"/>
  <c r="AN15" i="20"/>
  <c r="Z15" i="20"/>
  <c r="AA15" i="20"/>
  <c r="AG15" i="20"/>
  <c r="AD15" i="20"/>
  <c r="AC15" i="20"/>
  <c r="X16" i="20"/>
  <c r="AE15" i="20"/>
  <c r="AB15" i="20"/>
  <c r="AF15" i="20"/>
  <c r="BJ17" i="40"/>
  <c r="AZ17" i="40"/>
  <c r="AP17" i="40"/>
  <c r="BI17" i="40"/>
  <c r="AY17" i="40"/>
  <c r="AO17" i="40"/>
  <c r="BH17" i="40"/>
  <c r="AX17" i="40"/>
  <c r="AN17" i="40"/>
  <c r="BG17" i="40"/>
  <c r="AW17" i="40"/>
  <c r="AM17" i="40"/>
  <c r="BF17" i="40"/>
  <c r="AV17" i="40"/>
  <c r="AL17" i="40"/>
  <c r="BE17" i="40"/>
  <c r="AU17" i="40"/>
  <c r="AK17" i="40"/>
  <c r="BD17" i="40"/>
  <c r="AT17" i="40"/>
  <c r="AJ17" i="40"/>
  <c r="Z17" i="40"/>
  <c r="BM17" i="40"/>
  <c r="BC17" i="40"/>
  <c r="AS17" i="40"/>
  <c r="AI17" i="40"/>
  <c r="Y17" i="40"/>
  <c r="BK17" i="40"/>
  <c r="BA17" i="40"/>
  <c r="AQ17" i="40"/>
  <c r="BL17" i="40"/>
  <c r="BB17" i="40"/>
  <c r="AR17" i="40"/>
  <c r="AH17" i="40"/>
  <c r="AA17" i="40"/>
  <c r="AG17" i="40"/>
  <c r="X18" i="40"/>
  <c r="AB17" i="40"/>
  <c r="AD17" i="40"/>
  <c r="AF17" i="40"/>
  <c r="AE17" i="40"/>
  <c r="AC17" i="40"/>
  <c r="BG12" i="61"/>
  <c r="AW12" i="61"/>
  <c r="AM12" i="61"/>
  <c r="BD12" i="61"/>
  <c r="AS12" i="61"/>
  <c r="AH12" i="61"/>
  <c r="BC12" i="61"/>
  <c r="AR12" i="61"/>
  <c r="BM12" i="61"/>
  <c r="BB12" i="61"/>
  <c r="AQ12" i="61"/>
  <c r="BL12" i="61"/>
  <c r="BA12" i="61"/>
  <c r="AP12" i="61"/>
  <c r="BK12" i="61"/>
  <c r="AZ12" i="61"/>
  <c r="AO12" i="61"/>
  <c r="BI12" i="61"/>
  <c r="AX12" i="61"/>
  <c r="AL12" i="61"/>
  <c r="BE12" i="61"/>
  <c r="Z12" i="61"/>
  <c r="AY12" i="61"/>
  <c r="Y12" i="61"/>
  <c r="AV12" i="61"/>
  <c r="AU12" i="61"/>
  <c r="AN12" i="61"/>
  <c r="BJ12" i="61"/>
  <c r="AJ12" i="61"/>
  <c r="BH12" i="61"/>
  <c r="AI12" i="61"/>
  <c r="BF12" i="61"/>
  <c r="AT12" i="61"/>
  <c r="AK12" i="61"/>
  <c r="AA12" i="61"/>
  <c r="AD12" i="61"/>
  <c r="X13" i="61"/>
  <c r="AG12" i="61"/>
  <c r="AE12" i="61"/>
  <c r="AC12" i="61"/>
  <c r="AB12" i="61"/>
  <c r="AF12" i="61"/>
  <c r="BL13" i="32"/>
  <c r="BB13" i="32"/>
  <c r="AR13" i="32"/>
  <c r="AH13" i="32"/>
  <c r="BK13" i="32"/>
  <c r="BA13" i="32"/>
  <c r="AQ13" i="32"/>
  <c r="BC13" i="32"/>
  <c r="AO13" i="32"/>
  <c r="AZ13" i="32"/>
  <c r="AN13" i="32"/>
  <c r="BM13" i="32"/>
  <c r="AY13" i="32"/>
  <c r="AM13" i="32"/>
  <c r="BJ13" i="32"/>
  <c r="AX13" i="32"/>
  <c r="AL13" i="32"/>
  <c r="Z13" i="32"/>
  <c r="BI13" i="32"/>
  <c r="AW13" i="32"/>
  <c r="AK13" i="32"/>
  <c r="Y13" i="32"/>
  <c r="BH13" i="32"/>
  <c r="AV13" i="32"/>
  <c r="AJ13" i="32"/>
  <c r="BG13" i="32"/>
  <c r="AU13" i="32"/>
  <c r="AI13" i="32"/>
  <c r="BF13" i="32"/>
  <c r="AT13" i="32"/>
  <c r="BE13" i="32"/>
  <c r="BD13" i="32"/>
  <c r="AS13" i="32"/>
  <c r="AP13" i="32"/>
  <c r="AA13" i="32"/>
  <c r="X14" i="32"/>
  <c r="AD13" i="32"/>
  <c r="AF13" i="32"/>
  <c r="AB13" i="32"/>
  <c r="AG13" i="32"/>
  <c r="AC13" i="32"/>
  <c r="AE13" i="32"/>
  <c r="BF13" i="46"/>
  <c r="AV13" i="46"/>
  <c r="AL13" i="46"/>
  <c r="BD13" i="46"/>
  <c r="AT13" i="46"/>
  <c r="AJ13" i="46"/>
  <c r="Z13" i="46"/>
  <c r="BL13" i="46"/>
  <c r="AZ13" i="46"/>
  <c r="AN13" i="46"/>
  <c r="BK13" i="46"/>
  <c r="AY13" i="46"/>
  <c r="AM13" i="46"/>
  <c r="Y13" i="46"/>
  <c r="BJ13" i="46"/>
  <c r="AX13" i="46"/>
  <c r="AK13" i="46"/>
  <c r="BI13" i="46"/>
  <c r="AW13" i="46"/>
  <c r="AI13" i="46"/>
  <c r="BH13" i="46"/>
  <c r="AU13" i="46"/>
  <c r="AH13" i="46"/>
  <c r="BG13" i="46"/>
  <c r="AS13" i="46"/>
  <c r="BE13" i="46"/>
  <c r="AR13" i="46"/>
  <c r="BC13" i="46"/>
  <c r="AQ13" i="46"/>
  <c r="BM13" i="46"/>
  <c r="BA13" i="46"/>
  <c r="AO13" i="46"/>
  <c r="BB13" i="46"/>
  <c r="AP13" i="46"/>
  <c r="AA13" i="46"/>
  <c r="AF13" i="46"/>
  <c r="X14" i="46"/>
  <c r="AG13" i="46"/>
  <c r="AB13" i="46"/>
  <c r="AE13" i="46"/>
  <c r="AC13" i="46"/>
  <c r="AD13" i="46"/>
  <c r="BN11" i="49"/>
  <c r="BN11" i="44"/>
  <c r="BN12" i="31"/>
  <c r="BN10" i="58"/>
  <c r="BN10" i="13"/>
  <c r="BN13" i="60"/>
  <c r="BM12" i="10"/>
  <c r="BC12" i="10"/>
  <c r="AS12" i="10"/>
  <c r="AI12" i="10"/>
  <c r="Y12" i="10"/>
  <c r="BL12" i="10"/>
  <c r="BB12" i="10"/>
  <c r="AR12" i="10"/>
  <c r="AH12" i="10"/>
  <c r="BJ12" i="10"/>
  <c r="AZ12" i="10"/>
  <c r="AP12" i="10"/>
  <c r="BI12" i="10"/>
  <c r="AY12" i="10"/>
  <c r="AO12" i="10"/>
  <c r="BD12" i="10"/>
  <c r="AT12" i="10"/>
  <c r="AJ12" i="10"/>
  <c r="Z12" i="10"/>
  <c r="AW12" i="10"/>
  <c r="AV12" i="10"/>
  <c r="AU12" i="10"/>
  <c r="AA12" i="10"/>
  <c r="BK12" i="10"/>
  <c r="AQ12" i="10"/>
  <c r="BH12" i="10"/>
  <c r="AN12" i="10"/>
  <c r="BG12" i="10"/>
  <c r="AM12" i="10"/>
  <c r="BF12" i="10"/>
  <c r="AL12" i="10"/>
  <c r="BE12" i="10"/>
  <c r="AK12" i="10"/>
  <c r="BA12" i="10"/>
  <c r="AX12" i="10"/>
  <c r="AG12" i="10"/>
  <c r="AB12" i="10"/>
  <c r="AC12" i="10"/>
  <c r="AE12" i="10"/>
  <c r="AD12" i="10"/>
  <c r="AF12" i="10"/>
  <c r="X13" i="10"/>
  <c r="BM15" i="59"/>
  <c r="BC15" i="59"/>
  <c r="AS15" i="59"/>
  <c r="AI15" i="59"/>
  <c r="Y15" i="59"/>
  <c r="BL15" i="59"/>
  <c r="BB15" i="59"/>
  <c r="AR15" i="59"/>
  <c r="AH15" i="59"/>
  <c r="BJ15" i="59"/>
  <c r="AZ15" i="59"/>
  <c r="AP15" i="59"/>
  <c r="BE15" i="59"/>
  <c r="AU15" i="59"/>
  <c r="AK15" i="59"/>
  <c r="BF15" i="59"/>
  <c r="AN15" i="59"/>
  <c r="BA15" i="59"/>
  <c r="AL15" i="59"/>
  <c r="AX15" i="59"/>
  <c r="AW15" i="59"/>
  <c r="BK15" i="59"/>
  <c r="AV15" i="59"/>
  <c r="BH15" i="59"/>
  <c r="AQ15" i="59"/>
  <c r="BG15" i="59"/>
  <c r="AO15" i="59"/>
  <c r="Z15" i="59"/>
  <c r="AT15" i="59"/>
  <c r="AJ15" i="59"/>
  <c r="BI15" i="59"/>
  <c r="BD15" i="59"/>
  <c r="AY15" i="59"/>
  <c r="AM15" i="59"/>
  <c r="AA15" i="59"/>
  <c r="AD15" i="59"/>
  <c r="AC15" i="59"/>
  <c r="AE15" i="59"/>
  <c r="AG15" i="59"/>
  <c r="X16" i="59"/>
  <c r="AF15" i="59"/>
  <c r="AB15" i="59"/>
  <c r="BN15" i="59" s="1"/>
  <c r="BE13" i="31"/>
  <c r="AU13" i="31"/>
  <c r="AK13" i="31"/>
  <c r="BD13" i="31"/>
  <c r="AT13" i="31"/>
  <c r="AJ13" i="31"/>
  <c r="Z13" i="31"/>
  <c r="BM13" i="31"/>
  <c r="BC13" i="31"/>
  <c r="AS13" i="31"/>
  <c r="AI13" i="31"/>
  <c r="Y13" i="31"/>
  <c r="BL13" i="31"/>
  <c r="BB13" i="31"/>
  <c r="AR13" i="31"/>
  <c r="AH13" i="31"/>
  <c r="BK13" i="31"/>
  <c r="BA13" i="31"/>
  <c r="AQ13" i="31"/>
  <c r="BJ13" i="31"/>
  <c r="AZ13" i="31"/>
  <c r="AP13" i="31"/>
  <c r="BI13" i="31"/>
  <c r="AY13" i="31"/>
  <c r="AO13" i="31"/>
  <c r="AN13" i="31"/>
  <c r="AM13" i="31"/>
  <c r="AL13" i="31"/>
  <c r="BH13" i="31"/>
  <c r="BG13" i="31"/>
  <c r="BF13" i="31"/>
  <c r="AX13" i="31"/>
  <c r="AW13" i="31"/>
  <c r="AV13" i="31"/>
  <c r="AA13" i="31"/>
  <c r="AB13" i="31"/>
  <c r="AC13" i="31"/>
  <c r="AG13" i="31"/>
  <c r="AE13" i="31"/>
  <c r="X14" i="31"/>
  <c r="AD13" i="31"/>
  <c r="AF13" i="31"/>
  <c r="BN11" i="18"/>
  <c r="BL13" i="52"/>
  <c r="BB13" i="52"/>
  <c r="AR13" i="52"/>
  <c r="AH13" i="52"/>
  <c r="BJ13" i="52"/>
  <c r="AY13" i="52"/>
  <c r="AN13" i="52"/>
  <c r="BI13" i="52"/>
  <c r="AX13" i="52"/>
  <c r="AM13" i="52"/>
  <c r="BH13" i="52"/>
  <c r="AW13" i="52"/>
  <c r="AL13" i="52"/>
  <c r="BG13" i="52"/>
  <c r="AV13" i="52"/>
  <c r="AK13" i="52"/>
  <c r="Z13" i="52"/>
  <c r="BF13" i="52"/>
  <c r="AU13" i="52"/>
  <c r="AJ13" i="52"/>
  <c r="Y13" i="52"/>
  <c r="BE13" i="52"/>
  <c r="AT13" i="52"/>
  <c r="AI13" i="52"/>
  <c r="BC13" i="52"/>
  <c r="AQ13" i="52"/>
  <c r="BK13" i="52"/>
  <c r="AZ13" i="52"/>
  <c r="AO13" i="52"/>
  <c r="AS13" i="52"/>
  <c r="AP13" i="52"/>
  <c r="BM13" i="52"/>
  <c r="BD13" i="52"/>
  <c r="BA13" i="52"/>
  <c r="AA13" i="52"/>
  <c r="AG13" i="52"/>
  <c r="AD13" i="52"/>
  <c r="AC13" i="52"/>
  <c r="AF13" i="52"/>
  <c r="AB13" i="52"/>
  <c r="X14" i="52"/>
  <c r="AE13" i="52"/>
  <c r="BF11" i="57"/>
  <c r="AV11" i="57"/>
  <c r="AL11" i="57"/>
  <c r="BE11" i="57"/>
  <c r="AU11" i="57"/>
  <c r="AK11" i="57"/>
  <c r="BL11" i="57"/>
  <c r="BB11" i="57"/>
  <c r="AR11" i="57"/>
  <c r="AH11" i="57"/>
  <c r="BI11" i="57"/>
  <c r="AT11" i="57"/>
  <c r="BG11" i="57"/>
  <c r="AQ11" i="57"/>
  <c r="BD11" i="57"/>
  <c r="AP11" i="57"/>
  <c r="AX11" i="57"/>
  <c r="Z11" i="57"/>
  <c r="AW11" i="57"/>
  <c r="Y11" i="57"/>
  <c r="BM11" i="57"/>
  <c r="AS11" i="57"/>
  <c r="BK11" i="57"/>
  <c r="AO11" i="57"/>
  <c r="BJ11" i="57"/>
  <c r="AN11" i="57"/>
  <c r="BH11" i="57"/>
  <c r="AM11" i="57"/>
  <c r="BC11" i="57"/>
  <c r="AJ11" i="57"/>
  <c r="BA11" i="57"/>
  <c r="AI11" i="57"/>
  <c r="AY11" i="57"/>
  <c r="AZ11" i="57"/>
  <c r="AA11" i="57"/>
  <c r="AC11" i="57"/>
  <c r="AE11" i="57"/>
  <c r="AF11" i="57"/>
  <c r="AG11" i="57"/>
  <c r="AB11" i="57"/>
  <c r="AD11" i="57"/>
  <c r="X12" i="57"/>
  <c r="BG15" i="35"/>
  <c r="AW15" i="35"/>
  <c r="AM15" i="35"/>
  <c r="BE15" i="35"/>
  <c r="AU15" i="35"/>
  <c r="AK15" i="35"/>
  <c r="BK15" i="35"/>
  <c r="BA15" i="35"/>
  <c r="AQ15" i="35"/>
  <c r="BH15" i="35"/>
  <c r="AS15" i="35"/>
  <c r="BF15" i="35"/>
  <c r="AR15" i="35"/>
  <c r="BD15" i="35"/>
  <c r="AP15" i="35"/>
  <c r="BC15" i="35"/>
  <c r="AO15" i="35"/>
  <c r="Z15" i="35"/>
  <c r="BB15" i="35"/>
  <c r="AN15" i="35"/>
  <c r="Y15" i="35"/>
  <c r="AZ15" i="35"/>
  <c r="AL15" i="35"/>
  <c r="BM15" i="35"/>
  <c r="AY15" i="35"/>
  <c r="AJ15" i="35"/>
  <c r="BL15" i="35"/>
  <c r="AX15" i="35"/>
  <c r="AI15" i="35"/>
  <c r="BI15" i="35"/>
  <c r="AT15" i="35"/>
  <c r="BJ15" i="35"/>
  <c r="AV15" i="35"/>
  <c r="AH15" i="35"/>
  <c r="AA15" i="35"/>
  <c r="AF15" i="35"/>
  <c r="AG15" i="35"/>
  <c r="AD15" i="35"/>
  <c r="X16" i="35"/>
  <c r="AC15" i="35"/>
  <c r="AE15" i="35"/>
  <c r="AB15" i="35"/>
  <c r="BL14" i="39"/>
  <c r="BB14" i="39"/>
  <c r="AR14" i="39"/>
  <c r="AH14" i="39"/>
  <c r="BK14" i="39"/>
  <c r="BA14" i="39"/>
  <c r="AQ14" i="39"/>
  <c r="BJ14" i="39"/>
  <c r="AZ14" i="39"/>
  <c r="AP14" i="39"/>
  <c r="BI14" i="39"/>
  <c r="AY14" i="39"/>
  <c r="AO14" i="39"/>
  <c r="BH14" i="39"/>
  <c r="AX14" i="39"/>
  <c r="AN14" i="39"/>
  <c r="BG14" i="39"/>
  <c r="AW14" i="39"/>
  <c r="AM14" i="39"/>
  <c r="BE14" i="39"/>
  <c r="AU14" i="39"/>
  <c r="AK14" i="39"/>
  <c r="AI14" i="39"/>
  <c r="BM14" i="39"/>
  <c r="BF14" i="39"/>
  <c r="Z14" i="39"/>
  <c r="BD14" i="39"/>
  <c r="Y14" i="39"/>
  <c r="BC14" i="39"/>
  <c r="AV14" i="39"/>
  <c r="AT14" i="39"/>
  <c r="AS14" i="39"/>
  <c r="AL14" i="39"/>
  <c r="AJ14" i="39"/>
  <c r="AA14" i="39"/>
  <c r="AE14" i="39"/>
  <c r="AD14" i="39"/>
  <c r="X15" i="39"/>
  <c r="AF14" i="39"/>
  <c r="AB14" i="39"/>
  <c r="AC14" i="39"/>
  <c r="AG14" i="39"/>
  <c r="BN11" i="30"/>
  <c r="BF15" i="28"/>
  <c r="AV15" i="28"/>
  <c r="AL15" i="28"/>
  <c r="BE15" i="28"/>
  <c r="AU15" i="28"/>
  <c r="AK15" i="28"/>
  <c r="BD15" i="28"/>
  <c r="AT15" i="28"/>
  <c r="AJ15" i="28"/>
  <c r="Z15" i="28"/>
  <c r="BM15" i="28"/>
  <c r="BC15" i="28"/>
  <c r="AS15" i="28"/>
  <c r="AI15" i="28"/>
  <c r="Y15" i="28"/>
  <c r="BL15" i="28"/>
  <c r="BB15" i="28"/>
  <c r="AR15" i="28"/>
  <c r="AH15" i="28"/>
  <c r="BK15" i="28"/>
  <c r="BA15" i="28"/>
  <c r="AQ15" i="28"/>
  <c r="BI15" i="28"/>
  <c r="AY15" i="28"/>
  <c r="AO15" i="28"/>
  <c r="BG15" i="28"/>
  <c r="AW15" i="28"/>
  <c r="AM15" i="28"/>
  <c r="BJ15" i="28"/>
  <c r="BH15" i="28"/>
  <c r="AZ15" i="28"/>
  <c r="AX15" i="28"/>
  <c r="AP15" i="28"/>
  <c r="AN15" i="28"/>
  <c r="AA15" i="28"/>
  <c r="AE15" i="28"/>
  <c r="AD15" i="28"/>
  <c r="AB15" i="28"/>
  <c r="AC15" i="28"/>
  <c r="AG15" i="28"/>
  <c r="X16" i="28"/>
  <c r="AF15" i="28"/>
  <c r="BD13" i="21"/>
  <c r="AT13" i="21"/>
  <c r="AJ13" i="21"/>
  <c r="Z13" i="21"/>
  <c r="BM13" i="21"/>
  <c r="BC13" i="21"/>
  <c r="AS13" i="21"/>
  <c r="AI13" i="21"/>
  <c r="Y13" i="21"/>
  <c r="BL13" i="21"/>
  <c r="BB13" i="21"/>
  <c r="AR13" i="21"/>
  <c r="AH13" i="21"/>
  <c r="BH13" i="21"/>
  <c r="AX13" i="21"/>
  <c r="AN13" i="21"/>
  <c r="BE13" i="21"/>
  <c r="AU13" i="21"/>
  <c r="AK13" i="21"/>
  <c r="BF13" i="21"/>
  <c r="AL13" i="21"/>
  <c r="BA13" i="21"/>
  <c r="AZ13" i="21"/>
  <c r="AY13" i="21"/>
  <c r="AW13" i="21"/>
  <c r="AV13" i="21"/>
  <c r="BJ13" i="21"/>
  <c r="AP13" i="21"/>
  <c r="BI13" i="21"/>
  <c r="AO13" i="21"/>
  <c r="BG13" i="21"/>
  <c r="AM13" i="21"/>
  <c r="BK13" i="21"/>
  <c r="AQ13" i="21"/>
  <c r="AA13" i="21"/>
  <c r="AG13" i="21"/>
  <c r="AE13" i="21"/>
  <c r="AC13" i="21"/>
  <c r="X14" i="21"/>
  <c r="AD13" i="21"/>
  <c r="AB13" i="21"/>
  <c r="AF13" i="21"/>
  <c r="BE15" i="51"/>
  <c r="AU15" i="51"/>
  <c r="AK15" i="51"/>
  <c r="BM15" i="51"/>
  <c r="BC15" i="51"/>
  <c r="AS15" i="51"/>
  <c r="AI15" i="51"/>
  <c r="Y15" i="51"/>
  <c r="BL15" i="51"/>
  <c r="BB15" i="51"/>
  <c r="AR15" i="51"/>
  <c r="AH15" i="51"/>
  <c r="BH15" i="51"/>
  <c r="AT15" i="51"/>
  <c r="BG15" i="51"/>
  <c r="AQ15" i="51"/>
  <c r="BF15" i="51"/>
  <c r="AP15" i="51"/>
  <c r="BD15" i="51"/>
  <c r="AO15" i="51"/>
  <c r="BA15" i="51"/>
  <c r="AN15" i="51"/>
  <c r="Z15" i="51"/>
  <c r="AZ15" i="51"/>
  <c r="AM15" i="51"/>
  <c r="AY15" i="51"/>
  <c r="AL15" i="51"/>
  <c r="BK15" i="51"/>
  <c r="AX15" i="51"/>
  <c r="AJ15" i="51"/>
  <c r="BJ15" i="51"/>
  <c r="AW15" i="51"/>
  <c r="BI15" i="51"/>
  <c r="AV15" i="51"/>
  <c r="AA15" i="51"/>
  <c r="AG15" i="51"/>
  <c r="AC15" i="51"/>
  <c r="AD15" i="51"/>
  <c r="AB15" i="51"/>
  <c r="AF15" i="51"/>
  <c r="X16" i="51"/>
  <c r="AE15" i="51"/>
  <c r="BN12" i="27"/>
  <c r="BN11" i="42"/>
  <c r="BJ12" i="29"/>
  <c r="AZ12" i="29"/>
  <c r="AP12" i="29"/>
  <c r="BD12" i="29"/>
  <c r="AS12" i="29"/>
  <c r="AH12" i="29"/>
  <c r="BC12" i="29"/>
  <c r="AR12" i="29"/>
  <c r="BM12" i="29"/>
  <c r="BB12" i="29"/>
  <c r="AQ12" i="29"/>
  <c r="BL12" i="29"/>
  <c r="BA12" i="29"/>
  <c r="AO12" i="29"/>
  <c r="BK12" i="29"/>
  <c r="AY12" i="29"/>
  <c r="AN12" i="29"/>
  <c r="BI12" i="29"/>
  <c r="AX12" i="29"/>
  <c r="AM12" i="29"/>
  <c r="BG12" i="29"/>
  <c r="AV12" i="29"/>
  <c r="AK12" i="29"/>
  <c r="Z12" i="29"/>
  <c r="BF12" i="29"/>
  <c r="AU12" i="29"/>
  <c r="AJ12" i="29"/>
  <c r="Y12" i="29"/>
  <c r="BE12" i="29"/>
  <c r="AT12" i="29"/>
  <c r="AI12" i="29"/>
  <c r="BH12" i="29"/>
  <c r="AW12" i="29"/>
  <c r="AL12" i="29"/>
  <c r="AA12" i="29"/>
  <c r="AF12" i="29"/>
  <c r="AC12" i="29"/>
  <c r="AE12" i="29"/>
  <c r="X13" i="29"/>
  <c r="AG12" i="29"/>
  <c r="AD12" i="29"/>
  <c r="AB12" i="29"/>
  <c r="BN12" i="29" s="1"/>
  <c r="BE13" i="37"/>
  <c r="AU13" i="37"/>
  <c r="AK13" i="37"/>
  <c r="BD13" i="37"/>
  <c r="AT13" i="37"/>
  <c r="AJ13" i="37"/>
  <c r="Z13" i="37"/>
  <c r="BM13" i="37"/>
  <c r="BC13" i="37"/>
  <c r="AS13" i="37"/>
  <c r="AI13" i="37"/>
  <c r="Y13" i="37"/>
  <c r="BL13" i="37"/>
  <c r="BB13" i="37"/>
  <c r="AR13" i="37"/>
  <c r="AH13" i="37"/>
  <c r="BK13" i="37"/>
  <c r="BA13" i="37"/>
  <c r="AQ13" i="37"/>
  <c r="BJ13" i="37"/>
  <c r="AZ13" i="37"/>
  <c r="AP13" i="37"/>
  <c r="BI13" i="37"/>
  <c r="AY13" i="37"/>
  <c r="AO13" i="37"/>
  <c r="BH13" i="37"/>
  <c r="AX13" i="37"/>
  <c r="AN13" i="37"/>
  <c r="AL13" i="37"/>
  <c r="BG13" i="37"/>
  <c r="BF13" i="37"/>
  <c r="AW13" i="37"/>
  <c r="AV13" i="37"/>
  <c r="AM13" i="37"/>
  <c r="AA13" i="37"/>
  <c r="AE13" i="37"/>
  <c r="AG13" i="37"/>
  <c r="AD13" i="37"/>
  <c r="AC13" i="37"/>
  <c r="AF13" i="37"/>
  <c r="AB13" i="37"/>
  <c r="X14" i="37"/>
  <c r="BN11" i="23"/>
  <c r="BI14" i="60"/>
  <c r="AY14" i="60"/>
  <c r="AO14" i="60"/>
  <c r="BH14" i="60"/>
  <c r="AW14" i="60"/>
  <c r="AL14" i="60"/>
  <c r="BG14" i="60"/>
  <c r="AV14" i="60"/>
  <c r="AK14" i="60"/>
  <c r="Z14" i="60"/>
  <c r="BE14" i="60"/>
  <c r="AT14" i="60"/>
  <c r="AI14" i="60"/>
  <c r="BD14" i="60"/>
  <c r="AS14" i="60"/>
  <c r="AH14" i="60"/>
  <c r="AX14" i="60"/>
  <c r="BM14" i="60"/>
  <c r="AU14" i="60"/>
  <c r="BL14" i="60"/>
  <c r="AR14" i="60"/>
  <c r="BK14" i="60"/>
  <c r="AQ14" i="60"/>
  <c r="Y14" i="60"/>
  <c r="BJ14" i="60"/>
  <c r="AP14" i="60"/>
  <c r="BC14" i="60"/>
  <c r="AM14" i="60"/>
  <c r="BA14" i="60"/>
  <c r="BF14" i="60"/>
  <c r="BB14" i="60"/>
  <c r="AZ14" i="60"/>
  <c r="AN14" i="60"/>
  <c r="AJ14" i="60"/>
  <c r="AA14" i="60"/>
  <c r="AD14" i="60"/>
  <c r="AC14" i="60"/>
  <c r="AE14" i="60"/>
  <c r="AB14" i="60"/>
  <c r="AG14" i="60"/>
  <c r="X15" i="60"/>
  <c r="AF14" i="60"/>
  <c r="BN12" i="38"/>
  <c r="BN14" i="43"/>
  <c r="BN11" i="17"/>
  <c r="BN11" i="36"/>
  <c r="BN12" i="21"/>
  <c r="BN14" i="47"/>
  <c r="BD13" i="12"/>
  <c r="AT13" i="12"/>
  <c r="AJ13" i="12"/>
  <c r="Z13" i="12"/>
  <c r="BL13" i="12"/>
  <c r="BB13" i="12"/>
  <c r="AR13" i="12"/>
  <c r="AH13" i="12"/>
  <c r="BK13" i="12"/>
  <c r="BA13" i="12"/>
  <c r="AQ13" i="12"/>
  <c r="AZ13" i="12"/>
  <c r="AM13" i="12"/>
  <c r="Y13" i="12"/>
  <c r="AY13" i="12"/>
  <c r="AL13" i="12"/>
  <c r="BM13" i="12"/>
  <c r="AX13" i="12"/>
  <c r="AK13" i="12"/>
  <c r="BJ13" i="12"/>
  <c r="AW13" i="12"/>
  <c r="AI13" i="12"/>
  <c r="BI13" i="12"/>
  <c r="AV13" i="12"/>
  <c r="BH13" i="12"/>
  <c r="AU13" i="12"/>
  <c r="BG13" i="12"/>
  <c r="AS13" i="12"/>
  <c r="BF13" i="12"/>
  <c r="AP13" i="12"/>
  <c r="BE13" i="12"/>
  <c r="AO13" i="12"/>
  <c r="BC13" i="12"/>
  <c r="AN13" i="12"/>
  <c r="AA13" i="12"/>
  <c r="AB13" i="12"/>
  <c r="AF13" i="12"/>
  <c r="AC13" i="12"/>
  <c r="AD13" i="12"/>
  <c r="AG13" i="12"/>
  <c r="X14" i="12"/>
  <c r="AE13" i="12"/>
  <c r="BJ12" i="44"/>
  <c r="AZ12" i="44"/>
  <c r="AP12" i="44"/>
  <c r="BE12" i="44"/>
  <c r="AT12" i="44"/>
  <c r="AI12" i="44"/>
  <c r="BD12" i="44"/>
  <c r="AS12" i="44"/>
  <c r="AH12" i="44"/>
  <c r="BC12" i="44"/>
  <c r="AR12" i="44"/>
  <c r="BM12" i="44"/>
  <c r="BB12" i="44"/>
  <c r="AQ12" i="44"/>
  <c r="BL12" i="44"/>
  <c r="BA12" i="44"/>
  <c r="AO12" i="44"/>
  <c r="BK12" i="44"/>
  <c r="AY12" i="44"/>
  <c r="AN12" i="44"/>
  <c r="BI12" i="44"/>
  <c r="AX12" i="44"/>
  <c r="AM12" i="44"/>
  <c r="BH12" i="44"/>
  <c r="AW12" i="44"/>
  <c r="AL12" i="44"/>
  <c r="BG12" i="44"/>
  <c r="AV12" i="44"/>
  <c r="AK12" i="44"/>
  <c r="Z12" i="44"/>
  <c r="BF12" i="44"/>
  <c r="AU12" i="44"/>
  <c r="AJ12" i="44"/>
  <c r="Y12" i="44"/>
  <c r="AA12" i="44"/>
  <c r="AE12" i="44"/>
  <c r="AF12" i="44"/>
  <c r="AB12" i="44"/>
  <c r="AC12" i="44"/>
  <c r="AG12" i="44"/>
  <c r="X13" i="44"/>
  <c r="AD12" i="44"/>
  <c r="BN12" i="37"/>
  <c r="BK13" i="48"/>
  <c r="BA13" i="48"/>
  <c r="AQ13" i="48"/>
  <c r="BH13" i="48"/>
  <c r="AX13" i="48"/>
  <c r="AN13" i="48"/>
  <c r="BG13" i="48"/>
  <c r="AW13" i="48"/>
  <c r="AM13" i="48"/>
  <c r="BF13" i="48"/>
  <c r="AV13" i="48"/>
  <c r="AL13" i="48"/>
  <c r="BE13" i="48"/>
  <c r="AU13" i="48"/>
  <c r="AK13" i="48"/>
  <c r="BD13" i="48"/>
  <c r="AT13" i="48"/>
  <c r="AJ13" i="48"/>
  <c r="Z13" i="48"/>
  <c r="BM13" i="48"/>
  <c r="BC13" i="48"/>
  <c r="AS13" i="48"/>
  <c r="AI13" i="48"/>
  <c r="Y13" i="48"/>
  <c r="BJ13" i="48"/>
  <c r="BI13" i="48"/>
  <c r="BB13" i="48"/>
  <c r="AZ13" i="48"/>
  <c r="AY13" i="48"/>
  <c r="AR13" i="48"/>
  <c r="AP13" i="48"/>
  <c r="AO13" i="48"/>
  <c r="AH13" i="48"/>
  <c r="BL13" i="48"/>
  <c r="AA13" i="48"/>
  <c r="AF13" i="48"/>
  <c r="AC13" i="48"/>
  <c r="AD13" i="48"/>
  <c r="AB13" i="48"/>
  <c r="AE13" i="48"/>
  <c r="X14" i="48"/>
  <c r="AG13" i="48"/>
  <c r="BM14" i="32" l="1"/>
  <c r="BC14" i="32"/>
  <c r="AS14" i="32"/>
  <c r="AI14" i="32"/>
  <c r="Y14" i="32"/>
  <c r="BL14" i="32"/>
  <c r="BB14" i="32"/>
  <c r="AR14" i="32"/>
  <c r="AH14" i="32"/>
  <c r="BD14" i="32"/>
  <c r="AP14" i="32"/>
  <c r="BA14" i="32"/>
  <c r="AO14" i="32"/>
  <c r="AZ14" i="32"/>
  <c r="AN14" i="32"/>
  <c r="BK14" i="32"/>
  <c r="AY14" i="32"/>
  <c r="AM14" i="32"/>
  <c r="BJ14" i="32"/>
  <c r="AX14" i="32"/>
  <c r="AL14" i="32"/>
  <c r="Z14" i="32"/>
  <c r="BI14" i="32"/>
  <c r="AW14" i="32"/>
  <c r="AK14" i="32"/>
  <c r="BH14" i="32"/>
  <c r="AV14" i="32"/>
  <c r="AJ14" i="32"/>
  <c r="BG14" i="32"/>
  <c r="AU14" i="32"/>
  <c r="BF14" i="32"/>
  <c r="BE14" i="32"/>
  <c r="AT14" i="32"/>
  <c r="AQ14" i="32"/>
  <c r="AA14" i="32"/>
  <c r="AC14" i="32"/>
  <c r="AG14" i="32"/>
  <c r="X15" i="32"/>
  <c r="AF14" i="32"/>
  <c r="AB14" i="32"/>
  <c r="AD14" i="32"/>
  <c r="AE14" i="32"/>
  <c r="BN15" i="28"/>
  <c r="BE16" i="59"/>
  <c r="AU16" i="59"/>
  <c r="AK16" i="59"/>
  <c r="BD16" i="59"/>
  <c r="AT16" i="59"/>
  <c r="AJ16" i="59"/>
  <c r="Z16" i="59"/>
  <c r="BL16" i="59"/>
  <c r="BB16" i="59"/>
  <c r="AR16" i="59"/>
  <c r="AH16" i="59"/>
  <c r="BG16" i="59"/>
  <c r="AW16" i="59"/>
  <c r="AM16" i="59"/>
  <c r="BH16" i="59"/>
  <c r="AP16" i="59"/>
  <c r="Y16" i="59"/>
  <c r="BF16" i="59"/>
  <c r="AO16" i="59"/>
  <c r="BC16" i="59"/>
  <c r="AN16" i="59"/>
  <c r="AZ16" i="59"/>
  <c r="AI16" i="59"/>
  <c r="AY16" i="59"/>
  <c r="BM16" i="59"/>
  <c r="AX16" i="59"/>
  <c r="BJ16" i="59"/>
  <c r="AS16" i="59"/>
  <c r="BI16" i="59"/>
  <c r="AQ16" i="59"/>
  <c r="BA16" i="59"/>
  <c r="AV16" i="59"/>
  <c r="AL16" i="59"/>
  <c r="BK16" i="59"/>
  <c r="AA16" i="59"/>
  <c r="AC16" i="59"/>
  <c r="AD16" i="59"/>
  <c r="AG16" i="59"/>
  <c r="AE16" i="59"/>
  <c r="AF16" i="59"/>
  <c r="X17" i="59"/>
  <c r="AB16" i="59"/>
  <c r="BE13" i="10"/>
  <c r="AU13" i="10"/>
  <c r="AK13" i="10"/>
  <c r="AA13" i="10"/>
  <c r="BD13" i="10"/>
  <c r="AT13" i="10"/>
  <c r="AJ13" i="10"/>
  <c r="Z13" i="10"/>
  <c r="BL13" i="10"/>
  <c r="BB13" i="10"/>
  <c r="AR13" i="10"/>
  <c r="AH13" i="10"/>
  <c r="BK13" i="10"/>
  <c r="BA13" i="10"/>
  <c r="AQ13" i="10"/>
  <c r="BF13" i="10"/>
  <c r="AV13" i="10"/>
  <c r="AL13" i="10"/>
  <c r="BI13" i="10"/>
  <c r="AO13" i="10"/>
  <c r="BH13" i="10"/>
  <c r="AN13" i="10"/>
  <c r="BG13" i="10"/>
  <c r="AM13" i="10"/>
  <c r="BC13" i="10"/>
  <c r="AI13" i="10"/>
  <c r="AZ13" i="10"/>
  <c r="AY13" i="10"/>
  <c r="AX13" i="10"/>
  <c r="AW13" i="10"/>
  <c r="BM13" i="10"/>
  <c r="AS13" i="10"/>
  <c r="Y13" i="10"/>
  <c r="BJ13" i="10"/>
  <c r="AP13" i="10"/>
  <c r="AG13" i="10"/>
  <c r="AC13" i="10"/>
  <c r="AD13" i="10"/>
  <c r="AE13" i="10"/>
  <c r="X14" i="10"/>
  <c r="AF13" i="10"/>
  <c r="AB13" i="10"/>
  <c r="BN13" i="27"/>
  <c r="BI14" i="15"/>
  <c r="AY14" i="15"/>
  <c r="AO14" i="15"/>
  <c r="BG14" i="15"/>
  <c r="AV14" i="15"/>
  <c r="AK14" i="15"/>
  <c r="Z14" i="15"/>
  <c r="BF14" i="15"/>
  <c r="AU14" i="15"/>
  <c r="AJ14" i="15"/>
  <c r="Y14" i="15"/>
  <c r="BE14" i="15"/>
  <c r="AT14" i="15"/>
  <c r="AI14" i="15"/>
  <c r="BD14" i="15"/>
  <c r="AS14" i="15"/>
  <c r="AH14" i="15"/>
  <c r="BC14" i="15"/>
  <c r="AR14" i="15"/>
  <c r="BM14" i="15"/>
  <c r="BB14" i="15"/>
  <c r="AQ14" i="15"/>
  <c r="BL14" i="15"/>
  <c r="BA14" i="15"/>
  <c r="AP14" i="15"/>
  <c r="BK14" i="15"/>
  <c r="AZ14" i="15"/>
  <c r="AN14" i="15"/>
  <c r="BJ14" i="15"/>
  <c r="AX14" i="15"/>
  <c r="AM14" i="15"/>
  <c r="BH14" i="15"/>
  <c r="AW14" i="15"/>
  <c r="AL14" i="15"/>
  <c r="AA14" i="15"/>
  <c r="AG14" i="15"/>
  <c r="AC14" i="15"/>
  <c r="AD14" i="15"/>
  <c r="AF14" i="15"/>
  <c r="AE14" i="15"/>
  <c r="X15" i="15"/>
  <c r="AB14" i="15"/>
  <c r="BN12" i="23"/>
  <c r="BG14" i="53"/>
  <c r="AW14" i="53"/>
  <c r="AM14" i="53"/>
  <c r="BF14" i="53"/>
  <c r="AV14" i="53"/>
  <c r="AL14" i="53"/>
  <c r="BE14" i="53"/>
  <c r="AU14" i="53"/>
  <c r="AK14" i="53"/>
  <c r="BD14" i="53"/>
  <c r="AT14" i="53"/>
  <c r="AJ14" i="53"/>
  <c r="Z14" i="53"/>
  <c r="BJ14" i="53"/>
  <c r="AZ14" i="53"/>
  <c r="AP14" i="53"/>
  <c r="BH14" i="53"/>
  <c r="AN14" i="53"/>
  <c r="BC14" i="53"/>
  <c r="AI14" i="53"/>
  <c r="BB14" i="53"/>
  <c r="AH14" i="53"/>
  <c r="BA14" i="53"/>
  <c r="AY14" i="53"/>
  <c r="AX14" i="53"/>
  <c r="BM14" i="53"/>
  <c r="AS14" i="53"/>
  <c r="Y14" i="53"/>
  <c r="BL14" i="53"/>
  <c r="AR14" i="53"/>
  <c r="BK14" i="53"/>
  <c r="AQ14" i="53"/>
  <c r="BI14" i="53"/>
  <c r="AO14" i="53"/>
  <c r="AA14" i="53"/>
  <c r="AC14" i="53"/>
  <c r="AG14" i="53"/>
  <c r="X15" i="53"/>
  <c r="AE14" i="53"/>
  <c r="AF14" i="53"/>
  <c r="AB14" i="53"/>
  <c r="AD14" i="53"/>
  <c r="BN14" i="19"/>
  <c r="BK15" i="11"/>
  <c r="BA15" i="11"/>
  <c r="AQ15" i="11"/>
  <c r="BI15" i="11"/>
  <c r="AY15" i="11"/>
  <c r="AO15" i="11"/>
  <c r="BB15" i="11"/>
  <c r="AN15" i="11"/>
  <c r="BM15" i="11"/>
  <c r="AZ15" i="11"/>
  <c r="AM15" i="11"/>
  <c r="BL15" i="11"/>
  <c r="AX15" i="11"/>
  <c r="AL15" i="11"/>
  <c r="Z15" i="11"/>
  <c r="BJ15" i="11"/>
  <c r="AW15" i="11"/>
  <c r="AK15" i="11"/>
  <c r="Y15" i="11"/>
  <c r="BH15" i="11"/>
  <c r="AV15" i="11"/>
  <c r="AJ15" i="11"/>
  <c r="BG15" i="11"/>
  <c r="AU15" i="11"/>
  <c r="AI15" i="11"/>
  <c r="BF15" i="11"/>
  <c r="AT15" i="11"/>
  <c r="AH15" i="11"/>
  <c r="BE15" i="11"/>
  <c r="AS15" i="11"/>
  <c r="BC15" i="11"/>
  <c r="AP15" i="11"/>
  <c r="BD15" i="11"/>
  <c r="AR15" i="11"/>
  <c r="AA15" i="11"/>
  <c r="AD15" i="11"/>
  <c r="AC15" i="11"/>
  <c r="AB15" i="11"/>
  <c r="X16" i="11"/>
  <c r="AG15" i="11"/>
  <c r="AF15" i="11"/>
  <c r="AE15" i="11"/>
  <c r="BN13" i="48"/>
  <c r="BG16" i="51"/>
  <c r="AW16" i="51"/>
  <c r="AM16" i="51"/>
  <c r="BE16" i="51"/>
  <c r="AU16" i="51"/>
  <c r="AK16" i="51"/>
  <c r="AA16" i="51"/>
  <c r="BD16" i="51"/>
  <c r="AT16" i="51"/>
  <c r="AJ16" i="51"/>
  <c r="Z16" i="51"/>
  <c r="BB16" i="51"/>
  <c r="AO16" i="51"/>
  <c r="Y16" i="51"/>
  <c r="BA16" i="51"/>
  <c r="AN16" i="51"/>
  <c r="BM16" i="51"/>
  <c r="AZ16" i="51"/>
  <c r="AL16" i="51"/>
  <c r="BL16" i="51"/>
  <c r="AY16" i="51"/>
  <c r="AI16" i="51"/>
  <c r="BK16" i="51"/>
  <c r="AX16" i="51"/>
  <c r="AH16" i="51"/>
  <c r="BJ16" i="51"/>
  <c r="AV16" i="51"/>
  <c r="BI16" i="51"/>
  <c r="AS16" i="51"/>
  <c r="BH16" i="51"/>
  <c r="AR16" i="51"/>
  <c r="BF16" i="51"/>
  <c r="AQ16" i="51"/>
  <c r="BC16" i="51"/>
  <c r="AP16" i="51"/>
  <c r="AF16" i="51"/>
  <c r="AB16" i="51"/>
  <c r="AC16" i="51"/>
  <c r="AG16" i="51"/>
  <c r="AD16" i="51"/>
  <c r="X17" i="51"/>
  <c r="AE16" i="51"/>
  <c r="BL15" i="39"/>
  <c r="BB15" i="39"/>
  <c r="AR15" i="39"/>
  <c r="AH15" i="39"/>
  <c r="BK15" i="39"/>
  <c r="BA15" i="39"/>
  <c r="AQ15" i="39"/>
  <c r="BJ15" i="39"/>
  <c r="AZ15" i="39"/>
  <c r="AP15" i="39"/>
  <c r="BI15" i="39"/>
  <c r="AY15" i="39"/>
  <c r="AO15" i="39"/>
  <c r="BH15" i="39"/>
  <c r="AX15" i="39"/>
  <c r="AN15" i="39"/>
  <c r="BG15" i="39"/>
  <c r="AW15" i="39"/>
  <c r="AM15" i="39"/>
  <c r="BE15" i="39"/>
  <c r="AU15" i="39"/>
  <c r="AK15" i="39"/>
  <c r="AV15" i="39"/>
  <c r="AT15" i="39"/>
  <c r="AS15" i="39"/>
  <c r="AL15" i="39"/>
  <c r="AJ15" i="39"/>
  <c r="AI15" i="39"/>
  <c r="BM15" i="39"/>
  <c r="BF15" i="39"/>
  <c r="Z15" i="39"/>
  <c r="BD15" i="39"/>
  <c r="Y15" i="39"/>
  <c r="BC15" i="39"/>
  <c r="AA15" i="39"/>
  <c r="AB15" i="39"/>
  <c r="BN15" i="39" s="1"/>
  <c r="AF15" i="39"/>
  <c r="X16" i="39"/>
  <c r="AC15" i="39"/>
  <c r="AG15" i="39"/>
  <c r="AE15" i="39"/>
  <c r="AD15" i="39"/>
  <c r="BF12" i="57"/>
  <c r="AV12" i="57"/>
  <c r="AL12" i="57"/>
  <c r="BE12" i="57"/>
  <c r="AU12" i="57"/>
  <c r="AK12" i="57"/>
  <c r="BL12" i="57"/>
  <c r="BB12" i="57"/>
  <c r="AR12" i="57"/>
  <c r="AH12" i="57"/>
  <c r="BA12" i="57"/>
  <c r="AN12" i="57"/>
  <c r="Y12" i="57"/>
  <c r="BM12" i="57"/>
  <c r="AY12" i="57"/>
  <c r="AJ12" i="57"/>
  <c r="BK12" i="57"/>
  <c r="AX12" i="57"/>
  <c r="AI12" i="57"/>
  <c r="BH12" i="57"/>
  <c r="AO12" i="57"/>
  <c r="BG12" i="57"/>
  <c r="AM12" i="57"/>
  <c r="BD12" i="57"/>
  <c r="BC12" i="57"/>
  <c r="AZ12" i="57"/>
  <c r="AW12" i="57"/>
  <c r="AT12" i="57"/>
  <c r="AS12" i="57"/>
  <c r="Z12" i="57"/>
  <c r="BI12" i="57"/>
  <c r="AP12" i="57"/>
  <c r="AQ12" i="57"/>
  <c r="BJ12" i="57"/>
  <c r="AA12" i="57"/>
  <c r="X13" i="57"/>
  <c r="AG12" i="57"/>
  <c r="AD12" i="57"/>
  <c r="AB12" i="57"/>
  <c r="AE12" i="57"/>
  <c r="AC12" i="57"/>
  <c r="AF12" i="57"/>
  <c r="BN13" i="46"/>
  <c r="BK13" i="42"/>
  <c r="BA13" i="42"/>
  <c r="AQ13" i="42"/>
  <c r="BI13" i="42"/>
  <c r="AY13" i="42"/>
  <c r="AO13" i="42"/>
  <c r="BG13" i="42"/>
  <c r="AW13" i="42"/>
  <c r="AM13" i="42"/>
  <c r="BF13" i="42"/>
  <c r="AV13" i="42"/>
  <c r="AL13" i="42"/>
  <c r="BE13" i="42"/>
  <c r="AU13" i="42"/>
  <c r="AK13" i="42"/>
  <c r="BD13" i="42"/>
  <c r="AT13" i="42"/>
  <c r="AJ13" i="42"/>
  <c r="Z13" i="42"/>
  <c r="AX13" i="42"/>
  <c r="AS13" i="42"/>
  <c r="AR13" i="42"/>
  <c r="BM13" i="42"/>
  <c r="AP13" i="42"/>
  <c r="BL13" i="42"/>
  <c r="AN13" i="42"/>
  <c r="BJ13" i="42"/>
  <c r="AI13" i="42"/>
  <c r="BH13" i="42"/>
  <c r="AH13" i="42"/>
  <c r="BC13" i="42"/>
  <c r="BB13" i="42"/>
  <c r="AZ13" i="42"/>
  <c r="Y13" i="42"/>
  <c r="AA13" i="42"/>
  <c r="AB13" i="42"/>
  <c r="AD13" i="42"/>
  <c r="AG13" i="42"/>
  <c r="AC13" i="42"/>
  <c r="AE13" i="42"/>
  <c r="X14" i="42"/>
  <c r="AF13" i="42"/>
  <c r="BG12" i="58"/>
  <c r="AW12" i="58"/>
  <c r="AM12" i="58"/>
  <c r="BE12" i="58"/>
  <c r="AU12" i="58"/>
  <c r="AK12" i="58"/>
  <c r="BD12" i="58"/>
  <c r="AT12" i="58"/>
  <c r="AJ12" i="58"/>
  <c r="Z12" i="58"/>
  <c r="BJ12" i="58"/>
  <c r="AZ12" i="58"/>
  <c r="BL12" i="58"/>
  <c r="AV12" i="58"/>
  <c r="BK12" i="58"/>
  <c r="AS12" i="58"/>
  <c r="BH12" i="58"/>
  <c r="AQ12" i="58"/>
  <c r="BC12" i="58"/>
  <c r="AO12" i="58"/>
  <c r="Y12" i="58"/>
  <c r="AY12" i="58"/>
  <c r="AI12" i="58"/>
  <c r="AX12" i="58"/>
  <c r="AR12" i="58"/>
  <c r="AP12" i="58"/>
  <c r="AN12" i="58"/>
  <c r="AL12" i="58"/>
  <c r="BM12" i="58"/>
  <c r="AH12" i="58"/>
  <c r="BI12" i="58"/>
  <c r="BF12" i="58"/>
  <c r="BB12" i="58"/>
  <c r="BA12" i="58"/>
  <c r="AA12" i="58"/>
  <c r="AF12" i="58"/>
  <c r="AG12" i="58"/>
  <c r="X13" i="58"/>
  <c r="AB12" i="58"/>
  <c r="BN12" i="58" s="1"/>
  <c r="AD12" i="58"/>
  <c r="AC12" i="58"/>
  <c r="AE12" i="58"/>
  <c r="BN12" i="17"/>
  <c r="BN12" i="49"/>
  <c r="BD18" i="22"/>
  <c r="AT18" i="22"/>
  <c r="AJ18" i="22"/>
  <c r="Z18" i="22"/>
  <c r="BM18" i="22"/>
  <c r="BC18" i="22"/>
  <c r="AS18" i="22"/>
  <c r="AI18" i="22"/>
  <c r="Y18" i="22"/>
  <c r="BL18" i="22"/>
  <c r="BB18" i="22"/>
  <c r="AR18" i="22"/>
  <c r="AH18" i="22"/>
  <c r="BK18" i="22"/>
  <c r="BA18" i="22"/>
  <c r="AQ18" i="22"/>
  <c r="BJ18" i="22"/>
  <c r="AZ18" i="22"/>
  <c r="AP18" i="22"/>
  <c r="BI18" i="22"/>
  <c r="AY18" i="22"/>
  <c r="AO18" i="22"/>
  <c r="BH18" i="22"/>
  <c r="AX18" i="22"/>
  <c r="AN18" i="22"/>
  <c r="BG18" i="22"/>
  <c r="AW18" i="22"/>
  <c r="AM18" i="22"/>
  <c r="BF18" i="22"/>
  <c r="AV18" i="22"/>
  <c r="AL18" i="22"/>
  <c r="BE18" i="22"/>
  <c r="AU18" i="22"/>
  <c r="AK18" i="22"/>
  <c r="AA18" i="22"/>
  <c r="AE18" i="22"/>
  <c r="AF18" i="22"/>
  <c r="AC18" i="22"/>
  <c r="AB18" i="22"/>
  <c r="AD18" i="22"/>
  <c r="X19" i="22"/>
  <c r="AG18" i="22"/>
  <c r="BL13" i="44"/>
  <c r="BB13" i="44"/>
  <c r="AR13" i="44"/>
  <c r="AH13" i="44"/>
  <c r="BM13" i="44"/>
  <c r="BA13" i="44"/>
  <c r="AP13" i="44"/>
  <c r="BK13" i="44"/>
  <c r="AZ13" i="44"/>
  <c r="AO13" i="44"/>
  <c r="BJ13" i="44"/>
  <c r="AY13" i="44"/>
  <c r="AN13" i="44"/>
  <c r="BI13" i="44"/>
  <c r="AX13" i="44"/>
  <c r="AM13" i="44"/>
  <c r="BH13" i="44"/>
  <c r="AW13" i="44"/>
  <c r="AL13" i="44"/>
  <c r="BG13" i="44"/>
  <c r="AV13" i="44"/>
  <c r="AK13" i="44"/>
  <c r="Z13" i="44"/>
  <c r="BF13" i="44"/>
  <c r="AU13" i="44"/>
  <c r="AJ13" i="44"/>
  <c r="Y13" i="44"/>
  <c r="BE13" i="44"/>
  <c r="AT13" i="44"/>
  <c r="AI13" i="44"/>
  <c r="BD13" i="44"/>
  <c r="AS13" i="44"/>
  <c r="BC13" i="44"/>
  <c r="AQ13" i="44"/>
  <c r="AA13" i="44"/>
  <c r="AD13" i="44"/>
  <c r="AE13" i="44"/>
  <c r="X14" i="44"/>
  <c r="AB13" i="44"/>
  <c r="AC13" i="44"/>
  <c r="AF13" i="44"/>
  <c r="AG13" i="44"/>
  <c r="BM15" i="60"/>
  <c r="BC15" i="60"/>
  <c r="AS15" i="60"/>
  <c r="AI15" i="60"/>
  <c r="BI15" i="60"/>
  <c r="AX15" i="60"/>
  <c r="AM15" i="60"/>
  <c r="BL15" i="60"/>
  <c r="BA15" i="60"/>
  <c r="AP15" i="60"/>
  <c r="BJ15" i="60"/>
  <c r="AV15" i="60"/>
  <c r="AH15" i="60"/>
  <c r="BH15" i="60"/>
  <c r="AU15" i="60"/>
  <c r="BG15" i="60"/>
  <c r="AT15" i="60"/>
  <c r="BE15" i="60"/>
  <c r="AQ15" i="60"/>
  <c r="BD15" i="60"/>
  <c r="AO15" i="60"/>
  <c r="AN15" i="60"/>
  <c r="AL15" i="60"/>
  <c r="AK15" i="60"/>
  <c r="BK15" i="60"/>
  <c r="AJ15" i="60"/>
  <c r="BF15" i="60"/>
  <c r="AZ15" i="60"/>
  <c r="Z15" i="60"/>
  <c r="AW15" i="60"/>
  <c r="AR15" i="60"/>
  <c r="Y15" i="60"/>
  <c r="BB15" i="60"/>
  <c r="AY15" i="60"/>
  <c r="AA15" i="60"/>
  <c r="AC15" i="60"/>
  <c r="AD15" i="60"/>
  <c r="AE15" i="60"/>
  <c r="AB15" i="60"/>
  <c r="AF15" i="60"/>
  <c r="X16" i="60"/>
  <c r="AG15" i="60"/>
  <c r="BI16" i="35"/>
  <c r="AY16" i="35"/>
  <c r="AO16" i="35"/>
  <c r="BG16" i="35"/>
  <c r="AW16" i="35"/>
  <c r="AM16" i="35"/>
  <c r="BM16" i="35"/>
  <c r="BC16" i="35"/>
  <c r="AS16" i="35"/>
  <c r="AI16" i="35"/>
  <c r="Y16" i="35"/>
  <c r="BB16" i="35"/>
  <c r="AN16" i="35"/>
  <c r="Z16" i="35"/>
  <c r="BA16" i="35"/>
  <c r="AL16" i="35"/>
  <c r="AZ16" i="35"/>
  <c r="AK16" i="35"/>
  <c r="BL16" i="35"/>
  <c r="AX16" i="35"/>
  <c r="AJ16" i="35"/>
  <c r="BK16" i="35"/>
  <c r="AV16" i="35"/>
  <c r="AH16" i="35"/>
  <c r="BJ16" i="35"/>
  <c r="AU16" i="35"/>
  <c r="BH16" i="35"/>
  <c r="AT16" i="35"/>
  <c r="BF16" i="35"/>
  <c r="AR16" i="35"/>
  <c r="BD16" i="35"/>
  <c r="AP16" i="35"/>
  <c r="AA16" i="35"/>
  <c r="BE16" i="35"/>
  <c r="AQ16" i="35"/>
  <c r="AG16" i="35"/>
  <c r="AF16" i="35"/>
  <c r="AD16" i="35"/>
  <c r="AE16" i="35"/>
  <c r="AC16" i="35"/>
  <c r="X17" i="35"/>
  <c r="AB16" i="35"/>
  <c r="BN13" i="31"/>
  <c r="BN13" i="62"/>
  <c r="BN12" i="26"/>
  <c r="BL13" i="33"/>
  <c r="BB13" i="33"/>
  <c r="AR13" i="33"/>
  <c r="AH13" i="33"/>
  <c r="BK13" i="33"/>
  <c r="BA13" i="33"/>
  <c r="AQ13" i="33"/>
  <c r="BI13" i="33"/>
  <c r="AY13" i="33"/>
  <c r="AO13" i="33"/>
  <c r="BG13" i="33"/>
  <c r="AW13" i="33"/>
  <c r="AM13" i="33"/>
  <c r="BF13" i="33"/>
  <c r="AV13" i="33"/>
  <c r="AL13" i="33"/>
  <c r="BE13" i="33"/>
  <c r="AU13" i="33"/>
  <c r="AK13" i="33"/>
  <c r="BC13" i="33"/>
  <c r="AZ13" i="33"/>
  <c r="Z13" i="33"/>
  <c r="AX13" i="33"/>
  <c r="Y13" i="33"/>
  <c r="AT13" i="33"/>
  <c r="AS13" i="33"/>
  <c r="AP13" i="33"/>
  <c r="BM13" i="33"/>
  <c r="AN13" i="33"/>
  <c r="BJ13" i="33"/>
  <c r="AJ13" i="33"/>
  <c r="BH13" i="33"/>
  <c r="BD13" i="33"/>
  <c r="AI13" i="33"/>
  <c r="AA13" i="33"/>
  <c r="AF13" i="33"/>
  <c r="X14" i="33"/>
  <c r="AD13" i="33"/>
  <c r="AB13" i="33"/>
  <c r="AG13" i="33"/>
  <c r="AC13" i="33"/>
  <c r="AE13" i="33"/>
  <c r="BJ13" i="18"/>
  <c r="AZ13" i="18"/>
  <c r="AP13" i="18"/>
  <c r="BI13" i="18"/>
  <c r="AY13" i="18"/>
  <c r="AO13" i="18"/>
  <c r="BH13" i="18"/>
  <c r="AX13" i="18"/>
  <c r="AN13" i="18"/>
  <c r="BG13" i="18"/>
  <c r="AW13" i="18"/>
  <c r="AM13" i="18"/>
  <c r="BF13" i="18"/>
  <c r="AV13" i="18"/>
  <c r="AL13" i="18"/>
  <c r="BM13" i="18"/>
  <c r="BC13" i="18"/>
  <c r="AS13" i="18"/>
  <c r="AI13" i="18"/>
  <c r="Y13" i="18"/>
  <c r="BL13" i="18"/>
  <c r="BB13" i="18"/>
  <c r="AR13" i="18"/>
  <c r="AH13" i="18"/>
  <c r="BK13" i="18"/>
  <c r="BA13" i="18"/>
  <c r="AQ13" i="18"/>
  <c r="BD13" i="18"/>
  <c r="AU13" i="18"/>
  <c r="AT13" i="18"/>
  <c r="AK13" i="18"/>
  <c r="AJ13" i="18"/>
  <c r="Z13" i="18"/>
  <c r="BE13" i="18"/>
  <c r="AA13" i="18"/>
  <c r="AB13" i="18"/>
  <c r="AD13" i="18"/>
  <c r="AG13" i="18"/>
  <c r="AE13" i="18"/>
  <c r="AC13" i="18"/>
  <c r="X14" i="18"/>
  <c r="AF13" i="18"/>
  <c r="BN11" i="57"/>
  <c r="BG14" i="46"/>
  <c r="AW14" i="46"/>
  <c r="AM14" i="46"/>
  <c r="BE14" i="46"/>
  <c r="AU14" i="46"/>
  <c r="AK14" i="46"/>
  <c r="BM14" i="46"/>
  <c r="BA14" i="46"/>
  <c r="AO14" i="46"/>
  <c r="BL14" i="46"/>
  <c r="AZ14" i="46"/>
  <c r="AN14" i="46"/>
  <c r="Z14" i="46"/>
  <c r="BK14" i="46"/>
  <c r="AY14" i="46"/>
  <c r="AL14" i="46"/>
  <c r="Y14" i="46"/>
  <c r="BJ14" i="46"/>
  <c r="AX14" i="46"/>
  <c r="AJ14" i="46"/>
  <c r="BI14" i="46"/>
  <c r="AV14" i="46"/>
  <c r="AI14" i="46"/>
  <c r="BH14" i="46"/>
  <c r="AT14" i="46"/>
  <c r="AH14" i="46"/>
  <c r="BF14" i="46"/>
  <c r="AS14" i="46"/>
  <c r="BD14" i="46"/>
  <c r="AR14" i="46"/>
  <c r="BB14" i="46"/>
  <c r="AP14" i="46"/>
  <c r="BC14" i="46"/>
  <c r="AQ14" i="46"/>
  <c r="AA14" i="46"/>
  <c r="AB14" i="46"/>
  <c r="AC14" i="46"/>
  <c r="AF14" i="46"/>
  <c r="AE14" i="46"/>
  <c r="AG14" i="46"/>
  <c r="X15" i="46"/>
  <c r="AD14" i="46"/>
  <c r="BN13" i="32"/>
  <c r="BN12" i="61"/>
  <c r="BN12" i="42"/>
  <c r="BN13" i="45"/>
  <c r="BE14" i="62"/>
  <c r="BL14" i="62"/>
  <c r="BA14" i="62"/>
  <c r="AQ14" i="62"/>
  <c r="BI14" i="62"/>
  <c r="AX14" i="62"/>
  <c r="AN14" i="62"/>
  <c r="BH14" i="62"/>
  <c r="AW14" i="62"/>
  <c r="AM14" i="62"/>
  <c r="BG14" i="62"/>
  <c r="AV14" i="62"/>
  <c r="AL14" i="62"/>
  <c r="BC14" i="62"/>
  <c r="AS14" i="62"/>
  <c r="AI14" i="62"/>
  <c r="Y14" i="62"/>
  <c r="AZ14" i="62"/>
  <c r="AY14" i="62"/>
  <c r="AU14" i="62"/>
  <c r="AT14" i="62"/>
  <c r="Z14" i="62"/>
  <c r="BK14" i="62"/>
  <c r="AP14" i="62"/>
  <c r="BJ14" i="62"/>
  <c r="AO14" i="62"/>
  <c r="BF14" i="62"/>
  <c r="AK14" i="62"/>
  <c r="AJ14" i="62"/>
  <c r="AH14" i="62"/>
  <c r="BM14" i="62"/>
  <c r="BD14" i="62"/>
  <c r="BB14" i="62"/>
  <c r="AR14" i="62"/>
  <c r="AA14" i="62"/>
  <c r="AB14" i="62"/>
  <c r="AC14" i="62"/>
  <c r="X15" i="62"/>
  <c r="AF14" i="62"/>
  <c r="AE14" i="62"/>
  <c r="AG14" i="62"/>
  <c r="AD14" i="62"/>
  <c r="BH16" i="43"/>
  <c r="AX16" i="43"/>
  <c r="AN16" i="43"/>
  <c r="BG16" i="43"/>
  <c r="AW16" i="43"/>
  <c r="AM16" i="43"/>
  <c r="BF16" i="43"/>
  <c r="AV16" i="43"/>
  <c r="AL16" i="43"/>
  <c r="BE16" i="43"/>
  <c r="AU16" i="43"/>
  <c r="AK16" i="43"/>
  <c r="BD16" i="43"/>
  <c r="AT16" i="43"/>
  <c r="AJ16" i="43"/>
  <c r="Z16" i="43"/>
  <c r="BM16" i="43"/>
  <c r="BC16" i="43"/>
  <c r="AS16" i="43"/>
  <c r="AI16" i="43"/>
  <c r="Y16" i="43"/>
  <c r="BL16" i="43"/>
  <c r="BB16" i="43"/>
  <c r="AR16" i="43"/>
  <c r="AH16" i="43"/>
  <c r="BK16" i="43"/>
  <c r="BA16" i="43"/>
  <c r="AQ16" i="43"/>
  <c r="BJ16" i="43"/>
  <c r="AZ16" i="43"/>
  <c r="AP16" i="43"/>
  <c r="BI16" i="43"/>
  <c r="AY16" i="43"/>
  <c r="AO16" i="43"/>
  <c r="AA16" i="43"/>
  <c r="X17" i="43"/>
  <c r="AF16" i="43"/>
  <c r="AD16" i="43"/>
  <c r="AC16" i="43"/>
  <c r="AB16" i="43"/>
  <c r="AG16" i="43"/>
  <c r="AE16" i="43"/>
  <c r="BE13" i="49"/>
  <c r="AU13" i="49"/>
  <c r="AK13" i="49"/>
  <c r="BI13" i="49"/>
  <c r="AX13" i="49"/>
  <c r="AM13" i="49"/>
  <c r="BG13" i="49"/>
  <c r="AV13" i="49"/>
  <c r="AJ13" i="49"/>
  <c r="Y13" i="49"/>
  <c r="BF13" i="49"/>
  <c r="AT13" i="49"/>
  <c r="AI13" i="49"/>
  <c r="BD13" i="49"/>
  <c r="AS13" i="49"/>
  <c r="AH13" i="49"/>
  <c r="BM13" i="49"/>
  <c r="BB13" i="49"/>
  <c r="AQ13" i="49"/>
  <c r="BL13" i="49"/>
  <c r="BA13" i="49"/>
  <c r="AP13" i="49"/>
  <c r="AR13" i="49"/>
  <c r="AO13" i="49"/>
  <c r="AN13" i="49"/>
  <c r="BK13" i="49"/>
  <c r="AL13" i="49"/>
  <c r="BJ13" i="49"/>
  <c r="BH13" i="49"/>
  <c r="BC13" i="49"/>
  <c r="AZ13" i="49"/>
  <c r="Z13" i="49"/>
  <c r="AY13" i="49"/>
  <c r="AW13" i="49"/>
  <c r="AA13" i="49"/>
  <c r="X14" i="49"/>
  <c r="AC13" i="49"/>
  <c r="AD13" i="49"/>
  <c r="AE13" i="49"/>
  <c r="AG13" i="49"/>
  <c r="AB13" i="49"/>
  <c r="AF13" i="49"/>
  <c r="BN11" i="50"/>
  <c r="BN12" i="14"/>
  <c r="BH13" i="24"/>
  <c r="AX13" i="24"/>
  <c r="AN13" i="24"/>
  <c r="BG13" i="24"/>
  <c r="AW13" i="24"/>
  <c r="AM13" i="24"/>
  <c r="BF13" i="24"/>
  <c r="AV13" i="24"/>
  <c r="AL13" i="24"/>
  <c r="BD13" i="24"/>
  <c r="AT13" i="24"/>
  <c r="AJ13" i="24"/>
  <c r="Z13" i="24"/>
  <c r="BM13" i="24"/>
  <c r="BC13" i="24"/>
  <c r="AS13" i="24"/>
  <c r="AI13" i="24"/>
  <c r="Y13" i="24"/>
  <c r="BL13" i="24"/>
  <c r="BB13" i="24"/>
  <c r="AR13" i="24"/>
  <c r="AH13" i="24"/>
  <c r="AY13" i="24"/>
  <c r="AU13" i="24"/>
  <c r="AQ13" i="24"/>
  <c r="AP13" i="24"/>
  <c r="BK13" i="24"/>
  <c r="AO13" i="24"/>
  <c r="BJ13" i="24"/>
  <c r="AK13" i="24"/>
  <c r="BI13" i="24"/>
  <c r="BE13" i="24"/>
  <c r="BA13" i="24"/>
  <c r="AZ13" i="24"/>
  <c r="AA13" i="24"/>
  <c r="AB13" i="24"/>
  <c r="AF13" i="24"/>
  <c r="AE13" i="24"/>
  <c r="AC13" i="24"/>
  <c r="X14" i="24"/>
  <c r="AG13" i="24"/>
  <c r="AD13" i="24"/>
  <c r="BN14" i="11"/>
  <c r="BN14" i="41"/>
  <c r="BN15" i="51"/>
  <c r="BN13" i="21"/>
  <c r="BE14" i="12"/>
  <c r="AU14" i="12"/>
  <c r="AK14" i="12"/>
  <c r="BM14" i="12"/>
  <c r="BC14" i="12"/>
  <c r="AS14" i="12"/>
  <c r="AI14" i="12"/>
  <c r="Y14" i="12"/>
  <c r="BL14" i="12"/>
  <c r="BB14" i="12"/>
  <c r="AR14" i="12"/>
  <c r="AH14" i="12"/>
  <c r="BI14" i="12"/>
  <c r="AV14" i="12"/>
  <c r="BH14" i="12"/>
  <c r="AT14" i="12"/>
  <c r="BG14" i="12"/>
  <c r="AQ14" i="12"/>
  <c r="BF14" i="12"/>
  <c r="AP14" i="12"/>
  <c r="BD14" i="12"/>
  <c r="AO14" i="12"/>
  <c r="BA14" i="12"/>
  <c r="AN14" i="12"/>
  <c r="Z14" i="12"/>
  <c r="AZ14" i="12"/>
  <c r="AM14" i="12"/>
  <c r="AY14" i="12"/>
  <c r="AL14" i="12"/>
  <c r="BK14" i="12"/>
  <c r="AX14" i="12"/>
  <c r="AJ14" i="12"/>
  <c r="BJ14" i="12"/>
  <c r="AW14" i="12"/>
  <c r="AA14" i="12"/>
  <c r="AF14" i="12"/>
  <c r="AC14" i="12"/>
  <c r="AG14" i="12"/>
  <c r="AE14" i="12"/>
  <c r="AB14" i="12"/>
  <c r="AD14" i="12"/>
  <c r="X15" i="12"/>
  <c r="BN14" i="60"/>
  <c r="BF14" i="37"/>
  <c r="AV14" i="37"/>
  <c r="AL14" i="37"/>
  <c r="BE14" i="37"/>
  <c r="AU14" i="37"/>
  <c r="AK14" i="37"/>
  <c r="BD14" i="37"/>
  <c r="AT14" i="37"/>
  <c r="AJ14" i="37"/>
  <c r="Z14" i="37"/>
  <c r="BM14" i="37"/>
  <c r="BC14" i="37"/>
  <c r="AS14" i="37"/>
  <c r="AI14" i="37"/>
  <c r="Y14" i="37"/>
  <c r="BL14" i="37"/>
  <c r="BB14" i="37"/>
  <c r="AR14" i="37"/>
  <c r="AH14" i="37"/>
  <c r="BK14" i="37"/>
  <c r="BA14" i="37"/>
  <c r="AQ14" i="37"/>
  <c r="BJ14" i="37"/>
  <c r="AZ14" i="37"/>
  <c r="AP14" i="37"/>
  <c r="BI14" i="37"/>
  <c r="AY14" i="37"/>
  <c r="AO14" i="37"/>
  <c r="AM14" i="37"/>
  <c r="BH14" i="37"/>
  <c r="BG14" i="37"/>
  <c r="AX14" i="37"/>
  <c r="AW14" i="37"/>
  <c r="AN14" i="37"/>
  <c r="AA14" i="37"/>
  <c r="AC14" i="37"/>
  <c r="X15" i="37"/>
  <c r="AB14" i="37"/>
  <c r="AF14" i="37"/>
  <c r="AE14" i="37"/>
  <c r="AD14" i="37"/>
  <c r="AG14" i="37"/>
  <c r="BM14" i="52"/>
  <c r="BC14" i="52"/>
  <c r="AS14" i="52"/>
  <c r="AI14" i="52"/>
  <c r="Y14" i="52"/>
  <c r="BF14" i="52"/>
  <c r="AU14" i="52"/>
  <c r="AJ14" i="52"/>
  <c r="BE14" i="52"/>
  <c r="AT14" i="52"/>
  <c r="AH14" i="52"/>
  <c r="BD14" i="52"/>
  <c r="AR14" i="52"/>
  <c r="BB14" i="52"/>
  <c r="AQ14" i="52"/>
  <c r="BL14" i="52"/>
  <c r="BA14" i="52"/>
  <c r="AP14" i="52"/>
  <c r="BK14" i="52"/>
  <c r="AZ14" i="52"/>
  <c r="AO14" i="52"/>
  <c r="BI14" i="52"/>
  <c r="AX14" i="52"/>
  <c r="AM14" i="52"/>
  <c r="BG14" i="52"/>
  <c r="AV14" i="52"/>
  <c r="AK14" i="52"/>
  <c r="Z14" i="52"/>
  <c r="AY14" i="52"/>
  <c r="AW14" i="52"/>
  <c r="AN14" i="52"/>
  <c r="AL14" i="52"/>
  <c r="BJ14" i="52"/>
  <c r="BH14" i="52"/>
  <c r="AA14" i="52"/>
  <c r="AG14" i="52"/>
  <c r="AC14" i="52"/>
  <c r="AF14" i="52"/>
  <c r="AB14" i="52"/>
  <c r="X15" i="52"/>
  <c r="AD14" i="52"/>
  <c r="AE14" i="52"/>
  <c r="BN14" i="54"/>
  <c r="BG13" i="26"/>
  <c r="AW13" i="26"/>
  <c r="AM13" i="26"/>
  <c r="BF13" i="26"/>
  <c r="AV13" i="26"/>
  <c r="AL13" i="26"/>
  <c r="BE13" i="26"/>
  <c r="AU13" i="26"/>
  <c r="AK13" i="26"/>
  <c r="BD13" i="26"/>
  <c r="AT13" i="26"/>
  <c r="AJ13" i="26"/>
  <c r="Z13" i="26"/>
  <c r="BM13" i="26"/>
  <c r="BC13" i="26"/>
  <c r="AS13" i="26"/>
  <c r="AI13" i="26"/>
  <c r="Y13" i="26"/>
  <c r="BL13" i="26"/>
  <c r="BB13" i="26"/>
  <c r="AR13" i="26"/>
  <c r="AH13" i="26"/>
  <c r="BK13" i="26"/>
  <c r="BA13" i="26"/>
  <c r="AQ13" i="26"/>
  <c r="BJ13" i="26"/>
  <c r="AZ13" i="26"/>
  <c r="AP13" i="26"/>
  <c r="BI13" i="26"/>
  <c r="AY13" i="26"/>
  <c r="AO13" i="26"/>
  <c r="BH13" i="26"/>
  <c r="AX13" i="26"/>
  <c r="AN13" i="26"/>
  <c r="AA13" i="26"/>
  <c r="AD13" i="26"/>
  <c r="X14" i="26"/>
  <c r="AB13" i="26"/>
  <c r="AF13" i="26"/>
  <c r="AG13" i="26"/>
  <c r="AE13" i="26"/>
  <c r="AC13" i="26"/>
  <c r="BN15" i="43"/>
  <c r="BK15" i="19"/>
  <c r="BA15" i="19"/>
  <c r="AQ15" i="19"/>
  <c r="BD15" i="19"/>
  <c r="AS15" i="19"/>
  <c r="AH15" i="19"/>
  <c r="BC15" i="19"/>
  <c r="AR15" i="19"/>
  <c r="BM15" i="19"/>
  <c r="BB15" i="19"/>
  <c r="AP15" i="19"/>
  <c r="BL15" i="19"/>
  <c r="AZ15" i="19"/>
  <c r="AO15" i="19"/>
  <c r="BJ15" i="19"/>
  <c r="AY15" i="19"/>
  <c r="AN15" i="19"/>
  <c r="BI15" i="19"/>
  <c r="AX15" i="19"/>
  <c r="AM15" i="19"/>
  <c r="BG15" i="19"/>
  <c r="AV15" i="19"/>
  <c r="AK15" i="19"/>
  <c r="Z15" i="19"/>
  <c r="BF15" i="19"/>
  <c r="AU15" i="19"/>
  <c r="AJ15" i="19"/>
  <c r="Y15" i="19"/>
  <c r="BE15" i="19"/>
  <c r="AT15" i="19"/>
  <c r="AI15" i="19"/>
  <c r="AL15" i="19"/>
  <c r="AA15" i="19"/>
  <c r="BH15" i="19"/>
  <c r="AW15" i="19"/>
  <c r="AG15" i="19"/>
  <c r="AF15" i="19"/>
  <c r="X16" i="19"/>
  <c r="AB15" i="19"/>
  <c r="AE15" i="19"/>
  <c r="AD15" i="19"/>
  <c r="AC15" i="19"/>
  <c r="BN16" i="55"/>
  <c r="BG12" i="50"/>
  <c r="AW12" i="50"/>
  <c r="AM12" i="50"/>
  <c r="BF12" i="50"/>
  <c r="AV12" i="50"/>
  <c r="AL12" i="50"/>
  <c r="BD12" i="50"/>
  <c r="AT12" i="50"/>
  <c r="AJ12" i="50"/>
  <c r="Z12" i="50"/>
  <c r="BK12" i="50"/>
  <c r="BA12" i="50"/>
  <c r="AQ12" i="50"/>
  <c r="BL12" i="50"/>
  <c r="AU12" i="50"/>
  <c r="BJ12" i="50"/>
  <c r="AS12" i="50"/>
  <c r="BI12" i="50"/>
  <c r="AR12" i="50"/>
  <c r="BH12" i="50"/>
  <c r="AP12" i="50"/>
  <c r="Y12" i="50"/>
  <c r="BE12" i="50"/>
  <c r="AO12" i="50"/>
  <c r="BC12" i="50"/>
  <c r="AN12" i="50"/>
  <c r="BB12" i="50"/>
  <c r="AK12" i="50"/>
  <c r="AZ12" i="50"/>
  <c r="AI12" i="50"/>
  <c r="AY12" i="50"/>
  <c r="AH12" i="50"/>
  <c r="BM12" i="50"/>
  <c r="AX12" i="50"/>
  <c r="AA12" i="50"/>
  <c r="AB12" i="50"/>
  <c r="AC12" i="50"/>
  <c r="AG12" i="50"/>
  <c r="X13" i="50"/>
  <c r="AD12" i="50"/>
  <c r="AF12" i="50"/>
  <c r="AE12" i="50"/>
  <c r="BD13" i="14"/>
  <c r="AT13" i="14"/>
  <c r="AJ13" i="14"/>
  <c r="Z13" i="14"/>
  <c r="BL13" i="14"/>
  <c r="BB13" i="14"/>
  <c r="AR13" i="14"/>
  <c r="AH13" i="14"/>
  <c r="BK13" i="14"/>
  <c r="BA13" i="14"/>
  <c r="AQ13" i="14"/>
  <c r="BJ13" i="14"/>
  <c r="AZ13" i="14"/>
  <c r="AP13" i="14"/>
  <c r="BI13" i="14"/>
  <c r="AY13" i="14"/>
  <c r="AO13" i="14"/>
  <c r="BG13" i="14"/>
  <c r="AW13" i="14"/>
  <c r="AM13" i="14"/>
  <c r="BM13" i="14"/>
  <c r="AL13" i="14"/>
  <c r="BH13" i="14"/>
  <c r="AK13" i="14"/>
  <c r="BF13" i="14"/>
  <c r="AI13" i="14"/>
  <c r="BE13" i="14"/>
  <c r="BC13" i="14"/>
  <c r="AX13" i="14"/>
  <c r="AA13" i="14"/>
  <c r="AV13" i="14"/>
  <c r="Y13" i="14"/>
  <c r="AU13" i="14"/>
  <c r="AS13" i="14"/>
  <c r="AN13" i="14"/>
  <c r="AC13" i="14"/>
  <c r="AG13" i="14"/>
  <c r="X14" i="14"/>
  <c r="AF13" i="14"/>
  <c r="AB13" i="14"/>
  <c r="AD13" i="14"/>
  <c r="AE13" i="14"/>
  <c r="BF12" i="13"/>
  <c r="AV12" i="13"/>
  <c r="AL12" i="13"/>
  <c r="BD12" i="13"/>
  <c r="AT12" i="13"/>
  <c r="AJ12" i="13"/>
  <c r="Z12" i="13"/>
  <c r="BM12" i="13"/>
  <c r="BC12" i="13"/>
  <c r="AS12" i="13"/>
  <c r="AI12" i="13"/>
  <c r="Y12" i="13"/>
  <c r="AZ12" i="13"/>
  <c r="AM12" i="13"/>
  <c r="BL12" i="13"/>
  <c r="AY12" i="13"/>
  <c r="AK12" i="13"/>
  <c r="BK12" i="13"/>
  <c r="AX12" i="13"/>
  <c r="AH12" i="13"/>
  <c r="BJ12" i="13"/>
  <c r="AW12" i="13"/>
  <c r="BI12" i="13"/>
  <c r="AU12" i="13"/>
  <c r="BH12" i="13"/>
  <c r="AR12" i="13"/>
  <c r="BG12" i="13"/>
  <c r="AQ12" i="13"/>
  <c r="BE12" i="13"/>
  <c r="AP12" i="13"/>
  <c r="BB12" i="13"/>
  <c r="AO12" i="13"/>
  <c r="BA12" i="13"/>
  <c r="AN12" i="13"/>
  <c r="AA12" i="13"/>
  <c r="AB12" i="13"/>
  <c r="AG12" i="13"/>
  <c r="AE12" i="13"/>
  <c r="AC12" i="13"/>
  <c r="AF12" i="13"/>
  <c r="AD12" i="13"/>
  <c r="X13" i="13"/>
  <c r="BH12" i="9"/>
  <c r="AX12" i="9"/>
  <c r="AN12" i="9"/>
  <c r="BG12" i="9"/>
  <c r="AV12" i="9"/>
  <c r="AK12" i="9"/>
  <c r="Z12" i="9"/>
  <c r="BF12" i="9"/>
  <c r="AU12" i="9"/>
  <c r="AJ12" i="9"/>
  <c r="Y12" i="9"/>
  <c r="BE12" i="9"/>
  <c r="AT12" i="9"/>
  <c r="AI12" i="9"/>
  <c r="BD12" i="9"/>
  <c r="AS12" i="9"/>
  <c r="AH12" i="9"/>
  <c r="BC12" i="9"/>
  <c r="AR12" i="9"/>
  <c r="BM12" i="9"/>
  <c r="BB12" i="9"/>
  <c r="AQ12" i="9"/>
  <c r="BL12" i="9"/>
  <c r="BA12" i="9"/>
  <c r="AP12" i="9"/>
  <c r="BK12" i="9"/>
  <c r="AZ12" i="9"/>
  <c r="AO12" i="9"/>
  <c r="BJ12" i="9"/>
  <c r="AY12" i="9"/>
  <c r="AM12" i="9"/>
  <c r="BI12" i="9"/>
  <c r="AW12" i="9"/>
  <c r="AL12" i="9"/>
  <c r="AA12" i="9"/>
  <c r="AF12" i="9"/>
  <c r="X13" i="9"/>
  <c r="AC12" i="9"/>
  <c r="AD12" i="9"/>
  <c r="AE12" i="9"/>
  <c r="AG12" i="9"/>
  <c r="AB12" i="9"/>
  <c r="BN12" i="44"/>
  <c r="BN13" i="37"/>
  <c r="BE14" i="21"/>
  <c r="AU14" i="21"/>
  <c r="AK14" i="21"/>
  <c r="BD14" i="21"/>
  <c r="AT14" i="21"/>
  <c r="AJ14" i="21"/>
  <c r="Z14" i="21"/>
  <c r="BM14" i="21"/>
  <c r="BC14" i="21"/>
  <c r="AS14" i="21"/>
  <c r="AI14" i="21"/>
  <c r="Y14" i="21"/>
  <c r="BK14" i="21"/>
  <c r="BA14" i="21"/>
  <c r="AQ14" i="21"/>
  <c r="BI14" i="21"/>
  <c r="AY14" i="21"/>
  <c r="AO14" i="21"/>
  <c r="BF14" i="21"/>
  <c r="AV14" i="21"/>
  <c r="AL14" i="21"/>
  <c r="BB14" i="21"/>
  <c r="AZ14" i="21"/>
  <c r="AX14" i="21"/>
  <c r="AW14" i="21"/>
  <c r="AR14" i="21"/>
  <c r="AP14" i="21"/>
  <c r="BJ14" i="21"/>
  <c r="AM14" i="21"/>
  <c r="BH14" i="21"/>
  <c r="AH14" i="21"/>
  <c r="BG14" i="21"/>
  <c r="BL14" i="21"/>
  <c r="AN14" i="21"/>
  <c r="AA14" i="21"/>
  <c r="AD14" i="21"/>
  <c r="AG14" i="21"/>
  <c r="AB14" i="21"/>
  <c r="X15" i="21"/>
  <c r="AC14" i="21"/>
  <c r="AF14" i="21"/>
  <c r="AE14" i="21"/>
  <c r="BH16" i="28"/>
  <c r="AX16" i="28"/>
  <c r="AN16" i="28"/>
  <c r="BG16" i="28"/>
  <c r="AW16" i="28"/>
  <c r="AM16" i="28"/>
  <c r="BF16" i="28"/>
  <c r="AV16" i="28"/>
  <c r="AL16" i="28"/>
  <c r="BE16" i="28"/>
  <c r="AU16" i="28"/>
  <c r="AK16" i="28"/>
  <c r="BD16" i="28"/>
  <c r="AT16" i="28"/>
  <c r="AJ16" i="28"/>
  <c r="Z16" i="28"/>
  <c r="BM16" i="28"/>
  <c r="BC16" i="28"/>
  <c r="AS16" i="28"/>
  <c r="AI16" i="28"/>
  <c r="Y16" i="28"/>
  <c r="BK16" i="28"/>
  <c r="BA16" i="28"/>
  <c r="AQ16" i="28"/>
  <c r="BI16" i="28"/>
  <c r="AY16" i="28"/>
  <c r="AO16" i="28"/>
  <c r="BL16" i="28"/>
  <c r="BJ16" i="28"/>
  <c r="BB16" i="28"/>
  <c r="AZ16" i="28"/>
  <c r="AR16" i="28"/>
  <c r="AP16" i="28"/>
  <c r="AH16" i="28"/>
  <c r="AA16" i="28"/>
  <c r="AF16" i="28"/>
  <c r="AG16" i="28"/>
  <c r="AB16" i="28"/>
  <c r="AD16" i="28"/>
  <c r="X17" i="28"/>
  <c r="AC16" i="28"/>
  <c r="AE16" i="28"/>
  <c r="BN13" i="52"/>
  <c r="BN12" i="10"/>
  <c r="BI14" i="27"/>
  <c r="AY14" i="27"/>
  <c r="AO14" i="27"/>
  <c r="BE14" i="27"/>
  <c r="AU14" i="27"/>
  <c r="AK14" i="27"/>
  <c r="BM14" i="27"/>
  <c r="BC14" i="27"/>
  <c r="AS14" i="27"/>
  <c r="AI14" i="27"/>
  <c r="Y14" i="27"/>
  <c r="BH14" i="27"/>
  <c r="AT14" i="27"/>
  <c r="BG14" i="27"/>
  <c r="AR14" i="27"/>
  <c r="BF14" i="27"/>
  <c r="AQ14" i="27"/>
  <c r="BD14" i="27"/>
  <c r="AP14" i="27"/>
  <c r="BB14" i="27"/>
  <c r="AN14" i="27"/>
  <c r="Z14" i="27"/>
  <c r="BA14" i="27"/>
  <c r="AM14" i="27"/>
  <c r="AZ14" i="27"/>
  <c r="AL14" i="27"/>
  <c r="BL14" i="27"/>
  <c r="AX14" i="27"/>
  <c r="AJ14" i="27"/>
  <c r="BK14" i="27"/>
  <c r="AW14" i="27"/>
  <c r="AH14" i="27"/>
  <c r="BJ14" i="27"/>
  <c r="AV14" i="27"/>
  <c r="AA14" i="27"/>
  <c r="AG14" i="27"/>
  <c r="X15" i="27"/>
  <c r="AD14" i="27"/>
  <c r="AF14" i="27"/>
  <c r="AB14" i="27"/>
  <c r="AE14" i="27"/>
  <c r="AC14" i="27"/>
  <c r="BN12" i="16"/>
  <c r="BN12" i="33"/>
  <c r="BN13" i="7"/>
  <c r="BK13" i="36"/>
  <c r="BA13" i="36"/>
  <c r="AQ13" i="36"/>
  <c r="BJ13" i="36"/>
  <c r="AZ13" i="36"/>
  <c r="AP13" i="36"/>
  <c r="BH13" i="36"/>
  <c r="AX13" i="36"/>
  <c r="AN13" i="36"/>
  <c r="BG13" i="36"/>
  <c r="AW13" i="36"/>
  <c r="AM13" i="36"/>
  <c r="BF13" i="36"/>
  <c r="AV13" i="36"/>
  <c r="AL13" i="36"/>
  <c r="BE13" i="36"/>
  <c r="AU13" i="36"/>
  <c r="AK13" i="36"/>
  <c r="BD13" i="36"/>
  <c r="AT13" i="36"/>
  <c r="AJ13" i="36"/>
  <c r="Z13" i="36"/>
  <c r="BI13" i="36"/>
  <c r="Y13" i="36"/>
  <c r="BC13" i="36"/>
  <c r="BB13" i="36"/>
  <c r="AY13" i="36"/>
  <c r="AS13" i="36"/>
  <c r="AR13" i="36"/>
  <c r="AO13" i="36"/>
  <c r="AI13" i="36"/>
  <c r="BM13" i="36"/>
  <c r="AH13" i="36"/>
  <c r="BL13" i="36"/>
  <c r="AA13" i="36"/>
  <c r="AD13" i="36"/>
  <c r="X14" i="36"/>
  <c r="AG13" i="36"/>
  <c r="AF13" i="36"/>
  <c r="AB13" i="36"/>
  <c r="AE13" i="36"/>
  <c r="AC13" i="36"/>
  <c r="BN12" i="18"/>
  <c r="BK17" i="55"/>
  <c r="BA17" i="55"/>
  <c r="AQ17" i="55"/>
  <c r="BI17" i="55"/>
  <c r="AY17" i="55"/>
  <c r="AO17" i="55"/>
  <c r="BF17" i="55"/>
  <c r="AV17" i="55"/>
  <c r="AL17" i="55"/>
  <c r="BD17" i="55"/>
  <c r="AT17" i="55"/>
  <c r="AJ17" i="55"/>
  <c r="Z17" i="55"/>
  <c r="BM17" i="55"/>
  <c r="AW17" i="55"/>
  <c r="BJ17" i="55"/>
  <c r="AS17" i="55"/>
  <c r="BG17" i="55"/>
  <c r="AP17" i="55"/>
  <c r="Y17" i="55"/>
  <c r="BE17" i="55"/>
  <c r="AN17" i="55"/>
  <c r="BC17" i="55"/>
  <c r="AM17" i="55"/>
  <c r="AZ17" i="55"/>
  <c r="AX17" i="55"/>
  <c r="AU17" i="55"/>
  <c r="AR17" i="55"/>
  <c r="AK17" i="55"/>
  <c r="AH17" i="55"/>
  <c r="AI17" i="55"/>
  <c r="BL17" i="55"/>
  <c r="BH17" i="55"/>
  <c r="BB17" i="55"/>
  <c r="AA17" i="55"/>
  <c r="AF17" i="55"/>
  <c r="AG17" i="55"/>
  <c r="AE17" i="55"/>
  <c r="AC17" i="55"/>
  <c r="X18" i="55"/>
  <c r="AB17" i="55"/>
  <c r="BN17" i="55" s="1"/>
  <c r="AD17" i="55"/>
  <c r="BN12" i="24"/>
  <c r="BN12" i="25"/>
  <c r="BK13" i="61"/>
  <c r="BA13" i="61"/>
  <c r="AQ13" i="61"/>
  <c r="BI13" i="61"/>
  <c r="AY13" i="61"/>
  <c r="AO13" i="61"/>
  <c r="BE13" i="61"/>
  <c r="AS13" i="61"/>
  <c r="BD13" i="61"/>
  <c r="AR13" i="61"/>
  <c r="BC13" i="61"/>
  <c r="AP13" i="61"/>
  <c r="BB13" i="61"/>
  <c r="AN13" i="61"/>
  <c r="BM13" i="61"/>
  <c r="AZ13" i="61"/>
  <c r="AM13" i="61"/>
  <c r="BJ13" i="61"/>
  <c r="AW13" i="61"/>
  <c r="AK13" i="61"/>
  <c r="Y13" i="61"/>
  <c r="AJ13" i="61"/>
  <c r="BL13" i="61"/>
  <c r="AI13" i="61"/>
  <c r="BH13" i="61"/>
  <c r="AH13" i="61"/>
  <c r="BG13" i="61"/>
  <c r="Z13" i="61"/>
  <c r="AX13" i="61"/>
  <c r="AU13" i="61"/>
  <c r="AT13" i="61"/>
  <c r="BF13" i="61"/>
  <c r="AV13" i="61"/>
  <c r="AL13" i="61"/>
  <c r="AA13" i="61"/>
  <c r="X14" i="61"/>
  <c r="AB13" i="61"/>
  <c r="BN13" i="61" s="1"/>
  <c r="AD13" i="61"/>
  <c r="AE13" i="61"/>
  <c r="AF13" i="61"/>
  <c r="AG13" i="61"/>
  <c r="AC13" i="61"/>
  <c r="BN15" i="20"/>
  <c r="BN13" i="15"/>
  <c r="BL13" i="23"/>
  <c r="BB13" i="23"/>
  <c r="AR13" i="23"/>
  <c r="AH13" i="23"/>
  <c r="BH13" i="23"/>
  <c r="AW13" i="23"/>
  <c r="AL13" i="23"/>
  <c r="BG13" i="23"/>
  <c r="AV13" i="23"/>
  <c r="AK13" i="23"/>
  <c r="Z13" i="23"/>
  <c r="BF13" i="23"/>
  <c r="AU13" i="23"/>
  <c r="AJ13" i="23"/>
  <c r="Y13" i="23"/>
  <c r="BE13" i="23"/>
  <c r="AT13" i="23"/>
  <c r="AI13" i="23"/>
  <c r="BD13" i="23"/>
  <c r="AS13" i="23"/>
  <c r="BC13" i="23"/>
  <c r="AQ13" i="23"/>
  <c r="BM13" i="23"/>
  <c r="BA13" i="23"/>
  <c r="AP13" i="23"/>
  <c r="BK13" i="23"/>
  <c r="AZ13" i="23"/>
  <c r="AO13" i="23"/>
  <c r="BJ13" i="23"/>
  <c r="AY13" i="23"/>
  <c r="AN13" i="23"/>
  <c r="BI13" i="23"/>
  <c r="AX13" i="23"/>
  <c r="AM13" i="23"/>
  <c r="AA13" i="23"/>
  <c r="AG13" i="23"/>
  <c r="AE13" i="23"/>
  <c r="AF13" i="23"/>
  <c r="X14" i="23"/>
  <c r="AB13" i="23"/>
  <c r="AC13" i="23"/>
  <c r="AD13" i="23"/>
  <c r="BM13" i="8"/>
  <c r="BC13" i="8"/>
  <c r="AS13" i="8"/>
  <c r="AI13" i="8"/>
  <c r="Y13" i="8"/>
  <c r="BL13" i="8"/>
  <c r="BB13" i="8"/>
  <c r="AR13" i="8"/>
  <c r="AH13" i="8"/>
  <c r="BK13" i="8"/>
  <c r="BA13" i="8"/>
  <c r="AQ13" i="8"/>
  <c r="BJ13" i="8"/>
  <c r="AZ13" i="8"/>
  <c r="AP13" i="8"/>
  <c r="BI13" i="8"/>
  <c r="AY13" i="8"/>
  <c r="AO13" i="8"/>
  <c r="BH13" i="8"/>
  <c r="AX13" i="8"/>
  <c r="AN13" i="8"/>
  <c r="BG13" i="8"/>
  <c r="AW13" i="8"/>
  <c r="AM13" i="8"/>
  <c r="BF13" i="8"/>
  <c r="AV13" i="8"/>
  <c r="AL13" i="8"/>
  <c r="BE13" i="8"/>
  <c r="AU13" i="8"/>
  <c r="AK13" i="8"/>
  <c r="BD13" i="8"/>
  <c r="AT13" i="8"/>
  <c r="AJ13" i="8"/>
  <c r="Z13" i="8"/>
  <c r="AA13" i="8"/>
  <c r="AE13" i="8"/>
  <c r="AG13" i="8"/>
  <c r="AD13" i="8"/>
  <c r="X14" i="8"/>
  <c r="AB13" i="8"/>
  <c r="BN13" i="8" s="1"/>
  <c r="AF13" i="8"/>
  <c r="AC13" i="8"/>
  <c r="BN13" i="53"/>
  <c r="BN12" i="34"/>
  <c r="BG15" i="54"/>
  <c r="AW15" i="54"/>
  <c r="AM15" i="54"/>
  <c r="BK15" i="54"/>
  <c r="AZ15" i="54"/>
  <c r="AO15" i="54"/>
  <c r="BF15" i="54"/>
  <c r="AU15" i="54"/>
  <c r="AJ15" i="54"/>
  <c r="Y15" i="54"/>
  <c r="BC15" i="54"/>
  <c r="AP15" i="54"/>
  <c r="BA15" i="54"/>
  <c r="AL15" i="54"/>
  <c r="BI15" i="54"/>
  <c r="AT15" i="54"/>
  <c r="BJ15" i="54"/>
  <c r="AQ15" i="54"/>
  <c r="BH15" i="54"/>
  <c r="AN15" i="54"/>
  <c r="BE15" i="54"/>
  <c r="AK15" i="54"/>
  <c r="BD15" i="54"/>
  <c r="AI15" i="54"/>
  <c r="BB15" i="54"/>
  <c r="AH15" i="54"/>
  <c r="AY15" i="54"/>
  <c r="AX15" i="54"/>
  <c r="AV15" i="54"/>
  <c r="BM15" i="54"/>
  <c r="AS15" i="54"/>
  <c r="Z15" i="54"/>
  <c r="BL15" i="54"/>
  <c r="AR15" i="54"/>
  <c r="AA15" i="54"/>
  <c r="AB15" i="54"/>
  <c r="AG15" i="54"/>
  <c r="AE15" i="54"/>
  <c r="AF15" i="54"/>
  <c r="X16" i="54"/>
  <c r="AC15" i="54"/>
  <c r="AD15" i="54"/>
  <c r="BN15" i="47"/>
  <c r="BN11" i="9"/>
  <c r="BN17" i="40"/>
  <c r="BL14" i="45"/>
  <c r="BB14" i="45"/>
  <c r="AR14" i="45"/>
  <c r="AH14" i="45"/>
  <c r="BJ14" i="45"/>
  <c r="AZ14" i="45"/>
  <c r="AP14" i="45"/>
  <c r="BG14" i="45"/>
  <c r="AW14" i="45"/>
  <c r="AM14" i="45"/>
  <c r="BE14" i="45"/>
  <c r="AU14" i="45"/>
  <c r="AK14" i="45"/>
  <c r="BF14" i="45"/>
  <c r="AO14" i="45"/>
  <c r="Y14" i="45"/>
  <c r="BD14" i="45"/>
  <c r="AN14" i="45"/>
  <c r="BC14" i="45"/>
  <c r="AL14" i="45"/>
  <c r="BA14" i="45"/>
  <c r="AJ14" i="45"/>
  <c r="AY14" i="45"/>
  <c r="AI14" i="45"/>
  <c r="AX14" i="45"/>
  <c r="BM14" i="45"/>
  <c r="AV14" i="45"/>
  <c r="BK14" i="45"/>
  <c r="AT14" i="45"/>
  <c r="BI14" i="45"/>
  <c r="AS14" i="45"/>
  <c r="BH14" i="45"/>
  <c r="AQ14" i="45"/>
  <c r="Z14" i="45"/>
  <c r="AA14" i="45"/>
  <c r="AF14" i="45"/>
  <c r="AB14" i="45"/>
  <c r="X15" i="45"/>
  <c r="AD14" i="45"/>
  <c r="AG14" i="45"/>
  <c r="AE14" i="45"/>
  <c r="AC14" i="45"/>
  <c r="BF13" i="34"/>
  <c r="AV13" i="34"/>
  <c r="AL13" i="34"/>
  <c r="BE13" i="34"/>
  <c r="AU13" i="34"/>
  <c r="AK13" i="34"/>
  <c r="BM13" i="34"/>
  <c r="BC13" i="34"/>
  <c r="AS13" i="34"/>
  <c r="AI13" i="34"/>
  <c r="Y13" i="34"/>
  <c r="BK13" i="34"/>
  <c r="BA13" i="34"/>
  <c r="AQ13" i="34"/>
  <c r="BJ13" i="34"/>
  <c r="AZ13" i="34"/>
  <c r="AP13" i="34"/>
  <c r="BI13" i="34"/>
  <c r="AY13" i="34"/>
  <c r="AO13" i="34"/>
  <c r="BG13" i="34"/>
  <c r="AW13" i="34"/>
  <c r="AM13" i="34"/>
  <c r="AR13" i="34"/>
  <c r="AN13" i="34"/>
  <c r="AJ13" i="34"/>
  <c r="AH13" i="34"/>
  <c r="BL13" i="34"/>
  <c r="BH13" i="34"/>
  <c r="Z13" i="34"/>
  <c r="BD13" i="34"/>
  <c r="BB13" i="34"/>
  <c r="AX13" i="34"/>
  <c r="AT13" i="34"/>
  <c r="AA13" i="34"/>
  <c r="X14" i="34"/>
  <c r="AE13" i="34"/>
  <c r="AB13" i="34"/>
  <c r="AC13" i="34"/>
  <c r="AF13" i="34"/>
  <c r="AD13" i="34"/>
  <c r="AG13" i="34"/>
  <c r="BJ14" i="7"/>
  <c r="AZ14" i="7"/>
  <c r="AP14" i="7"/>
  <c r="BI14" i="7"/>
  <c r="AY14" i="7"/>
  <c r="AO14" i="7"/>
  <c r="BH14" i="7"/>
  <c r="AX14" i="7"/>
  <c r="AN14" i="7"/>
  <c r="BG14" i="7"/>
  <c r="AW14" i="7"/>
  <c r="AM14" i="7"/>
  <c r="BF14" i="7"/>
  <c r="AV14" i="7"/>
  <c r="AL14" i="7"/>
  <c r="BL14" i="7"/>
  <c r="AR14" i="7"/>
  <c r="BE14" i="7"/>
  <c r="AU14" i="7"/>
  <c r="AK14" i="7"/>
  <c r="BD14" i="7"/>
  <c r="AT14" i="7"/>
  <c r="AJ14" i="7"/>
  <c r="Z14" i="7"/>
  <c r="BB14" i="7"/>
  <c r="AH14" i="7"/>
  <c r="BK14" i="7"/>
  <c r="BA14" i="7"/>
  <c r="AQ14" i="7"/>
  <c r="BM14" i="7"/>
  <c r="BC14" i="7"/>
  <c r="AS14" i="7"/>
  <c r="AI14" i="7"/>
  <c r="Y14" i="7"/>
  <c r="AA14" i="7"/>
  <c r="X15" i="7"/>
  <c r="AF14" i="7"/>
  <c r="AE14" i="7"/>
  <c r="AG14" i="7"/>
  <c r="AC14" i="7"/>
  <c r="AD14" i="7"/>
  <c r="AB14" i="7"/>
  <c r="BN12" i="36"/>
  <c r="BK13" i="30"/>
  <c r="BA13" i="30"/>
  <c r="AQ13" i="30"/>
  <c r="BI13" i="30"/>
  <c r="AY13" i="30"/>
  <c r="AO13" i="30"/>
  <c r="BG13" i="30"/>
  <c r="AW13" i="30"/>
  <c r="AM13" i="30"/>
  <c r="BF13" i="30"/>
  <c r="AV13" i="30"/>
  <c r="AL13" i="30"/>
  <c r="BE13" i="30"/>
  <c r="AU13" i="30"/>
  <c r="AK13" i="30"/>
  <c r="AT13" i="30"/>
  <c r="Z13" i="30"/>
  <c r="BM13" i="30"/>
  <c r="AS13" i="30"/>
  <c r="Y13" i="30"/>
  <c r="BL13" i="30"/>
  <c r="AR13" i="30"/>
  <c r="BJ13" i="30"/>
  <c r="AP13" i="30"/>
  <c r="BH13" i="30"/>
  <c r="AN13" i="30"/>
  <c r="BD13" i="30"/>
  <c r="AJ13" i="30"/>
  <c r="BB13" i="30"/>
  <c r="AH13" i="30"/>
  <c r="AZ13" i="30"/>
  <c r="AX13" i="30"/>
  <c r="BC13" i="30"/>
  <c r="AI13" i="30"/>
  <c r="AA13" i="30"/>
  <c r="AE13" i="30"/>
  <c r="X14" i="30"/>
  <c r="AF13" i="30"/>
  <c r="AG13" i="30"/>
  <c r="AC13" i="30"/>
  <c r="AD13" i="30"/>
  <c r="AB13" i="30"/>
  <c r="BN17" i="22"/>
  <c r="BG14" i="38"/>
  <c r="AW14" i="38"/>
  <c r="AM14" i="38"/>
  <c r="BM14" i="38"/>
  <c r="BC14" i="38"/>
  <c r="AS14" i="38"/>
  <c r="AI14" i="38"/>
  <c r="Y14" i="38"/>
  <c r="BJ14" i="38"/>
  <c r="AX14" i="38"/>
  <c r="AK14" i="38"/>
  <c r="BI14" i="38"/>
  <c r="AV14" i="38"/>
  <c r="AJ14" i="38"/>
  <c r="BH14" i="38"/>
  <c r="AU14" i="38"/>
  <c r="AH14" i="38"/>
  <c r="BF14" i="38"/>
  <c r="AT14" i="38"/>
  <c r="BE14" i="38"/>
  <c r="AR14" i="38"/>
  <c r="BD14" i="38"/>
  <c r="AQ14" i="38"/>
  <c r="BB14" i="38"/>
  <c r="AP14" i="38"/>
  <c r="BA14" i="38"/>
  <c r="AO14" i="38"/>
  <c r="BL14" i="38"/>
  <c r="AZ14" i="38"/>
  <c r="AN14" i="38"/>
  <c r="AA14" i="38"/>
  <c r="BK14" i="38"/>
  <c r="AY14" i="38"/>
  <c r="AL14" i="38"/>
  <c r="Z14" i="38"/>
  <c r="X15" i="38"/>
  <c r="AF14" i="38"/>
  <c r="AD14" i="38"/>
  <c r="AG14" i="38"/>
  <c r="AC14" i="38"/>
  <c r="AB14" i="38"/>
  <c r="AE14" i="38"/>
  <c r="BH15" i="41"/>
  <c r="AX15" i="41"/>
  <c r="AN15" i="41"/>
  <c r="BM15" i="41"/>
  <c r="BC15" i="41"/>
  <c r="AS15" i="41"/>
  <c r="AI15" i="41"/>
  <c r="Y15" i="41"/>
  <c r="BL15" i="41"/>
  <c r="BB15" i="41"/>
  <c r="AR15" i="41"/>
  <c r="AH15" i="41"/>
  <c r="BK15" i="41"/>
  <c r="AW15" i="41"/>
  <c r="AJ15" i="41"/>
  <c r="BJ15" i="41"/>
  <c r="AV15" i="41"/>
  <c r="BI15" i="41"/>
  <c r="AU15" i="41"/>
  <c r="BG15" i="41"/>
  <c r="AT15" i="41"/>
  <c r="BF15" i="41"/>
  <c r="AQ15" i="41"/>
  <c r="BE15" i="41"/>
  <c r="AP15" i="41"/>
  <c r="BD15" i="41"/>
  <c r="AO15" i="41"/>
  <c r="AA15" i="41"/>
  <c r="BA15" i="41"/>
  <c r="AM15" i="41"/>
  <c r="Z15" i="41"/>
  <c r="AZ15" i="41"/>
  <c r="AL15" i="41"/>
  <c r="AY15" i="41"/>
  <c r="AK15" i="41"/>
  <c r="AD15" i="41"/>
  <c r="X16" i="41"/>
  <c r="AF15" i="41"/>
  <c r="AB15" i="41"/>
  <c r="AG15" i="41"/>
  <c r="AC15" i="41"/>
  <c r="AE15" i="41"/>
  <c r="BF14" i="31"/>
  <c r="AV14" i="31"/>
  <c r="AL14" i="31"/>
  <c r="BE14" i="31"/>
  <c r="AU14" i="31"/>
  <c r="AK14" i="31"/>
  <c r="BD14" i="31"/>
  <c r="AT14" i="31"/>
  <c r="AJ14" i="31"/>
  <c r="Z14" i="31"/>
  <c r="BM14" i="31"/>
  <c r="BC14" i="31"/>
  <c r="AS14" i="31"/>
  <c r="AI14" i="31"/>
  <c r="Y14" i="31"/>
  <c r="BL14" i="31"/>
  <c r="BB14" i="31"/>
  <c r="AR14" i="31"/>
  <c r="AH14" i="31"/>
  <c r="BK14" i="31"/>
  <c r="BA14" i="31"/>
  <c r="AQ14" i="31"/>
  <c r="BJ14" i="31"/>
  <c r="AZ14" i="31"/>
  <c r="AP14" i="31"/>
  <c r="BH14" i="31"/>
  <c r="BG14" i="31"/>
  <c r="AY14" i="31"/>
  <c r="AX14" i="31"/>
  <c r="AW14" i="31"/>
  <c r="AO14" i="31"/>
  <c r="AN14" i="31"/>
  <c r="AM14" i="31"/>
  <c r="BI14" i="31"/>
  <c r="AA14" i="31"/>
  <c r="AC14" i="31"/>
  <c r="AE14" i="31"/>
  <c r="AF14" i="31"/>
  <c r="AB14" i="31"/>
  <c r="AG14" i="31"/>
  <c r="AD14" i="31"/>
  <c r="X15" i="31"/>
  <c r="BL14" i="48"/>
  <c r="BB14" i="48"/>
  <c r="AR14" i="48"/>
  <c r="AH14" i="48"/>
  <c r="BK14" i="48"/>
  <c r="BA14" i="48"/>
  <c r="AQ14" i="48"/>
  <c r="BI14" i="48"/>
  <c r="AY14" i="48"/>
  <c r="AO14" i="48"/>
  <c r="BH14" i="48"/>
  <c r="AX14" i="48"/>
  <c r="AN14" i="48"/>
  <c r="BG14" i="48"/>
  <c r="AW14" i="48"/>
  <c r="AM14" i="48"/>
  <c r="BF14" i="48"/>
  <c r="AV14" i="48"/>
  <c r="AL14" i="48"/>
  <c r="BE14" i="48"/>
  <c r="AU14" i="48"/>
  <c r="AK14" i="48"/>
  <c r="BD14" i="48"/>
  <c r="AT14" i="48"/>
  <c r="AJ14" i="48"/>
  <c r="Z14" i="48"/>
  <c r="BJ14" i="48"/>
  <c r="BC14" i="48"/>
  <c r="AZ14" i="48"/>
  <c r="AS14" i="48"/>
  <c r="AP14" i="48"/>
  <c r="AI14" i="48"/>
  <c r="Y14" i="48"/>
  <c r="BM14" i="48"/>
  <c r="AA14" i="48"/>
  <c r="AG14" i="48"/>
  <c r="AE14" i="48"/>
  <c r="AC14" i="48"/>
  <c r="AF14" i="48"/>
  <c r="X15" i="48"/>
  <c r="AD14" i="48"/>
  <c r="AB14" i="48"/>
  <c r="BN13" i="12"/>
  <c r="BL13" i="29"/>
  <c r="BB13" i="29"/>
  <c r="AR13" i="29"/>
  <c r="AH13" i="29"/>
  <c r="BK13" i="29"/>
  <c r="AZ13" i="29"/>
  <c r="AO13" i="29"/>
  <c r="BJ13" i="29"/>
  <c r="AY13" i="29"/>
  <c r="AN13" i="29"/>
  <c r="BI13" i="29"/>
  <c r="AX13" i="29"/>
  <c r="AM13" i="29"/>
  <c r="BH13" i="29"/>
  <c r="AW13" i="29"/>
  <c r="AL13" i="29"/>
  <c r="AA13" i="29"/>
  <c r="BG13" i="29"/>
  <c r="AV13" i="29"/>
  <c r="AK13" i="29"/>
  <c r="Z13" i="29"/>
  <c r="BF13" i="29"/>
  <c r="AU13" i="29"/>
  <c r="AJ13" i="29"/>
  <c r="Y13" i="29"/>
  <c r="BD13" i="29"/>
  <c r="AS13" i="29"/>
  <c r="BC13" i="29"/>
  <c r="AQ13" i="29"/>
  <c r="BM13" i="29"/>
  <c r="BA13" i="29"/>
  <c r="AP13" i="29"/>
  <c r="BE13" i="29"/>
  <c r="AT13" i="29"/>
  <c r="AI13" i="29"/>
  <c r="AD13" i="29"/>
  <c r="AC13" i="29"/>
  <c r="AE13" i="29"/>
  <c r="AG13" i="29"/>
  <c r="X14" i="29"/>
  <c r="AB13" i="29"/>
  <c r="AF13" i="29"/>
  <c r="BN14" i="39"/>
  <c r="BN15" i="35"/>
  <c r="BK18" i="40"/>
  <c r="BA18" i="40"/>
  <c r="AQ18" i="40"/>
  <c r="BJ18" i="40"/>
  <c r="AZ18" i="40"/>
  <c r="AP18" i="40"/>
  <c r="BI18" i="40"/>
  <c r="AY18" i="40"/>
  <c r="AO18" i="40"/>
  <c r="BH18" i="40"/>
  <c r="AX18" i="40"/>
  <c r="AN18" i="40"/>
  <c r="BG18" i="40"/>
  <c r="AW18" i="40"/>
  <c r="AM18" i="40"/>
  <c r="BF18" i="40"/>
  <c r="AV18" i="40"/>
  <c r="AL18" i="40"/>
  <c r="BE18" i="40"/>
  <c r="AU18" i="40"/>
  <c r="AK18" i="40"/>
  <c r="AA18" i="40"/>
  <c r="BD18" i="40"/>
  <c r="AT18" i="40"/>
  <c r="AJ18" i="40"/>
  <c r="Z18" i="40"/>
  <c r="BL18" i="40"/>
  <c r="BB18" i="40"/>
  <c r="AR18" i="40"/>
  <c r="AH18" i="40"/>
  <c r="AI18" i="40"/>
  <c r="Y18" i="40"/>
  <c r="BM18" i="40"/>
  <c r="BC18" i="40"/>
  <c r="AS18" i="40"/>
  <c r="AG18" i="40"/>
  <c r="AE18" i="40"/>
  <c r="AC18" i="40"/>
  <c r="X19" i="40"/>
  <c r="AB18" i="40"/>
  <c r="AD18" i="40"/>
  <c r="AF18" i="40"/>
  <c r="BM16" i="20"/>
  <c r="BC16" i="20"/>
  <c r="AS16" i="20"/>
  <c r="AI16" i="20"/>
  <c r="Y16" i="20"/>
  <c r="BG16" i="20"/>
  <c r="AW16" i="20"/>
  <c r="AM16" i="20"/>
  <c r="BD16" i="20"/>
  <c r="AT16" i="20"/>
  <c r="AJ16" i="20"/>
  <c r="Z16" i="20"/>
  <c r="BF16" i="20"/>
  <c r="AQ16" i="20"/>
  <c r="BE16" i="20"/>
  <c r="AP16" i="20"/>
  <c r="BB16" i="20"/>
  <c r="AO16" i="20"/>
  <c r="AA16" i="20"/>
  <c r="BA16" i="20"/>
  <c r="AN16" i="20"/>
  <c r="AZ16" i="20"/>
  <c r="AL16" i="20"/>
  <c r="BL16" i="20"/>
  <c r="AY16" i="20"/>
  <c r="AK16" i="20"/>
  <c r="BJ16" i="20"/>
  <c r="AV16" i="20"/>
  <c r="BI16" i="20"/>
  <c r="AU16" i="20"/>
  <c r="BH16" i="20"/>
  <c r="AR16" i="20"/>
  <c r="BK16" i="20"/>
  <c r="AX16" i="20"/>
  <c r="AH16" i="20"/>
  <c r="AF16" i="20"/>
  <c r="AC16" i="20"/>
  <c r="AG16" i="20"/>
  <c r="AD16" i="20"/>
  <c r="AE16" i="20"/>
  <c r="X17" i="20"/>
  <c r="AB16" i="20"/>
  <c r="BL13" i="16"/>
  <c r="BB13" i="16"/>
  <c r="AR13" i="16"/>
  <c r="AH13" i="16"/>
  <c r="BG13" i="16"/>
  <c r="AV13" i="16"/>
  <c r="AK13" i="16"/>
  <c r="Z13" i="16"/>
  <c r="BF13" i="16"/>
  <c r="AU13" i="16"/>
  <c r="AJ13" i="16"/>
  <c r="Y13" i="16"/>
  <c r="BE13" i="16"/>
  <c r="AT13" i="16"/>
  <c r="AI13" i="16"/>
  <c r="BD13" i="16"/>
  <c r="AS13" i="16"/>
  <c r="BC13" i="16"/>
  <c r="AQ13" i="16"/>
  <c r="BM13" i="16"/>
  <c r="BA13" i="16"/>
  <c r="AP13" i="16"/>
  <c r="BK13" i="16"/>
  <c r="AZ13" i="16"/>
  <c r="AO13" i="16"/>
  <c r="BJ13" i="16"/>
  <c r="AY13" i="16"/>
  <c r="AN13" i="16"/>
  <c r="BI13" i="16"/>
  <c r="AX13" i="16"/>
  <c r="AM13" i="16"/>
  <c r="BH13" i="16"/>
  <c r="AW13" i="16"/>
  <c r="AL13" i="16"/>
  <c r="AA13" i="16"/>
  <c r="AD13" i="16"/>
  <c r="X14" i="16"/>
  <c r="AF13" i="16"/>
  <c r="AB13" i="16"/>
  <c r="AC13" i="16"/>
  <c r="AE13" i="16"/>
  <c r="AG13" i="16"/>
  <c r="BJ16" i="47"/>
  <c r="AZ16" i="47"/>
  <c r="AP16" i="47"/>
  <c r="BG16" i="47"/>
  <c r="AW16" i="47"/>
  <c r="AM16" i="47"/>
  <c r="BE16" i="47"/>
  <c r="AU16" i="47"/>
  <c r="AK16" i="47"/>
  <c r="BD16" i="47"/>
  <c r="AT16" i="47"/>
  <c r="AJ16" i="47"/>
  <c r="Z16" i="47"/>
  <c r="BB16" i="47"/>
  <c r="AL16" i="47"/>
  <c r="BA16" i="47"/>
  <c r="AI16" i="47"/>
  <c r="AY16" i="47"/>
  <c r="AH16" i="47"/>
  <c r="BL16" i="47"/>
  <c r="AV16" i="47"/>
  <c r="BH16" i="47"/>
  <c r="AQ16" i="47"/>
  <c r="Y16" i="47"/>
  <c r="BF16" i="47"/>
  <c r="AO16" i="47"/>
  <c r="BM16" i="47"/>
  <c r="BK16" i="47"/>
  <c r="BI16" i="47"/>
  <c r="BC16" i="47"/>
  <c r="AX16" i="47"/>
  <c r="AS16" i="47"/>
  <c r="AR16" i="47"/>
  <c r="AN16" i="47"/>
  <c r="AA16" i="47"/>
  <c r="AG16" i="47"/>
  <c r="X17" i="47"/>
  <c r="AB16" i="47"/>
  <c r="AD16" i="47"/>
  <c r="AE16" i="47"/>
  <c r="AC16" i="47"/>
  <c r="AF16" i="47"/>
  <c r="BF13" i="17"/>
  <c r="AV13" i="17"/>
  <c r="AL13" i="17"/>
  <c r="BL13" i="17"/>
  <c r="BB13" i="17"/>
  <c r="AR13" i="17"/>
  <c r="AH13" i="17"/>
  <c r="BD13" i="17"/>
  <c r="AQ13" i="17"/>
  <c r="BC13" i="17"/>
  <c r="AP13" i="17"/>
  <c r="BA13" i="17"/>
  <c r="AO13" i="17"/>
  <c r="BM13" i="17"/>
  <c r="AZ13" i="17"/>
  <c r="AN13" i="17"/>
  <c r="AA13" i="17"/>
  <c r="BK13" i="17"/>
  <c r="AY13" i="17"/>
  <c r="AM13" i="17"/>
  <c r="Z13" i="17"/>
  <c r="BJ13" i="17"/>
  <c r="AX13" i="17"/>
  <c r="AK13" i="17"/>
  <c r="Y13" i="17"/>
  <c r="BI13" i="17"/>
  <c r="AW13" i="17"/>
  <c r="AJ13" i="17"/>
  <c r="BH13" i="17"/>
  <c r="AU13" i="17"/>
  <c r="AI13" i="17"/>
  <c r="BG13" i="17"/>
  <c r="AT13" i="17"/>
  <c r="BE13" i="17"/>
  <c r="AS13" i="17"/>
  <c r="AG13" i="17"/>
  <c r="AF13" i="17"/>
  <c r="AE13" i="17"/>
  <c r="X14" i="17"/>
  <c r="AD13" i="17"/>
  <c r="AC13" i="17"/>
  <c r="AB13" i="17"/>
  <c r="BM14" i="56"/>
  <c r="BC14" i="56"/>
  <c r="AS14" i="56"/>
  <c r="AI14" i="56"/>
  <c r="Y14" i="56"/>
  <c r="BL14" i="56"/>
  <c r="BB14" i="56"/>
  <c r="AR14" i="56"/>
  <c r="AH14" i="56"/>
  <c r="BJ14" i="56"/>
  <c r="AZ14" i="56"/>
  <c r="AP14" i="56"/>
  <c r="BF14" i="56"/>
  <c r="AV14" i="56"/>
  <c r="AL14" i="56"/>
  <c r="BK14" i="56"/>
  <c r="AU14" i="56"/>
  <c r="BH14" i="56"/>
  <c r="AQ14" i="56"/>
  <c r="BG14" i="56"/>
  <c r="AO14" i="56"/>
  <c r="Z14" i="56"/>
  <c r="BD14" i="56"/>
  <c r="AM14" i="56"/>
  <c r="AY14" i="56"/>
  <c r="AJ14" i="56"/>
  <c r="AX14" i="56"/>
  <c r="BI14" i="56"/>
  <c r="BE14" i="56"/>
  <c r="BA14" i="56"/>
  <c r="AW14" i="56"/>
  <c r="AT14" i="56"/>
  <c r="AN14" i="56"/>
  <c r="AK14" i="56"/>
  <c r="AA14" i="56"/>
  <c r="AE14" i="56"/>
  <c r="AC14" i="56"/>
  <c r="X15" i="56"/>
  <c r="AD14" i="56"/>
  <c r="AF14" i="56"/>
  <c r="AG14" i="56"/>
  <c r="AB14" i="56"/>
  <c r="BN11" i="13"/>
  <c r="BL13" i="25"/>
  <c r="BB13" i="25"/>
  <c r="AR13" i="25"/>
  <c r="AH13" i="25"/>
  <c r="BK13" i="25"/>
  <c r="BA13" i="25"/>
  <c r="AQ13" i="25"/>
  <c r="BJ13" i="25"/>
  <c r="AZ13" i="25"/>
  <c r="AP13" i="25"/>
  <c r="BI13" i="25"/>
  <c r="AY13" i="25"/>
  <c r="AO13" i="25"/>
  <c r="BH13" i="25"/>
  <c r="AX13" i="25"/>
  <c r="AN13" i="25"/>
  <c r="BG13" i="25"/>
  <c r="AW13" i="25"/>
  <c r="AM13" i="25"/>
  <c r="BF13" i="25"/>
  <c r="AV13" i="25"/>
  <c r="AL13" i="25"/>
  <c r="AT13" i="25"/>
  <c r="AS13" i="25"/>
  <c r="AK13" i="25"/>
  <c r="AJ13" i="25"/>
  <c r="AI13" i="25"/>
  <c r="BM13" i="25"/>
  <c r="BE13" i="25"/>
  <c r="Z13" i="25"/>
  <c r="BD13" i="25"/>
  <c r="Y13" i="25"/>
  <c r="BC13" i="25"/>
  <c r="AU13" i="25"/>
  <c r="AA13" i="25"/>
  <c r="AG13" i="25"/>
  <c r="AB13" i="25"/>
  <c r="AC13" i="25"/>
  <c r="AE13" i="25"/>
  <c r="AF13" i="25"/>
  <c r="AD13" i="25"/>
  <c r="X14" i="25"/>
  <c r="BN16" i="20" l="1"/>
  <c r="BN14" i="45"/>
  <c r="BN16" i="28"/>
  <c r="BN12" i="13"/>
  <c r="BE14" i="14"/>
  <c r="AU14" i="14"/>
  <c r="AK14" i="14"/>
  <c r="BM14" i="14"/>
  <c r="BC14" i="14"/>
  <c r="AS14" i="14"/>
  <c r="AI14" i="14"/>
  <c r="Y14" i="14"/>
  <c r="BL14" i="14"/>
  <c r="BB14" i="14"/>
  <c r="AR14" i="14"/>
  <c r="AH14" i="14"/>
  <c r="BK14" i="14"/>
  <c r="BA14" i="14"/>
  <c r="AQ14" i="14"/>
  <c r="BJ14" i="14"/>
  <c r="AZ14" i="14"/>
  <c r="AP14" i="14"/>
  <c r="BH14" i="14"/>
  <c r="AX14" i="14"/>
  <c r="AN14" i="14"/>
  <c r="AM14" i="14"/>
  <c r="BI14" i="14"/>
  <c r="AL14" i="14"/>
  <c r="BG14" i="14"/>
  <c r="AJ14" i="14"/>
  <c r="BF14" i="14"/>
  <c r="BD14" i="14"/>
  <c r="AY14" i="14"/>
  <c r="AW14" i="14"/>
  <c r="Z14" i="14"/>
  <c r="AV14" i="14"/>
  <c r="AT14" i="14"/>
  <c r="AO14" i="14"/>
  <c r="AA14" i="14"/>
  <c r="AB14" i="14"/>
  <c r="BN14" i="14" s="1"/>
  <c r="AD14" i="14"/>
  <c r="AG14" i="14"/>
  <c r="AC14" i="14"/>
  <c r="AF14" i="14"/>
  <c r="X15" i="14"/>
  <c r="AE14" i="14"/>
  <c r="BN14" i="52"/>
  <c r="BI14" i="24"/>
  <c r="AY14" i="24"/>
  <c r="AO14" i="24"/>
  <c r="BH14" i="24"/>
  <c r="AX14" i="24"/>
  <c r="AN14" i="24"/>
  <c r="BG14" i="24"/>
  <c r="AW14" i="24"/>
  <c r="AM14" i="24"/>
  <c r="BE14" i="24"/>
  <c r="AU14" i="24"/>
  <c r="AK14" i="24"/>
  <c r="BD14" i="24"/>
  <c r="AT14" i="24"/>
  <c r="AJ14" i="24"/>
  <c r="Z14" i="24"/>
  <c r="BM14" i="24"/>
  <c r="BC14" i="24"/>
  <c r="AS14" i="24"/>
  <c r="AI14" i="24"/>
  <c r="Y14" i="24"/>
  <c r="AZ14" i="24"/>
  <c r="AV14" i="24"/>
  <c r="AR14" i="24"/>
  <c r="AQ14" i="24"/>
  <c r="BL14" i="24"/>
  <c r="AP14" i="24"/>
  <c r="BK14" i="24"/>
  <c r="AL14" i="24"/>
  <c r="BJ14" i="24"/>
  <c r="AH14" i="24"/>
  <c r="BF14" i="24"/>
  <c r="BB14" i="24"/>
  <c r="BA14" i="24"/>
  <c r="AA14" i="24"/>
  <c r="AD14" i="24"/>
  <c r="AB14" i="24"/>
  <c r="AF14" i="24"/>
  <c r="AE14" i="24"/>
  <c r="X15" i="24"/>
  <c r="AC14" i="24"/>
  <c r="AG14" i="24"/>
  <c r="BJ17" i="43"/>
  <c r="AZ17" i="43"/>
  <c r="AP17" i="43"/>
  <c r="BI17" i="43"/>
  <c r="AY17" i="43"/>
  <c r="AO17" i="43"/>
  <c r="BH17" i="43"/>
  <c r="AX17" i="43"/>
  <c r="AN17" i="43"/>
  <c r="BG17" i="43"/>
  <c r="AW17" i="43"/>
  <c r="AM17" i="43"/>
  <c r="BF17" i="43"/>
  <c r="AV17" i="43"/>
  <c r="AL17" i="43"/>
  <c r="BE17" i="43"/>
  <c r="AU17" i="43"/>
  <c r="AK17" i="43"/>
  <c r="BD17" i="43"/>
  <c r="AT17" i="43"/>
  <c r="AJ17" i="43"/>
  <c r="Z17" i="43"/>
  <c r="BM17" i="43"/>
  <c r="BC17" i="43"/>
  <c r="AS17" i="43"/>
  <c r="AI17" i="43"/>
  <c r="Y17" i="43"/>
  <c r="BL17" i="43"/>
  <c r="BB17" i="43"/>
  <c r="AR17" i="43"/>
  <c r="AH17" i="43"/>
  <c r="BK17" i="43"/>
  <c r="BA17" i="43"/>
  <c r="AQ17" i="43"/>
  <c r="AA17" i="43"/>
  <c r="AG17" i="43"/>
  <c r="AE17" i="43"/>
  <c r="AD17" i="43"/>
  <c r="AF17" i="43"/>
  <c r="AC17" i="43"/>
  <c r="AB17" i="43"/>
  <c r="X18" i="43"/>
  <c r="BE15" i="62"/>
  <c r="AU15" i="62"/>
  <c r="AK15" i="62"/>
  <c r="BG15" i="62"/>
  <c r="AV15" i="62"/>
  <c r="AJ15" i="62"/>
  <c r="Y15" i="62"/>
  <c r="BD15" i="62"/>
  <c r="AS15" i="62"/>
  <c r="AH15" i="62"/>
  <c r="BC15" i="62"/>
  <c r="AR15" i="62"/>
  <c r="BM15" i="62"/>
  <c r="BB15" i="62"/>
  <c r="AQ15" i="62"/>
  <c r="BL15" i="62"/>
  <c r="BA15" i="62"/>
  <c r="AP15" i="62"/>
  <c r="BI15" i="62"/>
  <c r="AX15" i="62"/>
  <c r="AM15" i="62"/>
  <c r="AZ15" i="62"/>
  <c r="Z15" i="62"/>
  <c r="AY15" i="62"/>
  <c r="AW15" i="62"/>
  <c r="AT15" i="62"/>
  <c r="AN15" i="62"/>
  <c r="BK15" i="62"/>
  <c r="AL15" i="62"/>
  <c r="BJ15" i="62"/>
  <c r="AI15" i="62"/>
  <c r="BH15" i="62"/>
  <c r="BF15" i="62"/>
  <c r="AO15" i="62"/>
  <c r="AA15" i="62"/>
  <c r="AF15" i="62"/>
  <c r="AB15" i="62"/>
  <c r="BN15" i="62" s="1"/>
  <c r="X16" i="62"/>
  <c r="AE15" i="62"/>
  <c r="AD15" i="62"/>
  <c r="AG15" i="62"/>
  <c r="AC15" i="62"/>
  <c r="BN13" i="33"/>
  <c r="BM14" i="44"/>
  <c r="BC14" i="44"/>
  <c r="AS14" i="44"/>
  <c r="AI14" i="44"/>
  <c r="Y14" i="44"/>
  <c r="BH14" i="44"/>
  <c r="AW14" i="44"/>
  <c r="AL14" i="44"/>
  <c r="BG14" i="44"/>
  <c r="AV14" i="44"/>
  <c r="AK14" i="44"/>
  <c r="Z14" i="44"/>
  <c r="BF14" i="44"/>
  <c r="AU14" i="44"/>
  <c r="AJ14" i="44"/>
  <c r="BE14" i="44"/>
  <c r="AT14" i="44"/>
  <c r="AH14" i="44"/>
  <c r="BD14" i="44"/>
  <c r="AR14" i="44"/>
  <c r="BB14" i="44"/>
  <c r="AQ14" i="44"/>
  <c r="BL14" i="44"/>
  <c r="BA14" i="44"/>
  <c r="AP14" i="44"/>
  <c r="BK14" i="44"/>
  <c r="AZ14" i="44"/>
  <c r="AO14" i="44"/>
  <c r="BJ14" i="44"/>
  <c r="AY14" i="44"/>
  <c r="AN14" i="44"/>
  <c r="BI14" i="44"/>
  <c r="AX14" i="44"/>
  <c r="AM14" i="44"/>
  <c r="AA14" i="44"/>
  <c r="AB14" i="44"/>
  <c r="AC14" i="44"/>
  <c r="AG14" i="44"/>
  <c r="AF14" i="44"/>
  <c r="X15" i="44"/>
  <c r="AE14" i="44"/>
  <c r="AD14" i="44"/>
  <c r="BN13" i="42"/>
  <c r="BN12" i="57"/>
  <c r="BN14" i="15"/>
  <c r="BN14" i="32"/>
  <c r="BM15" i="56"/>
  <c r="BC15" i="56"/>
  <c r="AS15" i="56"/>
  <c r="AI15" i="56"/>
  <c r="Y15" i="56"/>
  <c r="BL15" i="56"/>
  <c r="BB15" i="56"/>
  <c r="AR15" i="56"/>
  <c r="AH15" i="56"/>
  <c r="BJ15" i="56"/>
  <c r="AZ15" i="56"/>
  <c r="AP15" i="56"/>
  <c r="BF15" i="56"/>
  <c r="AV15" i="56"/>
  <c r="AL15" i="56"/>
  <c r="BK15" i="56"/>
  <c r="AU15" i="56"/>
  <c r="BH15" i="56"/>
  <c r="AQ15" i="56"/>
  <c r="BG15" i="56"/>
  <c r="AO15" i="56"/>
  <c r="Z15" i="56"/>
  <c r="BE15" i="56"/>
  <c r="AN15" i="56"/>
  <c r="BD15" i="56"/>
  <c r="AM15" i="56"/>
  <c r="AY15" i="56"/>
  <c r="AJ15" i="56"/>
  <c r="AX15" i="56"/>
  <c r="BI15" i="56"/>
  <c r="BA15" i="56"/>
  <c r="AW15" i="56"/>
  <c r="AT15" i="56"/>
  <c r="AK15" i="56"/>
  <c r="AA15" i="56"/>
  <c r="AE15" i="56"/>
  <c r="AC15" i="56"/>
  <c r="AD15" i="56"/>
  <c r="AF15" i="56"/>
  <c r="AG15" i="56"/>
  <c r="AB15" i="56"/>
  <c r="X16" i="56"/>
  <c r="BN16" i="47"/>
  <c r="BL17" i="47"/>
  <c r="BB17" i="47"/>
  <c r="AR17" i="47"/>
  <c r="AH17" i="47"/>
  <c r="BI17" i="47"/>
  <c r="AY17" i="47"/>
  <c r="AO17" i="47"/>
  <c r="BG17" i="47"/>
  <c r="AW17" i="47"/>
  <c r="AM17" i="47"/>
  <c r="BF17" i="47"/>
  <c r="AV17" i="47"/>
  <c r="AL17" i="47"/>
  <c r="BD17" i="47"/>
  <c r="AN17" i="47"/>
  <c r="BC17" i="47"/>
  <c r="AK17" i="47"/>
  <c r="BA17" i="47"/>
  <c r="AJ17" i="47"/>
  <c r="AX17" i="47"/>
  <c r="BJ17" i="47"/>
  <c r="AS17" i="47"/>
  <c r="AA17" i="47"/>
  <c r="BH17" i="47"/>
  <c r="AQ17" i="47"/>
  <c r="Z17" i="47"/>
  <c r="BK17" i="47"/>
  <c r="BE17" i="47"/>
  <c r="AZ17" i="47"/>
  <c r="AU17" i="47"/>
  <c r="AT17" i="47"/>
  <c r="AP17" i="47"/>
  <c r="AI17" i="47"/>
  <c r="BM17" i="47"/>
  <c r="Y17" i="47"/>
  <c r="AE17" i="47"/>
  <c r="X18" i="47"/>
  <c r="AF17" i="47"/>
  <c r="AC17" i="47"/>
  <c r="AG17" i="47"/>
  <c r="AB17" i="47"/>
  <c r="AD17" i="47"/>
  <c r="BN13" i="16"/>
  <c r="BE17" i="20"/>
  <c r="AU17" i="20"/>
  <c r="AK17" i="20"/>
  <c r="AA17" i="20"/>
  <c r="BI17" i="20"/>
  <c r="AY17" i="20"/>
  <c r="AO17" i="20"/>
  <c r="BF17" i="20"/>
  <c r="AV17" i="20"/>
  <c r="AL17" i="20"/>
  <c r="BA17" i="20"/>
  <c r="AM17" i="20"/>
  <c r="BM17" i="20"/>
  <c r="AZ17" i="20"/>
  <c r="AJ17" i="20"/>
  <c r="BL17" i="20"/>
  <c r="AX17" i="20"/>
  <c r="AI17" i="20"/>
  <c r="BK17" i="20"/>
  <c r="AW17" i="20"/>
  <c r="AH17" i="20"/>
  <c r="BJ17" i="20"/>
  <c r="AT17" i="20"/>
  <c r="BH17" i="20"/>
  <c r="AS17" i="20"/>
  <c r="BD17" i="20"/>
  <c r="AQ17" i="20"/>
  <c r="BC17" i="20"/>
  <c r="AP17" i="20"/>
  <c r="Z17" i="20"/>
  <c r="BB17" i="20"/>
  <c r="AN17" i="20"/>
  <c r="Y17" i="20"/>
  <c r="BG17" i="20"/>
  <c r="AR17" i="20"/>
  <c r="AG17" i="20"/>
  <c r="AB17" i="20"/>
  <c r="X18" i="20"/>
  <c r="AC17" i="20"/>
  <c r="AD17" i="20"/>
  <c r="AF17" i="20"/>
  <c r="AE17" i="20"/>
  <c r="BM15" i="48"/>
  <c r="BC15" i="48"/>
  <c r="BB15" i="48"/>
  <c r="AR15" i="48"/>
  <c r="AH15" i="48"/>
  <c r="BL15" i="48"/>
  <c r="BA15" i="48"/>
  <c r="AQ15" i="48"/>
  <c r="BJ15" i="48"/>
  <c r="AY15" i="48"/>
  <c r="AO15" i="48"/>
  <c r="BI15" i="48"/>
  <c r="AX15" i="48"/>
  <c r="AN15" i="48"/>
  <c r="BH15" i="48"/>
  <c r="AW15" i="48"/>
  <c r="AM15" i="48"/>
  <c r="BG15" i="48"/>
  <c r="AV15" i="48"/>
  <c r="AL15" i="48"/>
  <c r="BF15" i="48"/>
  <c r="AU15" i="48"/>
  <c r="AK15" i="48"/>
  <c r="BE15" i="48"/>
  <c r="AT15" i="48"/>
  <c r="AJ15" i="48"/>
  <c r="Z15" i="48"/>
  <c r="BK15" i="48"/>
  <c r="BD15" i="48"/>
  <c r="AZ15" i="48"/>
  <c r="AS15" i="48"/>
  <c r="AP15" i="48"/>
  <c r="AI15" i="48"/>
  <c r="Y15" i="48"/>
  <c r="AA15" i="48"/>
  <c r="AG15" i="48"/>
  <c r="AE15" i="48"/>
  <c r="AC15" i="48"/>
  <c r="AD15" i="48"/>
  <c r="AB15" i="48"/>
  <c r="X16" i="48"/>
  <c r="AF15" i="48"/>
  <c r="BF15" i="31"/>
  <c r="AV15" i="31"/>
  <c r="AL15" i="31"/>
  <c r="BE15" i="31"/>
  <c r="AU15" i="31"/>
  <c r="AK15" i="31"/>
  <c r="BD15" i="31"/>
  <c r="AT15" i="31"/>
  <c r="AJ15" i="31"/>
  <c r="Z15" i="31"/>
  <c r="BM15" i="31"/>
  <c r="BC15" i="31"/>
  <c r="AS15" i="31"/>
  <c r="AI15" i="31"/>
  <c r="Y15" i="31"/>
  <c r="BL15" i="31"/>
  <c r="BB15" i="31"/>
  <c r="AR15" i="31"/>
  <c r="AH15" i="31"/>
  <c r="BK15" i="31"/>
  <c r="BA15" i="31"/>
  <c r="AQ15" i="31"/>
  <c r="BJ15" i="31"/>
  <c r="AZ15" i="31"/>
  <c r="AP15" i="31"/>
  <c r="AO15" i="31"/>
  <c r="AN15" i="31"/>
  <c r="AM15" i="31"/>
  <c r="BI15" i="31"/>
  <c r="BH15" i="31"/>
  <c r="BG15" i="31"/>
  <c r="AY15" i="31"/>
  <c r="AX15" i="31"/>
  <c r="AW15" i="31"/>
  <c r="AA15" i="31"/>
  <c r="AD15" i="31"/>
  <c r="AF15" i="31"/>
  <c r="AC15" i="31"/>
  <c r="AB15" i="31"/>
  <c r="BN15" i="31" s="1"/>
  <c r="AG15" i="31"/>
  <c r="AE15" i="31"/>
  <c r="X16" i="31"/>
  <c r="BG15" i="38"/>
  <c r="AW15" i="38"/>
  <c r="AM15" i="38"/>
  <c r="BM15" i="38"/>
  <c r="BC15" i="38"/>
  <c r="AS15" i="38"/>
  <c r="AI15" i="38"/>
  <c r="Y15" i="38"/>
  <c r="BK15" i="38"/>
  <c r="BA15" i="38"/>
  <c r="AQ15" i="38"/>
  <c r="BB15" i="38"/>
  <c r="AN15" i="38"/>
  <c r="Z15" i="38"/>
  <c r="AZ15" i="38"/>
  <c r="AL15" i="38"/>
  <c r="AY15" i="38"/>
  <c r="AK15" i="38"/>
  <c r="BL15" i="38"/>
  <c r="AX15" i="38"/>
  <c r="AJ15" i="38"/>
  <c r="BJ15" i="38"/>
  <c r="AV15" i="38"/>
  <c r="AH15" i="38"/>
  <c r="BI15" i="38"/>
  <c r="AU15" i="38"/>
  <c r="BH15" i="38"/>
  <c r="AT15" i="38"/>
  <c r="BF15" i="38"/>
  <c r="AR15" i="38"/>
  <c r="BE15" i="38"/>
  <c r="AP15" i="38"/>
  <c r="BD15" i="38"/>
  <c r="AO15" i="38"/>
  <c r="AA15" i="38"/>
  <c r="AE15" i="38"/>
  <c r="AC15" i="38"/>
  <c r="X16" i="38"/>
  <c r="AB15" i="38"/>
  <c r="AF15" i="38"/>
  <c r="AG15" i="38"/>
  <c r="AD15" i="38"/>
  <c r="BN14" i="7"/>
  <c r="BE15" i="21"/>
  <c r="AU15" i="21"/>
  <c r="AK15" i="21"/>
  <c r="BD15" i="21"/>
  <c r="AT15" i="21"/>
  <c r="AJ15" i="21"/>
  <c r="Z15" i="21"/>
  <c r="BM15" i="21"/>
  <c r="BC15" i="21"/>
  <c r="AS15" i="21"/>
  <c r="AI15" i="21"/>
  <c r="Y15" i="21"/>
  <c r="BK15" i="21"/>
  <c r="BA15" i="21"/>
  <c r="AQ15" i="21"/>
  <c r="BI15" i="21"/>
  <c r="AY15" i="21"/>
  <c r="AO15" i="21"/>
  <c r="BF15" i="21"/>
  <c r="AV15" i="21"/>
  <c r="AL15" i="21"/>
  <c r="BB15" i="21"/>
  <c r="AZ15" i="21"/>
  <c r="AX15" i="21"/>
  <c r="AW15" i="21"/>
  <c r="AR15" i="21"/>
  <c r="AP15" i="21"/>
  <c r="BJ15" i="21"/>
  <c r="AM15" i="21"/>
  <c r="BH15" i="21"/>
  <c r="AH15" i="21"/>
  <c r="BG15" i="21"/>
  <c r="AN15" i="21"/>
  <c r="BL15" i="21"/>
  <c r="AA15" i="21"/>
  <c r="AD15" i="21"/>
  <c r="AE15" i="21"/>
  <c r="AG15" i="21"/>
  <c r="AB15" i="21"/>
  <c r="AF15" i="21"/>
  <c r="AC15" i="21"/>
  <c r="X16" i="21"/>
  <c r="BI13" i="50"/>
  <c r="AY13" i="50"/>
  <c r="AO13" i="50"/>
  <c r="BH13" i="50"/>
  <c r="AX13" i="50"/>
  <c r="AN13" i="50"/>
  <c r="BF13" i="50"/>
  <c r="AV13" i="50"/>
  <c r="AL13" i="50"/>
  <c r="BM13" i="50"/>
  <c r="BC13" i="50"/>
  <c r="AS13" i="50"/>
  <c r="AI13" i="50"/>
  <c r="Y13" i="50"/>
  <c r="AW13" i="50"/>
  <c r="BL13" i="50"/>
  <c r="AU13" i="50"/>
  <c r="BK13" i="50"/>
  <c r="AT13" i="50"/>
  <c r="BJ13" i="50"/>
  <c r="AR13" i="50"/>
  <c r="BG13" i="50"/>
  <c r="AQ13" i="50"/>
  <c r="Z13" i="50"/>
  <c r="BE13" i="50"/>
  <c r="AP13" i="50"/>
  <c r="BD13" i="50"/>
  <c r="AM13" i="50"/>
  <c r="BB13" i="50"/>
  <c r="AK13" i="50"/>
  <c r="BA13" i="50"/>
  <c r="AJ13" i="50"/>
  <c r="AH13" i="50"/>
  <c r="AZ13" i="50"/>
  <c r="AA13" i="50"/>
  <c r="AC13" i="50"/>
  <c r="AB13" i="50"/>
  <c r="AG13" i="50"/>
  <c r="AD13" i="50"/>
  <c r="X14" i="50"/>
  <c r="AF13" i="50"/>
  <c r="AE13" i="50"/>
  <c r="BN13" i="18"/>
  <c r="BN18" i="22"/>
  <c r="BG15" i="53"/>
  <c r="AW15" i="53"/>
  <c r="AM15" i="53"/>
  <c r="BF15" i="53"/>
  <c r="AV15" i="53"/>
  <c r="AL15" i="53"/>
  <c r="BE15" i="53"/>
  <c r="AU15" i="53"/>
  <c r="AK15" i="53"/>
  <c r="BD15" i="53"/>
  <c r="AT15" i="53"/>
  <c r="AJ15" i="53"/>
  <c r="Z15" i="53"/>
  <c r="BJ15" i="53"/>
  <c r="AZ15" i="53"/>
  <c r="AP15" i="53"/>
  <c r="AX15" i="53"/>
  <c r="BM15" i="53"/>
  <c r="AS15" i="53"/>
  <c r="Y15" i="53"/>
  <c r="BL15" i="53"/>
  <c r="AR15" i="53"/>
  <c r="BK15" i="53"/>
  <c r="AQ15" i="53"/>
  <c r="BI15" i="53"/>
  <c r="AO15" i="53"/>
  <c r="BH15" i="53"/>
  <c r="AN15" i="53"/>
  <c r="BC15" i="53"/>
  <c r="AI15" i="53"/>
  <c r="BB15" i="53"/>
  <c r="AH15" i="53"/>
  <c r="BA15" i="53"/>
  <c r="AY15" i="53"/>
  <c r="AA15" i="53"/>
  <c r="AC15" i="53"/>
  <c r="AD15" i="53"/>
  <c r="X16" i="53"/>
  <c r="AG15" i="53"/>
  <c r="AF15" i="53"/>
  <c r="AB15" i="53"/>
  <c r="AE15" i="53"/>
  <c r="BI15" i="15"/>
  <c r="AY15" i="15"/>
  <c r="AO15" i="15"/>
  <c r="BM15" i="15"/>
  <c r="BB15" i="15"/>
  <c r="AQ15" i="15"/>
  <c r="BL15" i="15"/>
  <c r="BA15" i="15"/>
  <c r="AP15" i="15"/>
  <c r="BK15" i="15"/>
  <c r="AZ15" i="15"/>
  <c r="AN15" i="15"/>
  <c r="BJ15" i="15"/>
  <c r="AX15" i="15"/>
  <c r="AM15" i="15"/>
  <c r="BH15" i="15"/>
  <c r="AW15" i="15"/>
  <c r="AL15" i="15"/>
  <c r="BG15" i="15"/>
  <c r="AV15" i="15"/>
  <c r="AK15" i="15"/>
  <c r="Z15" i="15"/>
  <c r="BF15" i="15"/>
  <c r="AU15" i="15"/>
  <c r="AJ15" i="15"/>
  <c r="Y15" i="15"/>
  <c r="BE15" i="15"/>
  <c r="AT15" i="15"/>
  <c r="AI15" i="15"/>
  <c r="BD15" i="15"/>
  <c r="AS15" i="15"/>
  <c r="AH15" i="15"/>
  <c r="BC15" i="15"/>
  <c r="AR15" i="15"/>
  <c r="AA15" i="15"/>
  <c r="X16" i="15"/>
  <c r="AB15" i="15"/>
  <c r="AF15" i="15"/>
  <c r="AG15" i="15"/>
  <c r="AC15" i="15"/>
  <c r="AE15" i="15"/>
  <c r="AD15" i="15"/>
  <c r="BM19" i="40"/>
  <c r="BC19" i="40"/>
  <c r="AS19" i="40"/>
  <c r="AI19" i="40"/>
  <c r="Y19" i="40"/>
  <c r="BL19" i="40"/>
  <c r="BB19" i="40"/>
  <c r="AR19" i="40"/>
  <c r="AH19" i="40"/>
  <c r="BK19" i="40"/>
  <c r="BA19" i="40"/>
  <c r="AQ19" i="40"/>
  <c r="BJ19" i="40"/>
  <c r="AZ19" i="40"/>
  <c r="AP19" i="40"/>
  <c r="BI19" i="40"/>
  <c r="AY19" i="40"/>
  <c r="AO19" i="40"/>
  <c r="BH19" i="40"/>
  <c r="AX19" i="40"/>
  <c r="AN19" i="40"/>
  <c r="BG19" i="40"/>
  <c r="AW19" i="40"/>
  <c r="AM19" i="40"/>
  <c r="BF19" i="40"/>
  <c r="AV19" i="40"/>
  <c r="AL19" i="40"/>
  <c r="BD19" i="40"/>
  <c r="AT19" i="40"/>
  <c r="AJ19" i="40"/>
  <c r="Z19" i="40"/>
  <c r="BE19" i="40"/>
  <c r="AU19" i="40"/>
  <c r="AK19" i="40"/>
  <c r="AA19" i="40"/>
  <c r="AB19" i="40"/>
  <c r="AD19" i="40"/>
  <c r="AG19" i="40"/>
  <c r="AE19" i="40"/>
  <c r="X20" i="40"/>
  <c r="AC19" i="40"/>
  <c r="AF19" i="40"/>
  <c r="BN14" i="56"/>
  <c r="BI16" i="54"/>
  <c r="AY16" i="54"/>
  <c r="AO16" i="54"/>
  <c r="BG16" i="54"/>
  <c r="AV16" i="54"/>
  <c r="AK16" i="54"/>
  <c r="Z16" i="54"/>
  <c r="BC16" i="54"/>
  <c r="AR16" i="54"/>
  <c r="BK16" i="54"/>
  <c r="AW16" i="54"/>
  <c r="AI16" i="54"/>
  <c r="BH16" i="54"/>
  <c r="AT16" i="54"/>
  <c r="BB16" i="54"/>
  <c r="AN16" i="54"/>
  <c r="BA16" i="54"/>
  <c r="AH16" i="54"/>
  <c r="AZ16" i="54"/>
  <c r="AX16" i="54"/>
  <c r="AU16" i="54"/>
  <c r="BM16" i="54"/>
  <c r="AS16" i="54"/>
  <c r="Y16" i="54"/>
  <c r="BL16" i="54"/>
  <c r="AQ16" i="54"/>
  <c r="BJ16" i="54"/>
  <c r="AP16" i="54"/>
  <c r="BF16" i="54"/>
  <c r="AM16" i="54"/>
  <c r="BE16" i="54"/>
  <c r="AL16" i="54"/>
  <c r="BD16" i="54"/>
  <c r="AJ16" i="54"/>
  <c r="AA16" i="54"/>
  <c r="AD16" i="54"/>
  <c r="AF16" i="54"/>
  <c r="AE16" i="54"/>
  <c r="X17" i="54"/>
  <c r="AG16" i="54"/>
  <c r="AB16" i="54"/>
  <c r="BN16" i="54" s="1"/>
  <c r="AC16" i="54"/>
  <c r="BL14" i="36"/>
  <c r="BB14" i="36"/>
  <c r="AR14" i="36"/>
  <c r="AH14" i="36"/>
  <c r="BK14" i="36"/>
  <c r="BA14" i="36"/>
  <c r="AQ14" i="36"/>
  <c r="BI14" i="36"/>
  <c r="AY14" i="36"/>
  <c r="AO14" i="36"/>
  <c r="BH14" i="36"/>
  <c r="AX14" i="36"/>
  <c r="AN14" i="36"/>
  <c r="BG14" i="36"/>
  <c r="AW14" i="36"/>
  <c r="AM14" i="36"/>
  <c r="BF14" i="36"/>
  <c r="AV14" i="36"/>
  <c r="AL14" i="36"/>
  <c r="BE14" i="36"/>
  <c r="AU14" i="36"/>
  <c r="AK14" i="36"/>
  <c r="AS14" i="36"/>
  <c r="AP14" i="36"/>
  <c r="AJ14" i="36"/>
  <c r="AI14" i="36"/>
  <c r="BM14" i="36"/>
  <c r="BJ14" i="36"/>
  <c r="Z14" i="36"/>
  <c r="BD14" i="36"/>
  <c r="Y14" i="36"/>
  <c r="BC14" i="36"/>
  <c r="AZ14" i="36"/>
  <c r="AT14" i="36"/>
  <c r="AA14" i="36"/>
  <c r="X15" i="36"/>
  <c r="AB14" i="36"/>
  <c r="AE14" i="36"/>
  <c r="AD14" i="36"/>
  <c r="AG14" i="36"/>
  <c r="AF14" i="36"/>
  <c r="AC14" i="36"/>
  <c r="BN14" i="21"/>
  <c r="BN12" i="9"/>
  <c r="BE15" i="12"/>
  <c r="AU15" i="12"/>
  <c r="AK15" i="12"/>
  <c r="BM15" i="12"/>
  <c r="BC15" i="12"/>
  <c r="AS15" i="12"/>
  <c r="AI15" i="12"/>
  <c r="Y15" i="12"/>
  <c r="BL15" i="12"/>
  <c r="BB15" i="12"/>
  <c r="AR15" i="12"/>
  <c r="AH15" i="12"/>
  <c r="BA15" i="12"/>
  <c r="AN15" i="12"/>
  <c r="Z15" i="12"/>
  <c r="AZ15" i="12"/>
  <c r="AM15" i="12"/>
  <c r="AY15" i="12"/>
  <c r="AL15" i="12"/>
  <c r="BK15" i="12"/>
  <c r="AX15" i="12"/>
  <c r="AJ15" i="12"/>
  <c r="BJ15" i="12"/>
  <c r="AW15" i="12"/>
  <c r="BI15" i="12"/>
  <c r="AV15" i="12"/>
  <c r="BH15" i="12"/>
  <c r="AT15" i="12"/>
  <c r="BG15" i="12"/>
  <c r="AQ15" i="12"/>
  <c r="BF15" i="12"/>
  <c r="AP15" i="12"/>
  <c r="BD15" i="12"/>
  <c r="AO15" i="12"/>
  <c r="AA15" i="12"/>
  <c r="AG15" i="12"/>
  <c r="AB15" i="12"/>
  <c r="X16" i="12"/>
  <c r="AE15" i="12"/>
  <c r="AF15" i="12"/>
  <c r="AC15" i="12"/>
  <c r="AD15" i="12"/>
  <c r="BN14" i="62"/>
  <c r="BM14" i="33"/>
  <c r="BC14" i="33"/>
  <c r="AS14" i="33"/>
  <c r="AI14" i="33"/>
  <c r="Y14" i="33"/>
  <c r="BL14" i="33"/>
  <c r="BB14" i="33"/>
  <c r="AR14" i="33"/>
  <c r="AH14" i="33"/>
  <c r="BJ14" i="33"/>
  <c r="AZ14" i="33"/>
  <c r="AP14" i="33"/>
  <c r="BH14" i="33"/>
  <c r="AX14" i="33"/>
  <c r="AN14" i="33"/>
  <c r="BG14" i="33"/>
  <c r="AW14" i="33"/>
  <c r="AM14" i="33"/>
  <c r="BF14" i="33"/>
  <c r="AV14" i="33"/>
  <c r="AL14" i="33"/>
  <c r="BA14" i="33"/>
  <c r="AY14" i="33"/>
  <c r="Z14" i="33"/>
  <c r="AU14" i="33"/>
  <c r="AT14" i="33"/>
  <c r="AQ14" i="33"/>
  <c r="AO14" i="33"/>
  <c r="BK14" i="33"/>
  <c r="AK14" i="33"/>
  <c r="BI14" i="33"/>
  <c r="AJ14" i="33"/>
  <c r="BE14" i="33"/>
  <c r="BD14" i="33"/>
  <c r="AA14" i="33"/>
  <c r="AE14" i="33"/>
  <c r="AG14" i="33"/>
  <c r="X15" i="33"/>
  <c r="AB14" i="33"/>
  <c r="AC14" i="33"/>
  <c r="AF14" i="33"/>
  <c r="AD14" i="33"/>
  <c r="BN16" i="35"/>
  <c r="BI17" i="51"/>
  <c r="AY17" i="51"/>
  <c r="AO17" i="51"/>
  <c r="BG17" i="51"/>
  <c r="AW17" i="51"/>
  <c r="AM17" i="51"/>
  <c r="BF17" i="51"/>
  <c r="AV17" i="51"/>
  <c r="AL17" i="51"/>
  <c r="BL17" i="51"/>
  <c r="AX17" i="51"/>
  <c r="AI17" i="51"/>
  <c r="BK17" i="51"/>
  <c r="AU17" i="51"/>
  <c r="AH17" i="51"/>
  <c r="BJ17" i="51"/>
  <c r="AT17" i="51"/>
  <c r="BH17" i="51"/>
  <c r="AS17" i="51"/>
  <c r="BE17" i="51"/>
  <c r="AR17" i="51"/>
  <c r="BD17" i="51"/>
  <c r="AQ17" i="51"/>
  <c r="AA17" i="51"/>
  <c r="BC17" i="51"/>
  <c r="AP17" i="51"/>
  <c r="Z17" i="51"/>
  <c r="BB17" i="51"/>
  <c r="AN17" i="51"/>
  <c r="Y17" i="51"/>
  <c r="BA17" i="51"/>
  <c r="AK17" i="51"/>
  <c r="BM17" i="51"/>
  <c r="AZ17" i="51"/>
  <c r="AJ17" i="51"/>
  <c r="AG17" i="51"/>
  <c r="AE17" i="51"/>
  <c r="AB17" i="51"/>
  <c r="X18" i="51"/>
  <c r="AC17" i="51"/>
  <c r="AD17" i="51"/>
  <c r="AF17" i="51"/>
  <c r="BM15" i="32"/>
  <c r="BC15" i="32"/>
  <c r="AS15" i="32"/>
  <c r="AI15" i="32"/>
  <c r="Y15" i="32"/>
  <c r="BL15" i="32"/>
  <c r="BB15" i="32"/>
  <c r="AR15" i="32"/>
  <c r="AH15" i="32"/>
  <c r="BD15" i="32"/>
  <c r="AP15" i="32"/>
  <c r="BA15" i="32"/>
  <c r="AO15" i="32"/>
  <c r="AZ15" i="32"/>
  <c r="AN15" i="32"/>
  <c r="BK15" i="32"/>
  <c r="AY15" i="32"/>
  <c r="AM15" i="32"/>
  <c r="BJ15" i="32"/>
  <c r="AX15" i="32"/>
  <c r="AL15" i="32"/>
  <c r="Z15" i="32"/>
  <c r="BI15" i="32"/>
  <c r="AW15" i="32"/>
  <c r="AK15" i="32"/>
  <c r="BH15" i="32"/>
  <c r="AV15" i="32"/>
  <c r="AJ15" i="32"/>
  <c r="BG15" i="32"/>
  <c r="AU15" i="32"/>
  <c r="AT15" i="32"/>
  <c r="AQ15" i="32"/>
  <c r="BF15" i="32"/>
  <c r="BE15" i="32"/>
  <c r="AA15" i="32"/>
  <c r="X16" i="32"/>
  <c r="AB15" i="32"/>
  <c r="BN15" i="32" s="1"/>
  <c r="AF15" i="32"/>
  <c r="AD15" i="32"/>
  <c r="AC15" i="32"/>
  <c r="AG15" i="32"/>
  <c r="AE15" i="32"/>
  <c r="BL14" i="30"/>
  <c r="BB14" i="30"/>
  <c r="AR14" i="30"/>
  <c r="AH14" i="30"/>
  <c r="BJ14" i="30"/>
  <c r="AZ14" i="30"/>
  <c r="AP14" i="30"/>
  <c r="BH14" i="30"/>
  <c r="AX14" i="30"/>
  <c r="AN14" i="30"/>
  <c r="BG14" i="30"/>
  <c r="AW14" i="30"/>
  <c r="AM14" i="30"/>
  <c r="BF14" i="30"/>
  <c r="AV14" i="30"/>
  <c r="AL14" i="30"/>
  <c r="BE14" i="30"/>
  <c r="AK14" i="30"/>
  <c r="BD14" i="30"/>
  <c r="AJ14" i="30"/>
  <c r="BC14" i="30"/>
  <c r="AI14" i="30"/>
  <c r="BA14" i="30"/>
  <c r="AY14" i="30"/>
  <c r="AU14" i="30"/>
  <c r="AA14" i="30"/>
  <c r="BM14" i="30"/>
  <c r="AS14" i="30"/>
  <c r="Y14" i="30"/>
  <c r="BK14" i="30"/>
  <c r="AQ14" i="30"/>
  <c r="BI14" i="30"/>
  <c r="AO14" i="30"/>
  <c r="AT14" i="30"/>
  <c r="Z14" i="30"/>
  <c r="AE14" i="30"/>
  <c r="X15" i="30"/>
  <c r="AD14" i="30"/>
  <c r="AG14" i="30"/>
  <c r="AF14" i="30"/>
  <c r="AC14" i="30"/>
  <c r="AB14" i="30"/>
  <c r="BN14" i="37"/>
  <c r="BN13" i="49"/>
  <c r="BG15" i="46"/>
  <c r="AW15" i="46"/>
  <c r="AM15" i="46"/>
  <c r="BE15" i="46"/>
  <c r="AU15" i="46"/>
  <c r="AK15" i="46"/>
  <c r="BM15" i="46"/>
  <c r="BA15" i="46"/>
  <c r="AO15" i="46"/>
  <c r="BL15" i="46"/>
  <c r="AZ15" i="46"/>
  <c r="AN15" i="46"/>
  <c r="Z15" i="46"/>
  <c r="BK15" i="46"/>
  <c r="AY15" i="46"/>
  <c r="AL15" i="46"/>
  <c r="Y15" i="46"/>
  <c r="BJ15" i="46"/>
  <c r="AX15" i="46"/>
  <c r="AJ15" i="46"/>
  <c r="BI15" i="46"/>
  <c r="AV15" i="46"/>
  <c r="AI15" i="46"/>
  <c r="BH15" i="46"/>
  <c r="AT15" i="46"/>
  <c r="AH15" i="46"/>
  <c r="BF15" i="46"/>
  <c r="AS15" i="46"/>
  <c r="BD15" i="46"/>
  <c r="AR15" i="46"/>
  <c r="BB15" i="46"/>
  <c r="AP15" i="46"/>
  <c r="BC15" i="46"/>
  <c r="AQ15" i="46"/>
  <c r="AA15" i="46"/>
  <c r="AC15" i="46"/>
  <c r="AF15" i="46"/>
  <c r="X16" i="46"/>
  <c r="AE15" i="46"/>
  <c r="AG15" i="46"/>
  <c r="AB15" i="46"/>
  <c r="AD15" i="46"/>
  <c r="BK17" i="35"/>
  <c r="BA17" i="35"/>
  <c r="AQ17" i="35"/>
  <c r="BI17" i="35"/>
  <c r="AY17" i="35"/>
  <c r="AO17" i="35"/>
  <c r="BE17" i="35"/>
  <c r="AU17" i="35"/>
  <c r="AK17" i="35"/>
  <c r="AA17" i="35"/>
  <c r="BL17" i="35"/>
  <c r="AW17" i="35"/>
  <c r="AI17" i="35"/>
  <c r="BJ17" i="35"/>
  <c r="AV17" i="35"/>
  <c r="AH17" i="35"/>
  <c r="BH17" i="35"/>
  <c r="AT17" i="35"/>
  <c r="BG17" i="35"/>
  <c r="AS17" i="35"/>
  <c r="BF17" i="35"/>
  <c r="AR17" i="35"/>
  <c r="BD17" i="35"/>
  <c r="AP17" i="35"/>
  <c r="BC17" i="35"/>
  <c r="AN17" i="35"/>
  <c r="Z17" i="35"/>
  <c r="BB17" i="35"/>
  <c r="AM17" i="35"/>
  <c r="Y17" i="35"/>
  <c r="BM17" i="35"/>
  <c r="AX17" i="35"/>
  <c r="AJ17" i="35"/>
  <c r="AZ17" i="35"/>
  <c r="AL17" i="35"/>
  <c r="AG17" i="35"/>
  <c r="X18" i="35"/>
  <c r="AC17" i="35"/>
  <c r="AE17" i="35"/>
  <c r="AD17" i="35"/>
  <c r="AB17" i="35"/>
  <c r="AF17" i="35"/>
  <c r="BH13" i="57"/>
  <c r="AX13" i="57"/>
  <c r="AN13" i="57"/>
  <c r="BG13" i="57"/>
  <c r="AW13" i="57"/>
  <c r="AM13" i="57"/>
  <c r="BD13" i="57"/>
  <c r="AT13" i="57"/>
  <c r="AJ13" i="57"/>
  <c r="Z13" i="57"/>
  <c r="BM13" i="57"/>
  <c r="AZ13" i="57"/>
  <c r="AK13" i="57"/>
  <c r="BK13" i="57"/>
  <c r="AV13" i="57"/>
  <c r="AH13" i="57"/>
  <c r="BI13" i="57"/>
  <c r="AS13" i="57"/>
  <c r="BF13" i="57"/>
  <c r="AR13" i="57"/>
  <c r="BE13" i="57"/>
  <c r="AI13" i="57"/>
  <c r="BC13" i="57"/>
  <c r="BB13" i="57"/>
  <c r="BA13" i="57"/>
  <c r="AY13" i="57"/>
  <c r="Y13" i="57"/>
  <c r="AU13" i="57"/>
  <c r="AQ13" i="57"/>
  <c r="AP13" i="57"/>
  <c r="BJ13" i="57"/>
  <c r="AL13" i="57"/>
  <c r="BL13" i="57"/>
  <c r="AO13" i="57"/>
  <c r="AA13" i="57"/>
  <c r="AD13" i="57"/>
  <c r="AG13" i="57"/>
  <c r="AE13" i="57"/>
  <c r="X14" i="57"/>
  <c r="AB13" i="57"/>
  <c r="AF13" i="57"/>
  <c r="AC13" i="57"/>
  <c r="BD16" i="39"/>
  <c r="AT16" i="39"/>
  <c r="AJ16" i="39"/>
  <c r="Z16" i="39"/>
  <c r="BM16" i="39"/>
  <c r="BC16" i="39"/>
  <c r="AS16" i="39"/>
  <c r="AI16" i="39"/>
  <c r="Y16" i="39"/>
  <c r="BL16" i="39"/>
  <c r="BB16" i="39"/>
  <c r="AR16" i="39"/>
  <c r="AH16" i="39"/>
  <c r="BK16" i="39"/>
  <c r="BA16" i="39"/>
  <c r="AQ16" i="39"/>
  <c r="BJ16" i="39"/>
  <c r="AZ16" i="39"/>
  <c r="AP16" i="39"/>
  <c r="BI16" i="39"/>
  <c r="AY16" i="39"/>
  <c r="AO16" i="39"/>
  <c r="BG16" i="39"/>
  <c r="AW16" i="39"/>
  <c r="AM16" i="39"/>
  <c r="AK16" i="39"/>
  <c r="BH16" i="39"/>
  <c r="BF16" i="39"/>
  <c r="AA16" i="39"/>
  <c r="BE16" i="39"/>
  <c r="AX16" i="39"/>
  <c r="AV16" i="39"/>
  <c r="AU16" i="39"/>
  <c r="AN16" i="39"/>
  <c r="AL16" i="39"/>
  <c r="AC16" i="39"/>
  <c r="AG16" i="39"/>
  <c r="AD16" i="39"/>
  <c r="AF16" i="39"/>
  <c r="AB16" i="39"/>
  <c r="X17" i="39"/>
  <c r="AE16" i="39"/>
  <c r="BN13" i="10"/>
  <c r="BN13" i="25"/>
  <c r="BN13" i="17"/>
  <c r="BN18" i="40"/>
  <c r="BN14" i="31"/>
  <c r="BN14" i="27"/>
  <c r="BH13" i="13"/>
  <c r="AX13" i="13"/>
  <c r="AN13" i="13"/>
  <c r="BF13" i="13"/>
  <c r="AV13" i="13"/>
  <c r="AL13" i="13"/>
  <c r="BE13" i="13"/>
  <c r="AU13" i="13"/>
  <c r="AK13" i="13"/>
  <c r="BJ13" i="13"/>
  <c r="AT13" i="13"/>
  <c r="BI13" i="13"/>
  <c r="AS13" i="13"/>
  <c r="BG13" i="13"/>
  <c r="AR13" i="13"/>
  <c r="BD13" i="13"/>
  <c r="AQ13" i="13"/>
  <c r="BC13" i="13"/>
  <c r="AP13" i="13"/>
  <c r="Z13" i="13"/>
  <c r="BB13" i="13"/>
  <c r="AO13" i="13"/>
  <c r="Y13" i="13"/>
  <c r="BA13" i="13"/>
  <c r="AM13" i="13"/>
  <c r="BM13" i="13"/>
  <c r="AZ13" i="13"/>
  <c r="AJ13" i="13"/>
  <c r="BL13" i="13"/>
  <c r="AY13" i="13"/>
  <c r="AI13" i="13"/>
  <c r="BK13" i="13"/>
  <c r="AW13" i="13"/>
  <c r="AH13" i="13"/>
  <c r="AA13" i="13"/>
  <c r="AG13" i="13"/>
  <c r="AE13" i="13"/>
  <c r="AD13" i="13"/>
  <c r="AB13" i="13"/>
  <c r="AF13" i="13"/>
  <c r="X14" i="13"/>
  <c r="AC13" i="13"/>
  <c r="BN12" i="50"/>
  <c r="BN15" i="19"/>
  <c r="BF15" i="37"/>
  <c r="AV15" i="37"/>
  <c r="AL15" i="37"/>
  <c r="BE15" i="37"/>
  <c r="AU15" i="37"/>
  <c r="AK15" i="37"/>
  <c r="BD15" i="37"/>
  <c r="AT15" i="37"/>
  <c r="AJ15" i="37"/>
  <c r="Z15" i="37"/>
  <c r="BM15" i="37"/>
  <c r="BC15" i="37"/>
  <c r="AS15" i="37"/>
  <c r="AI15" i="37"/>
  <c r="Y15" i="37"/>
  <c r="BL15" i="37"/>
  <c r="BB15" i="37"/>
  <c r="AR15" i="37"/>
  <c r="AH15" i="37"/>
  <c r="BK15" i="37"/>
  <c r="BA15" i="37"/>
  <c r="AQ15" i="37"/>
  <c r="BJ15" i="37"/>
  <c r="AZ15" i="37"/>
  <c r="AP15" i="37"/>
  <c r="BI15" i="37"/>
  <c r="AY15" i="37"/>
  <c r="AO15" i="37"/>
  <c r="AM15" i="37"/>
  <c r="BH15" i="37"/>
  <c r="BG15" i="37"/>
  <c r="AX15" i="37"/>
  <c r="AW15" i="37"/>
  <c r="AN15" i="37"/>
  <c r="AA15" i="37"/>
  <c r="AC15" i="37"/>
  <c r="AB15" i="37"/>
  <c r="X16" i="37"/>
  <c r="AF15" i="37"/>
  <c r="AE15" i="37"/>
  <c r="AG15" i="37"/>
  <c r="AD15" i="37"/>
  <c r="BN14" i="12"/>
  <c r="BN13" i="24"/>
  <c r="BM16" i="19"/>
  <c r="BC16" i="19"/>
  <c r="AS16" i="19"/>
  <c r="AI16" i="19"/>
  <c r="Y16" i="19"/>
  <c r="BK16" i="19"/>
  <c r="AZ16" i="19"/>
  <c r="AO16" i="19"/>
  <c r="BJ16" i="19"/>
  <c r="AY16" i="19"/>
  <c r="AN16" i="19"/>
  <c r="BI16" i="19"/>
  <c r="AX16" i="19"/>
  <c r="AM16" i="19"/>
  <c r="BH16" i="19"/>
  <c r="AW16" i="19"/>
  <c r="AL16" i="19"/>
  <c r="AA16" i="19"/>
  <c r="BG16" i="19"/>
  <c r="AV16" i="19"/>
  <c r="AK16" i="19"/>
  <c r="Z16" i="19"/>
  <c r="BF16" i="19"/>
  <c r="AU16" i="19"/>
  <c r="AJ16" i="19"/>
  <c r="BD16" i="19"/>
  <c r="AR16" i="19"/>
  <c r="BB16" i="19"/>
  <c r="AQ16" i="19"/>
  <c r="BL16" i="19"/>
  <c r="BA16" i="19"/>
  <c r="AP16" i="19"/>
  <c r="BE16" i="19"/>
  <c r="AT16" i="19"/>
  <c r="AH16" i="19"/>
  <c r="AE16" i="19"/>
  <c r="AB16" i="19"/>
  <c r="X17" i="19"/>
  <c r="AD16" i="19"/>
  <c r="AF16" i="19"/>
  <c r="AG16" i="19"/>
  <c r="AC16" i="19"/>
  <c r="BE16" i="60"/>
  <c r="AU16" i="60"/>
  <c r="AK16" i="60"/>
  <c r="BF16" i="60"/>
  <c r="AT16" i="60"/>
  <c r="AI16" i="60"/>
  <c r="BI16" i="60"/>
  <c r="AX16" i="60"/>
  <c r="AM16" i="60"/>
  <c r="BC16" i="60"/>
  <c r="AP16" i="60"/>
  <c r="BB16" i="60"/>
  <c r="AO16" i="60"/>
  <c r="Z16" i="60"/>
  <c r="BA16" i="60"/>
  <c r="AN16" i="60"/>
  <c r="Y16" i="60"/>
  <c r="BM16" i="60"/>
  <c r="AZ16" i="60"/>
  <c r="AL16" i="60"/>
  <c r="BL16" i="60"/>
  <c r="AY16" i="60"/>
  <c r="AJ16" i="60"/>
  <c r="BK16" i="60"/>
  <c r="AW16" i="60"/>
  <c r="AH16" i="60"/>
  <c r="BG16" i="60"/>
  <c r="BD16" i="60"/>
  <c r="AV16" i="60"/>
  <c r="AS16" i="60"/>
  <c r="AR16" i="60"/>
  <c r="BJ16" i="60"/>
  <c r="BH16" i="60"/>
  <c r="AQ16" i="60"/>
  <c r="AA16" i="60"/>
  <c r="AB16" i="60"/>
  <c r="AD16" i="60"/>
  <c r="AC16" i="60"/>
  <c r="AE16" i="60"/>
  <c r="X17" i="60"/>
  <c r="AG16" i="60"/>
  <c r="AF16" i="60"/>
  <c r="BL14" i="42"/>
  <c r="BB14" i="42"/>
  <c r="AR14" i="42"/>
  <c r="AH14" i="42"/>
  <c r="BK14" i="42"/>
  <c r="BA14" i="42"/>
  <c r="AQ14" i="42"/>
  <c r="BJ14" i="42"/>
  <c r="AZ14" i="42"/>
  <c r="AP14" i="42"/>
  <c r="BH14" i="42"/>
  <c r="AX14" i="42"/>
  <c r="AN14" i="42"/>
  <c r="BG14" i="42"/>
  <c r="AW14" i="42"/>
  <c r="AM14" i="42"/>
  <c r="BF14" i="42"/>
  <c r="AV14" i="42"/>
  <c r="AL14" i="42"/>
  <c r="BE14" i="42"/>
  <c r="AU14" i="42"/>
  <c r="AK14" i="42"/>
  <c r="BI14" i="42"/>
  <c r="Z14" i="42"/>
  <c r="BD14" i="42"/>
  <c r="Y14" i="42"/>
  <c r="BC14" i="42"/>
  <c r="AY14" i="42"/>
  <c r="AT14" i="42"/>
  <c r="AS14" i="42"/>
  <c r="AO14" i="42"/>
  <c r="AJ14" i="42"/>
  <c r="AI14" i="42"/>
  <c r="BM14" i="42"/>
  <c r="AA14" i="42"/>
  <c r="AE14" i="42"/>
  <c r="AB14" i="42"/>
  <c r="AF14" i="42"/>
  <c r="AD14" i="42"/>
  <c r="AG14" i="42"/>
  <c r="AC14" i="42"/>
  <c r="X15" i="42"/>
  <c r="BF14" i="10"/>
  <c r="AV14" i="10"/>
  <c r="AL14" i="10"/>
  <c r="BE14" i="10"/>
  <c r="AU14" i="10"/>
  <c r="AK14" i="10"/>
  <c r="BM14" i="10"/>
  <c r="BC14" i="10"/>
  <c r="AS14" i="10"/>
  <c r="AI14" i="10"/>
  <c r="Y14" i="10"/>
  <c r="BL14" i="10"/>
  <c r="BB14" i="10"/>
  <c r="AR14" i="10"/>
  <c r="AH14" i="10"/>
  <c r="BG14" i="10"/>
  <c r="AW14" i="10"/>
  <c r="AM14" i="10"/>
  <c r="AZ14" i="10"/>
  <c r="AY14" i="10"/>
  <c r="AX14" i="10"/>
  <c r="AT14" i="10"/>
  <c r="Z14" i="10"/>
  <c r="BK14" i="10"/>
  <c r="AQ14" i="10"/>
  <c r="BJ14" i="10"/>
  <c r="AP14" i="10"/>
  <c r="BI14" i="10"/>
  <c r="AO14" i="10"/>
  <c r="BH14" i="10"/>
  <c r="AN14" i="10"/>
  <c r="BD14" i="10"/>
  <c r="AJ14" i="10"/>
  <c r="BA14" i="10"/>
  <c r="AA14" i="10"/>
  <c r="AD14" i="10"/>
  <c r="X15" i="10"/>
  <c r="AG14" i="10"/>
  <c r="AC14" i="10"/>
  <c r="AB14" i="10"/>
  <c r="AF14" i="10"/>
  <c r="AE14" i="10"/>
  <c r="BN16" i="59"/>
  <c r="BN16" i="43"/>
  <c r="BK14" i="18"/>
  <c r="BA14" i="18"/>
  <c r="AQ14" i="18"/>
  <c r="BJ14" i="18"/>
  <c r="AZ14" i="18"/>
  <c r="AP14" i="18"/>
  <c r="BI14" i="18"/>
  <c r="AY14" i="18"/>
  <c r="AO14" i="18"/>
  <c r="BH14" i="18"/>
  <c r="AX14" i="18"/>
  <c r="AN14" i="18"/>
  <c r="BG14" i="18"/>
  <c r="AW14" i="18"/>
  <c r="AM14" i="18"/>
  <c r="BD14" i="18"/>
  <c r="AT14" i="18"/>
  <c r="AJ14" i="18"/>
  <c r="Z14" i="18"/>
  <c r="BM14" i="18"/>
  <c r="BC14" i="18"/>
  <c r="AS14" i="18"/>
  <c r="AI14" i="18"/>
  <c r="Y14" i="18"/>
  <c r="BL14" i="18"/>
  <c r="BB14" i="18"/>
  <c r="AR14" i="18"/>
  <c r="AH14" i="18"/>
  <c r="BE14" i="18"/>
  <c r="AV14" i="18"/>
  <c r="AU14" i="18"/>
  <c r="AL14" i="18"/>
  <c r="AK14" i="18"/>
  <c r="AA14" i="18"/>
  <c r="BF14" i="18"/>
  <c r="AB14" i="18"/>
  <c r="AE14" i="18"/>
  <c r="AC14" i="18"/>
  <c r="AD14" i="18"/>
  <c r="AG14" i="18"/>
  <c r="AF14" i="18"/>
  <c r="X15" i="18"/>
  <c r="BI13" i="58"/>
  <c r="AY13" i="58"/>
  <c r="AO13" i="58"/>
  <c r="BG13" i="58"/>
  <c r="AW13" i="58"/>
  <c r="AM13" i="58"/>
  <c r="BF13" i="58"/>
  <c r="AV13" i="58"/>
  <c r="AL13" i="58"/>
  <c r="BL13" i="58"/>
  <c r="BB13" i="58"/>
  <c r="AR13" i="58"/>
  <c r="AH13" i="58"/>
  <c r="AX13" i="58"/>
  <c r="BM13" i="58"/>
  <c r="AU13" i="58"/>
  <c r="BJ13" i="58"/>
  <c r="AS13" i="58"/>
  <c r="BE13" i="58"/>
  <c r="AP13" i="58"/>
  <c r="Y13" i="58"/>
  <c r="BD13" i="58"/>
  <c r="AN13" i="58"/>
  <c r="BA13" i="58"/>
  <c r="AJ13" i="58"/>
  <c r="AK13" i="58"/>
  <c r="AI13" i="58"/>
  <c r="Z13" i="58"/>
  <c r="BK13" i="58"/>
  <c r="BH13" i="58"/>
  <c r="BC13" i="58"/>
  <c r="AZ13" i="58"/>
  <c r="AT13" i="58"/>
  <c r="AQ13" i="58"/>
  <c r="AA13" i="58"/>
  <c r="AG13" i="58"/>
  <c r="X14" i="58"/>
  <c r="AB13" i="58"/>
  <c r="BN13" i="58" s="1"/>
  <c r="AE13" i="58"/>
  <c r="AD13" i="58"/>
  <c r="AC13" i="58"/>
  <c r="AF13" i="58"/>
  <c r="BN16" i="51"/>
  <c r="BG17" i="59"/>
  <c r="AW17" i="59"/>
  <c r="AM17" i="59"/>
  <c r="BF17" i="59"/>
  <c r="AV17" i="59"/>
  <c r="AL17" i="59"/>
  <c r="BD17" i="59"/>
  <c r="AT17" i="59"/>
  <c r="AJ17" i="59"/>
  <c r="Z17" i="59"/>
  <c r="BI17" i="59"/>
  <c r="AY17" i="59"/>
  <c r="AO17" i="59"/>
  <c r="BJ17" i="59"/>
  <c r="AR17" i="59"/>
  <c r="AA17" i="59"/>
  <c r="BH17" i="59"/>
  <c r="AQ17" i="59"/>
  <c r="Y17" i="59"/>
  <c r="BE17" i="59"/>
  <c r="AP17" i="59"/>
  <c r="BC17" i="59"/>
  <c r="AN17" i="59"/>
  <c r="BB17" i="59"/>
  <c r="AK17" i="59"/>
  <c r="BA17" i="59"/>
  <c r="AI17" i="59"/>
  <c r="AZ17" i="59"/>
  <c r="AH17" i="59"/>
  <c r="BL17" i="59"/>
  <c r="AU17" i="59"/>
  <c r="BK17" i="59"/>
  <c r="AS17" i="59"/>
  <c r="BM17" i="59"/>
  <c r="AX17" i="59"/>
  <c r="AE17" i="59"/>
  <c r="AG17" i="59"/>
  <c r="AF17" i="59"/>
  <c r="AD17" i="59"/>
  <c r="AC17" i="59"/>
  <c r="X18" i="59"/>
  <c r="AB17" i="59"/>
  <c r="BM14" i="16"/>
  <c r="BC14" i="16"/>
  <c r="AS14" i="16"/>
  <c r="AI14" i="16"/>
  <c r="Y14" i="16"/>
  <c r="BB14" i="16"/>
  <c r="AQ14" i="16"/>
  <c r="BL14" i="16"/>
  <c r="BA14" i="16"/>
  <c r="AP14" i="16"/>
  <c r="BK14" i="16"/>
  <c r="AZ14" i="16"/>
  <c r="AO14" i="16"/>
  <c r="BJ14" i="16"/>
  <c r="AY14" i="16"/>
  <c r="AN14" i="16"/>
  <c r="BI14" i="16"/>
  <c r="AX14" i="16"/>
  <c r="AM14" i="16"/>
  <c r="BH14" i="16"/>
  <c r="AW14" i="16"/>
  <c r="AL14" i="16"/>
  <c r="BG14" i="16"/>
  <c r="AV14" i="16"/>
  <c r="AK14" i="16"/>
  <c r="Z14" i="16"/>
  <c r="BF14" i="16"/>
  <c r="AU14" i="16"/>
  <c r="AJ14" i="16"/>
  <c r="BE14" i="16"/>
  <c r="AT14" i="16"/>
  <c r="AH14" i="16"/>
  <c r="BD14" i="16"/>
  <c r="AR14" i="16"/>
  <c r="AA14" i="16"/>
  <c r="AB14" i="16"/>
  <c r="AC14" i="16"/>
  <c r="AF14" i="16"/>
  <c r="AG14" i="16"/>
  <c r="AE14" i="16"/>
  <c r="AD14" i="16"/>
  <c r="X15" i="16"/>
  <c r="BN15" i="41"/>
  <c r="BN15" i="54"/>
  <c r="BN13" i="29"/>
  <c r="BJ15" i="7"/>
  <c r="AZ15" i="7"/>
  <c r="AP15" i="7"/>
  <c r="BI15" i="7"/>
  <c r="AY15" i="7"/>
  <c r="AO15" i="7"/>
  <c r="BH15" i="7"/>
  <c r="AX15" i="7"/>
  <c r="AN15" i="7"/>
  <c r="BK15" i="7"/>
  <c r="BA15" i="7"/>
  <c r="AQ15" i="7"/>
  <c r="BG15" i="7"/>
  <c r="AW15" i="7"/>
  <c r="AM15" i="7"/>
  <c r="BF15" i="7"/>
  <c r="AV15" i="7"/>
  <c r="AL15" i="7"/>
  <c r="BL15" i="7"/>
  <c r="AH15" i="7"/>
  <c r="BE15" i="7"/>
  <c r="AU15" i="7"/>
  <c r="AK15" i="7"/>
  <c r="BB15" i="7"/>
  <c r="BD15" i="7"/>
  <c r="AT15" i="7"/>
  <c r="AJ15" i="7"/>
  <c r="Z15" i="7"/>
  <c r="AR15" i="7"/>
  <c r="BM15" i="7"/>
  <c r="BC15" i="7"/>
  <c r="AS15" i="7"/>
  <c r="AI15" i="7"/>
  <c r="Y15" i="7"/>
  <c r="AA15" i="7"/>
  <c r="X16" i="7"/>
  <c r="AE15" i="7"/>
  <c r="AC15" i="7"/>
  <c r="AD15" i="7"/>
  <c r="AB15" i="7"/>
  <c r="AG15" i="7"/>
  <c r="AF15" i="7"/>
  <c r="BN13" i="34"/>
  <c r="BD14" i="8"/>
  <c r="AT14" i="8"/>
  <c r="AJ14" i="8"/>
  <c r="Z14" i="8"/>
  <c r="BM14" i="8"/>
  <c r="BC14" i="8"/>
  <c r="AS14" i="8"/>
  <c r="AI14" i="8"/>
  <c r="Y14" i="8"/>
  <c r="BL14" i="8"/>
  <c r="BB14" i="8"/>
  <c r="AR14" i="8"/>
  <c r="AH14" i="8"/>
  <c r="BK14" i="8"/>
  <c r="BA14" i="8"/>
  <c r="AQ14" i="8"/>
  <c r="BJ14" i="8"/>
  <c r="AZ14" i="8"/>
  <c r="AP14" i="8"/>
  <c r="BI14" i="8"/>
  <c r="AY14" i="8"/>
  <c r="AO14" i="8"/>
  <c r="BH14" i="8"/>
  <c r="AX14" i="8"/>
  <c r="AN14" i="8"/>
  <c r="BG14" i="8"/>
  <c r="AW14" i="8"/>
  <c r="AM14" i="8"/>
  <c r="BF14" i="8"/>
  <c r="AV14" i="8"/>
  <c r="AL14" i="8"/>
  <c r="BE14" i="8"/>
  <c r="AU14" i="8"/>
  <c r="AK14" i="8"/>
  <c r="AA14" i="8"/>
  <c r="AB14" i="8"/>
  <c r="AF14" i="8"/>
  <c r="AE14" i="8"/>
  <c r="X15" i="8"/>
  <c r="AG14" i="8"/>
  <c r="AD14" i="8"/>
  <c r="AC14" i="8"/>
  <c r="BI15" i="27"/>
  <c r="AY15" i="27"/>
  <c r="AO15" i="27"/>
  <c r="BE15" i="27"/>
  <c r="AU15" i="27"/>
  <c r="AK15" i="27"/>
  <c r="BM15" i="27"/>
  <c r="BC15" i="27"/>
  <c r="AS15" i="27"/>
  <c r="AI15" i="27"/>
  <c r="Y15" i="27"/>
  <c r="BA15" i="27"/>
  <c r="AM15" i="27"/>
  <c r="AZ15" i="27"/>
  <c r="AL15" i="27"/>
  <c r="BL15" i="27"/>
  <c r="AX15" i="27"/>
  <c r="AJ15" i="27"/>
  <c r="BK15" i="27"/>
  <c r="AW15" i="27"/>
  <c r="AH15" i="27"/>
  <c r="BJ15" i="27"/>
  <c r="AV15" i="27"/>
  <c r="BH15" i="27"/>
  <c r="AT15" i="27"/>
  <c r="BG15" i="27"/>
  <c r="AR15" i="27"/>
  <c r="BF15" i="27"/>
  <c r="AQ15" i="27"/>
  <c r="BD15" i="27"/>
  <c r="AP15" i="27"/>
  <c r="Z15" i="27"/>
  <c r="BB15" i="27"/>
  <c r="AN15" i="27"/>
  <c r="AA15" i="27"/>
  <c r="AF15" i="27"/>
  <c r="AB15" i="27"/>
  <c r="AE15" i="27"/>
  <c r="AG15" i="27"/>
  <c r="X16" i="27"/>
  <c r="AD15" i="27"/>
  <c r="AC15" i="27"/>
  <c r="BJ13" i="9"/>
  <c r="AZ13" i="9"/>
  <c r="AP13" i="9"/>
  <c r="BD13" i="9"/>
  <c r="AS13" i="9"/>
  <c r="AH13" i="9"/>
  <c r="BC13" i="9"/>
  <c r="AR13" i="9"/>
  <c r="BM13" i="9"/>
  <c r="BB13" i="9"/>
  <c r="AQ13" i="9"/>
  <c r="BL13" i="9"/>
  <c r="BA13" i="9"/>
  <c r="AO13" i="9"/>
  <c r="BK13" i="9"/>
  <c r="AY13" i="9"/>
  <c r="AN13" i="9"/>
  <c r="BI13" i="9"/>
  <c r="AX13" i="9"/>
  <c r="AM13" i="9"/>
  <c r="BH13" i="9"/>
  <c r="AW13" i="9"/>
  <c r="AL13" i="9"/>
  <c r="BG13" i="9"/>
  <c r="AV13" i="9"/>
  <c r="AK13" i="9"/>
  <c r="Z13" i="9"/>
  <c r="BF13" i="9"/>
  <c r="AU13" i="9"/>
  <c r="AJ13" i="9"/>
  <c r="Y13" i="9"/>
  <c r="BE13" i="9"/>
  <c r="AT13" i="9"/>
  <c r="AI13" i="9"/>
  <c r="AA13" i="9"/>
  <c r="AE13" i="9"/>
  <c r="AD13" i="9"/>
  <c r="X14" i="9"/>
  <c r="AC13" i="9"/>
  <c r="AF13" i="9"/>
  <c r="AG13" i="9"/>
  <c r="AB13" i="9"/>
  <c r="BN15" i="60"/>
  <c r="BM16" i="11"/>
  <c r="BC16" i="11"/>
  <c r="AS16" i="11"/>
  <c r="AI16" i="11"/>
  <c r="Y16" i="11"/>
  <c r="BK16" i="11"/>
  <c r="BA16" i="11"/>
  <c r="AQ16" i="11"/>
  <c r="BD16" i="11"/>
  <c r="AP16" i="11"/>
  <c r="BB16" i="11"/>
  <c r="AO16" i="11"/>
  <c r="AZ16" i="11"/>
  <c r="AN16" i="11"/>
  <c r="BL16" i="11"/>
  <c r="AY16" i="11"/>
  <c r="AM16" i="11"/>
  <c r="BJ16" i="11"/>
  <c r="AX16" i="11"/>
  <c r="AL16" i="11"/>
  <c r="Z16" i="11"/>
  <c r="BI16" i="11"/>
  <c r="AW16" i="11"/>
  <c r="AK16" i="11"/>
  <c r="BH16" i="11"/>
  <c r="AV16" i="11"/>
  <c r="AJ16" i="11"/>
  <c r="BG16" i="11"/>
  <c r="AU16" i="11"/>
  <c r="AH16" i="11"/>
  <c r="BE16" i="11"/>
  <c r="AR16" i="11"/>
  <c r="BF16" i="11"/>
  <c r="AT16" i="11"/>
  <c r="AA16" i="11"/>
  <c r="AF16" i="11"/>
  <c r="X17" i="11"/>
  <c r="AC16" i="11"/>
  <c r="AB16" i="11"/>
  <c r="AE16" i="11"/>
  <c r="AD16" i="11"/>
  <c r="AG16" i="11"/>
  <c r="BL14" i="61"/>
  <c r="BB14" i="61"/>
  <c r="AR14" i="61"/>
  <c r="AH14" i="61"/>
  <c r="BJ14" i="61"/>
  <c r="AZ14" i="61"/>
  <c r="AP14" i="61"/>
  <c r="BF14" i="61"/>
  <c r="AT14" i="61"/>
  <c r="BE14" i="61"/>
  <c r="AS14" i="61"/>
  <c r="BD14" i="61"/>
  <c r="AQ14" i="61"/>
  <c r="BC14" i="61"/>
  <c r="AO14" i="61"/>
  <c r="BA14" i="61"/>
  <c r="AN14" i="61"/>
  <c r="BK14" i="61"/>
  <c r="AX14" i="61"/>
  <c r="AL14" i="61"/>
  <c r="Z14" i="61"/>
  <c r="AY14" i="61"/>
  <c r="AW14" i="61"/>
  <c r="AV14" i="61"/>
  <c r="AU14" i="61"/>
  <c r="AM14" i="61"/>
  <c r="BM14" i="61"/>
  <c r="AJ14" i="61"/>
  <c r="BH14" i="61"/>
  <c r="AA14" i="61"/>
  <c r="BG14" i="61"/>
  <c r="Y14" i="61"/>
  <c r="BI14" i="61"/>
  <c r="AK14" i="61"/>
  <c r="AI14" i="61"/>
  <c r="AC14" i="61"/>
  <c r="X15" i="61"/>
  <c r="AD14" i="61"/>
  <c r="AE14" i="61"/>
  <c r="AB14" i="61"/>
  <c r="AG14" i="61"/>
  <c r="AF14" i="61"/>
  <c r="BG14" i="17"/>
  <c r="AW14" i="17"/>
  <c r="AM14" i="17"/>
  <c r="BM14" i="17"/>
  <c r="BC14" i="17"/>
  <c r="AS14" i="17"/>
  <c r="AI14" i="17"/>
  <c r="Y14" i="17"/>
  <c r="BE14" i="17"/>
  <c r="AR14" i="17"/>
  <c r="BD14" i="17"/>
  <c r="AQ14" i="17"/>
  <c r="BB14" i="17"/>
  <c r="AP14" i="17"/>
  <c r="BA14" i="17"/>
  <c r="AO14" i="17"/>
  <c r="BL14" i="17"/>
  <c r="AZ14" i="17"/>
  <c r="AN14" i="17"/>
  <c r="BK14" i="17"/>
  <c r="AY14" i="17"/>
  <c r="AL14" i="17"/>
  <c r="Z14" i="17"/>
  <c r="BJ14" i="17"/>
  <c r="AX14" i="17"/>
  <c r="AK14" i="17"/>
  <c r="BI14" i="17"/>
  <c r="AV14" i="17"/>
  <c r="AJ14" i="17"/>
  <c r="BH14" i="17"/>
  <c r="AU14" i="17"/>
  <c r="AH14" i="17"/>
  <c r="BF14" i="17"/>
  <c r="AT14" i="17"/>
  <c r="AA14" i="17"/>
  <c r="AF14" i="17"/>
  <c r="AD14" i="17"/>
  <c r="AC14" i="17"/>
  <c r="AG14" i="17"/>
  <c r="X15" i="17"/>
  <c r="AE14" i="17"/>
  <c r="AB14" i="17"/>
  <c r="BM14" i="29"/>
  <c r="BC14" i="29"/>
  <c r="AS14" i="29"/>
  <c r="AI14" i="29"/>
  <c r="Y14" i="29"/>
  <c r="BG14" i="29"/>
  <c r="AV14" i="29"/>
  <c r="AK14" i="29"/>
  <c r="Z14" i="29"/>
  <c r="BF14" i="29"/>
  <c r="AU14" i="29"/>
  <c r="AJ14" i="29"/>
  <c r="BE14" i="29"/>
  <c r="AT14" i="29"/>
  <c r="AH14" i="29"/>
  <c r="BD14" i="29"/>
  <c r="AR14" i="29"/>
  <c r="BB14" i="29"/>
  <c r="AQ14" i="29"/>
  <c r="BL14" i="29"/>
  <c r="BA14" i="29"/>
  <c r="AP14" i="29"/>
  <c r="BJ14" i="29"/>
  <c r="AY14" i="29"/>
  <c r="AN14" i="29"/>
  <c r="BI14" i="29"/>
  <c r="AX14" i="29"/>
  <c r="AM14" i="29"/>
  <c r="BH14" i="29"/>
  <c r="AW14" i="29"/>
  <c r="AL14" i="29"/>
  <c r="AA14" i="29"/>
  <c r="BK14" i="29"/>
  <c r="AZ14" i="29"/>
  <c r="AO14" i="29"/>
  <c r="AF14" i="29"/>
  <c r="AE14" i="29"/>
  <c r="AG14" i="29"/>
  <c r="AC14" i="29"/>
  <c r="AD14" i="29"/>
  <c r="X15" i="29"/>
  <c r="AB14" i="29"/>
  <c r="BN14" i="29" s="1"/>
  <c r="BJ16" i="41"/>
  <c r="AZ16" i="41"/>
  <c r="AP16" i="41"/>
  <c r="BE16" i="41"/>
  <c r="AU16" i="41"/>
  <c r="AK16" i="41"/>
  <c r="BD16" i="41"/>
  <c r="AT16" i="41"/>
  <c r="AJ16" i="41"/>
  <c r="Z16" i="41"/>
  <c r="BG16" i="41"/>
  <c r="AR16" i="41"/>
  <c r="BF16" i="41"/>
  <c r="AQ16" i="41"/>
  <c r="BC16" i="41"/>
  <c r="AO16" i="41"/>
  <c r="BB16" i="41"/>
  <c r="AN16" i="41"/>
  <c r="Y16" i="41"/>
  <c r="BA16" i="41"/>
  <c r="AM16" i="41"/>
  <c r="BM16" i="41"/>
  <c r="AY16" i="41"/>
  <c r="AL16" i="41"/>
  <c r="BL16" i="41"/>
  <c r="AX16" i="41"/>
  <c r="AI16" i="41"/>
  <c r="BK16" i="41"/>
  <c r="AW16" i="41"/>
  <c r="AH16" i="41"/>
  <c r="BI16" i="41"/>
  <c r="AV16" i="41"/>
  <c r="BH16" i="41"/>
  <c r="AS16" i="41"/>
  <c r="AA16" i="41"/>
  <c r="AG16" i="41"/>
  <c r="AD16" i="41"/>
  <c r="AE16" i="41"/>
  <c r="AF16" i="41"/>
  <c r="AB16" i="41"/>
  <c r="AC16" i="41"/>
  <c r="X17" i="41"/>
  <c r="BN13" i="30"/>
  <c r="BN13" i="23"/>
  <c r="BJ17" i="28"/>
  <c r="AZ17" i="28"/>
  <c r="AP17" i="28"/>
  <c r="BI17" i="28"/>
  <c r="AY17" i="28"/>
  <c r="AO17" i="28"/>
  <c r="BH17" i="28"/>
  <c r="AX17" i="28"/>
  <c r="AN17" i="28"/>
  <c r="BG17" i="28"/>
  <c r="AW17" i="28"/>
  <c r="AM17" i="28"/>
  <c r="BF17" i="28"/>
  <c r="AV17" i="28"/>
  <c r="AL17" i="28"/>
  <c r="BE17" i="28"/>
  <c r="AU17" i="28"/>
  <c r="AK17" i="28"/>
  <c r="BM17" i="28"/>
  <c r="BC17" i="28"/>
  <c r="AS17" i="28"/>
  <c r="AI17" i="28"/>
  <c r="Y17" i="28"/>
  <c r="BK17" i="28"/>
  <c r="BA17" i="28"/>
  <c r="AQ17" i="28"/>
  <c r="BL17" i="28"/>
  <c r="BD17" i="28"/>
  <c r="BB17" i="28"/>
  <c r="AT17" i="28"/>
  <c r="AR17" i="28"/>
  <c r="AJ17" i="28"/>
  <c r="AH17" i="28"/>
  <c r="Z17" i="28"/>
  <c r="AA17" i="28"/>
  <c r="AD17" i="28"/>
  <c r="AG17" i="28"/>
  <c r="AC17" i="28"/>
  <c r="AE17" i="28"/>
  <c r="AB17" i="28"/>
  <c r="AF17" i="28"/>
  <c r="X18" i="28"/>
  <c r="BN13" i="14"/>
  <c r="BN13" i="26"/>
  <c r="BF14" i="49"/>
  <c r="AV14" i="49"/>
  <c r="AL14" i="49"/>
  <c r="BD14" i="49"/>
  <c r="AS14" i="49"/>
  <c r="AH14" i="49"/>
  <c r="BM14" i="49"/>
  <c r="BB14" i="49"/>
  <c r="AQ14" i="49"/>
  <c r="BL14" i="49"/>
  <c r="BA14" i="49"/>
  <c r="AP14" i="49"/>
  <c r="BK14" i="49"/>
  <c r="AZ14" i="49"/>
  <c r="AO14" i="49"/>
  <c r="BI14" i="49"/>
  <c r="AX14" i="49"/>
  <c r="AM14" i="49"/>
  <c r="BH14" i="49"/>
  <c r="AW14" i="49"/>
  <c r="AK14" i="49"/>
  <c r="Z14" i="49"/>
  <c r="AY14" i="49"/>
  <c r="AU14" i="49"/>
  <c r="AT14" i="49"/>
  <c r="AR14" i="49"/>
  <c r="AN14" i="49"/>
  <c r="AJ14" i="49"/>
  <c r="BJ14" i="49"/>
  <c r="AI14" i="49"/>
  <c r="BG14" i="49"/>
  <c r="BE14" i="49"/>
  <c r="BC14" i="49"/>
  <c r="Y14" i="49"/>
  <c r="AA14" i="49"/>
  <c r="X15" i="49"/>
  <c r="AB14" i="49"/>
  <c r="AG14" i="49"/>
  <c r="AE14" i="49"/>
  <c r="AF14" i="49"/>
  <c r="AC14" i="49"/>
  <c r="AD14" i="49"/>
  <c r="BN14" i="46"/>
  <c r="BN15" i="11"/>
  <c r="BN14" i="53"/>
  <c r="BN14" i="38"/>
  <c r="BL18" i="55"/>
  <c r="BB18" i="55"/>
  <c r="AR18" i="55"/>
  <c r="AH18" i="55"/>
  <c r="BJ18" i="55"/>
  <c r="AZ18" i="55"/>
  <c r="AP18" i="55"/>
  <c r="BG18" i="55"/>
  <c r="AW18" i="55"/>
  <c r="AM18" i="55"/>
  <c r="BE18" i="55"/>
  <c r="AU18" i="55"/>
  <c r="AK18" i="55"/>
  <c r="AX18" i="55"/>
  <c r="BK18" i="55"/>
  <c r="AT18" i="55"/>
  <c r="BH18" i="55"/>
  <c r="AQ18" i="55"/>
  <c r="Z18" i="55"/>
  <c r="BF18" i="55"/>
  <c r="AO18" i="55"/>
  <c r="Y18" i="55"/>
  <c r="BD18" i="55"/>
  <c r="AN18" i="55"/>
  <c r="AJ18" i="55"/>
  <c r="AI18" i="55"/>
  <c r="BM18" i="55"/>
  <c r="BI18" i="55"/>
  <c r="BC18" i="55"/>
  <c r="AY18" i="55"/>
  <c r="BA18" i="55"/>
  <c r="AV18" i="55"/>
  <c r="AS18" i="55"/>
  <c r="AL18" i="55"/>
  <c r="AA18" i="55"/>
  <c r="AC18" i="55"/>
  <c r="AE18" i="55"/>
  <c r="X19" i="55"/>
  <c r="AB18" i="55"/>
  <c r="AG18" i="55"/>
  <c r="AF18" i="55"/>
  <c r="AD18" i="55"/>
  <c r="BM14" i="25"/>
  <c r="BC14" i="25"/>
  <c r="AS14" i="25"/>
  <c r="AI14" i="25"/>
  <c r="Y14" i="25"/>
  <c r="BL14" i="25"/>
  <c r="BB14" i="25"/>
  <c r="AR14" i="25"/>
  <c r="AH14" i="25"/>
  <c r="BK14" i="25"/>
  <c r="BA14" i="25"/>
  <c r="AQ14" i="25"/>
  <c r="BJ14" i="25"/>
  <c r="AZ14" i="25"/>
  <c r="AP14" i="25"/>
  <c r="BI14" i="25"/>
  <c r="AY14" i="25"/>
  <c r="AO14" i="25"/>
  <c r="BH14" i="25"/>
  <c r="AX14" i="25"/>
  <c r="AN14" i="25"/>
  <c r="BG14" i="25"/>
  <c r="AW14" i="25"/>
  <c r="AM14" i="25"/>
  <c r="BF14" i="25"/>
  <c r="BE14" i="25"/>
  <c r="Z14" i="25"/>
  <c r="BD14" i="25"/>
  <c r="AV14" i="25"/>
  <c r="AU14" i="25"/>
  <c r="AT14" i="25"/>
  <c r="AL14" i="25"/>
  <c r="AK14" i="25"/>
  <c r="AJ14" i="25"/>
  <c r="AA14" i="25"/>
  <c r="AF14" i="25"/>
  <c r="AD14" i="25"/>
  <c r="X15" i="25"/>
  <c r="AC14" i="25"/>
  <c r="AE14" i="25"/>
  <c r="AB14" i="25"/>
  <c r="AG14" i="25"/>
  <c r="BN14" i="48"/>
  <c r="BG14" i="34"/>
  <c r="AW14" i="34"/>
  <c r="AM14" i="34"/>
  <c r="BF14" i="34"/>
  <c r="AV14" i="34"/>
  <c r="AL14" i="34"/>
  <c r="BD14" i="34"/>
  <c r="AT14" i="34"/>
  <c r="AJ14" i="34"/>
  <c r="Z14" i="34"/>
  <c r="BL14" i="34"/>
  <c r="BB14" i="34"/>
  <c r="AR14" i="34"/>
  <c r="AH14" i="34"/>
  <c r="BK14" i="34"/>
  <c r="BA14" i="34"/>
  <c r="AQ14" i="34"/>
  <c r="BJ14" i="34"/>
  <c r="AZ14" i="34"/>
  <c r="AP14" i="34"/>
  <c r="BH14" i="34"/>
  <c r="AX14" i="34"/>
  <c r="AN14" i="34"/>
  <c r="BE14" i="34"/>
  <c r="Y14" i="34"/>
  <c r="BC14" i="34"/>
  <c r="AY14" i="34"/>
  <c r="AU14" i="34"/>
  <c r="AS14" i="34"/>
  <c r="AO14" i="34"/>
  <c r="AK14" i="34"/>
  <c r="AI14" i="34"/>
  <c r="BM14" i="34"/>
  <c r="BI14" i="34"/>
  <c r="AA14" i="34"/>
  <c r="X15" i="34"/>
  <c r="AG14" i="34"/>
  <c r="AC14" i="34"/>
  <c r="AD14" i="34"/>
  <c r="AF14" i="34"/>
  <c r="AB14" i="34"/>
  <c r="AE14" i="34"/>
  <c r="BL15" i="45"/>
  <c r="BB15" i="45"/>
  <c r="AR15" i="45"/>
  <c r="AH15" i="45"/>
  <c r="BJ15" i="45"/>
  <c r="AZ15" i="45"/>
  <c r="AP15" i="45"/>
  <c r="BG15" i="45"/>
  <c r="AW15" i="45"/>
  <c r="AM15" i="45"/>
  <c r="BE15" i="45"/>
  <c r="AU15" i="45"/>
  <c r="AK15" i="45"/>
  <c r="BF15" i="45"/>
  <c r="AO15" i="45"/>
  <c r="Y15" i="45"/>
  <c r="BD15" i="45"/>
  <c r="AN15" i="45"/>
  <c r="BC15" i="45"/>
  <c r="AL15" i="45"/>
  <c r="BA15" i="45"/>
  <c r="AJ15" i="45"/>
  <c r="AY15" i="45"/>
  <c r="AI15" i="45"/>
  <c r="AX15" i="45"/>
  <c r="BM15" i="45"/>
  <c r="AV15" i="45"/>
  <c r="BK15" i="45"/>
  <c r="AT15" i="45"/>
  <c r="BI15" i="45"/>
  <c r="AS15" i="45"/>
  <c r="BH15" i="45"/>
  <c r="AQ15" i="45"/>
  <c r="Z15" i="45"/>
  <c r="AA15" i="45"/>
  <c r="AB15" i="45"/>
  <c r="AD15" i="45"/>
  <c r="X16" i="45"/>
  <c r="AG15" i="45"/>
  <c r="AC15" i="45"/>
  <c r="AE15" i="45"/>
  <c r="AF15" i="45"/>
  <c r="BM14" i="23"/>
  <c r="BC14" i="23"/>
  <c r="AS14" i="23"/>
  <c r="AI14" i="23"/>
  <c r="Y14" i="23"/>
  <c r="BK14" i="23"/>
  <c r="BA14" i="23"/>
  <c r="AQ14" i="23"/>
  <c r="BH14" i="23"/>
  <c r="AV14" i="23"/>
  <c r="AJ14" i="23"/>
  <c r="BG14" i="23"/>
  <c r="AU14" i="23"/>
  <c r="AH14" i="23"/>
  <c r="BF14" i="23"/>
  <c r="AT14" i="23"/>
  <c r="BE14" i="23"/>
  <c r="AR14" i="23"/>
  <c r="BD14" i="23"/>
  <c r="AP14" i="23"/>
  <c r="BB14" i="23"/>
  <c r="AO14" i="23"/>
  <c r="AZ14" i="23"/>
  <c r="AN14" i="23"/>
  <c r="BL14" i="23"/>
  <c r="AY14" i="23"/>
  <c r="AM14" i="23"/>
  <c r="BJ14" i="23"/>
  <c r="AX14" i="23"/>
  <c r="AL14" i="23"/>
  <c r="Z14" i="23"/>
  <c r="BI14" i="23"/>
  <c r="AW14" i="23"/>
  <c r="AK14" i="23"/>
  <c r="AA14" i="23"/>
  <c r="AB14" i="23"/>
  <c r="BN14" i="23" s="1"/>
  <c r="AF14" i="23"/>
  <c r="AG14" i="23"/>
  <c r="AE14" i="23"/>
  <c r="AC14" i="23"/>
  <c r="AD14" i="23"/>
  <c r="X15" i="23"/>
  <c r="BN13" i="36"/>
  <c r="BH14" i="26"/>
  <c r="AX14" i="26"/>
  <c r="AN14" i="26"/>
  <c r="BG14" i="26"/>
  <c r="AW14" i="26"/>
  <c r="AM14" i="26"/>
  <c r="BF14" i="26"/>
  <c r="AV14" i="26"/>
  <c r="AL14" i="26"/>
  <c r="BE14" i="26"/>
  <c r="AU14" i="26"/>
  <c r="AK14" i="26"/>
  <c r="BD14" i="26"/>
  <c r="AT14" i="26"/>
  <c r="AJ14" i="26"/>
  <c r="Z14" i="26"/>
  <c r="BM14" i="26"/>
  <c r="BC14" i="26"/>
  <c r="AS14" i="26"/>
  <c r="AI14" i="26"/>
  <c r="Y14" i="26"/>
  <c r="BL14" i="26"/>
  <c r="BB14" i="26"/>
  <c r="AR14" i="26"/>
  <c r="AH14" i="26"/>
  <c r="BK14" i="26"/>
  <c r="BA14" i="26"/>
  <c r="AQ14" i="26"/>
  <c r="BJ14" i="26"/>
  <c r="AZ14" i="26"/>
  <c r="AP14" i="26"/>
  <c r="BI14" i="26"/>
  <c r="AY14" i="26"/>
  <c r="AO14" i="26"/>
  <c r="AA14" i="26"/>
  <c r="AE14" i="26"/>
  <c r="X15" i="26"/>
  <c r="AB14" i="26"/>
  <c r="AF14" i="26"/>
  <c r="AG14" i="26"/>
  <c r="AC14" i="26"/>
  <c r="AD14" i="26"/>
  <c r="BM15" i="52"/>
  <c r="BC15" i="52"/>
  <c r="AS15" i="52"/>
  <c r="AI15" i="52"/>
  <c r="Y15" i="52"/>
  <c r="BK15" i="52"/>
  <c r="BA15" i="52"/>
  <c r="AQ15" i="52"/>
  <c r="BE15" i="52"/>
  <c r="AR15" i="52"/>
  <c r="BD15" i="52"/>
  <c r="AP15" i="52"/>
  <c r="BB15" i="52"/>
  <c r="AO15" i="52"/>
  <c r="AZ15" i="52"/>
  <c r="AN15" i="52"/>
  <c r="BL15" i="52"/>
  <c r="AY15" i="52"/>
  <c r="AM15" i="52"/>
  <c r="BJ15" i="52"/>
  <c r="AX15" i="52"/>
  <c r="AL15" i="52"/>
  <c r="Z15" i="52"/>
  <c r="BH15" i="52"/>
  <c r="AV15" i="52"/>
  <c r="AJ15" i="52"/>
  <c r="BF15" i="52"/>
  <c r="AT15" i="52"/>
  <c r="BG15" i="52"/>
  <c r="AW15" i="52"/>
  <c r="AU15" i="52"/>
  <c r="AK15" i="52"/>
  <c r="AH15" i="52"/>
  <c r="BI15" i="52"/>
  <c r="AA15" i="52"/>
  <c r="X16" i="52"/>
  <c r="AB15" i="52"/>
  <c r="AC15" i="52"/>
  <c r="AG15" i="52"/>
  <c r="AD15" i="52"/>
  <c r="AF15" i="52"/>
  <c r="AE15" i="52"/>
  <c r="BN13" i="44"/>
  <c r="BF19" i="22"/>
  <c r="AV19" i="22"/>
  <c r="AL19" i="22"/>
  <c r="BE19" i="22"/>
  <c r="AU19" i="22"/>
  <c r="AK19" i="22"/>
  <c r="BD19" i="22"/>
  <c r="AT19" i="22"/>
  <c r="AJ19" i="22"/>
  <c r="Z19" i="22"/>
  <c r="BM19" i="22"/>
  <c r="BC19" i="22"/>
  <c r="AS19" i="22"/>
  <c r="AI19" i="22"/>
  <c r="Y19" i="22"/>
  <c r="BL19" i="22"/>
  <c r="BB19" i="22"/>
  <c r="AR19" i="22"/>
  <c r="AH19" i="22"/>
  <c r="BK19" i="22"/>
  <c r="BA19" i="22"/>
  <c r="AQ19" i="22"/>
  <c r="BJ19" i="22"/>
  <c r="AZ19" i="22"/>
  <c r="AP19" i="22"/>
  <c r="BI19" i="22"/>
  <c r="AY19" i="22"/>
  <c r="AO19" i="22"/>
  <c r="BH19" i="22"/>
  <c r="AX19" i="22"/>
  <c r="AN19" i="22"/>
  <c r="BG19" i="22"/>
  <c r="AW19" i="22"/>
  <c r="AM19" i="22"/>
  <c r="AA19" i="22"/>
  <c r="AG19" i="22"/>
  <c r="AE19" i="22"/>
  <c r="AF19" i="22"/>
  <c r="AB19" i="22"/>
  <c r="BN19" i="22" s="1"/>
  <c r="AC19" i="22"/>
  <c r="X20" i="22"/>
  <c r="AD19" i="22"/>
  <c r="BN14" i="34" l="1"/>
  <c r="BN16" i="41"/>
  <c r="BN15" i="15"/>
  <c r="BI16" i="38"/>
  <c r="AY16" i="38"/>
  <c r="AO16" i="38"/>
  <c r="BE16" i="38"/>
  <c r="AU16" i="38"/>
  <c r="AK16" i="38"/>
  <c r="BM16" i="38"/>
  <c r="BC16" i="38"/>
  <c r="AS16" i="38"/>
  <c r="AI16" i="38"/>
  <c r="Y16" i="38"/>
  <c r="BK16" i="38"/>
  <c r="AW16" i="38"/>
  <c r="AH16" i="38"/>
  <c r="BJ16" i="38"/>
  <c r="AV16" i="38"/>
  <c r="BH16" i="38"/>
  <c r="AT16" i="38"/>
  <c r="BG16" i="38"/>
  <c r="AR16" i="38"/>
  <c r="BF16" i="38"/>
  <c r="AQ16" i="38"/>
  <c r="BD16" i="38"/>
  <c r="AP16" i="38"/>
  <c r="BB16" i="38"/>
  <c r="AN16" i="38"/>
  <c r="Z16" i="38"/>
  <c r="BA16" i="38"/>
  <c r="AM16" i="38"/>
  <c r="AZ16" i="38"/>
  <c r="AL16" i="38"/>
  <c r="BL16" i="38"/>
  <c r="AX16" i="38"/>
  <c r="AJ16" i="38"/>
  <c r="AA16" i="38"/>
  <c r="AC16" i="38"/>
  <c r="X17" i="38"/>
  <c r="AG16" i="38"/>
  <c r="AF16" i="38"/>
  <c r="AD16" i="38"/>
  <c r="AB16" i="38"/>
  <c r="AE16" i="38"/>
  <c r="BM18" i="47"/>
  <c r="BC18" i="47"/>
  <c r="AS18" i="47"/>
  <c r="AI18" i="47"/>
  <c r="Y18" i="47"/>
  <c r="BJ18" i="47"/>
  <c r="AZ18" i="47"/>
  <c r="AP18" i="47"/>
  <c r="BH18" i="47"/>
  <c r="AX18" i="47"/>
  <c r="AN18" i="47"/>
  <c r="BG18" i="47"/>
  <c r="AW18" i="47"/>
  <c r="AM18" i="47"/>
  <c r="BE18" i="47"/>
  <c r="AO18" i="47"/>
  <c r="BD18" i="47"/>
  <c r="AL18" i="47"/>
  <c r="BB18" i="47"/>
  <c r="AK18" i="47"/>
  <c r="AY18" i="47"/>
  <c r="AH18" i="47"/>
  <c r="BK18" i="47"/>
  <c r="AT18" i="47"/>
  <c r="BI18" i="47"/>
  <c r="AR18" i="47"/>
  <c r="AA18" i="47"/>
  <c r="BA18" i="47"/>
  <c r="AV18" i="47"/>
  <c r="AU18" i="47"/>
  <c r="AQ18" i="47"/>
  <c r="AJ18" i="47"/>
  <c r="Z18" i="47"/>
  <c r="BL18" i="47"/>
  <c r="BF18" i="47"/>
  <c r="AG18" i="47"/>
  <c r="AC18" i="47"/>
  <c r="AD18" i="47"/>
  <c r="AB18" i="47"/>
  <c r="BN18" i="47" s="1"/>
  <c r="AF18" i="47"/>
  <c r="AE18" i="47"/>
  <c r="X19" i="47"/>
  <c r="BN14" i="44"/>
  <c r="BN17" i="43"/>
  <c r="BM15" i="16"/>
  <c r="BC15" i="16"/>
  <c r="AS15" i="16"/>
  <c r="AI15" i="16"/>
  <c r="Y15" i="16"/>
  <c r="BH15" i="16"/>
  <c r="AW15" i="16"/>
  <c r="AL15" i="16"/>
  <c r="AA15" i="16"/>
  <c r="BG15" i="16"/>
  <c r="AV15" i="16"/>
  <c r="AK15" i="16"/>
  <c r="Z15" i="16"/>
  <c r="BF15" i="16"/>
  <c r="AU15" i="16"/>
  <c r="AJ15" i="16"/>
  <c r="BE15" i="16"/>
  <c r="AT15" i="16"/>
  <c r="AH15" i="16"/>
  <c r="BD15" i="16"/>
  <c r="AR15" i="16"/>
  <c r="BB15" i="16"/>
  <c r="AQ15" i="16"/>
  <c r="BL15" i="16"/>
  <c r="BA15" i="16"/>
  <c r="AP15" i="16"/>
  <c r="BK15" i="16"/>
  <c r="AZ15" i="16"/>
  <c r="AO15" i="16"/>
  <c r="BJ15" i="16"/>
  <c r="AY15" i="16"/>
  <c r="AN15" i="16"/>
  <c r="BI15" i="16"/>
  <c r="AX15" i="16"/>
  <c r="AM15" i="16"/>
  <c r="AC15" i="16"/>
  <c r="AG15" i="16"/>
  <c r="AE15" i="16"/>
  <c r="AD15" i="16"/>
  <c r="X16" i="16"/>
  <c r="AF15" i="16"/>
  <c r="AB15" i="16"/>
  <c r="BJ14" i="58"/>
  <c r="AZ14" i="58"/>
  <c r="AP14" i="58"/>
  <c r="BH14" i="58"/>
  <c r="AX14" i="58"/>
  <c r="AN14" i="58"/>
  <c r="BG14" i="58"/>
  <c r="AW14" i="58"/>
  <c r="AM14" i="58"/>
  <c r="BM14" i="58"/>
  <c r="BC14" i="58"/>
  <c r="AS14" i="58"/>
  <c r="AI14" i="58"/>
  <c r="Y14" i="58"/>
  <c r="AY14" i="58"/>
  <c r="AH14" i="58"/>
  <c r="AV14" i="58"/>
  <c r="BK14" i="58"/>
  <c r="AT14" i="58"/>
  <c r="BF14" i="58"/>
  <c r="AQ14" i="58"/>
  <c r="Z14" i="58"/>
  <c r="BE14" i="58"/>
  <c r="AO14" i="58"/>
  <c r="BD14" i="58"/>
  <c r="AL14" i="58"/>
  <c r="BB14" i="58"/>
  <c r="AK14" i="58"/>
  <c r="AJ14" i="58"/>
  <c r="BL14" i="58"/>
  <c r="BI14" i="58"/>
  <c r="BA14" i="58"/>
  <c r="AU14" i="58"/>
  <c r="AR14" i="58"/>
  <c r="AA14" i="58"/>
  <c r="AC14" i="58"/>
  <c r="AG14" i="58"/>
  <c r="AF14" i="58"/>
  <c r="AB14" i="58"/>
  <c r="AE14" i="58"/>
  <c r="AD14" i="58"/>
  <c r="X15" i="58"/>
  <c r="BN15" i="46"/>
  <c r="BJ18" i="51"/>
  <c r="AZ18" i="51"/>
  <c r="AP18" i="51"/>
  <c r="BH18" i="51"/>
  <c r="AX18" i="51"/>
  <c r="AN18" i="51"/>
  <c r="BG18" i="51"/>
  <c r="AW18" i="51"/>
  <c r="AM18" i="51"/>
  <c r="BE18" i="51"/>
  <c r="AR18" i="51"/>
  <c r="BD18" i="51"/>
  <c r="AQ18" i="51"/>
  <c r="AA18" i="51"/>
  <c r="BC18" i="51"/>
  <c r="AO18" i="51"/>
  <c r="Z18" i="51"/>
  <c r="BB18" i="51"/>
  <c r="AL18" i="51"/>
  <c r="Y18" i="51"/>
  <c r="BA18" i="51"/>
  <c r="AK18" i="51"/>
  <c r="BM18" i="51"/>
  <c r="AY18" i="51"/>
  <c r="AJ18" i="51"/>
  <c r="BL18" i="51"/>
  <c r="AV18" i="51"/>
  <c r="AI18" i="51"/>
  <c r="BK18" i="51"/>
  <c r="AU18" i="51"/>
  <c r="AH18" i="51"/>
  <c r="BI18" i="51"/>
  <c r="AT18" i="51"/>
  <c r="BF18" i="51"/>
  <c r="AS18" i="51"/>
  <c r="AD18" i="51"/>
  <c r="AB18" i="51"/>
  <c r="AE18" i="51"/>
  <c r="X19" i="51"/>
  <c r="AC18" i="51"/>
  <c r="AG18" i="51"/>
  <c r="AF18" i="51"/>
  <c r="BK16" i="15"/>
  <c r="BA16" i="15"/>
  <c r="AQ16" i="15"/>
  <c r="BI16" i="15"/>
  <c r="AX16" i="15"/>
  <c r="AM16" i="15"/>
  <c r="BH16" i="15"/>
  <c r="AW16" i="15"/>
  <c r="AL16" i="15"/>
  <c r="AA16" i="15"/>
  <c r="BG16" i="15"/>
  <c r="AV16" i="15"/>
  <c r="AK16" i="15"/>
  <c r="Z16" i="15"/>
  <c r="BF16" i="15"/>
  <c r="AU16" i="15"/>
  <c r="AJ16" i="15"/>
  <c r="Y16" i="15"/>
  <c r="BE16" i="15"/>
  <c r="AT16" i="15"/>
  <c r="AI16" i="15"/>
  <c r="BD16" i="15"/>
  <c r="AS16" i="15"/>
  <c r="AH16" i="15"/>
  <c r="BC16" i="15"/>
  <c r="AR16" i="15"/>
  <c r="BM16" i="15"/>
  <c r="BB16" i="15"/>
  <c r="AP16" i="15"/>
  <c r="BL16" i="15"/>
  <c r="AZ16" i="15"/>
  <c r="AO16" i="15"/>
  <c r="BJ16" i="15"/>
  <c r="AY16" i="15"/>
  <c r="AN16" i="15"/>
  <c r="AE16" i="15"/>
  <c r="AG16" i="15"/>
  <c r="X17" i="15"/>
  <c r="AC16" i="15"/>
  <c r="AB16" i="15"/>
  <c r="AF16" i="15"/>
  <c r="AD16" i="15"/>
  <c r="BI16" i="53"/>
  <c r="AY16" i="53"/>
  <c r="AO16" i="53"/>
  <c r="BH16" i="53"/>
  <c r="AX16" i="53"/>
  <c r="AN16" i="53"/>
  <c r="BG16" i="53"/>
  <c r="AW16" i="53"/>
  <c r="AM16" i="53"/>
  <c r="BF16" i="53"/>
  <c r="AV16" i="53"/>
  <c r="AL16" i="53"/>
  <c r="BL16" i="53"/>
  <c r="BB16" i="53"/>
  <c r="AR16" i="53"/>
  <c r="AH16" i="53"/>
  <c r="BJ16" i="53"/>
  <c r="AP16" i="53"/>
  <c r="BE16" i="53"/>
  <c r="AK16" i="53"/>
  <c r="BD16" i="53"/>
  <c r="AJ16" i="53"/>
  <c r="BC16" i="53"/>
  <c r="AI16" i="53"/>
  <c r="BA16" i="53"/>
  <c r="AZ16" i="53"/>
  <c r="AU16" i="53"/>
  <c r="AA16" i="53"/>
  <c r="AT16" i="53"/>
  <c r="Z16" i="53"/>
  <c r="BM16" i="53"/>
  <c r="AS16" i="53"/>
  <c r="Y16" i="53"/>
  <c r="BK16" i="53"/>
  <c r="AQ16" i="53"/>
  <c r="AB16" i="53"/>
  <c r="AC16" i="53"/>
  <c r="AD16" i="53"/>
  <c r="AF16" i="53"/>
  <c r="X17" i="53"/>
  <c r="AG16" i="53"/>
  <c r="AE16" i="53"/>
  <c r="BE16" i="48"/>
  <c r="AU16" i="48"/>
  <c r="AK16" i="48"/>
  <c r="BJ16" i="48"/>
  <c r="AY16" i="48"/>
  <c r="AN16" i="48"/>
  <c r="BI16" i="48"/>
  <c r="AX16" i="48"/>
  <c r="AM16" i="48"/>
  <c r="BG16" i="48"/>
  <c r="AV16" i="48"/>
  <c r="AJ16" i="48"/>
  <c r="Y16" i="48"/>
  <c r="BF16" i="48"/>
  <c r="AT16" i="48"/>
  <c r="AI16" i="48"/>
  <c r="BD16" i="48"/>
  <c r="AS16" i="48"/>
  <c r="AH16" i="48"/>
  <c r="BC16" i="48"/>
  <c r="AR16" i="48"/>
  <c r="BM16" i="48"/>
  <c r="BB16" i="48"/>
  <c r="AQ16" i="48"/>
  <c r="BL16" i="48"/>
  <c r="BA16" i="48"/>
  <c r="AP16" i="48"/>
  <c r="BK16" i="48"/>
  <c r="BH16" i="48"/>
  <c r="AZ16" i="48"/>
  <c r="AW16" i="48"/>
  <c r="AO16" i="48"/>
  <c r="AL16" i="48"/>
  <c r="Z16" i="48"/>
  <c r="AA16" i="48"/>
  <c r="AD16" i="48"/>
  <c r="AE16" i="48"/>
  <c r="AC16" i="48"/>
  <c r="AG16" i="48"/>
  <c r="X17" i="48"/>
  <c r="AF16" i="48"/>
  <c r="AB16" i="48"/>
  <c r="BG16" i="62"/>
  <c r="AW16" i="62"/>
  <c r="AM16" i="62"/>
  <c r="BC16" i="62"/>
  <c r="AR16" i="62"/>
  <c r="BL16" i="62"/>
  <c r="BA16" i="62"/>
  <c r="AP16" i="62"/>
  <c r="BK16" i="62"/>
  <c r="AZ16" i="62"/>
  <c r="AO16" i="62"/>
  <c r="BJ16" i="62"/>
  <c r="AY16" i="62"/>
  <c r="AN16" i="62"/>
  <c r="BI16" i="62"/>
  <c r="AX16" i="62"/>
  <c r="AL16" i="62"/>
  <c r="BE16" i="62"/>
  <c r="AT16" i="62"/>
  <c r="AI16" i="62"/>
  <c r="BH16" i="62"/>
  <c r="AH16" i="62"/>
  <c r="BF16" i="62"/>
  <c r="BD16" i="62"/>
  <c r="Z16" i="62"/>
  <c r="BB16" i="62"/>
  <c r="Y16" i="62"/>
  <c r="AV16" i="62"/>
  <c r="AU16" i="62"/>
  <c r="AS16" i="62"/>
  <c r="AQ16" i="62"/>
  <c r="AJ16" i="62"/>
  <c r="BM16" i="62"/>
  <c r="AK16" i="62"/>
  <c r="AA16" i="62"/>
  <c r="AE16" i="62"/>
  <c r="X17" i="62"/>
  <c r="AC16" i="62"/>
  <c r="AF16" i="62"/>
  <c r="AG16" i="62"/>
  <c r="AB16" i="62"/>
  <c r="AD16" i="62"/>
  <c r="BE17" i="11"/>
  <c r="AU17" i="11"/>
  <c r="AK17" i="11"/>
  <c r="BM17" i="11"/>
  <c r="BC17" i="11"/>
  <c r="AS17" i="11"/>
  <c r="AI17" i="11"/>
  <c r="Y17" i="11"/>
  <c r="BF17" i="11"/>
  <c r="AR17" i="11"/>
  <c r="BD17" i="11"/>
  <c r="AQ17" i="11"/>
  <c r="BB17" i="11"/>
  <c r="AP17" i="11"/>
  <c r="BA17" i="11"/>
  <c r="AO17" i="11"/>
  <c r="BL17" i="11"/>
  <c r="AZ17" i="11"/>
  <c r="AN17" i="11"/>
  <c r="BK17" i="11"/>
  <c r="AY17" i="11"/>
  <c r="AM17" i="11"/>
  <c r="Z17" i="11"/>
  <c r="BJ17" i="11"/>
  <c r="AX17" i="11"/>
  <c r="AL17" i="11"/>
  <c r="BI17" i="11"/>
  <c r="AW17" i="11"/>
  <c r="AJ17" i="11"/>
  <c r="BG17" i="11"/>
  <c r="AT17" i="11"/>
  <c r="BH17" i="11"/>
  <c r="AV17" i="11"/>
  <c r="AH17" i="11"/>
  <c r="AA17" i="11"/>
  <c r="AG17" i="11"/>
  <c r="AB17" i="11"/>
  <c r="AC17" i="11"/>
  <c r="AD17" i="11"/>
  <c r="AF17" i="11"/>
  <c r="X18" i="11"/>
  <c r="AE17" i="11"/>
  <c r="BN14" i="17"/>
  <c r="BL16" i="7"/>
  <c r="BB16" i="7"/>
  <c r="AR16" i="7"/>
  <c r="AH16" i="7"/>
  <c r="BK16" i="7"/>
  <c r="BA16" i="7"/>
  <c r="AQ16" i="7"/>
  <c r="BJ16" i="7"/>
  <c r="AZ16" i="7"/>
  <c r="AP16" i="7"/>
  <c r="BM16" i="7"/>
  <c r="BC16" i="7"/>
  <c r="AS16" i="7"/>
  <c r="AI16" i="7"/>
  <c r="Y16" i="7"/>
  <c r="BI16" i="7"/>
  <c r="AY16" i="7"/>
  <c r="AO16" i="7"/>
  <c r="BH16" i="7"/>
  <c r="AX16" i="7"/>
  <c r="AN16" i="7"/>
  <c r="BD16" i="7"/>
  <c r="AJ16" i="7"/>
  <c r="BG16" i="7"/>
  <c r="AW16" i="7"/>
  <c r="AM16" i="7"/>
  <c r="AT16" i="7"/>
  <c r="BF16" i="7"/>
  <c r="AV16" i="7"/>
  <c r="AL16" i="7"/>
  <c r="Z16" i="7"/>
  <c r="BE16" i="7"/>
  <c r="AU16" i="7"/>
  <c r="AK16" i="7"/>
  <c r="AA16" i="7"/>
  <c r="X17" i="7"/>
  <c r="AG16" i="7"/>
  <c r="AD16" i="7"/>
  <c r="AB16" i="7"/>
  <c r="AF16" i="7"/>
  <c r="AE16" i="7"/>
  <c r="AC16" i="7"/>
  <c r="BN16" i="60"/>
  <c r="BE17" i="19"/>
  <c r="AU17" i="19"/>
  <c r="AK17" i="19"/>
  <c r="BH17" i="19"/>
  <c r="AW17" i="19"/>
  <c r="AL17" i="19"/>
  <c r="Z17" i="19"/>
  <c r="BG17" i="19"/>
  <c r="AV17" i="19"/>
  <c r="AJ17" i="19"/>
  <c r="Y17" i="19"/>
  <c r="BF17" i="19"/>
  <c r="AT17" i="19"/>
  <c r="AI17" i="19"/>
  <c r="BD17" i="19"/>
  <c r="AS17" i="19"/>
  <c r="AH17" i="19"/>
  <c r="BC17" i="19"/>
  <c r="AR17" i="19"/>
  <c r="BM17" i="19"/>
  <c r="BB17" i="19"/>
  <c r="AQ17" i="19"/>
  <c r="BK17" i="19"/>
  <c r="AZ17" i="19"/>
  <c r="AO17" i="19"/>
  <c r="BJ17" i="19"/>
  <c r="AY17" i="19"/>
  <c r="AN17" i="19"/>
  <c r="BI17" i="19"/>
  <c r="AX17" i="19"/>
  <c r="AM17" i="19"/>
  <c r="BA17" i="19"/>
  <c r="AP17" i="19"/>
  <c r="BL17" i="19"/>
  <c r="AA17" i="19"/>
  <c r="X18" i="19"/>
  <c r="AE17" i="19"/>
  <c r="AB17" i="19"/>
  <c r="AD17" i="19"/>
  <c r="AG17" i="19"/>
  <c r="AF17" i="19"/>
  <c r="AC17" i="19"/>
  <c r="BE16" i="32"/>
  <c r="AU16" i="32"/>
  <c r="AK16" i="32"/>
  <c r="BD16" i="32"/>
  <c r="AT16" i="32"/>
  <c r="AJ16" i="32"/>
  <c r="Z16" i="32"/>
  <c r="BF16" i="32"/>
  <c r="AR16" i="32"/>
  <c r="BC16" i="32"/>
  <c r="AQ16" i="32"/>
  <c r="BB16" i="32"/>
  <c r="AP16" i="32"/>
  <c r="BM16" i="32"/>
  <c r="BA16" i="32"/>
  <c r="AO16" i="32"/>
  <c r="BL16" i="32"/>
  <c r="AZ16" i="32"/>
  <c r="AN16" i="32"/>
  <c r="BK16" i="32"/>
  <c r="AY16" i="32"/>
  <c r="AM16" i="32"/>
  <c r="Y16" i="32"/>
  <c r="BJ16" i="32"/>
  <c r="AX16" i="32"/>
  <c r="AL16" i="32"/>
  <c r="BI16" i="32"/>
  <c r="AW16" i="32"/>
  <c r="AI16" i="32"/>
  <c r="BH16" i="32"/>
  <c r="BG16" i="32"/>
  <c r="AV16" i="32"/>
  <c r="AS16" i="32"/>
  <c r="AH16" i="32"/>
  <c r="AA16" i="32"/>
  <c r="AF16" i="32"/>
  <c r="X17" i="32"/>
  <c r="AG16" i="32"/>
  <c r="AD16" i="32"/>
  <c r="AE16" i="32"/>
  <c r="AC16" i="32"/>
  <c r="AB16" i="32"/>
  <c r="BN17" i="51"/>
  <c r="BN15" i="48"/>
  <c r="BN15" i="45"/>
  <c r="BN14" i="25"/>
  <c r="BK14" i="9"/>
  <c r="BA14" i="9"/>
  <c r="AQ14" i="9"/>
  <c r="BJ14" i="9"/>
  <c r="AY14" i="9"/>
  <c r="AN14" i="9"/>
  <c r="BI14" i="9"/>
  <c r="AX14" i="9"/>
  <c r="AM14" i="9"/>
  <c r="BH14" i="9"/>
  <c r="AW14" i="9"/>
  <c r="AL14" i="9"/>
  <c r="BG14" i="9"/>
  <c r="AV14" i="9"/>
  <c r="AK14" i="9"/>
  <c r="Z14" i="9"/>
  <c r="BF14" i="9"/>
  <c r="AU14" i="9"/>
  <c r="AJ14" i="9"/>
  <c r="Y14" i="9"/>
  <c r="BE14" i="9"/>
  <c r="AT14" i="9"/>
  <c r="AI14" i="9"/>
  <c r="BD14" i="9"/>
  <c r="AS14" i="9"/>
  <c r="AH14" i="9"/>
  <c r="BC14" i="9"/>
  <c r="AR14" i="9"/>
  <c r="BM14" i="9"/>
  <c r="BB14" i="9"/>
  <c r="AP14" i="9"/>
  <c r="BL14" i="9"/>
  <c r="AZ14" i="9"/>
  <c r="AO14" i="9"/>
  <c r="AA14" i="9"/>
  <c r="AC14" i="9"/>
  <c r="AE14" i="9"/>
  <c r="AD14" i="9"/>
  <c r="AG14" i="9"/>
  <c r="X15" i="9"/>
  <c r="AB14" i="9"/>
  <c r="AF14" i="9"/>
  <c r="BK16" i="27"/>
  <c r="BA16" i="27"/>
  <c r="AQ16" i="27"/>
  <c r="BG16" i="27"/>
  <c r="AW16" i="27"/>
  <c r="AM16" i="27"/>
  <c r="BE16" i="27"/>
  <c r="AU16" i="27"/>
  <c r="AK16" i="27"/>
  <c r="BJ16" i="27"/>
  <c r="AV16" i="27"/>
  <c r="AH16" i="27"/>
  <c r="BI16" i="27"/>
  <c r="AT16" i="27"/>
  <c r="BH16" i="27"/>
  <c r="AS16" i="27"/>
  <c r="BF16" i="27"/>
  <c r="AR16" i="27"/>
  <c r="BD16" i="27"/>
  <c r="AP16" i="27"/>
  <c r="BC16" i="27"/>
  <c r="AO16" i="27"/>
  <c r="Z16" i="27"/>
  <c r="BB16" i="27"/>
  <c r="AN16" i="27"/>
  <c r="Y16" i="27"/>
  <c r="AZ16" i="27"/>
  <c r="AL16" i="27"/>
  <c r="BM16" i="27"/>
  <c r="AY16" i="27"/>
  <c r="AJ16" i="27"/>
  <c r="BL16" i="27"/>
  <c r="AX16" i="27"/>
  <c r="AI16" i="27"/>
  <c r="AA16" i="27"/>
  <c r="AC16" i="27"/>
  <c r="AE16" i="27"/>
  <c r="X17" i="27"/>
  <c r="AG16" i="27"/>
  <c r="AF16" i="27"/>
  <c r="AB16" i="27"/>
  <c r="AD16" i="27"/>
  <c r="BN17" i="59"/>
  <c r="BN16" i="19"/>
  <c r="BL18" i="35"/>
  <c r="BB18" i="35"/>
  <c r="AR18" i="35"/>
  <c r="AH18" i="35"/>
  <c r="BJ18" i="35"/>
  <c r="AZ18" i="35"/>
  <c r="AP18" i="35"/>
  <c r="BF18" i="35"/>
  <c r="AV18" i="35"/>
  <c r="AL18" i="35"/>
  <c r="BE18" i="35"/>
  <c r="AQ18" i="35"/>
  <c r="BD18" i="35"/>
  <c r="AO18" i="35"/>
  <c r="AA18" i="35"/>
  <c r="BC18" i="35"/>
  <c r="AN18" i="35"/>
  <c r="Z18" i="35"/>
  <c r="BA18" i="35"/>
  <c r="AM18" i="35"/>
  <c r="Y18" i="35"/>
  <c r="AY18" i="35"/>
  <c r="AK18" i="35"/>
  <c r="BM18" i="35"/>
  <c r="AX18" i="35"/>
  <c r="AJ18" i="35"/>
  <c r="BK18" i="35"/>
  <c r="AW18" i="35"/>
  <c r="AI18" i="35"/>
  <c r="BI18" i="35"/>
  <c r="AU18" i="35"/>
  <c r="BG18" i="35"/>
  <c r="AS18" i="35"/>
  <c r="BH18" i="35"/>
  <c r="AT18" i="35"/>
  <c r="AC18" i="35"/>
  <c r="AF18" i="35"/>
  <c r="AE18" i="35"/>
  <c r="AD18" i="35"/>
  <c r="AB18" i="35"/>
  <c r="BN18" i="35" s="1"/>
  <c r="X19" i="35"/>
  <c r="AG18" i="35"/>
  <c r="BN14" i="36"/>
  <c r="BK17" i="54"/>
  <c r="BA17" i="54"/>
  <c r="AQ17" i="54"/>
  <c r="BD17" i="54"/>
  <c r="AS17" i="54"/>
  <c r="AH17" i="54"/>
  <c r="BJ17" i="54"/>
  <c r="AY17" i="54"/>
  <c r="AN17" i="54"/>
  <c r="BE17" i="54"/>
  <c r="AP17" i="54"/>
  <c r="BB17" i="54"/>
  <c r="AM17" i="54"/>
  <c r="Z17" i="54"/>
  <c r="BI17" i="54"/>
  <c r="AV17" i="54"/>
  <c r="AI17" i="54"/>
  <c r="BM17" i="54"/>
  <c r="AT17" i="54"/>
  <c r="Y17" i="54"/>
  <c r="BL17" i="54"/>
  <c r="AR17" i="54"/>
  <c r="BH17" i="54"/>
  <c r="AO17" i="54"/>
  <c r="BG17" i="54"/>
  <c r="AL17" i="54"/>
  <c r="BF17" i="54"/>
  <c r="AK17" i="54"/>
  <c r="BC17" i="54"/>
  <c r="AJ17" i="54"/>
  <c r="AZ17" i="54"/>
  <c r="AX17" i="54"/>
  <c r="AW17" i="54"/>
  <c r="AU17" i="54"/>
  <c r="AA17" i="54"/>
  <c r="AF17" i="54"/>
  <c r="X18" i="54"/>
  <c r="AG17" i="54"/>
  <c r="AE17" i="54"/>
  <c r="AD17" i="54"/>
  <c r="AB17" i="54"/>
  <c r="AC17" i="54"/>
  <c r="BJ14" i="50"/>
  <c r="AZ14" i="50"/>
  <c r="AP14" i="50"/>
  <c r="BI14" i="50"/>
  <c r="AY14" i="50"/>
  <c r="AO14" i="50"/>
  <c r="BG14" i="50"/>
  <c r="AW14" i="50"/>
  <c r="AM14" i="50"/>
  <c r="BD14" i="50"/>
  <c r="AT14" i="50"/>
  <c r="AJ14" i="50"/>
  <c r="Z14" i="50"/>
  <c r="AX14" i="50"/>
  <c r="AH14" i="50"/>
  <c r="BM14" i="50"/>
  <c r="AV14" i="50"/>
  <c r="BL14" i="50"/>
  <c r="AU14" i="50"/>
  <c r="BK14" i="50"/>
  <c r="AS14" i="50"/>
  <c r="BH14" i="50"/>
  <c r="AR14" i="50"/>
  <c r="BF14" i="50"/>
  <c r="AQ14" i="50"/>
  <c r="Y14" i="50"/>
  <c r="BE14" i="50"/>
  <c r="AN14" i="50"/>
  <c r="BC14" i="50"/>
  <c r="AL14" i="50"/>
  <c r="BB14" i="50"/>
  <c r="AK14" i="50"/>
  <c r="BA14" i="50"/>
  <c r="AI14" i="50"/>
  <c r="AA14" i="50"/>
  <c r="AB14" i="50"/>
  <c r="X15" i="50"/>
  <c r="AC14" i="50"/>
  <c r="AE14" i="50"/>
  <c r="AG14" i="50"/>
  <c r="AD14" i="50"/>
  <c r="AF14" i="50"/>
  <c r="BG16" i="21"/>
  <c r="AW16" i="21"/>
  <c r="AM16" i="21"/>
  <c r="BF16" i="21"/>
  <c r="AV16" i="21"/>
  <c r="AL16" i="21"/>
  <c r="BE16" i="21"/>
  <c r="AU16" i="21"/>
  <c r="AK16" i="21"/>
  <c r="AA16" i="21"/>
  <c r="BM16" i="21"/>
  <c r="BC16" i="21"/>
  <c r="AS16" i="21"/>
  <c r="AI16" i="21"/>
  <c r="Y16" i="21"/>
  <c r="BK16" i="21"/>
  <c r="BA16" i="21"/>
  <c r="AQ16" i="21"/>
  <c r="BH16" i="21"/>
  <c r="AX16" i="21"/>
  <c r="AN16" i="21"/>
  <c r="BD16" i="21"/>
  <c r="BB16" i="21"/>
  <c r="AZ16" i="21"/>
  <c r="Z16" i="21"/>
  <c r="AY16" i="21"/>
  <c r="AT16" i="21"/>
  <c r="AR16" i="21"/>
  <c r="BL16" i="21"/>
  <c r="AO16" i="21"/>
  <c r="BJ16" i="21"/>
  <c r="AJ16" i="21"/>
  <c r="BI16" i="21"/>
  <c r="AH16" i="21"/>
  <c r="AP16" i="21"/>
  <c r="AG16" i="21"/>
  <c r="AB16" i="21"/>
  <c r="AC16" i="21"/>
  <c r="AD16" i="21"/>
  <c r="X17" i="21"/>
  <c r="AE16" i="21"/>
  <c r="AF16" i="21"/>
  <c r="BI15" i="24"/>
  <c r="AY15" i="24"/>
  <c r="AO15" i="24"/>
  <c r="BH15" i="24"/>
  <c r="AX15" i="24"/>
  <c r="AN15" i="24"/>
  <c r="BG15" i="24"/>
  <c r="AW15" i="24"/>
  <c r="AM15" i="24"/>
  <c r="BE15" i="24"/>
  <c r="AU15" i="24"/>
  <c r="AK15" i="24"/>
  <c r="BD15" i="24"/>
  <c r="AT15" i="24"/>
  <c r="AJ15" i="24"/>
  <c r="Z15" i="24"/>
  <c r="BM15" i="24"/>
  <c r="BC15" i="24"/>
  <c r="AS15" i="24"/>
  <c r="AI15" i="24"/>
  <c r="Y15" i="24"/>
  <c r="AZ15" i="24"/>
  <c r="AV15" i="24"/>
  <c r="AR15" i="24"/>
  <c r="AQ15" i="24"/>
  <c r="BL15" i="24"/>
  <c r="AP15" i="24"/>
  <c r="BK15" i="24"/>
  <c r="AL15" i="24"/>
  <c r="BJ15" i="24"/>
  <c r="AH15" i="24"/>
  <c r="BF15" i="24"/>
  <c r="BB15" i="24"/>
  <c r="BA15" i="24"/>
  <c r="AA15" i="24"/>
  <c r="AD15" i="24"/>
  <c r="AB15" i="24"/>
  <c r="AF15" i="24"/>
  <c r="AE15" i="24"/>
  <c r="X16" i="24"/>
  <c r="AG15" i="24"/>
  <c r="AC15" i="24"/>
  <c r="BK18" i="28"/>
  <c r="BA18" i="28"/>
  <c r="AQ18" i="28"/>
  <c r="BJ18" i="28"/>
  <c r="AZ18" i="28"/>
  <c r="AP18" i="28"/>
  <c r="BI18" i="28"/>
  <c r="AY18" i="28"/>
  <c r="AO18" i="28"/>
  <c r="BH18" i="28"/>
  <c r="AX18" i="28"/>
  <c r="AN18" i="28"/>
  <c r="BG18" i="28"/>
  <c r="AW18" i="28"/>
  <c r="AM18" i="28"/>
  <c r="BF18" i="28"/>
  <c r="AV18" i="28"/>
  <c r="AL18" i="28"/>
  <c r="BD18" i="28"/>
  <c r="AT18" i="28"/>
  <c r="AJ18" i="28"/>
  <c r="Z18" i="28"/>
  <c r="BL18" i="28"/>
  <c r="BB18" i="28"/>
  <c r="AR18" i="28"/>
  <c r="AH18" i="28"/>
  <c r="Y18" i="28"/>
  <c r="BM18" i="28"/>
  <c r="BE18" i="28"/>
  <c r="BC18" i="28"/>
  <c r="AU18" i="28"/>
  <c r="AS18" i="28"/>
  <c r="AK18" i="28"/>
  <c r="AI18" i="28"/>
  <c r="AA18" i="28"/>
  <c r="AD18" i="28"/>
  <c r="AC18" i="28"/>
  <c r="AF18" i="28"/>
  <c r="AE18" i="28"/>
  <c r="AB18" i="28"/>
  <c r="BN18" i="28" s="1"/>
  <c r="AG18" i="28"/>
  <c r="X19" i="28"/>
  <c r="BG15" i="17"/>
  <c r="AW15" i="17"/>
  <c r="AM15" i="17"/>
  <c r="BM15" i="17"/>
  <c r="BC15" i="17"/>
  <c r="AS15" i="17"/>
  <c r="AI15" i="17"/>
  <c r="Y15" i="17"/>
  <c r="BE15" i="17"/>
  <c r="AR15" i="17"/>
  <c r="BD15" i="17"/>
  <c r="AQ15" i="17"/>
  <c r="BB15" i="17"/>
  <c r="AP15" i="17"/>
  <c r="BA15" i="17"/>
  <c r="AO15" i="17"/>
  <c r="BL15" i="17"/>
  <c r="AZ15" i="17"/>
  <c r="AN15" i="17"/>
  <c r="BK15" i="17"/>
  <c r="AY15" i="17"/>
  <c r="AL15" i="17"/>
  <c r="Z15" i="17"/>
  <c r="BJ15" i="17"/>
  <c r="AX15" i="17"/>
  <c r="AK15" i="17"/>
  <c r="BI15" i="17"/>
  <c r="AV15" i="17"/>
  <c r="AJ15" i="17"/>
  <c r="BH15" i="17"/>
  <c r="AU15" i="17"/>
  <c r="AH15" i="17"/>
  <c r="BF15" i="17"/>
  <c r="AT15" i="17"/>
  <c r="AA15" i="17"/>
  <c r="AD15" i="17"/>
  <c r="AC15" i="17"/>
  <c r="AG15" i="17"/>
  <c r="AE15" i="17"/>
  <c r="X16" i="17"/>
  <c r="AF15" i="17"/>
  <c r="AB15" i="17"/>
  <c r="BH18" i="59"/>
  <c r="AX18" i="59"/>
  <c r="AN18" i="59"/>
  <c r="BG18" i="59"/>
  <c r="AW18" i="59"/>
  <c r="AM18" i="59"/>
  <c r="BE18" i="59"/>
  <c r="AU18" i="59"/>
  <c r="AK18" i="59"/>
  <c r="BK18" i="59"/>
  <c r="BA18" i="59"/>
  <c r="AQ18" i="59"/>
  <c r="BJ18" i="59"/>
  <c r="AZ18" i="59"/>
  <c r="AP18" i="59"/>
  <c r="AY18" i="59"/>
  <c r="AV18" i="59"/>
  <c r="AT18" i="59"/>
  <c r="Z18" i="59"/>
  <c r="BM18" i="59"/>
  <c r="AS18" i="59"/>
  <c r="Y18" i="59"/>
  <c r="BL18" i="59"/>
  <c r="AR18" i="59"/>
  <c r="BI18" i="59"/>
  <c r="AO18" i="59"/>
  <c r="BF18" i="59"/>
  <c r="AL18" i="59"/>
  <c r="BC18" i="59"/>
  <c r="AI18" i="59"/>
  <c r="BB18" i="59"/>
  <c r="AH18" i="59"/>
  <c r="BD18" i="59"/>
  <c r="AJ18" i="59"/>
  <c r="AA18" i="59"/>
  <c r="AD18" i="59"/>
  <c r="AG18" i="59"/>
  <c r="AF18" i="59"/>
  <c r="X19" i="59"/>
  <c r="AC18" i="59"/>
  <c r="AB18" i="59"/>
  <c r="AE18" i="59"/>
  <c r="BN14" i="18"/>
  <c r="BN14" i="10"/>
  <c r="BL15" i="42"/>
  <c r="BB15" i="42"/>
  <c r="AR15" i="42"/>
  <c r="AH15" i="42"/>
  <c r="BK15" i="42"/>
  <c r="BA15" i="42"/>
  <c r="AQ15" i="42"/>
  <c r="BJ15" i="42"/>
  <c r="AZ15" i="42"/>
  <c r="AP15" i="42"/>
  <c r="BH15" i="42"/>
  <c r="AX15" i="42"/>
  <c r="AN15" i="42"/>
  <c r="BG15" i="42"/>
  <c r="AW15" i="42"/>
  <c r="AM15" i="42"/>
  <c r="BF15" i="42"/>
  <c r="AV15" i="42"/>
  <c r="AL15" i="42"/>
  <c r="BE15" i="42"/>
  <c r="AU15" i="42"/>
  <c r="AK15" i="42"/>
  <c r="AS15" i="42"/>
  <c r="AO15" i="42"/>
  <c r="AJ15" i="42"/>
  <c r="AI15" i="42"/>
  <c r="BM15" i="42"/>
  <c r="BI15" i="42"/>
  <c r="Z15" i="42"/>
  <c r="BD15" i="42"/>
  <c r="Y15" i="42"/>
  <c r="BC15" i="42"/>
  <c r="AY15" i="42"/>
  <c r="AT15" i="42"/>
  <c r="AA15" i="42"/>
  <c r="AB15" i="42"/>
  <c r="AD15" i="42"/>
  <c r="AG15" i="42"/>
  <c r="X16" i="42"/>
  <c r="AE15" i="42"/>
  <c r="AC15" i="42"/>
  <c r="AF15" i="42"/>
  <c r="BK16" i="46"/>
  <c r="BA16" i="46"/>
  <c r="AQ16" i="46"/>
  <c r="BI16" i="46"/>
  <c r="AY16" i="46"/>
  <c r="AO16" i="46"/>
  <c r="BG16" i="46"/>
  <c r="AW16" i="46"/>
  <c r="AM16" i="46"/>
  <c r="BH16" i="46"/>
  <c r="AT16" i="46"/>
  <c r="BF16" i="46"/>
  <c r="AS16" i="46"/>
  <c r="BE16" i="46"/>
  <c r="AR16" i="46"/>
  <c r="BD16" i="46"/>
  <c r="AP16" i="46"/>
  <c r="BC16" i="46"/>
  <c r="AN16" i="46"/>
  <c r="Z16" i="46"/>
  <c r="BB16" i="46"/>
  <c r="AL16" i="46"/>
  <c r="Y16" i="46"/>
  <c r="AZ16" i="46"/>
  <c r="AK16" i="46"/>
  <c r="BM16" i="46"/>
  <c r="AX16" i="46"/>
  <c r="AJ16" i="46"/>
  <c r="BJ16" i="46"/>
  <c r="AU16" i="46"/>
  <c r="AH16" i="46"/>
  <c r="AI16" i="46"/>
  <c r="BL16" i="46"/>
  <c r="AV16" i="46"/>
  <c r="AA16" i="46"/>
  <c r="AB16" i="46"/>
  <c r="AG16" i="46"/>
  <c r="AF16" i="46"/>
  <c r="X17" i="46"/>
  <c r="AE16" i="46"/>
  <c r="AD16" i="46"/>
  <c r="AC16" i="46"/>
  <c r="BN14" i="30"/>
  <c r="BN14" i="33"/>
  <c r="BL15" i="36"/>
  <c r="BB15" i="36"/>
  <c r="AR15" i="36"/>
  <c r="AH15" i="36"/>
  <c r="BK15" i="36"/>
  <c r="BA15" i="36"/>
  <c r="AQ15" i="36"/>
  <c r="BI15" i="36"/>
  <c r="AY15" i="36"/>
  <c r="AO15" i="36"/>
  <c r="BH15" i="36"/>
  <c r="AX15" i="36"/>
  <c r="AN15" i="36"/>
  <c r="BG15" i="36"/>
  <c r="AW15" i="36"/>
  <c r="AM15" i="36"/>
  <c r="BF15" i="36"/>
  <c r="AV15" i="36"/>
  <c r="AL15" i="36"/>
  <c r="BE15" i="36"/>
  <c r="AU15" i="36"/>
  <c r="AK15" i="36"/>
  <c r="BJ15" i="36"/>
  <c r="Z15" i="36"/>
  <c r="BD15" i="36"/>
  <c r="Y15" i="36"/>
  <c r="BC15" i="36"/>
  <c r="AZ15" i="36"/>
  <c r="AT15" i="36"/>
  <c r="AS15" i="36"/>
  <c r="AP15" i="36"/>
  <c r="AJ15" i="36"/>
  <c r="AI15" i="36"/>
  <c r="BM15" i="36"/>
  <c r="AA15" i="36"/>
  <c r="AB15" i="36"/>
  <c r="AE15" i="36"/>
  <c r="AD15" i="36"/>
  <c r="AG15" i="36"/>
  <c r="AF15" i="36"/>
  <c r="X16" i="36"/>
  <c r="AC15" i="36"/>
  <c r="BN15" i="52"/>
  <c r="BM15" i="23"/>
  <c r="BC15" i="23"/>
  <c r="AS15" i="23"/>
  <c r="AI15" i="23"/>
  <c r="Y15" i="23"/>
  <c r="BK15" i="23"/>
  <c r="BA15" i="23"/>
  <c r="AQ15" i="23"/>
  <c r="BH15" i="23"/>
  <c r="AV15" i="23"/>
  <c r="AJ15" i="23"/>
  <c r="BG15" i="23"/>
  <c r="AU15" i="23"/>
  <c r="AH15" i="23"/>
  <c r="BF15" i="23"/>
  <c r="AT15" i="23"/>
  <c r="BE15" i="23"/>
  <c r="AR15" i="23"/>
  <c r="BD15" i="23"/>
  <c r="AP15" i="23"/>
  <c r="BB15" i="23"/>
  <c r="AO15" i="23"/>
  <c r="AZ15" i="23"/>
  <c r="AN15" i="23"/>
  <c r="BL15" i="23"/>
  <c r="AY15" i="23"/>
  <c r="AM15" i="23"/>
  <c r="BJ15" i="23"/>
  <c r="AX15" i="23"/>
  <c r="AL15" i="23"/>
  <c r="Z15" i="23"/>
  <c r="BI15" i="23"/>
  <c r="AW15" i="23"/>
  <c r="AK15" i="23"/>
  <c r="AA15" i="23"/>
  <c r="AB15" i="23"/>
  <c r="AC15" i="23"/>
  <c r="AD15" i="23"/>
  <c r="AF15" i="23"/>
  <c r="AG15" i="23"/>
  <c r="AE15" i="23"/>
  <c r="X16" i="23"/>
  <c r="BN14" i="49"/>
  <c r="BF17" i="39"/>
  <c r="AV17" i="39"/>
  <c r="AL17" i="39"/>
  <c r="BE17" i="39"/>
  <c r="AU17" i="39"/>
  <c r="AK17" i="39"/>
  <c r="BD17" i="39"/>
  <c r="AT17" i="39"/>
  <c r="AJ17" i="39"/>
  <c r="Z17" i="39"/>
  <c r="BM17" i="39"/>
  <c r="BC17" i="39"/>
  <c r="AS17" i="39"/>
  <c r="AI17" i="39"/>
  <c r="Y17" i="39"/>
  <c r="BL17" i="39"/>
  <c r="BB17" i="39"/>
  <c r="AR17" i="39"/>
  <c r="AH17" i="39"/>
  <c r="BK17" i="39"/>
  <c r="BA17" i="39"/>
  <c r="AQ17" i="39"/>
  <c r="BI17" i="39"/>
  <c r="AY17" i="39"/>
  <c r="AO17" i="39"/>
  <c r="AZ17" i="39"/>
  <c r="AX17" i="39"/>
  <c r="AW17" i="39"/>
  <c r="AP17" i="39"/>
  <c r="AN17" i="39"/>
  <c r="AM17" i="39"/>
  <c r="BJ17" i="39"/>
  <c r="BH17" i="39"/>
  <c r="BG17" i="39"/>
  <c r="AA17" i="39"/>
  <c r="AF17" i="39"/>
  <c r="AG17" i="39"/>
  <c r="AE17" i="39"/>
  <c r="AC17" i="39"/>
  <c r="X18" i="39"/>
  <c r="AB17" i="39"/>
  <c r="AD17" i="39"/>
  <c r="BM15" i="33"/>
  <c r="BC15" i="33"/>
  <c r="AS15" i="33"/>
  <c r="AI15" i="33"/>
  <c r="Y15" i="33"/>
  <c r="BL15" i="33"/>
  <c r="BB15" i="33"/>
  <c r="AR15" i="33"/>
  <c r="AH15" i="33"/>
  <c r="BJ15" i="33"/>
  <c r="AZ15" i="33"/>
  <c r="AP15" i="33"/>
  <c r="BH15" i="33"/>
  <c r="AX15" i="33"/>
  <c r="AN15" i="33"/>
  <c r="BG15" i="33"/>
  <c r="AW15" i="33"/>
  <c r="AM15" i="33"/>
  <c r="BF15" i="33"/>
  <c r="AV15" i="33"/>
  <c r="AL15" i="33"/>
  <c r="AY15" i="33"/>
  <c r="Z15" i="33"/>
  <c r="AU15" i="33"/>
  <c r="AT15" i="33"/>
  <c r="AQ15" i="33"/>
  <c r="AO15" i="33"/>
  <c r="BK15" i="33"/>
  <c r="AK15" i="33"/>
  <c r="BI15" i="33"/>
  <c r="AJ15" i="33"/>
  <c r="BE15" i="33"/>
  <c r="BD15" i="33"/>
  <c r="BA15" i="33"/>
  <c r="AA15" i="33"/>
  <c r="AE15" i="33"/>
  <c r="AF15" i="33"/>
  <c r="AG15" i="33"/>
  <c r="AB15" i="33"/>
  <c r="X16" i="33"/>
  <c r="AC15" i="33"/>
  <c r="AD15" i="33"/>
  <c r="BE20" i="40"/>
  <c r="AU20" i="40"/>
  <c r="AK20" i="40"/>
  <c r="BD20" i="40"/>
  <c r="AT20" i="40"/>
  <c r="AJ20" i="40"/>
  <c r="Z20" i="40"/>
  <c r="BM20" i="40"/>
  <c r="BC20" i="40"/>
  <c r="AS20" i="40"/>
  <c r="AI20" i="40"/>
  <c r="Y20" i="40"/>
  <c r="BL20" i="40"/>
  <c r="BB20" i="40"/>
  <c r="AR20" i="40"/>
  <c r="AH20" i="40"/>
  <c r="BK20" i="40"/>
  <c r="BA20" i="40"/>
  <c r="AQ20" i="40"/>
  <c r="BJ20" i="40"/>
  <c r="AZ20" i="40"/>
  <c r="AP20" i="40"/>
  <c r="BI20" i="40"/>
  <c r="AY20" i="40"/>
  <c r="AO20" i="40"/>
  <c r="BH20" i="40"/>
  <c r="AX20" i="40"/>
  <c r="AN20" i="40"/>
  <c r="BF20" i="40"/>
  <c r="AV20" i="40"/>
  <c r="AL20" i="40"/>
  <c r="AM20" i="40"/>
  <c r="BG20" i="40"/>
  <c r="AW20" i="40"/>
  <c r="AA20" i="40"/>
  <c r="AC20" i="40"/>
  <c r="AG20" i="40"/>
  <c r="AE20" i="40"/>
  <c r="AB20" i="40"/>
  <c r="X21" i="40"/>
  <c r="AD20" i="40"/>
  <c r="AF20" i="40"/>
  <c r="BE15" i="14"/>
  <c r="AU15" i="14"/>
  <c r="AK15" i="14"/>
  <c r="BM15" i="14"/>
  <c r="BC15" i="14"/>
  <c r="AS15" i="14"/>
  <c r="AI15" i="14"/>
  <c r="Y15" i="14"/>
  <c r="BL15" i="14"/>
  <c r="BB15" i="14"/>
  <c r="AR15" i="14"/>
  <c r="AH15" i="14"/>
  <c r="BK15" i="14"/>
  <c r="BA15" i="14"/>
  <c r="AQ15" i="14"/>
  <c r="BJ15" i="14"/>
  <c r="AZ15" i="14"/>
  <c r="AP15" i="14"/>
  <c r="BH15" i="14"/>
  <c r="AX15" i="14"/>
  <c r="AN15" i="14"/>
  <c r="AM15" i="14"/>
  <c r="BI15" i="14"/>
  <c r="AL15" i="14"/>
  <c r="BG15" i="14"/>
  <c r="AJ15" i="14"/>
  <c r="BF15" i="14"/>
  <c r="BD15" i="14"/>
  <c r="AY15" i="14"/>
  <c r="AW15" i="14"/>
  <c r="Z15" i="14"/>
  <c r="AV15" i="14"/>
  <c r="AT15" i="14"/>
  <c r="AO15" i="14"/>
  <c r="AA15" i="14"/>
  <c r="X16" i="14"/>
  <c r="AE15" i="14"/>
  <c r="AC15" i="14"/>
  <c r="AF15" i="14"/>
  <c r="AB15" i="14"/>
  <c r="AG15" i="14"/>
  <c r="AD15" i="14"/>
  <c r="BD16" i="45"/>
  <c r="AT16" i="45"/>
  <c r="AJ16" i="45"/>
  <c r="Z16" i="45"/>
  <c r="BL16" i="45"/>
  <c r="BB16" i="45"/>
  <c r="AR16" i="45"/>
  <c r="AH16" i="45"/>
  <c r="BK16" i="45"/>
  <c r="BA16" i="45"/>
  <c r="AQ16" i="45"/>
  <c r="BI16" i="45"/>
  <c r="AY16" i="45"/>
  <c r="AO16" i="45"/>
  <c r="BG16" i="45"/>
  <c r="AW16" i="45"/>
  <c r="AM16" i="45"/>
  <c r="AV16" i="45"/>
  <c r="AU16" i="45"/>
  <c r="AA16" i="45"/>
  <c r="BM16" i="45"/>
  <c r="AS16" i="45"/>
  <c r="Y16" i="45"/>
  <c r="BJ16" i="45"/>
  <c r="AP16" i="45"/>
  <c r="BH16" i="45"/>
  <c r="AN16" i="45"/>
  <c r="BF16" i="45"/>
  <c r="AL16" i="45"/>
  <c r="BE16" i="45"/>
  <c r="AK16" i="45"/>
  <c r="BC16" i="45"/>
  <c r="AI16" i="45"/>
  <c r="AZ16" i="45"/>
  <c r="AX16" i="45"/>
  <c r="AB16" i="45"/>
  <c r="AG16" i="45"/>
  <c r="X17" i="45"/>
  <c r="AF16" i="45"/>
  <c r="AD16" i="45"/>
  <c r="AE16" i="45"/>
  <c r="AC16" i="45"/>
  <c r="BM15" i="25"/>
  <c r="BC15" i="25"/>
  <c r="AS15" i="25"/>
  <c r="AI15" i="25"/>
  <c r="Y15" i="25"/>
  <c r="BL15" i="25"/>
  <c r="BB15" i="25"/>
  <c r="AR15" i="25"/>
  <c r="AH15" i="25"/>
  <c r="BK15" i="25"/>
  <c r="BA15" i="25"/>
  <c r="AQ15" i="25"/>
  <c r="BJ15" i="25"/>
  <c r="AZ15" i="25"/>
  <c r="AP15" i="25"/>
  <c r="BI15" i="25"/>
  <c r="AY15" i="25"/>
  <c r="AO15" i="25"/>
  <c r="BH15" i="25"/>
  <c r="AX15" i="25"/>
  <c r="AN15" i="25"/>
  <c r="BG15" i="25"/>
  <c r="AW15" i="25"/>
  <c r="AM15" i="25"/>
  <c r="AU15" i="25"/>
  <c r="AT15" i="25"/>
  <c r="AL15" i="25"/>
  <c r="AK15" i="25"/>
  <c r="AJ15" i="25"/>
  <c r="BF15" i="25"/>
  <c r="BE15" i="25"/>
  <c r="Z15" i="25"/>
  <c r="BD15" i="25"/>
  <c r="AV15" i="25"/>
  <c r="AA15" i="25"/>
  <c r="AF15" i="25"/>
  <c r="AG15" i="25"/>
  <c r="AC15" i="25"/>
  <c r="X16" i="25"/>
  <c r="AE15" i="25"/>
  <c r="AB15" i="25"/>
  <c r="AD15" i="25"/>
  <c r="BF15" i="49"/>
  <c r="AV15" i="49"/>
  <c r="AL15" i="49"/>
  <c r="BJ15" i="49"/>
  <c r="AY15" i="49"/>
  <c r="AN15" i="49"/>
  <c r="BH15" i="49"/>
  <c r="AW15" i="49"/>
  <c r="AK15" i="49"/>
  <c r="Z15" i="49"/>
  <c r="BG15" i="49"/>
  <c r="AU15" i="49"/>
  <c r="AJ15" i="49"/>
  <c r="Y15" i="49"/>
  <c r="BE15" i="49"/>
  <c r="AT15" i="49"/>
  <c r="AI15" i="49"/>
  <c r="BC15" i="49"/>
  <c r="AR15" i="49"/>
  <c r="BM15" i="49"/>
  <c r="BB15" i="49"/>
  <c r="AQ15" i="49"/>
  <c r="BD15" i="49"/>
  <c r="BA15" i="49"/>
  <c r="AZ15" i="49"/>
  <c r="AX15" i="49"/>
  <c r="AS15" i="49"/>
  <c r="AP15" i="49"/>
  <c r="AO15" i="49"/>
  <c r="BL15" i="49"/>
  <c r="AM15" i="49"/>
  <c r="BK15" i="49"/>
  <c r="AH15" i="49"/>
  <c r="BI15" i="49"/>
  <c r="AA15" i="49"/>
  <c r="AB15" i="49"/>
  <c r="AG15" i="49"/>
  <c r="AD15" i="49"/>
  <c r="AF15" i="49"/>
  <c r="AE15" i="49"/>
  <c r="X16" i="49"/>
  <c r="AC15" i="49"/>
  <c r="BN17" i="28"/>
  <c r="BN14" i="61"/>
  <c r="BN15" i="27"/>
  <c r="BD15" i="8"/>
  <c r="AT15" i="8"/>
  <c r="AJ15" i="8"/>
  <c r="Z15" i="8"/>
  <c r="BM15" i="8"/>
  <c r="BC15" i="8"/>
  <c r="AS15" i="8"/>
  <c r="AI15" i="8"/>
  <c r="Y15" i="8"/>
  <c r="BL15" i="8"/>
  <c r="BB15" i="8"/>
  <c r="AR15" i="8"/>
  <c r="AH15" i="8"/>
  <c r="BK15" i="8"/>
  <c r="BA15" i="8"/>
  <c r="AQ15" i="8"/>
  <c r="BJ15" i="8"/>
  <c r="AZ15" i="8"/>
  <c r="AP15" i="8"/>
  <c r="BI15" i="8"/>
  <c r="AY15" i="8"/>
  <c r="AO15" i="8"/>
  <c r="BH15" i="8"/>
  <c r="AX15" i="8"/>
  <c r="AN15" i="8"/>
  <c r="BG15" i="8"/>
  <c r="AW15" i="8"/>
  <c r="AM15" i="8"/>
  <c r="BF15" i="8"/>
  <c r="AV15" i="8"/>
  <c r="AL15" i="8"/>
  <c r="BE15" i="8"/>
  <c r="AU15" i="8"/>
  <c r="AK15" i="8"/>
  <c r="AA15" i="8"/>
  <c r="AF15" i="8"/>
  <c r="X16" i="8"/>
  <c r="AE15" i="8"/>
  <c r="AG15" i="8"/>
  <c r="AD15" i="8"/>
  <c r="AB15" i="8"/>
  <c r="AC15" i="8"/>
  <c r="BH16" i="37"/>
  <c r="AX16" i="37"/>
  <c r="AN16" i="37"/>
  <c r="BG16" i="37"/>
  <c r="AW16" i="37"/>
  <c r="AM16" i="37"/>
  <c r="BF16" i="37"/>
  <c r="AV16" i="37"/>
  <c r="AL16" i="37"/>
  <c r="BE16" i="37"/>
  <c r="AU16" i="37"/>
  <c r="AK16" i="37"/>
  <c r="BD16" i="37"/>
  <c r="AT16" i="37"/>
  <c r="AJ16" i="37"/>
  <c r="Z16" i="37"/>
  <c r="BM16" i="37"/>
  <c r="BC16" i="37"/>
  <c r="AS16" i="37"/>
  <c r="AI16" i="37"/>
  <c r="Y16" i="37"/>
  <c r="BL16" i="37"/>
  <c r="BB16" i="37"/>
  <c r="AR16" i="37"/>
  <c r="AH16" i="37"/>
  <c r="BK16" i="37"/>
  <c r="BA16" i="37"/>
  <c r="AQ16" i="37"/>
  <c r="AO16" i="37"/>
  <c r="BJ16" i="37"/>
  <c r="BI16" i="37"/>
  <c r="AZ16" i="37"/>
  <c r="AY16" i="37"/>
  <c r="AP16" i="37"/>
  <c r="AA16" i="37"/>
  <c r="AF16" i="37"/>
  <c r="AE16" i="37"/>
  <c r="AG16" i="37"/>
  <c r="AD16" i="37"/>
  <c r="AC16" i="37"/>
  <c r="AB16" i="37"/>
  <c r="X17" i="37"/>
  <c r="BN16" i="39"/>
  <c r="BN13" i="50"/>
  <c r="BN15" i="21"/>
  <c r="BF18" i="20"/>
  <c r="AV18" i="20"/>
  <c r="AL18" i="20"/>
  <c r="BJ18" i="20"/>
  <c r="AZ18" i="20"/>
  <c r="AP18" i="20"/>
  <c r="BG18" i="20"/>
  <c r="AW18" i="20"/>
  <c r="AM18" i="20"/>
  <c r="BI18" i="20"/>
  <c r="AT18" i="20"/>
  <c r="BH18" i="20"/>
  <c r="AS18" i="20"/>
  <c r="BE18" i="20"/>
  <c r="AR18" i="20"/>
  <c r="BD18" i="20"/>
  <c r="AQ18" i="20"/>
  <c r="AA18" i="20"/>
  <c r="BC18" i="20"/>
  <c r="AO18" i="20"/>
  <c r="Z18" i="20"/>
  <c r="BB18" i="20"/>
  <c r="AN18" i="20"/>
  <c r="Y18" i="20"/>
  <c r="BM18" i="20"/>
  <c r="AY18" i="20"/>
  <c r="AJ18" i="20"/>
  <c r="BL18" i="20"/>
  <c r="AX18" i="20"/>
  <c r="AI18" i="20"/>
  <c r="BK18" i="20"/>
  <c r="AU18" i="20"/>
  <c r="AH18" i="20"/>
  <c r="BA18" i="20"/>
  <c r="AK18" i="20"/>
  <c r="AF18" i="20"/>
  <c r="AB18" i="20"/>
  <c r="AD18" i="20"/>
  <c r="X19" i="20"/>
  <c r="AE18" i="20"/>
  <c r="AC18" i="20"/>
  <c r="AG18" i="20"/>
  <c r="BN17" i="47"/>
  <c r="BM15" i="44"/>
  <c r="BC15" i="44"/>
  <c r="AS15" i="44"/>
  <c r="AI15" i="44"/>
  <c r="Y15" i="44"/>
  <c r="BB15" i="44"/>
  <c r="AQ15" i="44"/>
  <c r="BL15" i="44"/>
  <c r="BA15" i="44"/>
  <c r="AP15" i="44"/>
  <c r="BK15" i="44"/>
  <c r="AZ15" i="44"/>
  <c r="AO15" i="44"/>
  <c r="BJ15" i="44"/>
  <c r="AY15" i="44"/>
  <c r="AN15" i="44"/>
  <c r="BI15" i="44"/>
  <c r="AX15" i="44"/>
  <c r="AM15" i="44"/>
  <c r="BH15" i="44"/>
  <c r="AW15" i="44"/>
  <c r="AL15" i="44"/>
  <c r="BG15" i="44"/>
  <c r="AV15" i="44"/>
  <c r="AK15" i="44"/>
  <c r="Z15" i="44"/>
  <c r="BF15" i="44"/>
  <c r="AU15" i="44"/>
  <c r="AJ15" i="44"/>
  <c r="BE15" i="44"/>
  <c r="AT15" i="44"/>
  <c r="AH15" i="44"/>
  <c r="BD15" i="44"/>
  <c r="AR15" i="44"/>
  <c r="AA15" i="44"/>
  <c r="AB15" i="44"/>
  <c r="AG15" i="44"/>
  <c r="AC15" i="44"/>
  <c r="AF15" i="44"/>
  <c r="AE15" i="44"/>
  <c r="X16" i="44"/>
  <c r="AD15" i="44"/>
  <c r="BN14" i="24"/>
  <c r="BE16" i="52"/>
  <c r="AU16" i="52"/>
  <c r="AK16" i="52"/>
  <c r="BM16" i="52"/>
  <c r="BC16" i="52"/>
  <c r="AS16" i="52"/>
  <c r="AI16" i="52"/>
  <c r="Y16" i="52"/>
  <c r="BG16" i="52"/>
  <c r="AT16" i="52"/>
  <c r="BF16" i="52"/>
  <c r="AR16" i="52"/>
  <c r="BD16" i="52"/>
  <c r="AQ16" i="52"/>
  <c r="BB16" i="52"/>
  <c r="AP16" i="52"/>
  <c r="BA16" i="52"/>
  <c r="AO16" i="52"/>
  <c r="BL16" i="52"/>
  <c r="AZ16" i="52"/>
  <c r="AN16" i="52"/>
  <c r="BJ16" i="52"/>
  <c r="AX16" i="52"/>
  <c r="AL16" i="52"/>
  <c r="BI16" i="52"/>
  <c r="AW16" i="52"/>
  <c r="AJ16" i="52"/>
  <c r="BH16" i="52"/>
  <c r="AV16" i="52"/>
  <c r="AH16" i="52"/>
  <c r="BK16" i="52"/>
  <c r="AY16" i="52"/>
  <c r="AM16" i="52"/>
  <c r="Z16" i="52"/>
  <c r="AA16" i="52"/>
  <c r="AE16" i="52"/>
  <c r="X17" i="52"/>
  <c r="AB16" i="52"/>
  <c r="AC16" i="52"/>
  <c r="AG16" i="52"/>
  <c r="AF16" i="52"/>
  <c r="AD16" i="52"/>
  <c r="BN14" i="26"/>
  <c r="BN14" i="16"/>
  <c r="BF15" i="10"/>
  <c r="AV15" i="10"/>
  <c r="AL15" i="10"/>
  <c r="BE15" i="10"/>
  <c r="AU15" i="10"/>
  <c r="AK15" i="10"/>
  <c r="BM15" i="10"/>
  <c r="BC15" i="10"/>
  <c r="AS15" i="10"/>
  <c r="AI15" i="10"/>
  <c r="Y15" i="10"/>
  <c r="BL15" i="10"/>
  <c r="BB15" i="10"/>
  <c r="AR15" i="10"/>
  <c r="AH15" i="10"/>
  <c r="BG15" i="10"/>
  <c r="AW15" i="10"/>
  <c r="AM15" i="10"/>
  <c r="BJ15" i="10"/>
  <c r="AP15" i="10"/>
  <c r="BI15" i="10"/>
  <c r="AO15" i="10"/>
  <c r="BH15" i="10"/>
  <c r="AN15" i="10"/>
  <c r="BD15" i="10"/>
  <c r="AJ15" i="10"/>
  <c r="BA15" i="10"/>
  <c r="AZ15" i="10"/>
  <c r="AY15" i="10"/>
  <c r="AX15" i="10"/>
  <c r="AT15" i="10"/>
  <c r="Z15" i="10"/>
  <c r="BK15" i="10"/>
  <c r="AQ15" i="10"/>
  <c r="AA15" i="10"/>
  <c r="AC15" i="10"/>
  <c r="AB15" i="10"/>
  <c r="X16" i="10"/>
  <c r="AD15" i="10"/>
  <c r="AE15" i="10"/>
  <c r="AG15" i="10"/>
  <c r="AF15" i="10"/>
  <c r="BN15" i="37"/>
  <c r="BK14" i="13"/>
  <c r="BA14" i="13"/>
  <c r="AQ14" i="13"/>
  <c r="BI14" i="13"/>
  <c r="AY14" i="13"/>
  <c r="AO14" i="13"/>
  <c r="BG14" i="13"/>
  <c r="AW14" i="13"/>
  <c r="AM14" i="13"/>
  <c r="BF14" i="13"/>
  <c r="AV14" i="13"/>
  <c r="AL14" i="13"/>
  <c r="BJ14" i="13"/>
  <c r="AS14" i="13"/>
  <c r="BH14" i="13"/>
  <c r="AR14" i="13"/>
  <c r="Z14" i="13"/>
  <c r="BE14" i="13"/>
  <c r="AP14" i="13"/>
  <c r="Y14" i="13"/>
  <c r="BD14" i="13"/>
  <c r="AN14" i="13"/>
  <c r="BC14" i="13"/>
  <c r="AK14" i="13"/>
  <c r="BB14" i="13"/>
  <c r="AJ14" i="13"/>
  <c r="AZ14" i="13"/>
  <c r="AI14" i="13"/>
  <c r="AX14" i="13"/>
  <c r="AH14" i="13"/>
  <c r="BM14" i="13"/>
  <c r="AU14" i="13"/>
  <c r="BL14" i="13"/>
  <c r="AT14" i="13"/>
  <c r="AA14" i="13"/>
  <c r="AE14" i="13"/>
  <c r="AG14" i="13"/>
  <c r="AC14" i="13"/>
  <c r="AF14" i="13"/>
  <c r="AB14" i="13"/>
  <c r="BN14" i="13" s="1"/>
  <c r="X15" i="13"/>
  <c r="AD14" i="13"/>
  <c r="BN17" i="20"/>
  <c r="BM15" i="29"/>
  <c r="BC15" i="29"/>
  <c r="AS15" i="29"/>
  <c r="AI15" i="29"/>
  <c r="Y15" i="29"/>
  <c r="BL15" i="29"/>
  <c r="BA15" i="29"/>
  <c r="AP15" i="29"/>
  <c r="BK15" i="29"/>
  <c r="AZ15" i="29"/>
  <c r="AO15" i="29"/>
  <c r="BJ15" i="29"/>
  <c r="AY15" i="29"/>
  <c r="AN15" i="29"/>
  <c r="BI15" i="29"/>
  <c r="AX15" i="29"/>
  <c r="AM15" i="29"/>
  <c r="BH15" i="29"/>
  <c r="AW15" i="29"/>
  <c r="AL15" i="29"/>
  <c r="BG15" i="29"/>
  <c r="AV15" i="29"/>
  <c r="AK15" i="29"/>
  <c r="Z15" i="29"/>
  <c r="BE15" i="29"/>
  <c r="AT15" i="29"/>
  <c r="AH15" i="29"/>
  <c r="BD15" i="29"/>
  <c r="AR15" i="29"/>
  <c r="BB15" i="29"/>
  <c r="AQ15" i="29"/>
  <c r="BF15" i="29"/>
  <c r="AU15" i="29"/>
  <c r="AJ15" i="29"/>
  <c r="AA15" i="29"/>
  <c r="AG15" i="29"/>
  <c r="AC15" i="29"/>
  <c r="AE15" i="29"/>
  <c r="AD15" i="29"/>
  <c r="AF15" i="29"/>
  <c r="X16" i="29"/>
  <c r="AB15" i="29"/>
  <c r="BK15" i="26"/>
  <c r="BA15" i="26"/>
  <c r="AQ15" i="26"/>
  <c r="BM15" i="26"/>
  <c r="BB15" i="26"/>
  <c r="AP15" i="26"/>
  <c r="BL15" i="26"/>
  <c r="AZ15" i="26"/>
  <c r="AO15" i="26"/>
  <c r="BJ15" i="26"/>
  <c r="AY15" i="26"/>
  <c r="AN15" i="26"/>
  <c r="BI15" i="26"/>
  <c r="AX15" i="26"/>
  <c r="AM15" i="26"/>
  <c r="BH15" i="26"/>
  <c r="AW15" i="26"/>
  <c r="AL15" i="26"/>
  <c r="AA15" i="26"/>
  <c r="BG15" i="26"/>
  <c r="AV15" i="26"/>
  <c r="AK15" i="26"/>
  <c r="Z15" i="26"/>
  <c r="BF15" i="26"/>
  <c r="AU15" i="26"/>
  <c r="AJ15" i="26"/>
  <c r="Y15" i="26"/>
  <c r="BE15" i="26"/>
  <c r="AT15" i="26"/>
  <c r="AI15" i="26"/>
  <c r="BD15" i="26"/>
  <c r="AS15" i="26"/>
  <c r="AH15" i="26"/>
  <c r="BC15" i="26"/>
  <c r="AR15" i="26"/>
  <c r="AC15" i="26"/>
  <c r="AG15" i="26"/>
  <c r="AD15" i="26"/>
  <c r="X16" i="26"/>
  <c r="AF15" i="26"/>
  <c r="AE15" i="26"/>
  <c r="AB15" i="26"/>
  <c r="BD19" i="55"/>
  <c r="AT19" i="55"/>
  <c r="AJ19" i="55"/>
  <c r="Z19" i="55"/>
  <c r="BL19" i="55"/>
  <c r="BB19" i="55"/>
  <c r="AR19" i="55"/>
  <c r="AH19" i="55"/>
  <c r="BI19" i="55"/>
  <c r="AY19" i="55"/>
  <c r="AO19" i="55"/>
  <c r="BG19" i="55"/>
  <c r="AW19" i="55"/>
  <c r="AM19" i="55"/>
  <c r="AZ19" i="55"/>
  <c r="AI19" i="55"/>
  <c r="BM19" i="55"/>
  <c r="AV19" i="55"/>
  <c r="BJ19" i="55"/>
  <c r="AS19" i="55"/>
  <c r="BH19" i="55"/>
  <c r="AQ19" i="55"/>
  <c r="BF19" i="55"/>
  <c r="AP19" i="55"/>
  <c r="Y19" i="55"/>
  <c r="BE19" i="55"/>
  <c r="AN19" i="55"/>
  <c r="BK19" i="55"/>
  <c r="BC19" i="55"/>
  <c r="BA19" i="55"/>
  <c r="AX19" i="55"/>
  <c r="AL19" i="55"/>
  <c r="AU19" i="55"/>
  <c r="AK19" i="55"/>
  <c r="AA19" i="55"/>
  <c r="X20" i="55"/>
  <c r="AB19" i="55"/>
  <c r="AC19" i="55"/>
  <c r="AF19" i="55"/>
  <c r="AE19" i="55"/>
  <c r="AG19" i="55"/>
  <c r="AD19" i="55"/>
  <c r="BL17" i="41"/>
  <c r="BB17" i="41"/>
  <c r="AR17" i="41"/>
  <c r="AH17" i="41"/>
  <c r="BG17" i="41"/>
  <c r="AW17" i="41"/>
  <c r="AM17" i="41"/>
  <c r="BF17" i="41"/>
  <c r="AV17" i="41"/>
  <c r="AL17" i="41"/>
  <c r="BA17" i="41"/>
  <c r="AN17" i="41"/>
  <c r="Y17" i="41"/>
  <c r="AZ17" i="41"/>
  <c r="AK17" i="41"/>
  <c r="BM17" i="41"/>
  <c r="AY17" i="41"/>
  <c r="AJ17" i="41"/>
  <c r="BK17" i="41"/>
  <c r="AX17" i="41"/>
  <c r="AI17" i="41"/>
  <c r="BJ17" i="41"/>
  <c r="AU17" i="41"/>
  <c r="BI17" i="41"/>
  <c r="AT17" i="41"/>
  <c r="BH17" i="41"/>
  <c r="AS17" i="41"/>
  <c r="BE17" i="41"/>
  <c r="AQ17" i="41"/>
  <c r="BD17" i="41"/>
  <c r="AP17" i="41"/>
  <c r="AA17" i="41"/>
  <c r="BC17" i="41"/>
  <c r="AO17" i="41"/>
  <c r="Z17" i="41"/>
  <c r="AF17" i="41"/>
  <c r="AD17" i="41"/>
  <c r="AC17" i="41"/>
  <c r="AG17" i="41"/>
  <c r="AB17" i="41"/>
  <c r="AE17" i="41"/>
  <c r="X18" i="41"/>
  <c r="BN15" i="7"/>
  <c r="BK15" i="18"/>
  <c r="BA15" i="18"/>
  <c r="AQ15" i="18"/>
  <c r="BJ15" i="18"/>
  <c r="AZ15" i="18"/>
  <c r="AP15" i="18"/>
  <c r="BI15" i="18"/>
  <c r="AY15" i="18"/>
  <c r="AO15" i="18"/>
  <c r="BH15" i="18"/>
  <c r="AX15" i="18"/>
  <c r="AN15" i="18"/>
  <c r="BG15" i="18"/>
  <c r="AW15" i="18"/>
  <c r="AM15" i="18"/>
  <c r="BD15" i="18"/>
  <c r="AT15" i="18"/>
  <c r="AJ15" i="18"/>
  <c r="Z15" i="18"/>
  <c r="BM15" i="18"/>
  <c r="BC15" i="18"/>
  <c r="AS15" i="18"/>
  <c r="AI15" i="18"/>
  <c r="Y15" i="18"/>
  <c r="BL15" i="18"/>
  <c r="BB15" i="18"/>
  <c r="AR15" i="18"/>
  <c r="AH15" i="18"/>
  <c r="BE15" i="18"/>
  <c r="AV15" i="18"/>
  <c r="AU15" i="18"/>
  <c r="AL15" i="18"/>
  <c r="AK15" i="18"/>
  <c r="AA15" i="18"/>
  <c r="BF15" i="18"/>
  <c r="AE15" i="18"/>
  <c r="AC15" i="18"/>
  <c r="AD15" i="18"/>
  <c r="AG15" i="18"/>
  <c r="AF15" i="18"/>
  <c r="AB15" i="18"/>
  <c r="BN15" i="18" s="1"/>
  <c r="X16" i="18"/>
  <c r="BK17" i="60"/>
  <c r="BA17" i="60"/>
  <c r="AQ17" i="60"/>
  <c r="BG17" i="60"/>
  <c r="AW17" i="60"/>
  <c r="AM17" i="60"/>
  <c r="BF17" i="60"/>
  <c r="AT17" i="60"/>
  <c r="AH17" i="60"/>
  <c r="BJ17" i="60"/>
  <c r="AX17" i="60"/>
  <c r="AK17" i="60"/>
  <c r="Y17" i="60"/>
  <c r="BB17" i="60"/>
  <c r="AL17" i="60"/>
  <c r="AZ17" i="60"/>
  <c r="AJ17" i="60"/>
  <c r="AY17" i="60"/>
  <c r="AI17" i="60"/>
  <c r="BM17" i="60"/>
  <c r="AV17" i="60"/>
  <c r="BL17" i="60"/>
  <c r="AU17" i="60"/>
  <c r="BI17" i="60"/>
  <c r="AS17" i="60"/>
  <c r="AR17" i="60"/>
  <c r="AP17" i="60"/>
  <c r="AO17" i="60"/>
  <c r="AN17" i="60"/>
  <c r="BH17" i="60"/>
  <c r="Z17" i="60"/>
  <c r="BD17" i="60"/>
  <c r="BE17" i="60"/>
  <c r="BC17" i="60"/>
  <c r="AA17" i="60"/>
  <c r="AD17" i="60"/>
  <c r="AE17" i="60"/>
  <c r="AG17" i="60"/>
  <c r="AC17" i="60"/>
  <c r="X18" i="60"/>
  <c r="AB17" i="60"/>
  <c r="AF17" i="60"/>
  <c r="BN13" i="57"/>
  <c r="BG16" i="12"/>
  <c r="AW16" i="12"/>
  <c r="AM16" i="12"/>
  <c r="BE16" i="12"/>
  <c r="AU16" i="12"/>
  <c r="AK16" i="12"/>
  <c r="BD16" i="12"/>
  <c r="AT16" i="12"/>
  <c r="AJ16" i="12"/>
  <c r="Z16" i="12"/>
  <c r="BK16" i="12"/>
  <c r="AX16" i="12"/>
  <c r="AH16" i="12"/>
  <c r="BJ16" i="12"/>
  <c r="AV16" i="12"/>
  <c r="BI16" i="12"/>
  <c r="AS16" i="12"/>
  <c r="BH16" i="12"/>
  <c r="AR16" i="12"/>
  <c r="BF16" i="12"/>
  <c r="AQ16" i="12"/>
  <c r="BC16" i="12"/>
  <c r="AP16" i="12"/>
  <c r="BB16" i="12"/>
  <c r="AO16" i="12"/>
  <c r="Y16" i="12"/>
  <c r="BA16" i="12"/>
  <c r="AN16" i="12"/>
  <c r="BM16" i="12"/>
  <c r="AZ16" i="12"/>
  <c r="AL16" i="12"/>
  <c r="BL16" i="12"/>
  <c r="AY16" i="12"/>
  <c r="AI16" i="12"/>
  <c r="AA16" i="12"/>
  <c r="AE16" i="12"/>
  <c r="AF16" i="12"/>
  <c r="AC16" i="12"/>
  <c r="AD16" i="12"/>
  <c r="X17" i="12"/>
  <c r="AB16" i="12"/>
  <c r="AG16" i="12"/>
  <c r="BN15" i="53"/>
  <c r="BH16" i="31"/>
  <c r="AX16" i="31"/>
  <c r="AN16" i="31"/>
  <c r="BG16" i="31"/>
  <c r="AW16" i="31"/>
  <c r="AM16" i="31"/>
  <c r="BF16" i="31"/>
  <c r="AV16" i="31"/>
  <c r="AL16" i="31"/>
  <c r="BE16" i="31"/>
  <c r="AU16" i="31"/>
  <c r="AK16" i="31"/>
  <c r="BD16" i="31"/>
  <c r="AT16" i="31"/>
  <c r="AJ16" i="31"/>
  <c r="Z16" i="31"/>
  <c r="BM16" i="31"/>
  <c r="BC16" i="31"/>
  <c r="AS16" i="31"/>
  <c r="AI16" i="31"/>
  <c r="Y16" i="31"/>
  <c r="BL16" i="31"/>
  <c r="BB16" i="31"/>
  <c r="AR16" i="31"/>
  <c r="AH16" i="31"/>
  <c r="BJ16" i="31"/>
  <c r="BI16" i="31"/>
  <c r="BA16" i="31"/>
  <c r="AZ16" i="31"/>
  <c r="AY16" i="31"/>
  <c r="AQ16" i="31"/>
  <c r="AP16" i="31"/>
  <c r="AO16" i="31"/>
  <c r="BK16" i="31"/>
  <c r="AA16" i="31"/>
  <c r="AC16" i="31"/>
  <c r="X17" i="31"/>
  <c r="AG16" i="31"/>
  <c r="AD16" i="31"/>
  <c r="AE16" i="31"/>
  <c r="AB16" i="31"/>
  <c r="AF16" i="31"/>
  <c r="BE16" i="56"/>
  <c r="AU16" i="56"/>
  <c r="AK16" i="56"/>
  <c r="BD16" i="56"/>
  <c r="AT16" i="56"/>
  <c r="AJ16" i="56"/>
  <c r="Z16" i="56"/>
  <c r="BL16" i="56"/>
  <c r="BB16" i="56"/>
  <c r="AR16" i="56"/>
  <c r="AH16" i="56"/>
  <c r="BK16" i="56"/>
  <c r="BA16" i="56"/>
  <c r="AQ16" i="56"/>
  <c r="BH16" i="56"/>
  <c r="AX16" i="56"/>
  <c r="AN16" i="56"/>
  <c r="BC16" i="56"/>
  <c r="AI16" i="56"/>
  <c r="AY16" i="56"/>
  <c r="AW16" i="56"/>
  <c r="AV16" i="56"/>
  <c r="BM16" i="56"/>
  <c r="AS16" i="56"/>
  <c r="Y16" i="56"/>
  <c r="BI16" i="56"/>
  <c r="AO16" i="56"/>
  <c r="BG16" i="56"/>
  <c r="AM16" i="56"/>
  <c r="BJ16" i="56"/>
  <c r="BF16" i="56"/>
  <c r="AZ16" i="56"/>
  <c r="AP16" i="56"/>
  <c r="AL16" i="56"/>
  <c r="AA16" i="56"/>
  <c r="AE16" i="56"/>
  <c r="AD16" i="56"/>
  <c r="X17" i="56"/>
  <c r="AC16" i="56"/>
  <c r="AG16" i="56"/>
  <c r="AB16" i="56"/>
  <c r="BN16" i="56" s="1"/>
  <c r="AF16" i="56"/>
  <c r="BG15" i="34"/>
  <c r="AW15" i="34"/>
  <c r="AM15" i="34"/>
  <c r="BF15" i="34"/>
  <c r="AV15" i="34"/>
  <c r="AL15" i="34"/>
  <c r="BD15" i="34"/>
  <c r="AT15" i="34"/>
  <c r="AJ15" i="34"/>
  <c r="Z15" i="34"/>
  <c r="BL15" i="34"/>
  <c r="BB15" i="34"/>
  <c r="AR15" i="34"/>
  <c r="AH15" i="34"/>
  <c r="BK15" i="34"/>
  <c r="BA15" i="34"/>
  <c r="AQ15" i="34"/>
  <c r="BJ15" i="34"/>
  <c r="AZ15" i="34"/>
  <c r="AP15" i="34"/>
  <c r="BH15" i="34"/>
  <c r="AX15" i="34"/>
  <c r="AN15" i="34"/>
  <c r="AK15" i="34"/>
  <c r="AI15" i="34"/>
  <c r="BM15" i="34"/>
  <c r="BI15" i="34"/>
  <c r="BE15" i="34"/>
  <c r="Y15" i="34"/>
  <c r="BC15" i="34"/>
  <c r="AY15" i="34"/>
  <c r="AU15" i="34"/>
  <c r="AS15" i="34"/>
  <c r="AO15" i="34"/>
  <c r="AA15" i="34"/>
  <c r="AG15" i="34"/>
  <c r="AD15" i="34"/>
  <c r="AE15" i="34"/>
  <c r="X16" i="34"/>
  <c r="AB15" i="34"/>
  <c r="AF15" i="34"/>
  <c r="AC15" i="34"/>
  <c r="BN18" i="55"/>
  <c r="BH20" i="22"/>
  <c r="AX20" i="22"/>
  <c r="AN20" i="22"/>
  <c r="BG20" i="22"/>
  <c r="AW20" i="22"/>
  <c r="AM20" i="22"/>
  <c r="BF20" i="22"/>
  <c r="AV20" i="22"/>
  <c r="AL20" i="22"/>
  <c r="BE20" i="22"/>
  <c r="AU20" i="22"/>
  <c r="AK20" i="22"/>
  <c r="BD20" i="22"/>
  <c r="AT20" i="22"/>
  <c r="AJ20" i="22"/>
  <c r="Z20" i="22"/>
  <c r="BM20" i="22"/>
  <c r="BC20" i="22"/>
  <c r="AS20" i="22"/>
  <c r="AI20" i="22"/>
  <c r="Y20" i="22"/>
  <c r="BL20" i="22"/>
  <c r="BB20" i="22"/>
  <c r="AR20" i="22"/>
  <c r="AH20" i="22"/>
  <c r="BK20" i="22"/>
  <c r="BA20" i="22"/>
  <c r="AQ20" i="22"/>
  <c r="BJ20" i="22"/>
  <c r="AZ20" i="22"/>
  <c r="AP20" i="22"/>
  <c r="BI20" i="22"/>
  <c r="AY20" i="22"/>
  <c r="AO20" i="22"/>
  <c r="AA20" i="22"/>
  <c r="AC20" i="22"/>
  <c r="AD20" i="22"/>
  <c r="AB20" i="22"/>
  <c r="AE20" i="22"/>
  <c r="AG20" i="22"/>
  <c r="AF20" i="22"/>
  <c r="X21" i="22"/>
  <c r="BD15" i="61"/>
  <c r="AT15" i="61"/>
  <c r="AJ15" i="61"/>
  <c r="Z15" i="61"/>
  <c r="BM15" i="61"/>
  <c r="BC15" i="61"/>
  <c r="AS15" i="61"/>
  <c r="BL15" i="61"/>
  <c r="BB15" i="61"/>
  <c r="AR15" i="61"/>
  <c r="AH15" i="61"/>
  <c r="BJ15" i="61"/>
  <c r="AZ15" i="61"/>
  <c r="AP15" i="61"/>
  <c r="BA15" i="61"/>
  <c r="AL15" i="61"/>
  <c r="AX15" i="61"/>
  <c r="AI15" i="61"/>
  <c r="AW15" i="61"/>
  <c r="BK15" i="61"/>
  <c r="AV15" i="61"/>
  <c r="BI15" i="61"/>
  <c r="AU15" i="61"/>
  <c r="BH15" i="61"/>
  <c r="AQ15" i="61"/>
  <c r="BF15" i="61"/>
  <c r="AN15" i="61"/>
  <c r="AO15" i="61"/>
  <c r="AM15" i="61"/>
  <c r="AK15" i="61"/>
  <c r="Y15" i="61"/>
  <c r="BE15" i="61"/>
  <c r="AY15" i="61"/>
  <c r="BG15" i="61"/>
  <c r="AA15" i="61"/>
  <c r="AG15" i="61"/>
  <c r="X16" i="61"/>
  <c r="AC15" i="61"/>
  <c r="AF15" i="61"/>
  <c r="AB15" i="61"/>
  <c r="AD15" i="61"/>
  <c r="AE15" i="61"/>
  <c r="BN16" i="11"/>
  <c r="BN13" i="9"/>
  <c r="BN14" i="8"/>
  <c r="BN14" i="42"/>
  <c r="BN13" i="13"/>
  <c r="BE14" i="57"/>
  <c r="AU14" i="57"/>
  <c r="AK14" i="57"/>
  <c r="BL14" i="57"/>
  <c r="BA14" i="57"/>
  <c r="AP14" i="57"/>
  <c r="BK14" i="57"/>
  <c r="AZ14" i="57"/>
  <c r="AO14" i="57"/>
  <c r="BH14" i="57"/>
  <c r="AW14" i="57"/>
  <c r="AL14" i="57"/>
  <c r="BJ14" i="57"/>
  <c r="AT14" i="57"/>
  <c r="BG14" i="57"/>
  <c r="AR14" i="57"/>
  <c r="BD14" i="57"/>
  <c r="AN14" i="57"/>
  <c r="Y14" i="57"/>
  <c r="BC14" i="57"/>
  <c r="AM14" i="57"/>
  <c r="BI14" i="57"/>
  <c r="AH14" i="57"/>
  <c r="BF14" i="57"/>
  <c r="BB14" i="57"/>
  <c r="AY14" i="57"/>
  <c r="Z14" i="57"/>
  <c r="AX14" i="57"/>
  <c r="AV14" i="57"/>
  <c r="AS14" i="57"/>
  <c r="AQ14" i="57"/>
  <c r="BM14" i="57"/>
  <c r="AI14" i="57"/>
  <c r="AJ14" i="57"/>
  <c r="AA14" i="57"/>
  <c r="AD14" i="57"/>
  <c r="AE14" i="57"/>
  <c r="X15" i="57"/>
  <c r="AB14" i="57"/>
  <c r="AF14" i="57"/>
  <c r="AG14" i="57"/>
  <c r="AC14" i="57"/>
  <c r="BN17" i="35"/>
  <c r="BL15" i="30"/>
  <c r="BB15" i="30"/>
  <c r="AR15" i="30"/>
  <c r="AH15" i="30"/>
  <c r="BJ15" i="30"/>
  <c r="AZ15" i="30"/>
  <c r="AP15" i="30"/>
  <c r="BH15" i="30"/>
  <c r="AX15" i="30"/>
  <c r="AN15" i="30"/>
  <c r="BG15" i="30"/>
  <c r="AW15" i="30"/>
  <c r="AM15" i="30"/>
  <c r="BF15" i="30"/>
  <c r="AV15" i="30"/>
  <c r="AL15" i="30"/>
  <c r="AU15" i="30"/>
  <c r="AT15" i="30"/>
  <c r="Z15" i="30"/>
  <c r="BM15" i="30"/>
  <c r="AS15" i="30"/>
  <c r="Y15" i="30"/>
  <c r="BK15" i="30"/>
  <c r="AQ15" i="30"/>
  <c r="BI15" i="30"/>
  <c r="AO15" i="30"/>
  <c r="BE15" i="30"/>
  <c r="AK15" i="30"/>
  <c r="BC15" i="30"/>
  <c r="AI15" i="30"/>
  <c r="BA15" i="30"/>
  <c r="AY15" i="30"/>
  <c r="AJ15" i="30"/>
  <c r="BD15" i="30"/>
  <c r="AA15" i="30"/>
  <c r="AB15" i="30"/>
  <c r="X16" i="30"/>
  <c r="AD15" i="30"/>
  <c r="AE15" i="30"/>
  <c r="AF15" i="30"/>
  <c r="AG15" i="30"/>
  <c r="AC15" i="30"/>
  <c r="BN15" i="12"/>
  <c r="BN19" i="40"/>
  <c r="BN15" i="38"/>
  <c r="BN15" i="56"/>
  <c r="BK18" i="43"/>
  <c r="BA18" i="43"/>
  <c r="AQ18" i="43"/>
  <c r="BJ18" i="43"/>
  <c r="AZ18" i="43"/>
  <c r="AP18" i="43"/>
  <c r="BI18" i="43"/>
  <c r="AY18" i="43"/>
  <c r="AO18" i="43"/>
  <c r="BH18" i="43"/>
  <c r="AX18" i="43"/>
  <c r="AN18" i="43"/>
  <c r="BG18" i="43"/>
  <c r="AW18" i="43"/>
  <c r="AM18" i="43"/>
  <c r="BF18" i="43"/>
  <c r="AV18" i="43"/>
  <c r="AL18" i="43"/>
  <c r="BE18" i="43"/>
  <c r="AU18" i="43"/>
  <c r="AK18" i="43"/>
  <c r="BD18" i="43"/>
  <c r="AT18" i="43"/>
  <c r="AJ18" i="43"/>
  <c r="Z18" i="43"/>
  <c r="BM18" i="43"/>
  <c r="BC18" i="43"/>
  <c r="AS18" i="43"/>
  <c r="AI18" i="43"/>
  <c r="Y18" i="43"/>
  <c r="BL18" i="43"/>
  <c r="BB18" i="43"/>
  <c r="AR18" i="43"/>
  <c r="AH18" i="43"/>
  <c r="AA18" i="43"/>
  <c r="AG18" i="43"/>
  <c r="AE18" i="43"/>
  <c r="X19" i="43"/>
  <c r="AF18" i="43"/>
  <c r="AD18" i="43"/>
  <c r="AB18" i="43"/>
  <c r="BN18" i="43" s="1"/>
  <c r="AC18" i="43"/>
  <c r="BN16" i="12" l="1"/>
  <c r="BD16" i="36"/>
  <c r="AT16" i="36"/>
  <c r="AJ16" i="36"/>
  <c r="Z16" i="36"/>
  <c r="BM16" i="36"/>
  <c r="BC16" i="36"/>
  <c r="AS16" i="36"/>
  <c r="AI16" i="36"/>
  <c r="Y16" i="36"/>
  <c r="BK16" i="36"/>
  <c r="BA16" i="36"/>
  <c r="AQ16" i="36"/>
  <c r="BJ16" i="36"/>
  <c r="AZ16" i="36"/>
  <c r="AP16" i="36"/>
  <c r="BI16" i="36"/>
  <c r="AY16" i="36"/>
  <c r="AO16" i="36"/>
  <c r="BH16" i="36"/>
  <c r="AX16" i="36"/>
  <c r="AN16" i="36"/>
  <c r="BG16" i="36"/>
  <c r="AW16" i="36"/>
  <c r="AM16" i="36"/>
  <c r="AU16" i="36"/>
  <c r="AR16" i="36"/>
  <c r="AL16" i="36"/>
  <c r="AK16" i="36"/>
  <c r="AH16" i="36"/>
  <c r="BL16" i="36"/>
  <c r="BF16" i="36"/>
  <c r="AA16" i="36"/>
  <c r="BE16" i="36"/>
  <c r="BB16" i="36"/>
  <c r="AV16" i="36"/>
  <c r="AC16" i="36"/>
  <c r="AE16" i="36"/>
  <c r="AD16" i="36"/>
  <c r="AG16" i="36"/>
  <c r="AF16" i="36"/>
  <c r="AB16" i="36"/>
  <c r="X17" i="36"/>
  <c r="BN18" i="59"/>
  <c r="BN15" i="24"/>
  <c r="BG17" i="48"/>
  <c r="AW17" i="48"/>
  <c r="AM17" i="48"/>
  <c r="BF17" i="48"/>
  <c r="AU17" i="48"/>
  <c r="AJ17" i="48"/>
  <c r="Y17" i="48"/>
  <c r="BE17" i="48"/>
  <c r="AT17" i="48"/>
  <c r="AI17" i="48"/>
  <c r="BD17" i="48"/>
  <c r="AS17" i="48"/>
  <c r="AH17" i="48"/>
  <c r="BC17" i="48"/>
  <c r="AR17" i="48"/>
  <c r="BM17" i="48"/>
  <c r="BB17" i="48"/>
  <c r="AQ17" i="48"/>
  <c r="BL17" i="48"/>
  <c r="BA17" i="48"/>
  <c r="AP17" i="48"/>
  <c r="BK17" i="48"/>
  <c r="AZ17" i="48"/>
  <c r="AO17" i="48"/>
  <c r="BJ17" i="48"/>
  <c r="AY17" i="48"/>
  <c r="AN17" i="48"/>
  <c r="BI17" i="48"/>
  <c r="AX17" i="48"/>
  <c r="AL17" i="48"/>
  <c r="Z17" i="48"/>
  <c r="BH17" i="48"/>
  <c r="AV17" i="48"/>
  <c r="AK17" i="48"/>
  <c r="AA17" i="48"/>
  <c r="AD17" i="48"/>
  <c r="AE17" i="48"/>
  <c r="AC17" i="48"/>
  <c r="AG17" i="48"/>
  <c r="AF17" i="48"/>
  <c r="X18" i="48"/>
  <c r="AB17" i="48"/>
  <c r="BN17" i="48" s="1"/>
  <c r="BN14" i="58"/>
  <c r="BK17" i="38"/>
  <c r="BA17" i="38"/>
  <c r="AQ17" i="38"/>
  <c r="BG17" i="38"/>
  <c r="AW17" i="38"/>
  <c r="AM17" i="38"/>
  <c r="BE17" i="38"/>
  <c r="AU17" i="38"/>
  <c r="AK17" i="38"/>
  <c r="BF17" i="38"/>
  <c r="AR17" i="38"/>
  <c r="BD17" i="38"/>
  <c r="AP17" i="38"/>
  <c r="BC17" i="38"/>
  <c r="AO17" i="38"/>
  <c r="Z17" i="38"/>
  <c r="BB17" i="38"/>
  <c r="AN17" i="38"/>
  <c r="Y17" i="38"/>
  <c r="AZ17" i="38"/>
  <c r="AL17" i="38"/>
  <c r="BM17" i="38"/>
  <c r="AY17" i="38"/>
  <c r="AJ17" i="38"/>
  <c r="BL17" i="38"/>
  <c r="AX17" i="38"/>
  <c r="AI17" i="38"/>
  <c r="BJ17" i="38"/>
  <c r="AV17" i="38"/>
  <c r="AH17" i="38"/>
  <c r="BI17" i="38"/>
  <c r="AT17" i="38"/>
  <c r="BH17" i="38"/>
  <c r="AS17" i="38"/>
  <c r="AA17" i="38"/>
  <c r="AF17" i="38"/>
  <c r="AG17" i="38"/>
  <c r="X18" i="38"/>
  <c r="AE17" i="38"/>
  <c r="AB17" i="38"/>
  <c r="AD17" i="38"/>
  <c r="AC17" i="38"/>
  <c r="BK17" i="31"/>
  <c r="BA17" i="31"/>
  <c r="AQ17" i="31"/>
  <c r="BJ17" i="31"/>
  <c r="AZ17" i="31"/>
  <c r="AP17" i="31"/>
  <c r="BI17" i="31"/>
  <c r="AY17" i="31"/>
  <c r="AO17" i="31"/>
  <c r="BH17" i="31"/>
  <c r="AX17" i="31"/>
  <c r="AN17" i="31"/>
  <c r="BG17" i="31"/>
  <c r="AW17" i="31"/>
  <c r="AM17" i="31"/>
  <c r="BF17" i="31"/>
  <c r="AV17" i="31"/>
  <c r="AL17" i="31"/>
  <c r="BE17" i="31"/>
  <c r="AU17" i="31"/>
  <c r="AK17" i="31"/>
  <c r="BD17" i="31"/>
  <c r="AT17" i="31"/>
  <c r="AJ17" i="31"/>
  <c r="Z17" i="31"/>
  <c r="BL17" i="31"/>
  <c r="BC17" i="31"/>
  <c r="BB17" i="31"/>
  <c r="AS17" i="31"/>
  <c r="AR17" i="31"/>
  <c r="AI17" i="31"/>
  <c r="AH17" i="31"/>
  <c r="Y17" i="31"/>
  <c r="BM17" i="31"/>
  <c r="AA17" i="31"/>
  <c r="AB17" i="31"/>
  <c r="AC17" i="31"/>
  <c r="AG17" i="31"/>
  <c r="X18" i="31"/>
  <c r="AE17" i="31"/>
  <c r="AD17" i="31"/>
  <c r="AF17" i="31"/>
  <c r="BI17" i="12"/>
  <c r="AY17" i="12"/>
  <c r="AO17" i="12"/>
  <c r="BG17" i="12"/>
  <c r="AW17" i="12"/>
  <c r="AM17" i="12"/>
  <c r="BF17" i="12"/>
  <c r="AV17" i="12"/>
  <c r="AL17" i="12"/>
  <c r="BE17" i="12"/>
  <c r="AR17" i="12"/>
  <c r="BD17" i="12"/>
  <c r="AQ17" i="12"/>
  <c r="AA17" i="12"/>
  <c r="BC17" i="12"/>
  <c r="AP17" i="12"/>
  <c r="Z17" i="12"/>
  <c r="BB17" i="12"/>
  <c r="AN17" i="12"/>
  <c r="Y17" i="12"/>
  <c r="BA17" i="12"/>
  <c r="AK17" i="12"/>
  <c r="BM17" i="12"/>
  <c r="AZ17" i="12"/>
  <c r="AJ17" i="12"/>
  <c r="BL17" i="12"/>
  <c r="AX17" i="12"/>
  <c r="AI17" i="12"/>
  <c r="BK17" i="12"/>
  <c r="AU17" i="12"/>
  <c r="AH17" i="12"/>
  <c r="BJ17" i="12"/>
  <c r="AT17" i="12"/>
  <c r="BH17" i="12"/>
  <c r="AS17" i="12"/>
  <c r="AB17" i="12"/>
  <c r="AE17" i="12"/>
  <c r="AC17" i="12"/>
  <c r="AF17" i="12"/>
  <c r="AD17" i="12"/>
  <c r="X18" i="12"/>
  <c r="AG17" i="12"/>
  <c r="BN15" i="26"/>
  <c r="BF16" i="8"/>
  <c r="AV16" i="8"/>
  <c r="AL16" i="8"/>
  <c r="BE16" i="8"/>
  <c r="AU16" i="8"/>
  <c r="AK16" i="8"/>
  <c r="BD16" i="8"/>
  <c r="AT16" i="8"/>
  <c r="AJ16" i="8"/>
  <c r="Z16" i="8"/>
  <c r="BM16" i="8"/>
  <c r="BC16" i="8"/>
  <c r="AS16" i="8"/>
  <c r="AI16" i="8"/>
  <c r="Y16" i="8"/>
  <c r="BL16" i="8"/>
  <c r="BB16" i="8"/>
  <c r="AR16" i="8"/>
  <c r="AH16" i="8"/>
  <c r="BK16" i="8"/>
  <c r="BA16" i="8"/>
  <c r="AQ16" i="8"/>
  <c r="BJ16" i="8"/>
  <c r="AZ16" i="8"/>
  <c r="AP16" i="8"/>
  <c r="BI16" i="8"/>
  <c r="AY16" i="8"/>
  <c r="AO16" i="8"/>
  <c r="BH16" i="8"/>
  <c r="AX16" i="8"/>
  <c r="AN16" i="8"/>
  <c r="BG16" i="8"/>
  <c r="AW16" i="8"/>
  <c r="AM16" i="8"/>
  <c r="AA16" i="8"/>
  <c r="AG16" i="8"/>
  <c r="AD16" i="8"/>
  <c r="AF16" i="8"/>
  <c r="AE16" i="8"/>
  <c r="AC16" i="8"/>
  <c r="X17" i="8"/>
  <c r="AB16" i="8"/>
  <c r="BN16" i="8" s="1"/>
  <c r="BN16" i="45"/>
  <c r="BG21" i="40"/>
  <c r="AW21" i="40"/>
  <c r="AM21" i="40"/>
  <c r="BF21" i="40"/>
  <c r="AV21" i="40"/>
  <c r="AL21" i="40"/>
  <c r="BE21" i="40"/>
  <c r="AU21" i="40"/>
  <c r="AK21" i="40"/>
  <c r="BD21" i="40"/>
  <c r="AT21" i="40"/>
  <c r="AJ21" i="40"/>
  <c r="Z21" i="40"/>
  <c r="BM21" i="40"/>
  <c r="BC21" i="40"/>
  <c r="AS21" i="40"/>
  <c r="AI21" i="40"/>
  <c r="Y21" i="40"/>
  <c r="BL21" i="40"/>
  <c r="BB21" i="40"/>
  <c r="AR21" i="40"/>
  <c r="AH21" i="40"/>
  <c r="BK21" i="40"/>
  <c r="BA21" i="40"/>
  <c r="AQ21" i="40"/>
  <c r="BJ21" i="40"/>
  <c r="AZ21" i="40"/>
  <c r="AP21" i="40"/>
  <c r="BH21" i="40"/>
  <c r="AX21" i="40"/>
  <c r="AN21" i="40"/>
  <c r="BI21" i="40"/>
  <c r="AY21" i="40"/>
  <c r="AO21" i="40"/>
  <c r="AA21" i="40"/>
  <c r="AB21" i="40"/>
  <c r="AD21" i="40"/>
  <c r="AE21" i="40"/>
  <c r="AG21" i="40"/>
  <c r="AC21" i="40"/>
  <c r="AF21" i="40"/>
  <c r="W1" i="40"/>
  <c r="BN15" i="42"/>
  <c r="BN15" i="17"/>
  <c r="BN14" i="9"/>
  <c r="BG17" i="32"/>
  <c r="AW17" i="32"/>
  <c r="AM17" i="32"/>
  <c r="BF17" i="32"/>
  <c r="AV17" i="32"/>
  <c r="AL17" i="32"/>
  <c r="BH17" i="32"/>
  <c r="AT17" i="32"/>
  <c r="AH17" i="32"/>
  <c r="BE17" i="32"/>
  <c r="AS17" i="32"/>
  <c r="BD17" i="32"/>
  <c r="AR17" i="32"/>
  <c r="BC17" i="32"/>
  <c r="AQ17" i="32"/>
  <c r="BB17" i="32"/>
  <c r="AP17" i="32"/>
  <c r="BM17" i="32"/>
  <c r="BA17" i="32"/>
  <c r="AO17" i="32"/>
  <c r="BL17" i="32"/>
  <c r="AZ17" i="32"/>
  <c r="AN17" i="32"/>
  <c r="Z17" i="32"/>
  <c r="BK17" i="32"/>
  <c r="AY17" i="32"/>
  <c r="AK17" i="32"/>
  <c r="Y17" i="32"/>
  <c r="BJ17" i="32"/>
  <c r="BI17" i="32"/>
  <c r="AX17" i="32"/>
  <c r="AU17" i="32"/>
  <c r="AJ17" i="32"/>
  <c r="AI17" i="32"/>
  <c r="AA17" i="32"/>
  <c r="AB17" i="32"/>
  <c r="AG17" i="32"/>
  <c r="AF17" i="32"/>
  <c r="AC17" i="32"/>
  <c r="AD17" i="32"/>
  <c r="AE17" i="32"/>
  <c r="X18" i="32"/>
  <c r="BI17" i="62"/>
  <c r="AY17" i="62"/>
  <c r="AO17" i="62"/>
  <c r="BG17" i="62"/>
  <c r="AW17" i="62"/>
  <c r="AM17" i="62"/>
  <c r="BC17" i="62"/>
  <c r="AQ17" i="62"/>
  <c r="BM17" i="62"/>
  <c r="BA17" i="62"/>
  <c r="AN17" i="62"/>
  <c r="BL17" i="62"/>
  <c r="AZ17" i="62"/>
  <c r="AL17" i="62"/>
  <c r="Z17" i="62"/>
  <c r="BK17" i="62"/>
  <c r="AX17" i="62"/>
  <c r="AK17" i="62"/>
  <c r="Y17" i="62"/>
  <c r="BJ17" i="62"/>
  <c r="AV17" i="62"/>
  <c r="AJ17" i="62"/>
  <c r="BH17" i="62"/>
  <c r="AU17" i="62"/>
  <c r="AI17" i="62"/>
  <c r="BE17" i="62"/>
  <c r="AS17" i="62"/>
  <c r="BB17" i="62"/>
  <c r="AT17" i="62"/>
  <c r="AR17" i="62"/>
  <c r="AP17" i="62"/>
  <c r="AH17" i="62"/>
  <c r="BF17" i="62"/>
  <c r="BD17" i="62"/>
  <c r="AA17" i="62"/>
  <c r="AG17" i="62"/>
  <c r="AC17" i="62"/>
  <c r="AD17" i="62"/>
  <c r="X18" i="62"/>
  <c r="AF17" i="62"/>
  <c r="AB17" i="62"/>
  <c r="AE17" i="62"/>
  <c r="BE16" i="16"/>
  <c r="AU16" i="16"/>
  <c r="AK16" i="16"/>
  <c r="BD16" i="16"/>
  <c r="AS16" i="16"/>
  <c r="AH16" i="16"/>
  <c r="BC16" i="16"/>
  <c r="AR16" i="16"/>
  <c r="BM16" i="16"/>
  <c r="BB16" i="16"/>
  <c r="AQ16" i="16"/>
  <c r="BL16" i="16"/>
  <c r="BA16" i="16"/>
  <c r="AP16" i="16"/>
  <c r="BK16" i="16"/>
  <c r="AZ16" i="16"/>
  <c r="AO16" i="16"/>
  <c r="BJ16" i="16"/>
  <c r="AY16" i="16"/>
  <c r="AN16" i="16"/>
  <c r="BI16" i="16"/>
  <c r="AX16" i="16"/>
  <c r="AM16" i="16"/>
  <c r="BH16" i="16"/>
  <c r="AW16" i="16"/>
  <c r="AL16" i="16"/>
  <c r="Z16" i="16"/>
  <c r="BG16" i="16"/>
  <c r="AV16" i="16"/>
  <c r="AJ16" i="16"/>
  <c r="Y16" i="16"/>
  <c r="AI16" i="16"/>
  <c r="BF16" i="16"/>
  <c r="AT16" i="16"/>
  <c r="AA16" i="16"/>
  <c r="X17" i="16"/>
  <c r="AF16" i="16"/>
  <c r="AB16" i="16"/>
  <c r="AC16" i="16"/>
  <c r="AE16" i="16"/>
  <c r="AG16" i="16"/>
  <c r="AD16" i="16"/>
  <c r="BD16" i="30"/>
  <c r="AT16" i="30"/>
  <c r="AJ16" i="30"/>
  <c r="Z16" i="30"/>
  <c r="BL16" i="30"/>
  <c r="BB16" i="30"/>
  <c r="AR16" i="30"/>
  <c r="AH16" i="30"/>
  <c r="BJ16" i="30"/>
  <c r="AZ16" i="30"/>
  <c r="AP16" i="30"/>
  <c r="BI16" i="30"/>
  <c r="AY16" i="30"/>
  <c r="AO16" i="30"/>
  <c r="BH16" i="30"/>
  <c r="AX16" i="30"/>
  <c r="AN16" i="30"/>
  <c r="BG16" i="30"/>
  <c r="AM16" i="30"/>
  <c r="BF16" i="30"/>
  <c r="AL16" i="30"/>
  <c r="BE16" i="30"/>
  <c r="AK16" i="30"/>
  <c r="BC16" i="30"/>
  <c r="AI16" i="30"/>
  <c r="BA16" i="30"/>
  <c r="AW16" i="30"/>
  <c r="AU16" i="30"/>
  <c r="BM16" i="30"/>
  <c r="AS16" i="30"/>
  <c r="Y16" i="30"/>
  <c r="BK16" i="30"/>
  <c r="AQ16" i="30"/>
  <c r="AV16" i="30"/>
  <c r="AA16" i="30"/>
  <c r="AC16" i="30"/>
  <c r="AE16" i="30"/>
  <c r="AG16" i="30"/>
  <c r="AF16" i="30"/>
  <c r="AD16" i="30"/>
  <c r="X17" i="30"/>
  <c r="AB16" i="30"/>
  <c r="BF16" i="61"/>
  <c r="AV16" i="61"/>
  <c r="AL16" i="61"/>
  <c r="BE16" i="61"/>
  <c r="AU16" i="61"/>
  <c r="AK16" i="61"/>
  <c r="BD16" i="61"/>
  <c r="AT16" i="61"/>
  <c r="AJ16" i="61"/>
  <c r="Z16" i="61"/>
  <c r="BL16" i="61"/>
  <c r="BB16" i="61"/>
  <c r="AR16" i="61"/>
  <c r="AH16" i="61"/>
  <c r="BC16" i="61"/>
  <c r="AN16" i="61"/>
  <c r="AZ16" i="61"/>
  <c r="AI16" i="61"/>
  <c r="AY16" i="61"/>
  <c r="BM16" i="61"/>
  <c r="AX16" i="61"/>
  <c r="BK16" i="61"/>
  <c r="AW16" i="61"/>
  <c r="BJ16" i="61"/>
  <c r="AS16" i="61"/>
  <c r="BH16" i="61"/>
  <c r="AP16" i="61"/>
  <c r="Y16" i="61"/>
  <c r="BG16" i="61"/>
  <c r="AO16" i="61"/>
  <c r="BI16" i="61"/>
  <c r="BA16" i="61"/>
  <c r="AQ16" i="61"/>
  <c r="AM16" i="61"/>
  <c r="AA16" i="61"/>
  <c r="AG16" i="61"/>
  <c r="AE16" i="61"/>
  <c r="X17" i="61"/>
  <c r="AB16" i="61"/>
  <c r="BN16" i="61" s="1"/>
  <c r="AC16" i="61"/>
  <c r="AD16" i="61"/>
  <c r="AF16" i="61"/>
  <c r="BN15" i="44"/>
  <c r="BH19" i="20"/>
  <c r="AX19" i="20"/>
  <c r="AN19" i="20"/>
  <c r="BL19" i="20"/>
  <c r="BB19" i="20"/>
  <c r="AR19" i="20"/>
  <c r="AH19" i="20"/>
  <c r="BI19" i="20"/>
  <c r="AY19" i="20"/>
  <c r="AO19" i="20"/>
  <c r="BD19" i="20"/>
  <c r="AP19" i="20"/>
  <c r="AA19" i="20"/>
  <c r="BC19" i="20"/>
  <c r="AM19" i="20"/>
  <c r="Z19" i="20"/>
  <c r="BA19" i="20"/>
  <c r="AL19" i="20"/>
  <c r="Y19" i="20"/>
  <c r="AZ19" i="20"/>
  <c r="AK19" i="20"/>
  <c r="BM19" i="20"/>
  <c r="AW19" i="20"/>
  <c r="AJ19" i="20"/>
  <c r="BK19" i="20"/>
  <c r="AV19" i="20"/>
  <c r="AI19" i="20"/>
  <c r="BG19" i="20"/>
  <c r="AT19" i="20"/>
  <c r="BF19" i="20"/>
  <c r="AS19" i="20"/>
  <c r="BE19" i="20"/>
  <c r="AQ19" i="20"/>
  <c r="BJ19" i="20"/>
  <c r="AU19" i="20"/>
  <c r="X20" i="20"/>
  <c r="AG19" i="20"/>
  <c r="AC19" i="20"/>
  <c r="AD19" i="20"/>
  <c r="AE19" i="20"/>
  <c r="AF19" i="20"/>
  <c r="AB19" i="20"/>
  <c r="BH16" i="49"/>
  <c r="AX16" i="49"/>
  <c r="AN16" i="49"/>
  <c r="BF16" i="49"/>
  <c r="AU16" i="49"/>
  <c r="AJ16" i="49"/>
  <c r="Y16" i="49"/>
  <c r="BD16" i="49"/>
  <c r="AS16" i="49"/>
  <c r="AH16" i="49"/>
  <c r="BC16" i="49"/>
  <c r="AR16" i="49"/>
  <c r="BM16" i="49"/>
  <c r="BB16" i="49"/>
  <c r="AQ16" i="49"/>
  <c r="BK16" i="49"/>
  <c r="AZ16" i="49"/>
  <c r="AO16" i="49"/>
  <c r="BJ16" i="49"/>
  <c r="AY16" i="49"/>
  <c r="AM16" i="49"/>
  <c r="BL16" i="49"/>
  <c r="AK16" i="49"/>
  <c r="BI16" i="49"/>
  <c r="AI16" i="49"/>
  <c r="BG16" i="49"/>
  <c r="BE16" i="49"/>
  <c r="BA16" i="49"/>
  <c r="Z16" i="49"/>
  <c r="AW16" i="49"/>
  <c r="AV16" i="49"/>
  <c r="AT16" i="49"/>
  <c r="AP16" i="49"/>
  <c r="AL16" i="49"/>
  <c r="AA16" i="49"/>
  <c r="AD16" i="49"/>
  <c r="X17" i="49"/>
  <c r="AC16" i="49"/>
  <c r="AG16" i="49"/>
  <c r="AE16" i="49"/>
  <c r="AB16" i="49"/>
  <c r="AF16" i="49"/>
  <c r="BN20" i="40"/>
  <c r="BN15" i="23"/>
  <c r="BJ19" i="59"/>
  <c r="AZ19" i="59"/>
  <c r="AP19" i="59"/>
  <c r="BI19" i="59"/>
  <c r="AY19" i="59"/>
  <c r="AO19" i="59"/>
  <c r="BG19" i="59"/>
  <c r="AW19" i="59"/>
  <c r="AM19" i="59"/>
  <c r="BM19" i="59"/>
  <c r="BC19" i="59"/>
  <c r="AS19" i="59"/>
  <c r="AI19" i="59"/>
  <c r="Y19" i="59"/>
  <c r="BL19" i="59"/>
  <c r="BB19" i="59"/>
  <c r="AR19" i="59"/>
  <c r="AH19" i="59"/>
  <c r="BK19" i="59"/>
  <c r="AQ19" i="59"/>
  <c r="BH19" i="59"/>
  <c r="AN19" i="59"/>
  <c r="BF19" i="59"/>
  <c r="AL19" i="59"/>
  <c r="BE19" i="59"/>
  <c r="AK19" i="59"/>
  <c r="BD19" i="59"/>
  <c r="AJ19" i="59"/>
  <c r="BA19" i="59"/>
  <c r="AX19" i="59"/>
  <c r="AU19" i="59"/>
  <c r="AA19" i="59"/>
  <c r="AT19" i="59"/>
  <c r="Z19" i="59"/>
  <c r="AV19" i="59"/>
  <c r="AC19" i="59"/>
  <c r="AD19" i="59"/>
  <c r="X20" i="59"/>
  <c r="AG19" i="59"/>
  <c r="AF19" i="59"/>
  <c r="AB19" i="59"/>
  <c r="AE19" i="59"/>
  <c r="BN16" i="21"/>
  <c r="BN17" i="54"/>
  <c r="BM17" i="27"/>
  <c r="BC17" i="27"/>
  <c r="AS17" i="27"/>
  <c r="AI17" i="27"/>
  <c r="Y17" i="27"/>
  <c r="BI17" i="27"/>
  <c r="AY17" i="27"/>
  <c r="AO17" i="27"/>
  <c r="BG17" i="27"/>
  <c r="AW17" i="27"/>
  <c r="AM17" i="27"/>
  <c r="BE17" i="27"/>
  <c r="AQ17" i="27"/>
  <c r="BD17" i="27"/>
  <c r="AP17" i="27"/>
  <c r="AA17" i="27"/>
  <c r="BB17" i="27"/>
  <c r="AN17" i="27"/>
  <c r="Z17" i="27"/>
  <c r="BA17" i="27"/>
  <c r="AL17" i="27"/>
  <c r="AZ17" i="27"/>
  <c r="AK17" i="27"/>
  <c r="BL17" i="27"/>
  <c r="AX17" i="27"/>
  <c r="AJ17" i="27"/>
  <c r="BK17" i="27"/>
  <c r="AV17" i="27"/>
  <c r="AH17" i="27"/>
  <c r="BJ17" i="27"/>
  <c r="AU17" i="27"/>
  <c r="BH17" i="27"/>
  <c r="AT17" i="27"/>
  <c r="BF17" i="27"/>
  <c r="AR17" i="27"/>
  <c r="AB17" i="27"/>
  <c r="AD17" i="27"/>
  <c r="AF17" i="27"/>
  <c r="AE17" i="27"/>
  <c r="AG17" i="27"/>
  <c r="X18" i="27"/>
  <c r="AC17" i="27"/>
  <c r="BK15" i="9"/>
  <c r="BA15" i="9"/>
  <c r="AQ15" i="9"/>
  <c r="BM15" i="9"/>
  <c r="BE15" i="9"/>
  <c r="AT15" i="9"/>
  <c r="AI15" i="9"/>
  <c r="BD15" i="9"/>
  <c r="AS15" i="9"/>
  <c r="AH15" i="9"/>
  <c r="BC15" i="9"/>
  <c r="AR15" i="9"/>
  <c r="BB15" i="9"/>
  <c r="AP15" i="9"/>
  <c r="BL15" i="9"/>
  <c r="AZ15" i="9"/>
  <c r="AO15" i="9"/>
  <c r="BJ15" i="9"/>
  <c r="AY15" i="9"/>
  <c r="AN15" i="9"/>
  <c r="BI15" i="9"/>
  <c r="AX15" i="9"/>
  <c r="AM15" i="9"/>
  <c r="BH15" i="9"/>
  <c r="AW15" i="9"/>
  <c r="AL15" i="9"/>
  <c r="BG15" i="9"/>
  <c r="AV15" i="9"/>
  <c r="AK15" i="9"/>
  <c r="Z15" i="9"/>
  <c r="BF15" i="9"/>
  <c r="AU15" i="9"/>
  <c r="AJ15" i="9"/>
  <c r="Y15" i="9"/>
  <c r="AA15" i="9"/>
  <c r="X16" i="9"/>
  <c r="AD15" i="9"/>
  <c r="AF15" i="9"/>
  <c r="AC15" i="9"/>
  <c r="AG15" i="9"/>
  <c r="AE15" i="9"/>
  <c r="AB15" i="9"/>
  <c r="BN17" i="19"/>
  <c r="BK17" i="53"/>
  <c r="BA17" i="53"/>
  <c r="AQ17" i="53"/>
  <c r="BJ17" i="53"/>
  <c r="AZ17" i="53"/>
  <c r="AP17" i="53"/>
  <c r="BI17" i="53"/>
  <c r="AY17" i="53"/>
  <c r="AO17" i="53"/>
  <c r="BH17" i="53"/>
  <c r="AX17" i="53"/>
  <c r="AN17" i="53"/>
  <c r="BD17" i="53"/>
  <c r="AT17" i="53"/>
  <c r="AJ17" i="53"/>
  <c r="Z17" i="53"/>
  <c r="BB17" i="53"/>
  <c r="AH17" i="53"/>
  <c r="AW17" i="53"/>
  <c r="AV17" i="53"/>
  <c r="AU17" i="53"/>
  <c r="AA17" i="53"/>
  <c r="BM17" i="53"/>
  <c r="AS17" i="53"/>
  <c r="Y17" i="53"/>
  <c r="BL17" i="53"/>
  <c r="AR17" i="53"/>
  <c r="BG17" i="53"/>
  <c r="AM17" i="53"/>
  <c r="BF17" i="53"/>
  <c r="AL17" i="53"/>
  <c r="BE17" i="53"/>
  <c r="AK17" i="53"/>
  <c r="BC17" i="53"/>
  <c r="AI17" i="53"/>
  <c r="AC17" i="53"/>
  <c r="AG17" i="53"/>
  <c r="AF17" i="53"/>
  <c r="AB17" i="53"/>
  <c r="AE17" i="53"/>
  <c r="X18" i="53"/>
  <c r="AD17" i="53"/>
  <c r="BN15" i="30"/>
  <c r="BN14" i="57"/>
  <c r="BN20" i="22"/>
  <c r="BN15" i="29"/>
  <c r="BH16" i="10"/>
  <c r="AX16" i="10"/>
  <c r="AN16" i="10"/>
  <c r="BG16" i="10"/>
  <c r="AW16" i="10"/>
  <c r="AM16" i="10"/>
  <c r="BE16" i="10"/>
  <c r="AU16" i="10"/>
  <c r="AK16" i="10"/>
  <c r="BD16" i="10"/>
  <c r="AT16" i="10"/>
  <c r="AJ16" i="10"/>
  <c r="Z16" i="10"/>
  <c r="BI16" i="10"/>
  <c r="AY16" i="10"/>
  <c r="AO16" i="10"/>
  <c r="BB16" i="10"/>
  <c r="AH16" i="10"/>
  <c r="BA16" i="10"/>
  <c r="AZ16" i="10"/>
  <c r="AV16" i="10"/>
  <c r="BM16" i="10"/>
  <c r="AS16" i="10"/>
  <c r="Y16" i="10"/>
  <c r="BL16" i="10"/>
  <c r="AR16" i="10"/>
  <c r="BK16" i="10"/>
  <c r="AQ16" i="10"/>
  <c r="BJ16" i="10"/>
  <c r="AP16" i="10"/>
  <c r="BF16" i="10"/>
  <c r="AL16" i="10"/>
  <c r="BC16" i="10"/>
  <c r="AI16" i="10"/>
  <c r="AA16" i="10"/>
  <c r="AG16" i="10"/>
  <c r="AF16" i="10"/>
  <c r="X17" i="10"/>
  <c r="AC16" i="10"/>
  <c r="AE16" i="10"/>
  <c r="AB16" i="10"/>
  <c r="AD16" i="10"/>
  <c r="BG16" i="14"/>
  <c r="AW16" i="14"/>
  <c r="AM16" i="14"/>
  <c r="BE16" i="14"/>
  <c r="AU16" i="14"/>
  <c r="AK16" i="14"/>
  <c r="BD16" i="14"/>
  <c r="AT16" i="14"/>
  <c r="AJ16" i="14"/>
  <c r="Z16" i="14"/>
  <c r="BM16" i="14"/>
  <c r="BC16" i="14"/>
  <c r="AS16" i="14"/>
  <c r="AI16" i="14"/>
  <c r="Y16" i="14"/>
  <c r="BL16" i="14"/>
  <c r="BB16" i="14"/>
  <c r="AR16" i="14"/>
  <c r="AH16" i="14"/>
  <c r="BJ16" i="14"/>
  <c r="AZ16" i="14"/>
  <c r="AP16" i="14"/>
  <c r="AO16" i="14"/>
  <c r="BK16" i="14"/>
  <c r="AN16" i="14"/>
  <c r="BI16" i="14"/>
  <c r="AL16" i="14"/>
  <c r="BH16" i="14"/>
  <c r="BF16" i="14"/>
  <c r="BA16" i="14"/>
  <c r="AY16" i="14"/>
  <c r="AX16" i="14"/>
  <c r="AV16" i="14"/>
  <c r="AQ16" i="14"/>
  <c r="AA16" i="14"/>
  <c r="AC16" i="14"/>
  <c r="AB16" i="14"/>
  <c r="BN16" i="14" s="1"/>
  <c r="AG16" i="14"/>
  <c r="AF16" i="14"/>
  <c r="X17" i="14"/>
  <c r="AD16" i="14"/>
  <c r="AE16" i="14"/>
  <c r="BE16" i="33"/>
  <c r="AU16" i="33"/>
  <c r="AK16" i="33"/>
  <c r="BD16" i="33"/>
  <c r="AT16" i="33"/>
  <c r="AJ16" i="33"/>
  <c r="Z16" i="33"/>
  <c r="BL16" i="33"/>
  <c r="BB16" i="33"/>
  <c r="AR16" i="33"/>
  <c r="AH16" i="33"/>
  <c r="BJ16" i="33"/>
  <c r="AZ16" i="33"/>
  <c r="AP16" i="33"/>
  <c r="BI16" i="33"/>
  <c r="AY16" i="33"/>
  <c r="AO16" i="33"/>
  <c r="BH16" i="33"/>
  <c r="AX16" i="33"/>
  <c r="AN16" i="33"/>
  <c r="BA16" i="33"/>
  <c r="AW16" i="33"/>
  <c r="Y16" i="33"/>
  <c r="AV16" i="33"/>
  <c r="AS16" i="33"/>
  <c r="AQ16" i="33"/>
  <c r="BM16" i="33"/>
  <c r="AM16" i="33"/>
  <c r="BK16" i="33"/>
  <c r="AL16" i="33"/>
  <c r="BG16" i="33"/>
  <c r="AI16" i="33"/>
  <c r="BF16" i="33"/>
  <c r="BC16" i="33"/>
  <c r="AA16" i="33"/>
  <c r="X17" i="33"/>
  <c r="AB16" i="33"/>
  <c r="AD16" i="33"/>
  <c r="AE16" i="33"/>
  <c r="AG16" i="33"/>
  <c r="AF16" i="33"/>
  <c r="AC16" i="33"/>
  <c r="BI16" i="17"/>
  <c r="AY16" i="17"/>
  <c r="AO16" i="17"/>
  <c r="BE16" i="17"/>
  <c r="AU16" i="17"/>
  <c r="AK16" i="17"/>
  <c r="BG16" i="17"/>
  <c r="AT16" i="17"/>
  <c r="AH16" i="17"/>
  <c r="BF16" i="17"/>
  <c r="AS16" i="17"/>
  <c r="BD16" i="17"/>
  <c r="AR16" i="17"/>
  <c r="BC16" i="17"/>
  <c r="AQ16" i="17"/>
  <c r="BB16" i="17"/>
  <c r="AP16" i="17"/>
  <c r="BM16" i="17"/>
  <c r="BA16" i="17"/>
  <c r="AN16" i="17"/>
  <c r="BL16" i="17"/>
  <c r="AZ16" i="17"/>
  <c r="AM16" i="17"/>
  <c r="Z16" i="17"/>
  <c r="BK16" i="17"/>
  <c r="AX16" i="17"/>
  <c r="AL16" i="17"/>
  <c r="Y16" i="17"/>
  <c r="BJ16" i="17"/>
  <c r="AW16" i="17"/>
  <c r="AJ16" i="17"/>
  <c r="AV16" i="17"/>
  <c r="AI16" i="17"/>
  <c r="BH16" i="17"/>
  <c r="AA16" i="17"/>
  <c r="AC16" i="17"/>
  <c r="AE16" i="17"/>
  <c r="AD16" i="17"/>
  <c r="AF16" i="17"/>
  <c r="AG16" i="17"/>
  <c r="AB16" i="17"/>
  <c r="X17" i="17"/>
  <c r="BM19" i="28"/>
  <c r="BC19" i="28"/>
  <c r="AS19" i="28"/>
  <c r="AI19" i="28"/>
  <c r="Y19" i="28"/>
  <c r="BL19" i="28"/>
  <c r="BB19" i="28"/>
  <c r="AR19" i="28"/>
  <c r="AH19" i="28"/>
  <c r="BK19" i="28"/>
  <c r="BA19" i="28"/>
  <c r="AQ19" i="28"/>
  <c r="BJ19" i="28"/>
  <c r="AZ19" i="28"/>
  <c r="AP19" i="28"/>
  <c r="BI19" i="28"/>
  <c r="AY19" i="28"/>
  <c r="AO19" i="28"/>
  <c r="BH19" i="28"/>
  <c r="AX19" i="28"/>
  <c r="AN19" i="28"/>
  <c r="BF19" i="28"/>
  <c r="AV19" i="28"/>
  <c r="AL19" i="28"/>
  <c r="BD19" i="28"/>
  <c r="AT19" i="28"/>
  <c r="AJ19" i="28"/>
  <c r="Z19" i="28"/>
  <c r="AA19" i="28"/>
  <c r="BG19" i="28"/>
  <c r="BE19" i="28"/>
  <c r="AW19" i="28"/>
  <c r="AU19" i="28"/>
  <c r="AM19" i="28"/>
  <c r="AK19" i="28"/>
  <c r="AG19" i="28"/>
  <c r="AD19" i="28"/>
  <c r="X20" i="28"/>
  <c r="AC19" i="28"/>
  <c r="AB19" i="28"/>
  <c r="AF19" i="28"/>
  <c r="AE19" i="28"/>
  <c r="BE19" i="47"/>
  <c r="AU19" i="47"/>
  <c r="AK19" i="47"/>
  <c r="BL19" i="47"/>
  <c r="BB19" i="47"/>
  <c r="AR19" i="47"/>
  <c r="AH19" i="47"/>
  <c r="BK19" i="47"/>
  <c r="BA19" i="47"/>
  <c r="AQ19" i="47"/>
  <c r="BJ19" i="47"/>
  <c r="AZ19" i="47"/>
  <c r="AP19" i="47"/>
  <c r="BI19" i="47"/>
  <c r="AY19" i="47"/>
  <c r="AO19" i="47"/>
  <c r="AV19" i="47"/>
  <c r="AT19" i="47"/>
  <c r="Z19" i="47"/>
  <c r="BM19" i="47"/>
  <c r="AS19" i="47"/>
  <c r="Y19" i="47"/>
  <c r="BG19" i="47"/>
  <c r="AM19" i="47"/>
  <c r="BC19" i="47"/>
  <c r="AI19" i="47"/>
  <c r="AX19" i="47"/>
  <c r="BD19" i="47"/>
  <c r="AW19" i="47"/>
  <c r="AN19" i="47"/>
  <c r="AL19" i="47"/>
  <c r="AJ19" i="47"/>
  <c r="BH19" i="47"/>
  <c r="BF19" i="47"/>
  <c r="AA19" i="47"/>
  <c r="AE19" i="47"/>
  <c r="X20" i="47"/>
  <c r="AG19" i="47"/>
  <c r="AF19" i="47"/>
  <c r="AB19" i="47"/>
  <c r="AD19" i="47"/>
  <c r="AC19" i="47"/>
  <c r="BN17" i="60"/>
  <c r="BE15" i="57"/>
  <c r="AU15" i="57"/>
  <c r="AK15" i="57"/>
  <c r="BG15" i="57"/>
  <c r="AV15" i="57"/>
  <c r="AJ15" i="57"/>
  <c r="Y15" i="57"/>
  <c r="BF15" i="57"/>
  <c r="AT15" i="57"/>
  <c r="AI15" i="57"/>
  <c r="BM15" i="57"/>
  <c r="BB15" i="57"/>
  <c r="AQ15" i="57"/>
  <c r="BI15" i="57"/>
  <c r="AR15" i="57"/>
  <c r="BD15" i="57"/>
  <c r="AO15" i="57"/>
  <c r="Z15" i="57"/>
  <c r="BA15" i="57"/>
  <c r="AM15" i="57"/>
  <c r="AZ15" i="57"/>
  <c r="AL15" i="57"/>
  <c r="BK15" i="57"/>
  <c r="AH15" i="57"/>
  <c r="BJ15" i="57"/>
  <c r="BH15" i="57"/>
  <c r="BC15" i="57"/>
  <c r="AY15" i="57"/>
  <c r="AX15" i="57"/>
  <c r="AW15" i="57"/>
  <c r="AS15" i="57"/>
  <c r="BL15" i="57"/>
  <c r="AN15" i="57"/>
  <c r="AP15" i="57"/>
  <c r="AA15" i="57"/>
  <c r="AD15" i="57"/>
  <c r="X16" i="57"/>
  <c r="AF15" i="57"/>
  <c r="AE15" i="57"/>
  <c r="AB15" i="57"/>
  <c r="AC15" i="57"/>
  <c r="AG15" i="57"/>
  <c r="BN15" i="34"/>
  <c r="BL18" i="60"/>
  <c r="BB18" i="60"/>
  <c r="AR18" i="60"/>
  <c r="AH18" i="60"/>
  <c r="BH18" i="60"/>
  <c r="AX18" i="60"/>
  <c r="AN18" i="60"/>
  <c r="BG18" i="60"/>
  <c r="AU18" i="60"/>
  <c r="AI18" i="60"/>
  <c r="BK18" i="60"/>
  <c r="AY18" i="60"/>
  <c r="AL18" i="60"/>
  <c r="Z18" i="60"/>
  <c r="AZ18" i="60"/>
  <c r="AJ18" i="60"/>
  <c r="AW18" i="60"/>
  <c r="BM18" i="60"/>
  <c r="AV18" i="60"/>
  <c r="BJ18" i="60"/>
  <c r="AT18" i="60"/>
  <c r="BI18" i="60"/>
  <c r="AS18" i="60"/>
  <c r="BF18" i="60"/>
  <c r="AQ18" i="60"/>
  <c r="BC18" i="60"/>
  <c r="AM18" i="60"/>
  <c r="AP18" i="60"/>
  <c r="AO18" i="60"/>
  <c r="AK18" i="60"/>
  <c r="Y18" i="60"/>
  <c r="BD18" i="60"/>
  <c r="BE18" i="60"/>
  <c r="BA18" i="60"/>
  <c r="AA18" i="60"/>
  <c r="AC18" i="60"/>
  <c r="AE18" i="60"/>
  <c r="AB18" i="60"/>
  <c r="BN18" i="60" s="1"/>
  <c r="AD18" i="60"/>
  <c r="AF18" i="60"/>
  <c r="AG18" i="60"/>
  <c r="X19" i="60"/>
  <c r="BM16" i="18"/>
  <c r="BC16" i="18"/>
  <c r="AS16" i="18"/>
  <c r="AI16" i="18"/>
  <c r="Y16" i="18"/>
  <c r="BL16" i="18"/>
  <c r="BB16" i="18"/>
  <c r="AR16" i="18"/>
  <c r="AH16" i="18"/>
  <c r="BK16" i="18"/>
  <c r="BA16" i="18"/>
  <c r="AQ16" i="18"/>
  <c r="BJ16" i="18"/>
  <c r="AZ16" i="18"/>
  <c r="AP16" i="18"/>
  <c r="BI16" i="18"/>
  <c r="AY16" i="18"/>
  <c r="AO16" i="18"/>
  <c r="BF16" i="18"/>
  <c r="AV16" i="18"/>
  <c r="AL16" i="18"/>
  <c r="BE16" i="18"/>
  <c r="AU16" i="18"/>
  <c r="AK16" i="18"/>
  <c r="BD16" i="18"/>
  <c r="AT16" i="18"/>
  <c r="AJ16" i="18"/>
  <c r="Z16" i="18"/>
  <c r="BG16" i="18"/>
  <c r="AX16" i="18"/>
  <c r="AW16" i="18"/>
  <c r="AN16" i="18"/>
  <c r="AM16" i="18"/>
  <c r="BH16" i="18"/>
  <c r="AA16" i="18"/>
  <c r="AC16" i="18"/>
  <c r="AD16" i="18"/>
  <c r="AB16" i="18"/>
  <c r="AE16" i="18"/>
  <c r="X17" i="18"/>
  <c r="AG16" i="18"/>
  <c r="AF16" i="18"/>
  <c r="BN19" i="55"/>
  <c r="BM16" i="26"/>
  <c r="BC16" i="26"/>
  <c r="AS16" i="26"/>
  <c r="AI16" i="26"/>
  <c r="Y16" i="26"/>
  <c r="BI16" i="26"/>
  <c r="AX16" i="26"/>
  <c r="AM16" i="26"/>
  <c r="BH16" i="26"/>
  <c r="AW16" i="26"/>
  <c r="AL16" i="26"/>
  <c r="AA16" i="26"/>
  <c r="BG16" i="26"/>
  <c r="AV16" i="26"/>
  <c r="AK16" i="26"/>
  <c r="Z16" i="26"/>
  <c r="BF16" i="26"/>
  <c r="AU16" i="26"/>
  <c r="AJ16" i="26"/>
  <c r="BE16" i="26"/>
  <c r="AT16" i="26"/>
  <c r="AH16" i="26"/>
  <c r="BD16" i="26"/>
  <c r="AR16" i="26"/>
  <c r="BB16" i="26"/>
  <c r="AQ16" i="26"/>
  <c r="BL16" i="26"/>
  <c r="BA16" i="26"/>
  <c r="AP16" i="26"/>
  <c r="BK16" i="26"/>
  <c r="AZ16" i="26"/>
  <c r="AO16" i="26"/>
  <c r="BJ16" i="26"/>
  <c r="AY16" i="26"/>
  <c r="AN16" i="26"/>
  <c r="AF16" i="26"/>
  <c r="AG16" i="26"/>
  <c r="AE16" i="26"/>
  <c r="AD16" i="26"/>
  <c r="X17" i="26"/>
  <c r="AC16" i="26"/>
  <c r="AB16" i="26"/>
  <c r="BE16" i="29"/>
  <c r="AU16" i="29"/>
  <c r="AK16" i="29"/>
  <c r="BI16" i="29"/>
  <c r="AX16" i="29"/>
  <c r="AM16" i="29"/>
  <c r="BH16" i="29"/>
  <c r="AW16" i="29"/>
  <c r="AL16" i="29"/>
  <c r="Z16" i="29"/>
  <c r="BG16" i="29"/>
  <c r="AV16" i="29"/>
  <c r="AJ16" i="29"/>
  <c r="Y16" i="29"/>
  <c r="BF16" i="29"/>
  <c r="AT16" i="29"/>
  <c r="AI16" i="29"/>
  <c r="BD16" i="29"/>
  <c r="AS16" i="29"/>
  <c r="AH16" i="29"/>
  <c r="BC16" i="29"/>
  <c r="AR16" i="29"/>
  <c r="BL16" i="29"/>
  <c r="BA16" i="29"/>
  <c r="AP16" i="29"/>
  <c r="BK16" i="29"/>
  <c r="AZ16" i="29"/>
  <c r="AO16" i="29"/>
  <c r="BJ16" i="29"/>
  <c r="AY16" i="29"/>
  <c r="AN16" i="29"/>
  <c r="AQ16" i="29"/>
  <c r="BM16" i="29"/>
  <c r="BB16" i="29"/>
  <c r="AA16" i="29"/>
  <c r="AG16" i="29"/>
  <c r="AD16" i="29"/>
  <c r="AC16" i="29"/>
  <c r="X17" i="29"/>
  <c r="AE16" i="29"/>
  <c r="AF16" i="29"/>
  <c r="AB16" i="29"/>
  <c r="BN15" i="10"/>
  <c r="BN18" i="20"/>
  <c r="BJ17" i="37"/>
  <c r="AZ17" i="37"/>
  <c r="AP17" i="37"/>
  <c r="BI17" i="37"/>
  <c r="AY17" i="37"/>
  <c r="AO17" i="37"/>
  <c r="BH17" i="37"/>
  <c r="AX17" i="37"/>
  <c r="AN17" i="37"/>
  <c r="BG17" i="37"/>
  <c r="AW17" i="37"/>
  <c r="AM17" i="37"/>
  <c r="BF17" i="37"/>
  <c r="AV17" i="37"/>
  <c r="AL17" i="37"/>
  <c r="BE17" i="37"/>
  <c r="AU17" i="37"/>
  <c r="AK17" i="37"/>
  <c r="AA17" i="37"/>
  <c r="BD17" i="37"/>
  <c r="AT17" i="37"/>
  <c r="AJ17" i="37"/>
  <c r="Z17" i="37"/>
  <c r="BM17" i="37"/>
  <c r="BC17" i="37"/>
  <c r="AS17" i="37"/>
  <c r="AI17" i="37"/>
  <c r="Y17" i="37"/>
  <c r="AQ17" i="37"/>
  <c r="AH17" i="37"/>
  <c r="BL17" i="37"/>
  <c r="BK17" i="37"/>
  <c r="BB17" i="37"/>
  <c r="BA17" i="37"/>
  <c r="AR17" i="37"/>
  <c r="X18" i="37"/>
  <c r="AG17" i="37"/>
  <c r="AE17" i="37"/>
  <c r="AF17" i="37"/>
  <c r="AC17" i="37"/>
  <c r="AD17" i="37"/>
  <c r="AB17" i="37"/>
  <c r="BN17" i="37" s="1"/>
  <c r="BN15" i="25"/>
  <c r="BN15" i="33"/>
  <c r="BN17" i="39"/>
  <c r="BK15" i="50"/>
  <c r="BA15" i="50"/>
  <c r="AQ15" i="50"/>
  <c r="BD15" i="50"/>
  <c r="AS15" i="50"/>
  <c r="AH15" i="50"/>
  <c r="BC15" i="50"/>
  <c r="AR15" i="50"/>
  <c r="BL15" i="50"/>
  <c r="AZ15" i="50"/>
  <c r="AO15" i="50"/>
  <c r="BH15" i="50"/>
  <c r="AW15" i="50"/>
  <c r="AL15" i="50"/>
  <c r="BB15" i="50"/>
  <c r="AJ15" i="50"/>
  <c r="AY15" i="50"/>
  <c r="AI15" i="50"/>
  <c r="AX15" i="50"/>
  <c r="AV15" i="50"/>
  <c r="BM15" i="50"/>
  <c r="AU15" i="50"/>
  <c r="BJ15" i="50"/>
  <c r="AT15" i="50"/>
  <c r="Z15" i="50"/>
  <c r="BI15" i="50"/>
  <c r="AP15" i="50"/>
  <c r="Y15" i="50"/>
  <c r="BG15" i="50"/>
  <c r="AN15" i="50"/>
  <c r="BF15" i="50"/>
  <c r="AM15" i="50"/>
  <c r="BE15" i="50"/>
  <c r="AK15" i="50"/>
  <c r="AA15" i="50"/>
  <c r="AE15" i="50"/>
  <c r="AD15" i="50"/>
  <c r="AB15" i="50"/>
  <c r="AC15" i="50"/>
  <c r="X16" i="50"/>
  <c r="AG15" i="50"/>
  <c r="AF15" i="50"/>
  <c r="BF18" i="19"/>
  <c r="AV18" i="19"/>
  <c r="AL18" i="19"/>
  <c r="BC18" i="19"/>
  <c r="AR18" i="19"/>
  <c r="BM18" i="19"/>
  <c r="BB18" i="19"/>
  <c r="AQ18" i="19"/>
  <c r="BL18" i="19"/>
  <c r="BA18" i="19"/>
  <c r="AP18" i="19"/>
  <c r="BK18" i="19"/>
  <c r="AZ18" i="19"/>
  <c r="AO18" i="19"/>
  <c r="BJ18" i="19"/>
  <c r="AY18" i="19"/>
  <c r="AN18" i="19"/>
  <c r="BI18" i="19"/>
  <c r="AX18" i="19"/>
  <c r="AM18" i="19"/>
  <c r="AA18" i="19"/>
  <c r="BG18" i="19"/>
  <c r="AU18" i="19"/>
  <c r="AJ18" i="19"/>
  <c r="Y18" i="19"/>
  <c r="BE18" i="19"/>
  <c r="AT18" i="19"/>
  <c r="AI18" i="19"/>
  <c r="BD18" i="19"/>
  <c r="AS18" i="19"/>
  <c r="AH18" i="19"/>
  <c r="BH18" i="19"/>
  <c r="AW18" i="19"/>
  <c r="AK18" i="19"/>
  <c r="Z18" i="19"/>
  <c r="X19" i="19"/>
  <c r="AF18" i="19"/>
  <c r="AG18" i="19"/>
  <c r="AE18" i="19"/>
  <c r="AB18" i="19"/>
  <c r="AD18" i="19"/>
  <c r="AC18" i="19"/>
  <c r="BN16" i="7"/>
  <c r="BN16" i="15"/>
  <c r="BF20" i="55"/>
  <c r="AV20" i="55"/>
  <c r="AL20" i="55"/>
  <c r="BD20" i="55"/>
  <c r="AT20" i="55"/>
  <c r="AJ20" i="55"/>
  <c r="Z20" i="55"/>
  <c r="BK20" i="55"/>
  <c r="BA20" i="55"/>
  <c r="AQ20" i="55"/>
  <c r="BI20" i="55"/>
  <c r="AY20" i="55"/>
  <c r="AO20" i="55"/>
  <c r="BB20" i="55"/>
  <c r="AK20" i="55"/>
  <c r="AX20" i="55"/>
  <c r="AH20" i="55"/>
  <c r="BL20" i="55"/>
  <c r="AU20" i="55"/>
  <c r="BJ20" i="55"/>
  <c r="AS20" i="55"/>
  <c r="BH20" i="55"/>
  <c r="AR20" i="55"/>
  <c r="BG20" i="55"/>
  <c r="AP20" i="55"/>
  <c r="Y20" i="55"/>
  <c r="BE20" i="55"/>
  <c r="BC20" i="55"/>
  <c r="AZ20" i="55"/>
  <c r="AW20" i="55"/>
  <c r="AN20" i="55"/>
  <c r="AI20" i="55"/>
  <c r="BM20" i="55"/>
  <c r="AM20" i="55"/>
  <c r="AA20" i="55"/>
  <c r="AB20" i="55"/>
  <c r="AF20" i="55"/>
  <c r="AG20" i="55"/>
  <c r="AE20" i="55"/>
  <c r="AD20" i="55"/>
  <c r="AC20" i="55"/>
  <c r="X21" i="55"/>
  <c r="BN16" i="37"/>
  <c r="BG18" i="39"/>
  <c r="AW18" i="39"/>
  <c r="AM18" i="39"/>
  <c r="BF18" i="39"/>
  <c r="AV18" i="39"/>
  <c r="AL18" i="39"/>
  <c r="BE18" i="39"/>
  <c r="AU18" i="39"/>
  <c r="AK18" i="39"/>
  <c r="BD18" i="39"/>
  <c r="AT18" i="39"/>
  <c r="AJ18" i="39"/>
  <c r="Z18" i="39"/>
  <c r="BM18" i="39"/>
  <c r="BC18" i="39"/>
  <c r="AS18" i="39"/>
  <c r="AI18" i="39"/>
  <c r="Y18" i="39"/>
  <c r="BL18" i="39"/>
  <c r="BB18" i="39"/>
  <c r="AR18" i="39"/>
  <c r="AH18" i="39"/>
  <c r="BK18" i="39"/>
  <c r="BA18" i="39"/>
  <c r="AQ18" i="39"/>
  <c r="BJ18" i="39"/>
  <c r="AZ18" i="39"/>
  <c r="AP18" i="39"/>
  <c r="AX18" i="39"/>
  <c r="AO18" i="39"/>
  <c r="AN18" i="39"/>
  <c r="BI18" i="39"/>
  <c r="BH18" i="39"/>
  <c r="AY18" i="39"/>
  <c r="AA18" i="39"/>
  <c r="AF18" i="39"/>
  <c r="X19" i="39"/>
  <c r="AB18" i="39"/>
  <c r="BN18" i="39" s="1"/>
  <c r="AG18" i="39"/>
  <c r="AC18" i="39"/>
  <c r="AD18" i="39"/>
  <c r="AE18" i="39"/>
  <c r="BN15" i="36"/>
  <c r="BN14" i="50"/>
  <c r="BD19" i="35"/>
  <c r="AT19" i="35"/>
  <c r="AJ19" i="35"/>
  <c r="Z19" i="35"/>
  <c r="BL19" i="35"/>
  <c r="BB19" i="35"/>
  <c r="AR19" i="35"/>
  <c r="AH19" i="35"/>
  <c r="BH19" i="35"/>
  <c r="AX19" i="35"/>
  <c r="AN19" i="35"/>
  <c r="AZ19" i="35"/>
  <c r="AL19" i="35"/>
  <c r="BM19" i="35"/>
  <c r="AY19" i="35"/>
  <c r="AK19" i="35"/>
  <c r="BK19" i="35"/>
  <c r="AW19" i="35"/>
  <c r="AI19" i="35"/>
  <c r="BJ19" i="35"/>
  <c r="AV19" i="35"/>
  <c r="BI19" i="35"/>
  <c r="AU19" i="35"/>
  <c r="BG19" i="35"/>
  <c r="AS19" i="35"/>
  <c r="BF19" i="35"/>
  <c r="AQ19" i="35"/>
  <c r="BE19" i="35"/>
  <c r="AP19" i="35"/>
  <c r="BA19" i="35"/>
  <c r="AM19" i="35"/>
  <c r="Y19" i="35"/>
  <c r="BC19" i="35"/>
  <c r="AO19" i="35"/>
  <c r="AA19" i="35"/>
  <c r="X20" i="35"/>
  <c r="AD19" i="35"/>
  <c r="AB19" i="35"/>
  <c r="AE19" i="35"/>
  <c r="AC19" i="35"/>
  <c r="AG19" i="35"/>
  <c r="AF19" i="35"/>
  <c r="BF18" i="11"/>
  <c r="AV18" i="11"/>
  <c r="AL18" i="11"/>
  <c r="BD18" i="11"/>
  <c r="AT18" i="11"/>
  <c r="AJ18" i="11"/>
  <c r="Z18" i="11"/>
  <c r="BG18" i="11"/>
  <c r="AS18" i="11"/>
  <c r="BE18" i="11"/>
  <c r="AR18" i="11"/>
  <c r="BC18" i="11"/>
  <c r="AQ18" i="11"/>
  <c r="BB18" i="11"/>
  <c r="AP18" i="11"/>
  <c r="BM18" i="11"/>
  <c r="BA18" i="11"/>
  <c r="AO18" i="11"/>
  <c r="BL18" i="11"/>
  <c r="AZ18" i="11"/>
  <c r="AN18" i="11"/>
  <c r="BK18" i="11"/>
  <c r="AY18" i="11"/>
  <c r="AM18" i="11"/>
  <c r="Y18" i="11"/>
  <c r="BJ18" i="11"/>
  <c r="AX18" i="11"/>
  <c r="AK18" i="11"/>
  <c r="BI18" i="11"/>
  <c r="AW18" i="11"/>
  <c r="AI18" i="11"/>
  <c r="BH18" i="11"/>
  <c r="AU18" i="11"/>
  <c r="AH18" i="11"/>
  <c r="AA18" i="11"/>
  <c r="X19" i="11"/>
  <c r="AC18" i="11"/>
  <c r="AD18" i="11"/>
  <c r="AE18" i="11"/>
  <c r="AF18" i="11"/>
  <c r="AG18" i="11"/>
  <c r="AB18" i="11"/>
  <c r="BN18" i="11" s="1"/>
  <c r="BI16" i="34"/>
  <c r="AY16" i="34"/>
  <c r="AO16" i="34"/>
  <c r="BH16" i="34"/>
  <c r="AX16" i="34"/>
  <c r="AN16" i="34"/>
  <c r="BF16" i="34"/>
  <c r="AV16" i="34"/>
  <c r="AL16" i="34"/>
  <c r="BD16" i="34"/>
  <c r="AT16" i="34"/>
  <c r="AJ16" i="34"/>
  <c r="Z16" i="34"/>
  <c r="BM16" i="34"/>
  <c r="BC16" i="34"/>
  <c r="AS16" i="34"/>
  <c r="AI16" i="34"/>
  <c r="Y16" i="34"/>
  <c r="BL16" i="34"/>
  <c r="BB16" i="34"/>
  <c r="AR16" i="34"/>
  <c r="AH16" i="34"/>
  <c r="BJ16" i="34"/>
  <c r="AZ16" i="34"/>
  <c r="AP16" i="34"/>
  <c r="BE16" i="34"/>
  <c r="BA16" i="34"/>
  <c r="AW16" i="34"/>
  <c r="AU16" i="34"/>
  <c r="AQ16" i="34"/>
  <c r="AM16" i="34"/>
  <c r="AK16" i="34"/>
  <c r="BK16" i="34"/>
  <c r="BG16" i="34"/>
  <c r="AA16" i="34"/>
  <c r="AB16" i="34"/>
  <c r="AF16" i="34"/>
  <c r="AG16" i="34"/>
  <c r="X17" i="34"/>
  <c r="AC16" i="34"/>
  <c r="AD16" i="34"/>
  <c r="AE16" i="34"/>
  <c r="BE16" i="25"/>
  <c r="AU16" i="25"/>
  <c r="AK16" i="25"/>
  <c r="BD16" i="25"/>
  <c r="AT16" i="25"/>
  <c r="AJ16" i="25"/>
  <c r="Z16" i="25"/>
  <c r="BM16" i="25"/>
  <c r="BC16" i="25"/>
  <c r="AS16" i="25"/>
  <c r="AI16" i="25"/>
  <c r="Y16" i="25"/>
  <c r="BL16" i="25"/>
  <c r="BB16" i="25"/>
  <c r="AR16" i="25"/>
  <c r="AH16" i="25"/>
  <c r="BK16" i="25"/>
  <c r="BA16" i="25"/>
  <c r="AQ16" i="25"/>
  <c r="BJ16" i="25"/>
  <c r="AZ16" i="25"/>
  <c r="AP16" i="25"/>
  <c r="BI16" i="25"/>
  <c r="AY16" i="25"/>
  <c r="AO16" i="25"/>
  <c r="BH16" i="25"/>
  <c r="BG16" i="25"/>
  <c r="BF16" i="25"/>
  <c r="AX16" i="25"/>
  <c r="AW16" i="25"/>
  <c r="AV16" i="25"/>
  <c r="AN16" i="25"/>
  <c r="AM16" i="25"/>
  <c r="AL16" i="25"/>
  <c r="AA16" i="25"/>
  <c r="AE16" i="25"/>
  <c r="X17" i="25"/>
  <c r="AF16" i="25"/>
  <c r="AB16" i="25"/>
  <c r="AG16" i="25"/>
  <c r="AC16" i="25"/>
  <c r="AD16" i="25"/>
  <c r="BE16" i="23"/>
  <c r="AU16" i="23"/>
  <c r="AK16" i="23"/>
  <c r="BM16" i="23"/>
  <c r="BC16" i="23"/>
  <c r="AS16" i="23"/>
  <c r="AI16" i="23"/>
  <c r="Y16" i="23"/>
  <c r="BJ16" i="23"/>
  <c r="AX16" i="23"/>
  <c r="AL16" i="23"/>
  <c r="BI16" i="23"/>
  <c r="AW16" i="23"/>
  <c r="AJ16" i="23"/>
  <c r="BH16" i="23"/>
  <c r="AV16" i="23"/>
  <c r="AH16" i="23"/>
  <c r="BG16" i="23"/>
  <c r="AT16" i="23"/>
  <c r="BF16" i="23"/>
  <c r="AR16" i="23"/>
  <c r="BD16" i="23"/>
  <c r="AQ16" i="23"/>
  <c r="BB16" i="23"/>
  <c r="AP16" i="23"/>
  <c r="BA16" i="23"/>
  <c r="AO16" i="23"/>
  <c r="BL16" i="23"/>
  <c r="AZ16" i="23"/>
  <c r="AN16" i="23"/>
  <c r="BK16" i="23"/>
  <c r="AY16" i="23"/>
  <c r="AM16" i="23"/>
  <c r="Z16" i="23"/>
  <c r="AA16" i="23"/>
  <c r="X17" i="23"/>
  <c r="AD16" i="23"/>
  <c r="AF16" i="23"/>
  <c r="AB16" i="23"/>
  <c r="BN16" i="23" s="1"/>
  <c r="AC16" i="23"/>
  <c r="AG16" i="23"/>
  <c r="AE16" i="23"/>
  <c r="BM17" i="46"/>
  <c r="BC17" i="46"/>
  <c r="AS17" i="46"/>
  <c r="AI17" i="46"/>
  <c r="Y17" i="46"/>
  <c r="BK17" i="46"/>
  <c r="BA17" i="46"/>
  <c r="AQ17" i="46"/>
  <c r="BI17" i="46"/>
  <c r="AY17" i="46"/>
  <c r="AO17" i="46"/>
  <c r="BD17" i="46"/>
  <c r="AN17" i="46"/>
  <c r="BB17" i="46"/>
  <c r="AM17" i="46"/>
  <c r="Z17" i="46"/>
  <c r="AZ17" i="46"/>
  <c r="AL17" i="46"/>
  <c r="AX17" i="46"/>
  <c r="AK17" i="46"/>
  <c r="BL17" i="46"/>
  <c r="AW17" i="46"/>
  <c r="AJ17" i="46"/>
  <c r="BJ17" i="46"/>
  <c r="AV17" i="46"/>
  <c r="AH17" i="46"/>
  <c r="BH17" i="46"/>
  <c r="AU17" i="46"/>
  <c r="BG17" i="46"/>
  <c r="AT17" i="46"/>
  <c r="BE17" i="46"/>
  <c r="AP17" i="46"/>
  <c r="BF17" i="46"/>
  <c r="AR17" i="46"/>
  <c r="AA17" i="46"/>
  <c r="AF17" i="46"/>
  <c r="X18" i="46"/>
  <c r="AG17" i="46"/>
  <c r="AB17" i="46"/>
  <c r="AE17" i="46"/>
  <c r="AC17" i="46"/>
  <c r="AD17" i="46"/>
  <c r="BL18" i="54"/>
  <c r="BB18" i="54"/>
  <c r="AR18" i="54"/>
  <c r="AH18" i="54"/>
  <c r="BJ18" i="54"/>
  <c r="AY18" i="54"/>
  <c r="AN18" i="54"/>
  <c r="BF18" i="54"/>
  <c r="AU18" i="54"/>
  <c r="AJ18" i="54"/>
  <c r="Y18" i="54"/>
  <c r="BK18" i="54"/>
  <c r="AW18" i="54"/>
  <c r="AI18" i="54"/>
  <c r="BH18" i="54"/>
  <c r="AT18" i="54"/>
  <c r="BC18" i="54"/>
  <c r="AO18" i="54"/>
  <c r="BD18" i="54"/>
  <c r="AK18" i="54"/>
  <c r="BA18" i="54"/>
  <c r="AZ18" i="54"/>
  <c r="AX18" i="54"/>
  <c r="AV18" i="54"/>
  <c r="AS18" i="54"/>
  <c r="Z18" i="54"/>
  <c r="BM18" i="54"/>
  <c r="AQ18" i="54"/>
  <c r="BI18" i="54"/>
  <c r="AP18" i="54"/>
  <c r="BG18" i="54"/>
  <c r="AM18" i="54"/>
  <c r="BE18" i="54"/>
  <c r="AL18" i="54"/>
  <c r="AA18" i="54"/>
  <c r="AE18" i="54"/>
  <c r="AF18" i="54"/>
  <c r="X19" i="54"/>
  <c r="AG18" i="54"/>
  <c r="AB18" i="54"/>
  <c r="AC18" i="54"/>
  <c r="AD18" i="54"/>
  <c r="BN16" i="32"/>
  <c r="BN16" i="53"/>
  <c r="BM17" i="15"/>
  <c r="BC17" i="15"/>
  <c r="AS17" i="15"/>
  <c r="AI17" i="15"/>
  <c r="Y17" i="15"/>
  <c r="BF17" i="15"/>
  <c r="AU17" i="15"/>
  <c r="AJ17" i="15"/>
  <c r="BE17" i="15"/>
  <c r="AT17" i="15"/>
  <c r="AH17" i="15"/>
  <c r="BD17" i="15"/>
  <c r="AR17" i="15"/>
  <c r="BB17" i="15"/>
  <c r="AQ17" i="15"/>
  <c r="BL17" i="15"/>
  <c r="BA17" i="15"/>
  <c r="AP17" i="15"/>
  <c r="BK17" i="15"/>
  <c r="AZ17" i="15"/>
  <c r="AO17" i="15"/>
  <c r="BJ17" i="15"/>
  <c r="AY17" i="15"/>
  <c r="AN17" i="15"/>
  <c r="BI17" i="15"/>
  <c r="AX17" i="15"/>
  <c r="AM17" i="15"/>
  <c r="BH17" i="15"/>
  <c r="AW17" i="15"/>
  <c r="AL17" i="15"/>
  <c r="AA17" i="15"/>
  <c r="AV17" i="15"/>
  <c r="AK17" i="15"/>
  <c r="Z17" i="15"/>
  <c r="BG17" i="15"/>
  <c r="AC17" i="15"/>
  <c r="X18" i="15"/>
  <c r="AD17" i="15"/>
  <c r="AF17" i="15"/>
  <c r="AG17" i="15"/>
  <c r="AE17" i="15"/>
  <c r="AB17" i="15"/>
  <c r="BN16" i="38"/>
  <c r="BM19" i="43"/>
  <c r="BC19" i="43"/>
  <c r="AS19" i="43"/>
  <c r="AI19" i="43"/>
  <c r="Y19" i="43"/>
  <c r="BL19" i="43"/>
  <c r="BB19" i="43"/>
  <c r="AR19" i="43"/>
  <c r="AH19" i="43"/>
  <c r="BK19" i="43"/>
  <c r="BA19" i="43"/>
  <c r="AQ19" i="43"/>
  <c r="BJ19" i="43"/>
  <c r="AZ19" i="43"/>
  <c r="AP19" i="43"/>
  <c r="BI19" i="43"/>
  <c r="AY19" i="43"/>
  <c r="AO19" i="43"/>
  <c r="BH19" i="43"/>
  <c r="AX19" i="43"/>
  <c r="AN19" i="43"/>
  <c r="BG19" i="43"/>
  <c r="AW19" i="43"/>
  <c r="AM19" i="43"/>
  <c r="BF19" i="43"/>
  <c r="AV19" i="43"/>
  <c r="AL19" i="43"/>
  <c r="BE19" i="43"/>
  <c r="AU19" i="43"/>
  <c r="AK19" i="43"/>
  <c r="AA19" i="43"/>
  <c r="BD19" i="43"/>
  <c r="AT19" i="43"/>
  <c r="AJ19" i="43"/>
  <c r="Z19" i="43"/>
  <c r="AF19" i="43"/>
  <c r="AD19" i="43"/>
  <c r="X20" i="43"/>
  <c r="AC19" i="43"/>
  <c r="AB19" i="43"/>
  <c r="BN19" i="43" s="1"/>
  <c r="AG19" i="43"/>
  <c r="AE19" i="43"/>
  <c r="BN16" i="31"/>
  <c r="BM18" i="41"/>
  <c r="BC18" i="41"/>
  <c r="AS18" i="41"/>
  <c r="AI18" i="41"/>
  <c r="Y18" i="41"/>
  <c r="BH18" i="41"/>
  <c r="AX18" i="41"/>
  <c r="AN18" i="41"/>
  <c r="BG18" i="41"/>
  <c r="AW18" i="41"/>
  <c r="AM18" i="41"/>
  <c r="BJ18" i="41"/>
  <c r="AU18" i="41"/>
  <c r="BI18" i="41"/>
  <c r="AT18" i="41"/>
  <c r="BF18" i="41"/>
  <c r="AR18" i="41"/>
  <c r="BE18" i="41"/>
  <c r="AQ18" i="41"/>
  <c r="BD18" i="41"/>
  <c r="AP18" i="41"/>
  <c r="BB18" i="41"/>
  <c r="AO18" i="41"/>
  <c r="Z18" i="41"/>
  <c r="BA18" i="41"/>
  <c r="AL18" i="41"/>
  <c r="AZ18" i="41"/>
  <c r="AK18" i="41"/>
  <c r="BL18" i="41"/>
  <c r="AY18" i="41"/>
  <c r="AJ18" i="41"/>
  <c r="BK18" i="41"/>
  <c r="AV18" i="41"/>
  <c r="AH18" i="41"/>
  <c r="AA18" i="41"/>
  <c r="AF18" i="41"/>
  <c r="AD18" i="41"/>
  <c r="X19" i="41"/>
  <c r="AG18" i="41"/>
  <c r="AE18" i="41"/>
  <c r="AC18" i="41"/>
  <c r="AB18" i="41"/>
  <c r="BN18" i="41" s="1"/>
  <c r="BK15" i="13"/>
  <c r="BA15" i="13"/>
  <c r="AQ15" i="13"/>
  <c r="BI15" i="13"/>
  <c r="AY15" i="13"/>
  <c r="AO15" i="13"/>
  <c r="BG15" i="13"/>
  <c r="AW15" i="13"/>
  <c r="AM15" i="13"/>
  <c r="BF15" i="13"/>
  <c r="AV15" i="13"/>
  <c r="AL15" i="13"/>
  <c r="BJ15" i="13"/>
  <c r="AS15" i="13"/>
  <c r="BH15" i="13"/>
  <c r="AR15" i="13"/>
  <c r="Z15" i="13"/>
  <c r="BE15" i="13"/>
  <c r="AP15" i="13"/>
  <c r="Y15" i="13"/>
  <c r="BD15" i="13"/>
  <c r="AN15" i="13"/>
  <c r="BC15" i="13"/>
  <c r="AK15" i="13"/>
  <c r="BB15" i="13"/>
  <c r="AJ15" i="13"/>
  <c r="AZ15" i="13"/>
  <c r="AI15" i="13"/>
  <c r="AX15" i="13"/>
  <c r="AH15" i="13"/>
  <c r="BM15" i="13"/>
  <c r="AU15" i="13"/>
  <c r="BL15" i="13"/>
  <c r="AT15" i="13"/>
  <c r="AA15" i="13"/>
  <c r="AE15" i="13"/>
  <c r="AG15" i="13"/>
  <c r="AC15" i="13"/>
  <c r="AF15" i="13"/>
  <c r="X16" i="13"/>
  <c r="AD15" i="13"/>
  <c r="AB15" i="13"/>
  <c r="BN16" i="52"/>
  <c r="BE16" i="44"/>
  <c r="AU16" i="44"/>
  <c r="AK16" i="44"/>
  <c r="BJ16" i="44"/>
  <c r="AY16" i="44"/>
  <c r="AN16" i="44"/>
  <c r="BI16" i="44"/>
  <c r="AX16" i="44"/>
  <c r="AM16" i="44"/>
  <c r="BH16" i="44"/>
  <c r="AW16" i="44"/>
  <c r="AL16" i="44"/>
  <c r="Z16" i="44"/>
  <c r="BG16" i="44"/>
  <c r="AV16" i="44"/>
  <c r="AJ16" i="44"/>
  <c r="Y16" i="44"/>
  <c r="BF16" i="44"/>
  <c r="AT16" i="44"/>
  <c r="AI16" i="44"/>
  <c r="BD16" i="44"/>
  <c r="AS16" i="44"/>
  <c r="AH16" i="44"/>
  <c r="BC16" i="44"/>
  <c r="AR16" i="44"/>
  <c r="BM16" i="44"/>
  <c r="BB16" i="44"/>
  <c r="AQ16" i="44"/>
  <c r="BL16" i="44"/>
  <c r="BA16" i="44"/>
  <c r="AP16" i="44"/>
  <c r="BK16" i="44"/>
  <c r="AZ16" i="44"/>
  <c r="AO16" i="44"/>
  <c r="AA16" i="44"/>
  <c r="AE16" i="44"/>
  <c r="AB16" i="44"/>
  <c r="BN16" i="44" s="1"/>
  <c r="AC16" i="44"/>
  <c r="X17" i="44"/>
  <c r="AG16" i="44"/>
  <c r="AF16" i="44"/>
  <c r="AD16" i="44"/>
  <c r="BN15" i="8"/>
  <c r="BN15" i="49"/>
  <c r="BK16" i="24"/>
  <c r="BA16" i="24"/>
  <c r="AQ16" i="24"/>
  <c r="BJ16" i="24"/>
  <c r="AZ16" i="24"/>
  <c r="AP16" i="24"/>
  <c r="BI16" i="24"/>
  <c r="AY16" i="24"/>
  <c r="AO16" i="24"/>
  <c r="BG16" i="24"/>
  <c r="AW16" i="24"/>
  <c r="AM16" i="24"/>
  <c r="BF16" i="24"/>
  <c r="AV16" i="24"/>
  <c r="AL16" i="24"/>
  <c r="BE16" i="24"/>
  <c r="AU16" i="24"/>
  <c r="AK16" i="24"/>
  <c r="AA16" i="24"/>
  <c r="BB16" i="24"/>
  <c r="Z16" i="24"/>
  <c r="AX16" i="24"/>
  <c r="Y16" i="24"/>
  <c r="AT16" i="24"/>
  <c r="AS16" i="24"/>
  <c r="AR16" i="24"/>
  <c r="BM16" i="24"/>
  <c r="AN16" i="24"/>
  <c r="BL16" i="24"/>
  <c r="AJ16" i="24"/>
  <c r="BH16" i="24"/>
  <c r="AI16" i="24"/>
  <c r="BD16" i="24"/>
  <c r="AH16" i="24"/>
  <c r="BC16" i="24"/>
  <c r="AE16" i="24"/>
  <c r="AC16" i="24"/>
  <c r="AF16" i="24"/>
  <c r="AG16" i="24"/>
  <c r="AB16" i="24"/>
  <c r="AD16" i="24"/>
  <c r="X17" i="24"/>
  <c r="BD17" i="7"/>
  <c r="AT17" i="7"/>
  <c r="AJ17" i="7"/>
  <c r="Z17" i="7"/>
  <c r="BM17" i="7"/>
  <c r="BC17" i="7"/>
  <c r="AS17" i="7"/>
  <c r="AI17" i="7"/>
  <c r="Y17" i="7"/>
  <c r="BL17" i="7"/>
  <c r="BB17" i="7"/>
  <c r="AR17" i="7"/>
  <c r="AH17" i="7"/>
  <c r="BE17" i="7"/>
  <c r="AU17" i="7"/>
  <c r="AK17" i="7"/>
  <c r="AA17" i="7"/>
  <c r="BK17" i="7"/>
  <c r="BA17" i="7"/>
  <c r="AQ17" i="7"/>
  <c r="BJ17" i="7"/>
  <c r="AZ17" i="7"/>
  <c r="AP17" i="7"/>
  <c r="AV17" i="7"/>
  <c r="BI17" i="7"/>
  <c r="AY17" i="7"/>
  <c r="AO17" i="7"/>
  <c r="BF17" i="7"/>
  <c r="AL17" i="7"/>
  <c r="BH17" i="7"/>
  <c r="AX17" i="7"/>
  <c r="AN17" i="7"/>
  <c r="BG17" i="7"/>
  <c r="AW17" i="7"/>
  <c r="AM17" i="7"/>
  <c r="X18" i="7"/>
  <c r="AB17" i="7"/>
  <c r="AG17" i="7"/>
  <c r="AC17" i="7"/>
  <c r="AD17" i="7"/>
  <c r="AE17" i="7"/>
  <c r="AF17" i="7"/>
  <c r="BN16" i="62"/>
  <c r="BL19" i="51"/>
  <c r="BB19" i="51"/>
  <c r="AR19" i="51"/>
  <c r="AH19" i="51"/>
  <c r="BK19" i="51"/>
  <c r="BA19" i="51"/>
  <c r="AQ19" i="51"/>
  <c r="BJ19" i="51"/>
  <c r="AZ19" i="51"/>
  <c r="AP19" i="51"/>
  <c r="BI19" i="51"/>
  <c r="AY19" i="51"/>
  <c r="AO19" i="51"/>
  <c r="BF19" i="51"/>
  <c r="AN19" i="51"/>
  <c r="Z19" i="51"/>
  <c r="BE19" i="51"/>
  <c r="AM19" i="51"/>
  <c r="Y19" i="51"/>
  <c r="BD19" i="51"/>
  <c r="AL19" i="51"/>
  <c r="BC19" i="51"/>
  <c r="AK19" i="51"/>
  <c r="AX19" i="51"/>
  <c r="AJ19" i="51"/>
  <c r="AW19" i="51"/>
  <c r="AI19" i="51"/>
  <c r="AV19" i="51"/>
  <c r="BM19" i="51"/>
  <c r="AU19" i="51"/>
  <c r="BH19" i="51"/>
  <c r="AT19" i="51"/>
  <c r="BG19" i="51"/>
  <c r="AS19" i="51"/>
  <c r="AA19" i="51"/>
  <c r="AB19" i="51"/>
  <c r="AD19" i="51"/>
  <c r="AE19" i="51"/>
  <c r="AF19" i="51"/>
  <c r="AG19" i="51"/>
  <c r="X20" i="51"/>
  <c r="AC19" i="51"/>
  <c r="BK15" i="58"/>
  <c r="BA15" i="58"/>
  <c r="AQ15" i="58"/>
  <c r="BD15" i="58"/>
  <c r="AS15" i="58"/>
  <c r="AH15" i="58"/>
  <c r="BM15" i="58"/>
  <c r="BB15" i="58"/>
  <c r="AP15" i="58"/>
  <c r="BL15" i="58"/>
  <c r="AZ15" i="58"/>
  <c r="AO15" i="58"/>
  <c r="BG15" i="58"/>
  <c r="AV15" i="58"/>
  <c r="AK15" i="58"/>
  <c r="Z15" i="58"/>
  <c r="BC15" i="58"/>
  <c r="AJ15" i="58"/>
  <c r="AY15" i="58"/>
  <c r="AI15" i="58"/>
  <c r="AW15" i="58"/>
  <c r="BJ15" i="58"/>
  <c r="AT15" i="58"/>
  <c r="BI15" i="58"/>
  <c r="AR15" i="58"/>
  <c r="Y15" i="58"/>
  <c r="BH15" i="58"/>
  <c r="AN15" i="58"/>
  <c r="BF15" i="58"/>
  <c r="AM15" i="58"/>
  <c r="AU15" i="58"/>
  <c r="AL15" i="58"/>
  <c r="BE15" i="58"/>
  <c r="AX15" i="58"/>
  <c r="AA15" i="58"/>
  <c r="AD15" i="58"/>
  <c r="X16" i="58"/>
  <c r="AB15" i="58"/>
  <c r="AG15" i="58"/>
  <c r="AE15" i="58"/>
  <c r="AF15" i="58"/>
  <c r="AC15" i="58"/>
  <c r="BG17" i="52"/>
  <c r="AW17" i="52"/>
  <c r="AM17" i="52"/>
  <c r="BE17" i="52"/>
  <c r="AU17" i="52"/>
  <c r="AK17" i="52"/>
  <c r="BI17" i="52"/>
  <c r="AV17" i="52"/>
  <c r="AI17" i="52"/>
  <c r="BH17" i="52"/>
  <c r="AT17" i="52"/>
  <c r="AH17" i="52"/>
  <c r="BF17" i="52"/>
  <c r="AS17" i="52"/>
  <c r="BD17" i="52"/>
  <c r="AR17" i="52"/>
  <c r="BC17" i="52"/>
  <c r="AQ17" i="52"/>
  <c r="BB17" i="52"/>
  <c r="AP17" i="52"/>
  <c r="BL17" i="52"/>
  <c r="AZ17" i="52"/>
  <c r="AN17" i="52"/>
  <c r="Z17" i="52"/>
  <c r="BK17" i="52"/>
  <c r="AY17" i="52"/>
  <c r="AL17" i="52"/>
  <c r="Y17" i="52"/>
  <c r="BJ17" i="52"/>
  <c r="AX17" i="52"/>
  <c r="AJ17" i="52"/>
  <c r="BM17" i="52"/>
  <c r="BA17" i="52"/>
  <c r="AO17" i="52"/>
  <c r="AA17" i="52"/>
  <c r="AG17" i="52"/>
  <c r="AB17" i="52"/>
  <c r="BN17" i="52" s="1"/>
  <c r="AF17" i="52"/>
  <c r="AD17" i="52"/>
  <c r="AC17" i="52"/>
  <c r="AE17" i="52"/>
  <c r="X18" i="52"/>
  <c r="BD16" i="42"/>
  <c r="AT16" i="42"/>
  <c r="AJ16" i="42"/>
  <c r="Z16" i="42"/>
  <c r="BM16" i="42"/>
  <c r="BC16" i="42"/>
  <c r="AS16" i="42"/>
  <c r="AI16" i="42"/>
  <c r="Y16" i="42"/>
  <c r="BL16" i="42"/>
  <c r="BB16" i="42"/>
  <c r="AR16" i="42"/>
  <c r="AH16" i="42"/>
  <c r="BK16" i="42"/>
  <c r="BA16" i="42"/>
  <c r="AQ16" i="42"/>
  <c r="BJ16" i="42"/>
  <c r="AZ16" i="42"/>
  <c r="AP16" i="42"/>
  <c r="BI16" i="42"/>
  <c r="AY16" i="42"/>
  <c r="AO16" i="42"/>
  <c r="BH16" i="42"/>
  <c r="AX16" i="42"/>
  <c r="AN16" i="42"/>
  <c r="BG16" i="42"/>
  <c r="AW16" i="42"/>
  <c r="AM16" i="42"/>
  <c r="AK16" i="42"/>
  <c r="BF16" i="42"/>
  <c r="BE16" i="42"/>
  <c r="AV16" i="42"/>
  <c r="AU16" i="42"/>
  <c r="AL16" i="42"/>
  <c r="AA16" i="42"/>
  <c r="AE16" i="42"/>
  <c r="AD16" i="42"/>
  <c r="AG16" i="42"/>
  <c r="AC16" i="42"/>
  <c r="AB16" i="42"/>
  <c r="BN16" i="42" s="1"/>
  <c r="AF16" i="42"/>
  <c r="X17" i="42"/>
  <c r="BN16" i="48"/>
  <c r="BG17" i="56"/>
  <c r="AW17" i="56"/>
  <c r="AM17" i="56"/>
  <c r="BF17" i="56"/>
  <c r="AV17" i="56"/>
  <c r="AL17" i="56"/>
  <c r="BD17" i="56"/>
  <c r="AT17" i="56"/>
  <c r="AJ17" i="56"/>
  <c r="Z17" i="56"/>
  <c r="BM17" i="56"/>
  <c r="BC17" i="56"/>
  <c r="AS17" i="56"/>
  <c r="AI17" i="56"/>
  <c r="Y17" i="56"/>
  <c r="BK17" i="56"/>
  <c r="BA17" i="56"/>
  <c r="AQ17" i="56"/>
  <c r="BJ17" i="56"/>
  <c r="AZ17" i="56"/>
  <c r="AP17" i="56"/>
  <c r="BB17" i="56"/>
  <c r="AX17" i="56"/>
  <c r="AU17" i="56"/>
  <c r="AR17" i="56"/>
  <c r="AO17" i="56"/>
  <c r="BI17" i="56"/>
  <c r="AK17" i="56"/>
  <c r="BH17" i="56"/>
  <c r="AH17" i="56"/>
  <c r="AN17" i="56"/>
  <c r="BL17" i="56"/>
  <c r="BE17" i="56"/>
  <c r="AY17" i="56"/>
  <c r="AA17" i="56"/>
  <c r="AD17" i="56"/>
  <c r="AC17" i="56"/>
  <c r="AB17" i="56"/>
  <c r="AE17" i="56"/>
  <c r="AG17" i="56"/>
  <c r="AF17" i="56"/>
  <c r="X18" i="56"/>
  <c r="BN15" i="61"/>
  <c r="BJ21" i="22"/>
  <c r="AZ21" i="22"/>
  <c r="AP21" i="22"/>
  <c r="BI21" i="22"/>
  <c r="AY21" i="22"/>
  <c r="AO21" i="22"/>
  <c r="BH21" i="22"/>
  <c r="AX21" i="22"/>
  <c r="AN21" i="22"/>
  <c r="BG21" i="22"/>
  <c r="AW21" i="22"/>
  <c r="AM21" i="22"/>
  <c r="BF21" i="22"/>
  <c r="AV21" i="22"/>
  <c r="AL21" i="22"/>
  <c r="BE21" i="22"/>
  <c r="AU21" i="22"/>
  <c r="AK21" i="22"/>
  <c r="BD21" i="22"/>
  <c r="AT21" i="22"/>
  <c r="AJ21" i="22"/>
  <c r="Z21" i="22"/>
  <c r="BM21" i="22"/>
  <c r="BC21" i="22"/>
  <c r="AS21" i="22"/>
  <c r="AI21" i="22"/>
  <c r="Y21" i="22"/>
  <c r="BL21" i="22"/>
  <c r="BB21" i="22"/>
  <c r="AR21" i="22"/>
  <c r="AH21" i="22"/>
  <c r="BK21" i="22"/>
  <c r="BA21" i="22"/>
  <c r="AQ21" i="22"/>
  <c r="AA21" i="22"/>
  <c r="AG21" i="22"/>
  <c r="AE21" i="22"/>
  <c r="AF21" i="22"/>
  <c r="AC21" i="22"/>
  <c r="AB21" i="22"/>
  <c r="AD21" i="22"/>
  <c r="W1" i="22"/>
  <c r="BN17" i="41"/>
  <c r="BF17" i="45"/>
  <c r="AV17" i="45"/>
  <c r="AL17" i="45"/>
  <c r="BD17" i="45"/>
  <c r="AT17" i="45"/>
  <c r="AJ17" i="45"/>
  <c r="Z17" i="45"/>
  <c r="BM17" i="45"/>
  <c r="BC17" i="45"/>
  <c r="AS17" i="45"/>
  <c r="AI17" i="45"/>
  <c r="Y17" i="45"/>
  <c r="BK17" i="45"/>
  <c r="BA17" i="45"/>
  <c r="AQ17" i="45"/>
  <c r="BI17" i="45"/>
  <c r="AY17" i="45"/>
  <c r="AO17" i="45"/>
  <c r="BH17" i="45"/>
  <c r="AN17" i="45"/>
  <c r="BG17" i="45"/>
  <c r="AM17" i="45"/>
  <c r="BE17" i="45"/>
  <c r="AK17" i="45"/>
  <c r="BB17" i="45"/>
  <c r="AH17" i="45"/>
  <c r="AZ17" i="45"/>
  <c r="AX17" i="45"/>
  <c r="AW17" i="45"/>
  <c r="AU17" i="45"/>
  <c r="AA17" i="45"/>
  <c r="BL17" i="45"/>
  <c r="AR17" i="45"/>
  <c r="BJ17" i="45"/>
  <c r="AP17" i="45"/>
  <c r="AE17" i="45"/>
  <c r="AB17" i="45"/>
  <c r="AG17" i="45"/>
  <c r="X18" i="45"/>
  <c r="AC17" i="45"/>
  <c r="AD17" i="45"/>
  <c r="AF17" i="45"/>
  <c r="BN15" i="14"/>
  <c r="BN16" i="46"/>
  <c r="BI17" i="21"/>
  <c r="AY17" i="21"/>
  <c r="AO17" i="21"/>
  <c r="BH17" i="21"/>
  <c r="AX17" i="21"/>
  <c r="AN17" i="21"/>
  <c r="BG17" i="21"/>
  <c r="AW17" i="21"/>
  <c r="AM17" i="21"/>
  <c r="BE17" i="21"/>
  <c r="AU17" i="21"/>
  <c r="AK17" i="21"/>
  <c r="AA17" i="21"/>
  <c r="BM17" i="21"/>
  <c r="BC17" i="21"/>
  <c r="AS17" i="21"/>
  <c r="AI17" i="21"/>
  <c r="Y17" i="21"/>
  <c r="BJ17" i="21"/>
  <c r="AZ17" i="21"/>
  <c r="AP17" i="21"/>
  <c r="BF17" i="21"/>
  <c r="AH17" i="21"/>
  <c r="BD17" i="21"/>
  <c r="BB17" i="21"/>
  <c r="BA17" i="21"/>
  <c r="Z17" i="21"/>
  <c r="AV17" i="21"/>
  <c r="AT17" i="21"/>
  <c r="AQ17" i="21"/>
  <c r="BL17" i="21"/>
  <c r="AL17" i="21"/>
  <c r="BK17" i="21"/>
  <c r="AJ17" i="21"/>
  <c r="AR17" i="21"/>
  <c r="AC17" i="21"/>
  <c r="AD17" i="21"/>
  <c r="AB17" i="21"/>
  <c r="AG17" i="21"/>
  <c r="AF17" i="21"/>
  <c r="X18" i="21"/>
  <c r="AE17" i="21"/>
  <c r="BN16" i="27"/>
  <c r="BN17" i="11"/>
  <c r="BN18" i="51"/>
  <c r="BN15" i="16"/>
  <c r="BH18" i="52" l="1"/>
  <c r="AX18" i="52"/>
  <c r="AN18" i="52"/>
  <c r="BF18" i="52"/>
  <c r="AV18" i="52"/>
  <c r="AL18" i="52"/>
  <c r="BJ18" i="52"/>
  <c r="AW18" i="52"/>
  <c r="AJ18" i="52"/>
  <c r="BI18" i="52"/>
  <c r="AU18" i="52"/>
  <c r="AI18" i="52"/>
  <c r="BG18" i="52"/>
  <c r="AT18" i="52"/>
  <c r="AH18" i="52"/>
  <c r="BE18" i="52"/>
  <c r="AS18" i="52"/>
  <c r="BD18" i="52"/>
  <c r="AR18" i="52"/>
  <c r="BC18" i="52"/>
  <c r="AQ18" i="52"/>
  <c r="BM18" i="52"/>
  <c r="BA18" i="52"/>
  <c r="AO18" i="52"/>
  <c r="BL18" i="52"/>
  <c r="AZ18" i="52"/>
  <c r="AM18" i="52"/>
  <c r="Z18" i="52"/>
  <c r="BK18" i="52"/>
  <c r="AY18" i="52"/>
  <c r="AK18" i="52"/>
  <c r="Y18" i="52"/>
  <c r="BB18" i="52"/>
  <c r="AP18" i="52"/>
  <c r="AA18" i="52"/>
  <c r="X19" i="52"/>
  <c r="AG18" i="52"/>
  <c r="AB18" i="52"/>
  <c r="BN18" i="52" s="1"/>
  <c r="AF18" i="52"/>
  <c r="AC18" i="52"/>
  <c r="AE18" i="52"/>
  <c r="AD18" i="52"/>
  <c r="BH18" i="45"/>
  <c r="BG18" i="45"/>
  <c r="AW18" i="45"/>
  <c r="AM18" i="45"/>
  <c r="BE18" i="45"/>
  <c r="AU18" i="45"/>
  <c r="AK18" i="45"/>
  <c r="BD18" i="45"/>
  <c r="AT18" i="45"/>
  <c r="AJ18" i="45"/>
  <c r="Z18" i="45"/>
  <c r="BM18" i="45"/>
  <c r="BB18" i="45"/>
  <c r="AR18" i="45"/>
  <c r="AH18" i="45"/>
  <c r="BK18" i="45"/>
  <c r="AZ18" i="45"/>
  <c r="AP18" i="45"/>
  <c r="AY18" i="45"/>
  <c r="AX18" i="45"/>
  <c r="AV18" i="45"/>
  <c r="AS18" i="45"/>
  <c r="Y18" i="45"/>
  <c r="BL18" i="45"/>
  <c r="AQ18" i="45"/>
  <c r="BJ18" i="45"/>
  <c r="AO18" i="45"/>
  <c r="BI18" i="45"/>
  <c r="AN18" i="45"/>
  <c r="BF18" i="45"/>
  <c r="AL18" i="45"/>
  <c r="BC18" i="45"/>
  <c r="AI18" i="45"/>
  <c r="BA18" i="45"/>
  <c r="AA18" i="45"/>
  <c r="AE18" i="45"/>
  <c r="AG18" i="45"/>
  <c r="X19" i="45"/>
  <c r="AF18" i="45"/>
  <c r="AD18" i="45"/>
  <c r="AB18" i="45"/>
  <c r="AC18" i="45"/>
  <c r="BN17" i="7"/>
  <c r="BE19" i="41"/>
  <c r="AU19" i="41"/>
  <c r="AK19" i="41"/>
  <c r="BK19" i="41"/>
  <c r="BA19" i="41"/>
  <c r="AQ19" i="41"/>
  <c r="BJ19" i="41"/>
  <c r="AZ19" i="41"/>
  <c r="AP19" i="41"/>
  <c r="BI19" i="41"/>
  <c r="AY19" i="41"/>
  <c r="AO19" i="41"/>
  <c r="BL19" i="41"/>
  <c r="AT19" i="41"/>
  <c r="BH19" i="41"/>
  <c r="AS19" i="41"/>
  <c r="BG19" i="41"/>
  <c r="AR19" i="41"/>
  <c r="Z19" i="41"/>
  <c r="BF19" i="41"/>
  <c r="AN19" i="41"/>
  <c r="Y19" i="41"/>
  <c r="BD19" i="41"/>
  <c r="AM19" i="41"/>
  <c r="BC19" i="41"/>
  <c r="AL19" i="41"/>
  <c r="BB19" i="41"/>
  <c r="AJ19" i="41"/>
  <c r="AX19" i="41"/>
  <c r="AI19" i="41"/>
  <c r="AW19" i="41"/>
  <c r="AH19" i="41"/>
  <c r="BM19" i="41"/>
  <c r="AV19" i="41"/>
  <c r="AA19" i="41"/>
  <c r="AE19" i="41"/>
  <c r="X20" i="41"/>
  <c r="AB19" i="41"/>
  <c r="AF19" i="41"/>
  <c r="AC19" i="41"/>
  <c r="AG19" i="41"/>
  <c r="AD19" i="41"/>
  <c r="BD19" i="54"/>
  <c r="AT19" i="54"/>
  <c r="AJ19" i="54"/>
  <c r="Z19" i="54"/>
  <c r="BG19" i="54"/>
  <c r="AV19" i="54"/>
  <c r="AK19" i="54"/>
  <c r="Y19" i="54"/>
  <c r="BE19" i="54"/>
  <c r="AS19" i="54"/>
  <c r="AH19" i="54"/>
  <c r="BM19" i="54"/>
  <c r="BB19" i="54"/>
  <c r="AQ19" i="54"/>
  <c r="BJ19" i="54"/>
  <c r="AU19" i="54"/>
  <c r="BH19" i="54"/>
  <c r="AP19" i="54"/>
  <c r="AZ19" i="54"/>
  <c r="AL19" i="54"/>
  <c r="AY19" i="54"/>
  <c r="AX19" i="54"/>
  <c r="AA19" i="54"/>
  <c r="AW19" i="54"/>
  <c r="AR19" i="54"/>
  <c r="BL19" i="54"/>
  <c r="AO19" i="54"/>
  <c r="BK19" i="54"/>
  <c r="AN19" i="54"/>
  <c r="BI19" i="54"/>
  <c r="AM19" i="54"/>
  <c r="BF19" i="54"/>
  <c r="AI19" i="54"/>
  <c r="BC19" i="54"/>
  <c r="BA19" i="54"/>
  <c r="AF19" i="54"/>
  <c r="AG19" i="54"/>
  <c r="AE19" i="54"/>
  <c r="AB19" i="54"/>
  <c r="BN19" i="54" s="1"/>
  <c r="AC19" i="54"/>
  <c r="X20" i="54"/>
  <c r="AD19" i="54"/>
  <c r="BN16" i="34"/>
  <c r="BN16" i="29"/>
  <c r="BL18" i="53"/>
  <c r="BB18" i="53"/>
  <c r="AR18" i="53"/>
  <c r="AH18" i="53"/>
  <c r="BK18" i="53"/>
  <c r="BA18" i="53"/>
  <c r="AQ18" i="53"/>
  <c r="BJ18" i="53"/>
  <c r="AZ18" i="53"/>
  <c r="AP18" i="53"/>
  <c r="BI18" i="53"/>
  <c r="AY18" i="53"/>
  <c r="AO18" i="53"/>
  <c r="BE18" i="53"/>
  <c r="AU18" i="53"/>
  <c r="AK18" i="53"/>
  <c r="BM18" i="53"/>
  <c r="AS18" i="53"/>
  <c r="Y18" i="53"/>
  <c r="BH18" i="53"/>
  <c r="AN18" i="53"/>
  <c r="BG18" i="53"/>
  <c r="AM18" i="53"/>
  <c r="BF18" i="53"/>
  <c r="AL18" i="53"/>
  <c r="BD18" i="53"/>
  <c r="AJ18" i="53"/>
  <c r="BC18" i="53"/>
  <c r="AI18" i="53"/>
  <c r="AX18" i="53"/>
  <c r="AW18" i="53"/>
  <c r="AV18" i="53"/>
  <c r="AT18" i="53"/>
  <c r="Z18" i="53"/>
  <c r="AA18" i="53"/>
  <c r="AB18" i="53"/>
  <c r="AF18" i="53"/>
  <c r="AE18" i="53"/>
  <c r="AC18" i="53"/>
  <c r="X19" i="53"/>
  <c r="AD18" i="53"/>
  <c r="AG18" i="53"/>
  <c r="BN17" i="27"/>
  <c r="BJ20" i="20"/>
  <c r="AZ20" i="20"/>
  <c r="AP20" i="20"/>
  <c r="BD20" i="20"/>
  <c r="AT20" i="20"/>
  <c r="AJ20" i="20"/>
  <c r="Z20" i="20"/>
  <c r="BK20" i="20"/>
  <c r="BA20" i="20"/>
  <c r="AQ20" i="20"/>
  <c r="BM20" i="20"/>
  <c r="AX20" i="20"/>
  <c r="AK20" i="20"/>
  <c r="BL20" i="20"/>
  <c r="AW20" i="20"/>
  <c r="AI20" i="20"/>
  <c r="BI20" i="20"/>
  <c r="AV20" i="20"/>
  <c r="AH20" i="20"/>
  <c r="BH20" i="20"/>
  <c r="AU20" i="20"/>
  <c r="BG20" i="20"/>
  <c r="AS20" i="20"/>
  <c r="BF20" i="20"/>
  <c r="AR20" i="20"/>
  <c r="BC20" i="20"/>
  <c r="AN20" i="20"/>
  <c r="AA20" i="20"/>
  <c r="BB20" i="20"/>
  <c r="AM20" i="20"/>
  <c r="Y20" i="20"/>
  <c r="AY20" i="20"/>
  <c r="AL20" i="20"/>
  <c r="BE20" i="20"/>
  <c r="AO20" i="20"/>
  <c r="AE20" i="20"/>
  <c r="AD20" i="20"/>
  <c r="AG20" i="20"/>
  <c r="AC20" i="20"/>
  <c r="X21" i="20"/>
  <c r="AB20" i="20"/>
  <c r="AF20" i="20"/>
  <c r="BF17" i="30"/>
  <c r="AV17" i="30"/>
  <c r="AL17" i="30"/>
  <c r="BD17" i="30"/>
  <c r="AT17" i="30"/>
  <c r="AJ17" i="30"/>
  <c r="Z17" i="30"/>
  <c r="BL17" i="30"/>
  <c r="BB17" i="30"/>
  <c r="AR17" i="30"/>
  <c r="AH17" i="30"/>
  <c r="BK17" i="30"/>
  <c r="BA17" i="30"/>
  <c r="AQ17" i="30"/>
  <c r="BJ17" i="30"/>
  <c r="AZ17" i="30"/>
  <c r="AP17" i="30"/>
  <c r="AY17" i="30"/>
  <c r="AX17" i="30"/>
  <c r="AW17" i="30"/>
  <c r="AU17" i="30"/>
  <c r="AA17" i="30"/>
  <c r="BM17" i="30"/>
  <c r="AS17" i="30"/>
  <c r="Y17" i="30"/>
  <c r="BI17" i="30"/>
  <c r="AO17" i="30"/>
  <c r="BG17" i="30"/>
  <c r="AM17" i="30"/>
  <c r="BE17" i="30"/>
  <c r="AK17" i="30"/>
  <c r="BC17" i="30"/>
  <c r="AI17" i="30"/>
  <c r="BH17" i="30"/>
  <c r="AN17" i="30"/>
  <c r="X18" i="30"/>
  <c r="AF17" i="30"/>
  <c r="AC17" i="30"/>
  <c r="AE17" i="30"/>
  <c r="AG17" i="30"/>
  <c r="AD17" i="30"/>
  <c r="AB17" i="30"/>
  <c r="BE18" i="7"/>
  <c r="AU18" i="7"/>
  <c r="AK18" i="7"/>
  <c r="BD18" i="7"/>
  <c r="AT18" i="7"/>
  <c r="AJ18" i="7"/>
  <c r="Z18" i="7"/>
  <c r="BM18" i="7"/>
  <c r="BC18" i="7"/>
  <c r="AS18" i="7"/>
  <c r="AI18" i="7"/>
  <c r="Y18" i="7"/>
  <c r="BF18" i="7"/>
  <c r="AV18" i="7"/>
  <c r="AL18" i="7"/>
  <c r="BL18" i="7"/>
  <c r="BB18" i="7"/>
  <c r="AR18" i="7"/>
  <c r="AH18" i="7"/>
  <c r="BK18" i="7"/>
  <c r="BA18" i="7"/>
  <c r="AQ18" i="7"/>
  <c r="BJ18" i="7"/>
  <c r="AZ18" i="7"/>
  <c r="AP18" i="7"/>
  <c r="BG18" i="7"/>
  <c r="AW18" i="7"/>
  <c r="AM18" i="7"/>
  <c r="BI18" i="7"/>
  <c r="AY18" i="7"/>
  <c r="AO18" i="7"/>
  <c r="BH18" i="7"/>
  <c r="AX18" i="7"/>
  <c r="AN18" i="7"/>
  <c r="AA18" i="7"/>
  <c r="X19" i="7"/>
  <c r="AE18" i="7"/>
  <c r="AC18" i="7"/>
  <c r="AG18" i="7"/>
  <c r="AD18" i="7"/>
  <c r="AF18" i="7"/>
  <c r="AB18" i="7"/>
  <c r="BN20" i="55"/>
  <c r="BN18" i="19"/>
  <c r="BH17" i="61"/>
  <c r="AX17" i="61"/>
  <c r="AN17" i="61"/>
  <c r="BG17" i="61"/>
  <c r="AW17" i="61"/>
  <c r="AM17" i="61"/>
  <c r="BF17" i="61"/>
  <c r="AV17" i="61"/>
  <c r="AL17" i="61"/>
  <c r="BE17" i="61"/>
  <c r="BD17" i="61"/>
  <c r="AT17" i="61"/>
  <c r="AJ17" i="61"/>
  <c r="Z17" i="61"/>
  <c r="BI17" i="61"/>
  <c r="AP17" i="61"/>
  <c r="BC17" i="61"/>
  <c r="AO17" i="61"/>
  <c r="BB17" i="61"/>
  <c r="AK17" i="61"/>
  <c r="BA17" i="61"/>
  <c r="AI17" i="61"/>
  <c r="AZ17" i="61"/>
  <c r="AH17" i="61"/>
  <c r="AY17" i="61"/>
  <c r="BM17" i="61"/>
  <c r="AU17" i="61"/>
  <c r="BK17" i="61"/>
  <c r="AR17" i="61"/>
  <c r="BJ17" i="61"/>
  <c r="AQ17" i="61"/>
  <c r="Y17" i="61"/>
  <c r="BL17" i="61"/>
  <c r="AS17" i="61"/>
  <c r="AA17" i="61"/>
  <c r="AD17" i="61"/>
  <c r="AC17" i="61"/>
  <c r="AG17" i="61"/>
  <c r="AE17" i="61"/>
  <c r="X18" i="61"/>
  <c r="AB17" i="61"/>
  <c r="BN17" i="61" s="1"/>
  <c r="AF17" i="61"/>
  <c r="BN17" i="32"/>
  <c r="BL18" i="31"/>
  <c r="BB18" i="31"/>
  <c r="AR18" i="31"/>
  <c r="AH18" i="31"/>
  <c r="BK18" i="31"/>
  <c r="BA18" i="31"/>
  <c r="AQ18" i="31"/>
  <c r="BJ18" i="31"/>
  <c r="AZ18" i="31"/>
  <c r="AP18" i="31"/>
  <c r="BI18" i="31"/>
  <c r="AY18" i="31"/>
  <c r="AO18" i="31"/>
  <c r="BH18" i="31"/>
  <c r="AX18" i="31"/>
  <c r="AN18" i="31"/>
  <c r="BG18" i="31"/>
  <c r="AW18" i="31"/>
  <c r="AM18" i="31"/>
  <c r="BF18" i="31"/>
  <c r="AV18" i="31"/>
  <c r="AL18" i="31"/>
  <c r="BE18" i="31"/>
  <c r="AU18" i="31"/>
  <c r="AK18" i="31"/>
  <c r="BM18" i="31"/>
  <c r="BD18" i="31"/>
  <c r="BC18" i="31"/>
  <c r="AT18" i="31"/>
  <c r="AS18" i="31"/>
  <c r="AJ18" i="31"/>
  <c r="AI18" i="31"/>
  <c r="Z18" i="31"/>
  <c r="Y18" i="31"/>
  <c r="AA18" i="31"/>
  <c r="AD18" i="31"/>
  <c r="AB18" i="31"/>
  <c r="AC18" i="31"/>
  <c r="AG18" i="31"/>
  <c r="AE18" i="31"/>
  <c r="X19" i="31"/>
  <c r="AF18" i="31"/>
  <c r="BN17" i="46"/>
  <c r="BN17" i="45"/>
  <c r="BN21" i="22"/>
  <c r="BN17" i="15"/>
  <c r="BH19" i="11"/>
  <c r="AX19" i="11"/>
  <c r="AN19" i="11"/>
  <c r="BF19" i="11"/>
  <c r="AV19" i="11"/>
  <c r="AL19" i="11"/>
  <c r="BI19" i="11"/>
  <c r="AU19" i="11"/>
  <c r="AI19" i="11"/>
  <c r="BG19" i="11"/>
  <c r="AT19" i="11"/>
  <c r="AH19" i="11"/>
  <c r="BE19" i="11"/>
  <c r="AS19" i="11"/>
  <c r="BD19" i="11"/>
  <c r="AR19" i="11"/>
  <c r="BC19" i="11"/>
  <c r="AQ19" i="11"/>
  <c r="BB19" i="11"/>
  <c r="AP19" i="11"/>
  <c r="BM19" i="11"/>
  <c r="BA19" i="11"/>
  <c r="AO19" i="11"/>
  <c r="BL19" i="11"/>
  <c r="AZ19" i="11"/>
  <c r="AM19" i="11"/>
  <c r="Z19" i="11"/>
  <c r="BK19" i="11"/>
  <c r="AY19" i="11"/>
  <c r="AK19" i="11"/>
  <c r="Y19" i="11"/>
  <c r="BJ19" i="11"/>
  <c r="AW19" i="11"/>
  <c r="AJ19" i="11"/>
  <c r="AA19" i="11"/>
  <c r="AG19" i="11"/>
  <c r="AC19" i="11"/>
  <c r="X20" i="11"/>
  <c r="AB19" i="11"/>
  <c r="AF19" i="11"/>
  <c r="AE19" i="11"/>
  <c r="AD19" i="11"/>
  <c r="BN19" i="35"/>
  <c r="BK18" i="37"/>
  <c r="BA18" i="37"/>
  <c r="AQ18" i="37"/>
  <c r="BJ18" i="37"/>
  <c r="AZ18" i="37"/>
  <c r="AP18" i="37"/>
  <c r="BI18" i="37"/>
  <c r="AY18" i="37"/>
  <c r="AO18" i="37"/>
  <c r="BH18" i="37"/>
  <c r="AX18" i="37"/>
  <c r="AN18" i="37"/>
  <c r="BG18" i="37"/>
  <c r="AW18" i="37"/>
  <c r="AM18" i="37"/>
  <c r="BF18" i="37"/>
  <c r="AV18" i="37"/>
  <c r="AL18" i="37"/>
  <c r="BE18" i="37"/>
  <c r="AU18" i="37"/>
  <c r="AK18" i="37"/>
  <c r="BD18" i="37"/>
  <c r="AT18" i="37"/>
  <c r="AJ18" i="37"/>
  <c r="Z18" i="37"/>
  <c r="AR18" i="37"/>
  <c r="AI18" i="37"/>
  <c r="AH18" i="37"/>
  <c r="Y18" i="37"/>
  <c r="BM18" i="37"/>
  <c r="BL18" i="37"/>
  <c r="BC18" i="37"/>
  <c r="BB18" i="37"/>
  <c r="AS18" i="37"/>
  <c r="AA18" i="37"/>
  <c r="AC18" i="37"/>
  <c r="AB18" i="37"/>
  <c r="AE18" i="37"/>
  <c r="AF18" i="37"/>
  <c r="AG18" i="37"/>
  <c r="X19" i="37"/>
  <c r="AD18" i="37"/>
  <c r="BN16" i="26"/>
  <c r="BN15" i="57"/>
  <c r="BN17" i="53"/>
  <c r="BN15" i="9"/>
  <c r="BF20" i="59"/>
  <c r="AV20" i="59"/>
  <c r="AL20" i="59"/>
  <c r="BG20" i="59"/>
  <c r="AU20" i="59"/>
  <c r="AJ20" i="59"/>
  <c r="Y20" i="59"/>
  <c r="BE20" i="59"/>
  <c r="AT20" i="59"/>
  <c r="AI20" i="59"/>
  <c r="BC20" i="59"/>
  <c r="AR20" i="59"/>
  <c r="BK20" i="59"/>
  <c r="AZ20" i="59"/>
  <c r="BJ20" i="59"/>
  <c r="AY20" i="59"/>
  <c r="AN20" i="59"/>
  <c r="BI20" i="59"/>
  <c r="AX20" i="59"/>
  <c r="AM20" i="59"/>
  <c r="BL20" i="59"/>
  <c r="AK20" i="59"/>
  <c r="BH20" i="59"/>
  <c r="AH20" i="59"/>
  <c r="BD20" i="59"/>
  <c r="BB20" i="59"/>
  <c r="BA20" i="59"/>
  <c r="AW20" i="59"/>
  <c r="Z20" i="59"/>
  <c r="AS20" i="59"/>
  <c r="AP20" i="59"/>
  <c r="BM20" i="59"/>
  <c r="AO20" i="59"/>
  <c r="AQ20" i="59"/>
  <c r="AA20" i="59"/>
  <c r="AB20" i="59"/>
  <c r="AG20" i="59"/>
  <c r="AC20" i="59"/>
  <c r="AE20" i="59"/>
  <c r="X21" i="59"/>
  <c r="AD20" i="59"/>
  <c r="AF20" i="59"/>
  <c r="BN17" i="12"/>
  <c r="BN17" i="38"/>
  <c r="BD18" i="56"/>
  <c r="AT18" i="56"/>
  <c r="BJ18" i="56"/>
  <c r="AY18" i="56"/>
  <c r="AN18" i="56"/>
  <c r="BI18" i="56"/>
  <c r="AX18" i="56"/>
  <c r="AM18" i="56"/>
  <c r="BG18" i="56"/>
  <c r="AV18" i="56"/>
  <c r="AK18" i="56"/>
  <c r="BF18" i="56"/>
  <c r="AU18" i="56"/>
  <c r="AJ18" i="56"/>
  <c r="Z18" i="56"/>
  <c r="BC18" i="56"/>
  <c r="AR18" i="56"/>
  <c r="AH18" i="56"/>
  <c r="BM18" i="56"/>
  <c r="BB18" i="56"/>
  <c r="AQ18" i="56"/>
  <c r="BE18" i="56"/>
  <c r="AZ18" i="56"/>
  <c r="Y18" i="56"/>
  <c r="AW18" i="56"/>
  <c r="AS18" i="56"/>
  <c r="AP18" i="56"/>
  <c r="BL18" i="56"/>
  <c r="AL18" i="56"/>
  <c r="BK18" i="56"/>
  <c r="AI18" i="56"/>
  <c r="BH18" i="56"/>
  <c r="BA18" i="56"/>
  <c r="AO18" i="56"/>
  <c r="AA18" i="56"/>
  <c r="AG18" i="56"/>
  <c r="AF18" i="56"/>
  <c r="X19" i="56"/>
  <c r="AC18" i="56"/>
  <c r="AE18" i="56"/>
  <c r="AB18" i="56"/>
  <c r="AD18" i="56"/>
  <c r="BD20" i="51"/>
  <c r="AT20" i="51"/>
  <c r="AJ20" i="51"/>
  <c r="Z20" i="51"/>
  <c r="BM20" i="51"/>
  <c r="BC20" i="51"/>
  <c r="AS20" i="51"/>
  <c r="AI20" i="51"/>
  <c r="Y20" i="51"/>
  <c r="BL20" i="51"/>
  <c r="BB20" i="51"/>
  <c r="AR20" i="51"/>
  <c r="AH20" i="51"/>
  <c r="BK20" i="51"/>
  <c r="BA20" i="51"/>
  <c r="AQ20" i="51"/>
  <c r="BH20" i="51"/>
  <c r="AP20" i="51"/>
  <c r="BG20" i="51"/>
  <c r="AO20" i="51"/>
  <c r="AA20" i="51"/>
  <c r="BF20" i="51"/>
  <c r="AN20" i="51"/>
  <c r="BE20" i="51"/>
  <c r="AM20" i="51"/>
  <c r="AZ20" i="51"/>
  <c r="AL20" i="51"/>
  <c r="AY20" i="51"/>
  <c r="AK20" i="51"/>
  <c r="AX20" i="51"/>
  <c r="AW20" i="51"/>
  <c r="BJ20" i="51"/>
  <c r="AV20" i="51"/>
  <c r="BI20" i="51"/>
  <c r="AU20" i="51"/>
  <c r="AC20" i="51"/>
  <c r="X21" i="51"/>
  <c r="AE20" i="51"/>
  <c r="AB20" i="51"/>
  <c r="AD20" i="51"/>
  <c r="AG20" i="51"/>
  <c r="AF20" i="51"/>
  <c r="BE20" i="43"/>
  <c r="AU20" i="43"/>
  <c r="AK20" i="43"/>
  <c r="BD20" i="43"/>
  <c r="AT20" i="43"/>
  <c r="AJ20" i="43"/>
  <c r="Z20" i="43"/>
  <c r="BM20" i="43"/>
  <c r="BC20" i="43"/>
  <c r="AS20" i="43"/>
  <c r="AI20" i="43"/>
  <c r="Y20" i="43"/>
  <c r="BL20" i="43"/>
  <c r="BB20" i="43"/>
  <c r="AR20" i="43"/>
  <c r="AH20" i="43"/>
  <c r="BK20" i="43"/>
  <c r="BA20" i="43"/>
  <c r="AQ20" i="43"/>
  <c r="BJ20" i="43"/>
  <c r="AZ20" i="43"/>
  <c r="AP20" i="43"/>
  <c r="BI20" i="43"/>
  <c r="AY20" i="43"/>
  <c r="AO20" i="43"/>
  <c r="BH20" i="43"/>
  <c r="AX20" i="43"/>
  <c r="AN20" i="43"/>
  <c r="BG20" i="43"/>
  <c r="AW20" i="43"/>
  <c r="AM20" i="43"/>
  <c r="BF20" i="43"/>
  <c r="AV20" i="43"/>
  <c r="AL20" i="43"/>
  <c r="AA20" i="43"/>
  <c r="AG20" i="43"/>
  <c r="X21" i="43"/>
  <c r="AF20" i="43"/>
  <c r="AB20" i="43"/>
  <c r="AD20" i="43"/>
  <c r="AC20" i="43"/>
  <c r="AE20" i="43"/>
  <c r="BD18" i="46"/>
  <c r="AT18" i="46"/>
  <c r="AJ18" i="46"/>
  <c r="Z18" i="46"/>
  <c r="BL18" i="46"/>
  <c r="BB18" i="46"/>
  <c r="AR18" i="46"/>
  <c r="AH18" i="46"/>
  <c r="BJ18" i="46"/>
  <c r="AZ18" i="46"/>
  <c r="AP18" i="46"/>
  <c r="BK18" i="46"/>
  <c r="AW18" i="46"/>
  <c r="AI18" i="46"/>
  <c r="BI18" i="46"/>
  <c r="AV18" i="46"/>
  <c r="BH18" i="46"/>
  <c r="AU18" i="46"/>
  <c r="BG18" i="46"/>
  <c r="AS18" i="46"/>
  <c r="BF18" i="46"/>
  <c r="AQ18" i="46"/>
  <c r="BE18" i="46"/>
  <c r="AO18" i="46"/>
  <c r="BC18" i="46"/>
  <c r="AN18" i="46"/>
  <c r="BA18" i="46"/>
  <c r="AM18" i="46"/>
  <c r="Y18" i="46"/>
  <c r="BM18" i="46"/>
  <c r="AX18" i="46"/>
  <c r="AK18" i="46"/>
  <c r="AY18" i="46"/>
  <c r="AL18" i="46"/>
  <c r="AA18" i="46"/>
  <c r="AE18" i="46"/>
  <c r="X19" i="46"/>
  <c r="AC18" i="46"/>
  <c r="AF18" i="46"/>
  <c r="AB18" i="46"/>
  <c r="AG18" i="46"/>
  <c r="AD18" i="46"/>
  <c r="BM16" i="50"/>
  <c r="BC16" i="50"/>
  <c r="AS16" i="50"/>
  <c r="AI16" i="50"/>
  <c r="Y16" i="50"/>
  <c r="BK16" i="50"/>
  <c r="AZ16" i="50"/>
  <c r="AO16" i="50"/>
  <c r="BJ16" i="50"/>
  <c r="AY16" i="50"/>
  <c r="AN16" i="50"/>
  <c r="BH16" i="50"/>
  <c r="AW16" i="50"/>
  <c r="AL16" i="50"/>
  <c r="BE16" i="50"/>
  <c r="AT16" i="50"/>
  <c r="AH16" i="50"/>
  <c r="BI16" i="50"/>
  <c r="AQ16" i="50"/>
  <c r="BG16" i="50"/>
  <c r="AP16" i="50"/>
  <c r="BF16" i="50"/>
  <c r="AM16" i="50"/>
  <c r="BD16" i="50"/>
  <c r="AK16" i="50"/>
  <c r="BB16" i="50"/>
  <c r="AJ16" i="50"/>
  <c r="BA16" i="50"/>
  <c r="AX16" i="50"/>
  <c r="AV16" i="50"/>
  <c r="AU16" i="50"/>
  <c r="BL16" i="50"/>
  <c r="AR16" i="50"/>
  <c r="Z16" i="50"/>
  <c r="AA16" i="50"/>
  <c r="AG16" i="50"/>
  <c r="AF16" i="50"/>
  <c r="AB16" i="50"/>
  <c r="AC16" i="50"/>
  <c r="AD16" i="50"/>
  <c r="AE16" i="50"/>
  <c r="X17" i="50"/>
  <c r="BG17" i="29"/>
  <c r="AW17" i="29"/>
  <c r="AM17" i="29"/>
  <c r="BE17" i="29"/>
  <c r="AT17" i="29"/>
  <c r="AI17" i="29"/>
  <c r="BD17" i="29"/>
  <c r="AS17" i="29"/>
  <c r="AH17" i="29"/>
  <c r="BC17" i="29"/>
  <c r="AR17" i="29"/>
  <c r="BM17" i="29"/>
  <c r="BB17" i="29"/>
  <c r="AQ17" i="29"/>
  <c r="BL17" i="29"/>
  <c r="BA17" i="29"/>
  <c r="AP17" i="29"/>
  <c r="BK17" i="29"/>
  <c r="AZ17" i="29"/>
  <c r="AO17" i="29"/>
  <c r="BI17" i="29"/>
  <c r="AX17" i="29"/>
  <c r="AL17" i="29"/>
  <c r="BH17" i="29"/>
  <c r="AV17" i="29"/>
  <c r="AK17" i="29"/>
  <c r="Z17" i="29"/>
  <c r="BF17" i="29"/>
  <c r="AU17" i="29"/>
  <c r="AJ17" i="29"/>
  <c r="Y17" i="29"/>
  <c r="BJ17" i="29"/>
  <c r="AY17" i="29"/>
  <c r="AN17" i="29"/>
  <c r="AA17" i="29"/>
  <c r="AG17" i="29"/>
  <c r="AD17" i="29"/>
  <c r="AC17" i="29"/>
  <c r="AE17" i="29"/>
  <c r="AB17" i="29"/>
  <c r="AF17" i="29"/>
  <c r="X18" i="29"/>
  <c r="BI17" i="14"/>
  <c r="AY17" i="14"/>
  <c r="AO17" i="14"/>
  <c r="BG17" i="14"/>
  <c r="AW17" i="14"/>
  <c r="AM17" i="14"/>
  <c r="BF17" i="14"/>
  <c r="AV17" i="14"/>
  <c r="AL17" i="14"/>
  <c r="BE17" i="14"/>
  <c r="AU17" i="14"/>
  <c r="AK17" i="14"/>
  <c r="BD17" i="14"/>
  <c r="AT17" i="14"/>
  <c r="AJ17" i="14"/>
  <c r="Z17" i="14"/>
  <c r="BL17" i="14"/>
  <c r="BB17" i="14"/>
  <c r="AR17" i="14"/>
  <c r="AH17" i="14"/>
  <c r="AQ17" i="14"/>
  <c r="BM17" i="14"/>
  <c r="AP17" i="14"/>
  <c r="BK17" i="14"/>
  <c r="AN17" i="14"/>
  <c r="BJ17" i="14"/>
  <c r="AI17" i="14"/>
  <c r="BH17" i="14"/>
  <c r="BC17" i="14"/>
  <c r="BA17" i="14"/>
  <c r="AZ17" i="14"/>
  <c r="Y17" i="14"/>
  <c r="AX17" i="14"/>
  <c r="AS17" i="14"/>
  <c r="AA17" i="14"/>
  <c r="AC17" i="14"/>
  <c r="AF17" i="14"/>
  <c r="X18" i="14"/>
  <c r="AB17" i="14"/>
  <c r="AE17" i="14"/>
  <c r="AD17" i="14"/>
  <c r="AG17" i="14"/>
  <c r="BN16" i="49"/>
  <c r="BJ18" i="21"/>
  <c r="AZ18" i="21"/>
  <c r="AP18" i="21"/>
  <c r="BI18" i="21"/>
  <c r="AY18" i="21"/>
  <c r="AO18" i="21"/>
  <c r="BH18" i="21"/>
  <c r="AX18" i="21"/>
  <c r="AN18" i="21"/>
  <c r="BF18" i="21"/>
  <c r="AV18" i="21"/>
  <c r="AL18" i="21"/>
  <c r="BD18" i="21"/>
  <c r="AT18" i="21"/>
  <c r="AJ18" i="21"/>
  <c r="Z18" i="21"/>
  <c r="BK18" i="21"/>
  <c r="BA18" i="21"/>
  <c r="AQ18" i="21"/>
  <c r="BG18" i="21"/>
  <c r="AI18" i="21"/>
  <c r="BE18" i="21"/>
  <c r="AH18" i="21"/>
  <c r="BC18" i="21"/>
  <c r="BB18" i="21"/>
  <c r="AA18" i="21"/>
  <c r="AW18" i="21"/>
  <c r="Y18" i="21"/>
  <c r="AU18" i="21"/>
  <c r="AR18" i="21"/>
  <c r="BM18" i="21"/>
  <c r="AM18" i="21"/>
  <c r="BL18" i="21"/>
  <c r="AK18" i="21"/>
  <c r="AS18" i="21"/>
  <c r="AE18" i="21"/>
  <c r="AG18" i="21"/>
  <c r="AC18" i="21"/>
  <c r="AB18" i="21"/>
  <c r="BN18" i="21" s="1"/>
  <c r="X19" i="21"/>
  <c r="AD18" i="21"/>
  <c r="AF18" i="21"/>
  <c r="BN15" i="58"/>
  <c r="BG17" i="44"/>
  <c r="AW17" i="44"/>
  <c r="AM17" i="44"/>
  <c r="BF17" i="44"/>
  <c r="AU17" i="44"/>
  <c r="AJ17" i="44"/>
  <c r="Y17" i="44"/>
  <c r="BE17" i="44"/>
  <c r="AT17" i="44"/>
  <c r="AI17" i="44"/>
  <c r="BD17" i="44"/>
  <c r="AS17" i="44"/>
  <c r="AH17" i="44"/>
  <c r="BC17" i="44"/>
  <c r="AR17" i="44"/>
  <c r="BM17" i="44"/>
  <c r="BB17" i="44"/>
  <c r="AQ17" i="44"/>
  <c r="BL17" i="44"/>
  <c r="BA17" i="44"/>
  <c r="AP17" i="44"/>
  <c r="BK17" i="44"/>
  <c r="AZ17" i="44"/>
  <c r="AO17" i="44"/>
  <c r="BJ17" i="44"/>
  <c r="AY17" i="44"/>
  <c r="AN17" i="44"/>
  <c r="BI17" i="44"/>
  <c r="AX17" i="44"/>
  <c r="AL17" i="44"/>
  <c r="BH17" i="44"/>
  <c r="AV17" i="44"/>
  <c r="AK17" i="44"/>
  <c r="Z17" i="44"/>
  <c r="AA17" i="44"/>
  <c r="AG17" i="44"/>
  <c r="AF17" i="44"/>
  <c r="AB17" i="44"/>
  <c r="AE17" i="44"/>
  <c r="AC17" i="44"/>
  <c r="AD17" i="44"/>
  <c r="X18" i="44"/>
  <c r="BN15" i="13"/>
  <c r="BF20" i="35"/>
  <c r="AV20" i="35"/>
  <c r="AL20" i="35"/>
  <c r="BD20" i="35"/>
  <c r="AT20" i="35"/>
  <c r="AJ20" i="35"/>
  <c r="Z20" i="35"/>
  <c r="BK20" i="35"/>
  <c r="BA20" i="35"/>
  <c r="AQ20" i="35"/>
  <c r="BJ20" i="35"/>
  <c r="AZ20" i="35"/>
  <c r="AP20" i="35"/>
  <c r="AY20" i="35"/>
  <c r="AI20" i="35"/>
  <c r="AX20" i="35"/>
  <c r="AH20" i="35"/>
  <c r="BM20" i="35"/>
  <c r="AW20" i="35"/>
  <c r="BL20" i="35"/>
  <c r="AU20" i="35"/>
  <c r="BI20" i="35"/>
  <c r="AS20" i="35"/>
  <c r="BH20" i="35"/>
  <c r="AR20" i="35"/>
  <c r="AA20" i="35"/>
  <c r="BG20" i="35"/>
  <c r="AO20" i="35"/>
  <c r="Y20" i="35"/>
  <c r="BE20" i="35"/>
  <c r="AN20" i="35"/>
  <c r="BB20" i="35"/>
  <c r="AK20" i="35"/>
  <c r="BC20" i="35"/>
  <c r="AM20" i="35"/>
  <c r="AB20" i="35"/>
  <c r="AE20" i="35"/>
  <c r="AG20" i="35"/>
  <c r="AF20" i="35"/>
  <c r="X21" i="35"/>
  <c r="AC20" i="35"/>
  <c r="AD20" i="35"/>
  <c r="BE17" i="26"/>
  <c r="AU17" i="26"/>
  <c r="AK17" i="26"/>
  <c r="BF17" i="26"/>
  <c r="AT17" i="26"/>
  <c r="AI17" i="26"/>
  <c r="BD17" i="26"/>
  <c r="AS17" i="26"/>
  <c r="AH17" i="26"/>
  <c r="BC17" i="26"/>
  <c r="AR17" i="26"/>
  <c r="BM17" i="26"/>
  <c r="BB17" i="26"/>
  <c r="AQ17" i="26"/>
  <c r="BL17" i="26"/>
  <c r="BA17" i="26"/>
  <c r="AP17" i="26"/>
  <c r="BK17" i="26"/>
  <c r="AZ17" i="26"/>
  <c r="AO17" i="26"/>
  <c r="BJ17" i="26"/>
  <c r="AY17" i="26"/>
  <c r="AN17" i="26"/>
  <c r="BI17" i="26"/>
  <c r="AX17" i="26"/>
  <c r="AM17" i="26"/>
  <c r="BH17" i="26"/>
  <c r="AW17" i="26"/>
  <c r="AL17" i="26"/>
  <c r="Z17" i="26"/>
  <c r="BG17" i="26"/>
  <c r="AV17" i="26"/>
  <c r="AJ17" i="26"/>
  <c r="Y17" i="26"/>
  <c r="AA17" i="26"/>
  <c r="AD17" i="26"/>
  <c r="AB17" i="26"/>
  <c r="AF17" i="26"/>
  <c r="AG17" i="26"/>
  <c r="X18" i="26"/>
  <c r="AE17" i="26"/>
  <c r="AC17" i="26"/>
  <c r="BN16" i="33"/>
  <c r="BN16" i="10"/>
  <c r="BN19" i="20"/>
  <c r="BN17" i="62"/>
  <c r="BH17" i="8"/>
  <c r="AX17" i="8"/>
  <c r="AN17" i="8"/>
  <c r="BG17" i="8"/>
  <c r="AW17" i="8"/>
  <c r="AM17" i="8"/>
  <c r="BF17" i="8"/>
  <c r="AV17" i="8"/>
  <c r="AL17" i="8"/>
  <c r="BE17" i="8"/>
  <c r="AU17" i="8"/>
  <c r="AK17" i="8"/>
  <c r="BD17" i="8"/>
  <c r="AT17" i="8"/>
  <c r="AJ17" i="8"/>
  <c r="Z17" i="8"/>
  <c r="BM17" i="8"/>
  <c r="BC17" i="8"/>
  <c r="AS17" i="8"/>
  <c r="AI17" i="8"/>
  <c r="Y17" i="8"/>
  <c r="BL17" i="8"/>
  <c r="BB17" i="8"/>
  <c r="AR17" i="8"/>
  <c r="AH17" i="8"/>
  <c r="BK17" i="8"/>
  <c r="BA17" i="8"/>
  <c r="AQ17" i="8"/>
  <c r="BJ17" i="8"/>
  <c r="AZ17" i="8"/>
  <c r="AP17" i="8"/>
  <c r="BI17" i="8"/>
  <c r="AY17" i="8"/>
  <c r="AO17" i="8"/>
  <c r="AA17" i="8"/>
  <c r="AE17" i="8"/>
  <c r="AG17" i="8"/>
  <c r="AD17" i="8"/>
  <c r="X18" i="8"/>
  <c r="AB17" i="8"/>
  <c r="AF17" i="8"/>
  <c r="AC17" i="8"/>
  <c r="BN17" i="31"/>
  <c r="BL18" i="38"/>
  <c r="BB18" i="38"/>
  <c r="AR18" i="38"/>
  <c r="AH18" i="38"/>
  <c r="BH18" i="38"/>
  <c r="AX18" i="38"/>
  <c r="AN18" i="38"/>
  <c r="BF18" i="38"/>
  <c r="AV18" i="38"/>
  <c r="AL18" i="38"/>
  <c r="AZ18" i="38"/>
  <c r="AK18" i="38"/>
  <c r="BM18" i="38"/>
  <c r="AY18" i="38"/>
  <c r="AJ18" i="38"/>
  <c r="BK18" i="38"/>
  <c r="AW18" i="38"/>
  <c r="AI18" i="38"/>
  <c r="BJ18" i="38"/>
  <c r="AU18" i="38"/>
  <c r="BI18" i="38"/>
  <c r="AT18" i="38"/>
  <c r="BG18" i="38"/>
  <c r="AS18" i="38"/>
  <c r="BE18" i="38"/>
  <c r="AQ18" i="38"/>
  <c r="BD18" i="38"/>
  <c r="AP18" i="38"/>
  <c r="AA18" i="38"/>
  <c r="BC18" i="38"/>
  <c r="AO18" i="38"/>
  <c r="Z18" i="38"/>
  <c r="BA18" i="38"/>
  <c r="AM18" i="38"/>
  <c r="Y18" i="38"/>
  <c r="AB18" i="38"/>
  <c r="AF18" i="38"/>
  <c r="AD18" i="38"/>
  <c r="AG18" i="38"/>
  <c r="X19" i="38"/>
  <c r="AC18" i="38"/>
  <c r="AE18" i="38"/>
  <c r="BL18" i="48"/>
  <c r="BH18" i="48"/>
  <c r="AX18" i="48"/>
  <c r="AN18" i="48"/>
  <c r="BB18" i="48"/>
  <c r="AQ18" i="48"/>
  <c r="BM18" i="48"/>
  <c r="BA18" i="48"/>
  <c r="AP18" i="48"/>
  <c r="BK18" i="48"/>
  <c r="AZ18" i="48"/>
  <c r="AO18" i="48"/>
  <c r="BJ18" i="48"/>
  <c r="AY18" i="48"/>
  <c r="AM18" i="48"/>
  <c r="BI18" i="48"/>
  <c r="AW18" i="48"/>
  <c r="AL18" i="48"/>
  <c r="BG18" i="48"/>
  <c r="AV18" i="48"/>
  <c r="AK18" i="48"/>
  <c r="Z18" i="48"/>
  <c r="BF18" i="48"/>
  <c r="AU18" i="48"/>
  <c r="AJ18" i="48"/>
  <c r="Y18" i="48"/>
  <c r="BE18" i="48"/>
  <c r="AT18" i="48"/>
  <c r="AI18" i="48"/>
  <c r="BD18" i="48"/>
  <c r="AS18" i="48"/>
  <c r="AH18" i="48"/>
  <c r="BC18" i="48"/>
  <c r="AR18" i="48"/>
  <c r="AA18" i="48"/>
  <c r="AC18" i="48"/>
  <c r="AD18" i="48"/>
  <c r="AG18" i="48"/>
  <c r="AE18" i="48"/>
  <c r="AB18" i="48"/>
  <c r="BN18" i="48" s="1"/>
  <c r="AF18" i="48"/>
  <c r="X19" i="48"/>
  <c r="BF17" i="42"/>
  <c r="AV17" i="42"/>
  <c r="AL17" i="42"/>
  <c r="BE17" i="42"/>
  <c r="AU17" i="42"/>
  <c r="AK17" i="42"/>
  <c r="BD17" i="42"/>
  <c r="AT17" i="42"/>
  <c r="AJ17" i="42"/>
  <c r="Z17" i="42"/>
  <c r="BM17" i="42"/>
  <c r="BC17" i="42"/>
  <c r="AS17" i="42"/>
  <c r="AI17" i="42"/>
  <c r="Y17" i="42"/>
  <c r="BL17" i="42"/>
  <c r="BB17" i="42"/>
  <c r="AR17" i="42"/>
  <c r="AH17" i="42"/>
  <c r="BK17" i="42"/>
  <c r="BA17" i="42"/>
  <c r="AQ17" i="42"/>
  <c r="BJ17" i="42"/>
  <c r="AZ17" i="42"/>
  <c r="AP17" i="42"/>
  <c r="BI17" i="42"/>
  <c r="AY17" i="42"/>
  <c r="AO17" i="42"/>
  <c r="AM17" i="42"/>
  <c r="BH17" i="42"/>
  <c r="BG17" i="42"/>
  <c r="AX17" i="42"/>
  <c r="AW17" i="42"/>
  <c r="AN17" i="42"/>
  <c r="AA17" i="42"/>
  <c r="AG17" i="42"/>
  <c r="AB17" i="42"/>
  <c r="AC17" i="42"/>
  <c r="AE17" i="42"/>
  <c r="AD17" i="42"/>
  <c r="X18" i="42"/>
  <c r="AF17" i="42"/>
  <c r="BM16" i="58"/>
  <c r="BC16" i="58"/>
  <c r="AS16" i="58"/>
  <c r="AI16" i="58"/>
  <c r="Y16" i="58"/>
  <c r="BK16" i="58"/>
  <c r="AZ16" i="58"/>
  <c r="AO16" i="58"/>
  <c r="BI16" i="58"/>
  <c r="AX16" i="58"/>
  <c r="AM16" i="58"/>
  <c r="BH16" i="58"/>
  <c r="AW16" i="58"/>
  <c r="AL16" i="58"/>
  <c r="BE16" i="58"/>
  <c r="AT16" i="58"/>
  <c r="AH16" i="58"/>
  <c r="BD16" i="58"/>
  <c r="AR16" i="58"/>
  <c r="AV16" i="58"/>
  <c r="Z16" i="58"/>
  <c r="AU16" i="58"/>
  <c r="BL16" i="58"/>
  <c r="AP16" i="58"/>
  <c r="BG16" i="58"/>
  <c r="AK16" i="58"/>
  <c r="BF16" i="58"/>
  <c r="AJ16" i="58"/>
  <c r="BB16" i="58"/>
  <c r="BA16" i="58"/>
  <c r="BJ16" i="58"/>
  <c r="AY16" i="58"/>
  <c r="AQ16" i="58"/>
  <c r="AN16" i="58"/>
  <c r="AA16" i="58"/>
  <c r="X17" i="58"/>
  <c r="AC16" i="58"/>
  <c r="AE16" i="58"/>
  <c r="AG16" i="58"/>
  <c r="AD16" i="58"/>
  <c r="AB16" i="58"/>
  <c r="BN16" i="58" s="1"/>
  <c r="AF16" i="58"/>
  <c r="BN16" i="25"/>
  <c r="BH21" i="55"/>
  <c r="AX21" i="55"/>
  <c r="AN21" i="55"/>
  <c r="BF21" i="55"/>
  <c r="AV21" i="55"/>
  <c r="AL21" i="55"/>
  <c r="BM21" i="55"/>
  <c r="BC21" i="55"/>
  <c r="AS21" i="55"/>
  <c r="AI21" i="55"/>
  <c r="Y21" i="55"/>
  <c r="BK21" i="55"/>
  <c r="BA21" i="55"/>
  <c r="AQ21" i="55"/>
  <c r="BD21" i="55"/>
  <c r="AM21" i="55"/>
  <c r="AZ21" i="55"/>
  <c r="AJ21" i="55"/>
  <c r="AW21" i="55"/>
  <c r="BL21" i="55"/>
  <c r="AU21" i="55"/>
  <c r="BJ21" i="55"/>
  <c r="AT21" i="55"/>
  <c r="BI21" i="55"/>
  <c r="AR21" i="55"/>
  <c r="BB21" i="55"/>
  <c r="AY21" i="55"/>
  <c r="AP21" i="55"/>
  <c r="AO21" i="55"/>
  <c r="AK21" i="55"/>
  <c r="Z21" i="55"/>
  <c r="AH21" i="55"/>
  <c r="BG21" i="55"/>
  <c r="BE21" i="55"/>
  <c r="AA21" i="55"/>
  <c r="AB21" i="55"/>
  <c r="AE21" i="55"/>
  <c r="AD21" i="55"/>
  <c r="AG21" i="55"/>
  <c r="AF21" i="55"/>
  <c r="AC21" i="55"/>
  <c r="W1" i="55"/>
  <c r="BH19" i="19"/>
  <c r="AX19" i="19"/>
  <c r="AN19" i="19"/>
  <c r="BK19" i="19"/>
  <c r="AZ19" i="19"/>
  <c r="AO19" i="19"/>
  <c r="BJ19" i="19"/>
  <c r="AY19" i="19"/>
  <c r="AM19" i="19"/>
  <c r="BI19" i="19"/>
  <c r="AW19" i="19"/>
  <c r="AL19" i="19"/>
  <c r="AA19" i="19"/>
  <c r="BG19" i="19"/>
  <c r="AV19" i="19"/>
  <c r="AK19" i="19"/>
  <c r="Z19" i="19"/>
  <c r="BF19" i="19"/>
  <c r="AU19" i="19"/>
  <c r="AJ19" i="19"/>
  <c r="Y19" i="19"/>
  <c r="BE19" i="19"/>
  <c r="AT19" i="19"/>
  <c r="AI19" i="19"/>
  <c r="BC19" i="19"/>
  <c r="AR19" i="19"/>
  <c r="BM19" i="19"/>
  <c r="BB19" i="19"/>
  <c r="AQ19" i="19"/>
  <c r="BL19" i="19"/>
  <c r="BA19" i="19"/>
  <c r="AP19" i="19"/>
  <c r="BD19" i="19"/>
  <c r="AS19" i="19"/>
  <c r="AH19" i="19"/>
  <c r="AE19" i="19"/>
  <c r="AB19" i="19"/>
  <c r="AD19" i="19"/>
  <c r="AC19" i="19"/>
  <c r="AF19" i="19"/>
  <c r="AG19" i="19"/>
  <c r="X20" i="19"/>
  <c r="BN15" i="50"/>
  <c r="BG16" i="57"/>
  <c r="AW16" i="57"/>
  <c r="AM16" i="57"/>
  <c r="BD16" i="57"/>
  <c r="AS16" i="57"/>
  <c r="AH16" i="57"/>
  <c r="BC16" i="57"/>
  <c r="AR16" i="57"/>
  <c r="BM16" i="57"/>
  <c r="BB16" i="57"/>
  <c r="AQ16" i="57"/>
  <c r="BJ16" i="57"/>
  <c r="AY16" i="57"/>
  <c r="AN16" i="57"/>
  <c r="AV16" i="57"/>
  <c r="BK16" i="57"/>
  <c r="AT16" i="57"/>
  <c r="Z16" i="57"/>
  <c r="BH16" i="57"/>
  <c r="AO16" i="57"/>
  <c r="BF16" i="57"/>
  <c r="AL16" i="57"/>
  <c r="AU16" i="57"/>
  <c r="AP16" i="57"/>
  <c r="AK16" i="57"/>
  <c r="AJ16" i="57"/>
  <c r="BL16" i="57"/>
  <c r="AI16" i="57"/>
  <c r="BI16" i="57"/>
  <c r="BE16" i="57"/>
  <c r="BA16" i="57"/>
  <c r="Y16" i="57"/>
  <c r="AX16" i="57"/>
  <c r="AZ16" i="57"/>
  <c r="AA16" i="57"/>
  <c r="AE16" i="57"/>
  <c r="AF16" i="57"/>
  <c r="AC16" i="57"/>
  <c r="AD16" i="57"/>
  <c r="AG16" i="57"/>
  <c r="AB16" i="57"/>
  <c r="X17" i="57"/>
  <c r="BN19" i="47"/>
  <c r="BG17" i="33"/>
  <c r="AW17" i="33"/>
  <c r="AM17" i="33"/>
  <c r="BF17" i="33"/>
  <c r="AV17" i="33"/>
  <c r="AL17" i="33"/>
  <c r="BD17" i="33"/>
  <c r="AT17" i="33"/>
  <c r="AJ17" i="33"/>
  <c r="Z17" i="33"/>
  <c r="BL17" i="33"/>
  <c r="BB17" i="33"/>
  <c r="AR17" i="33"/>
  <c r="AH17" i="33"/>
  <c r="BK17" i="33"/>
  <c r="BA17" i="33"/>
  <c r="AQ17" i="33"/>
  <c r="BJ17" i="33"/>
  <c r="AZ17" i="33"/>
  <c r="AP17" i="33"/>
  <c r="BC17" i="33"/>
  <c r="AY17" i="33"/>
  <c r="AX17" i="33"/>
  <c r="Y17" i="33"/>
  <c r="AU17" i="33"/>
  <c r="AS17" i="33"/>
  <c r="AO17" i="33"/>
  <c r="BM17" i="33"/>
  <c r="AN17" i="33"/>
  <c r="BI17" i="33"/>
  <c r="AK17" i="33"/>
  <c r="BH17" i="33"/>
  <c r="BE17" i="33"/>
  <c r="AI17" i="33"/>
  <c r="AA17" i="33"/>
  <c r="AE17" i="33"/>
  <c r="AC17" i="33"/>
  <c r="AB17" i="33"/>
  <c r="AG17" i="33"/>
  <c r="AD17" i="33"/>
  <c r="AF17" i="33"/>
  <c r="X18" i="33"/>
  <c r="BD18" i="27"/>
  <c r="AT18" i="27"/>
  <c r="AJ18" i="27"/>
  <c r="Z18" i="27"/>
  <c r="BJ18" i="27"/>
  <c r="AZ18" i="27"/>
  <c r="AP18" i="27"/>
  <c r="BH18" i="27"/>
  <c r="AX18" i="27"/>
  <c r="AN18" i="27"/>
  <c r="BM18" i="27"/>
  <c r="AY18" i="27"/>
  <c r="AK18" i="27"/>
  <c r="BL18" i="27"/>
  <c r="AW18" i="27"/>
  <c r="AI18" i="27"/>
  <c r="BK18" i="27"/>
  <c r="AV18" i="27"/>
  <c r="AH18" i="27"/>
  <c r="BI18" i="27"/>
  <c r="AU18" i="27"/>
  <c r="BG18" i="27"/>
  <c r="AS18" i="27"/>
  <c r="BF18" i="27"/>
  <c r="AR18" i="27"/>
  <c r="BE18" i="27"/>
  <c r="AQ18" i="27"/>
  <c r="BC18" i="27"/>
  <c r="AO18" i="27"/>
  <c r="AA18" i="27"/>
  <c r="BB18" i="27"/>
  <c r="AM18" i="27"/>
  <c r="Y18" i="27"/>
  <c r="BA18" i="27"/>
  <c r="AL18" i="27"/>
  <c r="X19" i="27"/>
  <c r="AC18" i="27"/>
  <c r="AG18" i="27"/>
  <c r="AE18" i="27"/>
  <c r="AD18" i="27"/>
  <c r="AF18" i="27"/>
  <c r="AB18" i="27"/>
  <c r="BN16" i="16"/>
  <c r="BK18" i="32"/>
  <c r="BA18" i="32"/>
  <c r="AQ18" i="32"/>
  <c r="BH18" i="32"/>
  <c r="AX18" i="32"/>
  <c r="AN18" i="32"/>
  <c r="BG18" i="32"/>
  <c r="AW18" i="32"/>
  <c r="AM18" i="32"/>
  <c r="AZ18" i="32"/>
  <c r="AK18" i="32"/>
  <c r="BM18" i="32"/>
  <c r="AY18" i="32"/>
  <c r="AJ18" i="32"/>
  <c r="BL18" i="32"/>
  <c r="AV18" i="32"/>
  <c r="AI18" i="32"/>
  <c r="BJ18" i="32"/>
  <c r="AU18" i="32"/>
  <c r="AH18" i="32"/>
  <c r="BI18" i="32"/>
  <c r="AT18" i="32"/>
  <c r="BF18" i="32"/>
  <c r="AS18" i="32"/>
  <c r="BE18" i="32"/>
  <c r="AR18" i="32"/>
  <c r="BD18" i="32"/>
  <c r="AP18" i="32"/>
  <c r="Z18" i="32"/>
  <c r="Y18" i="32"/>
  <c r="BC18" i="32"/>
  <c r="BB18" i="32"/>
  <c r="AO18" i="32"/>
  <c r="AL18" i="32"/>
  <c r="AA18" i="32"/>
  <c r="AE18" i="32"/>
  <c r="AG18" i="32"/>
  <c r="AD18" i="32"/>
  <c r="AB18" i="32"/>
  <c r="AC18" i="32"/>
  <c r="X19" i="32"/>
  <c r="AF18" i="32"/>
  <c r="BG17" i="23"/>
  <c r="AW17" i="23"/>
  <c r="AM17" i="23"/>
  <c r="BE17" i="23"/>
  <c r="AU17" i="23"/>
  <c r="AK17" i="23"/>
  <c r="BL17" i="23"/>
  <c r="AZ17" i="23"/>
  <c r="AN17" i="23"/>
  <c r="Z17" i="23"/>
  <c r="BK17" i="23"/>
  <c r="AY17" i="23"/>
  <c r="AL17" i="23"/>
  <c r="Y17" i="23"/>
  <c r="BJ17" i="23"/>
  <c r="AX17" i="23"/>
  <c r="AJ17" i="23"/>
  <c r="BI17" i="23"/>
  <c r="AV17" i="23"/>
  <c r="AI17" i="23"/>
  <c r="BH17" i="23"/>
  <c r="AT17" i="23"/>
  <c r="AH17" i="23"/>
  <c r="BF17" i="23"/>
  <c r="AS17" i="23"/>
  <c r="BD17" i="23"/>
  <c r="AR17" i="23"/>
  <c r="BC17" i="23"/>
  <c r="AQ17" i="23"/>
  <c r="BB17" i="23"/>
  <c r="AP17" i="23"/>
  <c r="BM17" i="23"/>
  <c r="BA17" i="23"/>
  <c r="AO17" i="23"/>
  <c r="AA17" i="23"/>
  <c r="AF17" i="23"/>
  <c r="AD17" i="23"/>
  <c r="AC17" i="23"/>
  <c r="AG17" i="23"/>
  <c r="AE17" i="23"/>
  <c r="X18" i="23"/>
  <c r="AB17" i="23"/>
  <c r="BJ18" i="62"/>
  <c r="AZ18" i="62"/>
  <c r="AP18" i="62"/>
  <c r="BH18" i="62"/>
  <c r="AX18" i="62"/>
  <c r="AN18" i="62"/>
  <c r="BK18" i="62"/>
  <c r="BA18" i="62"/>
  <c r="AQ18" i="62"/>
  <c r="BI18" i="62"/>
  <c r="AU18" i="62"/>
  <c r="AH18" i="62"/>
  <c r="BF18" i="62"/>
  <c r="AS18" i="62"/>
  <c r="BE18" i="62"/>
  <c r="AR18" i="62"/>
  <c r="BD18" i="62"/>
  <c r="AO18" i="62"/>
  <c r="BC18" i="62"/>
  <c r="AM18" i="62"/>
  <c r="Z18" i="62"/>
  <c r="BB18" i="62"/>
  <c r="AL18" i="62"/>
  <c r="Y18" i="62"/>
  <c r="BM18" i="62"/>
  <c r="AW18" i="62"/>
  <c r="AJ18" i="62"/>
  <c r="AV18" i="62"/>
  <c r="AT18" i="62"/>
  <c r="AK18" i="62"/>
  <c r="AI18" i="62"/>
  <c r="BL18" i="62"/>
  <c r="BG18" i="62"/>
  <c r="AY18" i="62"/>
  <c r="AA18" i="62"/>
  <c r="AD18" i="62"/>
  <c r="AF18" i="62"/>
  <c r="AG18" i="62"/>
  <c r="AB18" i="62"/>
  <c r="AE18" i="62"/>
  <c r="X19" i="62"/>
  <c r="AC18" i="62"/>
  <c r="BN21" i="40"/>
  <c r="BM16" i="13"/>
  <c r="BC16" i="13"/>
  <c r="AS16" i="13"/>
  <c r="AI16" i="13"/>
  <c r="Y16" i="13"/>
  <c r="BK16" i="13"/>
  <c r="BA16" i="13"/>
  <c r="AQ16" i="13"/>
  <c r="BI16" i="13"/>
  <c r="AY16" i="13"/>
  <c r="AO16" i="13"/>
  <c r="BH16" i="13"/>
  <c r="AX16" i="13"/>
  <c r="AN16" i="13"/>
  <c r="BL16" i="13"/>
  <c r="AU16" i="13"/>
  <c r="BJ16" i="13"/>
  <c r="AT16" i="13"/>
  <c r="BG16" i="13"/>
  <c r="AR16" i="13"/>
  <c r="BF16" i="13"/>
  <c r="AP16" i="13"/>
  <c r="Z16" i="13"/>
  <c r="BE16" i="13"/>
  <c r="AM16" i="13"/>
  <c r="BD16" i="13"/>
  <c r="AL16" i="13"/>
  <c r="BB16" i="13"/>
  <c r="AK16" i="13"/>
  <c r="AZ16" i="13"/>
  <c r="AJ16" i="13"/>
  <c r="AW16" i="13"/>
  <c r="AH16" i="13"/>
  <c r="AV16" i="13"/>
  <c r="AA16" i="13"/>
  <c r="AB16" i="13"/>
  <c r="X17" i="13"/>
  <c r="AE16" i="13"/>
  <c r="AD16" i="13"/>
  <c r="AG16" i="13"/>
  <c r="AC16" i="13"/>
  <c r="AF16" i="13"/>
  <c r="BN17" i="21"/>
  <c r="BN17" i="56"/>
  <c r="BM17" i="24"/>
  <c r="BC17" i="24"/>
  <c r="AS17" i="24"/>
  <c r="AI17" i="24"/>
  <c r="Y17" i="24"/>
  <c r="BL17" i="24"/>
  <c r="BB17" i="24"/>
  <c r="AR17" i="24"/>
  <c r="AH17" i="24"/>
  <c r="BK17" i="24"/>
  <c r="BA17" i="24"/>
  <c r="AQ17" i="24"/>
  <c r="BI17" i="24"/>
  <c r="AY17" i="24"/>
  <c r="AO17" i="24"/>
  <c r="BH17" i="24"/>
  <c r="AX17" i="24"/>
  <c r="AN17" i="24"/>
  <c r="BG17" i="24"/>
  <c r="AW17" i="24"/>
  <c r="AM17" i="24"/>
  <c r="BD17" i="24"/>
  <c r="AZ17" i="24"/>
  <c r="AA17" i="24"/>
  <c r="AV17" i="24"/>
  <c r="Z17" i="24"/>
  <c r="AU17" i="24"/>
  <c r="AT17" i="24"/>
  <c r="AP17" i="24"/>
  <c r="AL17" i="24"/>
  <c r="BJ17" i="24"/>
  <c r="AK17" i="24"/>
  <c r="BF17" i="24"/>
  <c r="AJ17" i="24"/>
  <c r="BE17" i="24"/>
  <c r="AE17" i="24"/>
  <c r="AC17" i="24"/>
  <c r="X18" i="24"/>
  <c r="AF17" i="24"/>
  <c r="AG17" i="24"/>
  <c r="AD17" i="24"/>
  <c r="AB17" i="24"/>
  <c r="BD18" i="15"/>
  <c r="AT18" i="15"/>
  <c r="AJ18" i="15"/>
  <c r="Z18" i="15"/>
  <c r="BL18" i="15"/>
  <c r="BA18" i="15"/>
  <c r="AP18" i="15"/>
  <c r="BK18" i="15"/>
  <c r="AZ18" i="15"/>
  <c r="AO18" i="15"/>
  <c r="BJ18" i="15"/>
  <c r="AY18" i="15"/>
  <c r="AN18" i="15"/>
  <c r="BI18" i="15"/>
  <c r="AX18" i="15"/>
  <c r="AM18" i="15"/>
  <c r="BH18" i="15"/>
  <c r="AW18" i="15"/>
  <c r="AL18" i="15"/>
  <c r="BG18" i="15"/>
  <c r="AV18" i="15"/>
  <c r="AK18" i="15"/>
  <c r="Y18" i="15"/>
  <c r="BF18" i="15"/>
  <c r="AU18" i="15"/>
  <c r="AI18" i="15"/>
  <c r="BE18" i="15"/>
  <c r="AS18" i="15"/>
  <c r="AH18" i="15"/>
  <c r="BC18" i="15"/>
  <c r="AR18" i="15"/>
  <c r="BM18" i="15"/>
  <c r="BB18" i="15"/>
  <c r="AQ18" i="15"/>
  <c r="AA18" i="15"/>
  <c r="AB18" i="15"/>
  <c r="AE18" i="15"/>
  <c r="AC18" i="15"/>
  <c r="X19" i="15"/>
  <c r="AF18" i="15"/>
  <c r="AG18" i="15"/>
  <c r="AD18" i="15"/>
  <c r="BG17" i="25"/>
  <c r="AW17" i="25"/>
  <c r="AM17" i="25"/>
  <c r="BF17" i="25"/>
  <c r="AV17" i="25"/>
  <c r="AL17" i="25"/>
  <c r="BE17" i="25"/>
  <c r="AU17" i="25"/>
  <c r="AK17" i="25"/>
  <c r="BD17" i="25"/>
  <c r="AT17" i="25"/>
  <c r="AJ17" i="25"/>
  <c r="Z17" i="25"/>
  <c r="BM17" i="25"/>
  <c r="BC17" i="25"/>
  <c r="AS17" i="25"/>
  <c r="AI17" i="25"/>
  <c r="Y17" i="25"/>
  <c r="BL17" i="25"/>
  <c r="BB17" i="25"/>
  <c r="AR17" i="25"/>
  <c r="AH17" i="25"/>
  <c r="BK17" i="25"/>
  <c r="BA17" i="25"/>
  <c r="AQ17" i="25"/>
  <c r="AY17" i="25"/>
  <c r="AX17" i="25"/>
  <c r="AP17" i="25"/>
  <c r="AO17" i="25"/>
  <c r="AN17" i="25"/>
  <c r="BJ17" i="25"/>
  <c r="BI17" i="25"/>
  <c r="BH17" i="25"/>
  <c r="AZ17" i="25"/>
  <c r="AA17" i="25"/>
  <c r="AG17" i="25"/>
  <c r="AB17" i="25"/>
  <c r="AC17" i="25"/>
  <c r="X18" i="25"/>
  <c r="AE17" i="25"/>
  <c r="AF17" i="25"/>
  <c r="AD17" i="25"/>
  <c r="BK17" i="34"/>
  <c r="BA17" i="34"/>
  <c r="AQ17" i="34"/>
  <c r="BJ17" i="34"/>
  <c r="AZ17" i="34"/>
  <c r="AP17" i="34"/>
  <c r="BH17" i="34"/>
  <c r="AX17" i="34"/>
  <c r="AN17" i="34"/>
  <c r="BF17" i="34"/>
  <c r="AV17" i="34"/>
  <c r="AL17" i="34"/>
  <c r="BE17" i="34"/>
  <c r="AU17" i="34"/>
  <c r="AK17" i="34"/>
  <c r="BD17" i="34"/>
  <c r="AT17" i="34"/>
  <c r="AJ17" i="34"/>
  <c r="Z17" i="34"/>
  <c r="BL17" i="34"/>
  <c r="BB17" i="34"/>
  <c r="AR17" i="34"/>
  <c r="AH17" i="34"/>
  <c r="AO17" i="34"/>
  <c r="AM17" i="34"/>
  <c r="AI17" i="34"/>
  <c r="BM17" i="34"/>
  <c r="BI17" i="34"/>
  <c r="BG17" i="34"/>
  <c r="Y17" i="34"/>
  <c r="BC17" i="34"/>
  <c r="AY17" i="34"/>
  <c r="AW17" i="34"/>
  <c r="AS17" i="34"/>
  <c r="AA17" i="34"/>
  <c r="AF17" i="34"/>
  <c r="X18" i="34"/>
  <c r="AB17" i="34"/>
  <c r="BN17" i="34" s="1"/>
  <c r="AG17" i="34"/>
  <c r="AE17" i="34"/>
  <c r="AD17" i="34"/>
  <c r="AC17" i="34"/>
  <c r="BI19" i="39"/>
  <c r="AY19" i="39"/>
  <c r="AO19" i="39"/>
  <c r="BH19" i="39"/>
  <c r="AX19" i="39"/>
  <c r="AN19" i="39"/>
  <c r="BG19" i="39"/>
  <c r="AW19" i="39"/>
  <c r="AM19" i="39"/>
  <c r="BF19" i="39"/>
  <c r="AV19" i="39"/>
  <c r="AL19" i="39"/>
  <c r="BE19" i="39"/>
  <c r="AU19" i="39"/>
  <c r="AK19" i="39"/>
  <c r="BD19" i="39"/>
  <c r="AT19" i="39"/>
  <c r="AJ19" i="39"/>
  <c r="Z19" i="39"/>
  <c r="BM19" i="39"/>
  <c r="BC19" i="39"/>
  <c r="AS19" i="39"/>
  <c r="AI19" i="39"/>
  <c r="Y19" i="39"/>
  <c r="BL19" i="39"/>
  <c r="BB19" i="39"/>
  <c r="AR19" i="39"/>
  <c r="AH19" i="39"/>
  <c r="AZ19" i="39"/>
  <c r="AQ19" i="39"/>
  <c r="AP19" i="39"/>
  <c r="BK19" i="39"/>
  <c r="BJ19" i="39"/>
  <c r="BA19" i="39"/>
  <c r="AA19" i="39"/>
  <c r="AG19" i="39"/>
  <c r="AC19" i="39"/>
  <c r="AE19" i="39"/>
  <c r="AD19" i="39"/>
  <c r="AB19" i="39"/>
  <c r="AF19" i="39"/>
  <c r="X20" i="39"/>
  <c r="BE17" i="18"/>
  <c r="AU17" i="18"/>
  <c r="AK17" i="18"/>
  <c r="BD17" i="18"/>
  <c r="AT17" i="18"/>
  <c r="AJ17" i="18"/>
  <c r="Z17" i="18"/>
  <c r="BM17" i="18"/>
  <c r="BC17" i="18"/>
  <c r="AS17" i="18"/>
  <c r="AI17" i="18"/>
  <c r="Y17" i="18"/>
  <c r="BL17" i="18"/>
  <c r="BB17" i="18"/>
  <c r="AR17" i="18"/>
  <c r="AH17" i="18"/>
  <c r="BK17" i="18"/>
  <c r="BA17" i="18"/>
  <c r="AQ17" i="18"/>
  <c r="BH17" i="18"/>
  <c r="AX17" i="18"/>
  <c r="AN17" i="18"/>
  <c r="BG17" i="18"/>
  <c r="AW17" i="18"/>
  <c r="AM17" i="18"/>
  <c r="BF17" i="18"/>
  <c r="AV17" i="18"/>
  <c r="AL17" i="18"/>
  <c r="BI17" i="18"/>
  <c r="AZ17" i="18"/>
  <c r="AY17" i="18"/>
  <c r="AP17" i="18"/>
  <c r="AO17" i="18"/>
  <c r="BJ17" i="18"/>
  <c r="AA17" i="18"/>
  <c r="AG17" i="18"/>
  <c r="AE17" i="18"/>
  <c r="X18" i="18"/>
  <c r="AC17" i="18"/>
  <c r="AD17" i="18"/>
  <c r="AB17" i="18"/>
  <c r="AF17" i="18"/>
  <c r="BD19" i="60"/>
  <c r="AT19" i="60"/>
  <c r="AJ19" i="60"/>
  <c r="Z19" i="60"/>
  <c r="BJ19" i="60"/>
  <c r="AZ19" i="60"/>
  <c r="AP19" i="60"/>
  <c r="BI19" i="60"/>
  <c r="AW19" i="60"/>
  <c r="AK19" i="60"/>
  <c r="BM19" i="60"/>
  <c r="BA19" i="60"/>
  <c r="AN19" i="60"/>
  <c r="AX19" i="60"/>
  <c r="AH19" i="60"/>
  <c r="BL19" i="60"/>
  <c r="AV19" i="60"/>
  <c r="BK19" i="60"/>
  <c r="AU19" i="60"/>
  <c r="BH19" i="60"/>
  <c r="AS19" i="60"/>
  <c r="BG19" i="60"/>
  <c r="AR19" i="60"/>
  <c r="BF19" i="60"/>
  <c r="AQ19" i="60"/>
  <c r="BB19" i="60"/>
  <c r="AL19" i="60"/>
  <c r="AY19" i="60"/>
  <c r="AO19" i="60"/>
  <c r="AM19" i="60"/>
  <c r="AI19" i="60"/>
  <c r="Y19" i="60"/>
  <c r="BE19" i="60"/>
  <c r="BC19" i="60"/>
  <c r="AA19" i="60"/>
  <c r="AF19" i="60"/>
  <c r="X20" i="60"/>
  <c r="AG19" i="60"/>
  <c r="AB19" i="60"/>
  <c r="AC19" i="60"/>
  <c r="AD19" i="60"/>
  <c r="AE19" i="60"/>
  <c r="BN19" i="28"/>
  <c r="BK17" i="17"/>
  <c r="BA17" i="17"/>
  <c r="AQ17" i="17"/>
  <c r="BG17" i="17"/>
  <c r="AW17" i="17"/>
  <c r="AM17" i="17"/>
  <c r="BI17" i="17"/>
  <c r="AV17" i="17"/>
  <c r="AJ17" i="17"/>
  <c r="BH17" i="17"/>
  <c r="AU17" i="17"/>
  <c r="AI17" i="17"/>
  <c r="BF17" i="17"/>
  <c r="AT17" i="17"/>
  <c r="AH17" i="17"/>
  <c r="BE17" i="17"/>
  <c r="AS17" i="17"/>
  <c r="BD17" i="17"/>
  <c r="AR17" i="17"/>
  <c r="BC17" i="17"/>
  <c r="AP17" i="17"/>
  <c r="BB17" i="17"/>
  <c r="AO17" i="17"/>
  <c r="BM17" i="17"/>
  <c r="AZ17" i="17"/>
  <c r="AN17" i="17"/>
  <c r="BL17" i="17"/>
  <c r="AY17" i="17"/>
  <c r="AL17" i="17"/>
  <c r="Z17" i="17"/>
  <c r="BJ17" i="17"/>
  <c r="AX17" i="17"/>
  <c r="AK17" i="17"/>
  <c r="Y17" i="17"/>
  <c r="AA17" i="17"/>
  <c r="AB17" i="17"/>
  <c r="AE17" i="17"/>
  <c r="AC17" i="17"/>
  <c r="AG17" i="17"/>
  <c r="X18" i="17"/>
  <c r="AF17" i="17"/>
  <c r="AD17" i="17"/>
  <c r="BJ17" i="10"/>
  <c r="AZ17" i="10"/>
  <c r="AP17" i="10"/>
  <c r="BI17" i="10"/>
  <c r="AY17" i="10"/>
  <c r="AO17" i="10"/>
  <c r="BG17" i="10"/>
  <c r="AW17" i="10"/>
  <c r="AM17" i="10"/>
  <c r="BF17" i="10"/>
  <c r="AV17" i="10"/>
  <c r="AL17" i="10"/>
  <c r="BK17" i="10"/>
  <c r="BA17" i="10"/>
  <c r="AQ17" i="10"/>
  <c r="AT17" i="10"/>
  <c r="Z17" i="10"/>
  <c r="BM17" i="10"/>
  <c r="AS17" i="10"/>
  <c r="Y17" i="10"/>
  <c r="BL17" i="10"/>
  <c r="AR17" i="10"/>
  <c r="BH17" i="10"/>
  <c r="AN17" i="10"/>
  <c r="BE17" i="10"/>
  <c r="AK17" i="10"/>
  <c r="BD17" i="10"/>
  <c r="AJ17" i="10"/>
  <c r="BC17" i="10"/>
  <c r="AI17" i="10"/>
  <c r="BB17" i="10"/>
  <c r="AH17" i="10"/>
  <c r="AX17" i="10"/>
  <c r="AU17" i="10"/>
  <c r="AA17" i="10"/>
  <c r="AE17" i="10"/>
  <c r="AG17" i="10"/>
  <c r="AD17" i="10"/>
  <c r="AB17" i="10"/>
  <c r="AC17" i="10"/>
  <c r="AF17" i="10"/>
  <c r="X18" i="10"/>
  <c r="BJ17" i="49"/>
  <c r="AZ17" i="49"/>
  <c r="AP17" i="49"/>
  <c r="BC17" i="49"/>
  <c r="AR17" i="49"/>
  <c r="BL17" i="49"/>
  <c r="BA17" i="49"/>
  <c r="AO17" i="49"/>
  <c r="BK17" i="49"/>
  <c r="AY17" i="49"/>
  <c r="AN17" i="49"/>
  <c r="BI17" i="49"/>
  <c r="AX17" i="49"/>
  <c r="AM17" i="49"/>
  <c r="BG17" i="49"/>
  <c r="AV17" i="49"/>
  <c r="AK17" i="49"/>
  <c r="Z17" i="49"/>
  <c r="BF17" i="49"/>
  <c r="AU17" i="49"/>
  <c r="AJ17" i="49"/>
  <c r="Y17" i="49"/>
  <c r="AS17" i="49"/>
  <c r="AQ17" i="49"/>
  <c r="AL17" i="49"/>
  <c r="BM17" i="49"/>
  <c r="AI17" i="49"/>
  <c r="BH17" i="49"/>
  <c r="AH17" i="49"/>
  <c r="BE17" i="49"/>
  <c r="BD17" i="49"/>
  <c r="BB17" i="49"/>
  <c r="AW17" i="49"/>
  <c r="AT17" i="49"/>
  <c r="AA17" i="49"/>
  <c r="AF17" i="49"/>
  <c r="AC17" i="49"/>
  <c r="X18" i="49"/>
  <c r="AD17" i="49"/>
  <c r="AG17" i="49"/>
  <c r="AB17" i="49"/>
  <c r="BN17" i="49" s="1"/>
  <c r="AE17" i="49"/>
  <c r="BG17" i="16"/>
  <c r="AW17" i="16"/>
  <c r="AM17" i="16"/>
  <c r="BL17" i="16"/>
  <c r="BA17" i="16"/>
  <c r="AP17" i="16"/>
  <c r="BK17" i="16"/>
  <c r="AZ17" i="16"/>
  <c r="AO17" i="16"/>
  <c r="BJ17" i="16"/>
  <c r="AY17" i="16"/>
  <c r="AN17" i="16"/>
  <c r="BI17" i="16"/>
  <c r="AX17" i="16"/>
  <c r="AL17" i="16"/>
  <c r="AA17" i="16"/>
  <c r="BH17" i="16"/>
  <c r="AV17" i="16"/>
  <c r="AK17" i="16"/>
  <c r="Z17" i="16"/>
  <c r="BF17" i="16"/>
  <c r="AU17" i="16"/>
  <c r="AJ17" i="16"/>
  <c r="Y17" i="16"/>
  <c r="BE17" i="16"/>
  <c r="AT17" i="16"/>
  <c r="AI17" i="16"/>
  <c r="BD17" i="16"/>
  <c r="AS17" i="16"/>
  <c r="AH17" i="16"/>
  <c r="BC17" i="16"/>
  <c r="AR17" i="16"/>
  <c r="BM17" i="16"/>
  <c r="BB17" i="16"/>
  <c r="AQ17" i="16"/>
  <c r="AE17" i="16"/>
  <c r="AD17" i="16"/>
  <c r="X18" i="16"/>
  <c r="AF17" i="16"/>
  <c r="AB17" i="16"/>
  <c r="AG17" i="16"/>
  <c r="AC17" i="16"/>
  <c r="BJ18" i="12"/>
  <c r="AZ18" i="12"/>
  <c r="AP18" i="12"/>
  <c r="BH18" i="12"/>
  <c r="AX18" i="12"/>
  <c r="AN18" i="12"/>
  <c r="BG18" i="12"/>
  <c r="AW18" i="12"/>
  <c r="AM18" i="12"/>
  <c r="BA18" i="12"/>
  <c r="AK18" i="12"/>
  <c r="BM18" i="12"/>
  <c r="AY18" i="12"/>
  <c r="AJ18" i="12"/>
  <c r="BL18" i="12"/>
  <c r="AV18" i="12"/>
  <c r="AI18" i="12"/>
  <c r="BK18" i="12"/>
  <c r="AU18" i="12"/>
  <c r="AH18" i="12"/>
  <c r="BI18" i="12"/>
  <c r="AT18" i="12"/>
  <c r="BF18" i="12"/>
  <c r="AS18" i="12"/>
  <c r="BE18" i="12"/>
  <c r="AR18" i="12"/>
  <c r="BD18" i="12"/>
  <c r="AQ18" i="12"/>
  <c r="AA18" i="12"/>
  <c r="BC18" i="12"/>
  <c r="AO18" i="12"/>
  <c r="Z18" i="12"/>
  <c r="BB18" i="12"/>
  <c r="AL18" i="12"/>
  <c r="Y18" i="12"/>
  <c r="AB18" i="12"/>
  <c r="AE18" i="12"/>
  <c r="AC18" i="12"/>
  <c r="AD18" i="12"/>
  <c r="AF18" i="12"/>
  <c r="X19" i="12"/>
  <c r="AG18" i="12"/>
  <c r="BF17" i="36"/>
  <c r="AV17" i="36"/>
  <c r="AL17" i="36"/>
  <c r="BE17" i="36"/>
  <c r="AU17" i="36"/>
  <c r="AK17" i="36"/>
  <c r="BM17" i="36"/>
  <c r="BC17" i="36"/>
  <c r="AS17" i="36"/>
  <c r="AI17" i="36"/>
  <c r="Y17" i="36"/>
  <c r="BL17" i="36"/>
  <c r="BB17" i="36"/>
  <c r="AR17" i="36"/>
  <c r="AH17" i="36"/>
  <c r="BK17" i="36"/>
  <c r="BA17" i="36"/>
  <c r="AQ17" i="36"/>
  <c r="BJ17" i="36"/>
  <c r="AZ17" i="36"/>
  <c r="AP17" i="36"/>
  <c r="BI17" i="36"/>
  <c r="AY17" i="36"/>
  <c r="AO17" i="36"/>
  <c r="BH17" i="36"/>
  <c r="BG17" i="36"/>
  <c r="Z17" i="36"/>
  <c r="BD17" i="36"/>
  <c r="AX17" i="36"/>
  <c r="AW17" i="36"/>
  <c r="AT17" i="36"/>
  <c r="AN17" i="36"/>
  <c r="AM17" i="36"/>
  <c r="AJ17" i="36"/>
  <c r="AA17" i="36"/>
  <c r="AD17" i="36"/>
  <c r="AG17" i="36"/>
  <c r="AB17" i="36"/>
  <c r="X18" i="36"/>
  <c r="AF17" i="36"/>
  <c r="AE17" i="36"/>
  <c r="AC17" i="36"/>
  <c r="BN19" i="51"/>
  <c r="BN18" i="54"/>
  <c r="BG20" i="47"/>
  <c r="AW20" i="47"/>
  <c r="AM20" i="47"/>
  <c r="BD20" i="47"/>
  <c r="AT20" i="47"/>
  <c r="AJ20" i="47"/>
  <c r="Z20" i="47"/>
  <c r="BM20" i="47"/>
  <c r="BC20" i="47"/>
  <c r="AS20" i="47"/>
  <c r="AI20" i="47"/>
  <c r="Y20" i="47"/>
  <c r="BL20" i="47"/>
  <c r="BB20" i="47"/>
  <c r="AR20" i="47"/>
  <c r="AH20" i="47"/>
  <c r="BK20" i="47"/>
  <c r="BA20" i="47"/>
  <c r="AQ20" i="47"/>
  <c r="BH20" i="47"/>
  <c r="AN20" i="47"/>
  <c r="BF20" i="47"/>
  <c r="AL20" i="47"/>
  <c r="BE20" i="47"/>
  <c r="AK20" i="47"/>
  <c r="AY20" i="47"/>
  <c r="AU20" i="47"/>
  <c r="AA20" i="47"/>
  <c r="BJ20" i="47"/>
  <c r="AP20" i="47"/>
  <c r="AZ20" i="47"/>
  <c r="AX20" i="47"/>
  <c r="AV20" i="47"/>
  <c r="AO20" i="47"/>
  <c r="BI20" i="47"/>
  <c r="X21" i="47"/>
  <c r="AB20" i="47"/>
  <c r="AD20" i="47"/>
  <c r="AE20" i="47"/>
  <c r="AG20" i="47"/>
  <c r="AF20" i="47"/>
  <c r="AC20" i="47"/>
  <c r="BN16" i="17"/>
  <c r="BM16" i="9"/>
  <c r="BC16" i="9"/>
  <c r="AS16" i="9"/>
  <c r="AI16" i="9"/>
  <c r="Y16" i="9"/>
  <c r="BK16" i="9"/>
  <c r="BA16" i="9"/>
  <c r="AQ16" i="9"/>
  <c r="BE16" i="9"/>
  <c r="AU16" i="9"/>
  <c r="AK16" i="9"/>
  <c r="BL16" i="9"/>
  <c r="AX16" i="9"/>
  <c r="AJ16" i="9"/>
  <c r="BJ16" i="9"/>
  <c r="AW16" i="9"/>
  <c r="AH16" i="9"/>
  <c r="BI16" i="9"/>
  <c r="AV16" i="9"/>
  <c r="BH16" i="9"/>
  <c r="AT16" i="9"/>
  <c r="BG16" i="9"/>
  <c r="AR16" i="9"/>
  <c r="BF16" i="9"/>
  <c r="AP16" i="9"/>
  <c r="BD16" i="9"/>
  <c r="AO16" i="9"/>
  <c r="BB16" i="9"/>
  <c r="AN16" i="9"/>
  <c r="Z16" i="9"/>
  <c r="AZ16" i="9"/>
  <c r="AM16" i="9"/>
  <c r="AY16" i="9"/>
  <c r="AL16" i="9"/>
  <c r="AA16" i="9"/>
  <c r="AE16" i="9"/>
  <c r="X17" i="9"/>
  <c r="AD16" i="9"/>
  <c r="AF16" i="9"/>
  <c r="AG16" i="9"/>
  <c r="AB16" i="9"/>
  <c r="AC16" i="9"/>
  <c r="BN16" i="36"/>
  <c r="BN16" i="24"/>
  <c r="BN16" i="18"/>
  <c r="BE20" i="28"/>
  <c r="AU20" i="28"/>
  <c r="AK20" i="28"/>
  <c r="BD20" i="28"/>
  <c r="AT20" i="28"/>
  <c r="AJ20" i="28"/>
  <c r="Z20" i="28"/>
  <c r="BM20" i="28"/>
  <c r="BC20" i="28"/>
  <c r="AS20" i="28"/>
  <c r="AI20" i="28"/>
  <c r="Y20" i="28"/>
  <c r="BL20" i="28"/>
  <c r="BB20" i="28"/>
  <c r="AR20" i="28"/>
  <c r="AH20" i="28"/>
  <c r="BK20" i="28"/>
  <c r="BA20" i="28"/>
  <c r="AQ20" i="28"/>
  <c r="BJ20" i="28"/>
  <c r="AZ20" i="28"/>
  <c r="AP20" i="28"/>
  <c r="BH20" i="28"/>
  <c r="AX20" i="28"/>
  <c r="AN20" i="28"/>
  <c r="BF20" i="28"/>
  <c r="AV20" i="28"/>
  <c r="AL20" i="28"/>
  <c r="BI20" i="28"/>
  <c r="BG20" i="28"/>
  <c r="AY20" i="28"/>
  <c r="AW20" i="28"/>
  <c r="AO20" i="28"/>
  <c r="AM20" i="28"/>
  <c r="AA20" i="28"/>
  <c r="AC20" i="28"/>
  <c r="AB20" i="28"/>
  <c r="AE20" i="28"/>
  <c r="AF20" i="28"/>
  <c r="AD20" i="28"/>
  <c r="AG20" i="28"/>
  <c r="X21" i="28"/>
  <c r="BN19" i="59"/>
  <c r="BN16" i="30"/>
  <c r="A9" i="22"/>
  <c r="U15" i="40"/>
  <c r="X1" i="22"/>
  <c r="U14" i="40"/>
  <c r="Y26" i="40"/>
  <c r="X1" i="40"/>
  <c r="U15" i="22"/>
  <c r="U14" i="22"/>
  <c r="Y26" i="22"/>
  <c r="AJ27" i="40"/>
  <c r="AJ27" i="22"/>
  <c r="AI27" i="40"/>
  <c r="AI27" i="22"/>
  <c r="AH27" i="40"/>
  <c r="AH27" i="22"/>
  <c r="A9" i="40"/>
  <c r="D41" i="4"/>
  <c r="D21" i="4"/>
  <c r="AH41" i="22" l="1"/>
  <c r="AH39" i="22"/>
  <c r="AH33" i="22"/>
  <c r="AH57" i="22"/>
  <c r="AH32" i="22"/>
  <c r="AH31" i="22"/>
  <c r="AH38" i="22"/>
  <c r="AH30" i="22"/>
  <c r="AH56" i="22"/>
  <c r="AH54" i="22"/>
  <c r="AH52" i="22"/>
  <c r="AH50" i="22"/>
  <c r="AH48" i="22"/>
  <c r="AH46" i="22"/>
  <c r="AH44" i="22"/>
  <c r="AH29" i="22"/>
  <c r="AH42" i="22"/>
  <c r="AH37" i="22"/>
  <c r="AH28" i="22"/>
  <c r="AH40" i="22"/>
  <c r="AH36" i="22"/>
  <c r="AH35" i="22"/>
  <c r="AH58" i="22"/>
  <c r="AH55" i="22"/>
  <c r="AH53" i="22"/>
  <c r="AH51" i="22"/>
  <c r="AH49" i="22"/>
  <c r="AH47" i="22"/>
  <c r="AH45" i="22"/>
  <c r="AH43" i="22"/>
  <c r="AH34" i="22"/>
  <c r="U12" i="22"/>
  <c r="AH38" i="40"/>
  <c r="AH30" i="40"/>
  <c r="AH56" i="40"/>
  <c r="AH54" i="40"/>
  <c r="AH52" i="40"/>
  <c r="AH50" i="40"/>
  <c r="AH48" i="40"/>
  <c r="AH46" i="40"/>
  <c r="AH44" i="40"/>
  <c r="AH29" i="40"/>
  <c r="AH42" i="40"/>
  <c r="AH37" i="40"/>
  <c r="AH28" i="40"/>
  <c r="AH40" i="40"/>
  <c r="AH36" i="40"/>
  <c r="AH35" i="40"/>
  <c r="U12" i="40"/>
  <c r="AH58" i="40"/>
  <c r="AH55" i="40"/>
  <c r="AH53" i="40"/>
  <c r="AH51" i="40"/>
  <c r="AH49" i="40"/>
  <c r="AH47" i="40"/>
  <c r="AH45" i="40"/>
  <c r="AH43" i="40"/>
  <c r="AH34" i="40"/>
  <c r="AH41" i="40"/>
  <c r="AH39" i="40"/>
  <c r="AH33" i="40"/>
  <c r="AH31" i="40"/>
  <c r="AH32" i="40"/>
  <c r="AH57" i="40"/>
  <c r="AI57" i="22"/>
  <c r="AI32" i="22"/>
  <c r="AX32" i="22" s="1"/>
  <c r="AI31" i="22"/>
  <c r="AX31" i="22" s="1"/>
  <c r="AI38" i="22"/>
  <c r="AI30" i="22"/>
  <c r="AX30" i="22" s="1"/>
  <c r="AI56" i="22"/>
  <c r="AI54" i="22"/>
  <c r="AI52" i="22"/>
  <c r="AI50" i="22"/>
  <c r="AI48" i="22"/>
  <c r="AI46" i="22"/>
  <c r="AI44" i="22"/>
  <c r="AI29" i="22"/>
  <c r="AX29" i="22" s="1"/>
  <c r="AI42" i="22"/>
  <c r="AI37" i="22"/>
  <c r="AX37" i="22" s="1"/>
  <c r="AI28" i="22"/>
  <c r="AX28" i="22" s="1"/>
  <c r="AX27" i="22"/>
  <c r="AI40" i="22"/>
  <c r="AI36" i="22"/>
  <c r="AX36" i="22" s="1"/>
  <c r="AI35" i="22"/>
  <c r="AX35" i="22" s="1"/>
  <c r="AI58" i="22"/>
  <c r="AI55" i="22"/>
  <c r="AI53" i="22"/>
  <c r="AI51" i="22"/>
  <c r="AI49" i="22"/>
  <c r="AI47" i="22"/>
  <c r="AI45" i="22"/>
  <c r="AI43" i="22"/>
  <c r="AI34" i="22"/>
  <c r="AX34" i="22" s="1"/>
  <c r="AI41" i="22"/>
  <c r="AI39" i="22"/>
  <c r="AI33" i="22"/>
  <c r="AX33" i="22" s="1"/>
  <c r="U11" i="22"/>
  <c r="AI56" i="40"/>
  <c r="AI54" i="40"/>
  <c r="AI52" i="40"/>
  <c r="AI50" i="40"/>
  <c r="AI48" i="40"/>
  <c r="AI46" i="40"/>
  <c r="AI44" i="40"/>
  <c r="AI29" i="40"/>
  <c r="AX29" i="40" s="1"/>
  <c r="AI42" i="40"/>
  <c r="AI37" i="40"/>
  <c r="AX37" i="40" s="1"/>
  <c r="AI28" i="40"/>
  <c r="AX28" i="40" s="1"/>
  <c r="AX27" i="40"/>
  <c r="AI40" i="40"/>
  <c r="AI36" i="40"/>
  <c r="AX36" i="40" s="1"/>
  <c r="AI35" i="40"/>
  <c r="AX35" i="40" s="1"/>
  <c r="AI58" i="40"/>
  <c r="U11" i="40"/>
  <c r="AI55" i="40"/>
  <c r="AI53" i="40"/>
  <c r="AI51" i="40"/>
  <c r="AI49" i="40"/>
  <c r="AI47" i="40"/>
  <c r="AI45" i="40"/>
  <c r="AI43" i="40"/>
  <c r="AI34" i="40"/>
  <c r="AX34" i="40" s="1"/>
  <c r="AI41" i="40"/>
  <c r="AI39" i="40"/>
  <c r="AI33" i="40"/>
  <c r="AX33" i="40" s="1"/>
  <c r="AI57" i="40"/>
  <c r="AI32" i="40"/>
  <c r="AX32" i="40" s="1"/>
  <c r="AI38" i="40"/>
  <c r="AI30" i="40"/>
  <c r="AX30" i="40" s="1"/>
  <c r="AI31" i="40"/>
  <c r="AX31" i="40" s="1"/>
  <c r="AJ31" i="22"/>
  <c r="AJ38" i="22"/>
  <c r="AJ30" i="22"/>
  <c r="AJ56" i="22"/>
  <c r="AJ54" i="22"/>
  <c r="AJ52" i="22"/>
  <c r="AJ50" i="22"/>
  <c r="AJ48" i="22"/>
  <c r="AJ46" i="22"/>
  <c r="AJ44" i="22"/>
  <c r="AJ29" i="22"/>
  <c r="AJ42" i="22"/>
  <c r="AJ37" i="22"/>
  <c r="AJ28" i="22"/>
  <c r="AJ40" i="22"/>
  <c r="AJ36" i="22"/>
  <c r="AJ35" i="22"/>
  <c r="AJ58" i="22"/>
  <c r="AJ55" i="22"/>
  <c r="AJ53" i="22"/>
  <c r="AJ51" i="22"/>
  <c r="AJ49" i="22"/>
  <c r="AJ47" i="22"/>
  <c r="AJ45" i="22"/>
  <c r="AJ43" i="22"/>
  <c r="AJ34" i="22"/>
  <c r="AJ41" i="22"/>
  <c r="AJ39" i="22"/>
  <c r="AJ33" i="22"/>
  <c r="AJ57" i="22"/>
  <c r="AJ32" i="22"/>
  <c r="U13" i="22"/>
  <c r="AJ42" i="40"/>
  <c r="AJ37" i="40"/>
  <c r="AJ28" i="40"/>
  <c r="AJ40" i="40"/>
  <c r="AJ36" i="40"/>
  <c r="AJ35" i="40"/>
  <c r="AJ58" i="40"/>
  <c r="AJ55" i="40"/>
  <c r="AJ53" i="40"/>
  <c r="AJ51" i="40"/>
  <c r="AJ49" i="40"/>
  <c r="AJ47" i="40"/>
  <c r="AJ45" i="40"/>
  <c r="AJ43" i="40"/>
  <c r="AJ34" i="40"/>
  <c r="AJ41" i="40"/>
  <c r="AJ39" i="40"/>
  <c r="AJ33" i="40"/>
  <c r="AJ57" i="40"/>
  <c r="AJ32" i="40"/>
  <c r="U13" i="40"/>
  <c r="AJ31" i="40"/>
  <c r="AJ56" i="40"/>
  <c r="AJ54" i="40"/>
  <c r="AJ52" i="40"/>
  <c r="AJ50" i="40"/>
  <c r="AJ48" i="40"/>
  <c r="AJ46" i="40"/>
  <c r="AJ44" i="40"/>
  <c r="AJ29" i="40"/>
  <c r="AJ38" i="40"/>
  <c r="AJ30" i="40"/>
  <c r="Y38" i="22"/>
  <c r="AP36" i="22"/>
  <c r="Y30" i="22"/>
  <c r="AP27" i="22"/>
  <c r="AN27" i="22" s="1"/>
  <c r="Y56" i="22"/>
  <c r="Y54" i="22"/>
  <c r="Y52" i="22"/>
  <c r="Y50" i="22"/>
  <c r="Y48" i="22"/>
  <c r="Y46" i="22"/>
  <c r="Y44" i="22"/>
  <c r="AP35" i="22"/>
  <c r="AN35" i="22" s="1"/>
  <c r="Y29" i="22"/>
  <c r="AC26" i="22"/>
  <c r="Y42" i="22"/>
  <c r="Y37" i="22"/>
  <c r="Y28" i="22"/>
  <c r="Y40" i="22"/>
  <c r="Y36" i="22"/>
  <c r="AP34" i="22"/>
  <c r="Y27" i="22"/>
  <c r="Y35" i="22"/>
  <c r="AP33" i="22"/>
  <c r="Y58" i="22"/>
  <c r="AP32" i="22"/>
  <c r="AN32" i="22" s="1"/>
  <c r="Y55" i="22"/>
  <c r="Y53" i="22"/>
  <c r="Y51" i="22"/>
  <c r="Y49" i="22"/>
  <c r="Y47" i="22"/>
  <c r="Y45" i="22"/>
  <c r="Y43" i="22"/>
  <c r="Y34" i="22"/>
  <c r="AP31" i="22"/>
  <c r="AN31" i="22" s="1"/>
  <c r="Y41" i="22"/>
  <c r="Y39" i="22"/>
  <c r="Y33" i="22"/>
  <c r="AP30" i="22"/>
  <c r="Y57" i="22"/>
  <c r="Y32" i="22"/>
  <c r="AP29" i="22"/>
  <c r="Y31" i="22"/>
  <c r="W31" i="22" s="1"/>
  <c r="AP28" i="22"/>
  <c r="B12" i="22"/>
  <c r="A4" i="22"/>
  <c r="AP37" i="22"/>
  <c r="AP55" i="22"/>
  <c r="U17" i="22"/>
  <c r="U18" i="22" s="1"/>
  <c r="U19" i="22"/>
  <c r="U20" i="22" s="1"/>
  <c r="U22" i="22" s="1"/>
  <c r="E8" i="22" s="1"/>
  <c r="H1" i="40"/>
  <c r="Y40" i="40"/>
  <c r="Y36" i="40"/>
  <c r="AP34" i="40"/>
  <c r="Y27" i="40"/>
  <c r="Y35" i="40"/>
  <c r="AP33" i="40"/>
  <c r="Y58" i="40"/>
  <c r="AP32" i="40"/>
  <c r="Y55" i="40"/>
  <c r="Y53" i="40"/>
  <c r="Y51" i="40"/>
  <c r="Y49" i="40"/>
  <c r="Y47" i="40"/>
  <c r="Y45" i="40"/>
  <c r="Y43" i="40"/>
  <c r="Y34" i="40"/>
  <c r="AP31" i="40"/>
  <c r="AN31" i="40" s="1"/>
  <c r="Y41" i="40"/>
  <c r="Y39" i="40"/>
  <c r="Y33" i="40"/>
  <c r="AP30" i="40"/>
  <c r="Y57" i="40"/>
  <c r="Y32" i="40"/>
  <c r="AP29" i="40"/>
  <c r="AN29" i="40" s="1"/>
  <c r="Y31" i="40"/>
  <c r="AP28" i="40"/>
  <c r="Y38" i="40"/>
  <c r="AP36" i="40"/>
  <c r="Y30" i="40"/>
  <c r="AP27" i="40"/>
  <c r="AN27" i="40" s="1"/>
  <c r="Y42" i="40"/>
  <c r="Y37" i="40"/>
  <c r="W37" i="40" s="1"/>
  <c r="Y28" i="40"/>
  <c r="Y56" i="40"/>
  <c r="Y29" i="40"/>
  <c r="AC26" i="40"/>
  <c r="Y54" i="40"/>
  <c r="Y50" i="40"/>
  <c r="Y46" i="40"/>
  <c r="B12" i="40"/>
  <c r="A4" i="40"/>
  <c r="AP35" i="40"/>
  <c r="AN35" i="40" s="1"/>
  <c r="Y52" i="40"/>
  <c r="Y48" i="40"/>
  <c r="Y44" i="40"/>
  <c r="AP37" i="40"/>
  <c r="AP55" i="40"/>
  <c r="U17" i="40"/>
  <c r="U18" i="40" s="1"/>
  <c r="U19" i="40"/>
  <c r="U20" i="40" s="1"/>
  <c r="U22" i="40" s="1"/>
  <c r="E8" i="40" s="1"/>
  <c r="H1" i="22"/>
  <c r="BN20" i="47"/>
  <c r="BN17" i="10"/>
  <c r="BI21" i="47"/>
  <c r="AY21" i="47"/>
  <c r="AO21" i="47"/>
  <c r="BF21" i="47"/>
  <c r="AV21" i="47"/>
  <c r="AL21" i="47"/>
  <c r="BE21" i="47"/>
  <c r="AU21" i="47"/>
  <c r="AK21" i="47"/>
  <c r="BD21" i="47"/>
  <c r="AT21" i="47"/>
  <c r="AJ21" i="47"/>
  <c r="Z21" i="47"/>
  <c r="BM21" i="47"/>
  <c r="BC21" i="47"/>
  <c r="AS21" i="47"/>
  <c r="AI21" i="47"/>
  <c r="Y21" i="47"/>
  <c r="AZ21" i="47"/>
  <c r="AX21" i="47"/>
  <c r="AW21" i="47"/>
  <c r="BK21" i="47"/>
  <c r="AQ21" i="47"/>
  <c r="BG21" i="47"/>
  <c r="AM21" i="47"/>
  <c r="BB21" i="47"/>
  <c r="AH21" i="47"/>
  <c r="BH21" i="47"/>
  <c r="BA21" i="47"/>
  <c r="AR21" i="47"/>
  <c r="AP21" i="47"/>
  <c r="AN21" i="47"/>
  <c r="BL21" i="47"/>
  <c r="BJ21" i="47"/>
  <c r="AA21" i="47"/>
  <c r="AG21" i="47"/>
  <c r="AF21" i="47"/>
  <c r="AB21" i="47"/>
  <c r="AD21" i="47"/>
  <c r="AE21" i="47"/>
  <c r="AC21" i="47"/>
  <c r="W1" i="47"/>
  <c r="BL18" i="17"/>
  <c r="BB18" i="17"/>
  <c r="AR18" i="17"/>
  <c r="AH18" i="17"/>
  <c r="BH18" i="17"/>
  <c r="AX18" i="17"/>
  <c r="AN18" i="17"/>
  <c r="BJ18" i="17"/>
  <c r="AW18" i="17"/>
  <c r="AK18" i="17"/>
  <c r="Y18" i="17"/>
  <c r="BI18" i="17"/>
  <c r="AV18" i="17"/>
  <c r="AJ18" i="17"/>
  <c r="BG18" i="17"/>
  <c r="AU18" i="17"/>
  <c r="AI18" i="17"/>
  <c r="BF18" i="17"/>
  <c r="AT18" i="17"/>
  <c r="BE18" i="17"/>
  <c r="AS18" i="17"/>
  <c r="BD18" i="17"/>
  <c r="AQ18" i="17"/>
  <c r="BC18" i="17"/>
  <c r="AP18" i="17"/>
  <c r="BA18" i="17"/>
  <c r="AO18" i="17"/>
  <c r="BM18" i="17"/>
  <c r="AZ18" i="17"/>
  <c r="AM18" i="17"/>
  <c r="BK18" i="17"/>
  <c r="AY18" i="17"/>
  <c r="AL18" i="17"/>
  <c r="Z18" i="17"/>
  <c r="AA18" i="17"/>
  <c r="AG18" i="17"/>
  <c r="AE18" i="17"/>
  <c r="AC18" i="17"/>
  <c r="AD18" i="17"/>
  <c r="AF18" i="17"/>
  <c r="X19" i="17"/>
  <c r="AB18" i="17"/>
  <c r="BN19" i="19"/>
  <c r="BN17" i="26"/>
  <c r="BK18" i="44"/>
  <c r="BA18" i="44"/>
  <c r="AQ18" i="44"/>
  <c r="BH18" i="44"/>
  <c r="AX18" i="44"/>
  <c r="AN18" i="44"/>
  <c r="BF18" i="44"/>
  <c r="AT18" i="44"/>
  <c r="AH18" i="44"/>
  <c r="BE18" i="44"/>
  <c r="AS18" i="44"/>
  <c r="BD18" i="44"/>
  <c r="AR18" i="44"/>
  <c r="BC18" i="44"/>
  <c r="AP18" i="44"/>
  <c r="BB18" i="44"/>
  <c r="AO18" i="44"/>
  <c r="BM18" i="44"/>
  <c r="AZ18" i="44"/>
  <c r="AM18" i="44"/>
  <c r="BL18" i="44"/>
  <c r="AY18" i="44"/>
  <c r="AL18" i="44"/>
  <c r="Z18" i="44"/>
  <c r="BJ18" i="44"/>
  <c r="AW18" i="44"/>
  <c r="AK18" i="44"/>
  <c r="Y18" i="44"/>
  <c r="BI18" i="44"/>
  <c r="AV18" i="44"/>
  <c r="AJ18" i="44"/>
  <c r="BG18" i="44"/>
  <c r="AU18" i="44"/>
  <c r="AI18" i="44"/>
  <c r="AA18" i="44"/>
  <c r="AE18" i="44"/>
  <c r="AC18" i="44"/>
  <c r="AG18" i="44"/>
  <c r="AD18" i="44"/>
  <c r="X19" i="44"/>
  <c r="AF18" i="44"/>
  <c r="AB18" i="44"/>
  <c r="BJ18" i="14"/>
  <c r="AZ18" i="14"/>
  <c r="AP18" i="14"/>
  <c r="BH18" i="14"/>
  <c r="AX18" i="14"/>
  <c r="AN18" i="14"/>
  <c r="BG18" i="14"/>
  <c r="AW18" i="14"/>
  <c r="AM18" i="14"/>
  <c r="BF18" i="14"/>
  <c r="AV18" i="14"/>
  <c r="AL18" i="14"/>
  <c r="BE18" i="14"/>
  <c r="AU18" i="14"/>
  <c r="AK18" i="14"/>
  <c r="BM18" i="14"/>
  <c r="BC18" i="14"/>
  <c r="AS18" i="14"/>
  <c r="AI18" i="14"/>
  <c r="Y18" i="14"/>
  <c r="AR18" i="14"/>
  <c r="AQ18" i="14"/>
  <c r="BL18" i="14"/>
  <c r="AO18" i="14"/>
  <c r="BK18" i="14"/>
  <c r="AJ18" i="14"/>
  <c r="BI18" i="14"/>
  <c r="AH18" i="14"/>
  <c r="BD18" i="14"/>
  <c r="BB18" i="14"/>
  <c r="BA18" i="14"/>
  <c r="Z18" i="14"/>
  <c r="AY18" i="14"/>
  <c r="AT18" i="14"/>
  <c r="AA18" i="14"/>
  <c r="AG18" i="14"/>
  <c r="X19" i="14"/>
  <c r="AB18" i="14"/>
  <c r="AF18" i="14"/>
  <c r="AD18" i="14"/>
  <c r="AC18" i="14"/>
  <c r="AE18" i="14"/>
  <c r="BN17" i="29"/>
  <c r="BE17" i="50"/>
  <c r="AU17" i="50"/>
  <c r="AK17" i="50"/>
  <c r="BH17" i="50"/>
  <c r="AW17" i="50"/>
  <c r="AL17" i="50"/>
  <c r="Z17" i="50"/>
  <c r="BG17" i="50"/>
  <c r="AV17" i="50"/>
  <c r="AJ17" i="50"/>
  <c r="Y17" i="50"/>
  <c r="BD17" i="50"/>
  <c r="AS17" i="50"/>
  <c r="AH17" i="50"/>
  <c r="BL17" i="50"/>
  <c r="BA17" i="50"/>
  <c r="AP17" i="50"/>
  <c r="AY17" i="50"/>
  <c r="AX17" i="50"/>
  <c r="BM17" i="50"/>
  <c r="AT17" i="50"/>
  <c r="BK17" i="50"/>
  <c r="AR17" i="50"/>
  <c r="BJ17" i="50"/>
  <c r="AQ17" i="50"/>
  <c r="BI17" i="50"/>
  <c r="AO17" i="50"/>
  <c r="BF17" i="50"/>
  <c r="AN17" i="50"/>
  <c r="BC17" i="50"/>
  <c r="AM17" i="50"/>
  <c r="BB17" i="50"/>
  <c r="AI17" i="50"/>
  <c r="AZ17" i="50"/>
  <c r="AA17" i="50"/>
  <c r="AG17" i="50"/>
  <c r="AD17" i="50"/>
  <c r="AE17" i="50"/>
  <c r="AB17" i="50"/>
  <c r="BN17" i="50" s="1"/>
  <c r="AC17" i="50"/>
  <c r="X18" i="50"/>
  <c r="AF17" i="50"/>
  <c r="BG19" i="7"/>
  <c r="AW19" i="7"/>
  <c r="AM19" i="7"/>
  <c r="BF19" i="7"/>
  <c r="AV19" i="7"/>
  <c r="AL19" i="7"/>
  <c r="BE19" i="7"/>
  <c r="AU19" i="7"/>
  <c r="AK19" i="7"/>
  <c r="BH19" i="7"/>
  <c r="AX19" i="7"/>
  <c r="AN19" i="7"/>
  <c r="BD19" i="7"/>
  <c r="AT19" i="7"/>
  <c r="AJ19" i="7"/>
  <c r="Z19" i="7"/>
  <c r="BM19" i="7"/>
  <c r="BC19" i="7"/>
  <c r="AS19" i="7"/>
  <c r="AI19" i="7"/>
  <c r="Y19" i="7"/>
  <c r="BL19" i="7"/>
  <c r="BB19" i="7"/>
  <c r="AR19" i="7"/>
  <c r="AH19" i="7"/>
  <c r="BI19" i="7"/>
  <c r="AY19" i="7"/>
  <c r="AO19" i="7"/>
  <c r="BK19" i="7"/>
  <c r="BA19" i="7"/>
  <c r="AQ19" i="7"/>
  <c r="BJ19" i="7"/>
  <c r="AZ19" i="7"/>
  <c r="AP19" i="7"/>
  <c r="AA19" i="7"/>
  <c r="X20" i="7"/>
  <c r="AE19" i="7"/>
  <c r="AG19" i="7"/>
  <c r="AF19" i="7"/>
  <c r="AC19" i="7"/>
  <c r="AD19" i="7"/>
  <c r="AB19" i="7"/>
  <c r="BG18" i="30"/>
  <c r="AW18" i="30"/>
  <c r="AM18" i="30"/>
  <c r="BE18" i="30"/>
  <c r="AU18" i="30"/>
  <c r="AK18" i="30"/>
  <c r="BM18" i="30"/>
  <c r="BC18" i="30"/>
  <c r="AS18" i="30"/>
  <c r="AI18" i="30"/>
  <c r="Y18" i="30"/>
  <c r="BL18" i="30"/>
  <c r="BB18" i="30"/>
  <c r="AR18" i="30"/>
  <c r="AH18" i="30"/>
  <c r="BK18" i="30"/>
  <c r="BA18" i="30"/>
  <c r="AQ18" i="30"/>
  <c r="BJ18" i="30"/>
  <c r="AP18" i="30"/>
  <c r="BI18" i="30"/>
  <c r="AO18" i="30"/>
  <c r="BH18" i="30"/>
  <c r="AN18" i="30"/>
  <c r="BF18" i="30"/>
  <c r="AL18" i="30"/>
  <c r="BD18" i="30"/>
  <c r="AJ18" i="30"/>
  <c r="AZ18" i="30"/>
  <c r="AX18" i="30"/>
  <c r="AV18" i="30"/>
  <c r="AT18" i="30"/>
  <c r="Z18" i="30"/>
  <c r="AY18" i="30"/>
  <c r="AA18" i="30"/>
  <c r="AG18" i="30"/>
  <c r="AC18" i="30"/>
  <c r="AD18" i="30"/>
  <c r="AF18" i="30"/>
  <c r="AE18" i="30"/>
  <c r="AB18" i="30"/>
  <c r="X19" i="30"/>
  <c r="BG20" i="41"/>
  <c r="AW20" i="41"/>
  <c r="AM20" i="41"/>
  <c r="BM20" i="41"/>
  <c r="BC20" i="41"/>
  <c r="AS20" i="41"/>
  <c r="AI20" i="41"/>
  <c r="Y20" i="41"/>
  <c r="BL20" i="41"/>
  <c r="BB20" i="41"/>
  <c r="AR20" i="41"/>
  <c r="AH20" i="41"/>
  <c r="BK20" i="41"/>
  <c r="BA20" i="41"/>
  <c r="AQ20" i="41"/>
  <c r="AV20" i="41"/>
  <c r="BJ20" i="41"/>
  <c r="AU20" i="41"/>
  <c r="BI20" i="41"/>
  <c r="AT20" i="41"/>
  <c r="BH20" i="41"/>
  <c r="AP20" i="41"/>
  <c r="BF20" i="41"/>
  <c r="AO20" i="41"/>
  <c r="Z20" i="41"/>
  <c r="BE20" i="41"/>
  <c r="AN20" i="41"/>
  <c r="BD20" i="41"/>
  <c r="AL20" i="41"/>
  <c r="AZ20" i="41"/>
  <c r="AK20" i="41"/>
  <c r="AY20" i="41"/>
  <c r="AJ20" i="41"/>
  <c r="AX20" i="41"/>
  <c r="AA20" i="41"/>
  <c r="AG20" i="41"/>
  <c r="AF20" i="41"/>
  <c r="X21" i="41"/>
  <c r="AE20" i="41"/>
  <c r="AB20" i="41"/>
  <c r="AC20" i="41"/>
  <c r="AD20" i="41"/>
  <c r="BJ19" i="45"/>
  <c r="AZ19" i="45"/>
  <c r="AP19" i="45"/>
  <c r="BD19" i="45"/>
  <c r="AS19" i="45"/>
  <c r="AH19" i="45"/>
  <c r="BM19" i="45"/>
  <c r="BB19" i="45"/>
  <c r="AQ19" i="45"/>
  <c r="BL19" i="45"/>
  <c r="BA19" i="45"/>
  <c r="AO19" i="45"/>
  <c r="BI19" i="45"/>
  <c r="AX19" i="45"/>
  <c r="AM19" i="45"/>
  <c r="BG19" i="45"/>
  <c r="AV19" i="45"/>
  <c r="AK19" i="45"/>
  <c r="Z19" i="45"/>
  <c r="AU19" i="45"/>
  <c r="Y19" i="45"/>
  <c r="AT19" i="45"/>
  <c r="AR19" i="45"/>
  <c r="BK19" i="45"/>
  <c r="AN19" i="45"/>
  <c r="BH19" i="45"/>
  <c r="AL19" i="45"/>
  <c r="BF19" i="45"/>
  <c r="AJ19" i="45"/>
  <c r="BE19" i="45"/>
  <c r="AI19" i="45"/>
  <c r="BC19" i="45"/>
  <c r="AY19" i="45"/>
  <c r="AW19" i="45"/>
  <c r="AA19" i="45"/>
  <c r="AD19" i="45"/>
  <c r="AC19" i="45"/>
  <c r="AE19" i="45"/>
  <c r="X20" i="45"/>
  <c r="AB19" i="45"/>
  <c r="AG19" i="45"/>
  <c r="AF19" i="45"/>
  <c r="BL19" i="12"/>
  <c r="BB19" i="12"/>
  <c r="AR19" i="12"/>
  <c r="AH19" i="12"/>
  <c r="BJ19" i="12"/>
  <c r="AZ19" i="12"/>
  <c r="AP19" i="12"/>
  <c r="BI19" i="12"/>
  <c r="AY19" i="12"/>
  <c r="AO19" i="12"/>
  <c r="BH19" i="12"/>
  <c r="AU19" i="12"/>
  <c r="BG19" i="12"/>
  <c r="AT19" i="12"/>
  <c r="BF19" i="12"/>
  <c r="AS19" i="12"/>
  <c r="BE19" i="12"/>
  <c r="AQ19" i="12"/>
  <c r="BD19" i="12"/>
  <c r="AN19" i="12"/>
  <c r="AA19" i="12"/>
  <c r="BC19" i="12"/>
  <c r="AM19" i="12"/>
  <c r="Z19" i="12"/>
  <c r="BA19" i="12"/>
  <c r="AL19" i="12"/>
  <c r="Y19" i="12"/>
  <c r="AX19" i="12"/>
  <c r="AK19" i="12"/>
  <c r="BM19" i="12"/>
  <c r="AW19" i="12"/>
  <c r="AJ19" i="12"/>
  <c r="BK19" i="12"/>
  <c r="AV19" i="12"/>
  <c r="AI19" i="12"/>
  <c r="AB19" i="12"/>
  <c r="AF19" i="12"/>
  <c r="AG19" i="12"/>
  <c r="X20" i="12"/>
  <c r="AC19" i="12"/>
  <c r="AD19" i="12"/>
  <c r="AE19" i="12"/>
  <c r="BL19" i="62"/>
  <c r="BB19" i="62"/>
  <c r="AR19" i="62"/>
  <c r="AH19" i="62"/>
  <c r="BK19" i="62"/>
  <c r="BA19" i="62"/>
  <c r="AQ19" i="62"/>
  <c r="BJ19" i="62"/>
  <c r="AZ19" i="62"/>
  <c r="AP19" i="62"/>
  <c r="BH19" i="62"/>
  <c r="AX19" i="62"/>
  <c r="AN19" i="62"/>
  <c r="BF19" i="62"/>
  <c r="AV19" i="62"/>
  <c r="AL19" i="62"/>
  <c r="BM19" i="62"/>
  <c r="BC19" i="62"/>
  <c r="AS19" i="62"/>
  <c r="AI19" i="62"/>
  <c r="Y19" i="62"/>
  <c r="BG19" i="62"/>
  <c r="AJ19" i="62"/>
  <c r="BD19" i="62"/>
  <c r="AY19" i="62"/>
  <c r="AW19" i="62"/>
  <c r="Z19" i="62"/>
  <c r="AU19" i="62"/>
  <c r="AT19" i="62"/>
  <c r="AM19" i="62"/>
  <c r="BI19" i="62"/>
  <c r="BE19" i="62"/>
  <c r="AO19" i="62"/>
  <c r="AK19" i="62"/>
  <c r="AA19" i="62"/>
  <c r="AG19" i="62"/>
  <c r="AB19" i="62"/>
  <c r="BN19" i="62" s="1"/>
  <c r="AF19" i="62"/>
  <c r="AC19" i="62"/>
  <c r="AE19" i="62"/>
  <c r="AD19" i="62"/>
  <c r="X20" i="62"/>
  <c r="BN17" i="8"/>
  <c r="BF21" i="51"/>
  <c r="AV21" i="51"/>
  <c r="AL21" i="51"/>
  <c r="BE21" i="51"/>
  <c r="AU21" i="51"/>
  <c r="AK21" i="51"/>
  <c r="BD21" i="51"/>
  <c r="AT21" i="51"/>
  <c r="AJ21" i="51"/>
  <c r="Z21" i="51"/>
  <c r="BM21" i="51"/>
  <c r="BC21" i="51"/>
  <c r="AS21" i="51"/>
  <c r="AI21" i="51"/>
  <c r="Y21" i="51"/>
  <c r="BJ21" i="51"/>
  <c r="AR21" i="51"/>
  <c r="BI21" i="51"/>
  <c r="AQ21" i="51"/>
  <c r="BH21" i="51"/>
  <c r="AP21" i="51"/>
  <c r="BG21" i="51"/>
  <c r="AO21" i="51"/>
  <c r="BB21" i="51"/>
  <c r="AN21" i="51"/>
  <c r="BA21" i="51"/>
  <c r="AM21" i="51"/>
  <c r="AZ21" i="51"/>
  <c r="AH21" i="51"/>
  <c r="AY21" i="51"/>
  <c r="BL21" i="51"/>
  <c r="AX21" i="51"/>
  <c r="BK21" i="51"/>
  <c r="AW21" i="51"/>
  <c r="AA21" i="51"/>
  <c r="AD21" i="51"/>
  <c r="AE21" i="51"/>
  <c r="AB21" i="51"/>
  <c r="AG21" i="51"/>
  <c r="AC21" i="51"/>
  <c r="AF21" i="51"/>
  <c r="W1" i="51"/>
  <c r="BD19" i="53"/>
  <c r="AT19" i="53"/>
  <c r="AJ19" i="53"/>
  <c r="Z19" i="53"/>
  <c r="BM19" i="53"/>
  <c r="BC19" i="53"/>
  <c r="AS19" i="53"/>
  <c r="AI19" i="53"/>
  <c r="Y19" i="53"/>
  <c r="BL19" i="53"/>
  <c r="BB19" i="53"/>
  <c r="AR19" i="53"/>
  <c r="AH19" i="53"/>
  <c r="BK19" i="53"/>
  <c r="BA19" i="53"/>
  <c r="AQ19" i="53"/>
  <c r="BG19" i="53"/>
  <c r="AW19" i="53"/>
  <c r="AM19" i="53"/>
  <c r="BE19" i="53"/>
  <c r="AK19" i="53"/>
  <c r="AZ19" i="53"/>
  <c r="AY19" i="53"/>
  <c r="AX19" i="53"/>
  <c r="AV19" i="53"/>
  <c r="AU19" i="53"/>
  <c r="AA19" i="53"/>
  <c r="BJ19" i="53"/>
  <c r="AP19" i="53"/>
  <c r="BI19" i="53"/>
  <c r="AO19" i="53"/>
  <c r="BH19" i="53"/>
  <c r="AN19" i="53"/>
  <c r="BF19" i="53"/>
  <c r="AL19" i="53"/>
  <c r="AF19" i="53"/>
  <c r="AE19" i="53"/>
  <c r="AD19" i="53"/>
  <c r="X20" i="53"/>
  <c r="AC19" i="53"/>
  <c r="AG19" i="53"/>
  <c r="AB19" i="53"/>
  <c r="BN19" i="53" s="1"/>
  <c r="BN20" i="28"/>
  <c r="BG18" i="36"/>
  <c r="AW18" i="36"/>
  <c r="AM18" i="36"/>
  <c r="BF18" i="36"/>
  <c r="AV18" i="36"/>
  <c r="AL18" i="36"/>
  <c r="BD18" i="36"/>
  <c r="AT18" i="36"/>
  <c r="AJ18" i="36"/>
  <c r="Z18" i="36"/>
  <c r="BM18" i="36"/>
  <c r="BC18" i="36"/>
  <c r="AS18" i="36"/>
  <c r="AI18" i="36"/>
  <c r="Y18" i="36"/>
  <c r="BL18" i="36"/>
  <c r="BB18" i="36"/>
  <c r="AR18" i="36"/>
  <c r="AH18" i="36"/>
  <c r="BK18" i="36"/>
  <c r="BA18" i="36"/>
  <c r="AQ18" i="36"/>
  <c r="BJ18" i="36"/>
  <c r="AZ18" i="36"/>
  <c r="AP18" i="36"/>
  <c r="AX18" i="36"/>
  <c r="AU18" i="36"/>
  <c r="AO18" i="36"/>
  <c r="AN18" i="36"/>
  <c r="AK18" i="36"/>
  <c r="BI18" i="36"/>
  <c r="BH18" i="36"/>
  <c r="AA18" i="36"/>
  <c r="BE18" i="36"/>
  <c r="AY18" i="36"/>
  <c r="X19" i="36"/>
  <c r="AC18" i="36"/>
  <c r="AG18" i="36"/>
  <c r="AE18" i="36"/>
  <c r="AD18" i="36"/>
  <c r="AB18" i="36"/>
  <c r="AF18" i="36"/>
  <c r="BN16" i="9"/>
  <c r="BN17" i="36"/>
  <c r="BL18" i="34"/>
  <c r="BB18" i="34"/>
  <c r="AR18" i="34"/>
  <c r="AH18" i="34"/>
  <c r="BK18" i="34"/>
  <c r="BA18" i="34"/>
  <c r="AQ18" i="34"/>
  <c r="BI18" i="34"/>
  <c r="AY18" i="34"/>
  <c r="AO18" i="34"/>
  <c r="BG18" i="34"/>
  <c r="AW18" i="34"/>
  <c r="AM18" i="34"/>
  <c r="BF18" i="34"/>
  <c r="AV18" i="34"/>
  <c r="AL18" i="34"/>
  <c r="BE18" i="34"/>
  <c r="AU18" i="34"/>
  <c r="AK18" i="34"/>
  <c r="BM18" i="34"/>
  <c r="BC18" i="34"/>
  <c r="AS18" i="34"/>
  <c r="AI18" i="34"/>
  <c r="Y18" i="34"/>
  <c r="BH18" i="34"/>
  <c r="Z18" i="34"/>
  <c r="BD18" i="34"/>
  <c r="AZ18" i="34"/>
  <c r="AX18" i="34"/>
  <c r="AT18" i="34"/>
  <c r="AP18" i="34"/>
  <c r="AN18" i="34"/>
  <c r="AJ18" i="34"/>
  <c r="BJ18" i="34"/>
  <c r="AA18" i="34"/>
  <c r="X19" i="34"/>
  <c r="AD18" i="34"/>
  <c r="AE18" i="34"/>
  <c r="AF18" i="34"/>
  <c r="AG18" i="34"/>
  <c r="AB18" i="34"/>
  <c r="AC18" i="34"/>
  <c r="BH18" i="25"/>
  <c r="AX18" i="25"/>
  <c r="AN18" i="25"/>
  <c r="BG18" i="25"/>
  <c r="AW18" i="25"/>
  <c r="AM18" i="25"/>
  <c r="BF18" i="25"/>
  <c r="AV18" i="25"/>
  <c r="AL18" i="25"/>
  <c r="BE18" i="25"/>
  <c r="AU18" i="25"/>
  <c r="AK18" i="25"/>
  <c r="BD18" i="25"/>
  <c r="AT18" i="25"/>
  <c r="AJ18" i="25"/>
  <c r="Z18" i="25"/>
  <c r="BM18" i="25"/>
  <c r="BC18" i="25"/>
  <c r="AS18" i="25"/>
  <c r="AI18" i="25"/>
  <c r="Y18" i="25"/>
  <c r="BL18" i="25"/>
  <c r="BB18" i="25"/>
  <c r="AR18" i="25"/>
  <c r="AH18" i="25"/>
  <c r="BK18" i="25"/>
  <c r="BA18" i="25"/>
  <c r="BJ18" i="25"/>
  <c r="BI18" i="25"/>
  <c r="AZ18" i="25"/>
  <c r="AY18" i="25"/>
  <c r="AQ18" i="25"/>
  <c r="AP18" i="25"/>
  <c r="AO18" i="25"/>
  <c r="AA18" i="25"/>
  <c r="X19" i="25"/>
  <c r="AD18" i="25"/>
  <c r="AG18" i="25"/>
  <c r="AE18" i="25"/>
  <c r="AF18" i="25"/>
  <c r="AB18" i="25"/>
  <c r="AC18" i="25"/>
  <c r="BE17" i="13"/>
  <c r="AU17" i="13"/>
  <c r="AK17" i="13"/>
  <c r="BM17" i="13"/>
  <c r="BC17" i="13"/>
  <c r="AS17" i="13"/>
  <c r="AI17" i="13"/>
  <c r="Y17" i="13"/>
  <c r="BK17" i="13"/>
  <c r="BA17" i="13"/>
  <c r="AQ17" i="13"/>
  <c r="BJ17" i="13"/>
  <c r="AZ17" i="13"/>
  <c r="AP17" i="13"/>
  <c r="BH17" i="13"/>
  <c r="AX17" i="13"/>
  <c r="AN17" i="13"/>
  <c r="BB17" i="13"/>
  <c r="AH17" i="13"/>
  <c r="AY17" i="13"/>
  <c r="AW17" i="13"/>
  <c r="AV17" i="13"/>
  <c r="AT17" i="13"/>
  <c r="Z17" i="13"/>
  <c r="BL17" i="13"/>
  <c r="AR17" i="13"/>
  <c r="BI17" i="13"/>
  <c r="AO17" i="13"/>
  <c r="BG17" i="13"/>
  <c r="AM17" i="13"/>
  <c r="BF17" i="13"/>
  <c r="AL17" i="13"/>
  <c r="BD17" i="13"/>
  <c r="AJ17" i="13"/>
  <c r="AA17" i="13"/>
  <c r="AE17" i="13"/>
  <c r="AC17" i="13"/>
  <c r="X18" i="13"/>
  <c r="AF17" i="13"/>
  <c r="AG17" i="13"/>
  <c r="AB17" i="13"/>
  <c r="BN17" i="13" s="1"/>
  <c r="AD17" i="13"/>
  <c r="BN17" i="23"/>
  <c r="BI17" i="57"/>
  <c r="AY17" i="57"/>
  <c r="AO17" i="57"/>
  <c r="BL17" i="57"/>
  <c r="BA17" i="57"/>
  <c r="AP17" i="57"/>
  <c r="BK17" i="57"/>
  <c r="AZ17" i="57"/>
  <c r="AN17" i="57"/>
  <c r="BJ17" i="57"/>
  <c r="AX17" i="57"/>
  <c r="AM17" i="57"/>
  <c r="BF17" i="57"/>
  <c r="AU17" i="57"/>
  <c r="AJ17" i="57"/>
  <c r="Y17" i="57"/>
  <c r="BG17" i="57"/>
  <c r="AQ17" i="57"/>
  <c r="BD17" i="57"/>
  <c r="AK17" i="57"/>
  <c r="BB17" i="57"/>
  <c r="AH17" i="57"/>
  <c r="AV17" i="57"/>
  <c r="AT17" i="57"/>
  <c r="BM17" i="57"/>
  <c r="Z17" i="57"/>
  <c r="BH17" i="57"/>
  <c r="BE17" i="57"/>
  <c r="BC17" i="57"/>
  <c r="AW17" i="57"/>
  <c r="AS17" i="57"/>
  <c r="AR17" i="57"/>
  <c r="AI17" i="57"/>
  <c r="AL17" i="57"/>
  <c r="AA17" i="57"/>
  <c r="AG17" i="57"/>
  <c r="AF17" i="57"/>
  <c r="AB17" i="57"/>
  <c r="BN17" i="57" s="1"/>
  <c r="AD17" i="57"/>
  <c r="AE17" i="57"/>
  <c r="X18" i="57"/>
  <c r="AC17" i="57"/>
  <c r="BN18" i="38"/>
  <c r="BI18" i="8"/>
  <c r="AY18" i="8"/>
  <c r="AO18" i="8"/>
  <c r="BH18" i="8"/>
  <c r="AX18" i="8"/>
  <c r="AN18" i="8"/>
  <c r="BG18" i="8"/>
  <c r="AW18" i="8"/>
  <c r="AM18" i="8"/>
  <c r="BF18" i="8"/>
  <c r="AV18" i="8"/>
  <c r="AL18" i="8"/>
  <c r="BE18" i="8"/>
  <c r="AU18" i="8"/>
  <c r="AK18" i="8"/>
  <c r="BD18" i="8"/>
  <c r="AT18" i="8"/>
  <c r="AJ18" i="8"/>
  <c r="Z18" i="8"/>
  <c r="BM18" i="8"/>
  <c r="BC18" i="8"/>
  <c r="AS18" i="8"/>
  <c r="AI18" i="8"/>
  <c r="Y18" i="8"/>
  <c r="BL18" i="8"/>
  <c r="BB18" i="8"/>
  <c r="AR18" i="8"/>
  <c r="AH18" i="8"/>
  <c r="BK18" i="8"/>
  <c r="BA18" i="8"/>
  <c r="AQ18" i="8"/>
  <c r="BJ18" i="8"/>
  <c r="AZ18" i="8"/>
  <c r="AP18" i="8"/>
  <c r="AA18" i="8"/>
  <c r="X19" i="8"/>
  <c r="AE18" i="8"/>
  <c r="AG18" i="8"/>
  <c r="AD18" i="8"/>
  <c r="AF18" i="8"/>
  <c r="AC18" i="8"/>
  <c r="AB18" i="8"/>
  <c r="BF19" i="56"/>
  <c r="AV19" i="56"/>
  <c r="AL19" i="56"/>
  <c r="BG19" i="56"/>
  <c r="AU19" i="56"/>
  <c r="AJ19" i="56"/>
  <c r="Y19" i="56"/>
  <c r="BE19" i="56"/>
  <c r="AT19" i="56"/>
  <c r="AI19" i="56"/>
  <c r="BD19" i="56"/>
  <c r="AS19" i="56"/>
  <c r="AH19" i="56"/>
  <c r="BC19" i="56"/>
  <c r="AR19" i="56"/>
  <c r="BM19" i="56"/>
  <c r="BB19" i="56"/>
  <c r="AQ19" i="56"/>
  <c r="BK19" i="56"/>
  <c r="AZ19" i="56"/>
  <c r="AO19" i="56"/>
  <c r="BJ19" i="56"/>
  <c r="AY19" i="56"/>
  <c r="AN19" i="56"/>
  <c r="AP19" i="56"/>
  <c r="AK19" i="56"/>
  <c r="BL19" i="56"/>
  <c r="BI19" i="56"/>
  <c r="Z19" i="56"/>
  <c r="BA19" i="56"/>
  <c r="AX19" i="56"/>
  <c r="AM19" i="56"/>
  <c r="BH19" i="56"/>
  <c r="AW19" i="56"/>
  <c r="AA19" i="56"/>
  <c r="AD19" i="56"/>
  <c r="AC19" i="56"/>
  <c r="AB19" i="56"/>
  <c r="AE19" i="56"/>
  <c r="AG19" i="56"/>
  <c r="X20" i="56"/>
  <c r="AF19" i="56"/>
  <c r="BN18" i="31"/>
  <c r="BK18" i="61"/>
  <c r="BA18" i="61"/>
  <c r="AQ18" i="61"/>
  <c r="BI18" i="61"/>
  <c r="AY18" i="61"/>
  <c r="AO18" i="61"/>
  <c r="BH18" i="61"/>
  <c r="AX18" i="61"/>
  <c r="AN18" i="61"/>
  <c r="BG18" i="61"/>
  <c r="AW18" i="61"/>
  <c r="AM18" i="61"/>
  <c r="BF18" i="61"/>
  <c r="AV18" i="61"/>
  <c r="AL18" i="61"/>
  <c r="BE18" i="61"/>
  <c r="AU18" i="61"/>
  <c r="AK18" i="61"/>
  <c r="BD18" i="61"/>
  <c r="AH18" i="61"/>
  <c r="BC18" i="61"/>
  <c r="BB18" i="61"/>
  <c r="Z18" i="61"/>
  <c r="AZ18" i="61"/>
  <c r="Y18" i="61"/>
  <c r="AT18" i="61"/>
  <c r="AS18" i="61"/>
  <c r="AR18" i="61"/>
  <c r="BL18" i="61"/>
  <c r="AJ18" i="61"/>
  <c r="BJ18" i="61"/>
  <c r="AI18" i="61"/>
  <c r="BM18" i="61"/>
  <c r="AP18" i="61"/>
  <c r="AA18" i="61"/>
  <c r="AB18" i="61"/>
  <c r="AD18" i="61"/>
  <c r="AE18" i="61"/>
  <c r="AC18" i="61"/>
  <c r="AF18" i="61"/>
  <c r="AG18" i="61"/>
  <c r="X19" i="61"/>
  <c r="BE17" i="9"/>
  <c r="AU17" i="9"/>
  <c r="AK17" i="9"/>
  <c r="BM17" i="9"/>
  <c r="BC17" i="9"/>
  <c r="AS17" i="9"/>
  <c r="AI17" i="9"/>
  <c r="Y17" i="9"/>
  <c r="BG17" i="9"/>
  <c r="AW17" i="9"/>
  <c r="AM17" i="9"/>
  <c r="BH17" i="9"/>
  <c r="AR17" i="9"/>
  <c r="BF17" i="9"/>
  <c r="AQ17" i="9"/>
  <c r="BD17" i="9"/>
  <c r="AP17" i="9"/>
  <c r="BB17" i="9"/>
  <c r="AO17" i="9"/>
  <c r="Z17" i="9"/>
  <c r="BA17" i="9"/>
  <c r="AN17" i="9"/>
  <c r="AZ17" i="9"/>
  <c r="AL17" i="9"/>
  <c r="BL17" i="9"/>
  <c r="AY17" i="9"/>
  <c r="AJ17" i="9"/>
  <c r="BK17" i="9"/>
  <c r="AX17" i="9"/>
  <c r="AH17" i="9"/>
  <c r="BJ17" i="9"/>
  <c r="AV17" i="9"/>
  <c r="BI17" i="9"/>
  <c r="AT17" i="9"/>
  <c r="AA17" i="9"/>
  <c r="AD17" i="9"/>
  <c r="X18" i="9"/>
  <c r="AF17" i="9"/>
  <c r="AE17" i="9"/>
  <c r="AC17" i="9"/>
  <c r="AG17" i="9"/>
  <c r="AB17" i="9"/>
  <c r="BN17" i="24"/>
  <c r="BN16" i="13"/>
  <c r="BN18" i="62"/>
  <c r="BH18" i="23"/>
  <c r="AX18" i="23"/>
  <c r="AN18" i="23"/>
  <c r="BF18" i="23"/>
  <c r="AV18" i="23"/>
  <c r="AL18" i="23"/>
  <c r="BM18" i="23"/>
  <c r="BA18" i="23"/>
  <c r="AO18" i="23"/>
  <c r="BL18" i="23"/>
  <c r="AZ18" i="23"/>
  <c r="AM18" i="23"/>
  <c r="Z18" i="23"/>
  <c r="BK18" i="23"/>
  <c r="AY18" i="23"/>
  <c r="AK18" i="23"/>
  <c r="Y18" i="23"/>
  <c r="BJ18" i="23"/>
  <c r="AW18" i="23"/>
  <c r="AJ18" i="23"/>
  <c r="BI18" i="23"/>
  <c r="AU18" i="23"/>
  <c r="AI18" i="23"/>
  <c r="BG18" i="23"/>
  <c r="AT18" i="23"/>
  <c r="AH18" i="23"/>
  <c r="BE18" i="23"/>
  <c r="AS18" i="23"/>
  <c r="BD18" i="23"/>
  <c r="AR18" i="23"/>
  <c r="BC18" i="23"/>
  <c r="AQ18" i="23"/>
  <c r="BB18" i="23"/>
  <c r="AP18" i="23"/>
  <c r="AA18" i="23"/>
  <c r="AC18" i="23"/>
  <c r="AF18" i="23"/>
  <c r="AB18" i="23"/>
  <c r="AG18" i="23"/>
  <c r="AE18" i="23"/>
  <c r="AD18" i="23"/>
  <c r="X19" i="23"/>
  <c r="BF19" i="27"/>
  <c r="AV19" i="27"/>
  <c r="AL19" i="27"/>
  <c r="BL19" i="27"/>
  <c r="BB19" i="27"/>
  <c r="AR19" i="27"/>
  <c r="AH19" i="27"/>
  <c r="BJ19" i="27"/>
  <c r="AZ19" i="27"/>
  <c r="AP19" i="27"/>
  <c r="BH19" i="27"/>
  <c r="AT19" i="27"/>
  <c r="BG19" i="27"/>
  <c r="AS19" i="27"/>
  <c r="BE19" i="27"/>
  <c r="AQ19" i="27"/>
  <c r="BD19" i="27"/>
  <c r="AO19" i="27"/>
  <c r="AA19" i="27"/>
  <c r="BC19" i="27"/>
  <c r="AN19" i="27"/>
  <c r="Z19" i="27"/>
  <c r="BA19" i="27"/>
  <c r="AM19" i="27"/>
  <c r="Y19" i="27"/>
  <c r="AY19" i="27"/>
  <c r="AK19" i="27"/>
  <c r="BM19" i="27"/>
  <c r="AX19" i="27"/>
  <c r="AJ19" i="27"/>
  <c r="BK19" i="27"/>
  <c r="AW19" i="27"/>
  <c r="AI19" i="27"/>
  <c r="BI19" i="27"/>
  <c r="AU19" i="27"/>
  <c r="AE19" i="27"/>
  <c r="AF19" i="27"/>
  <c r="AG19" i="27"/>
  <c r="X20" i="27"/>
  <c r="AD19" i="27"/>
  <c r="AC19" i="27"/>
  <c r="AB19" i="27"/>
  <c r="BN17" i="33"/>
  <c r="BN16" i="57"/>
  <c r="BN21" i="55"/>
  <c r="BG18" i="42"/>
  <c r="AW18" i="42"/>
  <c r="AM18" i="42"/>
  <c r="BF18" i="42"/>
  <c r="AV18" i="42"/>
  <c r="AL18" i="42"/>
  <c r="BE18" i="42"/>
  <c r="AU18" i="42"/>
  <c r="AK18" i="42"/>
  <c r="BD18" i="42"/>
  <c r="AT18" i="42"/>
  <c r="AJ18" i="42"/>
  <c r="Z18" i="42"/>
  <c r="BM18" i="42"/>
  <c r="BC18" i="42"/>
  <c r="AS18" i="42"/>
  <c r="AI18" i="42"/>
  <c r="Y18" i="42"/>
  <c r="BL18" i="42"/>
  <c r="BB18" i="42"/>
  <c r="AR18" i="42"/>
  <c r="AH18" i="42"/>
  <c r="BK18" i="42"/>
  <c r="BA18" i="42"/>
  <c r="AQ18" i="42"/>
  <c r="BJ18" i="42"/>
  <c r="AZ18" i="42"/>
  <c r="AP18" i="42"/>
  <c r="AN18" i="42"/>
  <c r="BI18" i="42"/>
  <c r="BH18" i="42"/>
  <c r="AY18" i="42"/>
  <c r="AX18" i="42"/>
  <c r="AO18" i="42"/>
  <c r="AA18" i="42"/>
  <c r="AC18" i="42"/>
  <c r="AF18" i="42"/>
  <c r="X19" i="42"/>
  <c r="AG18" i="42"/>
  <c r="AB18" i="42"/>
  <c r="AE18" i="42"/>
  <c r="AD18" i="42"/>
  <c r="BN20" i="35"/>
  <c r="BN18" i="37"/>
  <c r="BG21" i="28"/>
  <c r="AW21" i="28"/>
  <c r="AM21" i="28"/>
  <c r="BF21" i="28"/>
  <c r="AV21" i="28"/>
  <c r="AL21" i="28"/>
  <c r="BE21" i="28"/>
  <c r="AU21" i="28"/>
  <c r="AK21" i="28"/>
  <c r="BD21" i="28"/>
  <c r="AT21" i="28"/>
  <c r="AJ21" i="28"/>
  <c r="Z21" i="28"/>
  <c r="BM21" i="28"/>
  <c r="BC21" i="28"/>
  <c r="AS21" i="28"/>
  <c r="AI21" i="28"/>
  <c r="Y21" i="28"/>
  <c r="BL21" i="28"/>
  <c r="BB21" i="28"/>
  <c r="AR21" i="28"/>
  <c r="AH21" i="28"/>
  <c r="BJ21" i="28"/>
  <c r="AZ21" i="28"/>
  <c r="AP21" i="28"/>
  <c r="BH21" i="28"/>
  <c r="AX21" i="28"/>
  <c r="AN21" i="28"/>
  <c r="BK21" i="28"/>
  <c r="BI21" i="28"/>
  <c r="BA21" i="28"/>
  <c r="AY21" i="28"/>
  <c r="AQ21" i="28"/>
  <c r="AO21" i="28"/>
  <c r="AA21" i="28"/>
  <c r="AF21" i="28"/>
  <c r="AE21" i="28"/>
  <c r="AG21" i="28"/>
  <c r="AC21" i="28"/>
  <c r="AD21" i="28"/>
  <c r="AB21" i="28"/>
  <c r="W1" i="28"/>
  <c r="BN17" i="16"/>
  <c r="BN17" i="17"/>
  <c r="BN19" i="60"/>
  <c r="BN17" i="18"/>
  <c r="BN17" i="25"/>
  <c r="BF19" i="15"/>
  <c r="AV19" i="15"/>
  <c r="AL19" i="15"/>
  <c r="BI19" i="15"/>
  <c r="AX19" i="15"/>
  <c r="AM19" i="15"/>
  <c r="AA19" i="15"/>
  <c r="BH19" i="15"/>
  <c r="AW19" i="15"/>
  <c r="AK19" i="15"/>
  <c r="Z19" i="15"/>
  <c r="BG19" i="15"/>
  <c r="AU19" i="15"/>
  <c r="AJ19" i="15"/>
  <c r="Y19" i="15"/>
  <c r="BE19" i="15"/>
  <c r="AT19" i="15"/>
  <c r="AI19" i="15"/>
  <c r="BD19" i="15"/>
  <c r="AS19" i="15"/>
  <c r="AH19" i="15"/>
  <c r="BC19" i="15"/>
  <c r="AR19" i="15"/>
  <c r="BM19" i="15"/>
  <c r="BB19" i="15"/>
  <c r="AQ19" i="15"/>
  <c r="BL19" i="15"/>
  <c r="BA19" i="15"/>
  <c r="AP19" i="15"/>
  <c r="BK19" i="15"/>
  <c r="AZ19" i="15"/>
  <c r="AO19" i="15"/>
  <c r="BJ19" i="15"/>
  <c r="AY19" i="15"/>
  <c r="AN19" i="15"/>
  <c r="AE19" i="15"/>
  <c r="AG19" i="15"/>
  <c r="X20" i="15"/>
  <c r="AF19" i="15"/>
  <c r="AB19" i="15"/>
  <c r="AD19" i="15"/>
  <c r="AC19" i="15"/>
  <c r="BD19" i="48"/>
  <c r="AT19" i="48"/>
  <c r="AJ19" i="48"/>
  <c r="Z19" i="48"/>
  <c r="BK19" i="48"/>
  <c r="BA19" i="48"/>
  <c r="AQ19" i="48"/>
  <c r="BJ19" i="48"/>
  <c r="AZ19" i="48"/>
  <c r="AP19" i="48"/>
  <c r="BH19" i="48"/>
  <c r="AU19" i="48"/>
  <c r="BG19" i="48"/>
  <c r="AS19" i="48"/>
  <c r="BF19" i="48"/>
  <c r="AR19" i="48"/>
  <c r="BE19" i="48"/>
  <c r="AO19" i="48"/>
  <c r="BC19" i="48"/>
  <c r="AN19" i="48"/>
  <c r="BB19" i="48"/>
  <c r="AM19" i="48"/>
  <c r="Y19" i="48"/>
  <c r="AY19" i="48"/>
  <c r="AL19" i="48"/>
  <c r="BM19" i="48"/>
  <c r="AX19" i="48"/>
  <c r="AK19" i="48"/>
  <c r="BL19" i="48"/>
  <c r="AW19" i="48"/>
  <c r="AI19" i="48"/>
  <c r="AV19" i="48"/>
  <c r="AH19" i="48"/>
  <c r="BI19" i="48"/>
  <c r="AA19" i="48"/>
  <c r="AC19" i="48"/>
  <c r="X20" i="48"/>
  <c r="AF19" i="48"/>
  <c r="AE19" i="48"/>
  <c r="AD19" i="48"/>
  <c r="AG19" i="48"/>
  <c r="AB19" i="48"/>
  <c r="BN17" i="44"/>
  <c r="BN16" i="50"/>
  <c r="BN18" i="46"/>
  <c r="BH21" i="59"/>
  <c r="AX21" i="59"/>
  <c r="AN21" i="59"/>
  <c r="BG21" i="59"/>
  <c r="AV21" i="59"/>
  <c r="AK21" i="59"/>
  <c r="Z21" i="59"/>
  <c r="BF21" i="59"/>
  <c r="AT21" i="59"/>
  <c r="AH21" i="59"/>
  <c r="BE21" i="59"/>
  <c r="AS21" i="59"/>
  <c r="BC21" i="59"/>
  <c r="AQ21" i="59"/>
  <c r="BL21" i="59"/>
  <c r="AZ21" i="59"/>
  <c r="AM21" i="59"/>
  <c r="AA21" i="59"/>
  <c r="BK21" i="59"/>
  <c r="AY21" i="59"/>
  <c r="AL21" i="59"/>
  <c r="Y21" i="59"/>
  <c r="BJ21" i="59"/>
  <c r="AW21" i="59"/>
  <c r="AJ21" i="59"/>
  <c r="AR21" i="59"/>
  <c r="AP21" i="59"/>
  <c r="AO21" i="59"/>
  <c r="AI21" i="59"/>
  <c r="BM21" i="59"/>
  <c r="BI21" i="59"/>
  <c r="BD21" i="59"/>
  <c r="BA21" i="59"/>
  <c r="AU21" i="59"/>
  <c r="BB21" i="59"/>
  <c r="AG21" i="59"/>
  <c r="AD21" i="59"/>
  <c r="AC21" i="59"/>
  <c r="AE21" i="59"/>
  <c r="AB21" i="59"/>
  <c r="AF21" i="59"/>
  <c r="W1" i="59"/>
  <c r="BN19" i="11"/>
  <c r="BN18" i="7"/>
  <c r="BN17" i="30"/>
  <c r="BF20" i="54"/>
  <c r="AV20" i="54"/>
  <c r="AL20" i="54"/>
  <c r="BC20" i="54"/>
  <c r="AR20" i="54"/>
  <c r="BL20" i="54"/>
  <c r="BA20" i="54"/>
  <c r="AP20" i="54"/>
  <c r="BJ20" i="54"/>
  <c r="AY20" i="54"/>
  <c r="AN20" i="54"/>
  <c r="BI20" i="54"/>
  <c r="AT20" i="54"/>
  <c r="BG20" i="54"/>
  <c r="AQ20" i="54"/>
  <c r="Z20" i="54"/>
  <c r="AZ20" i="54"/>
  <c r="AJ20" i="54"/>
  <c r="AW20" i="54"/>
  <c r="Y20" i="54"/>
  <c r="AU20" i="54"/>
  <c r="AS20" i="54"/>
  <c r="BM20" i="54"/>
  <c r="AO20" i="54"/>
  <c r="BK20" i="54"/>
  <c r="AM20" i="54"/>
  <c r="BH20" i="54"/>
  <c r="AK20" i="54"/>
  <c r="BE20" i="54"/>
  <c r="AI20" i="54"/>
  <c r="BD20" i="54"/>
  <c r="AH20" i="54"/>
  <c r="BB20" i="54"/>
  <c r="AX20" i="54"/>
  <c r="AA20" i="54"/>
  <c r="AB20" i="54"/>
  <c r="BN20" i="54" s="1"/>
  <c r="AC20" i="54"/>
  <c r="AF20" i="54"/>
  <c r="AD20" i="54"/>
  <c r="X21" i="54"/>
  <c r="AE20" i="54"/>
  <c r="AG20" i="54"/>
  <c r="BJ19" i="52"/>
  <c r="AZ19" i="52"/>
  <c r="AP19" i="52"/>
  <c r="BH19" i="52"/>
  <c r="AX19" i="52"/>
  <c r="AN19" i="52"/>
  <c r="BL19" i="52"/>
  <c r="AY19" i="52"/>
  <c r="AL19" i="52"/>
  <c r="Z19" i="52"/>
  <c r="BK19" i="52"/>
  <c r="AW19" i="52"/>
  <c r="AK19" i="52"/>
  <c r="Y19" i="52"/>
  <c r="BI19" i="52"/>
  <c r="AV19" i="52"/>
  <c r="AJ19" i="52"/>
  <c r="BG19" i="52"/>
  <c r="AU19" i="52"/>
  <c r="AI19" i="52"/>
  <c r="BF19" i="52"/>
  <c r="AT19" i="52"/>
  <c r="AH19" i="52"/>
  <c r="BE19" i="52"/>
  <c r="AS19" i="52"/>
  <c r="BC19" i="52"/>
  <c r="AQ19" i="52"/>
  <c r="BB19" i="52"/>
  <c r="AO19" i="52"/>
  <c r="BM19" i="52"/>
  <c r="BA19" i="52"/>
  <c r="AM19" i="52"/>
  <c r="BD19" i="52"/>
  <c r="AR19" i="52"/>
  <c r="AA19" i="52"/>
  <c r="AF19" i="52"/>
  <c r="AG19" i="52"/>
  <c r="AD19" i="52"/>
  <c r="AB19" i="52"/>
  <c r="X20" i="52"/>
  <c r="AC19" i="52"/>
  <c r="AE19" i="52"/>
  <c r="BM19" i="32"/>
  <c r="BC19" i="32"/>
  <c r="AS19" i="32"/>
  <c r="AI19" i="32"/>
  <c r="Y19" i="32"/>
  <c r="BJ19" i="32"/>
  <c r="AZ19" i="32"/>
  <c r="AP19" i="32"/>
  <c r="BI19" i="32"/>
  <c r="AY19" i="32"/>
  <c r="AO19" i="32"/>
  <c r="BH19" i="32"/>
  <c r="AU19" i="32"/>
  <c r="BG19" i="32"/>
  <c r="AT19" i="32"/>
  <c r="BF19" i="32"/>
  <c r="AR19" i="32"/>
  <c r="BE19" i="32"/>
  <c r="AQ19" i="32"/>
  <c r="BD19" i="32"/>
  <c r="AN19" i="32"/>
  <c r="BB19" i="32"/>
  <c r="AM19" i="32"/>
  <c r="Z19" i="32"/>
  <c r="BA19" i="32"/>
  <c r="AL19" i="32"/>
  <c r="AX19" i="32"/>
  <c r="AK19" i="32"/>
  <c r="AW19" i="32"/>
  <c r="AV19" i="32"/>
  <c r="AJ19" i="32"/>
  <c r="AH19" i="32"/>
  <c r="BL19" i="32"/>
  <c r="BK19" i="32"/>
  <c r="AA19" i="32"/>
  <c r="AF19" i="32"/>
  <c r="AB19" i="32"/>
  <c r="X20" i="32"/>
  <c r="AD19" i="32"/>
  <c r="AC19" i="32"/>
  <c r="AE19" i="32"/>
  <c r="AG19" i="32"/>
  <c r="BJ20" i="19"/>
  <c r="AZ20" i="19"/>
  <c r="AP20" i="19"/>
  <c r="BG20" i="19"/>
  <c r="AV20" i="19"/>
  <c r="AK20" i="19"/>
  <c r="Z20" i="19"/>
  <c r="BF20" i="19"/>
  <c r="AU20" i="19"/>
  <c r="AJ20" i="19"/>
  <c r="Y20" i="19"/>
  <c r="BE20" i="19"/>
  <c r="AT20" i="19"/>
  <c r="AI20" i="19"/>
  <c r="BD20" i="19"/>
  <c r="AS20" i="19"/>
  <c r="AH20" i="19"/>
  <c r="BC20" i="19"/>
  <c r="AR20" i="19"/>
  <c r="BM20" i="19"/>
  <c r="BB20" i="19"/>
  <c r="AQ20" i="19"/>
  <c r="BK20" i="19"/>
  <c r="AY20" i="19"/>
  <c r="AN20" i="19"/>
  <c r="BI20" i="19"/>
  <c r="AX20" i="19"/>
  <c r="AM20" i="19"/>
  <c r="BH20" i="19"/>
  <c r="AW20" i="19"/>
  <c r="AL20" i="19"/>
  <c r="AA20" i="19"/>
  <c r="BL20" i="19"/>
  <c r="BA20" i="19"/>
  <c r="AO20" i="19"/>
  <c r="AB20" i="19"/>
  <c r="AF20" i="19"/>
  <c r="X21" i="19"/>
  <c r="AE20" i="19"/>
  <c r="AG20" i="19"/>
  <c r="AD20" i="19"/>
  <c r="AC20" i="19"/>
  <c r="BL19" i="21"/>
  <c r="BB19" i="21"/>
  <c r="AR19" i="21"/>
  <c r="AH19" i="21"/>
  <c r="BK19" i="21"/>
  <c r="BA19" i="21"/>
  <c r="AQ19" i="21"/>
  <c r="BJ19" i="21"/>
  <c r="AZ19" i="21"/>
  <c r="AP19" i="21"/>
  <c r="BH19" i="21"/>
  <c r="AX19" i="21"/>
  <c r="AN19" i="21"/>
  <c r="BF19" i="21"/>
  <c r="AV19" i="21"/>
  <c r="AL19" i="21"/>
  <c r="BM19" i="21"/>
  <c r="BC19" i="21"/>
  <c r="AS19" i="21"/>
  <c r="AI19" i="21"/>
  <c r="Y19" i="21"/>
  <c r="BI19" i="21"/>
  <c r="AK19" i="21"/>
  <c r="BG19" i="21"/>
  <c r="AJ19" i="21"/>
  <c r="BE19" i="21"/>
  <c r="BD19" i="21"/>
  <c r="AY19" i="21"/>
  <c r="AA19" i="21"/>
  <c r="AW19" i="21"/>
  <c r="Z19" i="21"/>
  <c r="AT19" i="21"/>
  <c r="AO19" i="21"/>
  <c r="AM19" i="21"/>
  <c r="AU19" i="21"/>
  <c r="AC19" i="21"/>
  <c r="AB19" i="21"/>
  <c r="AF19" i="21"/>
  <c r="AD19" i="21"/>
  <c r="X20" i="21"/>
  <c r="AG19" i="21"/>
  <c r="AE19" i="21"/>
  <c r="BJ20" i="11"/>
  <c r="AZ20" i="11"/>
  <c r="AP20" i="11"/>
  <c r="BH20" i="11"/>
  <c r="AX20" i="11"/>
  <c r="AN20" i="11"/>
  <c r="BK20" i="11"/>
  <c r="AW20" i="11"/>
  <c r="AK20" i="11"/>
  <c r="Y20" i="11"/>
  <c r="BI20" i="11"/>
  <c r="AV20" i="11"/>
  <c r="AJ20" i="11"/>
  <c r="BG20" i="11"/>
  <c r="AU20" i="11"/>
  <c r="AI20" i="11"/>
  <c r="BF20" i="11"/>
  <c r="AT20" i="11"/>
  <c r="AH20" i="11"/>
  <c r="BE20" i="11"/>
  <c r="AS20" i="11"/>
  <c r="BD20" i="11"/>
  <c r="AR20" i="11"/>
  <c r="BC20" i="11"/>
  <c r="AQ20" i="11"/>
  <c r="BB20" i="11"/>
  <c r="AO20" i="11"/>
  <c r="BM20" i="11"/>
  <c r="BA20" i="11"/>
  <c r="AM20" i="11"/>
  <c r="BL20" i="11"/>
  <c r="AY20" i="11"/>
  <c r="AL20" i="11"/>
  <c r="Z20" i="11"/>
  <c r="AA20" i="11"/>
  <c r="AF20" i="11"/>
  <c r="AB20" i="11"/>
  <c r="BN20" i="11" s="1"/>
  <c r="AD20" i="11"/>
  <c r="AG20" i="11"/>
  <c r="X21" i="11"/>
  <c r="AC20" i="11"/>
  <c r="AE20" i="11"/>
  <c r="BN18" i="53"/>
  <c r="BH18" i="16"/>
  <c r="AX18" i="16"/>
  <c r="AN18" i="16"/>
  <c r="BG18" i="16"/>
  <c r="AV18" i="16"/>
  <c r="AK18" i="16"/>
  <c r="Z18" i="16"/>
  <c r="BF18" i="16"/>
  <c r="AU18" i="16"/>
  <c r="AJ18" i="16"/>
  <c r="Y18" i="16"/>
  <c r="BE18" i="16"/>
  <c r="AT18" i="16"/>
  <c r="AI18" i="16"/>
  <c r="BD18" i="16"/>
  <c r="AS18" i="16"/>
  <c r="AH18" i="16"/>
  <c r="BC18" i="16"/>
  <c r="AR18" i="16"/>
  <c r="BM18" i="16"/>
  <c r="BB18" i="16"/>
  <c r="AQ18" i="16"/>
  <c r="BL18" i="16"/>
  <c r="BA18" i="16"/>
  <c r="AP18" i="16"/>
  <c r="BK18" i="16"/>
  <c r="AZ18" i="16"/>
  <c r="AO18" i="16"/>
  <c r="BJ18" i="16"/>
  <c r="AY18" i="16"/>
  <c r="AM18" i="16"/>
  <c r="AW18" i="16"/>
  <c r="AL18" i="16"/>
  <c r="AA18" i="16"/>
  <c r="BI18" i="16"/>
  <c r="AG18" i="16"/>
  <c r="AE18" i="16"/>
  <c r="AB18" i="16"/>
  <c r="BN18" i="16" s="1"/>
  <c r="AC18" i="16"/>
  <c r="X19" i="16"/>
  <c r="AD18" i="16"/>
  <c r="AF18" i="16"/>
  <c r="BK18" i="10"/>
  <c r="BA18" i="10"/>
  <c r="AQ18" i="10"/>
  <c r="BJ18" i="10"/>
  <c r="AZ18" i="10"/>
  <c r="AP18" i="10"/>
  <c r="BH18" i="10"/>
  <c r="AX18" i="10"/>
  <c r="AN18" i="10"/>
  <c r="BG18" i="10"/>
  <c r="AW18" i="10"/>
  <c r="AM18" i="10"/>
  <c r="BL18" i="10"/>
  <c r="BB18" i="10"/>
  <c r="AR18" i="10"/>
  <c r="AH18" i="10"/>
  <c r="BE18" i="10"/>
  <c r="AK18" i="10"/>
  <c r="BD18" i="10"/>
  <c r="AJ18" i="10"/>
  <c r="BC18" i="10"/>
  <c r="AI18" i="10"/>
  <c r="AY18" i="10"/>
  <c r="AV18" i="10"/>
  <c r="AU18" i="10"/>
  <c r="AA18" i="10"/>
  <c r="AT18" i="10"/>
  <c r="Z18" i="10"/>
  <c r="BM18" i="10"/>
  <c r="AS18" i="10"/>
  <c r="Y18" i="10"/>
  <c r="BI18" i="10"/>
  <c r="AO18" i="10"/>
  <c r="BF18" i="10"/>
  <c r="AL18" i="10"/>
  <c r="AE18" i="10"/>
  <c r="X19" i="10"/>
  <c r="AD18" i="10"/>
  <c r="AG18" i="10"/>
  <c r="AF18" i="10"/>
  <c r="AC18" i="10"/>
  <c r="AB18" i="10"/>
  <c r="BN18" i="10" s="1"/>
  <c r="BF20" i="60"/>
  <c r="AV20" i="60"/>
  <c r="AL20" i="60"/>
  <c r="BL20" i="60"/>
  <c r="BB20" i="60"/>
  <c r="AR20" i="60"/>
  <c r="AH20" i="60"/>
  <c r="BK20" i="60"/>
  <c r="AY20" i="60"/>
  <c r="AM20" i="60"/>
  <c r="Z20" i="60"/>
  <c r="BC20" i="60"/>
  <c r="AP20" i="60"/>
  <c r="BM20" i="60"/>
  <c r="AW20" i="60"/>
  <c r="BJ20" i="60"/>
  <c r="AU20" i="60"/>
  <c r="BI20" i="60"/>
  <c r="AT20" i="60"/>
  <c r="BH20" i="60"/>
  <c r="AS20" i="60"/>
  <c r="BG20" i="60"/>
  <c r="AQ20" i="60"/>
  <c r="BE20" i="60"/>
  <c r="AO20" i="60"/>
  <c r="Y20" i="60"/>
  <c r="BD20" i="60"/>
  <c r="AN20" i="60"/>
  <c r="AZ20" i="60"/>
  <c r="AJ20" i="60"/>
  <c r="BA20" i="60"/>
  <c r="AX20" i="60"/>
  <c r="AK20" i="60"/>
  <c r="AI20" i="60"/>
  <c r="AA20" i="60"/>
  <c r="AF20" i="60"/>
  <c r="X21" i="60"/>
  <c r="AG20" i="60"/>
  <c r="AD20" i="60"/>
  <c r="AB20" i="60"/>
  <c r="BN20" i="60" s="1"/>
  <c r="AC20" i="60"/>
  <c r="AE20" i="60"/>
  <c r="BE17" i="58"/>
  <c r="AU17" i="58"/>
  <c r="AK17" i="58"/>
  <c r="BK17" i="58"/>
  <c r="BA17" i="58"/>
  <c r="AQ17" i="58"/>
  <c r="BM17" i="58"/>
  <c r="AZ17" i="58"/>
  <c r="AN17" i="58"/>
  <c r="BJ17" i="58"/>
  <c r="AX17" i="58"/>
  <c r="AL17" i="58"/>
  <c r="Y17" i="58"/>
  <c r="BI17" i="58"/>
  <c r="AW17" i="58"/>
  <c r="AJ17" i="58"/>
  <c r="BF17" i="58"/>
  <c r="AS17" i="58"/>
  <c r="BD17" i="58"/>
  <c r="AR17" i="58"/>
  <c r="AV17" i="58"/>
  <c r="AT17" i="58"/>
  <c r="AO17" i="58"/>
  <c r="BH17" i="58"/>
  <c r="AI17" i="58"/>
  <c r="BG17" i="58"/>
  <c r="AH17" i="58"/>
  <c r="BC17" i="58"/>
  <c r="BB17" i="58"/>
  <c r="BL17" i="58"/>
  <c r="AY17" i="58"/>
  <c r="AP17" i="58"/>
  <c r="AM17" i="58"/>
  <c r="Z17" i="58"/>
  <c r="AA17" i="58"/>
  <c r="X18" i="58"/>
  <c r="AG17" i="58"/>
  <c r="AD17" i="58"/>
  <c r="AE17" i="58"/>
  <c r="AF17" i="58"/>
  <c r="AC17" i="58"/>
  <c r="AB17" i="58"/>
  <c r="BN18" i="12"/>
  <c r="BF18" i="18"/>
  <c r="AV18" i="18"/>
  <c r="AL18" i="18"/>
  <c r="BE18" i="18"/>
  <c r="AU18" i="18"/>
  <c r="AK18" i="18"/>
  <c r="BD18" i="18"/>
  <c r="AT18" i="18"/>
  <c r="AJ18" i="18"/>
  <c r="Z18" i="18"/>
  <c r="BM18" i="18"/>
  <c r="BC18" i="18"/>
  <c r="AS18" i="18"/>
  <c r="AI18" i="18"/>
  <c r="Y18" i="18"/>
  <c r="BL18" i="18"/>
  <c r="BB18" i="18"/>
  <c r="AR18" i="18"/>
  <c r="AH18" i="18"/>
  <c r="BK18" i="18"/>
  <c r="BA18" i="18"/>
  <c r="AQ18" i="18"/>
  <c r="BI18" i="18"/>
  <c r="AY18" i="18"/>
  <c r="AO18" i="18"/>
  <c r="BH18" i="18"/>
  <c r="AX18" i="18"/>
  <c r="AN18" i="18"/>
  <c r="BG18" i="18"/>
  <c r="AW18" i="18"/>
  <c r="AM18" i="18"/>
  <c r="BJ18" i="18"/>
  <c r="AZ18" i="18"/>
  <c r="AP18" i="18"/>
  <c r="AA18" i="18"/>
  <c r="AF18" i="18"/>
  <c r="AG18" i="18"/>
  <c r="X19" i="18"/>
  <c r="AB18" i="18"/>
  <c r="AE18" i="18"/>
  <c r="AC18" i="18"/>
  <c r="AD18" i="18"/>
  <c r="BN19" i="39"/>
  <c r="BN18" i="15"/>
  <c r="BD18" i="24"/>
  <c r="AT18" i="24"/>
  <c r="AJ18" i="24"/>
  <c r="Z18" i="24"/>
  <c r="BM18" i="24"/>
  <c r="BC18" i="24"/>
  <c r="AS18" i="24"/>
  <c r="AI18" i="24"/>
  <c r="Y18" i="24"/>
  <c r="BL18" i="24"/>
  <c r="BB18" i="24"/>
  <c r="AR18" i="24"/>
  <c r="AH18" i="24"/>
  <c r="BJ18" i="24"/>
  <c r="AZ18" i="24"/>
  <c r="AP18" i="24"/>
  <c r="BI18" i="24"/>
  <c r="AY18" i="24"/>
  <c r="AO18" i="24"/>
  <c r="BH18" i="24"/>
  <c r="AX18" i="24"/>
  <c r="AN18" i="24"/>
  <c r="BE18" i="24"/>
  <c r="BA18" i="24"/>
  <c r="AW18" i="24"/>
  <c r="AA18" i="24"/>
  <c r="AV18" i="24"/>
  <c r="AU18" i="24"/>
  <c r="AQ18" i="24"/>
  <c r="AM18" i="24"/>
  <c r="BK18" i="24"/>
  <c r="AL18" i="24"/>
  <c r="BG18" i="24"/>
  <c r="AK18" i="24"/>
  <c r="BF18" i="24"/>
  <c r="AG18" i="24"/>
  <c r="AE18" i="24"/>
  <c r="AF18" i="24"/>
  <c r="X19" i="24"/>
  <c r="AD18" i="24"/>
  <c r="AC18" i="24"/>
  <c r="AB18" i="24"/>
  <c r="BN18" i="32"/>
  <c r="BN18" i="27"/>
  <c r="BN17" i="42"/>
  <c r="BF18" i="26"/>
  <c r="AV18" i="26"/>
  <c r="AL18" i="26"/>
  <c r="BL18" i="26"/>
  <c r="BA18" i="26"/>
  <c r="AP18" i="26"/>
  <c r="BK18" i="26"/>
  <c r="AZ18" i="26"/>
  <c r="AO18" i="26"/>
  <c r="BJ18" i="26"/>
  <c r="AY18" i="26"/>
  <c r="AN18" i="26"/>
  <c r="BI18" i="26"/>
  <c r="AX18" i="26"/>
  <c r="AM18" i="26"/>
  <c r="BH18" i="26"/>
  <c r="AW18" i="26"/>
  <c r="AK18" i="26"/>
  <c r="Z18" i="26"/>
  <c r="BG18" i="26"/>
  <c r="AU18" i="26"/>
  <c r="AJ18" i="26"/>
  <c r="Y18" i="26"/>
  <c r="BE18" i="26"/>
  <c r="AT18" i="26"/>
  <c r="AI18" i="26"/>
  <c r="BD18" i="26"/>
  <c r="AS18" i="26"/>
  <c r="AH18" i="26"/>
  <c r="BC18" i="26"/>
  <c r="AR18" i="26"/>
  <c r="BM18" i="26"/>
  <c r="BB18" i="26"/>
  <c r="AQ18" i="26"/>
  <c r="AA18" i="26"/>
  <c r="AB18" i="26"/>
  <c r="AE18" i="26"/>
  <c r="AD18" i="26"/>
  <c r="X19" i="26"/>
  <c r="AG18" i="26"/>
  <c r="AC18" i="26"/>
  <c r="AF18" i="26"/>
  <c r="BF19" i="46"/>
  <c r="AV19" i="46"/>
  <c r="AL19" i="46"/>
  <c r="BD19" i="46"/>
  <c r="AT19" i="46"/>
  <c r="AJ19" i="46"/>
  <c r="Z19" i="46"/>
  <c r="BL19" i="46"/>
  <c r="BB19" i="46"/>
  <c r="AR19" i="46"/>
  <c r="AH19" i="46"/>
  <c r="BG19" i="46"/>
  <c r="AQ19" i="46"/>
  <c r="BE19" i="46"/>
  <c r="AP19" i="46"/>
  <c r="BC19" i="46"/>
  <c r="AO19" i="46"/>
  <c r="BA19" i="46"/>
  <c r="AN19" i="46"/>
  <c r="Y19" i="46"/>
  <c r="AZ19" i="46"/>
  <c r="AM19" i="46"/>
  <c r="BM19" i="46"/>
  <c r="AY19" i="46"/>
  <c r="AK19" i="46"/>
  <c r="BK19" i="46"/>
  <c r="AX19" i="46"/>
  <c r="AI19" i="46"/>
  <c r="BJ19" i="46"/>
  <c r="AW19" i="46"/>
  <c r="BH19" i="46"/>
  <c r="AS19" i="46"/>
  <c r="BI19" i="46"/>
  <c r="AU19" i="46"/>
  <c r="AA19" i="46"/>
  <c r="X20" i="46"/>
  <c r="AF19" i="46"/>
  <c r="AG19" i="46"/>
  <c r="AE19" i="46"/>
  <c r="AD19" i="46"/>
  <c r="AB19" i="46"/>
  <c r="AC19" i="46"/>
  <c r="BN20" i="43"/>
  <c r="BN20" i="20"/>
  <c r="BN18" i="45"/>
  <c r="BK20" i="39"/>
  <c r="BA20" i="39"/>
  <c r="AQ20" i="39"/>
  <c r="BJ20" i="39"/>
  <c r="AZ20" i="39"/>
  <c r="AP20" i="39"/>
  <c r="BI20" i="39"/>
  <c r="AY20" i="39"/>
  <c r="AO20" i="39"/>
  <c r="BH20" i="39"/>
  <c r="AX20" i="39"/>
  <c r="AN20" i="39"/>
  <c r="BG20" i="39"/>
  <c r="AW20" i="39"/>
  <c r="AM20" i="39"/>
  <c r="BF20" i="39"/>
  <c r="AV20" i="39"/>
  <c r="AL20" i="39"/>
  <c r="BE20" i="39"/>
  <c r="AU20" i="39"/>
  <c r="AK20" i="39"/>
  <c r="AA20" i="39"/>
  <c r="BD20" i="39"/>
  <c r="AT20" i="39"/>
  <c r="AJ20" i="39"/>
  <c r="Z20" i="39"/>
  <c r="BB20" i="39"/>
  <c r="AS20" i="39"/>
  <c r="AR20" i="39"/>
  <c r="AI20" i="39"/>
  <c r="AH20" i="39"/>
  <c r="Y20" i="39"/>
  <c r="BM20" i="39"/>
  <c r="BL20" i="39"/>
  <c r="BC20" i="39"/>
  <c r="AF20" i="39"/>
  <c r="AB20" i="39"/>
  <c r="AC20" i="39"/>
  <c r="AG20" i="39"/>
  <c r="AE20" i="39"/>
  <c r="AD20" i="39"/>
  <c r="X21" i="39"/>
  <c r="BK18" i="49"/>
  <c r="BA18" i="49"/>
  <c r="AQ18" i="49"/>
  <c r="BI18" i="49"/>
  <c r="AX18" i="49"/>
  <c r="AM18" i="49"/>
  <c r="BG18" i="49"/>
  <c r="AV18" i="49"/>
  <c r="AK18" i="49"/>
  <c r="Z18" i="49"/>
  <c r="BF18" i="49"/>
  <c r="AU18" i="49"/>
  <c r="AJ18" i="49"/>
  <c r="Y18" i="49"/>
  <c r="BE18" i="49"/>
  <c r="AT18" i="49"/>
  <c r="AI18" i="49"/>
  <c r="BC18" i="49"/>
  <c r="AR18" i="49"/>
  <c r="BM18" i="49"/>
  <c r="BB18" i="49"/>
  <c r="AP18" i="49"/>
  <c r="AY18" i="49"/>
  <c r="AW18" i="49"/>
  <c r="AS18" i="49"/>
  <c r="AO18" i="49"/>
  <c r="AN18" i="49"/>
  <c r="BL18" i="49"/>
  <c r="AL18" i="49"/>
  <c r="BJ18" i="49"/>
  <c r="AH18" i="49"/>
  <c r="BH18" i="49"/>
  <c r="BD18" i="49"/>
  <c r="AZ18" i="49"/>
  <c r="AA18" i="49"/>
  <c r="AD18" i="49"/>
  <c r="AF18" i="49"/>
  <c r="AG18" i="49"/>
  <c r="AE18" i="49"/>
  <c r="AC18" i="49"/>
  <c r="X19" i="49"/>
  <c r="AB18" i="49"/>
  <c r="BD19" i="38"/>
  <c r="AT19" i="38"/>
  <c r="AJ19" i="38"/>
  <c r="Z19" i="38"/>
  <c r="BK19" i="38"/>
  <c r="BA19" i="38"/>
  <c r="AQ19" i="38"/>
  <c r="BJ19" i="38"/>
  <c r="AZ19" i="38"/>
  <c r="AP19" i="38"/>
  <c r="BH19" i="38"/>
  <c r="AX19" i="38"/>
  <c r="AN19" i="38"/>
  <c r="AY19" i="38"/>
  <c r="AI19" i="38"/>
  <c r="AW19" i="38"/>
  <c r="AH19" i="38"/>
  <c r="BM19" i="38"/>
  <c r="AV19" i="38"/>
  <c r="BL19" i="38"/>
  <c r="AU19" i="38"/>
  <c r="BI19" i="38"/>
  <c r="AS19" i="38"/>
  <c r="BG19" i="38"/>
  <c r="AR19" i="38"/>
  <c r="BF19" i="38"/>
  <c r="AO19" i="38"/>
  <c r="Y19" i="38"/>
  <c r="BE19" i="38"/>
  <c r="AM19" i="38"/>
  <c r="BC19" i="38"/>
  <c r="AL19" i="38"/>
  <c r="BB19" i="38"/>
  <c r="AK19" i="38"/>
  <c r="AA19" i="38"/>
  <c r="AC19" i="38"/>
  <c r="AE19" i="38"/>
  <c r="AG19" i="38"/>
  <c r="AF19" i="38"/>
  <c r="AD19" i="38"/>
  <c r="AB19" i="38"/>
  <c r="X20" i="38"/>
  <c r="BK18" i="29"/>
  <c r="BA18" i="29"/>
  <c r="AQ18" i="29"/>
  <c r="BH18" i="29"/>
  <c r="AX18" i="29"/>
  <c r="AN18" i="29"/>
  <c r="BE18" i="29"/>
  <c r="AS18" i="29"/>
  <c r="BD18" i="29"/>
  <c r="AR18" i="29"/>
  <c r="BC18" i="29"/>
  <c r="AP18" i="29"/>
  <c r="BB18" i="29"/>
  <c r="AO18" i="29"/>
  <c r="BM18" i="29"/>
  <c r="AZ18" i="29"/>
  <c r="AM18" i="29"/>
  <c r="BL18" i="29"/>
  <c r="AY18" i="29"/>
  <c r="AL18" i="29"/>
  <c r="Z18" i="29"/>
  <c r="BI18" i="29"/>
  <c r="AV18" i="29"/>
  <c r="AJ18" i="29"/>
  <c r="BG18" i="29"/>
  <c r="AU18" i="29"/>
  <c r="AI18" i="29"/>
  <c r="BF18" i="29"/>
  <c r="AT18" i="29"/>
  <c r="AH18" i="29"/>
  <c r="BJ18" i="29"/>
  <c r="AW18" i="29"/>
  <c r="AK18" i="29"/>
  <c r="Y18" i="29"/>
  <c r="AA18" i="29"/>
  <c r="AD18" i="29"/>
  <c r="AG18" i="29"/>
  <c r="AF18" i="29"/>
  <c r="X19" i="29"/>
  <c r="AC18" i="29"/>
  <c r="AE18" i="29"/>
  <c r="AB18" i="29"/>
  <c r="BN20" i="59"/>
  <c r="BD19" i="31"/>
  <c r="AT19" i="31"/>
  <c r="AJ19" i="31"/>
  <c r="Z19" i="31"/>
  <c r="BM19" i="31"/>
  <c r="BC19" i="31"/>
  <c r="AS19" i="31"/>
  <c r="AI19" i="31"/>
  <c r="Y19" i="31"/>
  <c r="BL19" i="31"/>
  <c r="BB19" i="31"/>
  <c r="AR19" i="31"/>
  <c r="AH19" i="31"/>
  <c r="BK19" i="31"/>
  <c r="BA19" i="31"/>
  <c r="AQ19" i="31"/>
  <c r="BJ19" i="31"/>
  <c r="AZ19" i="31"/>
  <c r="AP19" i="31"/>
  <c r="BI19" i="31"/>
  <c r="AY19" i="31"/>
  <c r="AO19" i="31"/>
  <c r="BH19" i="31"/>
  <c r="AX19" i="31"/>
  <c r="AN19" i="31"/>
  <c r="BG19" i="31"/>
  <c r="AW19" i="31"/>
  <c r="AM19" i="31"/>
  <c r="BF19" i="31"/>
  <c r="BE19" i="31"/>
  <c r="AV19" i="31"/>
  <c r="AU19" i="31"/>
  <c r="AL19" i="31"/>
  <c r="AK19" i="31"/>
  <c r="AA19" i="31"/>
  <c r="X20" i="31"/>
  <c r="AB19" i="31"/>
  <c r="AC19" i="31"/>
  <c r="AG19" i="31"/>
  <c r="AE19" i="31"/>
  <c r="AF19" i="31"/>
  <c r="AD19" i="31"/>
  <c r="BL21" i="20"/>
  <c r="BB21" i="20"/>
  <c r="AR21" i="20"/>
  <c r="AH21" i="20"/>
  <c r="BF21" i="20"/>
  <c r="AV21" i="20"/>
  <c r="AL21" i="20"/>
  <c r="BM21" i="20"/>
  <c r="BC21" i="20"/>
  <c r="AS21" i="20"/>
  <c r="AI21" i="20"/>
  <c r="Y21" i="20"/>
  <c r="BH21" i="20"/>
  <c r="AT21" i="20"/>
  <c r="BG21" i="20"/>
  <c r="AQ21" i="20"/>
  <c r="BE21" i="20"/>
  <c r="AP21" i="20"/>
  <c r="BD21" i="20"/>
  <c r="AO21" i="20"/>
  <c r="AA21" i="20"/>
  <c r="BA21" i="20"/>
  <c r="AN21" i="20"/>
  <c r="Z21" i="20"/>
  <c r="AZ21" i="20"/>
  <c r="AM21" i="20"/>
  <c r="BK21" i="20"/>
  <c r="AX21" i="20"/>
  <c r="AJ21" i="20"/>
  <c r="BJ21" i="20"/>
  <c r="AW21" i="20"/>
  <c r="BI21" i="20"/>
  <c r="AU21" i="20"/>
  <c r="AY21" i="20"/>
  <c r="AK21" i="20"/>
  <c r="AG21" i="20"/>
  <c r="AD21" i="20"/>
  <c r="AC21" i="20"/>
  <c r="AE21" i="20"/>
  <c r="AF21" i="20"/>
  <c r="AB21" i="20"/>
  <c r="BN21" i="20" s="1"/>
  <c r="W1" i="20"/>
  <c r="BH18" i="33"/>
  <c r="AX18" i="33"/>
  <c r="AN18" i="33"/>
  <c r="BG18" i="33"/>
  <c r="AW18" i="33"/>
  <c r="AM18" i="33"/>
  <c r="BE18" i="33"/>
  <c r="AU18" i="33"/>
  <c r="AK18" i="33"/>
  <c r="BM18" i="33"/>
  <c r="BC18" i="33"/>
  <c r="AS18" i="33"/>
  <c r="AI18" i="33"/>
  <c r="Y18" i="33"/>
  <c r="BL18" i="33"/>
  <c r="BB18" i="33"/>
  <c r="AR18" i="33"/>
  <c r="AH18" i="33"/>
  <c r="BK18" i="33"/>
  <c r="BA18" i="33"/>
  <c r="AQ18" i="33"/>
  <c r="BD18" i="33"/>
  <c r="AZ18" i="33"/>
  <c r="AY18" i="33"/>
  <c r="Z18" i="33"/>
  <c r="AV18" i="33"/>
  <c r="AT18" i="33"/>
  <c r="AP18" i="33"/>
  <c r="AO18" i="33"/>
  <c r="BJ18" i="33"/>
  <c r="AL18" i="33"/>
  <c r="BI18" i="33"/>
  <c r="BF18" i="33"/>
  <c r="AJ18" i="33"/>
  <c r="AA18" i="33"/>
  <c r="AF18" i="33"/>
  <c r="AC18" i="33"/>
  <c r="AD18" i="33"/>
  <c r="AB18" i="33"/>
  <c r="BN18" i="33" s="1"/>
  <c r="AG18" i="33"/>
  <c r="AE18" i="33"/>
  <c r="X19" i="33"/>
  <c r="BH21" i="35"/>
  <c r="AX21" i="35"/>
  <c r="AN21" i="35"/>
  <c r="BF21" i="35"/>
  <c r="AV21" i="35"/>
  <c r="AL21" i="35"/>
  <c r="BM21" i="35"/>
  <c r="BC21" i="35"/>
  <c r="AS21" i="35"/>
  <c r="AI21" i="35"/>
  <c r="Y21" i="35"/>
  <c r="BL21" i="35"/>
  <c r="BB21" i="35"/>
  <c r="AR21" i="35"/>
  <c r="AH21" i="35"/>
  <c r="BA21" i="35"/>
  <c r="AK21" i="35"/>
  <c r="AZ21" i="35"/>
  <c r="AJ21" i="35"/>
  <c r="AY21" i="35"/>
  <c r="AW21" i="35"/>
  <c r="BK21" i="35"/>
  <c r="AU21" i="35"/>
  <c r="BJ21" i="35"/>
  <c r="AT21" i="35"/>
  <c r="BI21" i="35"/>
  <c r="AQ21" i="35"/>
  <c r="AA21" i="35"/>
  <c r="BG21" i="35"/>
  <c r="AP21" i="35"/>
  <c r="Z21" i="35"/>
  <c r="BE21" i="35"/>
  <c r="AO21" i="35"/>
  <c r="BD21" i="35"/>
  <c r="AM21" i="35"/>
  <c r="AE21" i="35"/>
  <c r="AC21" i="35"/>
  <c r="AD21" i="35"/>
  <c r="AB21" i="35"/>
  <c r="AG21" i="35"/>
  <c r="AF21" i="35"/>
  <c r="W1" i="35"/>
  <c r="BN17" i="14"/>
  <c r="BG21" i="43"/>
  <c r="AW21" i="43"/>
  <c r="AM21" i="43"/>
  <c r="BF21" i="43"/>
  <c r="AV21" i="43"/>
  <c r="AL21" i="43"/>
  <c r="BE21" i="43"/>
  <c r="AU21" i="43"/>
  <c r="AK21" i="43"/>
  <c r="BD21" i="43"/>
  <c r="AT21" i="43"/>
  <c r="AJ21" i="43"/>
  <c r="Z21" i="43"/>
  <c r="BM21" i="43"/>
  <c r="BC21" i="43"/>
  <c r="AS21" i="43"/>
  <c r="AI21" i="43"/>
  <c r="Y21" i="43"/>
  <c r="BL21" i="43"/>
  <c r="BB21" i="43"/>
  <c r="AR21" i="43"/>
  <c r="AH21" i="43"/>
  <c r="BK21" i="43"/>
  <c r="BA21" i="43"/>
  <c r="AQ21" i="43"/>
  <c r="BJ21" i="43"/>
  <c r="AZ21" i="43"/>
  <c r="AP21" i="43"/>
  <c r="BI21" i="43"/>
  <c r="AY21" i="43"/>
  <c r="AO21" i="43"/>
  <c r="BH21" i="43"/>
  <c r="AX21" i="43"/>
  <c r="AN21" i="43"/>
  <c r="AA21" i="43"/>
  <c r="AF21" i="43"/>
  <c r="AD21" i="43"/>
  <c r="AC21" i="43"/>
  <c r="AB21" i="43"/>
  <c r="BN21" i="43" s="1"/>
  <c r="AG21" i="43"/>
  <c r="AE21" i="43"/>
  <c r="W1" i="43"/>
  <c r="BN20" i="51"/>
  <c r="BN18" i="56"/>
  <c r="BJ19" i="37"/>
  <c r="AZ19" i="37"/>
  <c r="AP19" i="37"/>
  <c r="BF19" i="37"/>
  <c r="AU19" i="37"/>
  <c r="AJ19" i="37"/>
  <c r="Y19" i="37"/>
  <c r="BE19" i="37"/>
  <c r="AT19" i="37"/>
  <c r="AI19" i="37"/>
  <c r="BD19" i="37"/>
  <c r="AS19" i="37"/>
  <c r="AH19" i="37"/>
  <c r="BC19" i="37"/>
  <c r="AR19" i="37"/>
  <c r="BM19" i="37"/>
  <c r="BB19" i="37"/>
  <c r="AQ19" i="37"/>
  <c r="BL19" i="37"/>
  <c r="BA19" i="37"/>
  <c r="AO19" i="37"/>
  <c r="BK19" i="37"/>
  <c r="AY19" i="37"/>
  <c r="AN19" i="37"/>
  <c r="BI19" i="37"/>
  <c r="AX19" i="37"/>
  <c r="AM19" i="37"/>
  <c r="AV19" i="37"/>
  <c r="AL19" i="37"/>
  <c r="AK19" i="37"/>
  <c r="AA19" i="37"/>
  <c r="Z19" i="37"/>
  <c r="BH19" i="37"/>
  <c r="BG19" i="37"/>
  <c r="AW19" i="37"/>
  <c r="X20" i="37"/>
  <c r="AG19" i="37"/>
  <c r="AE19" i="37"/>
  <c r="AD19" i="37"/>
  <c r="AF19" i="37"/>
  <c r="AC19" i="37"/>
  <c r="AB19" i="37"/>
  <c r="BN19" i="41"/>
  <c r="X1" i="55"/>
  <c r="M21" i="4"/>
  <c r="N21" i="4"/>
  <c r="G21" i="4"/>
  <c r="G41" i="4"/>
  <c r="N41" i="4"/>
  <c r="L41" i="4"/>
  <c r="Y26" i="55"/>
  <c r="AJ27" i="55"/>
  <c r="AH27" i="55"/>
  <c r="L21" i="4"/>
  <c r="U14" i="55"/>
  <c r="U15" i="55"/>
  <c r="M41" i="4"/>
  <c r="AI27" i="55"/>
  <c r="A9" i="55"/>
  <c r="D58" i="4"/>
  <c r="AI38" i="55" l="1"/>
  <c r="AI30" i="55"/>
  <c r="AX30" i="55" s="1"/>
  <c r="AI42" i="55"/>
  <c r="AI37" i="55"/>
  <c r="AX37" i="55" s="1"/>
  <c r="AI28" i="55"/>
  <c r="AX28" i="55" s="1"/>
  <c r="AX27" i="55"/>
  <c r="AI58" i="55"/>
  <c r="AI41" i="55"/>
  <c r="AI39" i="55"/>
  <c r="AI33" i="55"/>
  <c r="AX33" i="55" s="1"/>
  <c r="AI29" i="55"/>
  <c r="AX29" i="55" s="1"/>
  <c r="AI55" i="55"/>
  <c r="AI54" i="55"/>
  <c r="AI53" i="55"/>
  <c r="AI52" i="55"/>
  <c r="AI51" i="55"/>
  <c r="AI50" i="55"/>
  <c r="AI49" i="55"/>
  <c r="AI48" i="55"/>
  <c r="AI47" i="55"/>
  <c r="AI46" i="55"/>
  <c r="AI45" i="55"/>
  <c r="AI44" i="55"/>
  <c r="AI43" i="55"/>
  <c r="AI36" i="55"/>
  <c r="AX36" i="55" s="1"/>
  <c r="AI56" i="55"/>
  <c r="AI32" i="55"/>
  <c r="AX32" i="55" s="1"/>
  <c r="AI34" i="55"/>
  <c r="AX34" i="55" s="1"/>
  <c r="AI35" i="55"/>
  <c r="AX35" i="55" s="1"/>
  <c r="AI57" i="55"/>
  <c r="AI31" i="55"/>
  <c r="AX31" i="55" s="1"/>
  <c r="AI40" i="55"/>
  <c r="U11" i="55"/>
  <c r="U17" i="55"/>
  <c r="U18" i="55" s="1"/>
  <c r="U19" i="55"/>
  <c r="U20" i="55" s="1"/>
  <c r="U22" i="55" s="1"/>
  <c r="E8" i="55" s="1"/>
  <c r="AP55" i="55"/>
  <c r="AH31" i="55"/>
  <c r="AH56" i="55"/>
  <c r="AH54" i="55"/>
  <c r="AH52" i="55"/>
  <c r="AH50" i="55"/>
  <c r="AH48" i="55"/>
  <c r="AH46" i="55"/>
  <c r="AH44" i="55"/>
  <c r="AH29" i="55"/>
  <c r="AH35" i="55"/>
  <c r="AH55" i="55"/>
  <c r="AH53" i="55"/>
  <c r="AH51" i="55"/>
  <c r="AH49" i="55"/>
  <c r="AH47" i="55"/>
  <c r="AH45" i="55"/>
  <c r="AH43" i="55"/>
  <c r="AH34" i="55"/>
  <c r="AH38" i="55"/>
  <c r="AH39" i="55"/>
  <c r="AH30" i="55"/>
  <c r="AH41" i="55"/>
  <c r="AH40" i="55"/>
  <c r="AH33" i="55"/>
  <c r="AH42" i="55"/>
  <c r="AH36" i="55"/>
  <c r="AH32" i="55"/>
  <c r="AH28" i="55"/>
  <c r="U12" i="55"/>
  <c r="AH58" i="55"/>
  <c r="AH57" i="55"/>
  <c r="AH37" i="55"/>
  <c r="AJ56" i="55"/>
  <c r="AJ54" i="55"/>
  <c r="AJ52" i="55"/>
  <c r="AJ50" i="55"/>
  <c r="AJ48" i="55"/>
  <c r="AJ46" i="55"/>
  <c r="AJ44" i="55"/>
  <c r="AJ29" i="55"/>
  <c r="AJ40" i="55"/>
  <c r="AJ36" i="55"/>
  <c r="AJ55" i="55"/>
  <c r="AJ53" i="55"/>
  <c r="AJ51" i="55"/>
  <c r="AJ49" i="55"/>
  <c r="AJ47" i="55"/>
  <c r="AJ45" i="55"/>
  <c r="AJ43" i="55"/>
  <c r="AJ34" i="55"/>
  <c r="AJ57" i="55"/>
  <c r="AJ32" i="55"/>
  <c r="AJ58" i="55"/>
  <c r="AJ37" i="55"/>
  <c r="AJ42" i="55"/>
  <c r="U13" i="55"/>
  <c r="AJ28" i="55"/>
  <c r="AJ35" i="55"/>
  <c r="AJ41" i="55"/>
  <c r="AJ38" i="55"/>
  <c r="AJ30" i="55"/>
  <c r="AJ31" i="55"/>
  <c r="AJ39" i="55"/>
  <c r="AJ33" i="55"/>
  <c r="Y42" i="55"/>
  <c r="Y37" i="55"/>
  <c r="Y28" i="55"/>
  <c r="Y35" i="55"/>
  <c r="AP33" i="55"/>
  <c r="Y41" i="55"/>
  <c r="Y39" i="55"/>
  <c r="Y33" i="55"/>
  <c r="AP30" i="55"/>
  <c r="Y31" i="55"/>
  <c r="AP28" i="55"/>
  <c r="Y55" i="55"/>
  <c r="Y54" i="55"/>
  <c r="Y53" i="55"/>
  <c r="Y52" i="55"/>
  <c r="Y51" i="55"/>
  <c r="Y50" i="55"/>
  <c r="Y49" i="55"/>
  <c r="Y48" i="55"/>
  <c r="Y47" i="55"/>
  <c r="Y46" i="55"/>
  <c r="Y45" i="55"/>
  <c r="Y44" i="55"/>
  <c r="Y43" i="55"/>
  <c r="Y36" i="55"/>
  <c r="AP36" i="55"/>
  <c r="Y38" i="55"/>
  <c r="W38" i="55" s="1"/>
  <c r="Y27" i="55"/>
  <c r="Y58" i="55"/>
  <c r="AP35" i="55"/>
  <c r="Y34" i="55"/>
  <c r="AP31" i="55"/>
  <c r="Y30" i="55"/>
  <c r="AP27" i="55"/>
  <c r="AN27" i="55" s="1"/>
  <c r="Y29" i="55"/>
  <c r="Y56" i="55"/>
  <c r="AP34" i="55"/>
  <c r="AN34" i="55" s="1"/>
  <c r="AP32" i="55"/>
  <c r="Y40" i="55"/>
  <c r="AC26" i="55"/>
  <c r="Y57" i="55"/>
  <c r="Y32" i="55"/>
  <c r="AP29" i="55"/>
  <c r="AN29" i="55" s="1"/>
  <c r="B12" i="55"/>
  <c r="A4" i="55"/>
  <c r="AP37" i="55"/>
  <c r="H1" i="55"/>
  <c r="BH20" i="46"/>
  <c r="AX20" i="46"/>
  <c r="AN20" i="46"/>
  <c r="BF20" i="46"/>
  <c r="AV20" i="46"/>
  <c r="AL20" i="46"/>
  <c r="BD20" i="46"/>
  <c r="AT20" i="46"/>
  <c r="AJ20" i="46"/>
  <c r="Z20" i="46"/>
  <c r="BA20" i="46"/>
  <c r="AM20" i="46"/>
  <c r="BM20" i="46"/>
  <c r="AZ20" i="46"/>
  <c r="AK20" i="46"/>
  <c r="BL20" i="46"/>
  <c r="AY20" i="46"/>
  <c r="AI20" i="46"/>
  <c r="BK20" i="46"/>
  <c r="AW20" i="46"/>
  <c r="AH20" i="46"/>
  <c r="BJ20" i="46"/>
  <c r="AU20" i="46"/>
  <c r="BI20" i="46"/>
  <c r="AS20" i="46"/>
  <c r="BG20" i="46"/>
  <c r="AR20" i="46"/>
  <c r="BE20" i="46"/>
  <c r="AQ20" i="46"/>
  <c r="BB20" i="46"/>
  <c r="AO20" i="46"/>
  <c r="Y20" i="46"/>
  <c r="BC20" i="46"/>
  <c r="AP20" i="46"/>
  <c r="AA20" i="46"/>
  <c r="AD20" i="46"/>
  <c r="X21" i="46"/>
  <c r="AG20" i="46"/>
  <c r="AB20" i="46"/>
  <c r="AE20" i="46"/>
  <c r="AF20" i="46"/>
  <c r="AC20" i="46"/>
  <c r="A9" i="59"/>
  <c r="BF20" i="48"/>
  <c r="AV20" i="48"/>
  <c r="AL20" i="48"/>
  <c r="BM20" i="48"/>
  <c r="BC20" i="48"/>
  <c r="AS20" i="48"/>
  <c r="AI20" i="48"/>
  <c r="Y20" i="48"/>
  <c r="BL20" i="48"/>
  <c r="BB20" i="48"/>
  <c r="AR20" i="48"/>
  <c r="AH20" i="48"/>
  <c r="BD20" i="48"/>
  <c r="AO20" i="48"/>
  <c r="BA20" i="48"/>
  <c r="AN20" i="48"/>
  <c r="Z20" i="48"/>
  <c r="AZ20" i="48"/>
  <c r="AM20" i="48"/>
  <c r="AY20" i="48"/>
  <c r="AK20" i="48"/>
  <c r="BK20" i="48"/>
  <c r="AX20" i="48"/>
  <c r="AJ20" i="48"/>
  <c r="BJ20" i="48"/>
  <c r="AW20" i="48"/>
  <c r="BI20" i="48"/>
  <c r="AU20" i="48"/>
  <c r="BH20" i="48"/>
  <c r="AT20" i="48"/>
  <c r="BG20" i="48"/>
  <c r="AQ20" i="48"/>
  <c r="BE20" i="48"/>
  <c r="AP20" i="48"/>
  <c r="AA20" i="48"/>
  <c r="AF20" i="48"/>
  <c r="AD20" i="48"/>
  <c r="AE20" i="48"/>
  <c r="AC20" i="48"/>
  <c r="X21" i="48"/>
  <c r="AG20" i="48"/>
  <c r="AB20" i="48"/>
  <c r="BN20" i="48" s="1"/>
  <c r="BN18" i="42"/>
  <c r="BN17" i="9"/>
  <c r="BN21" i="51"/>
  <c r="BN18" i="17"/>
  <c r="AN37" i="40"/>
  <c r="AU25" i="40"/>
  <c r="A15" i="40"/>
  <c r="A1" i="40"/>
  <c r="AN28" i="40"/>
  <c r="W34" i="40"/>
  <c r="AN33" i="40"/>
  <c r="AN37" i="22"/>
  <c r="W39" i="22"/>
  <c r="W55" i="22"/>
  <c r="W37" i="22"/>
  <c r="W54" i="22"/>
  <c r="BH20" i="15"/>
  <c r="AX20" i="15"/>
  <c r="AN20" i="15"/>
  <c r="BE20" i="15"/>
  <c r="AT20" i="15"/>
  <c r="AI20" i="15"/>
  <c r="BD20" i="15"/>
  <c r="AS20" i="15"/>
  <c r="AH20" i="15"/>
  <c r="BC20" i="15"/>
  <c r="AR20" i="15"/>
  <c r="BM20" i="15"/>
  <c r="BB20" i="15"/>
  <c r="AQ20" i="15"/>
  <c r="BL20" i="15"/>
  <c r="BA20" i="15"/>
  <c r="AP20" i="15"/>
  <c r="BK20" i="15"/>
  <c r="AZ20" i="15"/>
  <c r="AO20" i="15"/>
  <c r="BJ20" i="15"/>
  <c r="AY20" i="15"/>
  <c r="AM20" i="15"/>
  <c r="BI20" i="15"/>
  <c r="AW20" i="15"/>
  <c r="AL20" i="15"/>
  <c r="AA20" i="15"/>
  <c r="BG20" i="15"/>
  <c r="AV20" i="15"/>
  <c r="AK20" i="15"/>
  <c r="Z20" i="15"/>
  <c r="BF20" i="15"/>
  <c r="AU20" i="15"/>
  <c r="AJ20" i="15"/>
  <c r="Y20" i="15"/>
  <c r="AD20" i="15"/>
  <c r="AF20" i="15"/>
  <c r="AB20" i="15"/>
  <c r="AG20" i="15"/>
  <c r="AC20" i="15"/>
  <c r="X21" i="15"/>
  <c r="AE20" i="15"/>
  <c r="BK18" i="57"/>
  <c r="BA18" i="57"/>
  <c r="AQ18" i="57"/>
  <c r="BJ18" i="57"/>
  <c r="AZ18" i="57"/>
  <c r="AP18" i="57"/>
  <c r="BM18" i="57"/>
  <c r="AY18" i="57"/>
  <c r="AM18" i="57"/>
  <c r="BL18" i="57"/>
  <c r="AX18" i="57"/>
  <c r="AL18" i="57"/>
  <c r="Z18" i="57"/>
  <c r="BI18" i="57"/>
  <c r="AW18" i="57"/>
  <c r="AK18" i="57"/>
  <c r="Y18" i="57"/>
  <c r="BF18" i="57"/>
  <c r="AT18" i="57"/>
  <c r="AH18" i="57"/>
  <c r="BB18" i="57"/>
  <c r="AU18" i="57"/>
  <c r="AR18" i="57"/>
  <c r="BG18" i="57"/>
  <c r="AN18" i="57"/>
  <c r="BE18" i="57"/>
  <c r="AJ18" i="57"/>
  <c r="BH18" i="57"/>
  <c r="BD18" i="57"/>
  <c r="BC18" i="57"/>
  <c r="AV18" i="57"/>
  <c r="AS18" i="57"/>
  <c r="AO18" i="57"/>
  <c r="AI18" i="57"/>
  <c r="AA18" i="57"/>
  <c r="AB18" i="57"/>
  <c r="AE18" i="57"/>
  <c r="X19" i="57"/>
  <c r="AD18" i="57"/>
  <c r="AG18" i="57"/>
  <c r="AF18" i="57"/>
  <c r="AC18" i="57"/>
  <c r="BJ19" i="25"/>
  <c r="AZ19" i="25"/>
  <c r="AP19" i="25"/>
  <c r="BI19" i="25"/>
  <c r="AY19" i="25"/>
  <c r="AO19" i="25"/>
  <c r="BH19" i="25"/>
  <c r="AX19" i="25"/>
  <c r="AN19" i="25"/>
  <c r="BG19" i="25"/>
  <c r="AW19" i="25"/>
  <c r="AM19" i="25"/>
  <c r="BF19" i="25"/>
  <c r="AV19" i="25"/>
  <c r="AL19" i="25"/>
  <c r="BE19" i="25"/>
  <c r="AU19" i="25"/>
  <c r="AK19" i="25"/>
  <c r="BD19" i="25"/>
  <c r="AT19" i="25"/>
  <c r="AJ19" i="25"/>
  <c r="Z19" i="25"/>
  <c r="BM19" i="25"/>
  <c r="BC19" i="25"/>
  <c r="AS19" i="25"/>
  <c r="AI19" i="25"/>
  <c r="Y19" i="25"/>
  <c r="BL19" i="25"/>
  <c r="BK19" i="25"/>
  <c r="BB19" i="25"/>
  <c r="BA19" i="25"/>
  <c r="AR19" i="25"/>
  <c r="AQ19" i="25"/>
  <c r="AH19" i="25"/>
  <c r="AA19" i="25"/>
  <c r="AE19" i="25"/>
  <c r="AG19" i="25"/>
  <c r="AF19" i="25"/>
  <c r="X20" i="25"/>
  <c r="AB19" i="25"/>
  <c r="AC19" i="25"/>
  <c r="AD19" i="25"/>
  <c r="BD19" i="17"/>
  <c r="AT19" i="17"/>
  <c r="AJ19" i="17"/>
  <c r="Z19" i="17"/>
  <c r="BJ19" i="17"/>
  <c r="AZ19" i="17"/>
  <c r="AP19" i="17"/>
  <c r="BL19" i="17"/>
  <c r="AY19" i="17"/>
  <c r="AM19" i="17"/>
  <c r="BK19" i="17"/>
  <c r="AX19" i="17"/>
  <c r="AL19" i="17"/>
  <c r="Y19" i="17"/>
  <c r="BI19" i="17"/>
  <c r="AW19" i="17"/>
  <c r="AK19" i="17"/>
  <c r="BH19" i="17"/>
  <c r="AV19" i="17"/>
  <c r="AI19" i="17"/>
  <c r="BG19" i="17"/>
  <c r="AU19" i="17"/>
  <c r="AH19" i="17"/>
  <c r="BF19" i="17"/>
  <c r="AS19" i="17"/>
  <c r="BE19" i="17"/>
  <c r="AR19" i="17"/>
  <c r="BC19" i="17"/>
  <c r="AQ19" i="17"/>
  <c r="BB19" i="17"/>
  <c r="AO19" i="17"/>
  <c r="BM19" i="17"/>
  <c r="BA19" i="17"/>
  <c r="AN19" i="17"/>
  <c r="AA19" i="17"/>
  <c r="AD19" i="17"/>
  <c r="X20" i="17"/>
  <c r="AG19" i="17"/>
  <c r="AF19" i="17"/>
  <c r="AB19" i="17"/>
  <c r="BN19" i="17" s="1"/>
  <c r="AE19" i="17"/>
  <c r="AC19" i="17"/>
  <c r="W44" i="40"/>
  <c r="W29" i="40"/>
  <c r="W31" i="40"/>
  <c r="W43" i="40"/>
  <c r="W35" i="40"/>
  <c r="W41" i="22"/>
  <c r="W42" i="22"/>
  <c r="W56" i="22"/>
  <c r="BN18" i="26"/>
  <c r="BF19" i="24"/>
  <c r="AV19" i="24"/>
  <c r="AL19" i="24"/>
  <c r="BE19" i="24"/>
  <c r="AU19" i="24"/>
  <c r="AK19" i="24"/>
  <c r="BD19" i="24"/>
  <c r="AT19" i="24"/>
  <c r="AJ19" i="24"/>
  <c r="Z19" i="24"/>
  <c r="BL19" i="24"/>
  <c r="BB19" i="24"/>
  <c r="AR19" i="24"/>
  <c r="AH19" i="24"/>
  <c r="BK19" i="24"/>
  <c r="BA19" i="24"/>
  <c r="AQ19" i="24"/>
  <c r="BJ19" i="24"/>
  <c r="AZ19" i="24"/>
  <c r="AP19" i="24"/>
  <c r="BG19" i="24"/>
  <c r="BC19" i="24"/>
  <c r="AY19" i="24"/>
  <c r="AX19" i="24"/>
  <c r="Y19" i="24"/>
  <c r="AW19" i="24"/>
  <c r="AS19" i="24"/>
  <c r="AO19" i="24"/>
  <c r="BM19" i="24"/>
  <c r="AN19" i="24"/>
  <c r="BI19" i="24"/>
  <c r="AM19" i="24"/>
  <c r="BH19" i="24"/>
  <c r="AI19" i="24"/>
  <c r="AA19" i="24"/>
  <c r="AD19" i="24"/>
  <c r="AE19" i="24"/>
  <c r="AB19" i="24"/>
  <c r="AC19" i="24"/>
  <c r="X20" i="24"/>
  <c r="AF19" i="24"/>
  <c r="AG19" i="24"/>
  <c r="BF18" i="58"/>
  <c r="AV18" i="58"/>
  <c r="AL18" i="58"/>
  <c r="BL18" i="58"/>
  <c r="BB18" i="58"/>
  <c r="AR18" i="58"/>
  <c r="AH18" i="58"/>
  <c r="BK18" i="58"/>
  <c r="BA18" i="58"/>
  <c r="AQ18" i="58"/>
  <c r="BG18" i="58"/>
  <c r="AS18" i="58"/>
  <c r="BD18" i="58"/>
  <c r="AO18" i="58"/>
  <c r="BC18" i="58"/>
  <c r="AN18" i="58"/>
  <c r="Z18" i="58"/>
  <c r="BM18" i="58"/>
  <c r="AX18" i="58"/>
  <c r="AJ18" i="58"/>
  <c r="BJ18" i="58"/>
  <c r="AW18" i="58"/>
  <c r="AI18" i="58"/>
  <c r="AZ18" i="58"/>
  <c r="Y18" i="58"/>
  <c r="AY18" i="58"/>
  <c r="AT18" i="58"/>
  <c r="AM18" i="58"/>
  <c r="AK18" i="58"/>
  <c r="BI18" i="58"/>
  <c r="BH18" i="58"/>
  <c r="BE18" i="58"/>
  <c r="AU18" i="58"/>
  <c r="AP18" i="58"/>
  <c r="AA18" i="58"/>
  <c r="AC18" i="58"/>
  <c r="AF18" i="58"/>
  <c r="AG18" i="58"/>
  <c r="AD18" i="58"/>
  <c r="AB18" i="58"/>
  <c r="BN18" i="58" s="1"/>
  <c r="X19" i="58"/>
  <c r="AE18" i="58"/>
  <c r="BN19" i="21"/>
  <c r="BN21" i="59"/>
  <c r="BI19" i="42"/>
  <c r="AY19" i="42"/>
  <c r="AO19" i="42"/>
  <c r="BH19" i="42"/>
  <c r="AX19" i="42"/>
  <c r="AN19" i="42"/>
  <c r="BG19" i="42"/>
  <c r="AW19" i="42"/>
  <c r="AM19" i="42"/>
  <c r="BF19" i="42"/>
  <c r="AV19" i="42"/>
  <c r="AL19" i="42"/>
  <c r="BE19" i="42"/>
  <c r="AU19" i="42"/>
  <c r="AK19" i="42"/>
  <c r="BD19" i="42"/>
  <c r="AT19" i="42"/>
  <c r="AJ19" i="42"/>
  <c r="Z19" i="42"/>
  <c r="BM19" i="42"/>
  <c r="BC19" i="42"/>
  <c r="AS19" i="42"/>
  <c r="AI19" i="42"/>
  <c r="Y19" i="42"/>
  <c r="BL19" i="42"/>
  <c r="BB19" i="42"/>
  <c r="AR19" i="42"/>
  <c r="AH19" i="42"/>
  <c r="AP19" i="42"/>
  <c r="BK19" i="42"/>
  <c r="BJ19" i="42"/>
  <c r="BA19" i="42"/>
  <c r="AZ19" i="42"/>
  <c r="AQ19" i="42"/>
  <c r="AA19" i="42"/>
  <c r="AC19" i="42"/>
  <c r="AD19" i="42"/>
  <c r="AF19" i="42"/>
  <c r="AB19" i="42"/>
  <c r="AG19" i="42"/>
  <c r="AE19" i="42"/>
  <c r="X20" i="42"/>
  <c r="BK19" i="61"/>
  <c r="BA19" i="61"/>
  <c r="AQ19" i="61"/>
  <c r="BG19" i="61"/>
  <c r="AV19" i="61"/>
  <c r="AK19" i="61"/>
  <c r="Z19" i="61"/>
  <c r="BF19" i="61"/>
  <c r="BE19" i="61"/>
  <c r="AT19" i="61"/>
  <c r="AI19" i="61"/>
  <c r="BD19" i="61"/>
  <c r="AS19" i="61"/>
  <c r="AH19" i="61"/>
  <c r="BC19" i="61"/>
  <c r="AR19" i="61"/>
  <c r="BM19" i="61"/>
  <c r="BB19" i="61"/>
  <c r="AP19" i="61"/>
  <c r="BL19" i="61"/>
  <c r="AZ19" i="61"/>
  <c r="AO19" i="61"/>
  <c r="AL19" i="61"/>
  <c r="BJ19" i="61"/>
  <c r="AJ19" i="61"/>
  <c r="BI19" i="61"/>
  <c r="BH19" i="61"/>
  <c r="AY19" i="61"/>
  <c r="AX19" i="61"/>
  <c r="Y19" i="61"/>
  <c r="AW19" i="61"/>
  <c r="AN19" i="61"/>
  <c r="AM19" i="61"/>
  <c r="AU19" i="61"/>
  <c r="AA19" i="61"/>
  <c r="AF19" i="61"/>
  <c r="X20" i="61"/>
  <c r="AB19" i="61"/>
  <c r="BN19" i="61" s="1"/>
  <c r="AG19" i="61"/>
  <c r="AD19" i="61"/>
  <c r="AE19" i="61"/>
  <c r="AC19" i="61"/>
  <c r="BN18" i="36"/>
  <c r="BF18" i="50"/>
  <c r="AV18" i="50"/>
  <c r="AL18" i="50"/>
  <c r="BC18" i="50"/>
  <c r="AR18" i="50"/>
  <c r="BM18" i="50"/>
  <c r="BB18" i="50"/>
  <c r="AQ18" i="50"/>
  <c r="BK18" i="50"/>
  <c r="AZ18" i="50"/>
  <c r="AO18" i="50"/>
  <c r="BH18" i="50"/>
  <c r="AW18" i="50"/>
  <c r="AK18" i="50"/>
  <c r="Z18" i="50"/>
  <c r="BE18" i="50"/>
  <c r="AM18" i="50"/>
  <c r="BD18" i="50"/>
  <c r="AJ18" i="50"/>
  <c r="BA18" i="50"/>
  <c r="AI18" i="50"/>
  <c r="AY18" i="50"/>
  <c r="AH18" i="50"/>
  <c r="AX18" i="50"/>
  <c r="AU18" i="50"/>
  <c r="BL18" i="50"/>
  <c r="AT18" i="50"/>
  <c r="BJ18" i="50"/>
  <c r="AS18" i="50"/>
  <c r="Y18" i="50"/>
  <c r="BI18" i="50"/>
  <c r="AP18" i="50"/>
  <c r="BG18" i="50"/>
  <c r="AN18" i="50"/>
  <c r="AA18" i="50"/>
  <c r="AG18" i="50"/>
  <c r="AD18" i="50"/>
  <c r="AE18" i="50"/>
  <c r="AF18" i="50"/>
  <c r="AC18" i="50"/>
  <c r="AB18" i="50"/>
  <c r="BN18" i="50" s="1"/>
  <c r="X19" i="50"/>
  <c r="W48" i="40"/>
  <c r="W56" i="40"/>
  <c r="W45" i="40"/>
  <c r="W27" i="40"/>
  <c r="W58" i="22"/>
  <c r="AU25" i="22"/>
  <c r="A15" i="22"/>
  <c r="A1" i="22"/>
  <c r="BL20" i="37"/>
  <c r="BB20" i="37"/>
  <c r="AR20" i="37"/>
  <c r="AH20" i="37"/>
  <c r="BC20" i="37"/>
  <c r="AQ20" i="37"/>
  <c r="BM20" i="37"/>
  <c r="BA20" i="37"/>
  <c r="AP20" i="37"/>
  <c r="BK20" i="37"/>
  <c r="AZ20" i="37"/>
  <c r="AO20" i="37"/>
  <c r="BJ20" i="37"/>
  <c r="AY20" i="37"/>
  <c r="AN20" i="37"/>
  <c r="BI20" i="37"/>
  <c r="AX20" i="37"/>
  <c r="AM20" i="37"/>
  <c r="BH20" i="37"/>
  <c r="AW20" i="37"/>
  <c r="AL20" i="37"/>
  <c r="AA20" i="37"/>
  <c r="BG20" i="37"/>
  <c r="AV20" i="37"/>
  <c r="AK20" i="37"/>
  <c r="Z20" i="37"/>
  <c r="BF20" i="37"/>
  <c r="AU20" i="37"/>
  <c r="AJ20" i="37"/>
  <c r="Y20" i="37"/>
  <c r="BE20" i="37"/>
  <c r="AT20" i="37"/>
  <c r="AI20" i="37"/>
  <c r="BD20" i="37"/>
  <c r="AS20" i="37"/>
  <c r="AE20" i="37"/>
  <c r="AF20" i="37"/>
  <c r="AG20" i="37"/>
  <c r="AD20" i="37"/>
  <c r="AC20" i="37"/>
  <c r="X21" i="37"/>
  <c r="AB20" i="37"/>
  <c r="BN18" i="29"/>
  <c r="BH21" i="60"/>
  <c r="AX21" i="60"/>
  <c r="AN21" i="60"/>
  <c r="BD21" i="60"/>
  <c r="AT21" i="60"/>
  <c r="AJ21" i="60"/>
  <c r="Z21" i="60"/>
  <c r="BM21" i="60"/>
  <c r="BA21" i="60"/>
  <c r="AO21" i="60"/>
  <c r="BL21" i="60"/>
  <c r="AZ21" i="60"/>
  <c r="AM21" i="60"/>
  <c r="BK21" i="60"/>
  <c r="AY21" i="60"/>
  <c r="BJ21" i="60"/>
  <c r="AS21" i="60"/>
  <c r="BE21" i="60"/>
  <c r="AL21" i="60"/>
  <c r="AW21" i="60"/>
  <c r="AH21" i="60"/>
  <c r="BI21" i="60"/>
  <c r="AK21" i="60"/>
  <c r="BG21" i="60"/>
  <c r="AI21" i="60"/>
  <c r="BF21" i="60"/>
  <c r="BC21" i="60"/>
  <c r="BB21" i="60"/>
  <c r="AV21" i="60"/>
  <c r="Y21" i="60"/>
  <c r="AU21" i="60"/>
  <c r="AQ21" i="60"/>
  <c r="AR21" i="60"/>
  <c r="AP21" i="60"/>
  <c r="AA21" i="60"/>
  <c r="AD21" i="60"/>
  <c r="AF21" i="60"/>
  <c r="AB21" i="60"/>
  <c r="AC21" i="60"/>
  <c r="AG21" i="60"/>
  <c r="AE21" i="60"/>
  <c r="W1" i="60"/>
  <c r="BL21" i="19"/>
  <c r="BB21" i="19"/>
  <c r="AR21" i="19"/>
  <c r="AH21" i="19"/>
  <c r="BD21" i="19"/>
  <c r="AS21" i="19"/>
  <c r="BC21" i="19"/>
  <c r="AQ21" i="19"/>
  <c r="BM21" i="19"/>
  <c r="BA21" i="19"/>
  <c r="AP21" i="19"/>
  <c r="BK21" i="19"/>
  <c r="AZ21" i="19"/>
  <c r="AO21" i="19"/>
  <c r="BJ21" i="19"/>
  <c r="AY21" i="19"/>
  <c r="AN21" i="19"/>
  <c r="BI21" i="19"/>
  <c r="AX21" i="19"/>
  <c r="AM21" i="19"/>
  <c r="BG21" i="19"/>
  <c r="AV21" i="19"/>
  <c r="AK21" i="19"/>
  <c r="Z21" i="19"/>
  <c r="BF21" i="19"/>
  <c r="AU21" i="19"/>
  <c r="AJ21" i="19"/>
  <c r="Y21" i="19"/>
  <c r="BE21" i="19"/>
  <c r="AT21" i="19"/>
  <c r="AI21" i="19"/>
  <c r="BH21" i="19"/>
  <c r="AW21" i="19"/>
  <c r="AL21" i="19"/>
  <c r="AA21" i="19"/>
  <c r="AG21" i="19"/>
  <c r="AE21" i="19"/>
  <c r="AB21" i="19"/>
  <c r="AD21" i="19"/>
  <c r="AF21" i="19"/>
  <c r="AC21" i="19"/>
  <c r="W1" i="19"/>
  <c r="BN19" i="27"/>
  <c r="BK19" i="8"/>
  <c r="BA19" i="8"/>
  <c r="AQ19" i="8"/>
  <c r="BJ19" i="8"/>
  <c r="AZ19" i="8"/>
  <c r="AP19" i="8"/>
  <c r="BI19" i="8"/>
  <c r="AY19" i="8"/>
  <c r="AO19" i="8"/>
  <c r="BH19" i="8"/>
  <c r="AX19" i="8"/>
  <c r="AN19" i="8"/>
  <c r="BG19" i="8"/>
  <c r="AW19" i="8"/>
  <c r="AM19" i="8"/>
  <c r="BF19" i="8"/>
  <c r="AV19" i="8"/>
  <c r="AL19" i="8"/>
  <c r="BE19" i="8"/>
  <c r="AU19" i="8"/>
  <c r="AK19" i="8"/>
  <c r="BD19" i="8"/>
  <c r="AT19" i="8"/>
  <c r="AJ19" i="8"/>
  <c r="Z19" i="8"/>
  <c r="BM19" i="8"/>
  <c r="BC19" i="8"/>
  <c r="AS19" i="8"/>
  <c r="AI19" i="8"/>
  <c r="Y19" i="8"/>
  <c r="BL19" i="8"/>
  <c r="BB19" i="8"/>
  <c r="AR19" i="8"/>
  <c r="AH19" i="8"/>
  <c r="AA19" i="8"/>
  <c r="AB19" i="8"/>
  <c r="AF19" i="8"/>
  <c r="AE19" i="8"/>
  <c r="AG19" i="8"/>
  <c r="AD19" i="8"/>
  <c r="AC19" i="8"/>
  <c r="X20" i="8"/>
  <c r="BD19" i="34"/>
  <c r="AT19" i="34"/>
  <c r="AJ19" i="34"/>
  <c r="Z19" i="34"/>
  <c r="BM19" i="34"/>
  <c r="BC19" i="34"/>
  <c r="AS19" i="34"/>
  <c r="AI19" i="34"/>
  <c r="Y19" i="34"/>
  <c r="BK19" i="34"/>
  <c r="BA19" i="34"/>
  <c r="AQ19" i="34"/>
  <c r="BI19" i="34"/>
  <c r="AY19" i="34"/>
  <c r="AO19" i="34"/>
  <c r="BH19" i="34"/>
  <c r="AX19" i="34"/>
  <c r="AN19" i="34"/>
  <c r="BG19" i="34"/>
  <c r="AW19" i="34"/>
  <c r="AM19" i="34"/>
  <c r="BE19" i="34"/>
  <c r="AU19" i="34"/>
  <c r="AK19" i="34"/>
  <c r="AR19" i="34"/>
  <c r="AP19" i="34"/>
  <c r="AL19" i="34"/>
  <c r="AH19" i="34"/>
  <c r="BL19" i="34"/>
  <c r="BJ19" i="34"/>
  <c r="BF19" i="34"/>
  <c r="BB19" i="34"/>
  <c r="AZ19" i="34"/>
  <c r="AV19" i="34"/>
  <c r="AA19" i="34"/>
  <c r="X20" i="34"/>
  <c r="AC19" i="34"/>
  <c r="AF19" i="34"/>
  <c r="AG19" i="34"/>
  <c r="AB19" i="34"/>
  <c r="AD19" i="34"/>
  <c r="AE19" i="34"/>
  <c r="W52" i="40"/>
  <c r="W28" i="40"/>
  <c r="W32" i="40"/>
  <c r="W47" i="40"/>
  <c r="AN34" i="40"/>
  <c r="AN28" i="22"/>
  <c r="AU37" i="22" s="1"/>
  <c r="W34" i="22"/>
  <c r="AN33" i="22"/>
  <c r="W29" i="22"/>
  <c r="W30" i="22"/>
  <c r="BN20" i="39"/>
  <c r="BJ19" i="16"/>
  <c r="AZ19" i="16"/>
  <c r="AP19" i="16"/>
  <c r="BD19" i="16"/>
  <c r="AS19" i="16"/>
  <c r="AH19" i="16"/>
  <c r="BC19" i="16"/>
  <c r="AR19" i="16"/>
  <c r="BM19" i="16"/>
  <c r="BB19" i="16"/>
  <c r="AQ19" i="16"/>
  <c r="BL19" i="16"/>
  <c r="BA19" i="16"/>
  <c r="AO19" i="16"/>
  <c r="BK19" i="16"/>
  <c r="AY19" i="16"/>
  <c r="AN19" i="16"/>
  <c r="BI19" i="16"/>
  <c r="AX19" i="16"/>
  <c r="AM19" i="16"/>
  <c r="BH19" i="16"/>
  <c r="AW19" i="16"/>
  <c r="AL19" i="16"/>
  <c r="AA19" i="16"/>
  <c r="BG19" i="16"/>
  <c r="AV19" i="16"/>
  <c r="AK19" i="16"/>
  <c r="Z19" i="16"/>
  <c r="BF19" i="16"/>
  <c r="AU19" i="16"/>
  <c r="AJ19" i="16"/>
  <c r="Y19" i="16"/>
  <c r="BE19" i="16"/>
  <c r="AT19" i="16"/>
  <c r="AI19" i="16"/>
  <c r="AB19" i="16"/>
  <c r="AC19" i="16"/>
  <c r="AE19" i="16"/>
  <c r="AG19" i="16"/>
  <c r="X20" i="16"/>
  <c r="AD19" i="16"/>
  <c r="AF19" i="16"/>
  <c r="BD20" i="12"/>
  <c r="AT20" i="12"/>
  <c r="AJ20" i="12"/>
  <c r="Z20" i="12"/>
  <c r="BL20" i="12"/>
  <c r="BB20" i="12"/>
  <c r="AR20" i="12"/>
  <c r="AH20" i="12"/>
  <c r="BK20" i="12"/>
  <c r="BA20" i="12"/>
  <c r="AQ20" i="12"/>
  <c r="BE20" i="12"/>
  <c r="AO20" i="12"/>
  <c r="BC20" i="12"/>
  <c r="AN20" i="12"/>
  <c r="AA20" i="12"/>
  <c r="AZ20" i="12"/>
  <c r="AM20" i="12"/>
  <c r="Y20" i="12"/>
  <c r="AY20" i="12"/>
  <c r="AL20" i="12"/>
  <c r="BM20" i="12"/>
  <c r="AX20" i="12"/>
  <c r="AK20" i="12"/>
  <c r="BJ20" i="12"/>
  <c r="AW20" i="12"/>
  <c r="AI20" i="12"/>
  <c r="BI20" i="12"/>
  <c r="AV20" i="12"/>
  <c r="BH20" i="12"/>
  <c r="AU20" i="12"/>
  <c r="BG20" i="12"/>
  <c r="AS20" i="12"/>
  <c r="BF20" i="12"/>
  <c r="AP20" i="12"/>
  <c r="AC20" i="12"/>
  <c r="AD20" i="12"/>
  <c r="X21" i="12"/>
  <c r="AB20" i="12"/>
  <c r="AG20" i="12"/>
  <c r="AF20" i="12"/>
  <c r="AE20" i="12"/>
  <c r="W57" i="40"/>
  <c r="W49" i="40"/>
  <c r="W36" i="40"/>
  <c r="W43" i="22"/>
  <c r="W35" i="22"/>
  <c r="AN36" i="22"/>
  <c r="BN19" i="31"/>
  <c r="BN19" i="46"/>
  <c r="BM19" i="10"/>
  <c r="BC19" i="10"/>
  <c r="AS19" i="10"/>
  <c r="AI19" i="10"/>
  <c r="Y19" i="10"/>
  <c r="BL19" i="10"/>
  <c r="BB19" i="10"/>
  <c r="AR19" i="10"/>
  <c r="AH19" i="10"/>
  <c r="BK19" i="10"/>
  <c r="BA19" i="10"/>
  <c r="AQ19" i="10"/>
  <c r="BJ19" i="10"/>
  <c r="AZ19" i="10"/>
  <c r="AP19" i="10"/>
  <c r="BI19" i="10"/>
  <c r="AY19" i="10"/>
  <c r="AO19" i="10"/>
  <c r="BD19" i="10"/>
  <c r="AT19" i="10"/>
  <c r="AJ19" i="10"/>
  <c r="Z19" i="10"/>
  <c r="BF19" i="10"/>
  <c r="BE19" i="10"/>
  <c r="AX19" i="10"/>
  <c r="AW19" i="10"/>
  <c r="AA19" i="10"/>
  <c r="AV19" i="10"/>
  <c r="AU19" i="10"/>
  <c r="AN19" i="10"/>
  <c r="AM19" i="10"/>
  <c r="BH19" i="10"/>
  <c r="AL19" i="10"/>
  <c r="BG19" i="10"/>
  <c r="AK19" i="10"/>
  <c r="X20" i="10"/>
  <c r="AE19" i="10"/>
  <c r="AB19" i="10"/>
  <c r="AC19" i="10"/>
  <c r="AD19" i="10"/>
  <c r="AG19" i="10"/>
  <c r="AF19" i="10"/>
  <c r="BN20" i="19"/>
  <c r="BE20" i="32"/>
  <c r="AU20" i="32"/>
  <c r="AK20" i="32"/>
  <c r="BL20" i="32"/>
  <c r="BB20" i="32"/>
  <c r="AR20" i="32"/>
  <c r="AH20" i="32"/>
  <c r="BK20" i="32"/>
  <c r="BA20" i="32"/>
  <c r="AQ20" i="32"/>
  <c r="BD20" i="32"/>
  <c r="AO20" i="32"/>
  <c r="BC20" i="32"/>
  <c r="AN20" i="32"/>
  <c r="Z20" i="32"/>
  <c r="AZ20" i="32"/>
  <c r="AM20" i="32"/>
  <c r="Y20" i="32"/>
  <c r="AY20" i="32"/>
  <c r="AL20" i="32"/>
  <c r="BM20" i="32"/>
  <c r="AX20" i="32"/>
  <c r="AJ20" i="32"/>
  <c r="BJ20" i="32"/>
  <c r="AW20" i="32"/>
  <c r="AI20" i="32"/>
  <c r="BI20" i="32"/>
  <c r="AV20" i="32"/>
  <c r="BH20" i="32"/>
  <c r="AT20" i="32"/>
  <c r="BG20" i="32"/>
  <c r="BF20" i="32"/>
  <c r="AS20" i="32"/>
  <c r="AP20" i="32"/>
  <c r="AA20" i="32"/>
  <c r="AD20" i="32"/>
  <c r="AF20" i="32"/>
  <c r="AB20" i="32"/>
  <c r="AE20" i="32"/>
  <c r="AG20" i="32"/>
  <c r="X21" i="32"/>
  <c r="AC20" i="32"/>
  <c r="BL20" i="52"/>
  <c r="BB20" i="52"/>
  <c r="AR20" i="52"/>
  <c r="AH20" i="52"/>
  <c r="BK20" i="52"/>
  <c r="BA20" i="52"/>
  <c r="AQ20" i="52"/>
  <c r="BJ20" i="52"/>
  <c r="AZ20" i="52"/>
  <c r="AP20" i="52"/>
  <c r="BF20" i="52"/>
  <c r="AS20" i="52"/>
  <c r="BE20" i="52"/>
  <c r="AO20" i="52"/>
  <c r="BD20" i="52"/>
  <c r="AN20" i="52"/>
  <c r="BC20" i="52"/>
  <c r="AM20" i="52"/>
  <c r="Z20" i="52"/>
  <c r="AY20" i="52"/>
  <c r="AL20" i="52"/>
  <c r="Y20" i="52"/>
  <c r="AX20" i="52"/>
  <c r="AK20" i="52"/>
  <c r="BI20" i="52"/>
  <c r="AV20" i="52"/>
  <c r="AI20" i="52"/>
  <c r="BH20" i="52"/>
  <c r="AU20" i="52"/>
  <c r="BG20" i="52"/>
  <c r="AT20" i="52"/>
  <c r="BM20" i="52"/>
  <c r="AW20" i="52"/>
  <c r="AJ20" i="52"/>
  <c r="AA20" i="52"/>
  <c r="AG20" i="52"/>
  <c r="X21" i="52"/>
  <c r="AC20" i="52"/>
  <c r="AD20" i="52"/>
  <c r="AB20" i="52"/>
  <c r="AF20" i="52"/>
  <c r="AE20" i="52"/>
  <c r="BN19" i="48"/>
  <c r="BN21" i="28"/>
  <c r="BK19" i="23"/>
  <c r="BA19" i="23"/>
  <c r="AQ19" i="23"/>
  <c r="BJ19" i="23"/>
  <c r="AZ19" i="23"/>
  <c r="AP19" i="23"/>
  <c r="BH19" i="23"/>
  <c r="AX19" i="23"/>
  <c r="AN19" i="23"/>
  <c r="BG19" i="23"/>
  <c r="AT19" i="23"/>
  <c r="BF19" i="23"/>
  <c r="AS19" i="23"/>
  <c r="BE19" i="23"/>
  <c r="AR19" i="23"/>
  <c r="BD19" i="23"/>
  <c r="AO19" i="23"/>
  <c r="BC19" i="23"/>
  <c r="AM19" i="23"/>
  <c r="Z19" i="23"/>
  <c r="BB19" i="23"/>
  <c r="AL19" i="23"/>
  <c r="Y19" i="23"/>
  <c r="AY19" i="23"/>
  <c r="AK19" i="23"/>
  <c r="BM19" i="23"/>
  <c r="AW19" i="23"/>
  <c r="AJ19" i="23"/>
  <c r="BL19" i="23"/>
  <c r="AV19" i="23"/>
  <c r="AI19" i="23"/>
  <c r="BI19" i="23"/>
  <c r="AU19" i="23"/>
  <c r="AH19" i="23"/>
  <c r="AA19" i="23"/>
  <c r="X20" i="23"/>
  <c r="AG19" i="23"/>
  <c r="AC19" i="23"/>
  <c r="AD19" i="23"/>
  <c r="AF19" i="23"/>
  <c r="AB19" i="23"/>
  <c r="AE19" i="23"/>
  <c r="BF18" i="9"/>
  <c r="AV18" i="9"/>
  <c r="AL18" i="9"/>
  <c r="BD18" i="9"/>
  <c r="AT18" i="9"/>
  <c r="AJ18" i="9"/>
  <c r="Z18" i="9"/>
  <c r="BH18" i="9"/>
  <c r="AX18" i="9"/>
  <c r="AN18" i="9"/>
  <c r="BA18" i="9"/>
  <c r="AM18" i="9"/>
  <c r="BM18" i="9"/>
  <c r="AZ18" i="9"/>
  <c r="AK18" i="9"/>
  <c r="BL18" i="9"/>
  <c r="AY18" i="9"/>
  <c r="AI18" i="9"/>
  <c r="BK18" i="9"/>
  <c r="AW18" i="9"/>
  <c r="AH18" i="9"/>
  <c r="BJ18" i="9"/>
  <c r="AU18" i="9"/>
  <c r="BI18" i="9"/>
  <c r="AS18" i="9"/>
  <c r="BG18" i="9"/>
  <c r="AR18" i="9"/>
  <c r="BE18" i="9"/>
  <c r="AQ18" i="9"/>
  <c r="BC18" i="9"/>
  <c r="AP18" i="9"/>
  <c r="AA18" i="9"/>
  <c r="BB18" i="9"/>
  <c r="AO18" i="9"/>
  <c r="Y18" i="9"/>
  <c r="AB18" i="9"/>
  <c r="BN18" i="9" s="1"/>
  <c r="AG18" i="9"/>
  <c r="AC18" i="9"/>
  <c r="AE18" i="9"/>
  <c r="X19" i="9"/>
  <c r="AF18" i="9"/>
  <c r="AD18" i="9"/>
  <c r="BN19" i="45"/>
  <c r="BI20" i="7"/>
  <c r="AY20" i="7"/>
  <c r="AO20" i="7"/>
  <c r="BH20" i="7"/>
  <c r="AX20" i="7"/>
  <c r="AN20" i="7"/>
  <c r="BG20" i="7"/>
  <c r="AW20" i="7"/>
  <c r="AM20" i="7"/>
  <c r="BJ20" i="7"/>
  <c r="AZ20" i="7"/>
  <c r="AP20" i="7"/>
  <c r="BF20" i="7"/>
  <c r="AV20" i="7"/>
  <c r="AL20" i="7"/>
  <c r="AQ20" i="7"/>
  <c r="BE20" i="7"/>
  <c r="AU20" i="7"/>
  <c r="AK20" i="7"/>
  <c r="BK20" i="7"/>
  <c r="BD20" i="7"/>
  <c r="AT20" i="7"/>
  <c r="AJ20" i="7"/>
  <c r="Z20" i="7"/>
  <c r="BA20" i="7"/>
  <c r="BM20" i="7"/>
  <c r="BC20" i="7"/>
  <c r="AS20" i="7"/>
  <c r="AI20" i="7"/>
  <c r="Y20" i="7"/>
  <c r="BL20" i="7"/>
  <c r="BB20" i="7"/>
  <c r="AR20" i="7"/>
  <c r="AH20" i="7"/>
  <c r="AA20" i="7"/>
  <c r="X21" i="7"/>
  <c r="AC20" i="7"/>
  <c r="AB20" i="7"/>
  <c r="AD20" i="7"/>
  <c r="AG20" i="7"/>
  <c r="AE20" i="7"/>
  <c r="AF20" i="7"/>
  <c r="W42" i="40"/>
  <c r="AN30" i="40"/>
  <c r="AT31" i="40" s="1"/>
  <c r="W51" i="40"/>
  <c r="W40" i="40"/>
  <c r="AN29" i="22"/>
  <c r="W45" i="22"/>
  <c r="W27" i="22"/>
  <c r="W44" i="22"/>
  <c r="W38" i="22"/>
  <c r="BJ19" i="33"/>
  <c r="AZ19" i="33"/>
  <c r="AP19" i="33"/>
  <c r="BI19" i="33"/>
  <c r="AY19" i="33"/>
  <c r="AO19" i="33"/>
  <c r="BG19" i="33"/>
  <c r="AW19" i="33"/>
  <c r="AM19" i="33"/>
  <c r="BE19" i="33"/>
  <c r="AU19" i="33"/>
  <c r="AK19" i="33"/>
  <c r="BD19" i="33"/>
  <c r="AT19" i="33"/>
  <c r="AJ19" i="33"/>
  <c r="Z19" i="33"/>
  <c r="BM19" i="33"/>
  <c r="BC19" i="33"/>
  <c r="AS19" i="33"/>
  <c r="AI19" i="33"/>
  <c r="Y19" i="33"/>
  <c r="BF19" i="33"/>
  <c r="BB19" i="33"/>
  <c r="BA19" i="33"/>
  <c r="AX19" i="33"/>
  <c r="AV19" i="33"/>
  <c r="AR19" i="33"/>
  <c r="AQ19" i="33"/>
  <c r="BL19" i="33"/>
  <c r="AN19" i="33"/>
  <c r="BH19" i="33"/>
  <c r="AL19" i="33"/>
  <c r="AH19" i="33"/>
  <c r="BK19" i="33"/>
  <c r="AA19" i="33"/>
  <c r="AF19" i="33"/>
  <c r="AE19" i="33"/>
  <c r="AB19" i="33"/>
  <c r="AD19" i="33"/>
  <c r="AG19" i="33"/>
  <c r="X20" i="33"/>
  <c r="AC19" i="33"/>
  <c r="BN18" i="18"/>
  <c r="BN17" i="58"/>
  <c r="BN19" i="32"/>
  <c r="BN19" i="52"/>
  <c r="BK20" i="27"/>
  <c r="BA20" i="27"/>
  <c r="AQ20" i="27"/>
  <c r="BH20" i="27"/>
  <c r="AX20" i="27"/>
  <c r="AN20" i="27"/>
  <c r="BD20" i="27"/>
  <c r="AT20" i="27"/>
  <c r="AJ20" i="27"/>
  <c r="Z20" i="27"/>
  <c r="BL20" i="27"/>
  <c r="BB20" i="27"/>
  <c r="AR20" i="27"/>
  <c r="AH20" i="27"/>
  <c r="BI20" i="27"/>
  <c r="AS20" i="27"/>
  <c r="BG20" i="27"/>
  <c r="AP20" i="27"/>
  <c r="AA20" i="27"/>
  <c r="BF20" i="27"/>
  <c r="AO20" i="27"/>
  <c r="Y20" i="27"/>
  <c r="BE20" i="27"/>
  <c r="AM20" i="27"/>
  <c r="BC20" i="27"/>
  <c r="AL20" i="27"/>
  <c r="AZ20" i="27"/>
  <c r="AK20" i="27"/>
  <c r="AY20" i="27"/>
  <c r="AI20" i="27"/>
  <c r="AW20" i="27"/>
  <c r="BM20" i="27"/>
  <c r="AV20" i="27"/>
  <c r="BJ20" i="27"/>
  <c r="AU20" i="27"/>
  <c r="AE20" i="27"/>
  <c r="AF20" i="27"/>
  <c r="X21" i="27"/>
  <c r="AG20" i="27"/>
  <c r="AD20" i="27"/>
  <c r="AB20" i="27"/>
  <c r="AC20" i="27"/>
  <c r="BH20" i="56"/>
  <c r="AX20" i="56"/>
  <c r="AN20" i="56"/>
  <c r="BC20" i="56"/>
  <c r="AR20" i="56"/>
  <c r="BM20" i="56"/>
  <c r="BB20" i="56"/>
  <c r="AQ20" i="56"/>
  <c r="BL20" i="56"/>
  <c r="BA20" i="56"/>
  <c r="AP20" i="56"/>
  <c r="BK20" i="56"/>
  <c r="AZ20" i="56"/>
  <c r="AO20" i="56"/>
  <c r="BJ20" i="56"/>
  <c r="AY20" i="56"/>
  <c r="AM20" i="56"/>
  <c r="BG20" i="56"/>
  <c r="AV20" i="56"/>
  <c r="AK20" i="56"/>
  <c r="Z20" i="56"/>
  <c r="BF20" i="56"/>
  <c r="AU20" i="56"/>
  <c r="AJ20" i="56"/>
  <c r="Y20" i="56"/>
  <c r="BD20" i="56"/>
  <c r="AS20" i="56"/>
  <c r="AH20" i="56"/>
  <c r="AL20" i="56"/>
  <c r="BE20" i="56"/>
  <c r="AW20" i="56"/>
  <c r="BI20" i="56"/>
  <c r="AT20" i="56"/>
  <c r="AI20" i="56"/>
  <c r="AA20" i="56"/>
  <c r="AG20" i="56"/>
  <c r="AE20" i="56"/>
  <c r="AF20" i="56"/>
  <c r="AB20" i="56"/>
  <c r="AD20" i="56"/>
  <c r="AC20" i="56"/>
  <c r="X21" i="56"/>
  <c r="BN18" i="25"/>
  <c r="BL20" i="45"/>
  <c r="BB20" i="45"/>
  <c r="AR20" i="45"/>
  <c r="AH20" i="45"/>
  <c r="BK20" i="45"/>
  <c r="AZ20" i="45"/>
  <c r="AO20" i="45"/>
  <c r="BI20" i="45"/>
  <c r="AX20" i="45"/>
  <c r="AM20" i="45"/>
  <c r="BH20" i="45"/>
  <c r="AW20" i="45"/>
  <c r="AL20" i="45"/>
  <c r="BF20" i="45"/>
  <c r="AU20" i="45"/>
  <c r="AJ20" i="45"/>
  <c r="Y20" i="45"/>
  <c r="BE20" i="45"/>
  <c r="AT20" i="45"/>
  <c r="AI20" i="45"/>
  <c r="BD20" i="45"/>
  <c r="AS20" i="45"/>
  <c r="AY20" i="45"/>
  <c r="AV20" i="45"/>
  <c r="AQ20" i="45"/>
  <c r="AP20" i="45"/>
  <c r="AN20" i="45"/>
  <c r="BM20" i="45"/>
  <c r="AK20" i="45"/>
  <c r="BJ20" i="45"/>
  <c r="BG20" i="45"/>
  <c r="BC20" i="45"/>
  <c r="BA20" i="45"/>
  <c r="Z20" i="45"/>
  <c r="AA20" i="45"/>
  <c r="AE20" i="45"/>
  <c r="X21" i="45"/>
  <c r="AB20" i="45"/>
  <c r="BN20" i="45" s="1"/>
  <c r="AG20" i="45"/>
  <c r="AD20" i="45"/>
  <c r="AC20" i="45"/>
  <c r="AF20" i="45"/>
  <c r="BN18" i="44"/>
  <c r="BN21" i="47"/>
  <c r="AU28" i="40"/>
  <c r="AT28" i="40"/>
  <c r="AT27" i="40"/>
  <c r="W33" i="40"/>
  <c r="W53" i="40"/>
  <c r="W32" i="22"/>
  <c r="W47" i="22"/>
  <c r="AN34" i="22"/>
  <c r="W46" i="22"/>
  <c r="BF20" i="31"/>
  <c r="AV20" i="31"/>
  <c r="AL20" i="31"/>
  <c r="BE20" i="31"/>
  <c r="AU20" i="31"/>
  <c r="AK20" i="31"/>
  <c r="BD20" i="31"/>
  <c r="AT20" i="31"/>
  <c r="AJ20" i="31"/>
  <c r="Z20" i="31"/>
  <c r="BM20" i="31"/>
  <c r="BC20" i="31"/>
  <c r="AS20" i="31"/>
  <c r="AI20" i="31"/>
  <c r="Y20" i="31"/>
  <c r="BL20" i="31"/>
  <c r="BB20" i="31"/>
  <c r="AR20" i="31"/>
  <c r="AH20" i="31"/>
  <c r="BK20" i="31"/>
  <c r="BA20" i="31"/>
  <c r="AQ20" i="31"/>
  <c r="BJ20" i="31"/>
  <c r="AZ20" i="31"/>
  <c r="AP20" i="31"/>
  <c r="BI20" i="31"/>
  <c r="AY20" i="31"/>
  <c r="AO20" i="31"/>
  <c r="BH20" i="31"/>
  <c r="BG20" i="31"/>
  <c r="AX20" i="31"/>
  <c r="AW20" i="31"/>
  <c r="AN20" i="31"/>
  <c r="AM20" i="31"/>
  <c r="AA20" i="31"/>
  <c r="AD20" i="31"/>
  <c r="AG20" i="31"/>
  <c r="AB20" i="31"/>
  <c r="X21" i="31"/>
  <c r="AC20" i="31"/>
  <c r="AE20" i="31"/>
  <c r="AF20" i="31"/>
  <c r="BM19" i="29"/>
  <c r="BC19" i="29"/>
  <c r="AS19" i="29"/>
  <c r="AI19" i="29"/>
  <c r="Y19" i="29"/>
  <c r="BJ19" i="29"/>
  <c r="AZ19" i="29"/>
  <c r="AP19" i="29"/>
  <c r="BG19" i="29"/>
  <c r="AU19" i="29"/>
  <c r="AH19" i="29"/>
  <c r="BF19" i="29"/>
  <c r="AT19" i="29"/>
  <c r="BE19" i="29"/>
  <c r="AR19" i="29"/>
  <c r="BD19" i="29"/>
  <c r="AQ19" i="29"/>
  <c r="BB19" i="29"/>
  <c r="AO19" i="29"/>
  <c r="BA19" i="29"/>
  <c r="AN19" i="29"/>
  <c r="BK19" i="29"/>
  <c r="AX19" i="29"/>
  <c r="AL19" i="29"/>
  <c r="Z19" i="29"/>
  <c r="BI19" i="29"/>
  <c r="AW19" i="29"/>
  <c r="AK19" i="29"/>
  <c r="BH19" i="29"/>
  <c r="AV19" i="29"/>
  <c r="AJ19" i="29"/>
  <c r="BL19" i="29"/>
  <c r="AY19" i="29"/>
  <c r="AM19" i="29"/>
  <c r="AA19" i="29"/>
  <c r="AF19" i="29"/>
  <c r="AC19" i="29"/>
  <c r="AE19" i="29"/>
  <c r="AG19" i="29"/>
  <c r="AD19" i="29"/>
  <c r="X20" i="29"/>
  <c r="AB19" i="29"/>
  <c r="BN21" i="35"/>
  <c r="BN18" i="49"/>
  <c r="BH19" i="18"/>
  <c r="AX19" i="18"/>
  <c r="AN19" i="18"/>
  <c r="BG19" i="18"/>
  <c r="AW19" i="18"/>
  <c r="AM19" i="18"/>
  <c r="BF19" i="18"/>
  <c r="AV19" i="18"/>
  <c r="AL19" i="18"/>
  <c r="BE19" i="18"/>
  <c r="AU19" i="18"/>
  <c r="AK19" i="18"/>
  <c r="BD19" i="18"/>
  <c r="AT19" i="18"/>
  <c r="AJ19" i="18"/>
  <c r="Z19" i="18"/>
  <c r="BM19" i="18"/>
  <c r="BC19" i="18"/>
  <c r="AS19" i="18"/>
  <c r="AI19" i="18"/>
  <c r="Y19" i="18"/>
  <c r="BK19" i="18"/>
  <c r="BA19" i="18"/>
  <c r="AQ19" i="18"/>
  <c r="BJ19" i="18"/>
  <c r="AZ19" i="18"/>
  <c r="AP19" i="18"/>
  <c r="BI19" i="18"/>
  <c r="AY19" i="18"/>
  <c r="AO19" i="18"/>
  <c r="BB19" i="18"/>
  <c r="AR19" i="18"/>
  <c r="AH19" i="18"/>
  <c r="BL19" i="18"/>
  <c r="AA19" i="18"/>
  <c r="X20" i="18"/>
  <c r="AG19" i="18"/>
  <c r="AC19" i="18"/>
  <c r="AB19" i="18"/>
  <c r="AD19" i="18"/>
  <c r="AE19" i="18"/>
  <c r="AF19" i="18"/>
  <c r="BL21" i="11"/>
  <c r="BB21" i="11"/>
  <c r="AR21" i="11"/>
  <c r="AH21" i="11"/>
  <c r="BJ21" i="11"/>
  <c r="AZ21" i="11"/>
  <c r="AP21" i="11"/>
  <c r="BM21" i="11"/>
  <c r="AY21" i="11"/>
  <c r="AM21" i="11"/>
  <c r="BK21" i="11"/>
  <c r="AX21" i="11"/>
  <c r="AL21" i="11"/>
  <c r="Z21" i="11"/>
  <c r="BI21" i="11"/>
  <c r="AW21" i="11"/>
  <c r="AK21" i="11"/>
  <c r="Y21" i="11"/>
  <c r="BH21" i="11"/>
  <c r="AV21" i="11"/>
  <c r="AJ21" i="11"/>
  <c r="BG21" i="11"/>
  <c r="AU21" i="11"/>
  <c r="AI21" i="11"/>
  <c r="BF21" i="11"/>
  <c r="AT21" i="11"/>
  <c r="BE21" i="11"/>
  <c r="AS21" i="11"/>
  <c r="BD21" i="11"/>
  <c r="AQ21" i="11"/>
  <c r="BC21" i="11"/>
  <c r="AO21" i="11"/>
  <c r="BA21" i="11"/>
  <c r="AN21" i="11"/>
  <c r="AA21" i="11"/>
  <c r="AC21" i="11"/>
  <c r="AF21" i="11"/>
  <c r="AE21" i="11"/>
  <c r="AG21" i="11"/>
  <c r="AB21" i="11"/>
  <c r="AD21" i="11"/>
  <c r="W1" i="11"/>
  <c r="BH21" i="54"/>
  <c r="AX21" i="54"/>
  <c r="AN21" i="54"/>
  <c r="BF21" i="54"/>
  <c r="AV21" i="54"/>
  <c r="AL21" i="54"/>
  <c r="BD21" i="54"/>
  <c r="AR21" i="54"/>
  <c r="BB21" i="54"/>
  <c r="AP21" i="54"/>
  <c r="BL21" i="54"/>
  <c r="AZ21" i="54"/>
  <c r="AM21" i="54"/>
  <c r="Z21" i="54"/>
  <c r="AW21" i="54"/>
  <c r="BK21" i="54"/>
  <c r="AT21" i="54"/>
  <c r="BG21" i="54"/>
  <c r="AO21" i="54"/>
  <c r="BE21" i="54"/>
  <c r="AK21" i="54"/>
  <c r="BC21" i="54"/>
  <c r="Y21" i="54"/>
  <c r="BA21" i="54"/>
  <c r="AY21" i="54"/>
  <c r="AU21" i="54"/>
  <c r="AS21" i="54"/>
  <c r="AQ21" i="54"/>
  <c r="AJ21" i="54"/>
  <c r="BM21" i="54"/>
  <c r="AI21" i="54"/>
  <c r="BJ21" i="54"/>
  <c r="AH21" i="54"/>
  <c r="BI21" i="54"/>
  <c r="AA21" i="54"/>
  <c r="AC21" i="54"/>
  <c r="AD21" i="54"/>
  <c r="AB21" i="54"/>
  <c r="AE21" i="54"/>
  <c r="AG21" i="54"/>
  <c r="AF21" i="54"/>
  <c r="W1" i="54"/>
  <c r="BN18" i="8"/>
  <c r="BF18" i="13"/>
  <c r="AV18" i="13"/>
  <c r="AL18" i="13"/>
  <c r="BD18" i="13"/>
  <c r="AT18" i="13"/>
  <c r="AJ18" i="13"/>
  <c r="Z18" i="13"/>
  <c r="BL18" i="13"/>
  <c r="BB18" i="13"/>
  <c r="AR18" i="13"/>
  <c r="AH18" i="13"/>
  <c r="BK18" i="13"/>
  <c r="BA18" i="13"/>
  <c r="AQ18" i="13"/>
  <c r="BI18" i="13"/>
  <c r="AY18" i="13"/>
  <c r="AO18" i="13"/>
  <c r="BM18" i="13"/>
  <c r="AS18" i="13"/>
  <c r="Y18" i="13"/>
  <c r="BJ18" i="13"/>
  <c r="AP18" i="13"/>
  <c r="BH18" i="13"/>
  <c r="AN18" i="13"/>
  <c r="BG18" i="13"/>
  <c r="AM18" i="13"/>
  <c r="BE18" i="13"/>
  <c r="AK18" i="13"/>
  <c r="BC18" i="13"/>
  <c r="AI18" i="13"/>
  <c r="AZ18" i="13"/>
  <c r="AX18" i="13"/>
  <c r="AW18" i="13"/>
  <c r="AU18" i="13"/>
  <c r="AA18" i="13"/>
  <c r="AB18" i="13"/>
  <c r="AC18" i="13"/>
  <c r="AF18" i="13"/>
  <c r="X19" i="13"/>
  <c r="AD18" i="13"/>
  <c r="AE18" i="13"/>
  <c r="AG18" i="13"/>
  <c r="BI19" i="36"/>
  <c r="AY19" i="36"/>
  <c r="AO19" i="36"/>
  <c r="BH19" i="36"/>
  <c r="AX19" i="36"/>
  <c r="AN19" i="36"/>
  <c r="BF19" i="36"/>
  <c r="AV19" i="36"/>
  <c r="AL19" i="36"/>
  <c r="BE19" i="36"/>
  <c r="AU19" i="36"/>
  <c r="AK19" i="36"/>
  <c r="BD19" i="36"/>
  <c r="AT19" i="36"/>
  <c r="AJ19" i="36"/>
  <c r="Z19" i="36"/>
  <c r="BM19" i="36"/>
  <c r="BC19" i="36"/>
  <c r="AS19" i="36"/>
  <c r="AI19" i="36"/>
  <c r="Y19" i="36"/>
  <c r="BL19" i="36"/>
  <c r="BB19" i="36"/>
  <c r="AR19" i="36"/>
  <c r="AH19" i="36"/>
  <c r="BK19" i="36"/>
  <c r="BJ19" i="36"/>
  <c r="BG19" i="36"/>
  <c r="BA19" i="36"/>
  <c r="AZ19" i="36"/>
  <c r="AW19" i="36"/>
  <c r="AQ19" i="36"/>
  <c r="AP19" i="36"/>
  <c r="AM19" i="36"/>
  <c r="AA19" i="36"/>
  <c r="AF19" i="36"/>
  <c r="AG19" i="36"/>
  <c r="AB19" i="36"/>
  <c r="AC19" i="36"/>
  <c r="AD19" i="36"/>
  <c r="AE19" i="36"/>
  <c r="X20" i="36"/>
  <c r="BF20" i="53"/>
  <c r="AV20" i="53"/>
  <c r="AL20" i="53"/>
  <c r="BE20" i="53"/>
  <c r="AU20" i="53"/>
  <c r="AK20" i="53"/>
  <c r="BD20" i="53"/>
  <c r="AT20" i="53"/>
  <c r="AJ20" i="53"/>
  <c r="Z20" i="53"/>
  <c r="BM20" i="53"/>
  <c r="BC20" i="53"/>
  <c r="AS20" i="53"/>
  <c r="AI20" i="53"/>
  <c r="Y20" i="53"/>
  <c r="BK20" i="53"/>
  <c r="BA20" i="53"/>
  <c r="AQ20" i="53"/>
  <c r="BI20" i="53"/>
  <c r="AY20" i="53"/>
  <c r="AO20" i="53"/>
  <c r="BB20" i="53"/>
  <c r="AZ20" i="53"/>
  <c r="AX20" i="53"/>
  <c r="AW20" i="53"/>
  <c r="AR20" i="53"/>
  <c r="AP20" i="53"/>
  <c r="BL20" i="53"/>
  <c r="AN20" i="53"/>
  <c r="BJ20" i="53"/>
  <c r="AM20" i="53"/>
  <c r="BH20" i="53"/>
  <c r="AH20" i="53"/>
  <c r="BG20" i="53"/>
  <c r="AA20" i="53"/>
  <c r="AF20" i="53"/>
  <c r="AC20" i="53"/>
  <c r="AB20" i="53"/>
  <c r="X21" i="53"/>
  <c r="AD20" i="53"/>
  <c r="AE20" i="53"/>
  <c r="AG20" i="53"/>
  <c r="BN19" i="12"/>
  <c r="BN20" i="41"/>
  <c r="BI19" i="30"/>
  <c r="AY19" i="30"/>
  <c r="AO19" i="30"/>
  <c r="BG19" i="30"/>
  <c r="AW19" i="30"/>
  <c r="AM19" i="30"/>
  <c r="BE19" i="30"/>
  <c r="AU19" i="30"/>
  <c r="AK19" i="30"/>
  <c r="BD19" i="30"/>
  <c r="AT19" i="30"/>
  <c r="AJ19" i="30"/>
  <c r="Z19" i="30"/>
  <c r="BM19" i="30"/>
  <c r="BC19" i="30"/>
  <c r="AS19" i="30"/>
  <c r="AI19" i="30"/>
  <c r="Y19" i="30"/>
  <c r="BB19" i="30"/>
  <c r="AH19" i="30"/>
  <c r="BA19" i="30"/>
  <c r="AZ19" i="30"/>
  <c r="AX19" i="30"/>
  <c r="AV19" i="30"/>
  <c r="BL19" i="30"/>
  <c r="AR19" i="30"/>
  <c r="BK19" i="30"/>
  <c r="AQ19" i="30"/>
  <c r="BJ19" i="30"/>
  <c r="AP19" i="30"/>
  <c r="BH19" i="30"/>
  <c r="AN19" i="30"/>
  <c r="BF19" i="30"/>
  <c r="AL19" i="30"/>
  <c r="AA19" i="30"/>
  <c r="AD19" i="30"/>
  <c r="AG19" i="30"/>
  <c r="AC19" i="30"/>
  <c r="AF19" i="30"/>
  <c r="X20" i="30"/>
  <c r="AE19" i="30"/>
  <c r="AB19" i="30"/>
  <c r="W46" i="40"/>
  <c r="W30" i="40"/>
  <c r="W39" i="40"/>
  <c r="W55" i="40"/>
  <c r="W57" i="22"/>
  <c r="W49" i="22"/>
  <c r="W36" i="22"/>
  <c r="W48" i="22"/>
  <c r="BF20" i="38"/>
  <c r="AV20" i="38"/>
  <c r="AL20" i="38"/>
  <c r="BM20" i="38"/>
  <c r="BC20" i="38"/>
  <c r="AS20" i="38"/>
  <c r="AI20" i="38"/>
  <c r="Y20" i="38"/>
  <c r="BL20" i="38"/>
  <c r="BB20" i="38"/>
  <c r="AR20" i="38"/>
  <c r="AH20" i="38"/>
  <c r="BJ20" i="38"/>
  <c r="AZ20" i="38"/>
  <c r="AP20" i="38"/>
  <c r="BA20" i="38"/>
  <c r="AK20" i="38"/>
  <c r="AY20" i="38"/>
  <c r="AJ20" i="38"/>
  <c r="AX20" i="38"/>
  <c r="AW20" i="38"/>
  <c r="BK20" i="38"/>
  <c r="AU20" i="38"/>
  <c r="BI20" i="38"/>
  <c r="AT20" i="38"/>
  <c r="BH20" i="38"/>
  <c r="AQ20" i="38"/>
  <c r="BG20" i="38"/>
  <c r="AO20" i="38"/>
  <c r="Z20" i="38"/>
  <c r="BE20" i="38"/>
  <c r="AN20" i="38"/>
  <c r="BD20" i="38"/>
  <c r="AM20" i="38"/>
  <c r="AA20" i="38"/>
  <c r="AG20" i="38"/>
  <c r="AD20" i="38"/>
  <c r="AE20" i="38"/>
  <c r="AC20" i="38"/>
  <c r="AF20" i="38"/>
  <c r="AB20" i="38"/>
  <c r="X21" i="38"/>
  <c r="BN19" i="38"/>
  <c r="BN19" i="37"/>
  <c r="BM19" i="49"/>
  <c r="BC19" i="49"/>
  <c r="AS19" i="49"/>
  <c r="AI19" i="49"/>
  <c r="Y19" i="49"/>
  <c r="BF19" i="49"/>
  <c r="AU19" i="49"/>
  <c r="AJ19" i="49"/>
  <c r="BD19" i="49"/>
  <c r="AR19" i="49"/>
  <c r="BB19" i="49"/>
  <c r="AQ19" i="49"/>
  <c r="BL19" i="49"/>
  <c r="BA19" i="49"/>
  <c r="AP19" i="49"/>
  <c r="BJ19" i="49"/>
  <c r="AY19" i="49"/>
  <c r="AN19" i="49"/>
  <c r="BI19" i="49"/>
  <c r="AX19" i="49"/>
  <c r="AM19" i="49"/>
  <c r="BG19" i="49"/>
  <c r="BE19" i="49"/>
  <c r="AZ19" i="49"/>
  <c r="Z19" i="49"/>
  <c r="AW19" i="49"/>
  <c r="AV19" i="49"/>
  <c r="AT19" i="49"/>
  <c r="AO19" i="49"/>
  <c r="AL19" i="49"/>
  <c r="BK19" i="49"/>
  <c r="AK19" i="49"/>
  <c r="BH19" i="49"/>
  <c r="AH19" i="49"/>
  <c r="AA19" i="49"/>
  <c r="AB19" i="49"/>
  <c r="AE19" i="49"/>
  <c r="AF19" i="49"/>
  <c r="AC19" i="49"/>
  <c r="AG19" i="49"/>
  <c r="X20" i="49"/>
  <c r="AD19" i="49"/>
  <c r="BN18" i="61"/>
  <c r="BN18" i="34"/>
  <c r="BN18" i="30"/>
  <c r="BN18" i="14"/>
  <c r="BM19" i="44"/>
  <c r="BC19" i="44"/>
  <c r="AS19" i="44"/>
  <c r="AI19" i="44"/>
  <c r="Y19" i="44"/>
  <c r="BJ19" i="44"/>
  <c r="AZ19" i="44"/>
  <c r="AP19" i="44"/>
  <c r="BH19" i="44"/>
  <c r="AV19" i="44"/>
  <c r="AJ19" i="44"/>
  <c r="BG19" i="44"/>
  <c r="AU19" i="44"/>
  <c r="AH19" i="44"/>
  <c r="BF19" i="44"/>
  <c r="AT19" i="44"/>
  <c r="BE19" i="44"/>
  <c r="AR19" i="44"/>
  <c r="BD19" i="44"/>
  <c r="AQ19" i="44"/>
  <c r="BB19" i="44"/>
  <c r="AO19" i="44"/>
  <c r="BA19" i="44"/>
  <c r="AN19" i="44"/>
  <c r="BL19" i="44"/>
  <c r="AY19" i="44"/>
  <c r="AM19" i="44"/>
  <c r="BK19" i="44"/>
  <c r="AX19" i="44"/>
  <c r="AL19" i="44"/>
  <c r="Z19" i="44"/>
  <c r="BI19" i="44"/>
  <c r="AW19" i="44"/>
  <c r="AK19" i="44"/>
  <c r="AA19" i="44"/>
  <c r="X20" i="44"/>
  <c r="AE19" i="44"/>
  <c r="AF19" i="44"/>
  <c r="AC19" i="44"/>
  <c r="AG19" i="44"/>
  <c r="AD19" i="44"/>
  <c r="AB19" i="44"/>
  <c r="BN19" i="44" s="1"/>
  <c r="U21" i="40"/>
  <c r="E9" i="40" s="1"/>
  <c r="W50" i="40"/>
  <c r="AN36" i="40"/>
  <c r="W41" i="40"/>
  <c r="AN32" i="40"/>
  <c r="AT32" i="40" s="1"/>
  <c r="U21" i="22"/>
  <c r="E9" i="22" s="1"/>
  <c r="AN30" i="22"/>
  <c r="W51" i="22"/>
  <c r="W40" i="22"/>
  <c r="W50" i="22"/>
  <c r="BM21" i="39"/>
  <c r="BC21" i="39"/>
  <c r="AS21" i="39"/>
  <c r="AI21" i="39"/>
  <c r="Y21" i="39"/>
  <c r="BL21" i="39"/>
  <c r="BB21" i="39"/>
  <c r="AR21" i="39"/>
  <c r="AH21" i="39"/>
  <c r="BK21" i="39"/>
  <c r="BA21" i="39"/>
  <c r="AQ21" i="39"/>
  <c r="BJ21" i="39"/>
  <c r="AZ21" i="39"/>
  <c r="AP21" i="39"/>
  <c r="BI21" i="39"/>
  <c r="AY21" i="39"/>
  <c r="AO21" i="39"/>
  <c r="BH21" i="39"/>
  <c r="AX21" i="39"/>
  <c r="AN21" i="39"/>
  <c r="BG21" i="39"/>
  <c r="AW21" i="39"/>
  <c r="AM21" i="39"/>
  <c r="BF21" i="39"/>
  <c r="AV21" i="39"/>
  <c r="AL21" i="39"/>
  <c r="BD21" i="39"/>
  <c r="AU21" i="39"/>
  <c r="AT21" i="39"/>
  <c r="AK21" i="39"/>
  <c r="AJ21" i="39"/>
  <c r="AA21" i="39"/>
  <c r="Z21" i="39"/>
  <c r="BE21" i="39"/>
  <c r="AE21" i="39"/>
  <c r="AD21" i="39"/>
  <c r="AB21" i="39"/>
  <c r="AF21" i="39"/>
  <c r="AC21" i="39"/>
  <c r="AG21" i="39"/>
  <c r="W1" i="39"/>
  <c r="BH19" i="26"/>
  <c r="AX19" i="26"/>
  <c r="AN19" i="26"/>
  <c r="BI19" i="26"/>
  <c r="AW19" i="26"/>
  <c r="AL19" i="26"/>
  <c r="AA19" i="26"/>
  <c r="BG19" i="26"/>
  <c r="AV19" i="26"/>
  <c r="AK19" i="26"/>
  <c r="Z19" i="26"/>
  <c r="BF19" i="26"/>
  <c r="AU19" i="26"/>
  <c r="AJ19" i="26"/>
  <c r="Y19" i="26"/>
  <c r="BE19" i="26"/>
  <c r="AT19" i="26"/>
  <c r="AI19" i="26"/>
  <c r="BD19" i="26"/>
  <c r="AS19" i="26"/>
  <c r="AH19" i="26"/>
  <c r="BC19" i="26"/>
  <c r="AR19" i="26"/>
  <c r="BM19" i="26"/>
  <c r="BB19" i="26"/>
  <c r="AQ19" i="26"/>
  <c r="BL19" i="26"/>
  <c r="BA19" i="26"/>
  <c r="AP19" i="26"/>
  <c r="BK19" i="26"/>
  <c r="AZ19" i="26"/>
  <c r="AO19" i="26"/>
  <c r="BJ19" i="26"/>
  <c r="AY19" i="26"/>
  <c r="AM19" i="26"/>
  <c r="AF19" i="26"/>
  <c r="AG19" i="26"/>
  <c r="AB19" i="26"/>
  <c r="BN19" i="26" s="1"/>
  <c r="AD19" i="26"/>
  <c r="AC19" i="26"/>
  <c r="X20" i="26"/>
  <c r="AE19" i="26"/>
  <c r="BN18" i="24"/>
  <c r="BD20" i="21"/>
  <c r="AT20" i="21"/>
  <c r="AJ20" i="21"/>
  <c r="Z20" i="21"/>
  <c r="BM20" i="21"/>
  <c r="BC20" i="21"/>
  <c r="AS20" i="21"/>
  <c r="AI20" i="21"/>
  <c r="Y20" i="21"/>
  <c r="BL20" i="21"/>
  <c r="BB20" i="21"/>
  <c r="AR20" i="21"/>
  <c r="AH20" i="21"/>
  <c r="BJ20" i="21"/>
  <c r="AZ20" i="21"/>
  <c r="AP20" i="21"/>
  <c r="BH20" i="21"/>
  <c r="AX20" i="21"/>
  <c r="AN20" i="21"/>
  <c r="BE20" i="21"/>
  <c r="AU20" i="21"/>
  <c r="AK20" i="21"/>
  <c r="BK20" i="21"/>
  <c r="AM20" i="21"/>
  <c r="BI20" i="21"/>
  <c r="AL20" i="21"/>
  <c r="BG20" i="21"/>
  <c r="BF20" i="21"/>
  <c r="BA20" i="21"/>
  <c r="AY20" i="21"/>
  <c r="AW20" i="21"/>
  <c r="AV20" i="21"/>
  <c r="AQ20" i="21"/>
  <c r="AO20" i="21"/>
  <c r="AA20" i="21"/>
  <c r="X21" i="21"/>
  <c r="AG20" i="21"/>
  <c r="AC20" i="21"/>
  <c r="AF20" i="21"/>
  <c r="AD20" i="21"/>
  <c r="AB20" i="21"/>
  <c r="BN20" i="21" s="1"/>
  <c r="AE20" i="21"/>
  <c r="BN19" i="15"/>
  <c r="BN18" i="23"/>
  <c r="BN19" i="56"/>
  <c r="BD20" i="62"/>
  <c r="AT20" i="62"/>
  <c r="AJ20" i="62"/>
  <c r="Z20" i="62"/>
  <c r="BM20" i="62"/>
  <c r="BC20" i="62"/>
  <c r="AS20" i="62"/>
  <c r="AI20" i="62"/>
  <c r="Y20" i="62"/>
  <c r="BL20" i="62"/>
  <c r="BB20" i="62"/>
  <c r="AR20" i="62"/>
  <c r="AH20" i="62"/>
  <c r="BK20" i="62"/>
  <c r="BA20" i="62"/>
  <c r="AQ20" i="62"/>
  <c r="BJ20" i="62"/>
  <c r="AZ20" i="62"/>
  <c r="AP20" i="62"/>
  <c r="BH20" i="62"/>
  <c r="AX20" i="62"/>
  <c r="AN20" i="62"/>
  <c r="BE20" i="62"/>
  <c r="AU20" i="62"/>
  <c r="AK20" i="62"/>
  <c r="AO20" i="62"/>
  <c r="AL20" i="62"/>
  <c r="BI20" i="62"/>
  <c r="BG20" i="62"/>
  <c r="BF20" i="62"/>
  <c r="AW20" i="62"/>
  <c r="AY20" i="62"/>
  <c r="AV20" i="62"/>
  <c r="AM20" i="62"/>
  <c r="AA20" i="62"/>
  <c r="AB20" i="62"/>
  <c r="AC20" i="62"/>
  <c r="AE20" i="62"/>
  <c r="AD20" i="62"/>
  <c r="AG20" i="62"/>
  <c r="AF20" i="62"/>
  <c r="X21" i="62"/>
  <c r="BI21" i="41"/>
  <c r="AY21" i="41"/>
  <c r="AO21" i="41"/>
  <c r="BE21" i="41"/>
  <c r="AU21" i="41"/>
  <c r="AK21" i="41"/>
  <c r="BD21" i="41"/>
  <c r="AT21" i="41"/>
  <c r="AJ21" i="41"/>
  <c r="Z21" i="41"/>
  <c r="BM21" i="41"/>
  <c r="BC21" i="41"/>
  <c r="AS21" i="41"/>
  <c r="AI21" i="41"/>
  <c r="Y21" i="41"/>
  <c r="AX21" i="41"/>
  <c r="BL21" i="41"/>
  <c r="AW21" i="41"/>
  <c r="BK21" i="41"/>
  <c r="AV21" i="41"/>
  <c r="BJ21" i="41"/>
  <c r="AR21" i="41"/>
  <c r="BH21" i="41"/>
  <c r="AQ21" i="41"/>
  <c r="BG21" i="41"/>
  <c r="AP21" i="41"/>
  <c r="BF21" i="41"/>
  <c r="AN21" i="41"/>
  <c r="BB21" i="41"/>
  <c r="AM21" i="41"/>
  <c r="BA21" i="41"/>
  <c r="AL21" i="41"/>
  <c r="AZ21" i="41"/>
  <c r="AH21" i="41"/>
  <c r="AA21" i="41"/>
  <c r="AF21" i="41"/>
  <c r="AB21" i="41"/>
  <c r="AD21" i="41"/>
  <c r="AG21" i="41"/>
  <c r="AC21" i="41"/>
  <c r="AE21" i="41"/>
  <c r="W1" i="41"/>
  <c r="BN19" i="7"/>
  <c r="BL19" i="14"/>
  <c r="BB19" i="14"/>
  <c r="AR19" i="14"/>
  <c r="AH19" i="14"/>
  <c r="BJ19" i="14"/>
  <c r="AZ19" i="14"/>
  <c r="AP19" i="14"/>
  <c r="BI19" i="14"/>
  <c r="AY19" i="14"/>
  <c r="AO19" i="14"/>
  <c r="BH19" i="14"/>
  <c r="AX19" i="14"/>
  <c r="AN19" i="14"/>
  <c r="BG19" i="14"/>
  <c r="AW19" i="14"/>
  <c r="AM19" i="14"/>
  <c r="BE19" i="14"/>
  <c r="AU19" i="14"/>
  <c r="AK19" i="14"/>
  <c r="AT19" i="14"/>
  <c r="AS19" i="14"/>
  <c r="AQ19" i="14"/>
  <c r="BM19" i="14"/>
  <c r="AL19" i="14"/>
  <c r="BK19" i="14"/>
  <c r="AJ19" i="14"/>
  <c r="BF19" i="14"/>
  <c r="AI19" i="14"/>
  <c r="BD19" i="14"/>
  <c r="BC19" i="14"/>
  <c r="BA19" i="14"/>
  <c r="Z19" i="14"/>
  <c r="AV19" i="14"/>
  <c r="Y19" i="14"/>
  <c r="AA19" i="14"/>
  <c r="AF19" i="14"/>
  <c r="AE19" i="14"/>
  <c r="AB19" i="14"/>
  <c r="AG19" i="14"/>
  <c r="AD19" i="14"/>
  <c r="AC19" i="14"/>
  <c r="X20" i="14"/>
  <c r="W54" i="40"/>
  <c r="W38" i="40"/>
  <c r="W58" i="40"/>
  <c r="W33" i="22"/>
  <c r="W53" i="22"/>
  <c r="W28" i="22"/>
  <c r="W52" i="22"/>
  <c r="AJ27" i="59"/>
  <c r="U15" i="47"/>
  <c r="X1" i="43"/>
  <c r="U15" i="28"/>
  <c r="AH27" i="51"/>
  <c r="X1" i="20"/>
  <c r="N58" i="4"/>
  <c r="AI27" i="59"/>
  <c r="U14" i="47"/>
  <c r="U14" i="28"/>
  <c r="U14" i="51"/>
  <c r="L58" i="4"/>
  <c r="AH27" i="59"/>
  <c r="X1" i="47"/>
  <c r="Y26" i="28"/>
  <c r="Y26" i="35"/>
  <c r="A9" i="51"/>
  <c r="G58" i="4"/>
  <c r="AJ27" i="43"/>
  <c r="X1" i="28"/>
  <c r="AJ27" i="35"/>
  <c r="Y26" i="51"/>
  <c r="AJ27" i="20"/>
  <c r="M58" i="4"/>
  <c r="U15" i="59"/>
  <c r="AI27" i="43"/>
  <c r="U15" i="35"/>
  <c r="U15" i="51"/>
  <c r="AH27" i="20"/>
  <c r="H21" i="4"/>
  <c r="U14" i="59"/>
  <c r="AJ27" i="47"/>
  <c r="AH27" i="43"/>
  <c r="U14" i="35"/>
  <c r="X1" i="51"/>
  <c r="Y26" i="20"/>
  <c r="AI27" i="20"/>
  <c r="X1" i="59"/>
  <c r="AI27" i="47"/>
  <c r="A9" i="43"/>
  <c r="AJ27" i="28"/>
  <c r="AI27" i="35"/>
  <c r="U14" i="20"/>
  <c r="AH27" i="47"/>
  <c r="U15" i="43"/>
  <c r="AI27" i="28"/>
  <c r="AH27" i="35"/>
  <c r="A9" i="20"/>
  <c r="A9" i="47"/>
  <c r="U14" i="43"/>
  <c r="AH27" i="28"/>
  <c r="A9" i="35"/>
  <c r="AJ27" i="51"/>
  <c r="Y26" i="59"/>
  <c r="Y26" i="47"/>
  <c r="Y26" i="43"/>
  <c r="A9" i="28"/>
  <c r="X1" i="35"/>
  <c r="AI27" i="51"/>
  <c r="U15" i="20"/>
  <c r="H41" i="4"/>
  <c r="D28" i="4"/>
  <c r="D36" i="4"/>
  <c r="D54" i="4"/>
  <c r="D19" i="4"/>
  <c r="D62" i="4"/>
  <c r="D49" i="4"/>
  <c r="D45" i="4"/>
  <c r="AI42" i="51" l="1"/>
  <c r="AI37" i="51"/>
  <c r="AX37" i="51" s="1"/>
  <c r="AI28" i="51"/>
  <c r="AX28" i="51" s="1"/>
  <c r="AX27" i="51"/>
  <c r="AI40" i="51"/>
  <c r="AI36" i="51"/>
  <c r="AX36" i="51" s="1"/>
  <c r="AI35" i="51"/>
  <c r="AX35" i="51" s="1"/>
  <c r="AI58" i="51"/>
  <c r="AI51" i="51"/>
  <c r="AI48" i="51"/>
  <c r="AI32" i="51"/>
  <c r="AX32" i="51" s="1"/>
  <c r="AI53" i="51"/>
  <c r="AI50" i="51"/>
  <c r="AI55" i="51"/>
  <c r="AI52" i="51"/>
  <c r="AI54" i="51"/>
  <c r="AI38" i="51"/>
  <c r="AI31" i="51"/>
  <c r="AX31" i="51" s="1"/>
  <c r="AI39" i="51"/>
  <c r="AI34" i="51"/>
  <c r="AX34" i="51" s="1"/>
  <c r="U11" i="51"/>
  <c r="AI56" i="51"/>
  <c r="AI57" i="51"/>
  <c r="AI43" i="51"/>
  <c r="AI41" i="51"/>
  <c r="AI30" i="51"/>
  <c r="AX30" i="51" s="1"/>
  <c r="AI45" i="51"/>
  <c r="AI33" i="51"/>
  <c r="AX33" i="51" s="1"/>
  <c r="AI47" i="51"/>
  <c r="AI44" i="51"/>
  <c r="AI46" i="51"/>
  <c r="AI49" i="51"/>
  <c r="AI29" i="51"/>
  <c r="AX29" i="51" s="1"/>
  <c r="H1" i="35"/>
  <c r="Y40" i="43"/>
  <c r="Y36" i="43"/>
  <c r="AP34" i="43"/>
  <c r="Y27" i="43"/>
  <c r="Y35" i="43"/>
  <c r="AP33" i="43"/>
  <c r="Y58" i="43"/>
  <c r="AP32" i="43"/>
  <c r="Y55" i="43"/>
  <c r="Y53" i="43"/>
  <c r="Y51" i="43"/>
  <c r="Y49" i="43"/>
  <c r="Y47" i="43"/>
  <c r="Y45" i="43"/>
  <c r="Y43" i="43"/>
  <c r="Y34" i="43"/>
  <c r="AP31" i="43"/>
  <c r="Y41" i="43"/>
  <c r="Y39" i="43"/>
  <c r="Y33" i="43"/>
  <c r="AP30" i="43"/>
  <c r="Y57" i="43"/>
  <c r="Y32" i="43"/>
  <c r="AP29" i="43"/>
  <c r="Y31" i="43"/>
  <c r="AP28" i="43"/>
  <c r="Y38" i="43"/>
  <c r="AP36" i="43"/>
  <c r="Y30" i="43"/>
  <c r="AP27" i="43"/>
  <c r="AN27" i="43" s="1"/>
  <c r="Y56" i="43"/>
  <c r="Y54" i="43"/>
  <c r="Y52" i="43"/>
  <c r="Y50" i="43"/>
  <c r="Y48" i="43"/>
  <c r="W48" i="43" s="1"/>
  <c r="Y46" i="43"/>
  <c r="Y44" i="43"/>
  <c r="AP35" i="43"/>
  <c r="Y29" i="43"/>
  <c r="AC26" i="43"/>
  <c r="B12" i="43"/>
  <c r="Y42" i="43"/>
  <c r="Y37" i="43"/>
  <c r="Y28" i="43"/>
  <c r="A4" i="43"/>
  <c r="AP37" i="43"/>
  <c r="Y56" i="47"/>
  <c r="Y54" i="47"/>
  <c r="Y52" i="47"/>
  <c r="Y50" i="47"/>
  <c r="Y48" i="47"/>
  <c r="Y46" i="47"/>
  <c r="Y44" i="47"/>
  <c r="AP35" i="47"/>
  <c r="Y29" i="47"/>
  <c r="AC26" i="47"/>
  <c r="Y35" i="47"/>
  <c r="AP33" i="47"/>
  <c r="Y58" i="47"/>
  <c r="AP32" i="47"/>
  <c r="Y55" i="47"/>
  <c r="Y53" i="47"/>
  <c r="Y51" i="47"/>
  <c r="Y49" i="47"/>
  <c r="Y47" i="47"/>
  <c r="Y45" i="47"/>
  <c r="Y43" i="47"/>
  <c r="Y34" i="47"/>
  <c r="AP31" i="47"/>
  <c r="Y41" i="47"/>
  <c r="Y39" i="47"/>
  <c r="Y33" i="47"/>
  <c r="AP30" i="47"/>
  <c r="Y57" i="47"/>
  <c r="Y32" i="47"/>
  <c r="AP29" i="47"/>
  <c r="Y40" i="47"/>
  <c r="Y38" i="47"/>
  <c r="Y31" i="47"/>
  <c r="AP28" i="47"/>
  <c r="AN28" i="47" s="1"/>
  <c r="AP34" i="47"/>
  <c r="AP36" i="47"/>
  <c r="Y36" i="47"/>
  <c r="AP27" i="47"/>
  <c r="AN27" i="47" s="1"/>
  <c r="Y42" i="47"/>
  <c r="W42" i="47" s="1"/>
  <c r="Y30" i="47"/>
  <c r="Y27" i="47"/>
  <c r="Y37" i="47"/>
  <c r="Y28" i="47"/>
  <c r="B12" i="47"/>
  <c r="A4" i="47"/>
  <c r="AP37" i="47"/>
  <c r="Y42" i="59"/>
  <c r="Y37" i="59"/>
  <c r="Y28" i="59"/>
  <c r="AP36" i="59"/>
  <c r="Y35" i="59"/>
  <c r="Y34" i="59"/>
  <c r="AC26" i="59"/>
  <c r="Y55" i="59"/>
  <c r="Y41" i="59"/>
  <c r="Y46" i="59"/>
  <c r="Y54" i="59"/>
  <c r="Y51" i="59"/>
  <c r="Y56" i="59"/>
  <c r="Y49" i="59"/>
  <c r="Y29" i="59"/>
  <c r="Y50" i="59"/>
  <c r="Y43" i="59"/>
  <c r="AP33" i="59"/>
  <c r="Y33" i="59"/>
  <c r="AP30" i="59"/>
  <c r="Y57" i="59"/>
  <c r="Y44" i="59"/>
  <c r="Y40" i="59"/>
  <c r="Y30" i="59"/>
  <c r="AP27" i="59"/>
  <c r="AN27" i="59" s="1"/>
  <c r="Y27" i="59"/>
  <c r="Y53" i="59"/>
  <c r="Y52" i="59"/>
  <c r="Y38" i="59"/>
  <c r="Y58" i="59"/>
  <c r="Y31" i="59"/>
  <c r="AP28" i="59"/>
  <c r="Y47" i="59"/>
  <c r="W47" i="59" s="1"/>
  <c r="AP35" i="59"/>
  <c r="AP32" i="59"/>
  <c r="Y48" i="59"/>
  <c r="Y39" i="59"/>
  <c r="AP34" i="59"/>
  <c r="Y36" i="59"/>
  <c r="Y32" i="59"/>
  <c r="AP29" i="59"/>
  <c r="AN29" i="59" s="1"/>
  <c r="Y45" i="59"/>
  <c r="AP31" i="59"/>
  <c r="AN31" i="59" s="1"/>
  <c r="B12" i="59"/>
  <c r="A4" i="59"/>
  <c r="AP37" i="59"/>
  <c r="AJ40" i="51"/>
  <c r="AJ36" i="51"/>
  <c r="AJ35" i="51"/>
  <c r="AJ58" i="51"/>
  <c r="AJ55" i="51"/>
  <c r="AJ53" i="51"/>
  <c r="AJ51" i="51"/>
  <c r="AJ49" i="51"/>
  <c r="AJ47" i="51"/>
  <c r="AJ45" i="51"/>
  <c r="AJ43" i="51"/>
  <c r="AJ34" i="51"/>
  <c r="AJ50" i="51"/>
  <c r="AJ52" i="51"/>
  <c r="AJ28" i="51"/>
  <c r="AJ54" i="51"/>
  <c r="AJ38" i="51"/>
  <c r="AJ31" i="51"/>
  <c r="AJ39" i="51"/>
  <c r="AJ56" i="51"/>
  <c r="AJ57" i="51"/>
  <c r="AJ41" i="51"/>
  <c r="AJ30" i="51"/>
  <c r="AJ37" i="51"/>
  <c r="AJ33" i="51"/>
  <c r="U13" i="51"/>
  <c r="AJ44" i="51"/>
  <c r="AJ42" i="51"/>
  <c r="AJ46" i="51"/>
  <c r="AJ29" i="51"/>
  <c r="AJ32" i="51"/>
  <c r="AJ48" i="51"/>
  <c r="AH38" i="28"/>
  <c r="AH30" i="28"/>
  <c r="AH56" i="28"/>
  <c r="AH54" i="28"/>
  <c r="AH52" i="28"/>
  <c r="AH50" i="28"/>
  <c r="AH48" i="28"/>
  <c r="AH46" i="28"/>
  <c r="AH44" i="28"/>
  <c r="AH29" i="28"/>
  <c r="AH42" i="28"/>
  <c r="AH37" i="28"/>
  <c r="AH28" i="28"/>
  <c r="AH40" i="28"/>
  <c r="AH36" i="28"/>
  <c r="AH35" i="28"/>
  <c r="U12" i="28"/>
  <c r="AH58" i="28"/>
  <c r="AH41" i="28"/>
  <c r="AH39" i="28"/>
  <c r="AH33" i="28"/>
  <c r="AH57" i="28"/>
  <c r="AH31" i="28"/>
  <c r="AH47" i="28"/>
  <c r="AH51" i="28"/>
  <c r="AH55" i="28"/>
  <c r="AH45" i="28"/>
  <c r="AH32" i="28"/>
  <c r="AH49" i="28"/>
  <c r="AH53" i="28"/>
  <c r="AH43" i="28"/>
  <c r="AH34" i="28"/>
  <c r="AP55" i="43"/>
  <c r="U17" i="43"/>
  <c r="U18" i="43" s="1"/>
  <c r="U19" i="43"/>
  <c r="U20" i="43" s="1"/>
  <c r="U22" i="43" s="1"/>
  <c r="E8" i="43" s="1"/>
  <c r="AH31" i="35"/>
  <c r="AH56" i="35"/>
  <c r="AH54" i="35"/>
  <c r="AH52" i="35"/>
  <c r="AH50" i="35"/>
  <c r="AH48" i="35"/>
  <c r="AH46" i="35"/>
  <c r="AH44" i="35"/>
  <c r="AH29" i="35"/>
  <c r="AH35" i="35"/>
  <c r="AH58" i="35"/>
  <c r="AH51" i="35"/>
  <c r="AH34" i="35"/>
  <c r="AH39" i="35"/>
  <c r="AH30" i="35"/>
  <c r="AH47" i="35"/>
  <c r="AH37" i="35"/>
  <c r="AH41" i="35"/>
  <c r="AH40" i="35"/>
  <c r="AH33" i="35"/>
  <c r="AH53" i="35"/>
  <c r="AH43" i="35"/>
  <c r="AH42" i="35"/>
  <c r="AH57" i="35"/>
  <c r="AH36" i="35"/>
  <c r="AH49" i="35"/>
  <c r="AH32" i="35"/>
  <c r="AH28" i="35"/>
  <c r="AH55" i="35"/>
  <c r="AH45" i="35"/>
  <c r="AH38" i="35"/>
  <c r="U12" i="35"/>
  <c r="AI56" i="28"/>
  <c r="AI54" i="28"/>
  <c r="AI52" i="28"/>
  <c r="AI50" i="28"/>
  <c r="AI48" i="28"/>
  <c r="AI46" i="28"/>
  <c r="AI44" i="28"/>
  <c r="AI29" i="28"/>
  <c r="AX29" i="28" s="1"/>
  <c r="AI42" i="28"/>
  <c r="AI37" i="28"/>
  <c r="AX37" i="28" s="1"/>
  <c r="AI28" i="28"/>
  <c r="AX28" i="28" s="1"/>
  <c r="AX27" i="28"/>
  <c r="AI40" i="28"/>
  <c r="AI36" i="28"/>
  <c r="AX36" i="28" s="1"/>
  <c r="AI35" i="28"/>
  <c r="AX35" i="28" s="1"/>
  <c r="AI58" i="28"/>
  <c r="U11" i="28"/>
  <c r="AI55" i="28"/>
  <c r="AI53" i="28"/>
  <c r="AI51" i="28"/>
  <c r="AI49" i="28"/>
  <c r="AI47" i="28"/>
  <c r="AI45" i="28"/>
  <c r="AI43" i="28"/>
  <c r="AI34" i="28"/>
  <c r="AX34" i="28" s="1"/>
  <c r="AI57" i="28"/>
  <c r="AI32" i="28"/>
  <c r="AX32" i="28" s="1"/>
  <c r="AI38" i="28"/>
  <c r="AI30" i="28"/>
  <c r="AX30" i="28" s="1"/>
  <c r="AI33" i="28"/>
  <c r="AX33" i="28" s="1"/>
  <c r="AI41" i="28"/>
  <c r="AI39" i="28"/>
  <c r="AI31" i="28"/>
  <c r="AX31" i="28" s="1"/>
  <c r="AH57" i="47"/>
  <c r="AH32" i="47"/>
  <c r="AH56" i="47"/>
  <c r="AH54" i="47"/>
  <c r="AH52" i="47"/>
  <c r="AH50" i="47"/>
  <c r="AH48" i="47"/>
  <c r="AH46" i="47"/>
  <c r="AH44" i="47"/>
  <c r="AH29" i="47"/>
  <c r="AH42" i="47"/>
  <c r="AH37" i="47"/>
  <c r="AH28" i="47"/>
  <c r="AH40" i="47"/>
  <c r="AH36" i="47"/>
  <c r="AH35" i="47"/>
  <c r="U12" i="47"/>
  <c r="AH58" i="47"/>
  <c r="AH53" i="47"/>
  <c r="AH33" i="47"/>
  <c r="AH45" i="47"/>
  <c r="AH39" i="47"/>
  <c r="AH34" i="47"/>
  <c r="AH49" i="47"/>
  <c r="AH55" i="47"/>
  <c r="AH30" i="47"/>
  <c r="AH38" i="47"/>
  <c r="AH31" i="47"/>
  <c r="AH51" i="47"/>
  <c r="AH41" i="47"/>
  <c r="AH47" i="47"/>
  <c r="AH43" i="47"/>
  <c r="U17" i="20"/>
  <c r="U18" i="20" s="1"/>
  <c r="U19" i="20"/>
  <c r="U20" i="20" s="1"/>
  <c r="U22" i="20" s="1"/>
  <c r="E8" i="20" s="1"/>
  <c r="AP55" i="20"/>
  <c r="AI38" i="35"/>
  <c r="AI30" i="35"/>
  <c r="AX30" i="35" s="1"/>
  <c r="AI42" i="35"/>
  <c r="AI37" i="35"/>
  <c r="AX37" i="35" s="1"/>
  <c r="AI28" i="35"/>
  <c r="AX28" i="35" s="1"/>
  <c r="AX27" i="35"/>
  <c r="AI58" i="35"/>
  <c r="AI55" i="35"/>
  <c r="AI53" i="35"/>
  <c r="AI51" i="35"/>
  <c r="AI49" i="35"/>
  <c r="AI47" i="35"/>
  <c r="AI45" i="35"/>
  <c r="AI43" i="35"/>
  <c r="AI34" i="35"/>
  <c r="AX34" i="35" s="1"/>
  <c r="AI46" i="35"/>
  <c r="AI39" i="35"/>
  <c r="AI56" i="35"/>
  <c r="AI52" i="35"/>
  <c r="AI41" i="35"/>
  <c r="AI40" i="35"/>
  <c r="AI33" i="35"/>
  <c r="AX33" i="35" s="1"/>
  <c r="AI29" i="35"/>
  <c r="AX29" i="35" s="1"/>
  <c r="AI57" i="35"/>
  <c r="AI48" i="35"/>
  <c r="AI36" i="35"/>
  <c r="AX36" i="35" s="1"/>
  <c r="AI32" i="35"/>
  <c r="AX32" i="35" s="1"/>
  <c r="AI54" i="35"/>
  <c r="AI44" i="35"/>
  <c r="AI35" i="35"/>
  <c r="AX35" i="35" s="1"/>
  <c r="AI50" i="35"/>
  <c r="AI31" i="35"/>
  <c r="AX31" i="35" s="1"/>
  <c r="U11" i="35"/>
  <c r="AJ42" i="28"/>
  <c r="AJ37" i="28"/>
  <c r="AJ28" i="28"/>
  <c r="AJ40" i="28"/>
  <c r="AJ36" i="28"/>
  <c r="AJ35" i="28"/>
  <c r="AJ58" i="28"/>
  <c r="AJ55" i="28"/>
  <c r="AJ53" i="28"/>
  <c r="AJ51" i="28"/>
  <c r="AJ49" i="28"/>
  <c r="AJ47" i="28"/>
  <c r="AJ45" i="28"/>
  <c r="AJ43" i="28"/>
  <c r="AJ34" i="28"/>
  <c r="AJ41" i="28"/>
  <c r="AJ39" i="28"/>
  <c r="AJ33" i="28"/>
  <c r="AJ31" i="28"/>
  <c r="AJ38" i="28"/>
  <c r="AJ56" i="28"/>
  <c r="AJ54" i="28"/>
  <c r="AJ52" i="28"/>
  <c r="AJ50" i="28"/>
  <c r="AJ48" i="28"/>
  <c r="AJ46" i="28"/>
  <c r="AJ44" i="28"/>
  <c r="AJ29" i="28"/>
  <c r="AJ57" i="28"/>
  <c r="AJ30" i="28"/>
  <c r="AJ32" i="28"/>
  <c r="U13" i="28"/>
  <c r="AI31" i="47"/>
  <c r="AX31" i="47" s="1"/>
  <c r="AI42" i="47"/>
  <c r="AI37" i="47"/>
  <c r="AX37" i="47" s="1"/>
  <c r="AI28" i="47"/>
  <c r="AX28" i="47" s="1"/>
  <c r="AX27" i="47"/>
  <c r="AI40" i="47"/>
  <c r="AI36" i="47"/>
  <c r="AX36" i="47" s="1"/>
  <c r="AI35" i="47"/>
  <c r="AX35" i="47" s="1"/>
  <c r="AI58" i="47"/>
  <c r="U11" i="47"/>
  <c r="AI55" i="47"/>
  <c r="AI53" i="47"/>
  <c r="AI51" i="47"/>
  <c r="AI49" i="47"/>
  <c r="AI47" i="47"/>
  <c r="AI45" i="47"/>
  <c r="AI43" i="47"/>
  <c r="AI34" i="47"/>
  <c r="AX34" i="47" s="1"/>
  <c r="AI50" i="47"/>
  <c r="AI33" i="47"/>
  <c r="AX33" i="47" s="1"/>
  <c r="AI39" i="47"/>
  <c r="AI56" i="47"/>
  <c r="AI54" i="47"/>
  <c r="AI57" i="47"/>
  <c r="AI46" i="47"/>
  <c r="AI52" i="47"/>
  <c r="AI38" i="47"/>
  <c r="AI41" i="47"/>
  <c r="AI30" i="47"/>
  <c r="AX30" i="47" s="1"/>
  <c r="AI48" i="47"/>
  <c r="AI44" i="47"/>
  <c r="AI32" i="47"/>
  <c r="AX32" i="47" s="1"/>
  <c r="AI29" i="47"/>
  <c r="AX29" i="47" s="1"/>
  <c r="H1" i="59"/>
  <c r="AI55" i="20"/>
  <c r="AI53" i="20"/>
  <c r="AI51" i="20"/>
  <c r="AI49" i="20"/>
  <c r="AI47" i="20"/>
  <c r="AI45" i="20"/>
  <c r="AI43" i="20"/>
  <c r="AI34" i="20"/>
  <c r="AX34" i="20" s="1"/>
  <c r="AI42" i="20"/>
  <c r="AI37" i="20"/>
  <c r="AX37" i="20" s="1"/>
  <c r="AI28" i="20"/>
  <c r="AX28" i="20" s="1"/>
  <c r="AX27" i="20"/>
  <c r="AI58" i="20"/>
  <c r="AI33" i="20"/>
  <c r="AX33" i="20" s="1"/>
  <c r="AI31" i="20"/>
  <c r="AX31" i="20" s="1"/>
  <c r="AI29" i="20"/>
  <c r="AX29" i="20" s="1"/>
  <c r="AI46" i="20"/>
  <c r="AI35" i="20"/>
  <c r="AX35" i="20" s="1"/>
  <c r="AI57" i="20"/>
  <c r="AI56" i="20"/>
  <c r="AI54" i="20"/>
  <c r="AI44" i="20"/>
  <c r="AI52" i="20"/>
  <c r="AI41" i="20"/>
  <c r="AI32" i="20"/>
  <c r="AX32" i="20" s="1"/>
  <c r="AI30" i="20"/>
  <c r="AX30" i="20" s="1"/>
  <c r="AI50" i="20"/>
  <c r="AI40" i="20"/>
  <c r="U11" i="20"/>
  <c r="AI48" i="20"/>
  <c r="AI38" i="20"/>
  <c r="AI36" i="20"/>
  <c r="AX36" i="20" s="1"/>
  <c r="AI39" i="20"/>
  <c r="Y57" i="20"/>
  <c r="Y32" i="20"/>
  <c r="AP29" i="20"/>
  <c r="AN29" i="20" s="1"/>
  <c r="Y35" i="20"/>
  <c r="AP33" i="20"/>
  <c r="Y41" i="20"/>
  <c r="Y39" i="20"/>
  <c r="Y33" i="20"/>
  <c r="AP30" i="20"/>
  <c r="Y53" i="20"/>
  <c r="Y52" i="20"/>
  <c r="Y43" i="20"/>
  <c r="Y30" i="20"/>
  <c r="AP28" i="20"/>
  <c r="Y28" i="20"/>
  <c r="Y42" i="20"/>
  <c r="Y38" i="20"/>
  <c r="Y51" i="20"/>
  <c r="Y50" i="20"/>
  <c r="AP36" i="20"/>
  <c r="Y36" i="20"/>
  <c r="Y34" i="20"/>
  <c r="AP32" i="20"/>
  <c r="AC26" i="20"/>
  <c r="Y40" i="20"/>
  <c r="AP34" i="20"/>
  <c r="Y49" i="20"/>
  <c r="W49" i="20" s="1"/>
  <c r="Y48" i="20"/>
  <c r="Y31" i="20"/>
  <c r="Y29" i="20"/>
  <c r="AP27" i="20"/>
  <c r="AN27" i="20" s="1"/>
  <c r="Y27" i="20"/>
  <c r="A4" i="20"/>
  <c r="Y56" i="20"/>
  <c r="Y37" i="20"/>
  <c r="AP35" i="20"/>
  <c r="AP31" i="20"/>
  <c r="AN31" i="20" s="1"/>
  <c r="Y55" i="20"/>
  <c r="Y54" i="20"/>
  <c r="Y45" i="20"/>
  <c r="Y44" i="20"/>
  <c r="Y58" i="20"/>
  <c r="Y47" i="20"/>
  <c r="Y46" i="20"/>
  <c r="B12" i="20"/>
  <c r="AP37" i="20"/>
  <c r="H1" i="51"/>
  <c r="U17" i="35"/>
  <c r="U18" i="35" s="1"/>
  <c r="U19" i="35"/>
  <c r="U20" i="35" s="1"/>
  <c r="U22" i="35" s="1"/>
  <c r="E8" i="35" s="1"/>
  <c r="AP55" i="35"/>
  <c r="AH38" i="43"/>
  <c r="AH30" i="43"/>
  <c r="AH56" i="43"/>
  <c r="AH54" i="43"/>
  <c r="AH52" i="43"/>
  <c r="AH50" i="43"/>
  <c r="AH48" i="43"/>
  <c r="AH46" i="43"/>
  <c r="AH44" i="43"/>
  <c r="AH29" i="43"/>
  <c r="AH42" i="43"/>
  <c r="AH37" i="43"/>
  <c r="AH28" i="43"/>
  <c r="AH40" i="43"/>
  <c r="AH36" i="43"/>
  <c r="AH35" i="43"/>
  <c r="U12" i="43"/>
  <c r="AH58" i="43"/>
  <c r="AH55" i="43"/>
  <c r="AH53" i="43"/>
  <c r="AH51" i="43"/>
  <c r="AH49" i="43"/>
  <c r="AH47" i="43"/>
  <c r="AH45" i="43"/>
  <c r="AH43" i="43"/>
  <c r="AH34" i="43"/>
  <c r="AH41" i="43"/>
  <c r="AH39" i="43"/>
  <c r="AH33" i="43"/>
  <c r="AH57" i="43"/>
  <c r="AH32" i="43"/>
  <c r="AH31" i="43"/>
  <c r="AJ38" i="47"/>
  <c r="AJ30" i="47"/>
  <c r="AJ40" i="47"/>
  <c r="AJ36" i="47"/>
  <c r="AJ35" i="47"/>
  <c r="AJ58" i="47"/>
  <c r="AJ55" i="47"/>
  <c r="AJ53" i="47"/>
  <c r="AJ51" i="47"/>
  <c r="AJ49" i="47"/>
  <c r="AJ47" i="47"/>
  <c r="AJ45" i="47"/>
  <c r="AJ43" i="47"/>
  <c r="AJ34" i="47"/>
  <c r="AJ41" i="47"/>
  <c r="AJ39" i="47"/>
  <c r="AJ33" i="47"/>
  <c r="AJ56" i="47"/>
  <c r="AJ48" i="47"/>
  <c r="AJ42" i="47"/>
  <c r="AJ29" i="47"/>
  <c r="AJ52" i="47"/>
  <c r="AJ31" i="47"/>
  <c r="AJ44" i="47"/>
  <c r="AJ32" i="47"/>
  <c r="U13" i="47"/>
  <c r="AJ57" i="47"/>
  <c r="AJ54" i="47"/>
  <c r="AJ37" i="47"/>
  <c r="AJ50" i="47"/>
  <c r="AJ46" i="47"/>
  <c r="AJ28" i="47"/>
  <c r="AP55" i="59"/>
  <c r="U19" i="59"/>
  <c r="U20" i="59" s="1"/>
  <c r="U22" i="59" s="1"/>
  <c r="E8" i="59" s="1"/>
  <c r="U17" i="59"/>
  <c r="U18" i="59" s="1"/>
  <c r="AH58" i="20"/>
  <c r="AH56" i="20"/>
  <c r="AH54" i="20"/>
  <c r="AH52" i="20"/>
  <c r="AH50" i="20"/>
  <c r="AH48" i="20"/>
  <c r="AH46" i="20"/>
  <c r="AH44" i="20"/>
  <c r="AH29" i="20"/>
  <c r="AH35" i="20"/>
  <c r="AH47" i="20"/>
  <c r="AH33" i="20"/>
  <c r="AH31" i="20"/>
  <c r="AH55" i="20"/>
  <c r="AH45" i="20"/>
  <c r="AH37" i="20"/>
  <c r="AH57" i="20"/>
  <c r="AH53" i="20"/>
  <c r="AH43" i="20"/>
  <c r="AH28" i="20"/>
  <c r="AH39" i="20"/>
  <c r="AH38" i="20"/>
  <c r="AH36" i="20"/>
  <c r="U12" i="20"/>
  <c r="AH49" i="20"/>
  <c r="AH40" i="20"/>
  <c r="AH32" i="20"/>
  <c r="AH30" i="20"/>
  <c r="AH42" i="20"/>
  <c r="AH51" i="20"/>
  <c r="AH41" i="20"/>
  <c r="AH34" i="20"/>
  <c r="AI56" i="43"/>
  <c r="AI54" i="43"/>
  <c r="AI52" i="43"/>
  <c r="AI50" i="43"/>
  <c r="AI48" i="43"/>
  <c r="AI46" i="43"/>
  <c r="AI44" i="43"/>
  <c r="AI29" i="43"/>
  <c r="AX29" i="43" s="1"/>
  <c r="AI42" i="43"/>
  <c r="AI37" i="43"/>
  <c r="AX37" i="43" s="1"/>
  <c r="AI28" i="43"/>
  <c r="AX28" i="43" s="1"/>
  <c r="AX27" i="43"/>
  <c r="AI40" i="43"/>
  <c r="AI36" i="43"/>
  <c r="AX36" i="43" s="1"/>
  <c r="AI35" i="43"/>
  <c r="AX35" i="43" s="1"/>
  <c r="AI58" i="43"/>
  <c r="U11" i="43"/>
  <c r="AI55" i="43"/>
  <c r="AI53" i="43"/>
  <c r="AI51" i="43"/>
  <c r="AI49" i="43"/>
  <c r="AI47" i="43"/>
  <c r="AI45" i="43"/>
  <c r="AI43" i="43"/>
  <c r="AI34" i="43"/>
  <c r="AX34" i="43" s="1"/>
  <c r="AI41" i="43"/>
  <c r="AI39" i="43"/>
  <c r="AI33" i="43"/>
  <c r="AX33" i="43" s="1"/>
  <c r="AI57" i="43"/>
  <c r="AI32" i="43"/>
  <c r="AX32" i="43" s="1"/>
  <c r="AI31" i="43"/>
  <c r="AX31" i="43" s="1"/>
  <c r="AI38" i="43"/>
  <c r="AI30" i="43"/>
  <c r="AX30" i="43" s="1"/>
  <c r="AJ41" i="20"/>
  <c r="AJ39" i="20"/>
  <c r="AJ33" i="20"/>
  <c r="AJ40" i="20"/>
  <c r="AJ36" i="20"/>
  <c r="AJ55" i="20"/>
  <c r="AJ53" i="20"/>
  <c r="AJ51" i="20"/>
  <c r="AJ49" i="20"/>
  <c r="AJ47" i="20"/>
  <c r="AJ45" i="20"/>
  <c r="AJ43" i="20"/>
  <c r="AJ34" i="20"/>
  <c r="AJ46" i="20"/>
  <c r="AJ35" i="20"/>
  <c r="AJ57" i="20"/>
  <c r="AJ56" i="20"/>
  <c r="AJ37" i="20"/>
  <c r="AJ54" i="20"/>
  <c r="AJ44" i="20"/>
  <c r="AJ58" i="20"/>
  <c r="AJ52" i="20"/>
  <c r="AJ32" i="20"/>
  <c r="AJ30" i="20"/>
  <c r="AJ28" i="20"/>
  <c r="AJ42" i="20"/>
  <c r="AJ38" i="20"/>
  <c r="AJ48" i="20"/>
  <c r="U13" i="20"/>
  <c r="AJ31" i="20"/>
  <c r="AJ29" i="20"/>
  <c r="AJ50" i="20"/>
  <c r="Y35" i="51"/>
  <c r="AP33" i="51"/>
  <c r="AN33" i="51" s="1"/>
  <c r="Y58" i="51"/>
  <c r="AP32" i="51"/>
  <c r="Y55" i="51"/>
  <c r="Y53" i="51"/>
  <c r="Y51" i="51"/>
  <c r="Y49" i="51"/>
  <c r="Y47" i="51"/>
  <c r="Y45" i="51"/>
  <c r="Y43" i="51"/>
  <c r="Y34" i="51"/>
  <c r="AP31" i="51"/>
  <c r="AN31" i="51" s="1"/>
  <c r="Y41" i="51"/>
  <c r="Y39" i="51"/>
  <c r="Y33" i="51"/>
  <c r="AP30" i="51"/>
  <c r="Y57" i="51"/>
  <c r="Y30" i="51"/>
  <c r="AP27" i="51"/>
  <c r="AN27" i="51" s="1"/>
  <c r="Y37" i="51"/>
  <c r="Y44" i="51"/>
  <c r="Y42" i="51"/>
  <c r="Y40" i="51"/>
  <c r="Y46" i="51"/>
  <c r="AP34" i="51"/>
  <c r="Y29" i="51"/>
  <c r="Y48" i="51"/>
  <c r="Y36" i="51"/>
  <c r="Y32" i="51"/>
  <c r="AP29" i="51"/>
  <c r="Y50" i="51"/>
  <c r="AP36" i="51"/>
  <c r="AC26" i="51"/>
  <c r="Y52" i="51"/>
  <c r="Y28" i="51"/>
  <c r="Y54" i="51"/>
  <c r="Y38" i="51"/>
  <c r="Y31" i="51"/>
  <c r="AP28" i="51"/>
  <c r="AP35" i="51"/>
  <c r="Y56" i="51"/>
  <c r="W56" i="51" s="1"/>
  <c r="A4" i="51"/>
  <c r="Y27" i="51"/>
  <c r="B12" i="51"/>
  <c r="AP37" i="51"/>
  <c r="AJ56" i="35"/>
  <c r="AJ54" i="35"/>
  <c r="AJ52" i="35"/>
  <c r="AJ50" i="35"/>
  <c r="AJ48" i="35"/>
  <c r="AJ46" i="35"/>
  <c r="AJ44" i="35"/>
  <c r="AJ29" i="35"/>
  <c r="AJ40" i="35"/>
  <c r="AJ36" i="35"/>
  <c r="AJ58" i="35"/>
  <c r="AJ55" i="35"/>
  <c r="AJ53" i="35"/>
  <c r="AJ51" i="35"/>
  <c r="AJ49" i="35"/>
  <c r="AJ47" i="35"/>
  <c r="AJ45" i="35"/>
  <c r="AJ43" i="35"/>
  <c r="AJ34" i="35"/>
  <c r="AJ41" i="35"/>
  <c r="AJ39" i="35"/>
  <c r="AJ33" i="35"/>
  <c r="AJ30" i="35"/>
  <c r="AJ37" i="35"/>
  <c r="AJ57" i="35"/>
  <c r="AJ42" i="35"/>
  <c r="AJ32" i="35"/>
  <c r="AJ28" i="35"/>
  <c r="AJ35" i="35"/>
  <c r="U13" i="35"/>
  <c r="AJ31" i="35"/>
  <c r="AJ38" i="35"/>
  <c r="H1" i="28"/>
  <c r="AJ42" i="43"/>
  <c r="AJ37" i="43"/>
  <c r="AJ28" i="43"/>
  <c r="AJ40" i="43"/>
  <c r="AJ36" i="43"/>
  <c r="AJ35" i="43"/>
  <c r="AJ58" i="43"/>
  <c r="AJ55" i="43"/>
  <c r="AJ53" i="43"/>
  <c r="AJ51" i="43"/>
  <c r="AJ49" i="43"/>
  <c r="AJ47" i="43"/>
  <c r="AJ45" i="43"/>
  <c r="AJ43" i="43"/>
  <c r="AJ34" i="43"/>
  <c r="AJ41" i="43"/>
  <c r="AJ39" i="43"/>
  <c r="AJ33" i="43"/>
  <c r="AJ57" i="43"/>
  <c r="AJ32" i="43"/>
  <c r="U13" i="43"/>
  <c r="AJ31" i="43"/>
  <c r="AJ38" i="43"/>
  <c r="AJ30" i="43"/>
  <c r="AJ56" i="43"/>
  <c r="AJ54" i="43"/>
  <c r="AJ52" i="43"/>
  <c r="AJ50" i="43"/>
  <c r="AJ48" i="43"/>
  <c r="AJ46" i="43"/>
  <c r="AJ44" i="43"/>
  <c r="AJ29" i="43"/>
  <c r="Y42" i="35"/>
  <c r="Y37" i="35"/>
  <c r="Y28" i="35"/>
  <c r="Y35" i="35"/>
  <c r="AP33" i="35"/>
  <c r="Y55" i="35"/>
  <c r="Y53" i="35"/>
  <c r="Y51" i="35"/>
  <c r="Y49" i="35"/>
  <c r="Y47" i="35"/>
  <c r="Y45" i="35"/>
  <c r="Y41" i="35"/>
  <c r="Y39" i="35"/>
  <c r="Y33" i="35"/>
  <c r="AP30" i="35"/>
  <c r="Y57" i="35"/>
  <c r="Y32" i="35"/>
  <c r="AP29" i="35"/>
  <c r="Y54" i="35"/>
  <c r="Y44" i="35"/>
  <c r="AC26" i="35"/>
  <c r="AP36" i="35"/>
  <c r="Y58" i="35"/>
  <c r="Y50" i="35"/>
  <c r="AP32" i="35"/>
  <c r="AN32" i="35" s="1"/>
  <c r="Y31" i="35"/>
  <c r="AP28" i="35"/>
  <c r="Y38" i="35"/>
  <c r="Y27" i="35"/>
  <c r="Y46" i="35"/>
  <c r="AP35" i="35"/>
  <c r="AN35" i="35" s="1"/>
  <c r="Y56" i="35"/>
  <c r="Y34" i="35"/>
  <c r="AP31" i="35"/>
  <c r="Y30" i="35"/>
  <c r="AP27" i="35"/>
  <c r="AN27" i="35" s="1"/>
  <c r="Y52" i="35"/>
  <c r="Y40" i="35"/>
  <c r="AP34" i="35"/>
  <c r="Y48" i="35"/>
  <c r="Y29" i="35"/>
  <c r="W29" i="35" s="1"/>
  <c r="Y43" i="35"/>
  <c r="Y36" i="35"/>
  <c r="B12" i="35"/>
  <c r="A4" i="35"/>
  <c r="AP37" i="35"/>
  <c r="Y40" i="28"/>
  <c r="Y36" i="28"/>
  <c r="AP34" i="28"/>
  <c r="Y27" i="28"/>
  <c r="Y35" i="28"/>
  <c r="AP33" i="28"/>
  <c r="AN33" i="28" s="1"/>
  <c r="Y58" i="28"/>
  <c r="AP32" i="28"/>
  <c r="Y55" i="28"/>
  <c r="Y53" i="28"/>
  <c r="Y51" i="28"/>
  <c r="Y49" i="28"/>
  <c r="Y47" i="28"/>
  <c r="Y45" i="28"/>
  <c r="Y43" i="28"/>
  <c r="Y34" i="28"/>
  <c r="AP31" i="28"/>
  <c r="Y41" i="28"/>
  <c r="Y39" i="28"/>
  <c r="Y33" i="28"/>
  <c r="AP30" i="28"/>
  <c r="Y57" i="28"/>
  <c r="Y32" i="28"/>
  <c r="AP29" i="28"/>
  <c r="Y38" i="28"/>
  <c r="AP36" i="28"/>
  <c r="Y30" i="28"/>
  <c r="AP27" i="28"/>
  <c r="AN27" i="28" s="1"/>
  <c r="Y56" i="28"/>
  <c r="Y54" i="28"/>
  <c r="Y52" i="28"/>
  <c r="Y50" i="28"/>
  <c r="Y48" i="28"/>
  <c r="Y46" i="28"/>
  <c r="Y44" i="28"/>
  <c r="W44" i="28" s="1"/>
  <c r="AP35" i="28"/>
  <c r="AN35" i="28" s="1"/>
  <c r="Y42" i="28"/>
  <c r="Y37" i="28"/>
  <c r="Y28" i="28"/>
  <c r="B12" i="28"/>
  <c r="AC26" i="28"/>
  <c r="Y29" i="28"/>
  <c r="Y31" i="28"/>
  <c r="AP28" i="28"/>
  <c r="AP37" i="28"/>
  <c r="AN37" i="28" s="1"/>
  <c r="A4" i="28"/>
  <c r="H1" i="47"/>
  <c r="AH31" i="59"/>
  <c r="AH43" i="59"/>
  <c r="AH56" i="59"/>
  <c r="AH42" i="59"/>
  <c r="AH47" i="59"/>
  <c r="AH44" i="59"/>
  <c r="AH55" i="59"/>
  <c r="AH52" i="59"/>
  <c r="AH41" i="59"/>
  <c r="AH57" i="59"/>
  <c r="AH46" i="59"/>
  <c r="AH45" i="59"/>
  <c r="AH35" i="59"/>
  <c r="AH28" i="59"/>
  <c r="AH58" i="59"/>
  <c r="AH54" i="59"/>
  <c r="AH53" i="59"/>
  <c r="AH32" i="59"/>
  <c r="AH48" i="59"/>
  <c r="AH49" i="59"/>
  <c r="AH33" i="59"/>
  <c r="AH50" i="59"/>
  <c r="AH37" i="59"/>
  <c r="AH30" i="59"/>
  <c r="AH40" i="59"/>
  <c r="AH39" i="59"/>
  <c r="AH29" i="59"/>
  <c r="AH36" i="59"/>
  <c r="AH51" i="59"/>
  <c r="AH38" i="59"/>
  <c r="AH34" i="59"/>
  <c r="U12" i="59"/>
  <c r="U17" i="51"/>
  <c r="U18" i="51" s="1"/>
  <c r="U19" i="51"/>
  <c r="U20" i="51" s="1"/>
  <c r="U22" i="51" s="1"/>
  <c r="E8" i="51" s="1"/>
  <c r="AP55" i="51"/>
  <c r="AP55" i="28"/>
  <c r="U17" i="28"/>
  <c r="U18" i="28" s="1"/>
  <c r="U19" i="28"/>
  <c r="U20" i="28" s="1"/>
  <c r="U22" i="28" s="1"/>
  <c r="E8" i="28" s="1"/>
  <c r="U17" i="47"/>
  <c r="U18" i="47" s="1"/>
  <c r="U19" i="47"/>
  <c r="U20" i="47" s="1"/>
  <c r="U22" i="47" s="1"/>
  <c r="E8" i="47" s="1"/>
  <c r="AP55" i="47"/>
  <c r="AI38" i="59"/>
  <c r="AI30" i="59"/>
  <c r="AX30" i="59" s="1"/>
  <c r="AI58" i="59"/>
  <c r="AI54" i="59"/>
  <c r="AI31" i="59"/>
  <c r="AX31" i="59" s="1"/>
  <c r="AI53" i="59"/>
  <c r="AI50" i="59"/>
  <c r="AI49" i="59"/>
  <c r="AI46" i="59"/>
  <c r="AI52" i="59"/>
  <c r="AI45" i="59"/>
  <c r="AI35" i="59"/>
  <c r="AX35" i="59" s="1"/>
  <c r="AI28" i="59"/>
  <c r="AX28" i="59" s="1"/>
  <c r="AI32" i="59"/>
  <c r="AX32" i="59" s="1"/>
  <c r="AI47" i="59"/>
  <c r="AI36" i="59"/>
  <c r="AX36" i="59" s="1"/>
  <c r="AI29" i="59"/>
  <c r="AX29" i="59" s="1"/>
  <c r="AI56" i="59"/>
  <c r="AI43" i="59"/>
  <c r="AI37" i="59"/>
  <c r="AX37" i="59" s="1"/>
  <c r="AI42" i="59"/>
  <c r="AI41" i="59"/>
  <c r="AI40" i="59"/>
  <c r="AI51" i="59"/>
  <c r="AI44" i="59"/>
  <c r="AI39" i="59"/>
  <c r="AI34" i="59"/>
  <c r="AX34" i="59" s="1"/>
  <c r="AX27" i="59"/>
  <c r="AI55" i="59"/>
  <c r="AI57" i="59"/>
  <c r="AI33" i="59"/>
  <c r="AX33" i="59" s="1"/>
  <c r="AI48" i="59"/>
  <c r="U11" i="59"/>
  <c r="H1" i="20"/>
  <c r="AH56" i="51"/>
  <c r="AH54" i="51"/>
  <c r="AH52" i="51"/>
  <c r="AH50" i="51"/>
  <c r="AH48" i="51"/>
  <c r="AH46" i="51"/>
  <c r="AH44" i="51"/>
  <c r="AH29" i="51"/>
  <c r="AH42" i="51"/>
  <c r="AH37" i="51"/>
  <c r="AH28" i="51"/>
  <c r="AH40" i="51"/>
  <c r="AH36" i="51"/>
  <c r="AH35" i="51"/>
  <c r="AH49" i="51"/>
  <c r="AH51" i="51"/>
  <c r="AH32" i="51"/>
  <c r="AH53" i="51"/>
  <c r="AH55" i="51"/>
  <c r="AH38" i="51"/>
  <c r="AH31" i="51"/>
  <c r="U12" i="51"/>
  <c r="AH39" i="51"/>
  <c r="AH34" i="51"/>
  <c r="AH57" i="51"/>
  <c r="AH43" i="51"/>
  <c r="AH41" i="51"/>
  <c r="AH30" i="51"/>
  <c r="AH58" i="51"/>
  <c r="AH45" i="51"/>
  <c r="AH33" i="51"/>
  <c r="AH47" i="51"/>
  <c r="H1" i="43"/>
  <c r="AJ56" i="59"/>
  <c r="AJ54" i="59"/>
  <c r="AJ52" i="59"/>
  <c r="AJ50" i="59"/>
  <c r="AJ48" i="59"/>
  <c r="AJ46" i="59"/>
  <c r="AJ44" i="59"/>
  <c r="AJ29" i="59"/>
  <c r="AJ51" i="59"/>
  <c r="AJ40" i="59"/>
  <c r="AJ32" i="59"/>
  <c r="AJ47" i="59"/>
  <c r="AJ55" i="59"/>
  <c r="AJ43" i="59"/>
  <c r="AJ58" i="59"/>
  <c r="AJ53" i="59"/>
  <c r="AJ36" i="59"/>
  <c r="U13" i="59"/>
  <c r="AJ49" i="59"/>
  <c r="AJ42" i="59"/>
  <c r="AJ41" i="59"/>
  <c r="AJ30" i="59"/>
  <c r="AJ39" i="59"/>
  <c r="AJ34" i="59"/>
  <c r="AJ57" i="59"/>
  <c r="AJ38" i="59"/>
  <c r="AJ45" i="59"/>
  <c r="AJ37" i="59"/>
  <c r="AJ35" i="59"/>
  <c r="AJ28" i="59"/>
  <c r="AJ31" i="59"/>
  <c r="AJ33" i="59"/>
  <c r="AV37" i="22"/>
  <c r="AW37" i="22" s="1"/>
  <c r="AR37" i="22"/>
  <c r="BF21" i="21"/>
  <c r="AV21" i="21"/>
  <c r="AL21" i="21"/>
  <c r="BE21" i="21"/>
  <c r="AU21" i="21"/>
  <c r="AK21" i="21"/>
  <c r="AA21" i="21"/>
  <c r="BD21" i="21"/>
  <c r="AT21" i="21"/>
  <c r="AJ21" i="21"/>
  <c r="Z21" i="21"/>
  <c r="BL21" i="21"/>
  <c r="BB21" i="21"/>
  <c r="AR21" i="21"/>
  <c r="AH21" i="21"/>
  <c r="BJ21" i="21"/>
  <c r="AZ21" i="21"/>
  <c r="AP21" i="21"/>
  <c r="BG21" i="21"/>
  <c r="AW21" i="21"/>
  <c r="AM21" i="21"/>
  <c r="BM21" i="21"/>
  <c r="AO21" i="21"/>
  <c r="BK21" i="21"/>
  <c r="AN21" i="21"/>
  <c r="BI21" i="21"/>
  <c r="AI21" i="21"/>
  <c r="BH21" i="21"/>
  <c r="BC21" i="21"/>
  <c r="BA21" i="21"/>
  <c r="AY21" i="21"/>
  <c r="Y21" i="21"/>
  <c r="AX21" i="21"/>
  <c r="AS21" i="21"/>
  <c r="AQ21" i="21"/>
  <c r="AG21" i="21"/>
  <c r="AC21" i="21"/>
  <c r="AB21" i="21"/>
  <c r="AD21" i="21"/>
  <c r="AF21" i="21"/>
  <c r="AE21" i="21"/>
  <c r="W1" i="21"/>
  <c r="BN20" i="38"/>
  <c r="BH19" i="13"/>
  <c r="AX19" i="13"/>
  <c r="AN19" i="13"/>
  <c r="BF19" i="13"/>
  <c r="AV19" i="13"/>
  <c r="AL19" i="13"/>
  <c r="BD19" i="13"/>
  <c r="AT19" i="13"/>
  <c r="AJ19" i="13"/>
  <c r="Z19" i="13"/>
  <c r="BM19" i="13"/>
  <c r="BC19" i="13"/>
  <c r="AS19" i="13"/>
  <c r="AI19" i="13"/>
  <c r="Y19" i="13"/>
  <c r="BK19" i="13"/>
  <c r="BA19" i="13"/>
  <c r="AQ19" i="13"/>
  <c r="BE19" i="13"/>
  <c r="AK19" i="13"/>
  <c r="BB19" i="13"/>
  <c r="AH19" i="13"/>
  <c r="AZ19" i="13"/>
  <c r="AY19" i="13"/>
  <c r="AW19" i="13"/>
  <c r="AU19" i="13"/>
  <c r="BL19" i="13"/>
  <c r="AR19" i="13"/>
  <c r="BJ19" i="13"/>
  <c r="AP19" i="13"/>
  <c r="BI19" i="13"/>
  <c r="AO19" i="13"/>
  <c r="BG19" i="13"/>
  <c r="AM19" i="13"/>
  <c r="AA19" i="13"/>
  <c r="AD19" i="13"/>
  <c r="AG19" i="13"/>
  <c r="AB19" i="13"/>
  <c r="AE19" i="13"/>
  <c r="AC19" i="13"/>
  <c r="X20" i="13"/>
  <c r="AF19" i="13"/>
  <c r="BJ20" i="18"/>
  <c r="AZ20" i="18"/>
  <c r="AP20" i="18"/>
  <c r="BI20" i="18"/>
  <c r="AY20" i="18"/>
  <c r="AO20" i="18"/>
  <c r="BH20" i="18"/>
  <c r="AX20" i="18"/>
  <c r="AN20" i="18"/>
  <c r="BG20" i="18"/>
  <c r="AW20" i="18"/>
  <c r="AM20" i="18"/>
  <c r="BF20" i="18"/>
  <c r="AV20" i="18"/>
  <c r="AL20" i="18"/>
  <c r="BE20" i="18"/>
  <c r="AU20" i="18"/>
  <c r="AK20" i="18"/>
  <c r="BM20" i="18"/>
  <c r="BC20" i="18"/>
  <c r="AS20" i="18"/>
  <c r="AI20" i="18"/>
  <c r="Y20" i="18"/>
  <c r="BL20" i="18"/>
  <c r="BB20" i="18"/>
  <c r="AR20" i="18"/>
  <c r="AH20" i="18"/>
  <c r="BK20" i="18"/>
  <c r="BA20" i="18"/>
  <c r="AQ20" i="18"/>
  <c r="BD20" i="18"/>
  <c r="AT20" i="18"/>
  <c r="AJ20" i="18"/>
  <c r="Z20" i="18"/>
  <c r="AA20" i="18"/>
  <c r="AD20" i="18"/>
  <c r="X21" i="18"/>
  <c r="AF20" i="18"/>
  <c r="AG20" i="18"/>
  <c r="AE20" i="18"/>
  <c r="AC20" i="18"/>
  <c r="AB20" i="18"/>
  <c r="AU32" i="40"/>
  <c r="AV28" i="40"/>
  <c r="AW28" i="40" s="1"/>
  <c r="AR28" i="40"/>
  <c r="BN19" i="10"/>
  <c r="BN19" i="16"/>
  <c r="AT36" i="22"/>
  <c r="AU30" i="22"/>
  <c r="BK20" i="42"/>
  <c r="BA20" i="42"/>
  <c r="AQ20" i="42"/>
  <c r="BJ20" i="42"/>
  <c r="AZ20" i="42"/>
  <c r="AP20" i="42"/>
  <c r="BI20" i="42"/>
  <c r="AY20" i="42"/>
  <c r="AO20" i="42"/>
  <c r="BH20" i="42"/>
  <c r="AX20" i="42"/>
  <c r="AN20" i="42"/>
  <c r="BG20" i="42"/>
  <c r="AW20" i="42"/>
  <c r="AM20" i="42"/>
  <c r="BF20" i="42"/>
  <c r="AV20" i="42"/>
  <c r="AL20" i="42"/>
  <c r="BE20" i="42"/>
  <c r="AU20" i="42"/>
  <c r="AK20" i="42"/>
  <c r="BD20" i="42"/>
  <c r="AT20" i="42"/>
  <c r="AJ20" i="42"/>
  <c r="Z20" i="42"/>
  <c r="AR20" i="42"/>
  <c r="AI20" i="42"/>
  <c r="AH20" i="42"/>
  <c r="Y20" i="42"/>
  <c r="BM20" i="42"/>
  <c r="BL20" i="42"/>
  <c r="BC20" i="42"/>
  <c r="BB20" i="42"/>
  <c r="AS20" i="42"/>
  <c r="AA20" i="42"/>
  <c r="AF20" i="42"/>
  <c r="AG20" i="42"/>
  <c r="X21" i="42"/>
  <c r="AC20" i="42"/>
  <c r="AD20" i="42"/>
  <c r="AE20" i="42"/>
  <c r="AB20" i="42"/>
  <c r="BN19" i="24"/>
  <c r="A15" i="55"/>
  <c r="AU25" i="55"/>
  <c r="A1" i="55"/>
  <c r="AN35" i="55"/>
  <c r="W47" i="55"/>
  <c r="W31" i="55"/>
  <c r="AT33" i="40"/>
  <c r="AT29" i="40"/>
  <c r="AU27" i="22"/>
  <c r="AT31" i="22"/>
  <c r="BN19" i="25"/>
  <c r="W40" i="55"/>
  <c r="W58" i="55"/>
  <c r="W48" i="55"/>
  <c r="AN30" i="55"/>
  <c r="AU34" i="40"/>
  <c r="AT37" i="40"/>
  <c r="BL20" i="33"/>
  <c r="BB20" i="33"/>
  <c r="AR20" i="33"/>
  <c r="AH20" i="33"/>
  <c r="BK20" i="33"/>
  <c r="BA20" i="33"/>
  <c r="AQ20" i="33"/>
  <c r="BI20" i="33"/>
  <c r="AY20" i="33"/>
  <c r="AO20" i="33"/>
  <c r="BG20" i="33"/>
  <c r="AW20" i="33"/>
  <c r="AM20" i="33"/>
  <c r="BF20" i="33"/>
  <c r="AV20" i="33"/>
  <c r="AL20" i="33"/>
  <c r="BE20" i="33"/>
  <c r="AU20" i="33"/>
  <c r="AK20" i="33"/>
  <c r="BH20" i="33"/>
  <c r="AI20" i="33"/>
  <c r="BD20" i="33"/>
  <c r="BC20" i="33"/>
  <c r="AZ20" i="33"/>
  <c r="Z20" i="33"/>
  <c r="AX20" i="33"/>
  <c r="Y20" i="33"/>
  <c r="AT20" i="33"/>
  <c r="AS20" i="33"/>
  <c r="AP20" i="33"/>
  <c r="BM20" i="33"/>
  <c r="BJ20" i="33"/>
  <c r="AN20" i="33"/>
  <c r="AJ20" i="33"/>
  <c r="AA20" i="33"/>
  <c r="AB20" i="33"/>
  <c r="BN20" i="33" s="1"/>
  <c r="AF20" i="33"/>
  <c r="AC20" i="33"/>
  <c r="AG20" i="33"/>
  <c r="AE20" i="33"/>
  <c r="AD20" i="33"/>
  <c r="X21" i="33"/>
  <c r="BE20" i="10"/>
  <c r="AU20" i="10"/>
  <c r="AK20" i="10"/>
  <c r="AA20" i="10"/>
  <c r="BD20" i="10"/>
  <c r="AT20" i="10"/>
  <c r="AJ20" i="10"/>
  <c r="Z20" i="10"/>
  <c r="BM20" i="10"/>
  <c r="BC20" i="10"/>
  <c r="AS20" i="10"/>
  <c r="AI20" i="10"/>
  <c r="Y20" i="10"/>
  <c r="BL20" i="10"/>
  <c r="BB20" i="10"/>
  <c r="AR20" i="10"/>
  <c r="AH20" i="10"/>
  <c r="BK20" i="10"/>
  <c r="BA20" i="10"/>
  <c r="AQ20" i="10"/>
  <c r="BF20" i="10"/>
  <c r="AV20" i="10"/>
  <c r="AL20" i="10"/>
  <c r="BH20" i="10"/>
  <c r="BG20" i="10"/>
  <c r="AZ20" i="10"/>
  <c r="AY20" i="10"/>
  <c r="AX20" i="10"/>
  <c r="AW20" i="10"/>
  <c r="AP20" i="10"/>
  <c r="AO20" i="10"/>
  <c r="BJ20" i="10"/>
  <c r="AN20" i="10"/>
  <c r="BI20" i="10"/>
  <c r="AM20" i="10"/>
  <c r="AF20" i="10"/>
  <c r="X21" i="10"/>
  <c r="AC20" i="10"/>
  <c r="AE20" i="10"/>
  <c r="AD20" i="10"/>
  <c r="AG20" i="10"/>
  <c r="AB20" i="10"/>
  <c r="AT28" i="22"/>
  <c r="AU31" i="22"/>
  <c r="BF20" i="17"/>
  <c r="AV20" i="17"/>
  <c r="AL20" i="17"/>
  <c r="BL20" i="17"/>
  <c r="BB20" i="17"/>
  <c r="AR20" i="17"/>
  <c r="AH20" i="17"/>
  <c r="BA20" i="17"/>
  <c r="AO20" i="17"/>
  <c r="BM20" i="17"/>
  <c r="AZ20" i="17"/>
  <c r="AN20" i="17"/>
  <c r="BK20" i="17"/>
  <c r="AY20" i="17"/>
  <c r="AM20" i="17"/>
  <c r="Z20" i="17"/>
  <c r="BJ20" i="17"/>
  <c r="AX20" i="17"/>
  <c r="AK20" i="17"/>
  <c r="Y20" i="17"/>
  <c r="BI20" i="17"/>
  <c r="AW20" i="17"/>
  <c r="AJ20" i="17"/>
  <c r="BH20" i="17"/>
  <c r="AU20" i="17"/>
  <c r="AI20" i="17"/>
  <c r="BG20" i="17"/>
  <c r="AT20" i="17"/>
  <c r="BE20" i="17"/>
  <c r="AS20" i="17"/>
  <c r="BD20" i="17"/>
  <c r="AQ20" i="17"/>
  <c r="BC20" i="17"/>
  <c r="AP20" i="17"/>
  <c r="AA20" i="17"/>
  <c r="AF20" i="17"/>
  <c r="AD20" i="17"/>
  <c r="AC20" i="17"/>
  <c r="X21" i="17"/>
  <c r="AG20" i="17"/>
  <c r="AE20" i="17"/>
  <c r="AB20" i="17"/>
  <c r="BN20" i="17" s="1"/>
  <c r="BL20" i="25"/>
  <c r="BB20" i="25"/>
  <c r="AR20" i="25"/>
  <c r="AH20" i="25"/>
  <c r="BK20" i="25"/>
  <c r="BA20" i="25"/>
  <c r="AQ20" i="25"/>
  <c r="BJ20" i="25"/>
  <c r="AZ20" i="25"/>
  <c r="AP20" i="25"/>
  <c r="BI20" i="25"/>
  <c r="AY20" i="25"/>
  <c r="AO20" i="25"/>
  <c r="BH20" i="25"/>
  <c r="AX20" i="25"/>
  <c r="AN20" i="25"/>
  <c r="BG20" i="25"/>
  <c r="AW20" i="25"/>
  <c r="AM20" i="25"/>
  <c r="BF20" i="25"/>
  <c r="AV20" i="25"/>
  <c r="AL20" i="25"/>
  <c r="BE20" i="25"/>
  <c r="AU20" i="25"/>
  <c r="AK20" i="25"/>
  <c r="AI20" i="25"/>
  <c r="Z20" i="25"/>
  <c r="Y20" i="25"/>
  <c r="BM20" i="25"/>
  <c r="BD20" i="25"/>
  <c r="BC20" i="25"/>
  <c r="AT20" i="25"/>
  <c r="AS20" i="25"/>
  <c r="AJ20" i="25"/>
  <c r="AA20" i="25"/>
  <c r="AB20" i="25"/>
  <c r="AC20" i="25"/>
  <c r="AE20" i="25"/>
  <c r="X21" i="25"/>
  <c r="AF20" i="25"/>
  <c r="AG20" i="25"/>
  <c r="AD20" i="25"/>
  <c r="AN32" i="55"/>
  <c r="W27" i="55"/>
  <c r="W49" i="55"/>
  <c r="W33" i="55"/>
  <c r="BN21" i="39"/>
  <c r="BN19" i="49"/>
  <c r="BN18" i="13"/>
  <c r="BH21" i="31"/>
  <c r="AX21" i="31"/>
  <c r="AN21" i="31"/>
  <c r="BG21" i="31"/>
  <c r="AW21" i="31"/>
  <c r="AM21" i="31"/>
  <c r="BF21" i="31"/>
  <c r="AV21" i="31"/>
  <c r="AL21" i="31"/>
  <c r="BE21" i="31"/>
  <c r="AU21" i="31"/>
  <c r="AK21" i="31"/>
  <c r="BD21" i="31"/>
  <c r="AT21" i="31"/>
  <c r="AJ21" i="31"/>
  <c r="Z21" i="31"/>
  <c r="BM21" i="31"/>
  <c r="BC21" i="31"/>
  <c r="AS21" i="31"/>
  <c r="AI21" i="31"/>
  <c r="Y21" i="31"/>
  <c r="BL21" i="31"/>
  <c r="BB21" i="31"/>
  <c r="AR21" i="31"/>
  <c r="AH21" i="31"/>
  <c r="BK21" i="31"/>
  <c r="BA21" i="31"/>
  <c r="AQ21" i="31"/>
  <c r="BJ21" i="31"/>
  <c r="BI21" i="31"/>
  <c r="AZ21" i="31"/>
  <c r="AY21" i="31"/>
  <c r="AP21" i="31"/>
  <c r="AO21" i="31"/>
  <c r="AA21" i="31"/>
  <c r="AE21" i="31"/>
  <c r="AD21" i="31"/>
  <c r="AB21" i="31"/>
  <c r="AC21" i="31"/>
  <c r="AG21" i="31"/>
  <c r="AF21" i="31"/>
  <c r="W1" i="31"/>
  <c r="AT35" i="40"/>
  <c r="AU29" i="40"/>
  <c r="BJ21" i="56"/>
  <c r="AZ21" i="56"/>
  <c r="AP21" i="56"/>
  <c r="BK21" i="56"/>
  <c r="AY21" i="56"/>
  <c r="AN21" i="56"/>
  <c r="BI21" i="56"/>
  <c r="AX21" i="56"/>
  <c r="AM21" i="56"/>
  <c r="BH21" i="56"/>
  <c r="AW21" i="56"/>
  <c r="AL21" i="56"/>
  <c r="BG21" i="56"/>
  <c r="AV21" i="56"/>
  <c r="AK21" i="56"/>
  <c r="Z21" i="56"/>
  <c r="BF21" i="56"/>
  <c r="AU21" i="56"/>
  <c r="AJ21" i="56"/>
  <c r="Y21" i="56"/>
  <c r="BD21" i="56"/>
  <c r="AS21" i="56"/>
  <c r="AH21" i="56"/>
  <c r="BC21" i="56"/>
  <c r="AR21" i="56"/>
  <c r="BL21" i="56"/>
  <c r="BA21" i="56"/>
  <c r="AO21" i="56"/>
  <c r="AT21" i="56"/>
  <c r="AI21" i="56"/>
  <c r="BM21" i="56"/>
  <c r="BE21" i="56"/>
  <c r="BB21" i="56"/>
  <c r="AQ21" i="56"/>
  <c r="AA21" i="56"/>
  <c r="AG21" i="56"/>
  <c r="AD21" i="56"/>
  <c r="AF21" i="56"/>
  <c r="AE21" i="56"/>
  <c r="AB21" i="56"/>
  <c r="AC21" i="56"/>
  <c r="W1" i="56"/>
  <c r="BM20" i="23"/>
  <c r="BC20" i="23"/>
  <c r="AS20" i="23"/>
  <c r="AI20" i="23"/>
  <c r="Y20" i="23"/>
  <c r="BL20" i="23"/>
  <c r="BB20" i="23"/>
  <c r="AR20" i="23"/>
  <c r="AH20" i="23"/>
  <c r="BJ20" i="23"/>
  <c r="AZ20" i="23"/>
  <c r="AP20" i="23"/>
  <c r="BD20" i="23"/>
  <c r="AN20" i="23"/>
  <c r="BA20" i="23"/>
  <c r="AM20" i="23"/>
  <c r="Z20" i="23"/>
  <c r="AY20" i="23"/>
  <c r="AL20" i="23"/>
  <c r="AX20" i="23"/>
  <c r="AK20" i="23"/>
  <c r="BK20" i="23"/>
  <c r="AW20" i="23"/>
  <c r="AJ20" i="23"/>
  <c r="BI20" i="23"/>
  <c r="AV20" i="23"/>
  <c r="BH20" i="23"/>
  <c r="AU20" i="23"/>
  <c r="BG20" i="23"/>
  <c r="AT20" i="23"/>
  <c r="BF20" i="23"/>
  <c r="AQ20" i="23"/>
  <c r="BE20" i="23"/>
  <c r="AO20" i="23"/>
  <c r="AA20" i="23"/>
  <c r="X21" i="23"/>
  <c r="AB20" i="23"/>
  <c r="AC20" i="23"/>
  <c r="AD20" i="23"/>
  <c r="AF20" i="23"/>
  <c r="AG20" i="23"/>
  <c r="AE20" i="23"/>
  <c r="BN20" i="52"/>
  <c r="BF20" i="34"/>
  <c r="AV20" i="34"/>
  <c r="AL20" i="34"/>
  <c r="BE20" i="34"/>
  <c r="AU20" i="34"/>
  <c r="AK20" i="34"/>
  <c r="BM20" i="34"/>
  <c r="BC20" i="34"/>
  <c r="AS20" i="34"/>
  <c r="AI20" i="34"/>
  <c r="Y20" i="34"/>
  <c r="BK20" i="34"/>
  <c r="BA20" i="34"/>
  <c r="AQ20" i="34"/>
  <c r="BJ20" i="34"/>
  <c r="AZ20" i="34"/>
  <c r="AP20" i="34"/>
  <c r="BI20" i="34"/>
  <c r="AY20" i="34"/>
  <c r="AO20" i="34"/>
  <c r="BG20" i="34"/>
  <c r="AW20" i="34"/>
  <c r="AM20" i="34"/>
  <c r="BL20" i="34"/>
  <c r="BH20" i="34"/>
  <c r="Z20" i="34"/>
  <c r="BD20" i="34"/>
  <c r="BB20" i="34"/>
  <c r="AX20" i="34"/>
  <c r="AT20" i="34"/>
  <c r="AR20" i="34"/>
  <c r="AN20" i="34"/>
  <c r="AJ20" i="34"/>
  <c r="AH20" i="34"/>
  <c r="AA20" i="34"/>
  <c r="X21" i="34"/>
  <c r="AE20" i="34"/>
  <c r="AB20" i="34"/>
  <c r="AC20" i="34"/>
  <c r="AF20" i="34"/>
  <c r="AD20" i="34"/>
  <c r="AG20" i="34"/>
  <c r="AU36" i="22"/>
  <c r="AT32" i="22"/>
  <c r="AC58" i="40"/>
  <c r="AD55" i="40"/>
  <c r="AD53" i="40"/>
  <c r="AD51" i="40"/>
  <c r="AD49" i="40"/>
  <c r="AD47" i="40"/>
  <c r="AD45" i="40"/>
  <c r="AD43" i="40"/>
  <c r="AD34" i="40"/>
  <c r="AC55" i="40"/>
  <c r="AC53" i="40"/>
  <c r="AC51" i="40"/>
  <c r="AC49" i="40"/>
  <c r="AC47" i="40"/>
  <c r="AC45" i="40"/>
  <c r="AC43" i="40"/>
  <c r="AD41" i="40"/>
  <c r="AD39" i="40"/>
  <c r="AC34" i="40"/>
  <c r="AD33" i="40"/>
  <c r="AD57" i="40"/>
  <c r="AC41" i="40"/>
  <c r="AC39" i="40"/>
  <c r="AC33" i="40"/>
  <c r="AD32" i="40"/>
  <c r="AC57" i="40"/>
  <c r="AC32" i="40"/>
  <c r="AD31" i="40"/>
  <c r="AD38" i="40"/>
  <c r="AC31" i="40"/>
  <c r="AD30" i="40"/>
  <c r="AD56" i="40"/>
  <c r="AD54" i="40"/>
  <c r="AD52" i="40"/>
  <c r="AD50" i="40"/>
  <c r="AD48" i="40"/>
  <c r="AD46" i="40"/>
  <c r="AD44" i="40"/>
  <c r="AC38" i="40"/>
  <c r="AC30" i="40"/>
  <c r="AD29" i="40"/>
  <c r="AC56" i="40"/>
  <c r="AC54" i="40"/>
  <c r="AC52" i="40"/>
  <c r="AC50" i="40"/>
  <c r="AC48" i="40"/>
  <c r="AC46" i="40"/>
  <c r="AC44" i="40"/>
  <c r="AD42" i="40"/>
  <c r="AD37" i="40"/>
  <c r="AC29" i="40"/>
  <c r="AD28" i="40"/>
  <c r="AC42" i="40"/>
  <c r="AD40" i="40"/>
  <c r="AC37" i="40"/>
  <c r="AD36" i="40"/>
  <c r="AC28" i="40"/>
  <c r="AD27" i="40"/>
  <c r="AD58" i="40"/>
  <c r="AC35" i="40"/>
  <c r="AC36" i="40"/>
  <c r="AC27" i="40"/>
  <c r="AC40" i="40"/>
  <c r="AD35" i="40"/>
  <c r="BM20" i="61"/>
  <c r="BC20" i="61"/>
  <c r="AS20" i="61"/>
  <c r="AI20" i="61"/>
  <c r="Y20" i="61"/>
  <c r="BK20" i="61"/>
  <c r="BA20" i="61"/>
  <c r="BF20" i="61"/>
  <c r="AT20" i="61"/>
  <c r="AH20" i="61"/>
  <c r="BE20" i="61"/>
  <c r="AR20" i="61"/>
  <c r="BD20" i="61"/>
  <c r="AQ20" i="61"/>
  <c r="BB20" i="61"/>
  <c r="AP20" i="61"/>
  <c r="AZ20" i="61"/>
  <c r="AO20" i="61"/>
  <c r="BL20" i="61"/>
  <c r="AY20" i="61"/>
  <c r="AN20" i="61"/>
  <c r="BJ20" i="61"/>
  <c r="AX20" i="61"/>
  <c r="AM20" i="61"/>
  <c r="BI20" i="61"/>
  <c r="AW20" i="61"/>
  <c r="AL20" i="61"/>
  <c r="BH20" i="61"/>
  <c r="BG20" i="61"/>
  <c r="AV20" i="61"/>
  <c r="AU20" i="61"/>
  <c r="AJ20" i="61"/>
  <c r="Z20" i="61"/>
  <c r="AK20" i="61"/>
  <c r="AA20" i="61"/>
  <c r="AB20" i="61"/>
  <c r="AD20" i="61"/>
  <c r="AE20" i="61"/>
  <c r="X21" i="61"/>
  <c r="AC20" i="61"/>
  <c r="AG20" i="61"/>
  <c r="AF20" i="61"/>
  <c r="BN19" i="42"/>
  <c r="BH21" i="48"/>
  <c r="AX21" i="48"/>
  <c r="AN21" i="48"/>
  <c r="BE21" i="48"/>
  <c r="AU21" i="48"/>
  <c r="AK21" i="48"/>
  <c r="BD21" i="48"/>
  <c r="AT21" i="48"/>
  <c r="AJ21" i="48"/>
  <c r="Z21" i="48"/>
  <c r="BL21" i="48"/>
  <c r="AY21" i="48"/>
  <c r="AI21" i="48"/>
  <c r="BK21" i="48"/>
  <c r="AW21" i="48"/>
  <c r="AH21" i="48"/>
  <c r="BJ21" i="48"/>
  <c r="AV21" i="48"/>
  <c r="BI21" i="48"/>
  <c r="AS21" i="48"/>
  <c r="BG21" i="48"/>
  <c r="AR21" i="48"/>
  <c r="BF21" i="48"/>
  <c r="AQ21" i="48"/>
  <c r="BC21" i="48"/>
  <c r="AP21" i="48"/>
  <c r="BB21" i="48"/>
  <c r="AO21" i="48"/>
  <c r="Y21" i="48"/>
  <c r="BA21" i="48"/>
  <c r="AM21" i="48"/>
  <c r="BM21" i="48"/>
  <c r="AZ21" i="48"/>
  <c r="AL21" i="48"/>
  <c r="AA21" i="48"/>
  <c r="AD21" i="48"/>
  <c r="AG21" i="48"/>
  <c r="AF21" i="48"/>
  <c r="AC21" i="48"/>
  <c r="AE21" i="48"/>
  <c r="AB21" i="48"/>
  <c r="BN21" i="48" s="1"/>
  <c r="W1" i="48"/>
  <c r="W50" i="55"/>
  <c r="W39" i="55"/>
  <c r="BK20" i="30"/>
  <c r="BA20" i="30"/>
  <c r="AQ20" i="30"/>
  <c r="BI20" i="30"/>
  <c r="AY20" i="30"/>
  <c r="AO20" i="30"/>
  <c r="BG20" i="30"/>
  <c r="AW20" i="30"/>
  <c r="AM20" i="30"/>
  <c r="BF20" i="30"/>
  <c r="AV20" i="30"/>
  <c r="AL20" i="30"/>
  <c r="BE20" i="30"/>
  <c r="AU20" i="30"/>
  <c r="AK20" i="30"/>
  <c r="AT20" i="30"/>
  <c r="Z20" i="30"/>
  <c r="BM20" i="30"/>
  <c r="AS20" i="30"/>
  <c r="Y20" i="30"/>
  <c r="BL20" i="30"/>
  <c r="AR20" i="30"/>
  <c r="BJ20" i="30"/>
  <c r="AP20" i="30"/>
  <c r="BH20" i="30"/>
  <c r="AN20" i="30"/>
  <c r="BD20" i="30"/>
  <c r="AJ20" i="30"/>
  <c r="BC20" i="30"/>
  <c r="AI20" i="30"/>
  <c r="BB20" i="30"/>
  <c r="AH20" i="30"/>
  <c r="AZ20" i="30"/>
  <c r="AX20" i="30"/>
  <c r="AA20" i="30"/>
  <c r="AE20" i="30"/>
  <c r="AF20" i="30"/>
  <c r="AG20" i="30"/>
  <c r="X21" i="30"/>
  <c r="AC20" i="30"/>
  <c r="AD20" i="30"/>
  <c r="AB20" i="30"/>
  <c r="BN21" i="41"/>
  <c r="BD20" i="14"/>
  <c r="AT20" i="14"/>
  <c r="AJ20" i="14"/>
  <c r="Z20" i="14"/>
  <c r="BL20" i="14"/>
  <c r="BB20" i="14"/>
  <c r="AR20" i="14"/>
  <c r="AH20" i="14"/>
  <c r="BK20" i="14"/>
  <c r="BA20" i="14"/>
  <c r="AQ20" i="14"/>
  <c r="BJ20" i="14"/>
  <c r="AZ20" i="14"/>
  <c r="AP20" i="14"/>
  <c r="BI20" i="14"/>
  <c r="AY20" i="14"/>
  <c r="AO20" i="14"/>
  <c r="BG20" i="14"/>
  <c r="AW20" i="14"/>
  <c r="AM20" i="14"/>
  <c r="AV20" i="14"/>
  <c r="Y20" i="14"/>
  <c r="AU20" i="14"/>
  <c r="AS20" i="14"/>
  <c r="AN20" i="14"/>
  <c r="BM20" i="14"/>
  <c r="AL20" i="14"/>
  <c r="BH20" i="14"/>
  <c r="AK20" i="14"/>
  <c r="BF20" i="14"/>
  <c r="AI20" i="14"/>
  <c r="BE20" i="14"/>
  <c r="BC20" i="14"/>
  <c r="AX20" i="14"/>
  <c r="AA20" i="14"/>
  <c r="AG20" i="14"/>
  <c r="AB20" i="14"/>
  <c r="AF20" i="14"/>
  <c r="AC20" i="14"/>
  <c r="X21" i="14"/>
  <c r="AE20" i="14"/>
  <c r="AD20" i="14"/>
  <c r="BN21" i="54"/>
  <c r="BN21" i="11"/>
  <c r="BN20" i="31"/>
  <c r="AT30" i="40"/>
  <c r="BG21" i="32"/>
  <c r="AW21" i="32"/>
  <c r="AM21" i="32"/>
  <c r="BD21" i="32"/>
  <c r="AT21" i="32"/>
  <c r="AJ21" i="32"/>
  <c r="Z21" i="32"/>
  <c r="BM21" i="32"/>
  <c r="BC21" i="32"/>
  <c r="AS21" i="32"/>
  <c r="AI21" i="32"/>
  <c r="Y21" i="32"/>
  <c r="BL21" i="32"/>
  <c r="AY21" i="32"/>
  <c r="AK21" i="32"/>
  <c r="BK21" i="32"/>
  <c r="AX21" i="32"/>
  <c r="AH21" i="32"/>
  <c r="BJ21" i="32"/>
  <c r="AV21" i="32"/>
  <c r="BI21" i="32"/>
  <c r="AU21" i="32"/>
  <c r="BH21" i="32"/>
  <c r="AR21" i="32"/>
  <c r="BF21" i="32"/>
  <c r="AQ21" i="32"/>
  <c r="BE21" i="32"/>
  <c r="AP21" i="32"/>
  <c r="BB21" i="32"/>
  <c r="AO21" i="32"/>
  <c r="BA21" i="32"/>
  <c r="AZ21" i="32"/>
  <c r="AN21" i="32"/>
  <c r="AL21" i="32"/>
  <c r="AA21" i="32"/>
  <c r="AB21" i="32"/>
  <c r="AC21" i="32"/>
  <c r="AD21" i="32"/>
  <c r="AF21" i="32"/>
  <c r="AE21" i="32"/>
  <c r="AG21" i="32"/>
  <c r="W1" i="32"/>
  <c r="AU28" i="22"/>
  <c r="AU32" i="22"/>
  <c r="BJ21" i="15"/>
  <c r="AZ21" i="15"/>
  <c r="AP21" i="15"/>
  <c r="BM21" i="15"/>
  <c r="BB21" i="15"/>
  <c r="AQ21" i="15"/>
  <c r="BL21" i="15"/>
  <c r="BA21" i="15"/>
  <c r="AO21" i="15"/>
  <c r="BK21" i="15"/>
  <c r="AY21" i="15"/>
  <c r="AN21" i="15"/>
  <c r="BI21" i="15"/>
  <c r="AX21" i="15"/>
  <c r="AM21" i="15"/>
  <c r="BH21" i="15"/>
  <c r="AW21" i="15"/>
  <c r="AL21" i="15"/>
  <c r="BG21" i="15"/>
  <c r="AV21" i="15"/>
  <c r="AK21" i="15"/>
  <c r="Z21" i="15"/>
  <c r="BF21" i="15"/>
  <c r="AU21" i="15"/>
  <c r="AJ21" i="15"/>
  <c r="Y21" i="15"/>
  <c r="BE21" i="15"/>
  <c r="AT21" i="15"/>
  <c r="AI21" i="15"/>
  <c r="BD21" i="15"/>
  <c r="AS21" i="15"/>
  <c r="AH21" i="15"/>
  <c r="BC21" i="15"/>
  <c r="AR21" i="15"/>
  <c r="AA21" i="15"/>
  <c r="AE21" i="15"/>
  <c r="AC21" i="15"/>
  <c r="AG21" i="15"/>
  <c r="AD21" i="15"/>
  <c r="AF21" i="15"/>
  <c r="AB21" i="15"/>
  <c r="W1" i="15"/>
  <c r="BN20" i="46"/>
  <c r="AN37" i="55"/>
  <c r="W56" i="55"/>
  <c r="AN36" i="55"/>
  <c r="W51" i="55"/>
  <c r="W41" i="55"/>
  <c r="BK20" i="36"/>
  <c r="BA20" i="36"/>
  <c r="AQ20" i="36"/>
  <c r="BJ20" i="36"/>
  <c r="AZ20" i="36"/>
  <c r="AP20" i="36"/>
  <c r="BH20" i="36"/>
  <c r="AX20" i="36"/>
  <c r="AN20" i="36"/>
  <c r="BG20" i="36"/>
  <c r="AW20" i="36"/>
  <c r="AM20" i="36"/>
  <c r="BF20" i="36"/>
  <c r="AV20" i="36"/>
  <c r="AL20" i="36"/>
  <c r="BE20" i="36"/>
  <c r="AU20" i="36"/>
  <c r="AK20" i="36"/>
  <c r="BD20" i="36"/>
  <c r="AT20" i="36"/>
  <c r="AJ20" i="36"/>
  <c r="Z20" i="36"/>
  <c r="BB20" i="36"/>
  <c r="AY20" i="36"/>
  <c r="AS20" i="36"/>
  <c r="AR20" i="36"/>
  <c r="AO20" i="36"/>
  <c r="AI20" i="36"/>
  <c r="BM20" i="36"/>
  <c r="AH20" i="36"/>
  <c r="BL20" i="36"/>
  <c r="BI20" i="36"/>
  <c r="Y20" i="36"/>
  <c r="BC20" i="36"/>
  <c r="AA20" i="36"/>
  <c r="AD20" i="36"/>
  <c r="X21" i="36"/>
  <c r="AG20" i="36"/>
  <c r="AE20" i="36"/>
  <c r="AC20" i="36"/>
  <c r="AB20" i="36"/>
  <c r="AF20" i="36"/>
  <c r="AU35" i="40"/>
  <c r="AU37" i="40"/>
  <c r="BN19" i="33"/>
  <c r="AC42" i="22"/>
  <c r="AD40" i="22"/>
  <c r="AC37" i="22"/>
  <c r="AD36" i="22"/>
  <c r="AC28" i="22"/>
  <c r="AD27" i="22"/>
  <c r="AC40" i="22"/>
  <c r="AC36" i="22"/>
  <c r="AD35" i="22"/>
  <c r="AC27" i="22"/>
  <c r="AD58" i="22"/>
  <c r="AC35" i="22"/>
  <c r="AC58" i="22"/>
  <c r="AD55" i="22"/>
  <c r="AD53" i="22"/>
  <c r="AD51" i="22"/>
  <c r="AD49" i="22"/>
  <c r="AD47" i="22"/>
  <c r="AD45" i="22"/>
  <c r="AD43" i="22"/>
  <c r="AD34" i="22"/>
  <c r="AC55" i="22"/>
  <c r="AC53" i="22"/>
  <c r="AC51" i="22"/>
  <c r="AC49" i="22"/>
  <c r="AC47" i="22"/>
  <c r="AC45" i="22"/>
  <c r="AC43" i="22"/>
  <c r="AD41" i="22"/>
  <c r="AD39" i="22"/>
  <c r="AC34" i="22"/>
  <c r="AD33" i="22"/>
  <c r="AD57" i="22"/>
  <c r="AC41" i="22"/>
  <c r="AC39" i="22"/>
  <c r="AC33" i="22"/>
  <c r="AD32" i="22"/>
  <c r="AC57" i="22"/>
  <c r="AC32" i="22"/>
  <c r="AD31" i="22"/>
  <c r="AD38" i="22"/>
  <c r="AC31" i="22"/>
  <c r="AD30" i="22"/>
  <c r="AD56" i="22"/>
  <c r="AD54" i="22"/>
  <c r="AD52" i="22"/>
  <c r="AD50" i="22"/>
  <c r="AD48" i="22"/>
  <c r="AD46" i="22"/>
  <c r="AD44" i="22"/>
  <c r="AC38" i="22"/>
  <c r="AC30" i="22"/>
  <c r="AD29" i="22"/>
  <c r="AC56" i="22"/>
  <c r="AC54" i="22"/>
  <c r="AC52" i="22"/>
  <c r="AC50" i="22"/>
  <c r="AC48" i="22"/>
  <c r="AC46" i="22"/>
  <c r="AC44" i="22"/>
  <c r="AD42" i="22"/>
  <c r="AD37" i="22"/>
  <c r="AC29" i="22"/>
  <c r="AD28" i="22"/>
  <c r="BN19" i="8"/>
  <c r="AT29" i="22"/>
  <c r="AT33" i="22"/>
  <c r="BH19" i="50"/>
  <c r="AX19" i="50"/>
  <c r="AN19" i="50"/>
  <c r="BK19" i="50"/>
  <c r="AZ19" i="50"/>
  <c r="AO19" i="50"/>
  <c r="BJ19" i="50"/>
  <c r="AY19" i="50"/>
  <c r="AM19" i="50"/>
  <c r="BG19" i="50"/>
  <c r="AV19" i="50"/>
  <c r="AK19" i="50"/>
  <c r="Z19" i="50"/>
  <c r="BD19" i="50"/>
  <c r="AS19" i="50"/>
  <c r="AH19" i="50"/>
  <c r="BM19" i="50"/>
  <c r="AT19" i="50"/>
  <c r="AA19" i="50"/>
  <c r="BL19" i="50"/>
  <c r="AR19" i="50"/>
  <c r="Y19" i="50"/>
  <c r="BI19" i="50"/>
  <c r="AQ19" i="50"/>
  <c r="BF19" i="50"/>
  <c r="AP19" i="50"/>
  <c r="BE19" i="50"/>
  <c r="AL19" i="50"/>
  <c r="BC19" i="50"/>
  <c r="AJ19" i="50"/>
  <c r="BB19" i="50"/>
  <c r="AI19" i="50"/>
  <c r="BA19" i="50"/>
  <c r="AW19" i="50"/>
  <c r="AU19" i="50"/>
  <c r="AE19" i="50"/>
  <c r="AC19" i="50"/>
  <c r="AG19" i="50"/>
  <c r="X20" i="50"/>
  <c r="AD19" i="50"/>
  <c r="AF19" i="50"/>
  <c r="AB19" i="50"/>
  <c r="BH19" i="58"/>
  <c r="AX19" i="58"/>
  <c r="BJ19" i="58"/>
  <c r="AY19" i="58"/>
  <c r="AN19" i="58"/>
  <c r="BE19" i="58"/>
  <c r="AT19" i="58"/>
  <c r="AJ19" i="58"/>
  <c r="Z19" i="58"/>
  <c r="BD19" i="58"/>
  <c r="AS19" i="58"/>
  <c r="AI19" i="58"/>
  <c r="Y19" i="58"/>
  <c r="BB19" i="58"/>
  <c r="AM19" i="58"/>
  <c r="AZ19" i="58"/>
  <c r="AK19" i="58"/>
  <c r="BM19" i="58"/>
  <c r="AW19" i="58"/>
  <c r="AH19" i="58"/>
  <c r="BI19" i="58"/>
  <c r="AR19" i="58"/>
  <c r="BG19" i="58"/>
  <c r="AQ19" i="58"/>
  <c r="BL19" i="58"/>
  <c r="BK19" i="58"/>
  <c r="BC19" i="58"/>
  <c r="BA19" i="58"/>
  <c r="AV19" i="58"/>
  <c r="AU19" i="58"/>
  <c r="AP19" i="58"/>
  <c r="AO19" i="58"/>
  <c r="BF19" i="58"/>
  <c r="AL19" i="58"/>
  <c r="AA19" i="58"/>
  <c r="X20" i="58"/>
  <c r="AC19" i="58"/>
  <c r="AD19" i="58"/>
  <c r="AE19" i="58"/>
  <c r="AG19" i="58"/>
  <c r="AB19" i="58"/>
  <c r="AF19" i="58"/>
  <c r="BM19" i="57"/>
  <c r="BC19" i="57"/>
  <c r="AS19" i="57"/>
  <c r="AI19" i="57"/>
  <c r="Y19" i="57"/>
  <c r="BL19" i="57"/>
  <c r="BB19" i="57"/>
  <c r="AR19" i="57"/>
  <c r="AH19" i="57"/>
  <c r="BA19" i="57"/>
  <c r="AO19" i="57"/>
  <c r="AZ19" i="57"/>
  <c r="AN19" i="57"/>
  <c r="BK19" i="57"/>
  <c r="AY19" i="57"/>
  <c r="AM19" i="57"/>
  <c r="BI19" i="57"/>
  <c r="AW19" i="57"/>
  <c r="AK19" i="57"/>
  <c r="BH19" i="57"/>
  <c r="AV19" i="57"/>
  <c r="AJ19" i="57"/>
  <c r="AX19" i="57"/>
  <c r="Z19" i="57"/>
  <c r="AT19" i="57"/>
  <c r="AP19" i="57"/>
  <c r="BG19" i="57"/>
  <c r="BF19" i="57"/>
  <c r="BJ19" i="57"/>
  <c r="BE19" i="57"/>
  <c r="BD19" i="57"/>
  <c r="AU19" i="57"/>
  <c r="AQ19" i="57"/>
  <c r="AL19" i="57"/>
  <c r="AA19" i="57"/>
  <c r="X20" i="57"/>
  <c r="AE19" i="57"/>
  <c r="AG19" i="57"/>
  <c r="AD19" i="57"/>
  <c r="AB19" i="57"/>
  <c r="AF19" i="57"/>
  <c r="AC19" i="57"/>
  <c r="W29" i="55"/>
  <c r="W36" i="55"/>
  <c r="W52" i="55"/>
  <c r="AN33" i="55"/>
  <c r="BN20" i="62"/>
  <c r="BH21" i="53"/>
  <c r="AX21" i="53"/>
  <c r="AN21" i="53"/>
  <c r="BG21" i="53"/>
  <c r="AW21" i="53"/>
  <c r="AM21" i="53"/>
  <c r="BF21" i="53"/>
  <c r="AV21" i="53"/>
  <c r="AL21" i="53"/>
  <c r="BE21" i="53"/>
  <c r="AU21" i="53"/>
  <c r="AK21" i="53"/>
  <c r="BM21" i="53"/>
  <c r="BC21" i="53"/>
  <c r="AS21" i="53"/>
  <c r="AI21" i="53"/>
  <c r="Y21" i="53"/>
  <c r="BK21" i="53"/>
  <c r="BA21" i="53"/>
  <c r="AQ21" i="53"/>
  <c r="BD21" i="53"/>
  <c r="BB21" i="53"/>
  <c r="AZ21" i="53"/>
  <c r="Z21" i="53"/>
  <c r="AY21" i="53"/>
  <c r="AT21" i="53"/>
  <c r="AR21" i="53"/>
  <c r="AP21" i="53"/>
  <c r="BL21" i="53"/>
  <c r="AO21" i="53"/>
  <c r="BJ21" i="53"/>
  <c r="AJ21" i="53"/>
  <c r="BI21" i="53"/>
  <c r="AH21" i="53"/>
  <c r="AA21" i="53"/>
  <c r="AC21" i="53"/>
  <c r="AD21" i="53"/>
  <c r="AF21" i="53"/>
  <c r="AB21" i="53"/>
  <c r="AG21" i="53"/>
  <c r="AE21" i="53"/>
  <c r="W1" i="53"/>
  <c r="BN20" i="56"/>
  <c r="BN20" i="27"/>
  <c r="BN20" i="7"/>
  <c r="BD21" i="52"/>
  <c r="AT21" i="52"/>
  <c r="AJ21" i="52"/>
  <c r="Z21" i="52"/>
  <c r="BM21" i="52"/>
  <c r="BC21" i="52"/>
  <c r="AS21" i="52"/>
  <c r="AI21" i="52"/>
  <c r="Y21" i="52"/>
  <c r="BL21" i="52"/>
  <c r="BB21" i="52"/>
  <c r="AR21" i="52"/>
  <c r="AH21" i="52"/>
  <c r="AZ21" i="52"/>
  <c r="AM21" i="52"/>
  <c r="AY21" i="52"/>
  <c r="AL21" i="52"/>
  <c r="BK21" i="52"/>
  <c r="AX21" i="52"/>
  <c r="AK21" i="52"/>
  <c r="BJ21" i="52"/>
  <c r="AW21" i="52"/>
  <c r="BI21" i="52"/>
  <c r="AV21" i="52"/>
  <c r="BH21" i="52"/>
  <c r="AU21" i="52"/>
  <c r="BF21" i="52"/>
  <c r="AP21" i="52"/>
  <c r="BE21" i="52"/>
  <c r="AO21" i="52"/>
  <c r="BA21" i="52"/>
  <c r="AN21" i="52"/>
  <c r="BG21" i="52"/>
  <c r="AQ21" i="52"/>
  <c r="AA21" i="52"/>
  <c r="AD21" i="52"/>
  <c r="AG21" i="52"/>
  <c r="AF21" i="52"/>
  <c r="AB21" i="52"/>
  <c r="AC21" i="52"/>
  <c r="AE21" i="52"/>
  <c r="W1" i="52"/>
  <c r="BL20" i="16"/>
  <c r="BB20" i="16"/>
  <c r="AR20" i="16"/>
  <c r="AH20" i="16"/>
  <c r="BK20" i="16"/>
  <c r="AZ20" i="16"/>
  <c r="AO20" i="16"/>
  <c r="BJ20" i="16"/>
  <c r="AY20" i="16"/>
  <c r="AN20" i="16"/>
  <c r="BI20" i="16"/>
  <c r="AX20" i="16"/>
  <c r="AM20" i="16"/>
  <c r="BH20" i="16"/>
  <c r="AW20" i="16"/>
  <c r="AL20" i="16"/>
  <c r="AA20" i="16"/>
  <c r="BG20" i="16"/>
  <c r="AV20" i="16"/>
  <c r="AK20" i="16"/>
  <c r="Z20" i="16"/>
  <c r="BF20" i="16"/>
  <c r="AU20" i="16"/>
  <c r="AJ20" i="16"/>
  <c r="Y20" i="16"/>
  <c r="BE20" i="16"/>
  <c r="AT20" i="16"/>
  <c r="AI20" i="16"/>
  <c r="BD20" i="16"/>
  <c r="AS20" i="16"/>
  <c r="BC20" i="16"/>
  <c r="AQ20" i="16"/>
  <c r="BM20" i="16"/>
  <c r="BA20" i="16"/>
  <c r="AP20" i="16"/>
  <c r="AD20" i="16"/>
  <c r="AF20" i="16"/>
  <c r="AG20" i="16"/>
  <c r="AC20" i="16"/>
  <c r="AB20" i="16"/>
  <c r="AE20" i="16"/>
  <c r="X21" i="16"/>
  <c r="BN21" i="19"/>
  <c r="AT37" i="22"/>
  <c r="AU33" i="22"/>
  <c r="BJ21" i="46"/>
  <c r="AZ21" i="46"/>
  <c r="AP21" i="46"/>
  <c r="BH21" i="46"/>
  <c r="AX21" i="46"/>
  <c r="AN21" i="46"/>
  <c r="BF21" i="46"/>
  <c r="AV21" i="46"/>
  <c r="AL21" i="46"/>
  <c r="BK21" i="46"/>
  <c r="AU21" i="46"/>
  <c r="AH21" i="46"/>
  <c r="BI21" i="46"/>
  <c r="AT21" i="46"/>
  <c r="BG21" i="46"/>
  <c r="AS21" i="46"/>
  <c r="BE21" i="46"/>
  <c r="AR21" i="46"/>
  <c r="BD21" i="46"/>
  <c r="AQ21" i="46"/>
  <c r="BC21" i="46"/>
  <c r="AO21" i="46"/>
  <c r="Z21" i="46"/>
  <c r="BB21" i="46"/>
  <c r="AM21" i="46"/>
  <c r="Y21" i="46"/>
  <c r="BA21" i="46"/>
  <c r="AK21" i="46"/>
  <c r="BM21" i="46"/>
  <c r="AY21" i="46"/>
  <c r="AJ21" i="46"/>
  <c r="BL21" i="46"/>
  <c r="AW21" i="46"/>
  <c r="AI21" i="46"/>
  <c r="AA21" i="46"/>
  <c r="AD21" i="46"/>
  <c r="AG21" i="46"/>
  <c r="AB21" i="46"/>
  <c r="BN21" i="46" s="1"/>
  <c r="AE21" i="46"/>
  <c r="AF21" i="46"/>
  <c r="AC21" i="46"/>
  <c r="W1" i="46"/>
  <c r="W43" i="55"/>
  <c r="W53" i="55"/>
  <c r="W35" i="55"/>
  <c r="U21" i="55"/>
  <c r="E9" i="55" s="1"/>
  <c r="AT36" i="40"/>
  <c r="AU30" i="40"/>
  <c r="BE20" i="44"/>
  <c r="AU20" i="44"/>
  <c r="AK20" i="44"/>
  <c r="BL20" i="44"/>
  <c r="BB20" i="44"/>
  <c r="AR20" i="44"/>
  <c r="AH20" i="44"/>
  <c r="BJ20" i="44"/>
  <c r="AX20" i="44"/>
  <c r="AL20" i="44"/>
  <c r="Y20" i="44"/>
  <c r="BI20" i="44"/>
  <c r="AW20" i="44"/>
  <c r="AJ20" i="44"/>
  <c r="BH20" i="44"/>
  <c r="AV20" i="44"/>
  <c r="AI20" i="44"/>
  <c r="BG20" i="44"/>
  <c r="AT20" i="44"/>
  <c r="BF20" i="44"/>
  <c r="AS20" i="44"/>
  <c r="BD20" i="44"/>
  <c r="AQ20" i="44"/>
  <c r="BC20" i="44"/>
  <c r="AP20" i="44"/>
  <c r="BA20" i="44"/>
  <c r="AO20" i="44"/>
  <c r="BM20" i="44"/>
  <c r="AZ20" i="44"/>
  <c r="AN20" i="44"/>
  <c r="BK20" i="44"/>
  <c r="AY20" i="44"/>
  <c r="AM20" i="44"/>
  <c r="Z20" i="44"/>
  <c r="AA20" i="44"/>
  <c r="AF20" i="44"/>
  <c r="AD20" i="44"/>
  <c r="AE20" i="44"/>
  <c r="X21" i="44"/>
  <c r="AB20" i="44"/>
  <c r="BN20" i="44" s="1"/>
  <c r="AC20" i="44"/>
  <c r="AG20" i="44"/>
  <c r="BN20" i="53"/>
  <c r="BN19" i="18"/>
  <c r="AU27" i="40"/>
  <c r="BD21" i="45"/>
  <c r="AT21" i="45"/>
  <c r="AJ21" i="45"/>
  <c r="Z21" i="45"/>
  <c r="BH21" i="45"/>
  <c r="AW21" i="45"/>
  <c r="AL21" i="45"/>
  <c r="BF21" i="45"/>
  <c r="AU21" i="45"/>
  <c r="AI21" i="45"/>
  <c r="BE21" i="45"/>
  <c r="AS21" i="45"/>
  <c r="AH21" i="45"/>
  <c r="BM21" i="45"/>
  <c r="BB21" i="45"/>
  <c r="AQ21" i="45"/>
  <c r="BL21" i="45"/>
  <c r="BA21" i="45"/>
  <c r="AP21" i="45"/>
  <c r="BK21" i="45"/>
  <c r="AZ21" i="45"/>
  <c r="AO21" i="45"/>
  <c r="BG21" i="45"/>
  <c r="BC21" i="45"/>
  <c r="AY21" i="45"/>
  <c r="Y21" i="45"/>
  <c r="AX21" i="45"/>
  <c r="AV21" i="45"/>
  <c r="AR21" i="45"/>
  <c r="AN21" i="45"/>
  <c r="AM21" i="45"/>
  <c r="BJ21" i="45"/>
  <c r="AK21" i="45"/>
  <c r="BI21" i="45"/>
  <c r="AA21" i="45"/>
  <c r="AG21" i="45"/>
  <c r="AF21" i="45"/>
  <c r="AC21" i="45"/>
  <c r="AD21" i="45"/>
  <c r="AB21" i="45"/>
  <c r="BN21" i="45" s="1"/>
  <c r="AE21" i="45"/>
  <c r="W1" i="45"/>
  <c r="BH19" i="9"/>
  <c r="AX19" i="9"/>
  <c r="AN19" i="9"/>
  <c r="BF19" i="9"/>
  <c r="AV19" i="9"/>
  <c r="AL19" i="9"/>
  <c r="BJ19" i="9"/>
  <c r="AZ19" i="9"/>
  <c r="AP19" i="9"/>
  <c r="BK19" i="9"/>
  <c r="AU19" i="9"/>
  <c r="AH19" i="9"/>
  <c r="BI19" i="9"/>
  <c r="AT19" i="9"/>
  <c r="BG19" i="9"/>
  <c r="AS19" i="9"/>
  <c r="BE19" i="9"/>
  <c r="AR19" i="9"/>
  <c r="BD19" i="9"/>
  <c r="AQ19" i="9"/>
  <c r="BC19" i="9"/>
  <c r="AO19" i="9"/>
  <c r="Z19" i="9"/>
  <c r="BB19" i="9"/>
  <c r="AM19" i="9"/>
  <c r="Y19" i="9"/>
  <c r="BA19" i="9"/>
  <c r="AK19" i="9"/>
  <c r="BM19" i="9"/>
  <c r="AY19" i="9"/>
  <c r="AJ19" i="9"/>
  <c r="BL19" i="9"/>
  <c r="AW19" i="9"/>
  <c r="AI19" i="9"/>
  <c r="AA19" i="9"/>
  <c r="X20" i="9"/>
  <c r="AF19" i="9"/>
  <c r="AD19" i="9"/>
  <c r="AC19" i="9"/>
  <c r="AG19" i="9"/>
  <c r="AE19" i="9"/>
  <c r="AB19" i="9"/>
  <c r="BN20" i="32"/>
  <c r="BN20" i="12"/>
  <c r="BN20" i="37"/>
  <c r="AT35" i="22"/>
  <c r="AU29" i="22"/>
  <c r="AT34" i="22"/>
  <c r="BN18" i="57"/>
  <c r="BN20" i="15"/>
  <c r="W30" i="55"/>
  <c r="W44" i="55"/>
  <c r="W54" i="55"/>
  <c r="W28" i="55"/>
  <c r="BN19" i="29"/>
  <c r="AU33" i="40"/>
  <c r="AU31" i="40"/>
  <c r="BK21" i="7"/>
  <c r="BA21" i="7"/>
  <c r="AQ21" i="7"/>
  <c r="BJ21" i="7"/>
  <c r="AZ21" i="7"/>
  <c r="AP21" i="7"/>
  <c r="BI21" i="7"/>
  <c r="AY21" i="7"/>
  <c r="AO21" i="7"/>
  <c r="BL21" i="7"/>
  <c r="BB21" i="7"/>
  <c r="AR21" i="7"/>
  <c r="AH21" i="7"/>
  <c r="BH21" i="7"/>
  <c r="AX21" i="7"/>
  <c r="AN21" i="7"/>
  <c r="BC21" i="7"/>
  <c r="Y21" i="7"/>
  <c r="BG21" i="7"/>
  <c r="AW21" i="7"/>
  <c r="AM21" i="7"/>
  <c r="BF21" i="7"/>
  <c r="AV21" i="7"/>
  <c r="AL21" i="7"/>
  <c r="BM21" i="7"/>
  <c r="AS21" i="7"/>
  <c r="AI21" i="7"/>
  <c r="BE21" i="7"/>
  <c r="AU21" i="7"/>
  <c r="AK21" i="7"/>
  <c r="BD21" i="7"/>
  <c r="AT21" i="7"/>
  <c r="AJ21" i="7"/>
  <c r="Z21" i="7"/>
  <c r="AA21" i="7"/>
  <c r="AC21" i="7"/>
  <c r="AG21" i="7"/>
  <c r="AD21" i="7"/>
  <c r="AB21" i="7"/>
  <c r="AF21" i="7"/>
  <c r="AE21" i="7"/>
  <c r="W1" i="7"/>
  <c r="BN19" i="23"/>
  <c r="BF21" i="12"/>
  <c r="AV21" i="12"/>
  <c r="AL21" i="12"/>
  <c r="BD21" i="12"/>
  <c r="AT21" i="12"/>
  <c r="AJ21" i="12"/>
  <c r="Z21" i="12"/>
  <c r="BM21" i="12"/>
  <c r="BC21" i="12"/>
  <c r="AS21" i="12"/>
  <c r="AI21" i="12"/>
  <c r="Y21" i="12"/>
  <c r="BL21" i="12"/>
  <c r="AY21" i="12"/>
  <c r="AK21" i="12"/>
  <c r="BK21" i="12"/>
  <c r="AX21" i="12"/>
  <c r="AH21" i="12"/>
  <c r="BJ21" i="12"/>
  <c r="AW21" i="12"/>
  <c r="BI21" i="12"/>
  <c r="AU21" i="12"/>
  <c r="BH21" i="12"/>
  <c r="AR21" i="12"/>
  <c r="BG21" i="12"/>
  <c r="AQ21" i="12"/>
  <c r="BE21" i="12"/>
  <c r="AP21" i="12"/>
  <c r="BB21" i="12"/>
  <c r="AO21" i="12"/>
  <c r="AA21" i="12"/>
  <c r="BA21" i="12"/>
  <c r="AN21" i="12"/>
  <c r="AZ21" i="12"/>
  <c r="AM21" i="12"/>
  <c r="AE21" i="12"/>
  <c r="AF21" i="12"/>
  <c r="AG21" i="12"/>
  <c r="AC21" i="12"/>
  <c r="AD21" i="12"/>
  <c r="AB21" i="12"/>
  <c r="W1" i="12"/>
  <c r="BN21" i="60"/>
  <c r="BD21" i="37"/>
  <c r="AT21" i="37"/>
  <c r="AJ21" i="37"/>
  <c r="Z21" i="37"/>
  <c r="BJ21" i="37"/>
  <c r="AY21" i="37"/>
  <c r="AN21" i="37"/>
  <c r="BI21" i="37"/>
  <c r="AX21" i="37"/>
  <c r="AM21" i="37"/>
  <c r="BH21" i="37"/>
  <c r="AW21" i="37"/>
  <c r="AL21" i="37"/>
  <c r="BG21" i="37"/>
  <c r="AV21" i="37"/>
  <c r="AK21" i="37"/>
  <c r="Y21" i="37"/>
  <c r="BF21" i="37"/>
  <c r="AU21" i="37"/>
  <c r="AI21" i="37"/>
  <c r="BE21" i="37"/>
  <c r="AS21" i="37"/>
  <c r="AH21" i="37"/>
  <c r="BC21" i="37"/>
  <c r="AR21" i="37"/>
  <c r="BM21" i="37"/>
  <c r="BB21" i="37"/>
  <c r="AQ21" i="37"/>
  <c r="BL21" i="37"/>
  <c r="BA21" i="37"/>
  <c r="AP21" i="37"/>
  <c r="AO21" i="37"/>
  <c r="BK21" i="37"/>
  <c r="AZ21" i="37"/>
  <c r="AA21" i="37"/>
  <c r="AC21" i="37"/>
  <c r="AF21" i="37"/>
  <c r="AE21" i="37"/>
  <c r="AG21" i="37"/>
  <c r="AB21" i="37"/>
  <c r="AD21" i="37"/>
  <c r="W1" i="37"/>
  <c r="AT27" i="22"/>
  <c r="AT30" i="22"/>
  <c r="AU34" i="22"/>
  <c r="BH20" i="24"/>
  <c r="AX20" i="24"/>
  <c r="AN20" i="24"/>
  <c r="BG20" i="24"/>
  <c r="AW20" i="24"/>
  <c r="AM20" i="24"/>
  <c r="BF20" i="24"/>
  <c r="AV20" i="24"/>
  <c r="AL20" i="24"/>
  <c r="BD20" i="24"/>
  <c r="AT20" i="24"/>
  <c r="AJ20" i="24"/>
  <c r="Z20" i="24"/>
  <c r="BM20" i="24"/>
  <c r="BC20" i="24"/>
  <c r="AS20" i="24"/>
  <c r="AI20" i="24"/>
  <c r="Y20" i="24"/>
  <c r="BL20" i="24"/>
  <c r="BB20" i="24"/>
  <c r="AR20" i="24"/>
  <c r="AH20" i="24"/>
  <c r="BI20" i="24"/>
  <c r="BE20" i="24"/>
  <c r="BA20" i="24"/>
  <c r="AZ20" i="24"/>
  <c r="AA20" i="24"/>
  <c r="AY20" i="24"/>
  <c r="AU20" i="24"/>
  <c r="AQ20" i="24"/>
  <c r="AP20" i="24"/>
  <c r="BK20" i="24"/>
  <c r="AO20" i="24"/>
  <c r="BJ20" i="24"/>
  <c r="AK20" i="24"/>
  <c r="AF20" i="24"/>
  <c r="AG20" i="24"/>
  <c r="AC20" i="24"/>
  <c r="AD20" i="24"/>
  <c r="AE20" i="24"/>
  <c r="AB20" i="24"/>
  <c r="X21" i="24"/>
  <c r="W32" i="55"/>
  <c r="AN31" i="55"/>
  <c r="W45" i="55"/>
  <c r="W55" i="55"/>
  <c r="W37" i="55"/>
  <c r="BN19" i="14"/>
  <c r="BJ20" i="26"/>
  <c r="AZ20" i="26"/>
  <c r="AP20" i="26"/>
  <c r="BE20" i="26"/>
  <c r="AT20" i="26"/>
  <c r="AI20" i="26"/>
  <c r="BD20" i="26"/>
  <c r="AS20" i="26"/>
  <c r="AH20" i="26"/>
  <c r="BC20" i="26"/>
  <c r="AR20" i="26"/>
  <c r="BM20" i="26"/>
  <c r="BB20" i="26"/>
  <c r="AQ20" i="26"/>
  <c r="BL20" i="26"/>
  <c r="BA20" i="26"/>
  <c r="AO20" i="26"/>
  <c r="BK20" i="26"/>
  <c r="AY20" i="26"/>
  <c r="AN20" i="26"/>
  <c r="BI20" i="26"/>
  <c r="AX20" i="26"/>
  <c r="AM20" i="26"/>
  <c r="BH20" i="26"/>
  <c r="AW20" i="26"/>
  <c r="AL20" i="26"/>
  <c r="AA20" i="26"/>
  <c r="BG20" i="26"/>
  <c r="AV20" i="26"/>
  <c r="AK20" i="26"/>
  <c r="Z20" i="26"/>
  <c r="AU20" i="26"/>
  <c r="AJ20" i="26"/>
  <c r="Y20" i="26"/>
  <c r="BF20" i="26"/>
  <c r="AD20" i="26"/>
  <c r="AF20" i="26"/>
  <c r="AG20" i="26"/>
  <c r="X21" i="26"/>
  <c r="AE20" i="26"/>
  <c r="AB20" i="26"/>
  <c r="AC20" i="26"/>
  <c r="BE20" i="49"/>
  <c r="AU20" i="49"/>
  <c r="AK20" i="49"/>
  <c r="BL20" i="49"/>
  <c r="BB20" i="49"/>
  <c r="AR20" i="49"/>
  <c r="AH20" i="49"/>
  <c r="BF20" i="49"/>
  <c r="AS20" i="49"/>
  <c r="BC20" i="49"/>
  <c r="AP20" i="49"/>
  <c r="BA20" i="49"/>
  <c r="AO20" i="49"/>
  <c r="BM20" i="49"/>
  <c r="AZ20" i="49"/>
  <c r="AN20" i="49"/>
  <c r="BJ20" i="49"/>
  <c r="AX20" i="49"/>
  <c r="AL20" i="49"/>
  <c r="Y20" i="49"/>
  <c r="BI20" i="49"/>
  <c r="AW20" i="49"/>
  <c r="AJ20" i="49"/>
  <c r="AM20" i="49"/>
  <c r="AI20" i="49"/>
  <c r="BK20" i="49"/>
  <c r="BH20" i="49"/>
  <c r="BG20" i="49"/>
  <c r="Z20" i="49"/>
  <c r="BD20" i="49"/>
  <c r="AY20" i="49"/>
  <c r="AV20" i="49"/>
  <c r="AT20" i="49"/>
  <c r="AQ20" i="49"/>
  <c r="AA20" i="49"/>
  <c r="X21" i="49"/>
  <c r="AF20" i="49"/>
  <c r="AC20" i="49"/>
  <c r="AG20" i="49"/>
  <c r="AD20" i="49"/>
  <c r="AE20" i="49"/>
  <c r="AB20" i="49"/>
  <c r="BF21" i="62"/>
  <c r="AV21" i="62"/>
  <c r="AL21" i="62"/>
  <c r="BE21" i="62"/>
  <c r="AU21" i="62"/>
  <c r="AK21" i="62"/>
  <c r="BD21" i="62"/>
  <c r="AT21" i="62"/>
  <c r="AJ21" i="62"/>
  <c r="Z21" i="62"/>
  <c r="BM21" i="62"/>
  <c r="BC21" i="62"/>
  <c r="AS21" i="62"/>
  <c r="AI21" i="62"/>
  <c r="Y21" i="62"/>
  <c r="BL21" i="62"/>
  <c r="BB21" i="62"/>
  <c r="AR21" i="62"/>
  <c r="AH21" i="62"/>
  <c r="BJ21" i="62"/>
  <c r="AZ21" i="62"/>
  <c r="AP21" i="62"/>
  <c r="BG21" i="62"/>
  <c r="AW21" i="62"/>
  <c r="AM21" i="62"/>
  <c r="BI21" i="62"/>
  <c r="BH21" i="62"/>
  <c r="BA21" i="62"/>
  <c r="AY21" i="62"/>
  <c r="AX21" i="62"/>
  <c r="AQ21" i="62"/>
  <c r="AO21" i="62"/>
  <c r="BK21" i="62"/>
  <c r="AN21" i="62"/>
  <c r="AA21" i="62"/>
  <c r="AG21" i="62"/>
  <c r="AB21" i="62"/>
  <c r="AD21" i="62"/>
  <c r="AC21" i="62"/>
  <c r="AF21" i="62"/>
  <c r="AE21" i="62"/>
  <c r="W1" i="62"/>
  <c r="BH21" i="38"/>
  <c r="AX21" i="38"/>
  <c r="AN21" i="38"/>
  <c r="BE21" i="38"/>
  <c r="AU21" i="38"/>
  <c r="AK21" i="38"/>
  <c r="BD21" i="38"/>
  <c r="AT21" i="38"/>
  <c r="AJ21" i="38"/>
  <c r="Z21" i="38"/>
  <c r="BL21" i="38"/>
  <c r="BB21" i="38"/>
  <c r="AR21" i="38"/>
  <c r="AH21" i="38"/>
  <c r="BC21" i="38"/>
  <c r="AM21" i="38"/>
  <c r="BA21" i="38"/>
  <c r="AL21" i="38"/>
  <c r="AZ21" i="38"/>
  <c r="AI21" i="38"/>
  <c r="AY21" i="38"/>
  <c r="BM21" i="38"/>
  <c r="AW21" i="38"/>
  <c r="BK21" i="38"/>
  <c r="AV21" i="38"/>
  <c r="BJ21" i="38"/>
  <c r="AS21" i="38"/>
  <c r="BI21" i="38"/>
  <c r="AQ21" i="38"/>
  <c r="BG21" i="38"/>
  <c r="AP21" i="38"/>
  <c r="Y21" i="38"/>
  <c r="BF21" i="38"/>
  <c r="AO21" i="38"/>
  <c r="AA21" i="38"/>
  <c r="AF21" i="38"/>
  <c r="AD21" i="38"/>
  <c r="AB21" i="38"/>
  <c r="AG21" i="38"/>
  <c r="AE21" i="38"/>
  <c r="AC21" i="38"/>
  <c r="W1" i="38"/>
  <c r="BN19" i="30"/>
  <c r="BN19" i="36"/>
  <c r="BE20" i="29"/>
  <c r="AU20" i="29"/>
  <c r="AK20" i="29"/>
  <c r="BL20" i="29"/>
  <c r="BB20" i="29"/>
  <c r="AR20" i="29"/>
  <c r="AH20" i="29"/>
  <c r="BI20" i="29"/>
  <c r="AW20" i="29"/>
  <c r="AJ20" i="29"/>
  <c r="BH20" i="29"/>
  <c r="AV20" i="29"/>
  <c r="AI20" i="29"/>
  <c r="BG20" i="29"/>
  <c r="AT20" i="29"/>
  <c r="BF20" i="29"/>
  <c r="AS20" i="29"/>
  <c r="BD20" i="29"/>
  <c r="AQ20" i="29"/>
  <c r="BC20" i="29"/>
  <c r="AP20" i="29"/>
  <c r="BM20" i="29"/>
  <c r="AZ20" i="29"/>
  <c r="AN20" i="29"/>
  <c r="BK20" i="29"/>
  <c r="AY20" i="29"/>
  <c r="AM20" i="29"/>
  <c r="Z20" i="29"/>
  <c r="BJ20" i="29"/>
  <c r="AX20" i="29"/>
  <c r="AL20" i="29"/>
  <c r="Y20" i="29"/>
  <c r="BA20" i="29"/>
  <c r="AO20" i="29"/>
  <c r="AA20" i="29"/>
  <c r="AG20" i="29"/>
  <c r="AD20" i="29"/>
  <c r="AC20" i="29"/>
  <c r="AB20" i="29"/>
  <c r="X21" i="29"/>
  <c r="AF20" i="29"/>
  <c r="AE20" i="29"/>
  <c r="AT34" i="40"/>
  <c r="AU36" i="40"/>
  <c r="BM21" i="27"/>
  <c r="BC21" i="27"/>
  <c r="AS21" i="27"/>
  <c r="AI21" i="27"/>
  <c r="Y21" i="27"/>
  <c r="BK21" i="27"/>
  <c r="BA21" i="27"/>
  <c r="AQ21" i="27"/>
  <c r="BJ21" i="27"/>
  <c r="AZ21" i="27"/>
  <c r="AP21" i="27"/>
  <c r="BF21" i="27"/>
  <c r="AV21" i="27"/>
  <c r="AL21" i="27"/>
  <c r="BD21" i="27"/>
  <c r="AT21" i="27"/>
  <c r="AJ21" i="27"/>
  <c r="Z21" i="27"/>
  <c r="AY21" i="27"/>
  <c r="AX21" i="27"/>
  <c r="AW21" i="27"/>
  <c r="AU21" i="27"/>
  <c r="AA21" i="27"/>
  <c r="BL21" i="27"/>
  <c r="AR21" i="27"/>
  <c r="BI21" i="27"/>
  <c r="AO21" i="27"/>
  <c r="BH21" i="27"/>
  <c r="AN21" i="27"/>
  <c r="BG21" i="27"/>
  <c r="AM21" i="27"/>
  <c r="BE21" i="27"/>
  <c r="AK21" i="27"/>
  <c r="AH21" i="27"/>
  <c r="BB21" i="27"/>
  <c r="AD21" i="27"/>
  <c r="AG21" i="27"/>
  <c r="AB21" i="27"/>
  <c r="AE21" i="27"/>
  <c r="AF21" i="27"/>
  <c r="AC21" i="27"/>
  <c r="W1" i="27"/>
  <c r="BN19" i="34"/>
  <c r="BM20" i="8"/>
  <c r="BC20" i="8"/>
  <c r="AS20" i="8"/>
  <c r="AI20" i="8"/>
  <c r="Y20" i="8"/>
  <c r="BL20" i="8"/>
  <c r="BB20" i="8"/>
  <c r="AR20" i="8"/>
  <c r="AH20" i="8"/>
  <c r="BK20" i="8"/>
  <c r="BA20" i="8"/>
  <c r="AQ20" i="8"/>
  <c r="BJ20" i="8"/>
  <c r="AZ20" i="8"/>
  <c r="AP20" i="8"/>
  <c r="BI20" i="8"/>
  <c r="AY20" i="8"/>
  <c r="AO20" i="8"/>
  <c r="BH20" i="8"/>
  <c r="AX20" i="8"/>
  <c r="AN20" i="8"/>
  <c r="BG20" i="8"/>
  <c r="AW20" i="8"/>
  <c r="AM20" i="8"/>
  <c r="BF20" i="8"/>
  <c r="AV20" i="8"/>
  <c r="AL20" i="8"/>
  <c r="BE20" i="8"/>
  <c r="AU20" i="8"/>
  <c r="AK20" i="8"/>
  <c r="BD20" i="8"/>
  <c r="AT20" i="8"/>
  <c r="AJ20" i="8"/>
  <c r="Z20" i="8"/>
  <c r="AA20" i="8"/>
  <c r="AE20" i="8"/>
  <c r="AG20" i="8"/>
  <c r="AD20" i="8"/>
  <c r="AB20" i="8"/>
  <c r="AF20" i="8"/>
  <c r="X21" i="8"/>
  <c r="AC20" i="8"/>
  <c r="AU35" i="22"/>
  <c r="W57" i="55"/>
  <c r="W34" i="55"/>
  <c r="W46" i="55"/>
  <c r="AN28" i="55"/>
  <c r="AU36" i="55" s="1"/>
  <c r="W42" i="55"/>
  <c r="L54" i="4"/>
  <c r="M28" i="4"/>
  <c r="M36" i="4"/>
  <c r="M49" i="4"/>
  <c r="N36" i="4"/>
  <c r="M62" i="4"/>
  <c r="U15" i="54"/>
  <c r="Y26" i="19"/>
  <c r="Y26" i="41"/>
  <c r="L36" i="4"/>
  <c r="M19" i="4"/>
  <c r="N19" i="4"/>
  <c r="G54" i="4"/>
  <c r="U14" i="54"/>
  <c r="U15" i="11"/>
  <c r="U14" i="19"/>
  <c r="Y26" i="60"/>
  <c r="H58" i="4"/>
  <c r="X1" i="41"/>
  <c r="L62" i="4"/>
  <c r="AI27" i="54"/>
  <c r="U14" i="11"/>
  <c r="X1" i="19"/>
  <c r="AH27" i="60"/>
  <c r="U15" i="39"/>
  <c r="N28" i="4"/>
  <c r="L49" i="4"/>
  <c r="X1" i="54"/>
  <c r="AI27" i="11"/>
  <c r="AJ27" i="60"/>
  <c r="U14" i="39"/>
  <c r="N45" i="4"/>
  <c r="N62" i="4"/>
  <c r="AH27" i="11"/>
  <c r="AI27" i="60"/>
  <c r="AI27" i="41"/>
  <c r="Y26" i="39"/>
  <c r="G28" i="4"/>
  <c r="M54" i="4"/>
  <c r="Y26" i="11"/>
  <c r="AJ27" i="19"/>
  <c r="U15" i="60"/>
  <c r="AH27" i="41"/>
  <c r="AJ27" i="39"/>
  <c r="U15" i="41"/>
  <c r="G19" i="4"/>
  <c r="L19" i="4"/>
  <c r="L45" i="4"/>
  <c r="Y26" i="54"/>
  <c r="AJ27" i="11"/>
  <c r="AI27" i="19"/>
  <c r="U14" i="60"/>
  <c r="AH27" i="39"/>
  <c r="N54" i="4"/>
  <c r="G45" i="4"/>
  <c r="L28" i="4"/>
  <c r="M45" i="4"/>
  <c r="G62" i="4"/>
  <c r="G49" i="4"/>
  <c r="AJ27" i="54"/>
  <c r="A9" i="11"/>
  <c r="U15" i="19"/>
  <c r="A9" i="60"/>
  <c r="U14" i="41"/>
  <c r="AI27" i="39"/>
  <c r="G36" i="4"/>
  <c r="N49" i="4"/>
  <c r="AH27" i="54"/>
  <c r="X1" i="11"/>
  <c r="AH27" i="19"/>
  <c r="X1" i="60"/>
  <c r="AJ27" i="41"/>
  <c r="X1" i="39"/>
  <c r="A9" i="54"/>
  <c r="A9" i="19"/>
  <c r="A9" i="41"/>
  <c r="A9" i="39"/>
  <c r="D18" i="4"/>
  <c r="D42" i="4"/>
  <c r="D63" i="4"/>
  <c r="D40" i="4"/>
  <c r="D9" i="4"/>
  <c r="D57" i="4"/>
  <c r="H1" i="39" l="1"/>
  <c r="AJ38" i="41"/>
  <c r="AJ30" i="41"/>
  <c r="AJ35" i="41"/>
  <c r="AJ58" i="41"/>
  <c r="AJ55" i="41"/>
  <c r="AJ53" i="41"/>
  <c r="AJ51" i="41"/>
  <c r="AJ49" i="41"/>
  <c r="AJ47" i="41"/>
  <c r="AJ45" i="41"/>
  <c r="AJ43" i="41"/>
  <c r="AJ34" i="41"/>
  <c r="AJ29" i="41"/>
  <c r="AJ56" i="41"/>
  <c r="AJ46" i="41"/>
  <c r="AJ36" i="41"/>
  <c r="AJ32" i="41"/>
  <c r="AJ57" i="41"/>
  <c r="AJ48" i="41"/>
  <c r="AJ28" i="41"/>
  <c r="AJ50" i="41"/>
  <c r="AJ31" i="41"/>
  <c r="AJ39" i="41"/>
  <c r="AJ52" i="41"/>
  <c r="AJ41" i="41"/>
  <c r="AJ42" i="41"/>
  <c r="AJ37" i="41"/>
  <c r="AJ54" i="41"/>
  <c r="AJ44" i="41"/>
  <c r="AJ40" i="41"/>
  <c r="AJ33" i="41"/>
  <c r="U13" i="41"/>
  <c r="H1" i="60"/>
  <c r="AH58" i="19"/>
  <c r="AH56" i="19"/>
  <c r="AH53" i="19"/>
  <c r="AH42" i="19"/>
  <c r="AH39" i="19"/>
  <c r="AH35" i="19"/>
  <c r="AH50" i="19"/>
  <c r="AH47" i="19"/>
  <c r="AH36" i="19"/>
  <c r="AH44" i="19"/>
  <c r="AH38" i="19"/>
  <c r="AH37" i="19"/>
  <c r="AH55" i="19"/>
  <c r="AH41" i="19"/>
  <c r="AH28" i="19"/>
  <c r="U12" i="19"/>
  <c r="AH52" i="19"/>
  <c r="AH49" i="19"/>
  <c r="AH29" i="19"/>
  <c r="AH46" i="19"/>
  <c r="AH43" i="19"/>
  <c r="AH30" i="19"/>
  <c r="AH54" i="19"/>
  <c r="AH51" i="19"/>
  <c r="AH32" i="19"/>
  <c r="AH57" i="19"/>
  <c r="AH48" i="19"/>
  <c r="AH45" i="19"/>
  <c r="AH40" i="19"/>
  <c r="AH33" i="19"/>
  <c r="AH34" i="19"/>
  <c r="AH31" i="19"/>
  <c r="H1" i="11"/>
  <c r="AH31" i="54"/>
  <c r="AH56" i="54"/>
  <c r="AH54" i="54"/>
  <c r="AH52" i="54"/>
  <c r="AH50" i="54"/>
  <c r="AH48" i="54"/>
  <c r="AH46" i="54"/>
  <c r="AH44" i="54"/>
  <c r="AH29" i="54"/>
  <c r="AH40" i="54"/>
  <c r="AH36" i="54"/>
  <c r="AH37" i="54"/>
  <c r="U12" i="54"/>
  <c r="AH58" i="54"/>
  <c r="AH57" i="54"/>
  <c r="AH42" i="54"/>
  <c r="AH28" i="54"/>
  <c r="AH53" i="54"/>
  <c r="AH47" i="54"/>
  <c r="AH43" i="54"/>
  <c r="AH39" i="54"/>
  <c r="AH33" i="54"/>
  <c r="AH32" i="54"/>
  <c r="AH30" i="54"/>
  <c r="AH55" i="54"/>
  <c r="AH45" i="54"/>
  <c r="AH41" i="54"/>
  <c r="AH51" i="54"/>
  <c r="AH38" i="54"/>
  <c r="AH49" i="54"/>
  <c r="AH34" i="54"/>
  <c r="AH35" i="54"/>
  <c r="AI58" i="39"/>
  <c r="U11" i="39"/>
  <c r="AI55" i="39"/>
  <c r="AI53" i="39"/>
  <c r="AI51" i="39"/>
  <c r="AI49" i="39"/>
  <c r="AI47" i="39"/>
  <c r="AI45" i="39"/>
  <c r="AI43" i="39"/>
  <c r="AI34" i="39"/>
  <c r="AX34" i="39" s="1"/>
  <c r="AI41" i="39"/>
  <c r="AI39" i="39"/>
  <c r="AI33" i="39"/>
  <c r="AX33" i="39" s="1"/>
  <c r="AI57" i="39"/>
  <c r="AI32" i="39"/>
  <c r="AX32" i="39" s="1"/>
  <c r="AI31" i="39"/>
  <c r="AX31" i="39" s="1"/>
  <c r="AI38" i="39"/>
  <c r="AI30" i="39"/>
  <c r="AX30" i="39" s="1"/>
  <c r="AI56" i="39"/>
  <c r="AI54" i="39"/>
  <c r="AI52" i="39"/>
  <c r="AI50" i="39"/>
  <c r="AI48" i="39"/>
  <c r="AI46" i="39"/>
  <c r="AI44" i="39"/>
  <c r="AI29" i="39"/>
  <c r="AX29" i="39" s="1"/>
  <c r="AI42" i="39"/>
  <c r="AI37" i="39"/>
  <c r="AX37" i="39" s="1"/>
  <c r="AI28" i="39"/>
  <c r="AX28" i="39" s="1"/>
  <c r="AX27" i="39"/>
  <c r="AI36" i="39"/>
  <c r="AX36" i="39" s="1"/>
  <c r="AI35" i="39"/>
  <c r="AX35" i="39" s="1"/>
  <c r="AI40" i="39"/>
  <c r="U19" i="41"/>
  <c r="U20" i="41" s="1"/>
  <c r="U22" i="41" s="1"/>
  <c r="E8" i="41" s="1"/>
  <c r="U17" i="41"/>
  <c r="U18" i="41" s="1"/>
  <c r="AP55" i="41"/>
  <c r="AJ56" i="54"/>
  <c r="AJ54" i="54"/>
  <c r="AJ52" i="54"/>
  <c r="AJ50" i="54"/>
  <c r="AJ48" i="54"/>
  <c r="AJ46" i="54"/>
  <c r="AJ44" i="54"/>
  <c r="AJ29" i="54"/>
  <c r="AJ40" i="54"/>
  <c r="AJ36" i="54"/>
  <c r="AJ58" i="54"/>
  <c r="AJ57" i="54"/>
  <c r="AJ39" i="54"/>
  <c r="AJ38" i="54"/>
  <c r="AJ34" i="54"/>
  <c r="AJ32" i="54"/>
  <c r="AJ30" i="54"/>
  <c r="AJ31" i="54"/>
  <c r="AJ28" i="54"/>
  <c r="AJ51" i="54"/>
  <c r="U13" i="54"/>
  <c r="AJ53" i="54"/>
  <c r="AJ42" i="54"/>
  <c r="AJ33" i="54"/>
  <c r="AJ49" i="54"/>
  <c r="AJ47" i="54"/>
  <c r="AJ37" i="54"/>
  <c r="AJ55" i="54"/>
  <c r="AJ45" i="54"/>
  <c r="AJ43" i="54"/>
  <c r="AJ41" i="54"/>
  <c r="AJ35" i="54"/>
  <c r="AH35" i="39"/>
  <c r="U12" i="39"/>
  <c r="AH58" i="39"/>
  <c r="AH55" i="39"/>
  <c r="AH53" i="39"/>
  <c r="AH51" i="39"/>
  <c r="AH49" i="39"/>
  <c r="AH47" i="39"/>
  <c r="AH45" i="39"/>
  <c r="AH43" i="39"/>
  <c r="AH34" i="39"/>
  <c r="AH41" i="39"/>
  <c r="AH39" i="39"/>
  <c r="AH33" i="39"/>
  <c r="AH57" i="39"/>
  <c r="AH32" i="39"/>
  <c r="AH31" i="39"/>
  <c r="AH38" i="39"/>
  <c r="AH30" i="39"/>
  <c r="AH56" i="39"/>
  <c r="AH54" i="39"/>
  <c r="AH52" i="39"/>
  <c r="AH50" i="39"/>
  <c r="AH48" i="39"/>
  <c r="AH46" i="39"/>
  <c r="AH44" i="39"/>
  <c r="AH29" i="39"/>
  <c r="AH42" i="39"/>
  <c r="AH36" i="39"/>
  <c r="AH28" i="39"/>
  <c r="AH37" i="39"/>
  <c r="AH40" i="39"/>
  <c r="AP55" i="60"/>
  <c r="U17" i="60"/>
  <c r="U18" i="60" s="1"/>
  <c r="U19" i="60"/>
  <c r="U20" i="60" s="1"/>
  <c r="U22" i="60" s="1"/>
  <c r="E8" i="60" s="1"/>
  <c r="AI55" i="19"/>
  <c r="AI53" i="19"/>
  <c r="AI51" i="19"/>
  <c r="AI49" i="19"/>
  <c r="AI47" i="19"/>
  <c r="AI45" i="19"/>
  <c r="AI43" i="19"/>
  <c r="AI34" i="19"/>
  <c r="AX34" i="19" s="1"/>
  <c r="AI50" i="19"/>
  <c r="AI36" i="19"/>
  <c r="AX36" i="19" s="1"/>
  <c r="AI44" i="19"/>
  <c r="AI38" i="19"/>
  <c r="AI37" i="19"/>
  <c r="AX37" i="19" s="1"/>
  <c r="AX27" i="19"/>
  <c r="AI41" i="19"/>
  <c r="AI28" i="19"/>
  <c r="AX28" i="19" s="1"/>
  <c r="AI52" i="19"/>
  <c r="AI29" i="19"/>
  <c r="AX29" i="19" s="1"/>
  <c r="U11" i="19"/>
  <c r="AI46" i="19"/>
  <c r="AI30" i="19"/>
  <c r="AX30" i="19" s="1"/>
  <c r="AI31" i="19"/>
  <c r="AX31" i="19" s="1"/>
  <c r="AI57" i="19"/>
  <c r="AI48" i="19"/>
  <c r="AI40" i="19"/>
  <c r="AI33" i="19"/>
  <c r="AX33" i="19" s="1"/>
  <c r="AI56" i="19"/>
  <c r="AI42" i="19"/>
  <c r="AI39" i="19"/>
  <c r="AI35" i="19"/>
  <c r="AX35" i="19" s="1"/>
  <c r="AI58" i="19"/>
  <c r="AI32" i="19"/>
  <c r="AX32" i="19" s="1"/>
  <c r="AI54" i="19"/>
  <c r="AJ41" i="11"/>
  <c r="AJ39" i="11"/>
  <c r="AJ33" i="11"/>
  <c r="AJ31" i="11"/>
  <c r="AJ54" i="11"/>
  <c r="AJ44" i="11"/>
  <c r="AJ37" i="11"/>
  <c r="U13" i="11"/>
  <c r="AJ49" i="11"/>
  <c r="AJ40" i="11"/>
  <c r="AJ48" i="11"/>
  <c r="AJ38" i="11"/>
  <c r="AJ34" i="11"/>
  <c r="AJ28" i="11"/>
  <c r="AJ53" i="11"/>
  <c r="AJ43" i="11"/>
  <c r="AJ52" i="11"/>
  <c r="AJ35" i="11"/>
  <c r="AJ47" i="11"/>
  <c r="AJ32" i="11"/>
  <c r="AJ29" i="11"/>
  <c r="AJ58" i="11"/>
  <c r="AJ57" i="11"/>
  <c r="AJ56" i="11"/>
  <c r="AJ46" i="11"/>
  <c r="AJ42" i="11"/>
  <c r="AJ51" i="11"/>
  <c r="AJ36" i="11"/>
  <c r="AJ50" i="11"/>
  <c r="AJ30" i="11"/>
  <c r="AJ55" i="11"/>
  <c r="AJ45" i="11"/>
  <c r="Y42" i="54"/>
  <c r="Y37" i="54"/>
  <c r="Y28" i="54"/>
  <c r="Y35" i="54"/>
  <c r="AP33" i="54"/>
  <c r="Y55" i="54"/>
  <c r="Y53" i="54"/>
  <c r="Y51" i="54"/>
  <c r="Y49" i="54"/>
  <c r="Y47" i="54"/>
  <c r="Y45" i="54"/>
  <c r="Y43" i="54"/>
  <c r="Y34" i="54"/>
  <c r="AP31" i="54"/>
  <c r="Y39" i="54"/>
  <c r="Y38" i="54"/>
  <c r="Y36" i="54"/>
  <c r="Y32" i="54"/>
  <c r="W32" i="54" s="1"/>
  <c r="AP30" i="54"/>
  <c r="Y30" i="54"/>
  <c r="AP28" i="54"/>
  <c r="AC26" i="54"/>
  <c r="AP34" i="54"/>
  <c r="Y27" i="54"/>
  <c r="Y46" i="54"/>
  <c r="Y33" i="54"/>
  <c r="Y48" i="54"/>
  <c r="AP36" i="54"/>
  <c r="AP35" i="54"/>
  <c r="Y54" i="54"/>
  <c r="Y44" i="54"/>
  <c r="Y57" i="54"/>
  <c r="Y52" i="54"/>
  <c r="Y50" i="54"/>
  <c r="Y40" i="54"/>
  <c r="Y56" i="54"/>
  <c r="AP29" i="54"/>
  <c r="AN29" i="54" s="1"/>
  <c r="AP32" i="54"/>
  <c r="AN32" i="54" s="1"/>
  <c r="Y31" i="54"/>
  <c r="AP27" i="54"/>
  <c r="AN27" i="54" s="1"/>
  <c r="Y58" i="54"/>
  <c r="Y41" i="54"/>
  <c r="Y29" i="54"/>
  <c r="B12" i="54"/>
  <c r="AP37" i="54"/>
  <c r="A4" i="54"/>
  <c r="AJ55" i="39"/>
  <c r="AJ53" i="39"/>
  <c r="AJ51" i="39"/>
  <c r="AJ49" i="39"/>
  <c r="AJ47" i="39"/>
  <c r="AJ45" i="39"/>
  <c r="AJ43" i="39"/>
  <c r="AJ34" i="39"/>
  <c r="AJ41" i="39"/>
  <c r="AJ39" i="39"/>
  <c r="AJ33" i="39"/>
  <c r="AJ57" i="39"/>
  <c r="AJ32" i="39"/>
  <c r="U13" i="39"/>
  <c r="AJ31" i="39"/>
  <c r="AJ38" i="39"/>
  <c r="AJ30" i="39"/>
  <c r="AJ56" i="39"/>
  <c r="AJ54" i="39"/>
  <c r="AJ52" i="39"/>
  <c r="AJ50" i="39"/>
  <c r="AJ48" i="39"/>
  <c r="AJ46" i="39"/>
  <c r="AJ44" i="39"/>
  <c r="AJ29" i="39"/>
  <c r="AJ42" i="39"/>
  <c r="AJ37" i="39"/>
  <c r="AJ28" i="39"/>
  <c r="AJ40" i="39"/>
  <c r="AJ36" i="39"/>
  <c r="AJ58" i="39"/>
  <c r="AJ35" i="39"/>
  <c r="AH57" i="41"/>
  <c r="AH32" i="41"/>
  <c r="AH42" i="41"/>
  <c r="AH37" i="41"/>
  <c r="AH28" i="41"/>
  <c r="AH40" i="41"/>
  <c r="AH36" i="41"/>
  <c r="AH35" i="41"/>
  <c r="AH55" i="41"/>
  <c r="AH54" i="41"/>
  <c r="AH45" i="41"/>
  <c r="AH44" i="41"/>
  <c r="AH33" i="41"/>
  <c r="AH29" i="41"/>
  <c r="AH56" i="41"/>
  <c r="AH47" i="41"/>
  <c r="AH46" i="41"/>
  <c r="AH49" i="41"/>
  <c r="AH48" i="41"/>
  <c r="AH58" i="41"/>
  <c r="AH38" i="41"/>
  <c r="AH31" i="41"/>
  <c r="AH51" i="41"/>
  <c r="AH50" i="41"/>
  <c r="U12" i="41"/>
  <c r="AH39" i="41"/>
  <c r="AH34" i="41"/>
  <c r="AH53" i="41"/>
  <c r="AH52" i="41"/>
  <c r="AH43" i="41"/>
  <c r="AH41" i="41"/>
  <c r="AH30" i="41"/>
  <c r="AJ41" i="19"/>
  <c r="AJ39" i="19"/>
  <c r="AJ33" i="19"/>
  <c r="AJ47" i="19"/>
  <c r="AJ44" i="19"/>
  <c r="AJ38" i="19"/>
  <c r="AJ37" i="19"/>
  <c r="AJ28" i="19"/>
  <c r="AJ55" i="19"/>
  <c r="AJ52" i="19"/>
  <c r="AJ29" i="19"/>
  <c r="AJ49" i="19"/>
  <c r="AJ46" i="19"/>
  <c r="AJ30" i="19"/>
  <c r="AJ43" i="19"/>
  <c r="AJ31" i="19"/>
  <c r="AJ58" i="19"/>
  <c r="AJ54" i="19"/>
  <c r="AJ32" i="19"/>
  <c r="U13" i="19"/>
  <c r="AJ45" i="19"/>
  <c r="AJ56" i="19"/>
  <c r="AJ42" i="19"/>
  <c r="AJ35" i="19"/>
  <c r="AJ34" i="19"/>
  <c r="AJ53" i="19"/>
  <c r="AJ50" i="19"/>
  <c r="AJ36" i="19"/>
  <c r="AJ40" i="19"/>
  <c r="AJ48" i="19"/>
  <c r="AJ57" i="19"/>
  <c r="AJ51" i="19"/>
  <c r="Y57" i="11"/>
  <c r="Y32" i="11"/>
  <c r="AP29" i="11"/>
  <c r="AN29" i="11" s="1"/>
  <c r="Y38" i="11"/>
  <c r="AP36" i="11"/>
  <c r="Y30" i="11"/>
  <c r="AP27" i="11"/>
  <c r="AN27" i="11" s="1"/>
  <c r="Y53" i="11"/>
  <c r="Y43" i="11"/>
  <c r="Y39" i="11"/>
  <c r="AP35" i="11"/>
  <c r="Y52" i="11"/>
  <c r="Y35" i="11"/>
  <c r="Y47" i="11"/>
  <c r="AP32" i="11"/>
  <c r="AN32" i="11" s="1"/>
  <c r="Y29" i="11"/>
  <c r="Y58" i="11"/>
  <c r="Y56" i="11"/>
  <c r="Y46" i="11"/>
  <c r="Y42" i="11"/>
  <c r="A4" i="11"/>
  <c r="Y51" i="11"/>
  <c r="Y36" i="11"/>
  <c r="AC26" i="11"/>
  <c r="Y50" i="11"/>
  <c r="AP33" i="11"/>
  <c r="Y55" i="11"/>
  <c r="Y45" i="11"/>
  <c r="Y41" i="11"/>
  <c r="Y33" i="11"/>
  <c r="AP30" i="11"/>
  <c r="Y27" i="11"/>
  <c r="B12" i="11"/>
  <c r="Y54" i="11"/>
  <c r="Y44" i="11"/>
  <c r="Y37" i="11"/>
  <c r="Y49" i="11"/>
  <c r="Y40" i="11"/>
  <c r="AP34" i="11"/>
  <c r="Y48" i="11"/>
  <c r="Y34" i="11"/>
  <c r="AP31" i="11"/>
  <c r="Y31" i="11"/>
  <c r="AP28" i="11"/>
  <c r="Y28" i="11"/>
  <c r="W28" i="11" s="1"/>
  <c r="AP37" i="11"/>
  <c r="Y41" i="39"/>
  <c r="Y39" i="39"/>
  <c r="Y33" i="39"/>
  <c r="AP30" i="39"/>
  <c r="Y57" i="39"/>
  <c r="Y32" i="39"/>
  <c r="AP29" i="39"/>
  <c r="Y31" i="39"/>
  <c r="AP28" i="39"/>
  <c r="Y38" i="39"/>
  <c r="AP36" i="39"/>
  <c r="Y30" i="39"/>
  <c r="AP27" i="39"/>
  <c r="AN27" i="39" s="1"/>
  <c r="Y56" i="39"/>
  <c r="Y54" i="39"/>
  <c r="Y52" i="39"/>
  <c r="Y50" i="39"/>
  <c r="Y48" i="39"/>
  <c r="Y46" i="39"/>
  <c r="Y44" i="39"/>
  <c r="AP35" i="39"/>
  <c r="Y29" i="39"/>
  <c r="AC26" i="39"/>
  <c r="Y42" i="39"/>
  <c r="Y37" i="39"/>
  <c r="Y28" i="39"/>
  <c r="Y40" i="39"/>
  <c r="Y36" i="39"/>
  <c r="AP34" i="39"/>
  <c r="Y27" i="39"/>
  <c r="Y35" i="39"/>
  <c r="AP33" i="39"/>
  <c r="Y55" i="39"/>
  <c r="Y45" i="39"/>
  <c r="Y58" i="39"/>
  <c r="Y47" i="39"/>
  <c r="Y34" i="39"/>
  <c r="AP31" i="39"/>
  <c r="Y49" i="39"/>
  <c r="Y51" i="39"/>
  <c r="AP32" i="39"/>
  <c r="Y53" i="39"/>
  <c r="Y43" i="39"/>
  <c r="W43" i="39" s="1"/>
  <c r="B12" i="39"/>
  <c r="A4" i="39"/>
  <c r="AP37" i="39"/>
  <c r="AI31" i="41"/>
  <c r="AX31" i="41" s="1"/>
  <c r="AI40" i="41"/>
  <c r="AI36" i="41"/>
  <c r="AX36" i="41" s="1"/>
  <c r="AI35" i="41"/>
  <c r="AX35" i="41" s="1"/>
  <c r="AI58" i="41"/>
  <c r="AI55" i="41"/>
  <c r="AI54" i="41"/>
  <c r="AI45" i="41"/>
  <c r="AI44" i="41"/>
  <c r="AI33" i="41"/>
  <c r="AX33" i="41" s="1"/>
  <c r="AX27" i="41"/>
  <c r="AI29" i="41"/>
  <c r="AX29" i="41" s="1"/>
  <c r="AI56" i="41"/>
  <c r="AI47" i="41"/>
  <c r="AI46" i="41"/>
  <c r="AI32" i="41"/>
  <c r="AX32" i="41" s="1"/>
  <c r="AI57" i="41"/>
  <c r="AI49" i="41"/>
  <c r="AI48" i="41"/>
  <c r="AI28" i="41"/>
  <c r="AX28" i="41" s="1"/>
  <c r="AI38" i="41"/>
  <c r="AI51" i="41"/>
  <c r="AI50" i="41"/>
  <c r="AI39" i="41"/>
  <c r="AI34" i="41"/>
  <c r="AX34" i="41" s="1"/>
  <c r="U11" i="41"/>
  <c r="AI53" i="41"/>
  <c r="AI52" i="41"/>
  <c r="AI43" i="41"/>
  <c r="AI41" i="41"/>
  <c r="AI30" i="41"/>
  <c r="AX30" i="41" s="1"/>
  <c r="AI42" i="41"/>
  <c r="AI37" i="41"/>
  <c r="AX37" i="41" s="1"/>
  <c r="AI38" i="60"/>
  <c r="AI30" i="60"/>
  <c r="AX30" i="60" s="1"/>
  <c r="AI35" i="60"/>
  <c r="AX35" i="60" s="1"/>
  <c r="AI57" i="60"/>
  <c r="AI56" i="60"/>
  <c r="AI51" i="60"/>
  <c r="AI46" i="60"/>
  <c r="AI36" i="60"/>
  <c r="AX36" i="60" s="1"/>
  <c r="AI41" i="60"/>
  <c r="AI55" i="60"/>
  <c r="AI50" i="60"/>
  <c r="AI45" i="60"/>
  <c r="AI33" i="60"/>
  <c r="AX33" i="60" s="1"/>
  <c r="AI52" i="60"/>
  <c r="AI47" i="60"/>
  <c r="AI37" i="60"/>
  <c r="AX37" i="60" s="1"/>
  <c r="AI54" i="60"/>
  <c r="AI39" i="60"/>
  <c r="AI40" i="60"/>
  <c r="AI28" i="60"/>
  <c r="AX28" i="60" s="1"/>
  <c r="AI43" i="60"/>
  <c r="AI32" i="60"/>
  <c r="AX32" i="60" s="1"/>
  <c r="AI29" i="60"/>
  <c r="AX29" i="60" s="1"/>
  <c r="AX27" i="60"/>
  <c r="AI48" i="60"/>
  <c r="AI44" i="60"/>
  <c r="AI42" i="60"/>
  <c r="AI49" i="60"/>
  <c r="AI58" i="60"/>
  <c r="U11" i="60"/>
  <c r="AI31" i="60"/>
  <c r="AX31" i="60" s="1"/>
  <c r="AI53" i="60"/>
  <c r="AI34" i="60"/>
  <c r="AX34" i="60" s="1"/>
  <c r="AH58" i="11"/>
  <c r="AH41" i="11"/>
  <c r="AH39" i="11"/>
  <c r="AH33" i="11"/>
  <c r="AH55" i="11"/>
  <c r="AH50" i="11"/>
  <c r="AH45" i="11"/>
  <c r="AH30" i="11"/>
  <c r="AH54" i="11"/>
  <c r="AH49" i="11"/>
  <c r="AH44" i="11"/>
  <c r="AH37" i="11"/>
  <c r="AH40" i="11"/>
  <c r="AH34" i="11"/>
  <c r="AH31" i="11"/>
  <c r="U12" i="11"/>
  <c r="AH53" i="11"/>
  <c r="AH48" i="11"/>
  <c r="AH43" i="11"/>
  <c r="AH38" i="11"/>
  <c r="AH28" i="11"/>
  <c r="AH52" i="11"/>
  <c r="AH47" i="11"/>
  <c r="AH35" i="11"/>
  <c r="AH32" i="11"/>
  <c r="AH57" i="11"/>
  <c r="AH29" i="11"/>
  <c r="AH56" i="11"/>
  <c r="AH51" i="11"/>
  <c r="AH46" i="11"/>
  <c r="AH42" i="11"/>
  <c r="AH36" i="11"/>
  <c r="U19" i="39"/>
  <c r="U20" i="39" s="1"/>
  <c r="U22" i="39" s="1"/>
  <c r="E8" i="39" s="1"/>
  <c r="AP55" i="39"/>
  <c r="U17" i="39"/>
  <c r="U18" i="39" s="1"/>
  <c r="AJ56" i="60"/>
  <c r="AJ54" i="60"/>
  <c r="AJ52" i="60"/>
  <c r="AJ50" i="60"/>
  <c r="AJ48" i="60"/>
  <c r="AJ46" i="60"/>
  <c r="AJ44" i="60"/>
  <c r="AJ29" i="60"/>
  <c r="AJ58" i="60"/>
  <c r="AJ41" i="60"/>
  <c r="AJ55" i="60"/>
  <c r="AJ45" i="60"/>
  <c r="AJ33" i="60"/>
  <c r="AJ37" i="60"/>
  <c r="AJ30" i="60"/>
  <c r="AJ42" i="60"/>
  <c r="AJ32" i="60"/>
  <c r="AJ53" i="60"/>
  <c r="AJ38" i="60"/>
  <c r="AJ49" i="60"/>
  <c r="AJ43" i="60"/>
  <c r="U13" i="60"/>
  <c r="AJ57" i="60"/>
  <c r="AJ36" i="60"/>
  <c r="AJ39" i="60"/>
  <c r="AJ34" i="60"/>
  <c r="AJ51" i="60"/>
  <c r="AJ40" i="60"/>
  <c r="AJ31" i="60"/>
  <c r="AJ28" i="60"/>
  <c r="AJ47" i="60"/>
  <c r="AJ35" i="60"/>
  <c r="AI55" i="11"/>
  <c r="AI53" i="11"/>
  <c r="AI51" i="11"/>
  <c r="AI49" i="11"/>
  <c r="AI47" i="11"/>
  <c r="AI45" i="11"/>
  <c r="AI43" i="11"/>
  <c r="AI34" i="11"/>
  <c r="AX34" i="11" s="1"/>
  <c r="AI57" i="11"/>
  <c r="AI32" i="11"/>
  <c r="AX32" i="11" s="1"/>
  <c r="AI54" i="11"/>
  <c r="AI44" i="11"/>
  <c r="AI37" i="11"/>
  <c r="AX37" i="11" s="1"/>
  <c r="AX27" i="11"/>
  <c r="AI40" i="11"/>
  <c r="AI31" i="11"/>
  <c r="AX31" i="11" s="1"/>
  <c r="AI48" i="11"/>
  <c r="AI39" i="11"/>
  <c r="AI38" i="11"/>
  <c r="AI28" i="11"/>
  <c r="AX28" i="11" s="1"/>
  <c r="AI52" i="11"/>
  <c r="AI35" i="11"/>
  <c r="AX35" i="11" s="1"/>
  <c r="AI29" i="11"/>
  <c r="AX29" i="11" s="1"/>
  <c r="AI58" i="11"/>
  <c r="AI56" i="11"/>
  <c r="AI46" i="11"/>
  <c r="AI42" i="11"/>
  <c r="AI36" i="11"/>
  <c r="AX36" i="11" s="1"/>
  <c r="AI50" i="11"/>
  <c r="AI41" i="11"/>
  <c r="AI33" i="11"/>
  <c r="AX33" i="11" s="1"/>
  <c r="AI30" i="11"/>
  <c r="AX30" i="11" s="1"/>
  <c r="U11" i="11"/>
  <c r="H1" i="54"/>
  <c r="AH31" i="60"/>
  <c r="AH40" i="60"/>
  <c r="AH36" i="60"/>
  <c r="AH58" i="60"/>
  <c r="AH42" i="60"/>
  <c r="AH32" i="60"/>
  <c r="AH29" i="60"/>
  <c r="AH57" i="60"/>
  <c r="AH56" i="60"/>
  <c r="AH51" i="60"/>
  <c r="AH46" i="60"/>
  <c r="AH41" i="60"/>
  <c r="AH53" i="60"/>
  <c r="AH50" i="60"/>
  <c r="AH47" i="60"/>
  <c r="AH43" i="60"/>
  <c r="AH28" i="60"/>
  <c r="AH55" i="60"/>
  <c r="AH52" i="60"/>
  <c r="AH48" i="60"/>
  <c r="AH45" i="60"/>
  <c r="AH35" i="60"/>
  <c r="AH39" i="60"/>
  <c r="AH33" i="60"/>
  <c r="U12" i="60"/>
  <c r="AH54" i="60"/>
  <c r="AH44" i="60"/>
  <c r="AH37" i="60"/>
  <c r="AH30" i="60"/>
  <c r="AH38" i="60"/>
  <c r="AH34" i="60"/>
  <c r="AH49" i="60"/>
  <c r="H1" i="19"/>
  <c r="U19" i="11"/>
  <c r="U20" i="11" s="1"/>
  <c r="U22" i="11" s="1"/>
  <c r="E8" i="11" s="1"/>
  <c r="AP55" i="11"/>
  <c r="U17" i="11"/>
  <c r="U18" i="11" s="1"/>
  <c r="AI38" i="54"/>
  <c r="AI30" i="54"/>
  <c r="AX30" i="54" s="1"/>
  <c r="AI42" i="54"/>
  <c r="AI37" i="54"/>
  <c r="AX37" i="54" s="1"/>
  <c r="AI28" i="54"/>
  <c r="AX28" i="54" s="1"/>
  <c r="AX27" i="54"/>
  <c r="AI35" i="54"/>
  <c r="AX35" i="54" s="1"/>
  <c r="AI56" i="54"/>
  <c r="AI55" i="54"/>
  <c r="AI45" i="54"/>
  <c r="AI33" i="54"/>
  <c r="AX33" i="54" s="1"/>
  <c r="AI31" i="54"/>
  <c r="AX31" i="54" s="1"/>
  <c r="AI53" i="54"/>
  <c r="AI43" i="54"/>
  <c r="AI51" i="54"/>
  <c r="AI41" i="54"/>
  <c r="AI36" i="54"/>
  <c r="AX36" i="54" s="1"/>
  <c r="AI54" i="54"/>
  <c r="AI49" i="54"/>
  <c r="AI44" i="54"/>
  <c r="AI40" i="54"/>
  <c r="U11" i="54"/>
  <c r="AI52" i="54"/>
  <c r="AI48" i="54"/>
  <c r="AI46" i="54"/>
  <c r="AI39" i="54"/>
  <c r="AI34" i="54"/>
  <c r="AX34" i="54" s="1"/>
  <c r="AI58" i="54"/>
  <c r="AI47" i="54"/>
  <c r="AI29" i="54"/>
  <c r="AX29" i="54" s="1"/>
  <c r="AI32" i="54"/>
  <c r="AX32" i="54" s="1"/>
  <c r="AI57" i="54"/>
  <c r="AI50" i="54"/>
  <c r="H1" i="41"/>
  <c r="Y42" i="60"/>
  <c r="Y37" i="60"/>
  <c r="Y28" i="60"/>
  <c r="Y55" i="60"/>
  <c r="Y53" i="60"/>
  <c r="Y51" i="60"/>
  <c r="Y49" i="60"/>
  <c r="Y47" i="60"/>
  <c r="Y45" i="60"/>
  <c r="Y43" i="60"/>
  <c r="Y34" i="60"/>
  <c r="AP31" i="60"/>
  <c r="Y40" i="60"/>
  <c r="Y54" i="60"/>
  <c r="Y44" i="60"/>
  <c r="Y39" i="60"/>
  <c r="AP34" i="60"/>
  <c r="Y38" i="60"/>
  <c r="Y31" i="60"/>
  <c r="AP28" i="60"/>
  <c r="Y56" i="60"/>
  <c r="AP33" i="60"/>
  <c r="Y33" i="60"/>
  <c r="AP30" i="60"/>
  <c r="Y57" i="60"/>
  <c r="Y52" i="60"/>
  <c r="AP32" i="60"/>
  <c r="AN32" i="60" s="1"/>
  <c r="AP29" i="60"/>
  <c r="Y27" i="60"/>
  <c r="Y35" i="60"/>
  <c r="Y30" i="60"/>
  <c r="Y29" i="60"/>
  <c r="Y58" i="60"/>
  <c r="AP36" i="60"/>
  <c r="Y32" i="60"/>
  <c r="Y36" i="60"/>
  <c r="Y50" i="60"/>
  <c r="W50" i="60" s="1"/>
  <c r="Y48" i="60"/>
  <c r="Y41" i="60"/>
  <c r="AP35" i="60"/>
  <c r="AC26" i="60"/>
  <c r="Y46" i="60"/>
  <c r="AP27" i="60"/>
  <c r="AN27" i="60" s="1"/>
  <c r="B12" i="60"/>
  <c r="A4" i="60"/>
  <c r="AP37" i="60"/>
  <c r="U17" i="19"/>
  <c r="U18" i="19" s="1"/>
  <c r="AP55" i="19"/>
  <c r="U19" i="19"/>
  <c r="U20" i="19" s="1"/>
  <c r="U22" i="19" s="1"/>
  <c r="E8" i="19" s="1"/>
  <c r="U19" i="54"/>
  <c r="U20" i="54" s="1"/>
  <c r="U22" i="54" s="1"/>
  <c r="E8" i="54" s="1"/>
  <c r="AP55" i="54"/>
  <c r="U17" i="54"/>
  <c r="U18" i="54" s="1"/>
  <c r="Y56" i="41"/>
  <c r="Y54" i="41"/>
  <c r="Y52" i="41"/>
  <c r="Y50" i="41"/>
  <c r="Y48" i="41"/>
  <c r="Y46" i="41"/>
  <c r="Y44" i="41"/>
  <c r="AP35" i="41"/>
  <c r="Y29" i="41"/>
  <c r="AC26" i="41"/>
  <c r="Y58" i="41"/>
  <c r="AP32" i="41"/>
  <c r="Y55" i="41"/>
  <c r="Y53" i="41"/>
  <c r="Y51" i="41"/>
  <c r="Y49" i="41"/>
  <c r="Y47" i="41"/>
  <c r="Y45" i="41"/>
  <c r="Y43" i="41"/>
  <c r="Y34" i="41"/>
  <c r="AP31" i="41"/>
  <c r="Y41" i="41"/>
  <c r="Y39" i="41"/>
  <c r="Y33" i="41"/>
  <c r="AP30" i="41"/>
  <c r="Y38" i="41"/>
  <c r="Y31" i="41"/>
  <c r="AP28" i="41"/>
  <c r="Y27" i="41"/>
  <c r="Y42" i="41"/>
  <c r="Y37" i="41"/>
  <c r="Y30" i="41"/>
  <c r="AP27" i="41"/>
  <c r="AN27" i="41" s="1"/>
  <c r="A4" i="41"/>
  <c r="Y40" i="41"/>
  <c r="W40" i="41" s="1"/>
  <c r="AP34" i="41"/>
  <c r="Y36" i="41"/>
  <c r="Y32" i="41"/>
  <c r="AP29" i="41"/>
  <c r="Y57" i="41"/>
  <c r="AP36" i="41"/>
  <c r="AP33" i="41"/>
  <c r="Y28" i="41"/>
  <c r="Y35" i="41"/>
  <c r="AP37" i="41"/>
  <c r="AN37" i="41" s="1"/>
  <c r="B12" i="41"/>
  <c r="Y57" i="19"/>
  <c r="Y32" i="19"/>
  <c r="AP29" i="19"/>
  <c r="Y55" i="19"/>
  <c r="Y52" i="19"/>
  <c r="Y41" i="19"/>
  <c r="AP30" i="19"/>
  <c r="Y29" i="19"/>
  <c r="Y49" i="19"/>
  <c r="Y46" i="19"/>
  <c r="AP31" i="19"/>
  <c r="Y30" i="19"/>
  <c r="Y43" i="19"/>
  <c r="AP32" i="19"/>
  <c r="AN32" i="19" s="1"/>
  <c r="Y31" i="19"/>
  <c r="Y58" i="19"/>
  <c r="Y54" i="19"/>
  <c r="AP33" i="19"/>
  <c r="AN33" i="19" s="1"/>
  <c r="Y51" i="19"/>
  <c r="Y48" i="19"/>
  <c r="Y40" i="19"/>
  <c r="AP35" i="19"/>
  <c r="AP34" i="19"/>
  <c r="Y45" i="19"/>
  <c r="AP36" i="19"/>
  <c r="Y33" i="19"/>
  <c r="Y53" i="19"/>
  <c r="Y50" i="19"/>
  <c r="Y39" i="19"/>
  <c r="Y36" i="19"/>
  <c r="AP28" i="19"/>
  <c r="Y47" i="19"/>
  <c r="Y44" i="19"/>
  <c r="Y38" i="19"/>
  <c r="Y37" i="19"/>
  <c r="Y27" i="19"/>
  <c r="Y28" i="19"/>
  <c r="AC26" i="19"/>
  <c r="Y34" i="19"/>
  <c r="W34" i="19" s="1"/>
  <c r="AP27" i="19"/>
  <c r="AN27" i="19" s="1"/>
  <c r="Y56" i="19"/>
  <c r="Y42" i="19"/>
  <c r="Y35" i="19"/>
  <c r="B12" i="19"/>
  <c r="AP37" i="19"/>
  <c r="A4" i="19"/>
  <c r="AR36" i="55"/>
  <c r="AV36" i="55"/>
  <c r="AW36" i="55" s="1"/>
  <c r="BN21" i="12"/>
  <c r="AU34" i="55"/>
  <c r="AU30" i="55"/>
  <c r="BJ20" i="50"/>
  <c r="AZ20" i="50"/>
  <c r="AP20" i="50"/>
  <c r="BG20" i="50"/>
  <c r="AV20" i="50"/>
  <c r="AK20" i="50"/>
  <c r="Z20" i="50"/>
  <c r="BF20" i="50"/>
  <c r="AU20" i="50"/>
  <c r="AJ20" i="50"/>
  <c r="Y20" i="50"/>
  <c r="BD20" i="50"/>
  <c r="AS20" i="50"/>
  <c r="AH20" i="50"/>
  <c r="BL20" i="50"/>
  <c r="BA20" i="50"/>
  <c r="AO20" i="50"/>
  <c r="BB20" i="50"/>
  <c r="AI20" i="50"/>
  <c r="AY20" i="50"/>
  <c r="AX20" i="50"/>
  <c r="AW20" i="50"/>
  <c r="BM20" i="50"/>
  <c r="AT20" i="50"/>
  <c r="BK20" i="50"/>
  <c r="AR20" i="50"/>
  <c r="AA20" i="50"/>
  <c r="BI20" i="50"/>
  <c r="AQ20" i="50"/>
  <c r="BH20" i="50"/>
  <c r="AN20" i="50"/>
  <c r="BE20" i="50"/>
  <c r="AM20" i="50"/>
  <c r="BC20" i="50"/>
  <c r="AL20" i="50"/>
  <c r="X21" i="50"/>
  <c r="AB20" i="50"/>
  <c r="AC20" i="50"/>
  <c r="AD20" i="50"/>
  <c r="AG20" i="50"/>
  <c r="AE20" i="50"/>
  <c r="AF20" i="50"/>
  <c r="AA52" i="22"/>
  <c r="AK52" i="22"/>
  <c r="AF52" i="22"/>
  <c r="AE52" i="22"/>
  <c r="AF51" i="22"/>
  <c r="AE51" i="22"/>
  <c r="AA51" i="22"/>
  <c r="AK51" i="22"/>
  <c r="AA27" i="22"/>
  <c r="AK27" i="22"/>
  <c r="AF27" i="22"/>
  <c r="AE27" i="22"/>
  <c r="BN20" i="36"/>
  <c r="AV28" i="22"/>
  <c r="AW28" i="22" s="1"/>
  <c r="AR28" i="22"/>
  <c r="BN20" i="14"/>
  <c r="AF29" i="40"/>
  <c r="AE29" i="40"/>
  <c r="AA29" i="40"/>
  <c r="AK29" i="40"/>
  <c r="AF30" i="40"/>
  <c r="AE30" i="40"/>
  <c r="AA30" i="40"/>
  <c r="AK30" i="40"/>
  <c r="AF57" i="40"/>
  <c r="AE57" i="40"/>
  <c r="AA57" i="40"/>
  <c r="AK57" i="40"/>
  <c r="BN21" i="56"/>
  <c r="AV29" i="40"/>
  <c r="AW29" i="40" s="1"/>
  <c r="AR29" i="40"/>
  <c r="BG21" i="10"/>
  <c r="AW21" i="10"/>
  <c r="AM21" i="10"/>
  <c r="BF21" i="10"/>
  <c r="AV21" i="10"/>
  <c r="AL21" i="10"/>
  <c r="BE21" i="10"/>
  <c r="AU21" i="10"/>
  <c r="AK21" i="10"/>
  <c r="AA21" i="10"/>
  <c r="BD21" i="10"/>
  <c r="AT21" i="10"/>
  <c r="AJ21" i="10"/>
  <c r="Z21" i="10"/>
  <c r="BM21" i="10"/>
  <c r="BC21" i="10"/>
  <c r="AS21" i="10"/>
  <c r="AI21" i="10"/>
  <c r="Y21" i="10"/>
  <c r="BK21" i="10"/>
  <c r="BA21" i="10"/>
  <c r="AQ21" i="10"/>
  <c r="BH21" i="10"/>
  <c r="AX21" i="10"/>
  <c r="AN21" i="10"/>
  <c r="AP21" i="10"/>
  <c r="AO21" i="10"/>
  <c r="AH21" i="10"/>
  <c r="BL21" i="10"/>
  <c r="BJ21" i="10"/>
  <c r="BI21" i="10"/>
  <c r="BB21" i="10"/>
  <c r="AZ21" i="10"/>
  <c r="AY21" i="10"/>
  <c r="AR21" i="10"/>
  <c r="AG21" i="10"/>
  <c r="AE21" i="10"/>
  <c r="AB21" i="10"/>
  <c r="AD21" i="10"/>
  <c r="AC21" i="10"/>
  <c r="AF21" i="10"/>
  <c r="W1" i="10"/>
  <c r="AV34" i="40"/>
  <c r="AW34" i="40" s="1"/>
  <c r="AR34" i="40"/>
  <c r="W37" i="28"/>
  <c r="W41" i="28"/>
  <c r="AN32" i="28"/>
  <c r="AN31" i="35"/>
  <c r="W50" i="35"/>
  <c r="W33" i="35"/>
  <c r="W35" i="35"/>
  <c r="W52" i="51"/>
  <c r="W46" i="51"/>
  <c r="W39" i="51"/>
  <c r="W55" i="51"/>
  <c r="W54" i="20"/>
  <c r="W31" i="20"/>
  <c r="W50" i="20"/>
  <c r="AN30" i="20"/>
  <c r="AN35" i="59"/>
  <c r="W30" i="59"/>
  <c r="W49" i="59"/>
  <c r="AN36" i="59"/>
  <c r="W30" i="47"/>
  <c r="AN29" i="47"/>
  <c r="W45" i="47"/>
  <c r="A15" i="47"/>
  <c r="AU25" i="47"/>
  <c r="A1" i="47"/>
  <c r="AN37" i="43"/>
  <c r="W46" i="43"/>
  <c r="AN28" i="43"/>
  <c r="W34" i="43"/>
  <c r="AN33" i="43"/>
  <c r="BN20" i="49"/>
  <c r="BJ21" i="24"/>
  <c r="AZ21" i="24"/>
  <c r="AP21" i="24"/>
  <c r="BI21" i="24"/>
  <c r="AY21" i="24"/>
  <c r="AO21" i="24"/>
  <c r="BH21" i="24"/>
  <c r="AX21" i="24"/>
  <c r="AN21" i="24"/>
  <c r="BF21" i="24"/>
  <c r="AV21" i="24"/>
  <c r="AL21" i="24"/>
  <c r="BE21" i="24"/>
  <c r="AU21" i="24"/>
  <c r="AK21" i="24"/>
  <c r="AA21" i="24"/>
  <c r="BD21" i="24"/>
  <c r="AT21" i="24"/>
  <c r="AJ21" i="24"/>
  <c r="Z21" i="24"/>
  <c r="BK21" i="24"/>
  <c r="AI21" i="24"/>
  <c r="BG21" i="24"/>
  <c r="AH21" i="24"/>
  <c r="BC21" i="24"/>
  <c r="BB21" i="24"/>
  <c r="BA21" i="24"/>
  <c r="Y21" i="24"/>
  <c r="AW21" i="24"/>
  <c r="AS21" i="24"/>
  <c r="AR21" i="24"/>
  <c r="BM21" i="24"/>
  <c r="AQ21" i="24"/>
  <c r="BL21" i="24"/>
  <c r="AM21" i="24"/>
  <c r="AB21" i="24"/>
  <c r="AG21" i="24"/>
  <c r="AD21" i="24"/>
  <c r="AC21" i="24"/>
  <c r="AE21" i="24"/>
  <c r="AF21" i="24"/>
  <c r="W1" i="24"/>
  <c r="AT27" i="55"/>
  <c r="AT31" i="55"/>
  <c r="BN20" i="16"/>
  <c r="BJ20" i="58"/>
  <c r="AZ20" i="58"/>
  <c r="AP20" i="58"/>
  <c r="BF20" i="58"/>
  <c r="AU20" i="58"/>
  <c r="AJ20" i="58"/>
  <c r="Y20" i="58"/>
  <c r="BD20" i="58"/>
  <c r="AS20" i="58"/>
  <c r="AH20" i="58"/>
  <c r="BM20" i="58"/>
  <c r="BB20" i="58"/>
  <c r="AQ20" i="58"/>
  <c r="BL20" i="58"/>
  <c r="BA20" i="58"/>
  <c r="AO20" i="58"/>
  <c r="BH20" i="58"/>
  <c r="AN20" i="58"/>
  <c r="BE20" i="58"/>
  <c r="AL20" i="58"/>
  <c r="BC20" i="58"/>
  <c r="AK20" i="58"/>
  <c r="AW20" i="58"/>
  <c r="AV20" i="58"/>
  <c r="AY20" i="58"/>
  <c r="AX20" i="58"/>
  <c r="AR20" i="58"/>
  <c r="AM20" i="58"/>
  <c r="AI20" i="58"/>
  <c r="BK20" i="58"/>
  <c r="BI20" i="58"/>
  <c r="Z20" i="58"/>
  <c r="BG20" i="58"/>
  <c r="AT20" i="58"/>
  <c r="AA20" i="58"/>
  <c r="AC20" i="58"/>
  <c r="AB20" i="58"/>
  <c r="BN20" i="58" s="1"/>
  <c r="AE20" i="58"/>
  <c r="AG20" i="58"/>
  <c r="AD20" i="58"/>
  <c r="AF20" i="58"/>
  <c r="X21" i="58"/>
  <c r="AA54" i="22"/>
  <c r="AK54" i="22"/>
  <c r="AF54" i="22"/>
  <c r="AE54" i="22"/>
  <c r="AF53" i="22"/>
  <c r="AE53" i="22"/>
  <c r="AA53" i="22"/>
  <c r="AK53" i="22"/>
  <c r="BM21" i="30"/>
  <c r="BC21" i="30"/>
  <c r="AS21" i="30"/>
  <c r="AI21" i="30"/>
  <c r="Y21" i="30"/>
  <c r="BK21" i="30"/>
  <c r="BA21" i="30"/>
  <c r="AQ21" i="30"/>
  <c r="BI21" i="30"/>
  <c r="AY21" i="30"/>
  <c r="AO21" i="30"/>
  <c r="BH21" i="30"/>
  <c r="AX21" i="30"/>
  <c r="AN21" i="30"/>
  <c r="BG21" i="30"/>
  <c r="AW21" i="30"/>
  <c r="AM21" i="30"/>
  <c r="BF21" i="30"/>
  <c r="AL21" i="30"/>
  <c r="BE21" i="30"/>
  <c r="AK21" i="30"/>
  <c r="BD21" i="30"/>
  <c r="AJ21" i="30"/>
  <c r="BB21" i="30"/>
  <c r="AH21" i="30"/>
  <c r="AZ21" i="30"/>
  <c r="AV21" i="30"/>
  <c r="AU21" i="30"/>
  <c r="AA21" i="30"/>
  <c r="AT21" i="30"/>
  <c r="Z21" i="30"/>
  <c r="BL21" i="30"/>
  <c r="AR21" i="30"/>
  <c r="BJ21" i="30"/>
  <c r="AP21" i="30"/>
  <c r="AC21" i="30"/>
  <c r="AB21" i="30"/>
  <c r="BN21" i="30" s="1"/>
  <c r="AE21" i="30"/>
  <c r="AF21" i="30"/>
  <c r="AD21" i="30"/>
  <c r="AG21" i="30"/>
  <c r="W1" i="30"/>
  <c r="BN20" i="61"/>
  <c r="AF37" i="40"/>
  <c r="AE37" i="40"/>
  <c r="AK37" i="40"/>
  <c r="AA37" i="40"/>
  <c r="AE33" i="40"/>
  <c r="AA33" i="40"/>
  <c r="AK33" i="40"/>
  <c r="AF33" i="40"/>
  <c r="BN20" i="23"/>
  <c r="BN21" i="21"/>
  <c r="W42" i="28"/>
  <c r="W30" i="28"/>
  <c r="AN31" i="28"/>
  <c r="W58" i="28"/>
  <c r="W36" i="35"/>
  <c r="W34" i="35"/>
  <c r="W58" i="35"/>
  <c r="W39" i="35"/>
  <c r="W28" i="35"/>
  <c r="W27" i="51"/>
  <c r="A15" i="51"/>
  <c r="AU25" i="51"/>
  <c r="A1" i="51"/>
  <c r="W40" i="51"/>
  <c r="W41" i="51"/>
  <c r="AN32" i="51"/>
  <c r="U21" i="35"/>
  <c r="E9" i="35" s="1"/>
  <c r="W55" i="20"/>
  <c r="W48" i="20"/>
  <c r="W51" i="20"/>
  <c r="W33" i="20"/>
  <c r="W40" i="59"/>
  <c r="W56" i="59"/>
  <c r="W28" i="59"/>
  <c r="W32" i="47"/>
  <c r="W47" i="47"/>
  <c r="W29" i="47"/>
  <c r="W31" i="43"/>
  <c r="W43" i="43"/>
  <c r="W35" i="43"/>
  <c r="BN20" i="24"/>
  <c r="AU35" i="55"/>
  <c r="AU31" i="55"/>
  <c r="AU32" i="55"/>
  <c r="AA28" i="22"/>
  <c r="AK28" i="22"/>
  <c r="AF28" i="22"/>
  <c r="AE28" i="22"/>
  <c r="AA56" i="22"/>
  <c r="AK56" i="22"/>
  <c r="AF56" i="22"/>
  <c r="AE56" i="22"/>
  <c r="AF55" i="22"/>
  <c r="AE55" i="22"/>
  <c r="AA55" i="22"/>
  <c r="AK55" i="22"/>
  <c r="AA36" i="22"/>
  <c r="AK36" i="22"/>
  <c r="AF36" i="22"/>
  <c r="AE36" i="22"/>
  <c r="AA58" i="40"/>
  <c r="AK58" i="40"/>
  <c r="AF58" i="40"/>
  <c r="AE58" i="40"/>
  <c r="AF42" i="40"/>
  <c r="AE42" i="40"/>
  <c r="AK42" i="40"/>
  <c r="AA42" i="40"/>
  <c r="AF38" i="40"/>
  <c r="AE38" i="40"/>
  <c r="AA38" i="40"/>
  <c r="AK38" i="40"/>
  <c r="AA34" i="40"/>
  <c r="AK34" i="40"/>
  <c r="AE34" i="40"/>
  <c r="AF34" i="40"/>
  <c r="AV36" i="22"/>
  <c r="AW36" i="22" s="1"/>
  <c r="AR36" i="22"/>
  <c r="BE21" i="23"/>
  <c r="AU21" i="23"/>
  <c r="AK21" i="23"/>
  <c r="BD21" i="23"/>
  <c r="AT21" i="23"/>
  <c r="AJ21" i="23"/>
  <c r="Z21" i="23"/>
  <c r="BL21" i="23"/>
  <c r="BB21" i="23"/>
  <c r="AR21" i="23"/>
  <c r="AH21" i="23"/>
  <c r="BK21" i="23"/>
  <c r="AX21" i="23"/>
  <c r="AI21" i="23"/>
  <c r="BJ21" i="23"/>
  <c r="AW21" i="23"/>
  <c r="BI21" i="23"/>
  <c r="AV21" i="23"/>
  <c r="BH21" i="23"/>
  <c r="AS21" i="23"/>
  <c r="BG21" i="23"/>
  <c r="AQ21" i="23"/>
  <c r="BF21" i="23"/>
  <c r="AP21" i="23"/>
  <c r="BC21" i="23"/>
  <c r="AO21" i="23"/>
  <c r="BA21" i="23"/>
  <c r="AN21" i="23"/>
  <c r="Y21" i="23"/>
  <c r="AZ21" i="23"/>
  <c r="AM21" i="23"/>
  <c r="BM21" i="23"/>
  <c r="AY21" i="23"/>
  <c r="AL21" i="23"/>
  <c r="AA21" i="23"/>
  <c r="AB21" i="23"/>
  <c r="AC21" i="23"/>
  <c r="AD21" i="23"/>
  <c r="AF21" i="23"/>
  <c r="AE21" i="23"/>
  <c r="AG21" i="23"/>
  <c r="W1" i="23"/>
  <c r="U21" i="47"/>
  <c r="E9" i="47" s="1"/>
  <c r="AN36" i="28"/>
  <c r="W34" i="28"/>
  <c r="W43" i="35"/>
  <c r="W56" i="35"/>
  <c r="AN36" i="35"/>
  <c r="W41" i="35"/>
  <c r="W37" i="35"/>
  <c r="AN36" i="51"/>
  <c r="W42" i="51"/>
  <c r="W58" i="51"/>
  <c r="U21" i="59"/>
  <c r="E9" i="59" s="1"/>
  <c r="W38" i="20"/>
  <c r="W39" i="20"/>
  <c r="U21" i="43"/>
  <c r="E9" i="43" s="1"/>
  <c r="W45" i="59"/>
  <c r="AN28" i="59"/>
  <c r="W44" i="59"/>
  <c r="W51" i="59"/>
  <c r="W37" i="59"/>
  <c r="AU28" i="47"/>
  <c r="AT28" i="47"/>
  <c r="W57" i="47"/>
  <c r="W49" i="47"/>
  <c r="AN35" i="47"/>
  <c r="W28" i="43"/>
  <c r="W50" i="43"/>
  <c r="AN29" i="43"/>
  <c r="W45" i="43"/>
  <c r="W27" i="43"/>
  <c r="BN21" i="38"/>
  <c r="AK30" i="22"/>
  <c r="AF30" i="22"/>
  <c r="AE30" i="22"/>
  <c r="AA30" i="22"/>
  <c r="AK27" i="40"/>
  <c r="AF27" i="40"/>
  <c r="AE27" i="40"/>
  <c r="AA27" i="40"/>
  <c r="AF44" i="40"/>
  <c r="AE44" i="40"/>
  <c r="AA44" i="40"/>
  <c r="AK44" i="40"/>
  <c r="AF31" i="40"/>
  <c r="AE31" i="40"/>
  <c r="AA31" i="40"/>
  <c r="AK31" i="40"/>
  <c r="AE39" i="40"/>
  <c r="AA39" i="40"/>
  <c r="AK39" i="40"/>
  <c r="AF39" i="40"/>
  <c r="AA43" i="40"/>
  <c r="AK43" i="40"/>
  <c r="AE43" i="40"/>
  <c r="AF43" i="40"/>
  <c r="AR32" i="40"/>
  <c r="AV32" i="40"/>
  <c r="AW32" i="40" s="1"/>
  <c r="W38" i="28"/>
  <c r="W43" i="28"/>
  <c r="W35" i="28"/>
  <c r="A15" i="35"/>
  <c r="AU25" i="35"/>
  <c r="A1" i="35"/>
  <c r="W45" i="35"/>
  <c r="W42" i="35"/>
  <c r="W50" i="51"/>
  <c r="W44" i="51"/>
  <c r="W34" i="51"/>
  <c r="AN37" i="20"/>
  <c r="AN35" i="20"/>
  <c r="AN34" i="20"/>
  <c r="W42" i="20"/>
  <c r="W41" i="20"/>
  <c r="U21" i="20"/>
  <c r="E9" i="20" s="1"/>
  <c r="W31" i="59"/>
  <c r="W57" i="59"/>
  <c r="W54" i="59"/>
  <c r="W42" i="59"/>
  <c r="W36" i="47"/>
  <c r="AN30" i="47"/>
  <c r="AT30" i="47" s="1"/>
  <c r="W51" i="47"/>
  <c r="W44" i="47"/>
  <c r="W37" i="43"/>
  <c r="W52" i="43"/>
  <c r="W32" i="43"/>
  <c r="W47" i="43"/>
  <c r="AN34" i="43"/>
  <c r="AU29" i="55"/>
  <c r="AU28" i="55"/>
  <c r="AA29" i="22"/>
  <c r="AK29" i="22"/>
  <c r="AF29" i="22"/>
  <c r="AE29" i="22"/>
  <c r="AF57" i="22"/>
  <c r="AE57" i="22"/>
  <c r="AA57" i="22"/>
  <c r="AK57" i="22"/>
  <c r="BN21" i="62"/>
  <c r="BN20" i="26"/>
  <c r="AR31" i="40"/>
  <c r="AV31" i="40"/>
  <c r="AW31" i="40" s="1"/>
  <c r="AV29" i="22"/>
  <c r="AW29" i="22" s="1"/>
  <c r="AR29" i="22"/>
  <c r="AU33" i="55"/>
  <c r="AT32" i="55"/>
  <c r="BN21" i="52"/>
  <c r="AA37" i="22"/>
  <c r="AK37" i="22"/>
  <c r="AF37" i="22"/>
  <c r="AE37" i="22"/>
  <c r="AF33" i="22"/>
  <c r="AE33" i="22"/>
  <c r="AA33" i="22"/>
  <c r="AK33" i="22"/>
  <c r="AA40" i="22"/>
  <c r="AK40" i="22"/>
  <c r="AF40" i="22"/>
  <c r="AE40" i="22"/>
  <c r="BM21" i="36"/>
  <c r="BC21" i="36"/>
  <c r="AS21" i="36"/>
  <c r="AI21" i="36"/>
  <c r="Y21" i="36"/>
  <c r="BL21" i="36"/>
  <c r="BB21" i="36"/>
  <c r="AR21" i="36"/>
  <c r="AH21" i="36"/>
  <c r="BK21" i="36"/>
  <c r="BA21" i="36"/>
  <c r="AQ21" i="36"/>
  <c r="BJ21" i="36"/>
  <c r="AZ21" i="36"/>
  <c r="AP21" i="36"/>
  <c r="BI21" i="36"/>
  <c r="AY21" i="36"/>
  <c r="AO21" i="36"/>
  <c r="BH21" i="36"/>
  <c r="AX21" i="36"/>
  <c r="AN21" i="36"/>
  <c r="BG21" i="36"/>
  <c r="AW21" i="36"/>
  <c r="AM21" i="36"/>
  <c r="BF21" i="36"/>
  <c r="AV21" i="36"/>
  <c r="AL21" i="36"/>
  <c r="AU21" i="36"/>
  <c r="AT21" i="36"/>
  <c r="AK21" i="36"/>
  <c r="AJ21" i="36"/>
  <c r="AA21" i="36"/>
  <c r="Z21" i="36"/>
  <c r="BE21" i="36"/>
  <c r="BD21" i="36"/>
  <c r="AF21" i="36"/>
  <c r="AE21" i="36"/>
  <c r="AD21" i="36"/>
  <c r="AG21" i="36"/>
  <c r="AC21" i="36"/>
  <c r="AB21" i="36"/>
  <c r="W1" i="36"/>
  <c r="AF46" i="40"/>
  <c r="AE46" i="40"/>
  <c r="AA46" i="40"/>
  <c r="AK46" i="40"/>
  <c r="AE41" i="40"/>
  <c r="AA41" i="40"/>
  <c r="AK41" i="40"/>
  <c r="AF41" i="40"/>
  <c r="AA45" i="40"/>
  <c r="AK45" i="40"/>
  <c r="AE45" i="40"/>
  <c r="AF45" i="40"/>
  <c r="BD21" i="25"/>
  <c r="AT21" i="25"/>
  <c r="AJ21" i="25"/>
  <c r="Z21" i="25"/>
  <c r="BM21" i="25"/>
  <c r="BC21" i="25"/>
  <c r="AS21" i="25"/>
  <c r="AI21" i="25"/>
  <c r="Y21" i="25"/>
  <c r="BL21" i="25"/>
  <c r="BB21" i="25"/>
  <c r="AR21" i="25"/>
  <c r="AH21" i="25"/>
  <c r="BK21" i="25"/>
  <c r="BA21" i="25"/>
  <c r="AQ21" i="25"/>
  <c r="BJ21" i="25"/>
  <c r="AZ21" i="25"/>
  <c r="AP21" i="25"/>
  <c r="BI21" i="25"/>
  <c r="AY21" i="25"/>
  <c r="AO21" i="25"/>
  <c r="BH21" i="25"/>
  <c r="AX21" i="25"/>
  <c r="AN21" i="25"/>
  <c r="BG21" i="25"/>
  <c r="AW21" i="25"/>
  <c r="AM21" i="25"/>
  <c r="AK21" i="25"/>
  <c r="BF21" i="25"/>
  <c r="BE21" i="25"/>
  <c r="AV21" i="25"/>
  <c r="AU21" i="25"/>
  <c r="AL21" i="25"/>
  <c r="AA21" i="25"/>
  <c r="AF21" i="25"/>
  <c r="AD21" i="25"/>
  <c r="AB21" i="25"/>
  <c r="AG21" i="25"/>
  <c r="AC21" i="25"/>
  <c r="AE21" i="25"/>
  <c r="W1" i="25"/>
  <c r="BN20" i="18"/>
  <c r="U21" i="28"/>
  <c r="E9" i="28" s="1"/>
  <c r="AN28" i="28"/>
  <c r="AT30" i="28" s="1"/>
  <c r="W46" i="28"/>
  <c r="AN29" i="28"/>
  <c r="W45" i="28"/>
  <c r="W27" i="28"/>
  <c r="W48" i="35"/>
  <c r="W46" i="35"/>
  <c r="W44" i="35"/>
  <c r="W47" i="35"/>
  <c r="AN35" i="51"/>
  <c r="AN29" i="51"/>
  <c r="W37" i="51"/>
  <c r="W43" i="51"/>
  <c r="W35" i="51"/>
  <c r="W37" i="20"/>
  <c r="W40" i="20"/>
  <c r="W28" i="20"/>
  <c r="AN33" i="20"/>
  <c r="W32" i="59"/>
  <c r="W58" i="59"/>
  <c r="AN30" i="59"/>
  <c r="W46" i="59"/>
  <c r="AN37" i="47"/>
  <c r="AN36" i="47"/>
  <c r="W33" i="47"/>
  <c r="W53" i="47"/>
  <c r="W46" i="47"/>
  <c r="W42" i="43"/>
  <c r="W54" i="43"/>
  <c r="W57" i="43"/>
  <c r="W49" i="43"/>
  <c r="W36" i="43"/>
  <c r="BN20" i="8"/>
  <c r="BN21" i="27"/>
  <c r="BN21" i="7"/>
  <c r="AR33" i="40"/>
  <c r="AV33" i="40"/>
  <c r="AW33" i="40" s="1"/>
  <c r="BK20" i="9"/>
  <c r="BA20" i="9"/>
  <c r="AQ20" i="9"/>
  <c r="BJ20" i="9"/>
  <c r="AZ20" i="9"/>
  <c r="AP20" i="9"/>
  <c r="BH20" i="9"/>
  <c r="AX20" i="9"/>
  <c r="AN20" i="9"/>
  <c r="BL20" i="9"/>
  <c r="BB20" i="9"/>
  <c r="AR20" i="9"/>
  <c r="AH20" i="9"/>
  <c r="BM20" i="9"/>
  <c r="AU20" i="9"/>
  <c r="BI20" i="9"/>
  <c r="AT20" i="9"/>
  <c r="BG20" i="9"/>
  <c r="AS20" i="9"/>
  <c r="BF20" i="9"/>
  <c r="AO20" i="9"/>
  <c r="Z20" i="9"/>
  <c r="BE20" i="9"/>
  <c r="AM20" i="9"/>
  <c r="Y20" i="9"/>
  <c r="BD20" i="9"/>
  <c r="AL20" i="9"/>
  <c r="BC20" i="9"/>
  <c r="AK20" i="9"/>
  <c r="AY20" i="9"/>
  <c r="AJ20" i="9"/>
  <c r="AW20" i="9"/>
  <c r="AI20" i="9"/>
  <c r="AV20" i="9"/>
  <c r="AA20" i="9"/>
  <c r="AC20" i="9"/>
  <c r="AG20" i="9"/>
  <c r="AE20" i="9"/>
  <c r="X21" i="9"/>
  <c r="AD20" i="9"/>
  <c r="AF20" i="9"/>
  <c r="AB20" i="9"/>
  <c r="AT37" i="55"/>
  <c r="AT29" i="55"/>
  <c r="BN19" i="57"/>
  <c r="AA42" i="22"/>
  <c r="AK42" i="22"/>
  <c r="AF42" i="22"/>
  <c r="AE42" i="22"/>
  <c r="AK38" i="22"/>
  <c r="AF38" i="22"/>
  <c r="AE38" i="22"/>
  <c r="AA38" i="22"/>
  <c r="AF34" i="22"/>
  <c r="AE34" i="22"/>
  <c r="AA34" i="22"/>
  <c r="AK34" i="22"/>
  <c r="AF58" i="22"/>
  <c r="AE58" i="22"/>
  <c r="AA58" i="22"/>
  <c r="AK58" i="22"/>
  <c r="BN21" i="32"/>
  <c r="AK36" i="40"/>
  <c r="AF36" i="40"/>
  <c r="AE36" i="40"/>
  <c r="AA36" i="40"/>
  <c r="AF48" i="40"/>
  <c r="AE48" i="40"/>
  <c r="AA48" i="40"/>
  <c r="AK48" i="40"/>
  <c r="AA47" i="40"/>
  <c r="AK47" i="40"/>
  <c r="AE47" i="40"/>
  <c r="AF47" i="40"/>
  <c r="AV31" i="22"/>
  <c r="AW31" i="22" s="1"/>
  <c r="AR31" i="22"/>
  <c r="BN20" i="10"/>
  <c r="AV27" i="22"/>
  <c r="AW27" i="22" s="1"/>
  <c r="AR27" i="22"/>
  <c r="BN20" i="42"/>
  <c r="BJ20" i="13"/>
  <c r="AZ20" i="13"/>
  <c r="AP20" i="13"/>
  <c r="BH20" i="13"/>
  <c r="AX20" i="13"/>
  <c r="AN20" i="13"/>
  <c r="BF20" i="13"/>
  <c r="AV20" i="13"/>
  <c r="AL20" i="13"/>
  <c r="BE20" i="13"/>
  <c r="AU20" i="13"/>
  <c r="AK20" i="13"/>
  <c r="BM20" i="13"/>
  <c r="BC20" i="13"/>
  <c r="AS20" i="13"/>
  <c r="AI20" i="13"/>
  <c r="Y20" i="13"/>
  <c r="AW20" i="13"/>
  <c r="AT20" i="13"/>
  <c r="Z20" i="13"/>
  <c r="BL20" i="13"/>
  <c r="AR20" i="13"/>
  <c r="BK20" i="13"/>
  <c r="AQ20" i="13"/>
  <c r="BI20" i="13"/>
  <c r="AO20" i="13"/>
  <c r="BG20" i="13"/>
  <c r="AM20" i="13"/>
  <c r="BD20" i="13"/>
  <c r="AJ20" i="13"/>
  <c r="BB20" i="13"/>
  <c r="AH20" i="13"/>
  <c r="BA20" i="13"/>
  <c r="AY20" i="13"/>
  <c r="AA20" i="13"/>
  <c r="AG20" i="13"/>
  <c r="AE20" i="13"/>
  <c r="AD20" i="13"/>
  <c r="AB20" i="13"/>
  <c r="X21" i="13"/>
  <c r="AC20" i="13"/>
  <c r="AF20" i="13"/>
  <c r="W31" i="28"/>
  <c r="W48" i="28"/>
  <c r="W32" i="28"/>
  <c r="W47" i="28"/>
  <c r="AN34" i="28"/>
  <c r="AN34" i="35"/>
  <c r="W27" i="35"/>
  <c r="W54" i="35"/>
  <c r="W49" i="35"/>
  <c r="AN28" i="51"/>
  <c r="AT28" i="51" s="1"/>
  <c r="W32" i="51"/>
  <c r="AU28" i="51"/>
  <c r="W45" i="51"/>
  <c r="W46" i="20"/>
  <c r="W56" i="20"/>
  <c r="A15" i="20"/>
  <c r="A1" i="20"/>
  <c r="AU25" i="20"/>
  <c r="AN28" i="20"/>
  <c r="W35" i="20"/>
  <c r="W36" i="59"/>
  <c r="W38" i="59"/>
  <c r="W33" i="59"/>
  <c r="W41" i="59"/>
  <c r="AN34" i="47"/>
  <c r="W39" i="47"/>
  <c r="W55" i="47"/>
  <c r="W48" i="47"/>
  <c r="W56" i="43"/>
  <c r="AN30" i="43"/>
  <c r="W51" i="43"/>
  <c r="W40" i="43"/>
  <c r="AR34" i="22"/>
  <c r="AV34" i="22"/>
  <c r="AW34" i="22" s="1"/>
  <c r="BL21" i="26"/>
  <c r="BB21" i="26"/>
  <c r="AR21" i="26"/>
  <c r="AH21" i="26"/>
  <c r="BM21" i="26"/>
  <c r="BA21" i="26"/>
  <c r="AP21" i="26"/>
  <c r="BK21" i="26"/>
  <c r="AZ21" i="26"/>
  <c r="AO21" i="26"/>
  <c r="BJ21" i="26"/>
  <c r="AY21" i="26"/>
  <c r="AN21" i="26"/>
  <c r="BI21" i="26"/>
  <c r="AX21" i="26"/>
  <c r="AM21" i="26"/>
  <c r="BH21" i="26"/>
  <c r="AW21" i="26"/>
  <c r="AL21" i="26"/>
  <c r="BG21" i="26"/>
  <c r="AV21" i="26"/>
  <c r="AK21" i="26"/>
  <c r="Z21" i="26"/>
  <c r="BF21" i="26"/>
  <c r="AU21" i="26"/>
  <c r="AJ21" i="26"/>
  <c r="Y21" i="26"/>
  <c r="BE21" i="26"/>
  <c r="AT21" i="26"/>
  <c r="AI21" i="26"/>
  <c r="BD21" i="26"/>
  <c r="AS21" i="26"/>
  <c r="BC21" i="26"/>
  <c r="AQ21" i="26"/>
  <c r="AA21" i="26"/>
  <c r="AF21" i="26"/>
  <c r="AE21" i="26"/>
  <c r="AD21" i="26"/>
  <c r="AB21" i="26"/>
  <c r="AG21" i="26"/>
  <c r="AC21" i="26"/>
  <c r="W1" i="26"/>
  <c r="AV30" i="40"/>
  <c r="AW30" i="40" s="1"/>
  <c r="AR30" i="40"/>
  <c r="AT36" i="55"/>
  <c r="AT35" i="55"/>
  <c r="AV33" i="22"/>
  <c r="AW33" i="22" s="1"/>
  <c r="AR33" i="22"/>
  <c r="BN19" i="58"/>
  <c r="AA44" i="22"/>
  <c r="AK44" i="22"/>
  <c r="AF44" i="22"/>
  <c r="AE44" i="22"/>
  <c r="AF31" i="22"/>
  <c r="AE31" i="22"/>
  <c r="AA31" i="22"/>
  <c r="AK31" i="22"/>
  <c r="AF39" i="22"/>
  <c r="AE39" i="22"/>
  <c r="AA39" i="22"/>
  <c r="AK39" i="22"/>
  <c r="AF43" i="22"/>
  <c r="AE43" i="22"/>
  <c r="AA43" i="22"/>
  <c r="AK43" i="22"/>
  <c r="AF50" i="40"/>
  <c r="AE50" i="40"/>
  <c r="AA50" i="40"/>
  <c r="AK50" i="40"/>
  <c r="AF32" i="40"/>
  <c r="AE32" i="40"/>
  <c r="AA32" i="40"/>
  <c r="AK32" i="40"/>
  <c r="AA49" i="40"/>
  <c r="AK49" i="40"/>
  <c r="AE49" i="40"/>
  <c r="AF49" i="40"/>
  <c r="BN21" i="31"/>
  <c r="BH21" i="17"/>
  <c r="AX21" i="17"/>
  <c r="AN21" i="17"/>
  <c r="BD21" i="17"/>
  <c r="AT21" i="17"/>
  <c r="AJ21" i="17"/>
  <c r="Z21" i="17"/>
  <c r="BK21" i="17"/>
  <c r="BA21" i="17"/>
  <c r="AQ21" i="17"/>
  <c r="BI21" i="17"/>
  <c r="AU21" i="17"/>
  <c r="BG21" i="17"/>
  <c r="AS21" i="17"/>
  <c r="BF21" i="17"/>
  <c r="AR21" i="17"/>
  <c r="BE21" i="17"/>
  <c r="AP21" i="17"/>
  <c r="BC21" i="17"/>
  <c r="AO21" i="17"/>
  <c r="BB21" i="17"/>
  <c r="AM21" i="17"/>
  <c r="Y21" i="17"/>
  <c r="AZ21" i="17"/>
  <c r="AL21" i="17"/>
  <c r="BM21" i="17"/>
  <c r="AY21" i="17"/>
  <c r="AK21" i="17"/>
  <c r="BL21" i="17"/>
  <c r="AW21" i="17"/>
  <c r="AI21" i="17"/>
  <c r="BJ21" i="17"/>
  <c r="AV21" i="17"/>
  <c r="AH21" i="17"/>
  <c r="AA21" i="17"/>
  <c r="AD21" i="17"/>
  <c r="AB21" i="17"/>
  <c r="AE21" i="17"/>
  <c r="AG21" i="17"/>
  <c r="AC21" i="17"/>
  <c r="AF21" i="17"/>
  <c r="W1" i="17"/>
  <c r="W29" i="28"/>
  <c r="W50" i="28"/>
  <c r="W57" i="28"/>
  <c r="W49" i="28"/>
  <c r="W36" i="28"/>
  <c r="W40" i="35"/>
  <c r="W38" i="35"/>
  <c r="AN29" i="35"/>
  <c r="W51" i="35"/>
  <c r="W31" i="51"/>
  <c r="W36" i="51"/>
  <c r="W30" i="51"/>
  <c r="W47" i="51"/>
  <c r="W47" i="20"/>
  <c r="AN32" i="20"/>
  <c r="AU36" i="20" s="1"/>
  <c r="W30" i="20"/>
  <c r="AN34" i="59"/>
  <c r="W52" i="59"/>
  <c r="AN33" i="59"/>
  <c r="W55" i="59"/>
  <c r="W41" i="47"/>
  <c r="AN32" i="47"/>
  <c r="W50" i="47"/>
  <c r="AU25" i="43"/>
  <c r="A15" i="43"/>
  <c r="A1" i="43"/>
  <c r="AU29" i="43"/>
  <c r="AT29" i="43"/>
  <c r="AU28" i="43"/>
  <c r="AT28" i="43"/>
  <c r="W33" i="43"/>
  <c r="W53" i="43"/>
  <c r="AT33" i="55"/>
  <c r="AR35" i="22"/>
  <c r="AV35" i="22"/>
  <c r="AW35" i="22" s="1"/>
  <c r="BG21" i="29"/>
  <c r="AW21" i="29"/>
  <c r="AM21" i="29"/>
  <c r="BD21" i="29"/>
  <c r="AT21" i="29"/>
  <c r="AJ21" i="29"/>
  <c r="Z21" i="29"/>
  <c r="BK21" i="29"/>
  <c r="AY21" i="29"/>
  <c r="AL21" i="29"/>
  <c r="Y21" i="29"/>
  <c r="BJ21" i="29"/>
  <c r="AX21" i="29"/>
  <c r="AK21" i="29"/>
  <c r="BI21" i="29"/>
  <c r="AV21" i="29"/>
  <c r="AI21" i="29"/>
  <c r="BH21" i="29"/>
  <c r="AU21" i="29"/>
  <c r="AH21" i="29"/>
  <c r="BF21" i="29"/>
  <c r="AS21" i="29"/>
  <c r="BE21" i="29"/>
  <c r="AR21" i="29"/>
  <c r="BB21" i="29"/>
  <c r="AP21" i="29"/>
  <c r="BM21" i="29"/>
  <c r="BA21" i="29"/>
  <c r="AO21" i="29"/>
  <c r="BL21" i="29"/>
  <c r="AZ21" i="29"/>
  <c r="AN21" i="29"/>
  <c r="AQ21" i="29"/>
  <c r="BC21" i="29"/>
  <c r="AA21" i="29"/>
  <c r="AE21" i="29"/>
  <c r="AF21" i="29"/>
  <c r="AG21" i="29"/>
  <c r="AC21" i="29"/>
  <c r="AD21" i="29"/>
  <c r="AB21" i="29"/>
  <c r="W1" i="29"/>
  <c r="BG21" i="49"/>
  <c r="AW21" i="49"/>
  <c r="AM21" i="49"/>
  <c r="BD21" i="49"/>
  <c r="AT21" i="49"/>
  <c r="AJ21" i="49"/>
  <c r="Z21" i="49"/>
  <c r="BI21" i="49"/>
  <c r="AV21" i="49"/>
  <c r="AI21" i="49"/>
  <c r="BH21" i="49"/>
  <c r="AU21" i="49"/>
  <c r="AH21" i="49"/>
  <c r="BE21" i="49"/>
  <c r="AR21" i="49"/>
  <c r="BC21" i="49"/>
  <c r="AQ21" i="49"/>
  <c r="BB21" i="49"/>
  <c r="AP21" i="49"/>
  <c r="BL21" i="49"/>
  <c r="AZ21" i="49"/>
  <c r="AN21" i="49"/>
  <c r="BK21" i="49"/>
  <c r="AY21" i="49"/>
  <c r="AL21" i="49"/>
  <c r="Y21" i="49"/>
  <c r="BM21" i="49"/>
  <c r="BJ21" i="49"/>
  <c r="BF21" i="49"/>
  <c r="BA21" i="49"/>
  <c r="AX21" i="49"/>
  <c r="AS21" i="49"/>
  <c r="AO21" i="49"/>
  <c r="AK21" i="49"/>
  <c r="AA21" i="49"/>
  <c r="AE21" i="49"/>
  <c r="AG21" i="49"/>
  <c r="AF21" i="49"/>
  <c r="AD21" i="49"/>
  <c r="AC21" i="49"/>
  <c r="AB21" i="49"/>
  <c r="W1" i="49"/>
  <c r="AT30" i="55"/>
  <c r="AU27" i="55"/>
  <c r="BN19" i="50"/>
  <c r="AA46" i="22"/>
  <c r="AK46" i="22"/>
  <c r="AF46" i="22"/>
  <c r="AE46" i="22"/>
  <c r="AF41" i="22"/>
  <c r="AE41" i="22"/>
  <c r="AA41" i="22"/>
  <c r="AK41" i="22"/>
  <c r="AF45" i="22"/>
  <c r="AE45" i="22"/>
  <c r="AA45" i="22"/>
  <c r="AK45" i="22"/>
  <c r="AE35" i="22"/>
  <c r="AA35" i="22"/>
  <c r="AK35" i="22"/>
  <c r="AF35" i="22"/>
  <c r="AV37" i="40"/>
  <c r="AW37" i="40" s="1"/>
  <c r="AR37" i="40"/>
  <c r="BF21" i="14"/>
  <c r="AV21" i="14"/>
  <c r="AL21" i="14"/>
  <c r="BD21" i="14"/>
  <c r="AT21" i="14"/>
  <c r="AJ21" i="14"/>
  <c r="Z21" i="14"/>
  <c r="BM21" i="14"/>
  <c r="BC21" i="14"/>
  <c r="AS21" i="14"/>
  <c r="AI21" i="14"/>
  <c r="Y21" i="14"/>
  <c r="BL21" i="14"/>
  <c r="BB21" i="14"/>
  <c r="AR21" i="14"/>
  <c r="AH21" i="14"/>
  <c r="BK21" i="14"/>
  <c r="BA21" i="14"/>
  <c r="AQ21" i="14"/>
  <c r="BI21" i="14"/>
  <c r="AY21" i="14"/>
  <c r="AO21" i="14"/>
  <c r="AX21" i="14"/>
  <c r="AA21" i="14"/>
  <c r="AW21" i="14"/>
  <c r="AU21" i="14"/>
  <c r="AP21" i="14"/>
  <c r="AN21" i="14"/>
  <c r="BJ21" i="14"/>
  <c r="AM21" i="14"/>
  <c r="BH21" i="14"/>
  <c r="AK21" i="14"/>
  <c r="BG21" i="14"/>
  <c r="BE21" i="14"/>
  <c r="AZ21" i="14"/>
  <c r="AB21" i="14"/>
  <c r="AG21" i="14"/>
  <c r="AF21" i="14"/>
  <c r="AC21" i="14"/>
  <c r="AE21" i="14"/>
  <c r="AD21" i="14"/>
  <c r="W1" i="14"/>
  <c r="AA35" i="40"/>
  <c r="AK35" i="40"/>
  <c r="AF35" i="40"/>
  <c r="AE35" i="40"/>
  <c r="AK40" i="40"/>
  <c r="AF40" i="40"/>
  <c r="AE40" i="40"/>
  <c r="AA40" i="40"/>
  <c r="AF52" i="40"/>
  <c r="AE52" i="40"/>
  <c r="AA52" i="40"/>
  <c r="AK52" i="40"/>
  <c r="AA51" i="40"/>
  <c r="AK51" i="40"/>
  <c r="AE51" i="40"/>
  <c r="AF51" i="40"/>
  <c r="BN20" i="34"/>
  <c r="BN20" i="25"/>
  <c r="BD21" i="33"/>
  <c r="AT21" i="33"/>
  <c r="AJ21" i="33"/>
  <c r="Z21" i="33"/>
  <c r="BM21" i="33"/>
  <c r="BC21" i="33"/>
  <c r="AS21" i="33"/>
  <c r="AI21" i="33"/>
  <c r="Y21" i="33"/>
  <c r="BK21" i="33"/>
  <c r="BA21" i="33"/>
  <c r="AQ21" i="33"/>
  <c r="BI21" i="33"/>
  <c r="AY21" i="33"/>
  <c r="AO21" i="33"/>
  <c r="BH21" i="33"/>
  <c r="AX21" i="33"/>
  <c r="AN21" i="33"/>
  <c r="BG21" i="33"/>
  <c r="AW21" i="33"/>
  <c r="AM21" i="33"/>
  <c r="BJ21" i="33"/>
  <c r="AK21" i="33"/>
  <c r="BF21" i="33"/>
  <c r="AH21" i="33"/>
  <c r="BE21" i="33"/>
  <c r="BB21" i="33"/>
  <c r="AZ21" i="33"/>
  <c r="AV21" i="33"/>
  <c r="AU21" i="33"/>
  <c r="AR21" i="33"/>
  <c r="BL21" i="33"/>
  <c r="AP21" i="33"/>
  <c r="AL21" i="33"/>
  <c r="AA21" i="33"/>
  <c r="AC21" i="33"/>
  <c r="AE21" i="33"/>
  <c r="AB21" i="33"/>
  <c r="AF21" i="33"/>
  <c r="AG21" i="33"/>
  <c r="AD21" i="33"/>
  <c r="W1" i="33"/>
  <c r="AV30" i="22"/>
  <c r="AW30" i="22" s="1"/>
  <c r="AR30" i="22"/>
  <c r="AU25" i="28"/>
  <c r="A15" i="28"/>
  <c r="A1" i="28"/>
  <c r="W52" i="28"/>
  <c r="AN30" i="28"/>
  <c r="W51" i="28"/>
  <c r="W40" i="28"/>
  <c r="W52" i="35"/>
  <c r="AN28" i="35"/>
  <c r="AT27" i="35" s="1"/>
  <c r="W32" i="35"/>
  <c r="W53" i="35"/>
  <c r="W38" i="51"/>
  <c r="W48" i="51"/>
  <c r="W57" i="51"/>
  <c r="W49" i="51"/>
  <c r="W58" i="20"/>
  <c r="W27" i="20"/>
  <c r="W34" i="20"/>
  <c r="W43" i="20"/>
  <c r="W32" i="20"/>
  <c r="W39" i="59"/>
  <c r="W53" i="59"/>
  <c r="W43" i="59"/>
  <c r="AU25" i="59"/>
  <c r="A1" i="59"/>
  <c r="A15" i="59"/>
  <c r="W28" i="47"/>
  <c r="W31" i="47"/>
  <c r="AN31" i="47"/>
  <c r="AT29" i="47" s="1"/>
  <c r="W58" i="47"/>
  <c r="W52" i="47"/>
  <c r="W29" i="43"/>
  <c r="W30" i="43"/>
  <c r="W39" i="43"/>
  <c r="W55" i="43"/>
  <c r="AV36" i="40"/>
  <c r="AW36" i="40" s="1"/>
  <c r="AR36" i="40"/>
  <c r="BN21" i="37"/>
  <c r="AT34" i="55"/>
  <c r="AT28" i="55"/>
  <c r="AA48" i="22"/>
  <c r="AK48" i="22"/>
  <c r="AF48" i="22"/>
  <c r="AE48" i="22"/>
  <c r="AF47" i="22"/>
  <c r="AE47" i="22"/>
  <c r="AA47" i="22"/>
  <c r="AK47" i="22"/>
  <c r="AV35" i="40"/>
  <c r="AW35" i="40" s="1"/>
  <c r="AR35" i="40"/>
  <c r="BN21" i="15"/>
  <c r="BN20" i="30"/>
  <c r="BE21" i="61"/>
  <c r="AU21" i="61"/>
  <c r="AK21" i="61"/>
  <c r="BM21" i="61"/>
  <c r="BC21" i="61"/>
  <c r="AS21" i="61"/>
  <c r="AI21" i="61"/>
  <c r="Y21" i="61"/>
  <c r="BK21" i="61"/>
  <c r="BA21" i="61"/>
  <c r="AQ21" i="61"/>
  <c r="AY21" i="61"/>
  <c r="AL21" i="61"/>
  <c r="BL21" i="61"/>
  <c r="AX21" i="61"/>
  <c r="AJ21" i="61"/>
  <c r="BJ21" i="61"/>
  <c r="AW21" i="61"/>
  <c r="AH21" i="61"/>
  <c r="BI21" i="61"/>
  <c r="AV21" i="61"/>
  <c r="BH21" i="61"/>
  <c r="AT21" i="61"/>
  <c r="BG21" i="61"/>
  <c r="AR21" i="61"/>
  <c r="BF21" i="61"/>
  <c r="AP21" i="61"/>
  <c r="BD21" i="61"/>
  <c r="AO21" i="61"/>
  <c r="AM21" i="61"/>
  <c r="Z21" i="61"/>
  <c r="AZ21" i="61"/>
  <c r="AN21" i="61"/>
  <c r="BB21" i="61"/>
  <c r="AA21" i="61"/>
  <c r="AB21" i="61"/>
  <c r="AC21" i="61"/>
  <c r="AG21" i="61"/>
  <c r="AD21" i="61"/>
  <c r="AE21" i="61"/>
  <c r="AF21" i="61"/>
  <c r="W1" i="61"/>
  <c r="AF54" i="40"/>
  <c r="AE54" i="40"/>
  <c r="AA54" i="40"/>
  <c r="AK54" i="40"/>
  <c r="AA53" i="40"/>
  <c r="AK53" i="40"/>
  <c r="AE53" i="40"/>
  <c r="AF53" i="40"/>
  <c r="BN19" i="13"/>
  <c r="U21" i="51"/>
  <c r="E9" i="51" s="1"/>
  <c r="W54" i="28"/>
  <c r="W33" i="28"/>
  <c r="W53" i="28"/>
  <c r="AN37" i="35"/>
  <c r="W31" i="35"/>
  <c r="W57" i="35"/>
  <c r="W55" i="35"/>
  <c r="W54" i="51"/>
  <c r="W29" i="51"/>
  <c r="AN30" i="51"/>
  <c r="AT30" i="51" s="1"/>
  <c r="W51" i="51"/>
  <c r="W44" i="20"/>
  <c r="AT27" i="20"/>
  <c r="AT28" i="20"/>
  <c r="AT32" i="20"/>
  <c r="AU29" i="20"/>
  <c r="AT29" i="20"/>
  <c r="AU28" i="20"/>
  <c r="W36" i="20"/>
  <c r="W52" i="20"/>
  <c r="W57" i="20"/>
  <c r="AN37" i="59"/>
  <c r="W48" i="59"/>
  <c r="W27" i="59"/>
  <c r="W50" i="59"/>
  <c r="W34" i="59"/>
  <c r="W37" i="47"/>
  <c r="W38" i="47"/>
  <c r="W34" i="47"/>
  <c r="AN33" i="47"/>
  <c r="W54" i="47"/>
  <c r="AN35" i="43"/>
  <c r="AN36" i="43"/>
  <c r="W41" i="43"/>
  <c r="AN32" i="43"/>
  <c r="AV27" i="40"/>
  <c r="AW27" i="40" s="1"/>
  <c r="AR27" i="40"/>
  <c r="BN20" i="29"/>
  <c r="BE21" i="8"/>
  <c r="AU21" i="8"/>
  <c r="AK21" i="8"/>
  <c r="BD21" i="8"/>
  <c r="AT21" i="8"/>
  <c r="AJ21" i="8"/>
  <c r="Z21" i="8"/>
  <c r="BM21" i="8"/>
  <c r="BC21" i="8"/>
  <c r="AS21" i="8"/>
  <c r="AI21" i="8"/>
  <c r="Y21" i="8"/>
  <c r="BL21" i="8"/>
  <c r="BB21" i="8"/>
  <c r="AR21" i="8"/>
  <c r="AH21" i="8"/>
  <c r="BK21" i="8"/>
  <c r="BA21" i="8"/>
  <c r="AQ21" i="8"/>
  <c r="BJ21" i="8"/>
  <c r="AZ21" i="8"/>
  <c r="AP21" i="8"/>
  <c r="BI21" i="8"/>
  <c r="AY21" i="8"/>
  <c r="AO21" i="8"/>
  <c r="BH21" i="8"/>
  <c r="AX21" i="8"/>
  <c r="AN21" i="8"/>
  <c r="BG21" i="8"/>
  <c r="AW21" i="8"/>
  <c r="AM21" i="8"/>
  <c r="BF21" i="8"/>
  <c r="AV21" i="8"/>
  <c r="AL21" i="8"/>
  <c r="AA21" i="8"/>
  <c r="AB21" i="8"/>
  <c r="AF21" i="8"/>
  <c r="AE21" i="8"/>
  <c r="AG21" i="8"/>
  <c r="AD21" i="8"/>
  <c r="AC21" i="8"/>
  <c r="W1" i="8"/>
  <c r="BN19" i="9"/>
  <c r="BG21" i="44"/>
  <c r="AW21" i="44"/>
  <c r="AM21" i="44"/>
  <c r="BD21" i="44"/>
  <c r="AT21" i="44"/>
  <c r="AJ21" i="44"/>
  <c r="Z21" i="44"/>
  <c r="BL21" i="44"/>
  <c r="AZ21" i="44"/>
  <c r="AN21" i="44"/>
  <c r="BK21" i="44"/>
  <c r="AY21" i="44"/>
  <c r="AL21" i="44"/>
  <c r="Y21" i="44"/>
  <c r="BJ21" i="44"/>
  <c r="AX21" i="44"/>
  <c r="AK21" i="44"/>
  <c r="BI21" i="44"/>
  <c r="AV21" i="44"/>
  <c r="AI21" i="44"/>
  <c r="BH21" i="44"/>
  <c r="AU21" i="44"/>
  <c r="AH21" i="44"/>
  <c r="BF21" i="44"/>
  <c r="AS21" i="44"/>
  <c r="BE21" i="44"/>
  <c r="AR21" i="44"/>
  <c r="BC21" i="44"/>
  <c r="AQ21" i="44"/>
  <c r="BB21" i="44"/>
  <c r="AP21" i="44"/>
  <c r="BM21" i="44"/>
  <c r="BA21" i="44"/>
  <c r="AO21" i="44"/>
  <c r="AA21" i="44"/>
  <c r="AE21" i="44"/>
  <c r="AC21" i="44"/>
  <c r="AF21" i="44"/>
  <c r="AB21" i="44"/>
  <c r="AG21" i="44"/>
  <c r="AD21" i="44"/>
  <c r="W1" i="44"/>
  <c r="AU37" i="55"/>
  <c r="BD21" i="16"/>
  <c r="AT21" i="16"/>
  <c r="AJ21" i="16"/>
  <c r="Z21" i="16"/>
  <c r="BH21" i="16"/>
  <c r="AW21" i="16"/>
  <c r="AL21" i="16"/>
  <c r="BG21" i="16"/>
  <c r="AV21" i="16"/>
  <c r="AK21" i="16"/>
  <c r="Y21" i="16"/>
  <c r="BF21" i="16"/>
  <c r="AU21" i="16"/>
  <c r="AI21" i="16"/>
  <c r="BE21" i="16"/>
  <c r="AS21" i="16"/>
  <c r="AH21" i="16"/>
  <c r="BC21" i="16"/>
  <c r="AR21" i="16"/>
  <c r="BM21" i="16"/>
  <c r="BB21" i="16"/>
  <c r="AQ21" i="16"/>
  <c r="BL21" i="16"/>
  <c r="BA21" i="16"/>
  <c r="AP21" i="16"/>
  <c r="BK21" i="16"/>
  <c r="AZ21" i="16"/>
  <c r="AO21" i="16"/>
  <c r="BJ21" i="16"/>
  <c r="AY21" i="16"/>
  <c r="AN21" i="16"/>
  <c r="BI21" i="16"/>
  <c r="AX21" i="16"/>
  <c r="AM21" i="16"/>
  <c r="AA21" i="16"/>
  <c r="AG21" i="16"/>
  <c r="AB21" i="16"/>
  <c r="AE21" i="16"/>
  <c r="AD21" i="16"/>
  <c r="AF21" i="16"/>
  <c r="AC21" i="16"/>
  <c r="W1" i="16"/>
  <c r="BN21" i="53"/>
  <c r="BE20" i="57"/>
  <c r="AU20" i="57"/>
  <c r="AK20" i="57"/>
  <c r="BD20" i="57"/>
  <c r="AT20" i="57"/>
  <c r="AJ20" i="57"/>
  <c r="Z20" i="57"/>
  <c r="BC20" i="57"/>
  <c r="AQ20" i="57"/>
  <c r="BB20" i="57"/>
  <c r="AP20" i="57"/>
  <c r="BM20" i="57"/>
  <c r="BA20" i="57"/>
  <c r="AO20" i="57"/>
  <c r="BK20" i="57"/>
  <c r="AY20" i="57"/>
  <c r="AM20" i="57"/>
  <c r="Y20" i="57"/>
  <c r="BJ20" i="57"/>
  <c r="AX20" i="57"/>
  <c r="AL20" i="57"/>
  <c r="AZ20" i="57"/>
  <c r="AW20" i="57"/>
  <c r="AV20" i="57"/>
  <c r="AR20" i="57"/>
  <c r="BI20" i="57"/>
  <c r="AI20" i="57"/>
  <c r="BH20" i="57"/>
  <c r="AH20" i="57"/>
  <c r="BL20" i="57"/>
  <c r="BG20" i="57"/>
  <c r="BF20" i="57"/>
  <c r="AS20" i="57"/>
  <c r="AN20" i="57"/>
  <c r="AA20" i="57"/>
  <c r="AE20" i="57"/>
  <c r="AB20" i="57"/>
  <c r="AG20" i="57"/>
  <c r="AC20" i="57"/>
  <c r="AF20" i="57"/>
  <c r="X21" i="57"/>
  <c r="AD20" i="57"/>
  <c r="AA50" i="22"/>
  <c r="AK50" i="22"/>
  <c r="AF50" i="22"/>
  <c r="AE50" i="22"/>
  <c r="AF32" i="22"/>
  <c r="AE32" i="22"/>
  <c r="AA32" i="22"/>
  <c r="AK32" i="22"/>
  <c r="AF49" i="22"/>
  <c r="AE49" i="22"/>
  <c r="AA49" i="22"/>
  <c r="AK49" i="22"/>
  <c r="AV32" i="22"/>
  <c r="AW32" i="22" s="1"/>
  <c r="AR32" i="22"/>
  <c r="AF28" i="40"/>
  <c r="AE28" i="40"/>
  <c r="AK28" i="40"/>
  <c r="AA28" i="40"/>
  <c r="AF56" i="40"/>
  <c r="AE56" i="40"/>
  <c r="AA56" i="40"/>
  <c r="AK56" i="40"/>
  <c r="AA55" i="40"/>
  <c r="AK55" i="40"/>
  <c r="AE55" i="40"/>
  <c r="AF55" i="40"/>
  <c r="BL21" i="34"/>
  <c r="BB21" i="34"/>
  <c r="AR21" i="34"/>
  <c r="AH21" i="34"/>
  <c r="BM21" i="34"/>
  <c r="BA21" i="34"/>
  <c r="AP21" i="34"/>
  <c r="BK21" i="34"/>
  <c r="AZ21" i="34"/>
  <c r="AO21" i="34"/>
  <c r="BI21" i="34"/>
  <c r="AX21" i="34"/>
  <c r="AM21" i="34"/>
  <c r="BG21" i="34"/>
  <c r="AV21" i="34"/>
  <c r="AK21" i="34"/>
  <c r="Z21" i="34"/>
  <c r="BF21" i="34"/>
  <c r="AU21" i="34"/>
  <c r="AJ21" i="34"/>
  <c r="Y21" i="34"/>
  <c r="BE21" i="34"/>
  <c r="AT21" i="34"/>
  <c r="AI21" i="34"/>
  <c r="BC21" i="34"/>
  <c r="AQ21" i="34"/>
  <c r="AY21" i="34"/>
  <c r="AW21" i="34"/>
  <c r="AS21" i="34"/>
  <c r="AN21" i="34"/>
  <c r="AL21" i="34"/>
  <c r="BJ21" i="34"/>
  <c r="BH21" i="34"/>
  <c r="BD21" i="34"/>
  <c r="AA21" i="34"/>
  <c r="AF21" i="34"/>
  <c r="AD21" i="34"/>
  <c r="AG21" i="34"/>
  <c r="AB21" i="34"/>
  <c r="AC21" i="34"/>
  <c r="AE21" i="34"/>
  <c r="W1" i="34"/>
  <c r="AD58" i="55"/>
  <c r="AC35" i="55"/>
  <c r="AC55" i="55"/>
  <c r="AC53" i="55"/>
  <c r="AC51" i="55"/>
  <c r="AC49" i="55"/>
  <c r="AC47" i="55"/>
  <c r="AC45" i="55"/>
  <c r="AC43" i="55"/>
  <c r="AD41" i="55"/>
  <c r="AD39" i="55"/>
  <c r="AC34" i="55"/>
  <c r="AD33" i="55"/>
  <c r="AD38" i="55"/>
  <c r="AC31" i="55"/>
  <c r="AD30" i="55"/>
  <c r="AC56" i="55"/>
  <c r="AC54" i="55"/>
  <c r="AC52" i="55"/>
  <c r="AC50" i="55"/>
  <c r="AC48" i="55"/>
  <c r="AC46" i="55"/>
  <c r="AC44" i="55"/>
  <c r="AD42" i="55"/>
  <c r="AD37" i="55"/>
  <c r="AC29" i="55"/>
  <c r="AD28" i="55"/>
  <c r="AC32" i="55"/>
  <c r="AC28" i="55"/>
  <c r="AC57" i="55"/>
  <c r="AD31" i="55"/>
  <c r="AD27" i="55"/>
  <c r="AC58" i="55"/>
  <c r="AD34" i="55"/>
  <c r="AC39" i="55"/>
  <c r="AC30" i="55"/>
  <c r="AD40" i="55"/>
  <c r="AC37" i="55"/>
  <c r="AC41" i="55"/>
  <c r="AC40" i="55"/>
  <c r="AC33" i="55"/>
  <c r="AD29" i="55"/>
  <c r="AD56" i="55"/>
  <c r="AC27" i="55"/>
  <c r="AD36" i="55"/>
  <c r="AD55" i="55"/>
  <c r="AD53" i="55"/>
  <c r="AD51" i="55"/>
  <c r="AD49" i="55"/>
  <c r="AD47" i="55"/>
  <c r="AD45" i="55"/>
  <c r="AD43" i="55"/>
  <c r="AC38" i="55"/>
  <c r="AC36" i="55"/>
  <c r="AD32" i="55"/>
  <c r="AD54" i="55"/>
  <c r="AD52" i="55"/>
  <c r="AD50" i="55"/>
  <c r="AD57" i="55"/>
  <c r="AD48" i="55"/>
  <c r="AD44" i="55"/>
  <c r="AD35" i="55"/>
  <c r="AD46" i="55"/>
  <c r="AC42" i="55"/>
  <c r="BM21" i="42"/>
  <c r="BC21" i="42"/>
  <c r="AS21" i="42"/>
  <c r="AI21" i="42"/>
  <c r="Y21" i="42"/>
  <c r="BL21" i="42"/>
  <c r="BB21" i="42"/>
  <c r="AR21" i="42"/>
  <c r="AH21" i="42"/>
  <c r="BK21" i="42"/>
  <c r="BA21" i="42"/>
  <c r="AQ21" i="42"/>
  <c r="BJ21" i="42"/>
  <c r="AZ21" i="42"/>
  <c r="AP21" i="42"/>
  <c r="BI21" i="42"/>
  <c r="AY21" i="42"/>
  <c r="AO21" i="42"/>
  <c r="BH21" i="42"/>
  <c r="AX21" i="42"/>
  <c r="AN21" i="42"/>
  <c r="BG21" i="42"/>
  <c r="AW21" i="42"/>
  <c r="AM21" i="42"/>
  <c r="BF21" i="42"/>
  <c r="AV21" i="42"/>
  <c r="AL21" i="42"/>
  <c r="AT21" i="42"/>
  <c r="AK21" i="42"/>
  <c r="AJ21" i="42"/>
  <c r="Z21" i="42"/>
  <c r="BE21" i="42"/>
  <c r="BD21" i="42"/>
  <c r="AU21" i="42"/>
  <c r="AA21" i="42"/>
  <c r="AC21" i="42"/>
  <c r="AB21" i="42"/>
  <c r="AF21" i="42"/>
  <c r="AG21" i="42"/>
  <c r="AE21" i="42"/>
  <c r="AD21" i="42"/>
  <c r="W1" i="42"/>
  <c r="BL21" i="18"/>
  <c r="BB21" i="18"/>
  <c r="AR21" i="18"/>
  <c r="AH21" i="18"/>
  <c r="BK21" i="18"/>
  <c r="BA21" i="18"/>
  <c r="AQ21" i="18"/>
  <c r="BJ21" i="18"/>
  <c r="AZ21" i="18"/>
  <c r="AP21" i="18"/>
  <c r="BI21" i="18"/>
  <c r="AY21" i="18"/>
  <c r="AO21" i="18"/>
  <c r="BH21" i="18"/>
  <c r="AX21" i="18"/>
  <c r="AN21" i="18"/>
  <c r="BG21" i="18"/>
  <c r="AW21" i="18"/>
  <c r="AM21" i="18"/>
  <c r="BE21" i="18"/>
  <c r="AU21" i="18"/>
  <c r="AK21" i="18"/>
  <c r="BD21" i="18"/>
  <c r="AT21" i="18"/>
  <c r="AJ21" i="18"/>
  <c r="Z21" i="18"/>
  <c r="BM21" i="18"/>
  <c r="BC21" i="18"/>
  <c r="AS21" i="18"/>
  <c r="AI21" i="18"/>
  <c r="Y21" i="18"/>
  <c r="BF21" i="18"/>
  <c r="AV21" i="18"/>
  <c r="AL21" i="18"/>
  <c r="AA21" i="18"/>
  <c r="AE21" i="18"/>
  <c r="AC21" i="18"/>
  <c r="AD21" i="18"/>
  <c r="AG21" i="18"/>
  <c r="AF21" i="18"/>
  <c r="AB21" i="18"/>
  <c r="W1" i="18"/>
  <c r="W28" i="28"/>
  <c r="W56" i="28"/>
  <c r="W39" i="28"/>
  <c r="W55" i="28"/>
  <c r="W30" i="35"/>
  <c r="AN30" i="35"/>
  <c r="AT31" i="35" s="1"/>
  <c r="AN33" i="35"/>
  <c r="AN37" i="51"/>
  <c r="W28" i="51"/>
  <c r="AN34" i="51"/>
  <c r="AT29" i="51" s="1"/>
  <c r="W33" i="51"/>
  <c r="W53" i="51"/>
  <c r="W45" i="20"/>
  <c r="W29" i="20"/>
  <c r="AN36" i="20"/>
  <c r="AU32" i="20" s="1"/>
  <c r="W53" i="20"/>
  <c r="AN32" i="59"/>
  <c r="AT33" i="59"/>
  <c r="AU32" i="59"/>
  <c r="AU29" i="59"/>
  <c r="AT28" i="59"/>
  <c r="AT37" i="59"/>
  <c r="AT30" i="59"/>
  <c r="AU27" i="59"/>
  <c r="AU34" i="59"/>
  <c r="AU31" i="59"/>
  <c r="AT34" i="59"/>
  <c r="AT31" i="59"/>
  <c r="AT32" i="59"/>
  <c r="AU36" i="59"/>
  <c r="AT29" i="59"/>
  <c r="AT36" i="59"/>
  <c r="AU30" i="59"/>
  <c r="AT27" i="59"/>
  <c r="AU37" i="59"/>
  <c r="AU35" i="59"/>
  <c r="AU28" i="59"/>
  <c r="AT35" i="59"/>
  <c r="AU33" i="59"/>
  <c r="W29" i="59"/>
  <c r="W35" i="59"/>
  <c r="W27" i="47"/>
  <c r="W40" i="47"/>
  <c r="W43" i="47"/>
  <c r="W35" i="47"/>
  <c r="W56" i="47"/>
  <c r="W44" i="43"/>
  <c r="W38" i="43"/>
  <c r="AN31" i="43"/>
  <c r="AT37" i="43" s="1"/>
  <c r="W58" i="43"/>
  <c r="L40" i="4"/>
  <c r="G63" i="4"/>
  <c r="L18" i="4"/>
  <c r="A9" i="45"/>
  <c r="AH27" i="52"/>
  <c r="AI27" i="48"/>
  <c r="AH27" i="31"/>
  <c r="AI27" i="46"/>
  <c r="X1" i="37"/>
  <c r="U15" i="53"/>
  <c r="AJ27" i="15"/>
  <c r="U15" i="21"/>
  <c r="AI27" i="56"/>
  <c r="U14" i="38"/>
  <c r="X1" i="62"/>
  <c r="G40" i="4"/>
  <c r="AJ27" i="45"/>
  <c r="U14" i="52"/>
  <c r="AH27" i="48"/>
  <c r="A9" i="31"/>
  <c r="AH27" i="46"/>
  <c r="AH27" i="53"/>
  <c r="AI27" i="15"/>
  <c r="U14" i="21"/>
  <c r="U15" i="56"/>
  <c r="AJ27" i="38"/>
  <c r="AJ27" i="12"/>
  <c r="N42" i="4"/>
  <c r="N9" i="4"/>
  <c r="M9" i="4"/>
  <c r="M63" i="4"/>
  <c r="AI27" i="45"/>
  <c r="AJ27" i="52"/>
  <c r="U15" i="7"/>
  <c r="A9" i="48"/>
  <c r="U14" i="31"/>
  <c r="U15" i="27"/>
  <c r="A9" i="46"/>
  <c r="A9" i="53"/>
  <c r="X1" i="15"/>
  <c r="Y26" i="21"/>
  <c r="U14" i="56"/>
  <c r="X1" i="38"/>
  <c r="AH27" i="12"/>
  <c r="AH27" i="32"/>
  <c r="G42" i="4"/>
  <c r="L63" i="4"/>
  <c r="N63" i="4"/>
  <c r="G9" i="4"/>
  <c r="U15" i="45"/>
  <c r="AI27" i="52"/>
  <c r="U14" i="7"/>
  <c r="AJ27" i="48"/>
  <c r="U15" i="31"/>
  <c r="U14" i="27"/>
  <c r="U15" i="46"/>
  <c r="AH27" i="37"/>
  <c r="U14" i="53"/>
  <c r="A9" i="21"/>
  <c r="AH27" i="56"/>
  <c r="AJ27" i="62"/>
  <c r="A9" i="12"/>
  <c r="G18" i="4"/>
  <c r="U14" i="45"/>
  <c r="Y26" i="52"/>
  <c r="Y26" i="7"/>
  <c r="U15" i="48"/>
  <c r="X1" i="31"/>
  <c r="AJ27" i="27"/>
  <c r="U14" i="46"/>
  <c r="Y26" i="37"/>
  <c r="X1" i="53"/>
  <c r="X1" i="21"/>
  <c r="X1" i="56"/>
  <c r="AI27" i="62"/>
  <c r="U15" i="12"/>
  <c r="AJ27" i="32"/>
  <c r="N57" i="4"/>
  <c r="L57" i="4"/>
  <c r="Y26" i="45"/>
  <c r="A9" i="52"/>
  <c r="AJ27" i="7"/>
  <c r="U14" i="48"/>
  <c r="H49" i="4"/>
  <c r="AH27" i="27"/>
  <c r="X1" i="46"/>
  <c r="A9" i="37"/>
  <c r="U15" i="15"/>
  <c r="Y26" i="38"/>
  <c r="AH27" i="62"/>
  <c r="AI27" i="12"/>
  <c r="AI27" i="32"/>
  <c r="N40" i="4"/>
  <c r="N18" i="4"/>
  <c r="L42" i="4"/>
  <c r="L9" i="4"/>
  <c r="X1" i="45"/>
  <c r="U15" i="52"/>
  <c r="A9" i="7"/>
  <c r="X1" i="48"/>
  <c r="H62" i="4"/>
  <c r="AI27" i="27"/>
  <c r="H28" i="4"/>
  <c r="AJ27" i="37"/>
  <c r="U14" i="15"/>
  <c r="H54" i="4"/>
  <c r="AI27" i="38"/>
  <c r="U15" i="62"/>
  <c r="Y26" i="12"/>
  <c r="Y26" i="32"/>
  <c r="X1" i="52"/>
  <c r="H36" i="4"/>
  <c r="AI27" i="7"/>
  <c r="Y26" i="31"/>
  <c r="Y26" i="27"/>
  <c r="U15" i="37"/>
  <c r="Y26" i="53"/>
  <c r="AH27" i="15"/>
  <c r="AJ27" i="21"/>
  <c r="A9" i="56"/>
  <c r="AH27" i="38"/>
  <c r="Y26" i="62"/>
  <c r="U14" i="12"/>
  <c r="U15" i="32"/>
  <c r="A9" i="32"/>
  <c r="M40" i="4"/>
  <c r="AH27" i="7"/>
  <c r="AJ27" i="31"/>
  <c r="H19" i="4"/>
  <c r="A9" i="27"/>
  <c r="Y26" i="46"/>
  <c r="U14" i="37"/>
  <c r="AJ27" i="53"/>
  <c r="Y26" i="15"/>
  <c r="AI27" i="21"/>
  <c r="Y26" i="56"/>
  <c r="A9" i="38"/>
  <c r="U14" i="62"/>
  <c r="X1" i="12"/>
  <c r="U14" i="32"/>
  <c r="M18" i="4"/>
  <c r="M57" i="4"/>
  <c r="M42" i="4"/>
  <c r="G57" i="4"/>
  <c r="AH27" i="45"/>
  <c r="X1" i="7"/>
  <c r="Y26" i="48"/>
  <c r="AI27" i="31"/>
  <c r="H45" i="4"/>
  <c r="X1" i="27"/>
  <c r="AJ27" i="46"/>
  <c r="AI27" i="37"/>
  <c r="AI27" i="53"/>
  <c r="A9" i="15"/>
  <c r="AH27" i="21"/>
  <c r="AJ27" i="56"/>
  <c r="U15" i="38"/>
  <c r="A9" i="62"/>
  <c r="X1" i="32"/>
  <c r="D20" i="4"/>
  <c r="D55" i="4"/>
  <c r="D5" i="4"/>
  <c r="D38" i="4"/>
  <c r="D47" i="4"/>
  <c r="D39" i="4"/>
  <c r="D10" i="4"/>
  <c r="D33" i="4"/>
  <c r="D32" i="4"/>
  <c r="D27" i="4"/>
  <c r="D56" i="4"/>
  <c r="D66" i="4"/>
  <c r="D48" i="4"/>
  <c r="D13" i="4"/>
  <c r="D59" i="4"/>
  <c r="D50" i="4"/>
  <c r="H1" i="32" l="1"/>
  <c r="AJ57" i="56"/>
  <c r="AJ31" i="56"/>
  <c r="AJ54" i="56"/>
  <c r="AJ51" i="56"/>
  <c r="AJ48" i="56"/>
  <c r="AJ45" i="56"/>
  <c r="AJ40" i="56"/>
  <c r="AJ32" i="56"/>
  <c r="AJ58" i="56"/>
  <c r="AJ56" i="56"/>
  <c r="AJ33" i="56"/>
  <c r="U13" i="56"/>
  <c r="AJ53" i="56"/>
  <c r="AJ50" i="56"/>
  <c r="AJ42" i="56"/>
  <c r="AJ35" i="56"/>
  <c r="AJ34" i="56"/>
  <c r="AJ38" i="56"/>
  <c r="AJ37" i="56"/>
  <c r="AJ55" i="56"/>
  <c r="AJ52" i="56"/>
  <c r="AJ28" i="56"/>
  <c r="AJ43" i="56"/>
  <c r="AJ30" i="56"/>
  <c r="AJ39" i="56"/>
  <c r="AJ36" i="56"/>
  <c r="AJ47" i="56"/>
  <c r="AJ41" i="56"/>
  <c r="AJ49" i="56"/>
  <c r="AJ46" i="56"/>
  <c r="AJ29" i="56"/>
  <c r="AJ44" i="56"/>
  <c r="AH56" i="21"/>
  <c r="AH54" i="21"/>
  <c r="AH52" i="21"/>
  <c r="AH50" i="21"/>
  <c r="AH48" i="21"/>
  <c r="AH46" i="21"/>
  <c r="AH44" i="21"/>
  <c r="AH29" i="21"/>
  <c r="AH42" i="21"/>
  <c r="AH37" i="21"/>
  <c r="AH28" i="21"/>
  <c r="AH40" i="21"/>
  <c r="AH36" i="21"/>
  <c r="AH58" i="21"/>
  <c r="AH41" i="21"/>
  <c r="AH39" i="21"/>
  <c r="AH33" i="21"/>
  <c r="AH38" i="21"/>
  <c r="AH30" i="21"/>
  <c r="AH51" i="21"/>
  <c r="U12" i="21"/>
  <c r="AH43" i="21"/>
  <c r="AH57" i="21"/>
  <c r="AH49" i="21"/>
  <c r="AH55" i="21"/>
  <c r="AH31" i="21"/>
  <c r="AH47" i="21"/>
  <c r="AH32" i="21"/>
  <c r="AH53" i="21"/>
  <c r="AH45" i="21"/>
  <c r="AH35" i="21"/>
  <c r="AH34" i="21"/>
  <c r="AI35" i="53"/>
  <c r="AX35" i="53" s="1"/>
  <c r="AI57" i="53"/>
  <c r="AI48" i="53"/>
  <c r="AI44" i="53"/>
  <c r="AI38" i="53"/>
  <c r="AI37" i="53"/>
  <c r="AX37" i="53" s="1"/>
  <c r="AI58" i="53"/>
  <c r="AI42" i="53"/>
  <c r="AI31" i="53"/>
  <c r="AX31" i="53" s="1"/>
  <c r="AI30" i="53"/>
  <c r="AX30" i="53" s="1"/>
  <c r="AI54" i="53"/>
  <c r="AI53" i="53"/>
  <c r="AI45" i="53"/>
  <c r="AI41" i="53"/>
  <c r="AI32" i="53"/>
  <c r="AX32" i="53" s="1"/>
  <c r="AI29" i="53"/>
  <c r="AX29" i="53" s="1"/>
  <c r="AI52" i="53"/>
  <c r="AI36" i="53"/>
  <c r="AX36" i="53" s="1"/>
  <c r="AI28" i="53"/>
  <c r="AX28" i="53" s="1"/>
  <c r="AX27" i="53"/>
  <c r="AI51" i="53"/>
  <c r="AI40" i="53"/>
  <c r="AI47" i="53"/>
  <c r="AI34" i="53"/>
  <c r="AX34" i="53" s="1"/>
  <c r="AI46" i="53"/>
  <c r="AI56" i="53"/>
  <c r="AI49" i="53"/>
  <c r="AI55" i="53"/>
  <c r="AI43" i="53"/>
  <c r="AI39" i="53"/>
  <c r="AI33" i="53"/>
  <c r="AX33" i="53" s="1"/>
  <c r="U11" i="53"/>
  <c r="AI50" i="53"/>
  <c r="AI35" i="37"/>
  <c r="AX35" i="37" s="1"/>
  <c r="AI46" i="37"/>
  <c r="AI43" i="37"/>
  <c r="AI29" i="37"/>
  <c r="AX29" i="37" s="1"/>
  <c r="AI58" i="37"/>
  <c r="AI30" i="37"/>
  <c r="AX30" i="37" s="1"/>
  <c r="AI54" i="37"/>
  <c r="AI51" i="37"/>
  <c r="AI31" i="37"/>
  <c r="AX31" i="37" s="1"/>
  <c r="AI57" i="37"/>
  <c r="AI48" i="37"/>
  <c r="AI45" i="37"/>
  <c r="AI40" i="37"/>
  <c r="AI32" i="37"/>
  <c r="AX32" i="37" s="1"/>
  <c r="AI33" i="37"/>
  <c r="AX33" i="37" s="1"/>
  <c r="U11" i="37"/>
  <c r="AI56" i="37"/>
  <c r="AI53" i="37"/>
  <c r="AI42" i="37"/>
  <c r="AI39" i="37"/>
  <c r="AI34" i="37"/>
  <c r="AX34" i="37" s="1"/>
  <c r="AI50" i="37"/>
  <c r="AI47" i="37"/>
  <c r="AI36" i="37"/>
  <c r="AX36" i="37" s="1"/>
  <c r="AI44" i="37"/>
  <c r="AI38" i="37"/>
  <c r="AI37" i="37"/>
  <c r="AX37" i="37" s="1"/>
  <c r="AI55" i="37"/>
  <c r="AI41" i="37"/>
  <c r="AX27" i="37"/>
  <c r="AI28" i="37"/>
  <c r="AX28" i="37" s="1"/>
  <c r="AI52" i="37"/>
  <c r="AI49" i="37"/>
  <c r="AJ41" i="46"/>
  <c r="AJ39" i="46"/>
  <c r="AJ33" i="46"/>
  <c r="AJ53" i="46"/>
  <c r="AJ50" i="46"/>
  <c r="AJ36" i="46"/>
  <c r="AJ49" i="46"/>
  <c r="AJ46" i="46"/>
  <c r="AJ30" i="46"/>
  <c r="AJ58" i="46"/>
  <c r="AJ38" i="46"/>
  <c r="AJ32" i="46"/>
  <c r="AJ29" i="46"/>
  <c r="AJ44" i="46"/>
  <c r="AJ43" i="46"/>
  <c r="AJ35" i="46"/>
  <c r="AJ45" i="46"/>
  <c r="AJ42" i="46"/>
  <c r="AJ54" i="46"/>
  <c r="AJ52" i="46"/>
  <c r="AJ48" i="46"/>
  <c r="AJ47" i="46"/>
  <c r="AJ40" i="46"/>
  <c r="AJ31" i="46"/>
  <c r="U13" i="46"/>
  <c r="AJ55" i="46"/>
  <c r="AJ51" i="46"/>
  <c r="AJ37" i="46"/>
  <c r="AJ28" i="46"/>
  <c r="AJ56" i="46"/>
  <c r="AJ34" i="46"/>
  <c r="AJ57" i="46"/>
  <c r="H1" i="27"/>
  <c r="AI31" i="31"/>
  <c r="AX31" i="31" s="1"/>
  <c r="AI53" i="31"/>
  <c r="AI50" i="31"/>
  <c r="AI35" i="31"/>
  <c r="AX35" i="31" s="1"/>
  <c r="AI34" i="31"/>
  <c r="AX34" i="31" s="1"/>
  <c r="AI47" i="31"/>
  <c r="AI44" i="31"/>
  <c r="AI39" i="31"/>
  <c r="AI36" i="31"/>
  <c r="AX36" i="31" s="1"/>
  <c r="AI38" i="31"/>
  <c r="AI37" i="31"/>
  <c r="AX37" i="31" s="1"/>
  <c r="AX27" i="31"/>
  <c r="AI55" i="31"/>
  <c r="AI52" i="31"/>
  <c r="AI41" i="31"/>
  <c r="AI28" i="31"/>
  <c r="AX28" i="31" s="1"/>
  <c r="AI49" i="31"/>
  <c r="AI46" i="31"/>
  <c r="AI29" i="31"/>
  <c r="AX29" i="31" s="1"/>
  <c r="AI43" i="31"/>
  <c r="AI30" i="31"/>
  <c r="AX30" i="31" s="1"/>
  <c r="U11" i="31"/>
  <c r="AI58" i="31"/>
  <c r="AI54" i="31"/>
  <c r="AI51" i="31"/>
  <c r="AI48" i="31"/>
  <c r="AI32" i="31"/>
  <c r="AX32" i="31" s="1"/>
  <c r="AI40" i="31"/>
  <c r="AI57" i="31"/>
  <c r="AI45" i="31"/>
  <c r="AI56" i="31"/>
  <c r="AI42" i="31"/>
  <c r="AI33" i="31"/>
  <c r="AX33" i="31" s="1"/>
  <c r="Y42" i="48"/>
  <c r="Y37" i="48"/>
  <c r="Y28" i="48"/>
  <c r="Y58" i="48"/>
  <c r="AP32" i="48"/>
  <c r="Y55" i="48"/>
  <c r="Y53" i="48"/>
  <c r="Y51" i="48"/>
  <c r="Y49" i="48"/>
  <c r="Y47" i="48"/>
  <c r="Y45" i="48"/>
  <c r="Y43" i="48"/>
  <c r="Y34" i="48"/>
  <c r="AP31" i="48"/>
  <c r="Y48" i="48"/>
  <c r="Y35" i="48"/>
  <c r="Y33" i="48"/>
  <c r="Y31" i="48"/>
  <c r="AP29" i="48"/>
  <c r="Y29" i="48"/>
  <c r="AP27" i="48"/>
  <c r="AN27" i="48" s="1"/>
  <c r="Y46" i="48"/>
  <c r="AP35" i="48"/>
  <c r="Y44" i="48"/>
  <c r="AP33" i="48"/>
  <c r="Y41" i="48"/>
  <c r="Y39" i="48"/>
  <c r="Y38" i="48"/>
  <c r="Y36" i="48"/>
  <c r="Y32" i="48"/>
  <c r="AP30" i="48"/>
  <c r="Y30" i="48"/>
  <c r="AP28" i="48"/>
  <c r="AN28" i="48" s="1"/>
  <c r="A4" i="48"/>
  <c r="Y57" i="48"/>
  <c r="Y56" i="48"/>
  <c r="Y40" i="48"/>
  <c r="AP36" i="48"/>
  <c r="AC26" i="48"/>
  <c r="Y54" i="48"/>
  <c r="W54" i="48" s="1"/>
  <c r="AP34" i="48"/>
  <c r="Y52" i="48"/>
  <c r="Y50" i="48"/>
  <c r="Y27" i="48"/>
  <c r="AP37" i="48"/>
  <c r="B12" i="48"/>
  <c r="H1" i="7"/>
  <c r="AH40" i="45"/>
  <c r="AH36" i="45"/>
  <c r="AH58" i="45"/>
  <c r="AH30" i="45"/>
  <c r="U12" i="45"/>
  <c r="AH57" i="45"/>
  <c r="AH48" i="45"/>
  <c r="AH45" i="45"/>
  <c r="AH32" i="45"/>
  <c r="AH35" i="45"/>
  <c r="AH33" i="45"/>
  <c r="AH50" i="45"/>
  <c r="AH47" i="45"/>
  <c r="AH44" i="45"/>
  <c r="AH38" i="45"/>
  <c r="AH37" i="45"/>
  <c r="AH55" i="45"/>
  <c r="AH41" i="45"/>
  <c r="AH52" i="45"/>
  <c r="AH29" i="45"/>
  <c r="AH43" i="45"/>
  <c r="AH53" i="45"/>
  <c r="AH34" i="45"/>
  <c r="AH56" i="45"/>
  <c r="AH46" i="45"/>
  <c r="AH51" i="45"/>
  <c r="AH39" i="45"/>
  <c r="AH31" i="45"/>
  <c r="AH54" i="45"/>
  <c r="AH49" i="45"/>
  <c r="AH42" i="45"/>
  <c r="AH28" i="45"/>
  <c r="AP55" i="32"/>
  <c r="U19" i="32"/>
  <c r="U20" i="32" s="1"/>
  <c r="U22" i="32" s="1"/>
  <c r="E8" i="32" s="1"/>
  <c r="U17" i="32"/>
  <c r="U18" i="32" s="1"/>
  <c r="H1" i="12"/>
  <c r="U17" i="62"/>
  <c r="U18" i="62" s="1"/>
  <c r="AP55" i="62"/>
  <c r="U19" i="62"/>
  <c r="U20" i="62" s="1"/>
  <c r="U22" i="62" s="1"/>
  <c r="E8" i="62" s="1"/>
  <c r="Y38" i="56"/>
  <c r="AP36" i="56"/>
  <c r="Y30" i="56"/>
  <c r="AP27" i="56"/>
  <c r="AN27" i="56" s="1"/>
  <c r="Y58" i="56"/>
  <c r="Y45" i="56"/>
  <c r="Y40" i="56"/>
  <c r="AP35" i="56"/>
  <c r="AP34" i="56"/>
  <c r="Y32" i="56"/>
  <c r="Y57" i="56"/>
  <c r="Y56" i="56"/>
  <c r="Y33" i="56"/>
  <c r="Y53" i="56"/>
  <c r="Y50" i="56"/>
  <c r="Y42" i="56"/>
  <c r="Y35" i="56"/>
  <c r="Y34" i="56"/>
  <c r="AC26" i="56"/>
  <c r="Y47" i="56"/>
  <c r="Y44" i="56"/>
  <c r="Y39" i="56"/>
  <c r="Y36" i="56"/>
  <c r="Y37" i="56"/>
  <c r="AP28" i="56"/>
  <c r="AN28" i="56" s="1"/>
  <c r="Y27" i="56"/>
  <c r="Y49" i="56"/>
  <c r="Y46" i="56"/>
  <c r="Y41" i="56"/>
  <c r="AP30" i="56"/>
  <c r="Y29" i="56"/>
  <c r="Y43" i="56"/>
  <c r="AP31" i="56"/>
  <c r="Y51" i="56"/>
  <c r="Y48" i="56"/>
  <c r="W48" i="56" s="1"/>
  <c r="AP33" i="56"/>
  <c r="Y31" i="56"/>
  <c r="Y52" i="56"/>
  <c r="AP29" i="56"/>
  <c r="Y55" i="56"/>
  <c r="Y54" i="56"/>
  <c r="AP32" i="56"/>
  <c r="B12" i="56"/>
  <c r="Y28" i="56"/>
  <c r="A4" i="56"/>
  <c r="AP37" i="56"/>
  <c r="AI42" i="21"/>
  <c r="AI37" i="21"/>
  <c r="AX37" i="21" s="1"/>
  <c r="AI28" i="21"/>
  <c r="AX28" i="21" s="1"/>
  <c r="AX27" i="21"/>
  <c r="AI40" i="21"/>
  <c r="AI36" i="21"/>
  <c r="AX36" i="21" s="1"/>
  <c r="AI35" i="21"/>
  <c r="AX35" i="21" s="1"/>
  <c r="AI55" i="21"/>
  <c r="AI53" i="21"/>
  <c r="AI51" i="21"/>
  <c r="AI49" i="21"/>
  <c r="AI47" i="21"/>
  <c r="AI45" i="21"/>
  <c r="AI43" i="21"/>
  <c r="AI34" i="21"/>
  <c r="AX34" i="21" s="1"/>
  <c r="AI57" i="21"/>
  <c r="AI32" i="21"/>
  <c r="AX32" i="21" s="1"/>
  <c r="AI56" i="21"/>
  <c r="AI54" i="21"/>
  <c r="AI52" i="21"/>
  <c r="AI50" i="21"/>
  <c r="AI48" i="21"/>
  <c r="AI46" i="21"/>
  <c r="AI44" i="21"/>
  <c r="AI29" i="21"/>
  <c r="AX29" i="21" s="1"/>
  <c r="AI30" i="21"/>
  <c r="AX30" i="21" s="1"/>
  <c r="AI38" i="21"/>
  <c r="AI31" i="21"/>
  <c r="AX31" i="21" s="1"/>
  <c r="AI41" i="21"/>
  <c r="AI58" i="21"/>
  <c r="AI33" i="21"/>
  <c r="AX33" i="21" s="1"/>
  <c r="AI39" i="21"/>
  <c r="U11" i="21"/>
  <c r="Y38" i="15"/>
  <c r="AP36" i="15"/>
  <c r="Y30" i="15"/>
  <c r="AP27" i="15"/>
  <c r="AN27" i="15" s="1"/>
  <c r="Y58" i="15"/>
  <c r="Y54" i="15"/>
  <c r="AP32" i="15"/>
  <c r="Y51" i="15"/>
  <c r="Y48" i="15"/>
  <c r="AP33" i="15"/>
  <c r="Y31" i="15"/>
  <c r="Y57" i="15"/>
  <c r="Y45" i="15"/>
  <c r="Y40" i="15"/>
  <c r="AP35" i="15"/>
  <c r="AP34" i="15"/>
  <c r="Y32" i="15"/>
  <c r="Y56" i="15"/>
  <c r="Y33" i="15"/>
  <c r="Y53" i="15"/>
  <c r="Y50" i="15"/>
  <c r="Y42" i="15"/>
  <c r="Y35" i="15"/>
  <c r="Y34" i="15"/>
  <c r="AC26" i="15"/>
  <c r="Y47" i="15"/>
  <c r="Y44" i="15"/>
  <c r="Y39" i="15"/>
  <c r="Y36" i="15"/>
  <c r="Y37" i="15"/>
  <c r="AP28" i="15"/>
  <c r="AN28" i="15" s="1"/>
  <c r="Y27" i="15"/>
  <c r="Y55" i="15"/>
  <c r="Y52" i="15"/>
  <c r="AP29" i="15"/>
  <c r="Y28" i="15"/>
  <c r="Y49" i="15"/>
  <c r="Y46" i="15"/>
  <c r="Y41" i="15"/>
  <c r="AP30" i="15"/>
  <c r="Y29" i="15"/>
  <c r="W29" i="15" s="1"/>
  <c r="Y43" i="15"/>
  <c r="AP31" i="15"/>
  <c r="B12" i="15"/>
  <c r="A4" i="15"/>
  <c r="AP37" i="15"/>
  <c r="AJ58" i="53"/>
  <c r="AJ55" i="53"/>
  <c r="AJ41" i="53"/>
  <c r="AJ54" i="53"/>
  <c r="AJ53" i="53"/>
  <c r="AJ45" i="53"/>
  <c r="AJ32" i="53"/>
  <c r="AJ29" i="53"/>
  <c r="AJ52" i="53"/>
  <c r="AJ36" i="53"/>
  <c r="AJ28" i="53"/>
  <c r="AJ51" i="53"/>
  <c r="AJ50" i="53"/>
  <c r="AJ49" i="53"/>
  <c r="AJ44" i="53"/>
  <c r="AJ33" i="53"/>
  <c r="AJ48" i="53"/>
  <c r="AJ43" i="53"/>
  <c r="AJ39" i="53"/>
  <c r="U13" i="53"/>
  <c r="AJ56" i="53"/>
  <c r="AJ34" i="53"/>
  <c r="AJ30" i="53"/>
  <c r="AJ38" i="53"/>
  <c r="AJ42" i="53"/>
  <c r="AJ40" i="53"/>
  <c r="AJ35" i="53"/>
  <c r="AJ31" i="53"/>
  <c r="AJ47" i="53"/>
  <c r="AJ57" i="53"/>
  <c r="AJ37" i="53"/>
  <c r="AJ46" i="53"/>
  <c r="U17" i="37"/>
  <c r="U18" i="37" s="1"/>
  <c r="AP55" i="37"/>
  <c r="U19" i="37"/>
  <c r="U20" i="37" s="1"/>
  <c r="U22" i="37" s="1"/>
  <c r="E8" i="37" s="1"/>
  <c r="Y57" i="46"/>
  <c r="Y32" i="46"/>
  <c r="AP29" i="46"/>
  <c r="AP27" i="46"/>
  <c r="AN27" i="46" s="1"/>
  <c r="Y49" i="46"/>
  <c r="Y46" i="46"/>
  <c r="AP31" i="46"/>
  <c r="AN31" i="46" s="1"/>
  <c r="Y30" i="46"/>
  <c r="Y28" i="46"/>
  <c r="Y58" i="46"/>
  <c r="Y54" i="46"/>
  <c r="AP33" i="46"/>
  <c r="Y48" i="46"/>
  <c r="Y41" i="46"/>
  <c r="Y40" i="46"/>
  <c r="Y39" i="46"/>
  <c r="AP32" i="46"/>
  <c r="AN32" i="46" s="1"/>
  <c r="Y53" i="46"/>
  <c r="Y52" i="46"/>
  <c r="Y51" i="46"/>
  <c r="Y50" i="46"/>
  <c r="Y47" i="46"/>
  <c r="Y31" i="46"/>
  <c r="Y56" i="46"/>
  <c r="Y55" i="46"/>
  <c r="Y37" i="46"/>
  <c r="Y34" i="46"/>
  <c r="AP34" i="46"/>
  <c r="AP28" i="46"/>
  <c r="AC26" i="46"/>
  <c r="Y36" i="46"/>
  <c r="Y33" i="46"/>
  <c r="AP36" i="46"/>
  <c r="AP30" i="46"/>
  <c r="Y27" i="46"/>
  <c r="Y38" i="46"/>
  <c r="Y35" i="46"/>
  <c r="Y29" i="46"/>
  <c r="Y45" i="46"/>
  <c r="Y44" i="46"/>
  <c r="W44" i="46" s="1"/>
  <c r="Y43" i="46"/>
  <c r="Y42" i="46"/>
  <c r="AP35" i="46"/>
  <c r="B12" i="46"/>
  <c r="A4" i="46"/>
  <c r="AP37" i="46"/>
  <c r="AJ38" i="31"/>
  <c r="AJ30" i="31"/>
  <c r="AJ47" i="31"/>
  <c r="AJ44" i="31"/>
  <c r="AJ39" i="31"/>
  <c r="AJ36" i="31"/>
  <c r="AJ37" i="31"/>
  <c r="AJ55" i="31"/>
  <c r="AJ52" i="31"/>
  <c r="AJ41" i="31"/>
  <c r="AJ28" i="31"/>
  <c r="AJ49" i="31"/>
  <c r="AJ46" i="31"/>
  <c r="AJ29" i="31"/>
  <c r="AJ43" i="31"/>
  <c r="AJ58" i="31"/>
  <c r="AJ54" i="31"/>
  <c r="AJ51" i="31"/>
  <c r="AJ48" i="31"/>
  <c r="AJ31" i="31"/>
  <c r="AJ57" i="31"/>
  <c r="AJ45" i="31"/>
  <c r="AJ40" i="31"/>
  <c r="AJ32" i="31"/>
  <c r="U13" i="31"/>
  <c r="AJ35" i="31"/>
  <c r="AJ34" i="31"/>
  <c r="AJ56" i="31"/>
  <c r="AJ42" i="31"/>
  <c r="AJ53" i="31"/>
  <c r="AJ33" i="31"/>
  <c r="AJ50" i="31"/>
  <c r="AH55" i="7"/>
  <c r="AH53" i="7"/>
  <c r="AH51" i="7"/>
  <c r="AH49" i="7"/>
  <c r="AH47" i="7"/>
  <c r="AH45" i="7"/>
  <c r="AH43" i="7"/>
  <c r="AH34" i="7"/>
  <c r="AH41" i="7"/>
  <c r="AH39" i="7"/>
  <c r="AH33" i="7"/>
  <c r="AH57" i="7"/>
  <c r="AH32" i="7"/>
  <c r="AH31" i="7"/>
  <c r="AH35" i="7"/>
  <c r="AH38" i="7"/>
  <c r="AH30" i="7"/>
  <c r="AH56" i="7"/>
  <c r="AH54" i="7"/>
  <c r="AH52" i="7"/>
  <c r="AH50" i="7"/>
  <c r="AH48" i="7"/>
  <c r="AH46" i="7"/>
  <c r="AH44" i="7"/>
  <c r="AH29" i="7"/>
  <c r="AH42" i="7"/>
  <c r="AH37" i="7"/>
  <c r="AH28" i="7"/>
  <c r="U12" i="7"/>
  <c r="AH58" i="7"/>
  <c r="AH40" i="7"/>
  <c r="AH36" i="7"/>
  <c r="U17" i="12"/>
  <c r="U18" i="12" s="1"/>
  <c r="U19" i="12"/>
  <c r="U20" i="12" s="1"/>
  <c r="U22" i="12" s="1"/>
  <c r="E8" i="12" s="1"/>
  <c r="AP55" i="12"/>
  <c r="Y35" i="62"/>
  <c r="AP33" i="62"/>
  <c r="Y58" i="62"/>
  <c r="AP32" i="62"/>
  <c r="Y55" i="62"/>
  <c r="Y53" i="62"/>
  <c r="Y51" i="62"/>
  <c r="Y49" i="62"/>
  <c r="Y47" i="62"/>
  <c r="Y45" i="62"/>
  <c r="Y43" i="62"/>
  <c r="Y34" i="62"/>
  <c r="AP31" i="62"/>
  <c r="Y41" i="62"/>
  <c r="Y39" i="62"/>
  <c r="Y33" i="62"/>
  <c r="AP30" i="62"/>
  <c r="Y57" i="62"/>
  <c r="Y32" i="62"/>
  <c r="AP29" i="62"/>
  <c r="Y31" i="62"/>
  <c r="AP28" i="62"/>
  <c r="Y38" i="62"/>
  <c r="AP36" i="62"/>
  <c r="Y30" i="62"/>
  <c r="AP27" i="62"/>
  <c r="AN27" i="62" s="1"/>
  <c r="Y56" i="62"/>
  <c r="W56" i="62" s="1"/>
  <c r="Y54" i="62"/>
  <c r="Y52" i="62"/>
  <c r="Y50" i="62"/>
  <c r="Y48" i="62"/>
  <c r="Y46" i="62"/>
  <c r="Y44" i="62"/>
  <c r="Y42" i="62"/>
  <c r="Y40" i="62"/>
  <c r="Y36" i="62"/>
  <c r="AP34" i="62"/>
  <c r="AN34" i="62" s="1"/>
  <c r="Y27" i="62"/>
  <c r="Y29" i="62"/>
  <c r="AP35" i="62"/>
  <c r="Y28" i="62"/>
  <c r="AC26" i="62"/>
  <c r="Y37" i="62"/>
  <c r="A4" i="62"/>
  <c r="B12" i="62"/>
  <c r="AP37" i="62"/>
  <c r="AH31" i="38"/>
  <c r="AH42" i="38"/>
  <c r="AH37" i="38"/>
  <c r="AH28" i="38"/>
  <c r="AH40" i="38"/>
  <c r="AH36" i="38"/>
  <c r="AH58" i="38"/>
  <c r="U12" i="38"/>
  <c r="AH51" i="38"/>
  <c r="AH50" i="38"/>
  <c r="AH39" i="38"/>
  <c r="AH34" i="38"/>
  <c r="AH30" i="38"/>
  <c r="AH53" i="38"/>
  <c r="AH52" i="38"/>
  <c r="AH43" i="38"/>
  <c r="AH41" i="38"/>
  <c r="AH33" i="38"/>
  <c r="AH55" i="38"/>
  <c r="AH54" i="38"/>
  <c r="AH45" i="38"/>
  <c r="AH44" i="38"/>
  <c r="AH29" i="38"/>
  <c r="AH56" i="38"/>
  <c r="AH47" i="38"/>
  <c r="AH46" i="38"/>
  <c r="AH35" i="38"/>
  <c r="AH32" i="38"/>
  <c r="AH57" i="38"/>
  <c r="AH49" i="38"/>
  <c r="AH48" i="38"/>
  <c r="AH38" i="38"/>
  <c r="AJ40" i="21"/>
  <c r="AJ36" i="21"/>
  <c r="AJ35" i="21"/>
  <c r="AJ58" i="21"/>
  <c r="AJ41" i="21"/>
  <c r="AJ39" i="21"/>
  <c r="AJ33" i="21"/>
  <c r="AJ31" i="21"/>
  <c r="AJ42" i="21"/>
  <c r="AJ37" i="21"/>
  <c r="AJ28" i="21"/>
  <c r="AJ54" i="21"/>
  <c r="AJ43" i="21"/>
  <c r="AJ29" i="21"/>
  <c r="AJ57" i="21"/>
  <c r="AJ49" i="21"/>
  <c r="AJ46" i="21"/>
  <c r="AJ30" i="21"/>
  <c r="AJ55" i="21"/>
  <c r="AJ52" i="21"/>
  <c r="AJ38" i="21"/>
  <c r="AJ47" i="21"/>
  <c r="AJ44" i="21"/>
  <c r="AJ32" i="21"/>
  <c r="AJ53" i="21"/>
  <c r="AJ50" i="21"/>
  <c r="AJ56" i="21"/>
  <c r="AJ45" i="21"/>
  <c r="AJ34" i="21"/>
  <c r="U13" i="21"/>
  <c r="AJ51" i="21"/>
  <c r="AJ48" i="21"/>
  <c r="AH41" i="15"/>
  <c r="AH39" i="15"/>
  <c r="AH33" i="15"/>
  <c r="AH38" i="15"/>
  <c r="AH37" i="15"/>
  <c r="AH55" i="15"/>
  <c r="AH52" i="15"/>
  <c r="AH28" i="15"/>
  <c r="AH49" i="15"/>
  <c r="AH46" i="15"/>
  <c r="AH29" i="15"/>
  <c r="U12" i="15"/>
  <c r="AH43" i="15"/>
  <c r="AH30" i="15"/>
  <c r="AH58" i="15"/>
  <c r="AH54" i="15"/>
  <c r="AH31" i="15"/>
  <c r="AH57" i="15"/>
  <c r="AH51" i="15"/>
  <c r="AH48" i="15"/>
  <c r="AH32" i="15"/>
  <c r="AH45" i="15"/>
  <c r="AH40" i="15"/>
  <c r="AH56" i="15"/>
  <c r="AH53" i="15"/>
  <c r="AH50" i="15"/>
  <c r="AH42" i="15"/>
  <c r="AH35" i="15"/>
  <c r="AH34" i="15"/>
  <c r="AH44" i="15"/>
  <c r="AH47" i="15"/>
  <c r="AH36" i="15"/>
  <c r="Y55" i="53"/>
  <c r="Y53" i="53"/>
  <c r="Y51" i="53"/>
  <c r="Y49" i="53"/>
  <c r="Y47" i="53"/>
  <c r="Y45" i="53"/>
  <c r="Y43" i="53"/>
  <c r="Y34" i="53"/>
  <c r="AP31" i="53"/>
  <c r="Y50" i="53"/>
  <c r="Y46" i="53"/>
  <c r="Y44" i="53"/>
  <c r="AP33" i="53"/>
  <c r="Y33" i="53"/>
  <c r="Y28" i="53"/>
  <c r="A4" i="53"/>
  <c r="Y48" i="53"/>
  <c r="Y40" i="53"/>
  <c r="Y37" i="53"/>
  <c r="Y27" i="53"/>
  <c r="Y39" i="53"/>
  <c r="Y38" i="53"/>
  <c r="W38" i="53" s="1"/>
  <c r="AP34" i="53"/>
  <c r="Y57" i="53"/>
  <c r="Y56" i="53"/>
  <c r="Y35" i="53"/>
  <c r="AP30" i="53"/>
  <c r="AP36" i="53"/>
  <c r="AP32" i="53"/>
  <c r="Y31" i="53"/>
  <c r="AP28" i="53"/>
  <c r="AP35" i="53"/>
  <c r="B12" i="53"/>
  <c r="Y52" i="53"/>
  <c r="Y54" i="53"/>
  <c r="Y29" i="53"/>
  <c r="Y30" i="53"/>
  <c r="AP27" i="53"/>
  <c r="AN27" i="53" s="1"/>
  <c r="Y42" i="53"/>
  <c r="Y58" i="53"/>
  <c r="AC26" i="53"/>
  <c r="AP29" i="53"/>
  <c r="AN29" i="53" s="1"/>
  <c r="AP37" i="53"/>
  <c r="Y32" i="53"/>
  <c r="Y36" i="53"/>
  <c r="Y41" i="53"/>
  <c r="Y41" i="27"/>
  <c r="Y39" i="27"/>
  <c r="Y33" i="27"/>
  <c r="AP30" i="27"/>
  <c r="Y57" i="27"/>
  <c r="Y31" i="27"/>
  <c r="AP28" i="27"/>
  <c r="Y38" i="27"/>
  <c r="AP36" i="27"/>
  <c r="AN36" i="27" s="1"/>
  <c r="Y30" i="27"/>
  <c r="AP27" i="27"/>
  <c r="AN27" i="27" s="1"/>
  <c r="Y35" i="27"/>
  <c r="AP33" i="27"/>
  <c r="Y55" i="27"/>
  <c r="Y53" i="27"/>
  <c r="Y51" i="27"/>
  <c r="Y49" i="27"/>
  <c r="Y47" i="27"/>
  <c r="Y45" i="27"/>
  <c r="Y43" i="27"/>
  <c r="Y34" i="27"/>
  <c r="AP31" i="27"/>
  <c r="Y46" i="27"/>
  <c r="AC26" i="27"/>
  <c r="Y56" i="27"/>
  <c r="AP35" i="27"/>
  <c r="Y32" i="27"/>
  <c r="A4" i="27"/>
  <c r="Y58" i="27"/>
  <c r="Y50" i="27"/>
  <c r="Y29" i="27"/>
  <c r="Y40" i="27"/>
  <c r="Y28" i="27"/>
  <c r="Y54" i="27"/>
  <c r="Y44" i="27"/>
  <c r="AP34" i="27"/>
  <c r="AN34" i="27" s="1"/>
  <c r="Y27" i="27"/>
  <c r="AP32" i="27"/>
  <c r="Y48" i="27"/>
  <c r="W48" i="27" s="1"/>
  <c r="AP29" i="27"/>
  <c r="Y37" i="27"/>
  <c r="Y52" i="27"/>
  <c r="Y36" i="27"/>
  <c r="B12" i="27"/>
  <c r="Y42" i="27"/>
  <c r="AP37" i="27"/>
  <c r="AN37" i="27" s="1"/>
  <c r="Y56" i="31"/>
  <c r="Y54" i="31"/>
  <c r="Y52" i="31"/>
  <c r="Y50" i="31"/>
  <c r="Y48" i="31"/>
  <c r="Y46" i="31"/>
  <c r="Y44" i="31"/>
  <c r="AP35" i="31"/>
  <c r="Y29" i="31"/>
  <c r="Y55" i="31"/>
  <c r="Y41" i="31"/>
  <c r="Y38" i="31"/>
  <c r="AP29" i="31"/>
  <c r="Y28" i="31"/>
  <c r="Y49" i="31"/>
  <c r="AP30" i="31"/>
  <c r="Y27" i="31"/>
  <c r="Y43" i="31"/>
  <c r="AP31" i="31"/>
  <c r="Y58" i="31"/>
  <c r="AP32" i="31"/>
  <c r="Y30" i="31"/>
  <c r="Y51" i="31"/>
  <c r="AP33" i="31"/>
  <c r="Y31" i="31"/>
  <c r="Y57" i="31"/>
  <c r="Y45" i="31"/>
  <c r="Y40" i="31"/>
  <c r="AP34" i="31"/>
  <c r="Y32" i="31"/>
  <c r="Y42" i="31"/>
  <c r="Y33" i="31"/>
  <c r="Y53" i="31"/>
  <c r="W53" i="31" s="1"/>
  <c r="AP36" i="31"/>
  <c r="Y35" i="31"/>
  <c r="Y34" i="31"/>
  <c r="AP27" i="31"/>
  <c r="AN27" i="31" s="1"/>
  <c r="AC26" i="31"/>
  <c r="Y47" i="31"/>
  <c r="B12" i="31"/>
  <c r="A4" i="31"/>
  <c r="Y37" i="31"/>
  <c r="AP28" i="31"/>
  <c r="AN28" i="31" s="1"/>
  <c r="Y39" i="31"/>
  <c r="Y36" i="31"/>
  <c r="AP37" i="31"/>
  <c r="AI41" i="7"/>
  <c r="AI39" i="7"/>
  <c r="AI33" i="7"/>
  <c r="AX33" i="7" s="1"/>
  <c r="AI57" i="7"/>
  <c r="AI32" i="7"/>
  <c r="AX32" i="7" s="1"/>
  <c r="AI31" i="7"/>
  <c r="AX31" i="7" s="1"/>
  <c r="AI55" i="7"/>
  <c r="AI53" i="7"/>
  <c r="AI51" i="7"/>
  <c r="AI49" i="7"/>
  <c r="AI47" i="7"/>
  <c r="AI45" i="7"/>
  <c r="AI43" i="7"/>
  <c r="AI34" i="7"/>
  <c r="AX34" i="7" s="1"/>
  <c r="AI38" i="7"/>
  <c r="AI30" i="7"/>
  <c r="AX30" i="7" s="1"/>
  <c r="AI58" i="7"/>
  <c r="AI56" i="7"/>
  <c r="AI54" i="7"/>
  <c r="AI52" i="7"/>
  <c r="AI50" i="7"/>
  <c r="AI48" i="7"/>
  <c r="AI46" i="7"/>
  <c r="AI44" i="7"/>
  <c r="AI29" i="7"/>
  <c r="AX29" i="7" s="1"/>
  <c r="AI42" i="7"/>
  <c r="AI37" i="7"/>
  <c r="AX37" i="7" s="1"/>
  <c r="AI28" i="7"/>
  <c r="AX28" i="7" s="1"/>
  <c r="AX27" i="7"/>
  <c r="AI40" i="7"/>
  <c r="AI36" i="7"/>
  <c r="AX36" i="7" s="1"/>
  <c r="U11" i="7"/>
  <c r="AI35" i="7"/>
  <c r="AX35" i="7" s="1"/>
  <c r="H1" i="52"/>
  <c r="Y56" i="32"/>
  <c r="Y54" i="32"/>
  <c r="Y52" i="32"/>
  <c r="Y50" i="32"/>
  <c r="Y40" i="32"/>
  <c r="Y36" i="32"/>
  <c r="AP34" i="32"/>
  <c r="Y27" i="32"/>
  <c r="Y55" i="32"/>
  <c r="Y53" i="32"/>
  <c r="Y51" i="32"/>
  <c r="Y49" i="32"/>
  <c r="Y47" i="32"/>
  <c r="Y45" i="32"/>
  <c r="Y43" i="32"/>
  <c r="Y34" i="32"/>
  <c r="AP31" i="32"/>
  <c r="Y41" i="32"/>
  <c r="Y39" i="32"/>
  <c r="Y33" i="32"/>
  <c r="AP30" i="32"/>
  <c r="Y57" i="32"/>
  <c r="Y35" i="32"/>
  <c r="Y31" i="32"/>
  <c r="AP29" i="32"/>
  <c r="Y29" i="32"/>
  <c r="AP27" i="32"/>
  <c r="AN27" i="32" s="1"/>
  <c r="Y48" i="32"/>
  <c r="Y37" i="32"/>
  <c r="AP35" i="32"/>
  <c r="Y46" i="32"/>
  <c r="AP33" i="32"/>
  <c r="Y58" i="32"/>
  <c r="W58" i="32" s="1"/>
  <c r="Y44" i="32"/>
  <c r="Y42" i="32"/>
  <c r="Y38" i="32"/>
  <c r="Y32" i="32"/>
  <c r="Y30" i="32"/>
  <c r="AP28" i="32"/>
  <c r="Y28" i="32"/>
  <c r="AP36" i="32"/>
  <c r="AC26" i="32"/>
  <c r="AP32" i="32"/>
  <c r="AN32" i="32" s="1"/>
  <c r="B12" i="32"/>
  <c r="A4" i="32"/>
  <c r="AP37" i="32"/>
  <c r="Y35" i="12"/>
  <c r="AP33" i="12"/>
  <c r="Y55" i="12"/>
  <c r="Y53" i="12"/>
  <c r="Y51" i="12"/>
  <c r="Y49" i="12"/>
  <c r="Y47" i="12"/>
  <c r="Y45" i="12"/>
  <c r="Y43" i="12"/>
  <c r="Y34" i="12"/>
  <c r="AP31" i="12"/>
  <c r="Y41" i="12"/>
  <c r="Y39" i="12"/>
  <c r="Y33" i="12"/>
  <c r="AP30" i="12"/>
  <c r="Y46" i="12"/>
  <c r="Y31" i="12"/>
  <c r="AP29" i="12"/>
  <c r="Y29" i="12"/>
  <c r="AP27" i="12"/>
  <c r="AN27" i="12" s="1"/>
  <c r="Y27" i="12"/>
  <c r="Y57" i="12"/>
  <c r="Y56" i="12"/>
  <c r="Y37" i="12"/>
  <c r="AP35" i="12"/>
  <c r="Y54" i="12"/>
  <c r="Y44" i="12"/>
  <c r="W44" i="12" s="1"/>
  <c r="Y58" i="12"/>
  <c r="Y52" i="12"/>
  <c r="Y42" i="12"/>
  <c r="Y38" i="12"/>
  <c r="Y32" i="12"/>
  <c r="Y30" i="12"/>
  <c r="AP28" i="12"/>
  <c r="Y28" i="12"/>
  <c r="Y50" i="12"/>
  <c r="AP36" i="12"/>
  <c r="AN36" i="12" s="1"/>
  <c r="Y36" i="12"/>
  <c r="AC26" i="12"/>
  <c r="Y40" i="12"/>
  <c r="AP32" i="12"/>
  <c r="Y48" i="12"/>
  <c r="AP34" i="12"/>
  <c r="B12" i="12"/>
  <c r="A4" i="12"/>
  <c r="AP37" i="12"/>
  <c r="AI38" i="38"/>
  <c r="AI30" i="38"/>
  <c r="AX30" i="38" s="1"/>
  <c r="AI40" i="38"/>
  <c r="AI36" i="38"/>
  <c r="AX36" i="38" s="1"/>
  <c r="AI35" i="38"/>
  <c r="AX35" i="38" s="1"/>
  <c r="AI55" i="38"/>
  <c r="AI53" i="38"/>
  <c r="AI51" i="38"/>
  <c r="AI49" i="38"/>
  <c r="AI47" i="38"/>
  <c r="AI45" i="38"/>
  <c r="AI43" i="38"/>
  <c r="AI34" i="38"/>
  <c r="AX34" i="38" s="1"/>
  <c r="AI58" i="38"/>
  <c r="AI50" i="38"/>
  <c r="AI39" i="38"/>
  <c r="U11" i="38"/>
  <c r="AI52" i="38"/>
  <c r="AI41" i="38"/>
  <c r="AI37" i="38"/>
  <c r="AX37" i="38" s="1"/>
  <c r="AI42" i="38"/>
  <c r="AI33" i="38"/>
  <c r="AX33" i="38" s="1"/>
  <c r="AX27" i="38"/>
  <c r="AI54" i="38"/>
  <c r="AI44" i="38"/>
  <c r="AI29" i="38"/>
  <c r="AX29" i="38" s="1"/>
  <c r="AI56" i="38"/>
  <c r="AI46" i="38"/>
  <c r="AI32" i="38"/>
  <c r="AX32" i="38" s="1"/>
  <c r="AI28" i="38"/>
  <c r="AX28" i="38" s="1"/>
  <c r="AI57" i="38"/>
  <c r="AI48" i="38"/>
  <c r="AI31" i="38"/>
  <c r="AX31" i="38" s="1"/>
  <c r="U17" i="15"/>
  <c r="U18" i="15" s="1"/>
  <c r="AP55" i="15"/>
  <c r="U19" i="15"/>
  <c r="U20" i="15" s="1"/>
  <c r="U22" i="15" s="1"/>
  <c r="E8" i="15" s="1"/>
  <c r="AJ58" i="37"/>
  <c r="AJ30" i="37"/>
  <c r="AJ54" i="37"/>
  <c r="AJ51" i="37"/>
  <c r="AJ31" i="37"/>
  <c r="AJ57" i="37"/>
  <c r="AJ48" i="37"/>
  <c r="AJ45" i="37"/>
  <c r="AJ40" i="37"/>
  <c r="AJ32" i="37"/>
  <c r="AJ33" i="37"/>
  <c r="AJ56" i="37"/>
  <c r="AJ53" i="37"/>
  <c r="AJ42" i="37"/>
  <c r="AJ39" i="37"/>
  <c r="AJ35" i="37"/>
  <c r="AJ34" i="37"/>
  <c r="AJ50" i="37"/>
  <c r="AJ47" i="37"/>
  <c r="AJ36" i="37"/>
  <c r="AJ44" i="37"/>
  <c r="AJ38" i="37"/>
  <c r="AJ37" i="37"/>
  <c r="U13" i="37"/>
  <c r="AJ55" i="37"/>
  <c r="AJ41" i="37"/>
  <c r="AJ52" i="37"/>
  <c r="AJ49" i="37"/>
  <c r="AJ28" i="37"/>
  <c r="AJ43" i="37"/>
  <c r="AJ46" i="37"/>
  <c r="AJ29" i="37"/>
  <c r="AI58" i="27"/>
  <c r="AI55" i="27"/>
  <c r="AI53" i="27"/>
  <c r="AI51" i="27"/>
  <c r="AI49" i="27"/>
  <c r="AI47" i="27"/>
  <c r="AI45" i="27"/>
  <c r="AI43" i="27"/>
  <c r="AI41" i="27"/>
  <c r="AI39" i="27"/>
  <c r="AI33" i="27"/>
  <c r="AX33" i="27" s="1"/>
  <c r="AI57" i="27"/>
  <c r="AI32" i="27"/>
  <c r="AX32" i="27" s="1"/>
  <c r="AI42" i="27"/>
  <c r="AI37" i="27"/>
  <c r="AX37" i="27" s="1"/>
  <c r="AI28" i="27"/>
  <c r="AX28" i="27" s="1"/>
  <c r="AX27" i="27"/>
  <c r="AI35" i="27"/>
  <c r="AX35" i="27" s="1"/>
  <c r="AI50" i="27"/>
  <c r="AI54" i="27"/>
  <c r="AI44" i="27"/>
  <c r="AI38" i="27"/>
  <c r="AI48" i="27"/>
  <c r="AI36" i="27"/>
  <c r="AX36" i="27" s="1"/>
  <c r="U11" i="27"/>
  <c r="AI52" i="27"/>
  <c r="AI34" i="27"/>
  <c r="AX34" i="27" s="1"/>
  <c r="AI31" i="27"/>
  <c r="AX31" i="27" s="1"/>
  <c r="AI46" i="27"/>
  <c r="AI30" i="27"/>
  <c r="AX30" i="27" s="1"/>
  <c r="AI29" i="27"/>
  <c r="AX29" i="27" s="1"/>
  <c r="AI56" i="27"/>
  <c r="AI40" i="27"/>
  <c r="H1" i="48"/>
  <c r="H1" i="45"/>
  <c r="AI56" i="32"/>
  <c r="AI54" i="32"/>
  <c r="AI52" i="32"/>
  <c r="AI50" i="32"/>
  <c r="AI48" i="32"/>
  <c r="AI46" i="32"/>
  <c r="AI44" i="32"/>
  <c r="AI29" i="32"/>
  <c r="AX29" i="32" s="1"/>
  <c r="AI35" i="32"/>
  <c r="AX35" i="32" s="1"/>
  <c r="AI58" i="32"/>
  <c r="U11" i="32"/>
  <c r="AI53" i="32"/>
  <c r="AI39" i="32"/>
  <c r="AI38" i="32"/>
  <c r="AI36" i="32"/>
  <c r="AX36" i="32" s="1"/>
  <c r="AI34" i="32"/>
  <c r="AX34" i="32" s="1"/>
  <c r="AI32" i="32"/>
  <c r="AX32" i="32" s="1"/>
  <c r="AI30" i="32"/>
  <c r="AX30" i="32" s="1"/>
  <c r="AI40" i="32"/>
  <c r="AI55" i="32"/>
  <c r="AI47" i="32"/>
  <c r="AI37" i="32"/>
  <c r="AX37" i="32" s="1"/>
  <c r="AI33" i="32"/>
  <c r="AX33" i="32" s="1"/>
  <c r="AI31" i="32"/>
  <c r="AX31" i="32" s="1"/>
  <c r="AI57" i="32"/>
  <c r="AI49" i="32"/>
  <c r="AI45" i="32"/>
  <c r="AX27" i="32"/>
  <c r="AI43" i="32"/>
  <c r="AI42" i="32"/>
  <c r="AI28" i="32"/>
  <c r="AX28" i="32" s="1"/>
  <c r="AI51" i="32"/>
  <c r="AI41" i="32"/>
  <c r="AI42" i="12"/>
  <c r="AI37" i="12"/>
  <c r="AX37" i="12" s="1"/>
  <c r="AI28" i="12"/>
  <c r="AX28" i="12" s="1"/>
  <c r="AX27" i="12"/>
  <c r="AI35" i="12"/>
  <c r="AX35" i="12" s="1"/>
  <c r="AI58" i="12"/>
  <c r="AI39" i="12"/>
  <c r="AI38" i="12"/>
  <c r="AI36" i="12"/>
  <c r="AX36" i="12" s="1"/>
  <c r="AI34" i="12"/>
  <c r="AX34" i="12" s="1"/>
  <c r="AI32" i="12"/>
  <c r="AX32" i="12" s="1"/>
  <c r="AI30" i="12"/>
  <c r="AX30" i="12" s="1"/>
  <c r="U11" i="12"/>
  <c r="AI50" i="12"/>
  <c r="AI49" i="12"/>
  <c r="AI40" i="12"/>
  <c r="AI48" i="12"/>
  <c r="AI47" i="12"/>
  <c r="AI55" i="12"/>
  <c r="AI46" i="12"/>
  <c r="AI45" i="12"/>
  <c r="AI33" i="12"/>
  <c r="AX33" i="12" s="1"/>
  <c r="AI31" i="12"/>
  <c r="AX31" i="12" s="1"/>
  <c r="AI29" i="12"/>
  <c r="AX29" i="12" s="1"/>
  <c r="AI57" i="12"/>
  <c r="AI56" i="12"/>
  <c r="AI54" i="12"/>
  <c r="AI53" i="12"/>
  <c r="AI44" i="12"/>
  <c r="AI43" i="12"/>
  <c r="AI52" i="12"/>
  <c r="AI51" i="12"/>
  <c r="AI41" i="12"/>
  <c r="AH56" i="62"/>
  <c r="AH54" i="62"/>
  <c r="AH52" i="62"/>
  <c r="AH50" i="62"/>
  <c r="AH48" i="62"/>
  <c r="AH46" i="62"/>
  <c r="AH44" i="62"/>
  <c r="AH29" i="62"/>
  <c r="AH42" i="62"/>
  <c r="AH37" i="62"/>
  <c r="AH28" i="62"/>
  <c r="AH40" i="62"/>
  <c r="AH36" i="62"/>
  <c r="AH35" i="62"/>
  <c r="AH58" i="62"/>
  <c r="AH55" i="62"/>
  <c r="AH53" i="62"/>
  <c r="AH51" i="62"/>
  <c r="AH49" i="62"/>
  <c r="AH47" i="62"/>
  <c r="AH45" i="62"/>
  <c r="AH43" i="62"/>
  <c r="AH34" i="62"/>
  <c r="AH41" i="62"/>
  <c r="AH39" i="62"/>
  <c r="AH33" i="62"/>
  <c r="AH57" i="62"/>
  <c r="AH38" i="62"/>
  <c r="AH30" i="62"/>
  <c r="AH31" i="62"/>
  <c r="AH32" i="62"/>
  <c r="U12" i="62"/>
  <c r="Y42" i="38"/>
  <c r="Y37" i="38"/>
  <c r="Y28" i="38"/>
  <c r="Y58" i="38"/>
  <c r="AP32" i="38"/>
  <c r="AN32" i="38" s="1"/>
  <c r="Y55" i="38"/>
  <c r="Y53" i="38"/>
  <c r="Y51" i="38"/>
  <c r="Y49" i="38"/>
  <c r="Y47" i="38"/>
  <c r="Y45" i="38"/>
  <c r="Y43" i="38"/>
  <c r="Y34" i="38"/>
  <c r="AP31" i="38"/>
  <c r="Y57" i="38"/>
  <c r="Y32" i="38"/>
  <c r="AP29" i="38"/>
  <c r="Y56" i="38"/>
  <c r="Y46" i="38"/>
  <c r="AP36" i="38"/>
  <c r="AP33" i="38"/>
  <c r="AC26" i="38"/>
  <c r="Y35" i="38"/>
  <c r="Y48" i="38"/>
  <c r="Y38" i="38"/>
  <c r="Y31" i="38"/>
  <c r="AP28" i="38"/>
  <c r="AP35" i="38"/>
  <c r="AN35" i="38" s="1"/>
  <c r="Y27" i="38"/>
  <c r="Y50" i="38"/>
  <c r="Y39" i="38"/>
  <c r="Y30" i="38"/>
  <c r="AP27" i="38"/>
  <c r="AN27" i="38" s="1"/>
  <c r="Y52" i="38"/>
  <c r="Y41" i="38"/>
  <c r="Y40" i="38"/>
  <c r="AP34" i="38"/>
  <c r="Y33" i="38"/>
  <c r="W33" i="38" s="1"/>
  <c r="AP30" i="38"/>
  <c r="Y54" i="38"/>
  <c r="Y44" i="38"/>
  <c r="Y36" i="38"/>
  <c r="Y29" i="38"/>
  <c r="A4" i="38"/>
  <c r="B12" i="38"/>
  <c r="AP37" i="38"/>
  <c r="H1" i="46"/>
  <c r="AH35" i="27"/>
  <c r="AH58" i="27"/>
  <c r="AH55" i="27"/>
  <c r="AH53" i="27"/>
  <c r="AH51" i="27"/>
  <c r="AH49" i="27"/>
  <c r="AH47" i="27"/>
  <c r="AH45" i="27"/>
  <c r="AH43" i="27"/>
  <c r="AH34" i="27"/>
  <c r="AH41" i="27"/>
  <c r="AH39" i="27"/>
  <c r="AH33" i="27"/>
  <c r="AH56" i="27"/>
  <c r="AH54" i="27"/>
  <c r="AH52" i="27"/>
  <c r="AH50" i="27"/>
  <c r="AH48" i="27"/>
  <c r="AH46" i="27"/>
  <c r="AH44" i="27"/>
  <c r="AH29" i="27"/>
  <c r="AH40" i="27"/>
  <c r="AH36" i="27"/>
  <c r="AH28" i="27"/>
  <c r="AH57" i="27"/>
  <c r="AH38" i="27"/>
  <c r="AH37" i="27"/>
  <c r="U12" i="27"/>
  <c r="AH42" i="27"/>
  <c r="AH32" i="27"/>
  <c r="AH31" i="27"/>
  <c r="AH30" i="27"/>
  <c r="U17" i="48"/>
  <c r="U18" i="48" s="1"/>
  <c r="AP55" i="48"/>
  <c r="U19" i="48"/>
  <c r="U20" i="48" s="1"/>
  <c r="U22" i="48" s="1"/>
  <c r="E8" i="48" s="1"/>
  <c r="AJ57" i="7"/>
  <c r="AJ32" i="7"/>
  <c r="U13" i="7"/>
  <c r="AJ31" i="7"/>
  <c r="AJ38" i="7"/>
  <c r="AJ30" i="7"/>
  <c r="AJ41" i="7"/>
  <c r="AJ39" i="7"/>
  <c r="AJ33" i="7"/>
  <c r="AJ56" i="7"/>
  <c r="AJ54" i="7"/>
  <c r="AJ52" i="7"/>
  <c r="AJ50" i="7"/>
  <c r="AJ48" i="7"/>
  <c r="AJ46" i="7"/>
  <c r="AJ44" i="7"/>
  <c r="AJ29" i="7"/>
  <c r="AJ55" i="7"/>
  <c r="AJ53" i="7"/>
  <c r="AJ47" i="7"/>
  <c r="AJ43" i="7"/>
  <c r="AJ34" i="7"/>
  <c r="AJ42" i="7"/>
  <c r="AJ37" i="7"/>
  <c r="AJ28" i="7"/>
  <c r="AJ40" i="7"/>
  <c r="AJ36" i="7"/>
  <c r="AJ51" i="7"/>
  <c r="AJ49" i="7"/>
  <c r="AJ45" i="7"/>
  <c r="AJ35" i="7"/>
  <c r="AJ58" i="7"/>
  <c r="Y55" i="45"/>
  <c r="Y53" i="45"/>
  <c r="Y51" i="45"/>
  <c r="Y49" i="45"/>
  <c r="Y47" i="45"/>
  <c r="Y45" i="45"/>
  <c r="Y43" i="45"/>
  <c r="Y34" i="45"/>
  <c r="AP31" i="45"/>
  <c r="Y56" i="45"/>
  <c r="Y42" i="45"/>
  <c r="Y39" i="45"/>
  <c r="Y35" i="45"/>
  <c r="AC26" i="45"/>
  <c r="Y44" i="45"/>
  <c r="Y38" i="45"/>
  <c r="Y37" i="45"/>
  <c r="AP28" i="45"/>
  <c r="Y41" i="45"/>
  <c r="AP29" i="45"/>
  <c r="Y27" i="45"/>
  <c r="Y46" i="45"/>
  <c r="Y29" i="45"/>
  <c r="Y30" i="45"/>
  <c r="Y58" i="45"/>
  <c r="Y54" i="45"/>
  <c r="AP32" i="45"/>
  <c r="Y31" i="45"/>
  <c r="Y36" i="45"/>
  <c r="Y32" i="45"/>
  <c r="AP35" i="45"/>
  <c r="AP34" i="45"/>
  <c r="AP30" i="45"/>
  <c r="Y28" i="45"/>
  <c r="W28" i="45" s="1"/>
  <c r="Y57" i="45"/>
  <c r="Y52" i="45"/>
  <c r="Y40" i="45"/>
  <c r="Y33" i="45"/>
  <c r="AP36" i="45"/>
  <c r="AP27" i="45"/>
  <c r="AN27" i="45" s="1"/>
  <c r="Y50" i="45"/>
  <c r="Y48" i="45"/>
  <c r="AP33" i="45"/>
  <c r="AN33" i="45" s="1"/>
  <c r="B12" i="45"/>
  <c r="A4" i="45"/>
  <c r="AP37" i="45"/>
  <c r="AN37" i="45" s="1"/>
  <c r="AJ42" i="32"/>
  <c r="AJ37" i="32"/>
  <c r="AJ28" i="32"/>
  <c r="AJ58" i="32"/>
  <c r="AJ55" i="32"/>
  <c r="AJ53" i="32"/>
  <c r="AJ51" i="32"/>
  <c r="AJ49" i="32"/>
  <c r="AJ47" i="32"/>
  <c r="AJ45" i="32"/>
  <c r="AJ43" i="32"/>
  <c r="AJ34" i="32"/>
  <c r="AJ40" i="32"/>
  <c r="AJ54" i="32"/>
  <c r="AJ56" i="32"/>
  <c r="AJ35" i="32"/>
  <c r="AJ33" i="32"/>
  <c r="AJ31" i="32"/>
  <c r="AJ29" i="32"/>
  <c r="AJ57" i="32"/>
  <c r="AJ48" i="32"/>
  <c r="AJ46" i="32"/>
  <c r="U13" i="32"/>
  <c r="AJ50" i="32"/>
  <c r="AJ44" i="32"/>
  <c r="AJ39" i="32"/>
  <c r="AJ32" i="32"/>
  <c r="AJ38" i="32"/>
  <c r="AJ52" i="32"/>
  <c r="AJ41" i="32"/>
  <c r="AJ30" i="32"/>
  <c r="AJ36" i="32"/>
  <c r="AI42" i="62"/>
  <c r="AI37" i="62"/>
  <c r="AX37" i="62" s="1"/>
  <c r="AI28" i="62"/>
  <c r="AX28" i="62" s="1"/>
  <c r="AX27" i="62"/>
  <c r="AI40" i="62"/>
  <c r="AI36" i="62"/>
  <c r="AX36" i="62" s="1"/>
  <c r="AI35" i="62"/>
  <c r="AX35" i="62" s="1"/>
  <c r="AI58" i="62"/>
  <c r="AI55" i="62"/>
  <c r="AI53" i="62"/>
  <c r="AI51" i="62"/>
  <c r="AI49" i="62"/>
  <c r="AI47" i="62"/>
  <c r="AI45" i="62"/>
  <c r="AI43" i="62"/>
  <c r="AI34" i="62"/>
  <c r="AX34" i="62" s="1"/>
  <c r="AI41" i="62"/>
  <c r="AI39" i="62"/>
  <c r="AI33" i="62"/>
  <c r="AX33" i="62" s="1"/>
  <c r="AI57" i="62"/>
  <c r="AI32" i="62"/>
  <c r="AX32" i="62" s="1"/>
  <c r="AI56" i="62"/>
  <c r="AI54" i="62"/>
  <c r="AI52" i="62"/>
  <c r="AI50" i="62"/>
  <c r="AI48" i="62"/>
  <c r="AI46" i="62"/>
  <c r="AI44" i="62"/>
  <c r="AI29" i="62"/>
  <c r="AX29" i="62" s="1"/>
  <c r="AI38" i="62"/>
  <c r="AI31" i="62"/>
  <c r="AX31" i="62" s="1"/>
  <c r="AI30" i="62"/>
  <c r="AX30" i="62" s="1"/>
  <c r="U11" i="62"/>
  <c r="H1" i="56"/>
  <c r="H1" i="21"/>
  <c r="H1" i="53"/>
  <c r="Y55" i="37"/>
  <c r="Y53" i="37"/>
  <c r="Y51" i="37"/>
  <c r="Y49" i="37"/>
  <c r="Y47" i="37"/>
  <c r="Y45" i="37"/>
  <c r="Y43" i="37"/>
  <c r="Y34" i="37"/>
  <c r="AP31" i="37"/>
  <c r="Y57" i="37"/>
  <c r="Y48" i="37"/>
  <c r="Y40" i="37"/>
  <c r="AP35" i="37"/>
  <c r="AP33" i="37"/>
  <c r="Y32" i="37"/>
  <c r="AP36" i="37"/>
  <c r="AP34" i="37"/>
  <c r="Y33" i="37"/>
  <c r="Y56" i="37"/>
  <c r="Y42" i="37"/>
  <c r="Y39" i="37"/>
  <c r="Y35" i="37"/>
  <c r="W35" i="37" s="1"/>
  <c r="AC26" i="37"/>
  <c r="Y50" i="37"/>
  <c r="Y36" i="37"/>
  <c r="AP27" i="37"/>
  <c r="AN27" i="37" s="1"/>
  <c r="Y44" i="37"/>
  <c r="Y38" i="37"/>
  <c r="Y37" i="37"/>
  <c r="AP28" i="37"/>
  <c r="Y41" i="37"/>
  <c r="AP29" i="37"/>
  <c r="AN29" i="37" s="1"/>
  <c r="Y27" i="37"/>
  <c r="Y52" i="37"/>
  <c r="AP30" i="37"/>
  <c r="Y28" i="37"/>
  <c r="Y46" i="37"/>
  <c r="Y29" i="37"/>
  <c r="Y30" i="37"/>
  <c r="Y58" i="37"/>
  <c r="AP32" i="37"/>
  <c r="B12" i="37"/>
  <c r="A4" i="37"/>
  <c r="Y31" i="37"/>
  <c r="Y54" i="37"/>
  <c r="AP37" i="37"/>
  <c r="U17" i="46"/>
  <c r="U18" i="46" s="1"/>
  <c r="AP55" i="46"/>
  <c r="U19" i="46"/>
  <c r="U20" i="46" s="1"/>
  <c r="U22" i="46" s="1"/>
  <c r="E8" i="46" s="1"/>
  <c r="AJ55" i="27"/>
  <c r="AJ53" i="27"/>
  <c r="AJ51" i="27"/>
  <c r="AJ49" i="27"/>
  <c r="AJ47" i="27"/>
  <c r="AJ45" i="27"/>
  <c r="AJ43" i="27"/>
  <c r="AJ34" i="27"/>
  <c r="AJ41" i="27"/>
  <c r="AJ57" i="27"/>
  <c r="AJ32" i="27"/>
  <c r="AJ31" i="27"/>
  <c r="AJ40" i="27"/>
  <c r="AJ36" i="27"/>
  <c r="AJ58" i="27"/>
  <c r="AJ54" i="27"/>
  <c r="AJ44" i="27"/>
  <c r="AJ38" i="27"/>
  <c r="U13" i="27"/>
  <c r="AJ48" i="27"/>
  <c r="AJ37" i="27"/>
  <c r="AJ35" i="27"/>
  <c r="AJ52" i="27"/>
  <c r="AJ39" i="27"/>
  <c r="AJ42" i="27"/>
  <c r="AJ33" i="27"/>
  <c r="AJ46" i="27"/>
  <c r="AJ30" i="27"/>
  <c r="AJ56" i="27"/>
  <c r="AJ29" i="27"/>
  <c r="AJ28" i="27"/>
  <c r="AJ50" i="27"/>
  <c r="H1" i="31"/>
  <c r="Y31" i="7"/>
  <c r="AP28" i="7"/>
  <c r="Y38" i="7"/>
  <c r="AP36" i="7"/>
  <c r="Y30" i="7"/>
  <c r="AP27" i="7"/>
  <c r="AN27" i="7" s="1"/>
  <c r="Y56" i="7"/>
  <c r="Y54" i="7"/>
  <c r="Y52" i="7"/>
  <c r="Y50" i="7"/>
  <c r="Y48" i="7"/>
  <c r="Y46" i="7"/>
  <c r="Y44" i="7"/>
  <c r="AP35" i="7"/>
  <c r="AN35" i="7" s="1"/>
  <c r="Y29" i="7"/>
  <c r="AC26" i="7"/>
  <c r="Y57" i="7"/>
  <c r="Y32" i="7"/>
  <c r="AP29" i="7"/>
  <c r="Y42" i="7"/>
  <c r="Y37" i="7"/>
  <c r="Y28" i="7"/>
  <c r="Y41" i="7"/>
  <c r="Y40" i="7"/>
  <c r="Y36" i="7"/>
  <c r="AP34" i="7"/>
  <c r="AN34" i="7" s="1"/>
  <c r="Y27" i="7"/>
  <c r="Y35" i="7"/>
  <c r="AP33" i="7"/>
  <c r="Y33" i="7"/>
  <c r="AP30" i="7"/>
  <c r="Y58" i="7"/>
  <c r="AP32" i="7"/>
  <c r="Y39" i="7"/>
  <c r="Y55" i="7"/>
  <c r="Y53" i="7"/>
  <c r="Y51" i="7"/>
  <c r="Y49" i="7"/>
  <c r="Y47" i="7"/>
  <c r="Y45" i="7"/>
  <c r="W45" i="7" s="1"/>
  <c r="Y43" i="7"/>
  <c r="Y34" i="7"/>
  <c r="AP31" i="7"/>
  <c r="B12" i="7"/>
  <c r="A4" i="7"/>
  <c r="AP37" i="7"/>
  <c r="AN37" i="7" s="1"/>
  <c r="Y55" i="52"/>
  <c r="Y53" i="52"/>
  <c r="Y51" i="52"/>
  <c r="Y49" i="52"/>
  <c r="Y47" i="52"/>
  <c r="Y45" i="52"/>
  <c r="Y43" i="52"/>
  <c r="Y34" i="52"/>
  <c r="AP31" i="52"/>
  <c r="Y41" i="52"/>
  <c r="Y39" i="52"/>
  <c r="Y33" i="52"/>
  <c r="AP30" i="52"/>
  <c r="Y57" i="52"/>
  <c r="Y32" i="52"/>
  <c r="AP29" i="52"/>
  <c r="Y58" i="52"/>
  <c r="Y50" i="52"/>
  <c r="Y31" i="52"/>
  <c r="Y29" i="52"/>
  <c r="AP27" i="52"/>
  <c r="AN27" i="52" s="1"/>
  <c r="Y27" i="52"/>
  <c r="Y48" i="52"/>
  <c r="Y37" i="52"/>
  <c r="AP35" i="52"/>
  <c r="Y35" i="52"/>
  <c r="Y46" i="52"/>
  <c r="Y44" i="52"/>
  <c r="AP33" i="52"/>
  <c r="A4" i="52"/>
  <c r="Y42" i="52"/>
  <c r="Y38" i="52"/>
  <c r="Y30" i="52"/>
  <c r="AP28" i="52"/>
  <c r="AN28" i="52" s="1"/>
  <c r="Y28" i="52"/>
  <c r="Y56" i="52"/>
  <c r="Y40" i="52"/>
  <c r="AC26" i="52"/>
  <c r="Y54" i="52"/>
  <c r="AP34" i="52"/>
  <c r="AP32" i="52"/>
  <c r="Y52" i="52"/>
  <c r="AP36" i="52"/>
  <c r="Y36" i="52"/>
  <c r="W36" i="52" s="1"/>
  <c r="B12" i="52"/>
  <c r="AP37" i="52"/>
  <c r="AP55" i="45"/>
  <c r="U17" i="45"/>
  <c r="U18" i="45" s="1"/>
  <c r="U19" i="45"/>
  <c r="U20" i="45" s="1"/>
  <c r="U22" i="45" s="1"/>
  <c r="E8" i="45" s="1"/>
  <c r="AJ40" i="62"/>
  <c r="AJ36" i="62"/>
  <c r="AJ35" i="62"/>
  <c r="AJ58" i="62"/>
  <c r="AJ55" i="62"/>
  <c r="AJ53" i="62"/>
  <c r="AJ51" i="62"/>
  <c r="AJ49" i="62"/>
  <c r="AJ47" i="62"/>
  <c r="AJ45" i="62"/>
  <c r="AJ43" i="62"/>
  <c r="AJ34" i="62"/>
  <c r="AJ41" i="62"/>
  <c r="AJ39" i="62"/>
  <c r="AJ33" i="62"/>
  <c r="AJ57" i="62"/>
  <c r="AJ32" i="62"/>
  <c r="AJ31" i="62"/>
  <c r="AJ56" i="62"/>
  <c r="AJ54" i="62"/>
  <c r="AJ52" i="62"/>
  <c r="AJ50" i="62"/>
  <c r="AJ48" i="62"/>
  <c r="AJ46" i="62"/>
  <c r="AJ44" i="62"/>
  <c r="AJ42" i="62"/>
  <c r="AJ37" i="62"/>
  <c r="AJ28" i="62"/>
  <c r="AJ38" i="62"/>
  <c r="AJ29" i="62"/>
  <c r="AJ30" i="62"/>
  <c r="U13" i="62"/>
  <c r="AH41" i="56"/>
  <c r="AH39" i="56"/>
  <c r="AH33" i="56"/>
  <c r="AH49" i="56"/>
  <c r="AH46" i="56"/>
  <c r="AH29" i="56"/>
  <c r="AH43" i="56"/>
  <c r="AH30" i="56"/>
  <c r="U12" i="56"/>
  <c r="AH54" i="56"/>
  <c r="AH31" i="56"/>
  <c r="AH51" i="56"/>
  <c r="AH48" i="56"/>
  <c r="AH32" i="56"/>
  <c r="AH58" i="56"/>
  <c r="AH57" i="56"/>
  <c r="AH45" i="56"/>
  <c r="AH40" i="56"/>
  <c r="AH53" i="56"/>
  <c r="AH50" i="56"/>
  <c r="AH42" i="56"/>
  <c r="AH35" i="56"/>
  <c r="AH34" i="56"/>
  <c r="AH47" i="56"/>
  <c r="AH44" i="56"/>
  <c r="AH36" i="56"/>
  <c r="AH55" i="56"/>
  <c r="AH52" i="56"/>
  <c r="AH28" i="56"/>
  <c r="AH37" i="56"/>
  <c r="AH56" i="56"/>
  <c r="AH38" i="56"/>
  <c r="U17" i="53"/>
  <c r="U18" i="53" s="1"/>
  <c r="AP55" i="53"/>
  <c r="U19" i="53"/>
  <c r="U20" i="53" s="1"/>
  <c r="U22" i="53" s="1"/>
  <c r="E8" i="53" s="1"/>
  <c r="AH40" i="37"/>
  <c r="AH36" i="37"/>
  <c r="AH52" i="37"/>
  <c r="AH49" i="37"/>
  <c r="AH28" i="37"/>
  <c r="AH46" i="37"/>
  <c r="AH43" i="37"/>
  <c r="AH29" i="37"/>
  <c r="AH58" i="37"/>
  <c r="AH30" i="37"/>
  <c r="AH54" i="37"/>
  <c r="AH51" i="37"/>
  <c r="AH31" i="37"/>
  <c r="AH57" i="37"/>
  <c r="AH48" i="37"/>
  <c r="AH45" i="37"/>
  <c r="AH32" i="37"/>
  <c r="U12" i="37"/>
  <c r="AH35" i="37"/>
  <c r="AH33" i="37"/>
  <c r="AH56" i="37"/>
  <c r="AH53" i="37"/>
  <c r="AH42" i="37"/>
  <c r="AH39" i="37"/>
  <c r="AH34" i="37"/>
  <c r="AH50" i="37"/>
  <c r="AH47" i="37"/>
  <c r="AH44" i="37"/>
  <c r="AH38" i="37"/>
  <c r="AH37" i="37"/>
  <c r="AH55" i="37"/>
  <c r="AH41" i="37"/>
  <c r="U17" i="27"/>
  <c r="U18" i="27" s="1"/>
  <c r="AP55" i="27"/>
  <c r="U19" i="27"/>
  <c r="U20" i="27" s="1"/>
  <c r="U22" i="27" s="1"/>
  <c r="E8" i="27" s="1"/>
  <c r="AJ56" i="48"/>
  <c r="AJ54" i="48"/>
  <c r="AJ52" i="48"/>
  <c r="AJ50" i="48"/>
  <c r="AJ48" i="48"/>
  <c r="AJ46" i="48"/>
  <c r="AJ44" i="48"/>
  <c r="AJ29" i="48"/>
  <c r="AJ35" i="48"/>
  <c r="AJ58" i="48"/>
  <c r="AJ57" i="48"/>
  <c r="AJ53" i="48"/>
  <c r="AJ40" i="48"/>
  <c r="AJ51" i="48"/>
  <c r="AJ49" i="48"/>
  <c r="AJ47" i="48"/>
  <c r="AJ45" i="48"/>
  <c r="AJ37" i="48"/>
  <c r="AJ33" i="48"/>
  <c r="AJ31" i="48"/>
  <c r="AJ43" i="48"/>
  <c r="AJ42" i="48"/>
  <c r="AJ41" i="48"/>
  <c r="AJ28" i="48"/>
  <c r="AJ36" i="48"/>
  <c r="AJ30" i="48"/>
  <c r="U13" i="48"/>
  <c r="AJ34" i="48"/>
  <c r="AJ55" i="48"/>
  <c r="AJ39" i="48"/>
  <c r="AJ38" i="48"/>
  <c r="AJ32" i="48"/>
  <c r="AP55" i="7"/>
  <c r="U17" i="7"/>
  <c r="U18" i="7" s="1"/>
  <c r="U19" i="7"/>
  <c r="U20" i="7" s="1"/>
  <c r="U22" i="7" s="1"/>
  <c r="E8" i="7" s="1"/>
  <c r="AI35" i="52"/>
  <c r="AX35" i="52" s="1"/>
  <c r="AI58" i="52"/>
  <c r="AI55" i="52"/>
  <c r="AI53" i="52"/>
  <c r="AI51" i="52"/>
  <c r="AI49" i="52"/>
  <c r="AI47" i="52"/>
  <c r="AI45" i="52"/>
  <c r="AI43" i="52"/>
  <c r="AI34" i="52"/>
  <c r="AX34" i="52" s="1"/>
  <c r="AI42" i="52"/>
  <c r="AI39" i="52"/>
  <c r="AI38" i="52"/>
  <c r="AI32" i="52"/>
  <c r="AX32" i="52" s="1"/>
  <c r="AI30" i="52"/>
  <c r="AX30" i="52" s="1"/>
  <c r="AI28" i="52"/>
  <c r="AX28" i="52" s="1"/>
  <c r="AI36" i="52"/>
  <c r="AX36" i="52" s="1"/>
  <c r="AI57" i="52"/>
  <c r="AI56" i="52"/>
  <c r="AI40" i="52"/>
  <c r="AI54" i="52"/>
  <c r="AI52" i="52"/>
  <c r="AI50" i="52"/>
  <c r="AI33" i="52"/>
  <c r="AX33" i="52" s="1"/>
  <c r="AI31" i="52"/>
  <c r="AX31" i="52" s="1"/>
  <c r="AI29" i="52"/>
  <c r="AX29" i="52" s="1"/>
  <c r="AI46" i="52"/>
  <c r="AX27" i="52"/>
  <c r="AI44" i="52"/>
  <c r="AI41" i="52"/>
  <c r="U11" i="52"/>
  <c r="AI37" i="52"/>
  <c r="AX37" i="52" s="1"/>
  <c r="AI48" i="52"/>
  <c r="AH57" i="32"/>
  <c r="AH38" i="32"/>
  <c r="AH30" i="32"/>
  <c r="AH40" i="32"/>
  <c r="AH36" i="32"/>
  <c r="AH35" i="32"/>
  <c r="U12" i="32"/>
  <c r="AH52" i="32"/>
  <c r="AH42" i="32"/>
  <c r="AH41" i="32"/>
  <c r="AH28" i="32"/>
  <c r="AH53" i="32"/>
  <c r="AH39" i="32"/>
  <c r="AH34" i="32"/>
  <c r="AH32" i="32"/>
  <c r="AH54" i="32"/>
  <c r="AH55" i="32"/>
  <c r="AH56" i="32"/>
  <c r="AH29" i="32"/>
  <c r="AH48" i="32"/>
  <c r="AH47" i="32"/>
  <c r="AH37" i="32"/>
  <c r="AH33" i="32"/>
  <c r="AH31" i="32"/>
  <c r="AH49" i="32"/>
  <c r="AH46" i="32"/>
  <c r="AH45" i="32"/>
  <c r="AH43" i="32"/>
  <c r="AH58" i="32"/>
  <c r="AH51" i="32"/>
  <c r="AH44" i="32"/>
  <c r="AH50" i="32"/>
  <c r="AH56" i="12"/>
  <c r="AH54" i="12"/>
  <c r="AH52" i="12"/>
  <c r="AH50" i="12"/>
  <c r="AH48" i="12"/>
  <c r="AH46" i="12"/>
  <c r="AH44" i="12"/>
  <c r="AH29" i="12"/>
  <c r="AH40" i="12"/>
  <c r="AH36" i="12"/>
  <c r="AH35" i="12"/>
  <c r="AH51" i="12"/>
  <c r="AH42" i="12"/>
  <c r="AH41" i="12"/>
  <c r="AH28" i="12"/>
  <c r="U12" i="12"/>
  <c r="AH39" i="12"/>
  <c r="AH38" i="12"/>
  <c r="AH34" i="12"/>
  <c r="AH32" i="12"/>
  <c r="AH30" i="12"/>
  <c r="AH49" i="12"/>
  <c r="AH47" i="12"/>
  <c r="AH55" i="12"/>
  <c r="AH45" i="12"/>
  <c r="AH37" i="12"/>
  <c r="AH33" i="12"/>
  <c r="AH31" i="12"/>
  <c r="AH58" i="12"/>
  <c r="AH57" i="12"/>
  <c r="AH53" i="12"/>
  <c r="AH43" i="12"/>
  <c r="H1" i="38"/>
  <c r="AP55" i="56"/>
  <c r="U19" i="56"/>
  <c r="U20" i="56" s="1"/>
  <c r="U22" i="56" s="1"/>
  <c r="E8" i="56" s="1"/>
  <c r="U17" i="56"/>
  <c r="U18" i="56" s="1"/>
  <c r="Y35" i="21"/>
  <c r="AP33" i="21"/>
  <c r="Y58" i="21"/>
  <c r="AP32" i="21"/>
  <c r="Y55" i="21"/>
  <c r="Y53" i="21"/>
  <c r="Y51" i="21"/>
  <c r="Y49" i="21"/>
  <c r="Y47" i="21"/>
  <c r="Y45" i="21"/>
  <c r="Y43" i="21"/>
  <c r="Y34" i="21"/>
  <c r="AP31" i="21"/>
  <c r="Y57" i="21"/>
  <c r="Y32" i="21"/>
  <c r="AP29" i="21"/>
  <c r="Y38" i="21"/>
  <c r="AP36" i="21"/>
  <c r="Y30" i="21"/>
  <c r="AP27" i="21"/>
  <c r="AN27" i="21" s="1"/>
  <c r="Y40" i="21"/>
  <c r="Y36" i="21"/>
  <c r="AP34" i="21"/>
  <c r="Y27" i="21"/>
  <c r="Y33" i="21"/>
  <c r="AP30" i="21"/>
  <c r="Y56" i="21"/>
  <c r="Y39" i="21"/>
  <c r="Y48" i="21"/>
  <c r="Y54" i="21"/>
  <c r="Y42" i="21"/>
  <c r="Y28" i="21"/>
  <c r="Y29" i="21"/>
  <c r="B12" i="21"/>
  <c r="Y46" i="21"/>
  <c r="A4" i="21"/>
  <c r="Y52" i="21"/>
  <c r="W52" i="21" s="1"/>
  <c r="Y37" i="21"/>
  <c r="AP35" i="21"/>
  <c r="Y31" i="21"/>
  <c r="AP28" i="21"/>
  <c r="AN28" i="21" s="1"/>
  <c r="Y44" i="21"/>
  <c r="AC26" i="21"/>
  <c r="Y50" i="21"/>
  <c r="Y41" i="21"/>
  <c r="AP37" i="21"/>
  <c r="H1" i="15"/>
  <c r="U17" i="31"/>
  <c r="U18" i="31" s="1"/>
  <c r="U19" i="31"/>
  <c r="U20" i="31" s="1"/>
  <c r="U22" i="31" s="1"/>
  <c r="E8" i="31" s="1"/>
  <c r="AP55" i="31"/>
  <c r="AJ58" i="52"/>
  <c r="AJ55" i="52"/>
  <c r="AJ53" i="52"/>
  <c r="AJ51" i="52"/>
  <c r="AJ49" i="52"/>
  <c r="AJ47" i="52"/>
  <c r="AJ45" i="52"/>
  <c r="AJ43" i="52"/>
  <c r="AJ34" i="52"/>
  <c r="AJ41" i="52"/>
  <c r="AJ39" i="52"/>
  <c r="AJ33" i="52"/>
  <c r="AJ36" i="52"/>
  <c r="AJ57" i="52"/>
  <c r="AJ56" i="52"/>
  <c r="AJ40" i="52"/>
  <c r="AJ54" i="52"/>
  <c r="AJ52" i="52"/>
  <c r="AJ50" i="52"/>
  <c r="AJ31" i="52"/>
  <c r="AJ29" i="52"/>
  <c r="AJ48" i="52"/>
  <c r="AJ37" i="52"/>
  <c r="AJ35" i="52"/>
  <c r="AJ44" i="52"/>
  <c r="U13" i="52"/>
  <c r="AJ42" i="52"/>
  <c r="AJ38" i="52"/>
  <c r="AJ32" i="52"/>
  <c r="AJ30" i="52"/>
  <c r="AJ28" i="52"/>
  <c r="AJ46" i="52"/>
  <c r="AI35" i="45"/>
  <c r="AX35" i="45" s="1"/>
  <c r="AI54" i="45"/>
  <c r="AI51" i="45"/>
  <c r="AI31" i="45"/>
  <c r="AX31" i="45" s="1"/>
  <c r="U11" i="45"/>
  <c r="AI33" i="45"/>
  <c r="AX33" i="45" s="1"/>
  <c r="AI56" i="45"/>
  <c r="AI53" i="45"/>
  <c r="AI42" i="45"/>
  <c r="AI39" i="45"/>
  <c r="AI34" i="45"/>
  <c r="AX34" i="45" s="1"/>
  <c r="AI44" i="45"/>
  <c r="AI38" i="45"/>
  <c r="AI37" i="45"/>
  <c r="AX37" i="45" s="1"/>
  <c r="AI55" i="45"/>
  <c r="AI41" i="45"/>
  <c r="AX27" i="45"/>
  <c r="AI52" i="45"/>
  <c r="AI49" i="45"/>
  <c r="AI28" i="45"/>
  <c r="AX28" i="45" s="1"/>
  <c r="AI47" i="45"/>
  <c r="AI57" i="45"/>
  <c r="AI45" i="45"/>
  <c r="AI29" i="45"/>
  <c r="AX29" i="45" s="1"/>
  <c r="AI43" i="45"/>
  <c r="AI40" i="45"/>
  <c r="AI50" i="45"/>
  <c r="AI30" i="45"/>
  <c r="AX30" i="45" s="1"/>
  <c r="AI48" i="45"/>
  <c r="AI46" i="45"/>
  <c r="AI58" i="45"/>
  <c r="AI36" i="45"/>
  <c r="AX36" i="45" s="1"/>
  <c r="AI32" i="45"/>
  <c r="AX32" i="45" s="1"/>
  <c r="AJ40" i="12"/>
  <c r="AJ36" i="12"/>
  <c r="AJ58" i="12"/>
  <c r="AJ55" i="12"/>
  <c r="AJ53" i="12"/>
  <c r="AJ51" i="12"/>
  <c r="AJ49" i="12"/>
  <c r="AJ47" i="12"/>
  <c r="AJ45" i="12"/>
  <c r="AJ43" i="12"/>
  <c r="AJ34" i="12"/>
  <c r="AJ50" i="12"/>
  <c r="AJ48" i="12"/>
  <c r="U13" i="12"/>
  <c r="AJ46" i="12"/>
  <c r="AJ35" i="12"/>
  <c r="AJ33" i="12"/>
  <c r="AJ31" i="12"/>
  <c r="AJ29" i="12"/>
  <c r="AJ57" i="12"/>
  <c r="AJ56" i="12"/>
  <c r="AJ37" i="12"/>
  <c r="AJ54" i="12"/>
  <c r="AJ44" i="12"/>
  <c r="AJ52" i="12"/>
  <c r="AJ41" i="12"/>
  <c r="AJ42" i="12"/>
  <c r="AJ39" i="12"/>
  <c r="AJ38" i="12"/>
  <c r="AJ32" i="12"/>
  <c r="AJ30" i="12"/>
  <c r="AJ28" i="12"/>
  <c r="AJ56" i="38"/>
  <c r="AJ54" i="38"/>
  <c r="AJ52" i="38"/>
  <c r="AJ50" i="38"/>
  <c r="AJ48" i="38"/>
  <c r="AJ46" i="38"/>
  <c r="AJ44" i="38"/>
  <c r="AJ29" i="38"/>
  <c r="AJ35" i="38"/>
  <c r="AJ58" i="38"/>
  <c r="AJ41" i="38"/>
  <c r="AJ39" i="38"/>
  <c r="AJ33" i="38"/>
  <c r="AJ51" i="38"/>
  <c r="AJ34" i="38"/>
  <c r="AJ37" i="38"/>
  <c r="AJ30" i="38"/>
  <c r="AJ53" i="38"/>
  <c r="AJ43" i="38"/>
  <c r="AJ42" i="38"/>
  <c r="AJ40" i="38"/>
  <c r="U13" i="38"/>
  <c r="AJ55" i="38"/>
  <c r="AJ45" i="38"/>
  <c r="AJ36" i="38"/>
  <c r="AJ32" i="38"/>
  <c r="AJ47" i="38"/>
  <c r="AJ28" i="38"/>
  <c r="AJ57" i="38"/>
  <c r="AJ49" i="38"/>
  <c r="AJ38" i="38"/>
  <c r="AJ31" i="38"/>
  <c r="U17" i="21"/>
  <c r="U18" i="21" s="1"/>
  <c r="AP55" i="21"/>
  <c r="U19" i="21"/>
  <c r="U20" i="21" s="1"/>
  <c r="U22" i="21" s="1"/>
  <c r="E8" i="21" s="1"/>
  <c r="AI57" i="15"/>
  <c r="AI32" i="15"/>
  <c r="AX32" i="15" s="1"/>
  <c r="AI55" i="15"/>
  <c r="AI52" i="15"/>
  <c r="AI28" i="15"/>
  <c r="AX28" i="15" s="1"/>
  <c r="AI49" i="15"/>
  <c r="AI46" i="15"/>
  <c r="AI41" i="15"/>
  <c r="AI29" i="15"/>
  <c r="AX29" i="15" s="1"/>
  <c r="AI43" i="15"/>
  <c r="AI30" i="15"/>
  <c r="AX30" i="15" s="1"/>
  <c r="AI58" i="15"/>
  <c r="AI54" i="15"/>
  <c r="AI31" i="15"/>
  <c r="AX31" i="15" s="1"/>
  <c r="AI51" i="15"/>
  <c r="AI48" i="15"/>
  <c r="AI45" i="15"/>
  <c r="AI40" i="15"/>
  <c r="AI56" i="15"/>
  <c r="AI33" i="15"/>
  <c r="AX33" i="15" s="1"/>
  <c r="AI53" i="15"/>
  <c r="AI50" i="15"/>
  <c r="AI42" i="15"/>
  <c r="AI35" i="15"/>
  <c r="AX35" i="15" s="1"/>
  <c r="AI34" i="15"/>
  <c r="AX34" i="15" s="1"/>
  <c r="U11" i="15"/>
  <c r="AI47" i="15"/>
  <c r="AI44" i="15"/>
  <c r="AI39" i="15"/>
  <c r="AI36" i="15"/>
  <c r="AX36" i="15" s="1"/>
  <c r="AI38" i="15"/>
  <c r="AX27" i="15"/>
  <c r="AI37" i="15"/>
  <c r="AX37" i="15" s="1"/>
  <c r="AH40" i="53"/>
  <c r="AH36" i="53"/>
  <c r="AH54" i="53"/>
  <c r="AH51" i="53"/>
  <c r="AH50" i="53"/>
  <c r="AH47" i="53"/>
  <c r="AH57" i="53"/>
  <c r="AH56" i="53"/>
  <c r="AH55" i="53"/>
  <c r="AH46" i="53"/>
  <c r="AH58" i="53"/>
  <c r="AH42" i="53"/>
  <c r="AH31" i="53"/>
  <c r="AH30" i="53"/>
  <c r="AH53" i="53"/>
  <c r="AH45" i="53"/>
  <c r="AH41" i="53"/>
  <c r="AH32" i="53"/>
  <c r="AH29" i="53"/>
  <c r="AH52" i="53"/>
  <c r="AH28" i="53"/>
  <c r="AH49" i="53"/>
  <c r="AH37" i="53"/>
  <c r="AH33" i="53"/>
  <c r="AH43" i="53"/>
  <c r="AH39" i="53"/>
  <c r="AH38" i="53"/>
  <c r="AH48" i="53"/>
  <c r="AH44" i="53"/>
  <c r="AH34" i="53"/>
  <c r="AH35" i="53"/>
  <c r="U12" i="53"/>
  <c r="AH58" i="46"/>
  <c r="AH34" i="46"/>
  <c r="AH50" i="46"/>
  <c r="AH47" i="46"/>
  <c r="AH36" i="46"/>
  <c r="AH55" i="46"/>
  <c r="AH41" i="46"/>
  <c r="AH57" i="46"/>
  <c r="AH30" i="46"/>
  <c r="AH33" i="46"/>
  <c r="AH38" i="46"/>
  <c r="AH29" i="46"/>
  <c r="U12" i="46"/>
  <c r="AH44" i="46"/>
  <c r="AH43" i="46"/>
  <c r="AH35" i="46"/>
  <c r="AH32" i="46"/>
  <c r="AH49" i="46"/>
  <c r="AH46" i="46"/>
  <c r="AH45" i="46"/>
  <c r="AH42" i="46"/>
  <c r="AH39" i="46"/>
  <c r="AH53" i="46"/>
  <c r="AH52" i="46"/>
  <c r="AH54" i="46"/>
  <c r="AH51" i="46"/>
  <c r="AH48" i="46"/>
  <c r="AH40" i="46"/>
  <c r="AH37" i="46"/>
  <c r="AH31" i="46"/>
  <c r="AH28" i="46"/>
  <c r="AH56" i="46"/>
  <c r="AH31" i="48"/>
  <c r="AH42" i="48"/>
  <c r="AH37" i="48"/>
  <c r="AH28" i="48"/>
  <c r="AH40" i="48"/>
  <c r="AH36" i="48"/>
  <c r="AH41" i="48"/>
  <c r="AH38" i="48"/>
  <c r="AH30" i="48"/>
  <c r="U12" i="48"/>
  <c r="AH56" i="48"/>
  <c r="AH55" i="48"/>
  <c r="AH39" i="48"/>
  <c r="AH34" i="48"/>
  <c r="AH32" i="48"/>
  <c r="AH58" i="48"/>
  <c r="AH57" i="48"/>
  <c r="AH54" i="48"/>
  <c r="AH53" i="48"/>
  <c r="AH52" i="48"/>
  <c r="AH51" i="48"/>
  <c r="AH50" i="48"/>
  <c r="AH49" i="48"/>
  <c r="AH35" i="48"/>
  <c r="AH48" i="48"/>
  <c r="AH47" i="48"/>
  <c r="AH29" i="48"/>
  <c r="AH46" i="48"/>
  <c r="AH45" i="48"/>
  <c r="AH33" i="48"/>
  <c r="AH44" i="48"/>
  <c r="AH43" i="48"/>
  <c r="U17" i="52"/>
  <c r="U18" i="52" s="1"/>
  <c r="U19" i="52"/>
  <c r="U20" i="52" s="1"/>
  <c r="U22" i="52" s="1"/>
  <c r="E8" i="52" s="1"/>
  <c r="AP55" i="52"/>
  <c r="AJ58" i="45"/>
  <c r="AJ57" i="45"/>
  <c r="AJ48" i="45"/>
  <c r="AJ45" i="45"/>
  <c r="AJ40" i="45"/>
  <c r="AJ32" i="45"/>
  <c r="AJ56" i="45"/>
  <c r="AJ53" i="45"/>
  <c r="AJ42" i="45"/>
  <c r="AJ39" i="45"/>
  <c r="AJ35" i="45"/>
  <c r="AJ34" i="45"/>
  <c r="U13" i="45"/>
  <c r="AJ50" i="45"/>
  <c r="AJ47" i="45"/>
  <c r="AJ36" i="45"/>
  <c r="AJ55" i="45"/>
  <c r="AJ41" i="45"/>
  <c r="AJ52" i="45"/>
  <c r="AJ49" i="45"/>
  <c r="AJ28" i="45"/>
  <c r="AJ46" i="45"/>
  <c r="AJ43" i="45"/>
  <c r="AJ29" i="45"/>
  <c r="AJ38" i="45"/>
  <c r="AJ33" i="45"/>
  <c r="AJ30" i="45"/>
  <c r="AJ51" i="45"/>
  <c r="AJ44" i="45"/>
  <c r="AJ31" i="45"/>
  <c r="AJ54" i="45"/>
  <c r="AJ37" i="45"/>
  <c r="H1" i="62"/>
  <c r="AP55" i="38"/>
  <c r="U17" i="38"/>
  <c r="U18" i="38" s="1"/>
  <c r="U19" i="38"/>
  <c r="U20" i="38" s="1"/>
  <c r="U22" i="38" s="1"/>
  <c r="E8" i="38" s="1"/>
  <c r="AI58" i="56"/>
  <c r="AI32" i="56"/>
  <c r="AX32" i="56" s="1"/>
  <c r="AI43" i="56"/>
  <c r="AI30" i="56"/>
  <c r="AX30" i="56" s="1"/>
  <c r="AI54" i="56"/>
  <c r="AI31" i="56"/>
  <c r="AX31" i="56" s="1"/>
  <c r="U11" i="56"/>
  <c r="AI51" i="56"/>
  <c r="AI48" i="56"/>
  <c r="AI57" i="56"/>
  <c r="AI45" i="56"/>
  <c r="AI40" i="56"/>
  <c r="AI56" i="56"/>
  <c r="AI33" i="56"/>
  <c r="AX33" i="56" s="1"/>
  <c r="AI47" i="56"/>
  <c r="AI44" i="56"/>
  <c r="AI39" i="56"/>
  <c r="AI36" i="56"/>
  <c r="AX36" i="56" s="1"/>
  <c r="AI38" i="56"/>
  <c r="AI37" i="56"/>
  <c r="AX37" i="56" s="1"/>
  <c r="AX27" i="56"/>
  <c r="AI49" i="56"/>
  <c r="AI46" i="56"/>
  <c r="AI41" i="56"/>
  <c r="AI29" i="56"/>
  <c r="AX29" i="56" s="1"/>
  <c r="AI55" i="56"/>
  <c r="AI34" i="56"/>
  <c r="AX34" i="56" s="1"/>
  <c r="AI42" i="56"/>
  <c r="AI50" i="56"/>
  <c r="AI28" i="56"/>
  <c r="AX28" i="56" s="1"/>
  <c r="AI35" i="56"/>
  <c r="AX35" i="56" s="1"/>
  <c r="AI52" i="56"/>
  <c r="AI53" i="56"/>
  <c r="AJ31" i="15"/>
  <c r="AJ49" i="15"/>
  <c r="AJ46" i="15"/>
  <c r="AJ41" i="15"/>
  <c r="AJ29" i="15"/>
  <c r="AJ43" i="15"/>
  <c r="AJ30" i="15"/>
  <c r="AJ58" i="15"/>
  <c r="AJ54" i="15"/>
  <c r="AJ51" i="15"/>
  <c r="AJ48" i="15"/>
  <c r="AJ57" i="15"/>
  <c r="AJ45" i="15"/>
  <c r="AJ40" i="15"/>
  <c r="AJ32" i="15"/>
  <c r="AJ56" i="15"/>
  <c r="AJ33" i="15"/>
  <c r="AJ53" i="15"/>
  <c r="AJ50" i="15"/>
  <c r="AJ42" i="15"/>
  <c r="AJ35" i="15"/>
  <c r="AJ34" i="15"/>
  <c r="AJ47" i="15"/>
  <c r="AJ44" i="15"/>
  <c r="AJ39" i="15"/>
  <c r="AJ36" i="15"/>
  <c r="AJ38" i="15"/>
  <c r="AJ37" i="15"/>
  <c r="U13" i="15"/>
  <c r="AJ52" i="15"/>
  <c r="AJ28" i="15"/>
  <c r="AJ55" i="15"/>
  <c r="H1" i="37"/>
  <c r="AI55" i="46"/>
  <c r="AI53" i="46"/>
  <c r="AI51" i="46"/>
  <c r="AI49" i="46"/>
  <c r="AI47" i="46"/>
  <c r="AI45" i="46"/>
  <c r="AI43" i="46"/>
  <c r="AI34" i="46"/>
  <c r="AX34" i="46" s="1"/>
  <c r="AI56" i="46"/>
  <c r="AI42" i="46"/>
  <c r="AI39" i="46"/>
  <c r="AI35" i="46"/>
  <c r="AX35" i="46" s="1"/>
  <c r="AI44" i="46"/>
  <c r="AI38" i="46"/>
  <c r="AI37" i="46"/>
  <c r="AX37" i="46" s="1"/>
  <c r="AI52" i="46"/>
  <c r="AI29" i="46"/>
  <c r="AX29" i="46" s="1"/>
  <c r="AI28" i="46"/>
  <c r="AX28" i="46" s="1"/>
  <c r="AX27" i="46"/>
  <c r="AI36" i="46"/>
  <c r="AX36" i="46" s="1"/>
  <c r="AI33" i="46"/>
  <c r="AX33" i="46" s="1"/>
  <c r="AI58" i="46"/>
  <c r="AI32" i="46"/>
  <c r="AX32" i="46" s="1"/>
  <c r="U11" i="46"/>
  <c r="AI46" i="46"/>
  <c r="AI41" i="46"/>
  <c r="AI54" i="46"/>
  <c r="AI50" i="46"/>
  <c r="AI48" i="46"/>
  <c r="AI40" i="46"/>
  <c r="AI31" i="46"/>
  <c r="AX31" i="46" s="1"/>
  <c r="AI57" i="46"/>
  <c r="AI30" i="46"/>
  <c r="AX30" i="46" s="1"/>
  <c r="AH57" i="31"/>
  <c r="AH32" i="31"/>
  <c r="AH56" i="31"/>
  <c r="AH42" i="31"/>
  <c r="AH33" i="31"/>
  <c r="AH53" i="31"/>
  <c r="AH50" i="31"/>
  <c r="AH35" i="31"/>
  <c r="AH34" i="31"/>
  <c r="AH47" i="31"/>
  <c r="AH44" i="31"/>
  <c r="AH39" i="31"/>
  <c r="AH36" i="31"/>
  <c r="AH38" i="31"/>
  <c r="AH37" i="31"/>
  <c r="AH55" i="31"/>
  <c r="AH52" i="31"/>
  <c r="AH41" i="31"/>
  <c r="AH28" i="31"/>
  <c r="AH49" i="31"/>
  <c r="AH46" i="31"/>
  <c r="AH29" i="31"/>
  <c r="U12" i="31"/>
  <c r="AH43" i="31"/>
  <c r="AH30" i="31"/>
  <c r="AH58" i="31"/>
  <c r="AH54" i="31"/>
  <c r="AH31" i="31"/>
  <c r="AH51" i="31"/>
  <c r="AH40" i="31"/>
  <c r="AH48" i="31"/>
  <c r="AH45" i="31"/>
  <c r="AI38" i="48"/>
  <c r="AI30" i="48"/>
  <c r="AX30" i="48" s="1"/>
  <c r="AI40" i="48"/>
  <c r="AI36" i="48"/>
  <c r="AX36" i="48" s="1"/>
  <c r="AI35" i="48"/>
  <c r="AX35" i="48" s="1"/>
  <c r="AI56" i="48"/>
  <c r="AI55" i="48"/>
  <c r="AI39" i="48"/>
  <c r="AI34" i="48"/>
  <c r="AX34" i="48" s="1"/>
  <c r="AI32" i="48"/>
  <c r="AX32" i="48" s="1"/>
  <c r="U11" i="48"/>
  <c r="AI58" i="48"/>
  <c r="AI57" i="48"/>
  <c r="AI54" i="48"/>
  <c r="AI53" i="48"/>
  <c r="AI52" i="48"/>
  <c r="AI51" i="48"/>
  <c r="AI50" i="48"/>
  <c r="AI49" i="48"/>
  <c r="AI48" i="48"/>
  <c r="AI47" i="48"/>
  <c r="AI29" i="48"/>
  <c r="AX29" i="48" s="1"/>
  <c r="AI46" i="48"/>
  <c r="AI45" i="48"/>
  <c r="AI37" i="48"/>
  <c r="AX37" i="48" s="1"/>
  <c r="AI33" i="48"/>
  <c r="AX33" i="48" s="1"/>
  <c r="AI31" i="48"/>
  <c r="AX31" i="48" s="1"/>
  <c r="AI44" i="48"/>
  <c r="AI43" i="48"/>
  <c r="AX27" i="48"/>
  <c r="AI42" i="48"/>
  <c r="AI41" i="48"/>
  <c r="AI28" i="48"/>
  <c r="AX28" i="48" s="1"/>
  <c r="AH40" i="52"/>
  <c r="AH36" i="52"/>
  <c r="AH35" i="52"/>
  <c r="AH58" i="52"/>
  <c r="AH41" i="52"/>
  <c r="U12" i="52"/>
  <c r="AH42" i="52"/>
  <c r="AH39" i="52"/>
  <c r="AH38" i="52"/>
  <c r="AH34" i="52"/>
  <c r="AH32" i="52"/>
  <c r="AH30" i="52"/>
  <c r="AH28" i="52"/>
  <c r="AH55" i="52"/>
  <c r="AH57" i="52"/>
  <c r="AH56" i="52"/>
  <c r="AH53" i="52"/>
  <c r="AH54" i="52"/>
  <c r="AH51" i="52"/>
  <c r="AH52" i="52"/>
  <c r="AH49" i="52"/>
  <c r="AH48" i="52"/>
  <c r="AH45" i="52"/>
  <c r="AH37" i="52"/>
  <c r="AH46" i="52"/>
  <c r="AH43" i="52"/>
  <c r="AH44" i="52"/>
  <c r="AH33" i="52"/>
  <c r="AH50" i="52"/>
  <c r="AH31" i="52"/>
  <c r="AH29" i="52"/>
  <c r="AH47" i="52"/>
  <c r="AR32" i="20"/>
  <c r="AV32" i="20"/>
  <c r="AW32" i="20" s="1"/>
  <c r="AV36" i="20"/>
  <c r="AW36" i="20" s="1"/>
  <c r="AR36" i="20"/>
  <c r="AE50" i="55"/>
  <c r="AK50" i="55"/>
  <c r="AF50" i="55"/>
  <c r="AA50" i="55"/>
  <c r="AE51" i="55"/>
  <c r="AK51" i="55"/>
  <c r="AF51" i="55"/>
  <c r="AA51" i="55"/>
  <c r="AR33" i="59"/>
  <c r="AV33" i="59"/>
  <c r="AW33" i="59" s="1"/>
  <c r="AR32" i="59"/>
  <c r="AV32" i="59"/>
  <c r="AW32" i="59" s="1"/>
  <c r="AE54" i="55"/>
  <c r="AK54" i="55"/>
  <c r="AF54" i="55"/>
  <c r="AA54" i="55"/>
  <c r="AE55" i="55"/>
  <c r="AK55" i="55"/>
  <c r="AF55" i="55"/>
  <c r="AA55" i="55"/>
  <c r="AA30" i="55"/>
  <c r="AK30" i="55"/>
  <c r="AE30" i="55"/>
  <c r="AF30" i="55"/>
  <c r="BN21" i="16"/>
  <c r="AU34" i="20"/>
  <c r="AT37" i="35"/>
  <c r="AU35" i="35"/>
  <c r="AL51" i="40"/>
  <c r="AG51" i="40"/>
  <c r="AL35" i="22"/>
  <c r="AG35" i="22"/>
  <c r="AT35" i="43"/>
  <c r="AV29" i="43"/>
  <c r="AW29" i="43" s="1"/>
  <c r="AR29" i="43"/>
  <c r="AG43" i="22"/>
  <c r="AL43" i="22"/>
  <c r="AL44" i="22"/>
  <c r="AG44" i="22"/>
  <c r="BN21" i="26"/>
  <c r="AT34" i="51"/>
  <c r="AU37" i="51"/>
  <c r="BN21" i="36"/>
  <c r="AG31" i="40"/>
  <c r="AL31" i="40"/>
  <c r="AU35" i="47"/>
  <c r="AU37" i="47"/>
  <c r="BL21" i="58"/>
  <c r="BB21" i="58"/>
  <c r="AR21" i="58"/>
  <c r="AH21" i="58"/>
  <c r="BC21" i="58"/>
  <c r="AQ21" i="58"/>
  <c r="BK21" i="58"/>
  <c r="AZ21" i="58"/>
  <c r="AO21" i="58"/>
  <c r="BI21" i="58"/>
  <c r="AX21" i="58"/>
  <c r="AM21" i="58"/>
  <c r="BH21" i="58"/>
  <c r="AW21" i="58"/>
  <c r="AL21" i="58"/>
  <c r="AV21" i="58"/>
  <c r="BM21" i="58"/>
  <c r="AT21" i="58"/>
  <c r="Z21" i="58"/>
  <c r="BJ21" i="58"/>
  <c r="AS21" i="58"/>
  <c r="Y21" i="58"/>
  <c r="BG21" i="58"/>
  <c r="AP21" i="58"/>
  <c r="BE21" i="58"/>
  <c r="AK21" i="58"/>
  <c r="BD21" i="58"/>
  <c r="AJ21" i="58"/>
  <c r="AY21" i="58"/>
  <c r="AU21" i="58"/>
  <c r="AI21" i="58"/>
  <c r="BF21" i="58"/>
  <c r="BA21" i="58"/>
  <c r="AN21" i="58"/>
  <c r="AA21" i="58"/>
  <c r="AG21" i="58"/>
  <c r="AF21" i="58"/>
  <c r="AD21" i="58"/>
  <c r="AC21" i="58"/>
  <c r="AB21" i="58"/>
  <c r="BN21" i="58" s="1"/>
  <c r="AE21" i="58"/>
  <c r="W1" i="58"/>
  <c r="AU35" i="28"/>
  <c r="AU37" i="28"/>
  <c r="W38" i="19"/>
  <c r="W45" i="19"/>
  <c r="W55" i="19"/>
  <c r="W57" i="41"/>
  <c r="W42" i="41"/>
  <c r="W34" i="41"/>
  <c r="A1" i="41"/>
  <c r="A15" i="41"/>
  <c r="AU25" i="41"/>
  <c r="U21" i="54"/>
  <c r="E9" i="54" s="1"/>
  <c r="W46" i="60"/>
  <c r="W29" i="60"/>
  <c r="AN33" i="60"/>
  <c r="AN31" i="60"/>
  <c r="W37" i="60"/>
  <c r="W58" i="39"/>
  <c r="W37" i="39"/>
  <c r="W54" i="39"/>
  <c r="W57" i="39"/>
  <c r="W34" i="11"/>
  <c r="AN30" i="11"/>
  <c r="AN35" i="11"/>
  <c r="W57" i="11"/>
  <c r="W29" i="54"/>
  <c r="W52" i="54"/>
  <c r="AN34" i="54"/>
  <c r="W34" i="54"/>
  <c r="W28" i="54"/>
  <c r="AV28" i="59"/>
  <c r="AW28" i="59" s="1"/>
  <c r="AR28" i="59"/>
  <c r="AE32" i="55"/>
  <c r="AA32" i="55"/>
  <c r="AK32" i="55"/>
  <c r="AF32" i="55"/>
  <c r="AA36" i="55"/>
  <c r="AE36" i="55"/>
  <c r="AK36" i="55"/>
  <c r="AF36" i="55"/>
  <c r="AK37" i="55"/>
  <c r="AF37" i="55"/>
  <c r="AE37" i="55"/>
  <c r="AA37" i="55"/>
  <c r="BN21" i="44"/>
  <c r="BN21" i="8"/>
  <c r="AD58" i="59"/>
  <c r="AC35" i="59"/>
  <c r="AC50" i="59"/>
  <c r="AC47" i="59"/>
  <c r="AD44" i="59"/>
  <c r="AD38" i="59"/>
  <c r="AD37" i="59"/>
  <c r="AC36" i="59"/>
  <c r="AD27" i="59"/>
  <c r="AC46" i="59"/>
  <c r="AC43" i="59"/>
  <c r="AD57" i="59"/>
  <c r="AC54" i="59"/>
  <c r="AC51" i="59"/>
  <c r="AD48" i="59"/>
  <c r="AD45" i="59"/>
  <c r="AD56" i="59"/>
  <c r="AD53" i="59"/>
  <c r="AD42" i="59"/>
  <c r="AC41" i="59"/>
  <c r="AC33" i="59"/>
  <c r="AD30" i="59"/>
  <c r="AD51" i="59"/>
  <c r="AC44" i="59"/>
  <c r="AC42" i="59"/>
  <c r="AD40" i="59"/>
  <c r="AC37" i="59"/>
  <c r="AC30" i="59"/>
  <c r="AC57" i="59"/>
  <c r="AC40" i="59"/>
  <c r="AD39" i="59"/>
  <c r="AD34" i="59"/>
  <c r="AD52" i="59"/>
  <c r="AC45" i="59"/>
  <c r="AC39" i="59"/>
  <c r="AC38" i="59"/>
  <c r="AC34" i="59"/>
  <c r="AD31" i="59"/>
  <c r="AC58" i="59"/>
  <c r="AD54" i="59"/>
  <c r="AD47" i="59"/>
  <c r="AD55" i="59"/>
  <c r="AD32" i="59"/>
  <c r="AC55" i="59"/>
  <c r="AC32" i="59"/>
  <c r="AD29" i="59"/>
  <c r="AD49" i="59"/>
  <c r="AC48" i="59"/>
  <c r="AD36" i="59"/>
  <c r="AC29" i="59"/>
  <c r="AC56" i="59"/>
  <c r="AC52" i="59"/>
  <c r="AD43" i="59"/>
  <c r="AD50" i="59"/>
  <c r="AD46" i="59"/>
  <c r="AD41" i="59"/>
  <c r="AC27" i="59"/>
  <c r="AD35" i="59"/>
  <c r="AD28" i="59"/>
  <c r="AD33" i="59"/>
  <c r="AC31" i="59"/>
  <c r="AC28" i="59"/>
  <c r="AC53" i="59"/>
  <c r="AC49" i="59"/>
  <c r="AU31" i="20"/>
  <c r="AU27" i="20"/>
  <c r="AT30" i="35"/>
  <c r="AT36" i="35"/>
  <c r="AL48" i="22"/>
  <c r="AG48" i="22"/>
  <c r="AL35" i="40"/>
  <c r="AG35" i="40"/>
  <c r="BN21" i="14"/>
  <c r="AT27" i="43"/>
  <c r="AT30" i="43"/>
  <c r="AU31" i="51"/>
  <c r="AU34" i="51"/>
  <c r="AU30" i="51"/>
  <c r="AG36" i="40"/>
  <c r="AL36" i="40"/>
  <c r="AG34" i="22"/>
  <c r="AL34" i="22"/>
  <c r="AL40" i="22"/>
  <c r="AG40" i="22"/>
  <c r="AL43" i="40"/>
  <c r="AG43" i="40"/>
  <c r="AG30" i="22"/>
  <c r="AL30" i="22"/>
  <c r="AT36" i="47"/>
  <c r="AU30" i="47"/>
  <c r="AL36" i="22"/>
  <c r="AG36" i="22"/>
  <c r="AT36" i="28"/>
  <c r="AU30" i="28"/>
  <c r="W35" i="19"/>
  <c r="W44" i="19"/>
  <c r="AN34" i="19"/>
  <c r="W43" i="19"/>
  <c r="AN29" i="19"/>
  <c r="AN29" i="41"/>
  <c r="W27" i="41"/>
  <c r="W43" i="41"/>
  <c r="W29" i="41"/>
  <c r="AU25" i="60"/>
  <c r="A15" i="60"/>
  <c r="A1" i="60"/>
  <c r="W30" i="60"/>
  <c r="W56" i="60"/>
  <c r="W34" i="60"/>
  <c r="W42" i="60"/>
  <c r="W45" i="39"/>
  <c r="W42" i="39"/>
  <c r="W56" i="39"/>
  <c r="AN30" i="39"/>
  <c r="W48" i="11"/>
  <c r="W33" i="11"/>
  <c r="W42" i="11"/>
  <c r="W39" i="11"/>
  <c r="W41" i="54"/>
  <c r="W57" i="54"/>
  <c r="AU25" i="54"/>
  <c r="A15" i="54"/>
  <c r="A1" i="54"/>
  <c r="W43" i="54"/>
  <c r="W37" i="54"/>
  <c r="AC40" i="47"/>
  <c r="AC36" i="47"/>
  <c r="AD35" i="47"/>
  <c r="AC27" i="47"/>
  <c r="AC55" i="47"/>
  <c r="AC53" i="47"/>
  <c r="AC51" i="47"/>
  <c r="AC49" i="47"/>
  <c r="AC47" i="47"/>
  <c r="AC45" i="47"/>
  <c r="AC43" i="47"/>
  <c r="AD41" i="47"/>
  <c r="AD39" i="47"/>
  <c r="AC34" i="47"/>
  <c r="AD33" i="47"/>
  <c r="AD57" i="47"/>
  <c r="AC41" i="47"/>
  <c r="AC39" i="47"/>
  <c r="AC33" i="47"/>
  <c r="AD32" i="47"/>
  <c r="AC57" i="47"/>
  <c r="AC32" i="47"/>
  <c r="AD31" i="47"/>
  <c r="AD38" i="47"/>
  <c r="AC31" i="47"/>
  <c r="AD30" i="47"/>
  <c r="AD56" i="47"/>
  <c r="AD54" i="47"/>
  <c r="AD52" i="47"/>
  <c r="AD50" i="47"/>
  <c r="AD48" i="47"/>
  <c r="AD46" i="47"/>
  <c r="AD44" i="47"/>
  <c r="AC38" i="47"/>
  <c r="AC30" i="47"/>
  <c r="AD29" i="47"/>
  <c r="AD55" i="47"/>
  <c r="AC44" i="47"/>
  <c r="AC50" i="47"/>
  <c r="AD47" i="47"/>
  <c r="AC58" i="47"/>
  <c r="AC48" i="47"/>
  <c r="AC42" i="47"/>
  <c r="AD28" i="47"/>
  <c r="AD51" i="47"/>
  <c r="AC46" i="47"/>
  <c r="AD37" i="47"/>
  <c r="AC52" i="47"/>
  <c r="AD43" i="47"/>
  <c r="AD40" i="47"/>
  <c r="AC37" i="47"/>
  <c r="AD49" i="47"/>
  <c r="AD42" i="47"/>
  <c r="AD36" i="47"/>
  <c r="AD45" i="47"/>
  <c r="AD27" i="47"/>
  <c r="AC56" i="47"/>
  <c r="AC35" i="47"/>
  <c r="AC29" i="47"/>
  <c r="AC54" i="47"/>
  <c r="AD34" i="47"/>
  <c r="AC28" i="47"/>
  <c r="AD58" i="47"/>
  <c r="AD53" i="47"/>
  <c r="AG32" i="22"/>
  <c r="AL32" i="22"/>
  <c r="AV36" i="59"/>
  <c r="AW36" i="59" s="1"/>
  <c r="AR36" i="59"/>
  <c r="AV29" i="59"/>
  <c r="AW29" i="59" s="1"/>
  <c r="AR29" i="59"/>
  <c r="AV31" i="59"/>
  <c r="AW31" i="59" s="1"/>
  <c r="AR31" i="59"/>
  <c r="AE34" i="55"/>
  <c r="AK34" i="55"/>
  <c r="AA34" i="55"/>
  <c r="AF34" i="55"/>
  <c r="AK42" i="55"/>
  <c r="AF42" i="55"/>
  <c r="AE42" i="55"/>
  <c r="AA42" i="55"/>
  <c r="AG49" i="22"/>
  <c r="AL49" i="22"/>
  <c r="AU33" i="20"/>
  <c r="AT34" i="35"/>
  <c r="AU27" i="35"/>
  <c r="AU35" i="43"/>
  <c r="AU37" i="43"/>
  <c r="AL32" i="40"/>
  <c r="AG32" i="40"/>
  <c r="AT27" i="51"/>
  <c r="AU27" i="51"/>
  <c r="AT31" i="51"/>
  <c r="AG57" i="22"/>
  <c r="AL57" i="22"/>
  <c r="AU27" i="47"/>
  <c r="AT31" i="47"/>
  <c r="AU27" i="28"/>
  <c r="AT31" i="28"/>
  <c r="BN21" i="10"/>
  <c r="AP53" i="22"/>
  <c r="AP51" i="22"/>
  <c r="AP49" i="22"/>
  <c r="AP47" i="22"/>
  <c r="AP45" i="22"/>
  <c r="AP43" i="22"/>
  <c r="AP41" i="22"/>
  <c r="AP54" i="22"/>
  <c r="AP52" i="22"/>
  <c r="AP50" i="22"/>
  <c r="AP48" i="22"/>
  <c r="AP46" i="22"/>
  <c r="AP44" i="22"/>
  <c r="E4" i="22"/>
  <c r="AP40" i="22"/>
  <c r="AP42" i="22"/>
  <c r="U9" i="22"/>
  <c r="W42" i="19"/>
  <c r="W47" i="19"/>
  <c r="AN35" i="19"/>
  <c r="W30" i="19"/>
  <c r="W32" i="19"/>
  <c r="W32" i="41"/>
  <c r="AN28" i="41"/>
  <c r="W45" i="41"/>
  <c r="AN35" i="41"/>
  <c r="AN35" i="60"/>
  <c r="W35" i="60"/>
  <c r="AN28" i="60"/>
  <c r="W43" i="60"/>
  <c r="W55" i="39"/>
  <c r="AU25" i="39"/>
  <c r="A15" i="39"/>
  <c r="A1" i="39"/>
  <c r="W33" i="39"/>
  <c r="AN34" i="11"/>
  <c r="W41" i="11"/>
  <c r="W46" i="11"/>
  <c r="W43" i="11"/>
  <c r="W58" i="54"/>
  <c r="W44" i="54"/>
  <c r="AN28" i="54"/>
  <c r="AT29" i="54" s="1"/>
  <c r="W45" i="54"/>
  <c r="W42" i="54"/>
  <c r="AE47" i="55"/>
  <c r="AK47" i="55"/>
  <c r="AF47" i="55"/>
  <c r="AA47" i="55"/>
  <c r="AF41" i="55"/>
  <c r="AK41" i="55"/>
  <c r="AE41" i="55"/>
  <c r="AA41" i="55"/>
  <c r="AV35" i="59"/>
  <c r="AW35" i="59" s="1"/>
  <c r="AR35" i="59"/>
  <c r="AA38" i="55"/>
  <c r="AE38" i="55"/>
  <c r="AK38" i="55"/>
  <c r="AF38" i="55"/>
  <c r="AR37" i="59"/>
  <c r="AV37" i="59"/>
  <c r="AW37" i="59" s="1"/>
  <c r="AR34" i="59"/>
  <c r="AV34" i="59"/>
  <c r="AW34" i="59" s="1"/>
  <c r="AE46" i="55"/>
  <c r="AK46" i="55"/>
  <c r="AF46" i="55"/>
  <c r="AA46" i="55"/>
  <c r="AE56" i="55"/>
  <c r="AA56" i="55"/>
  <c r="AK56" i="55"/>
  <c r="AF56" i="55"/>
  <c r="AF33" i="55"/>
  <c r="AK33" i="55"/>
  <c r="AE33" i="55"/>
  <c r="AA33" i="55"/>
  <c r="BG21" i="57"/>
  <c r="AW21" i="57"/>
  <c r="AM21" i="57"/>
  <c r="BF21" i="57"/>
  <c r="AV21" i="57"/>
  <c r="AL21" i="57"/>
  <c r="BE21" i="57"/>
  <c r="AS21" i="57"/>
  <c r="BD21" i="57"/>
  <c r="AR21" i="57"/>
  <c r="BC21" i="57"/>
  <c r="AQ21" i="57"/>
  <c r="BM21" i="57"/>
  <c r="BA21" i="57"/>
  <c r="AO21" i="57"/>
  <c r="BL21" i="57"/>
  <c r="AZ21" i="57"/>
  <c r="AN21" i="57"/>
  <c r="Z21" i="57"/>
  <c r="BB21" i="57"/>
  <c r="AY21" i="57"/>
  <c r="Y21" i="57"/>
  <c r="AX21" i="57"/>
  <c r="AU21" i="57"/>
  <c r="AT21" i="57"/>
  <c r="BK21" i="57"/>
  <c r="AK21" i="57"/>
  <c r="BJ21" i="57"/>
  <c r="AJ21" i="57"/>
  <c r="AI21" i="57"/>
  <c r="AH21" i="57"/>
  <c r="BI21" i="57"/>
  <c r="AP21" i="57"/>
  <c r="BH21" i="57"/>
  <c r="AA21" i="57"/>
  <c r="AC21" i="57"/>
  <c r="AE21" i="57"/>
  <c r="AD21" i="57"/>
  <c r="AF21" i="57"/>
  <c r="AG21" i="57"/>
  <c r="AB21" i="57"/>
  <c r="W1" i="57"/>
  <c r="AT35" i="20"/>
  <c r="AU37" i="35"/>
  <c r="AT28" i="35"/>
  <c r="AG45" i="22"/>
  <c r="AL45" i="22"/>
  <c r="AT36" i="43"/>
  <c r="AU30" i="43"/>
  <c r="AT32" i="51"/>
  <c r="AL47" i="40"/>
  <c r="AG47" i="40"/>
  <c r="AR33" i="55"/>
  <c r="AV33" i="55"/>
  <c r="AW33" i="55" s="1"/>
  <c r="AU31" i="47"/>
  <c r="AU33" i="47"/>
  <c r="AG38" i="40"/>
  <c r="AL38" i="40"/>
  <c r="AL28" i="22"/>
  <c r="AG28" i="22"/>
  <c r="AT35" i="28"/>
  <c r="AT28" i="28"/>
  <c r="AU31" i="28"/>
  <c r="AG29" i="40"/>
  <c r="AL29" i="40"/>
  <c r="AV30" i="55"/>
  <c r="AW30" i="55" s="1"/>
  <c r="AR30" i="55"/>
  <c r="W56" i="19"/>
  <c r="AN28" i="19"/>
  <c r="AT32" i="19" s="1"/>
  <c r="W40" i="19"/>
  <c r="AN31" i="19"/>
  <c r="W57" i="19"/>
  <c r="W36" i="41"/>
  <c r="W31" i="41"/>
  <c r="W47" i="41"/>
  <c r="W44" i="41"/>
  <c r="W41" i="60"/>
  <c r="W27" i="60"/>
  <c r="W31" i="60"/>
  <c r="W45" i="60"/>
  <c r="W53" i="39"/>
  <c r="AN33" i="39"/>
  <c r="W29" i="39"/>
  <c r="W30" i="39"/>
  <c r="W39" i="39"/>
  <c r="W40" i="11"/>
  <c r="W45" i="11"/>
  <c r="W56" i="11"/>
  <c r="W53" i="11"/>
  <c r="AT28" i="54"/>
  <c r="W54" i="54"/>
  <c r="W30" i="54"/>
  <c r="W47" i="54"/>
  <c r="AR27" i="59"/>
  <c r="AV27" i="59"/>
  <c r="AW27" i="59" s="1"/>
  <c r="AK35" i="55"/>
  <c r="AF35" i="55"/>
  <c r="AE35" i="55"/>
  <c r="AA35" i="55"/>
  <c r="AE43" i="55"/>
  <c r="AK43" i="55"/>
  <c r="AF43" i="55"/>
  <c r="AA43" i="55"/>
  <c r="AE29" i="55"/>
  <c r="AF29" i="55"/>
  <c r="AK29" i="55"/>
  <c r="AA29" i="55"/>
  <c r="AA27" i="55"/>
  <c r="AE27" i="55"/>
  <c r="AF27" i="55"/>
  <c r="AK27" i="55"/>
  <c r="AG56" i="40"/>
  <c r="AL56" i="40"/>
  <c r="AU37" i="20"/>
  <c r="AU30" i="20"/>
  <c r="AU34" i="35"/>
  <c r="AU36" i="35"/>
  <c r="AL53" i="40"/>
  <c r="AG53" i="40"/>
  <c r="AR27" i="55"/>
  <c r="AV27" i="55"/>
  <c r="AW27" i="55" s="1"/>
  <c r="AU27" i="43"/>
  <c r="AT31" i="43"/>
  <c r="AG39" i="22"/>
  <c r="AL39" i="22"/>
  <c r="AU32" i="51"/>
  <c r="AU36" i="51"/>
  <c r="AG38" i="22"/>
  <c r="AL38" i="22"/>
  <c r="BN20" i="9"/>
  <c r="AL41" i="40"/>
  <c r="AG41" i="40"/>
  <c r="AL29" i="22"/>
  <c r="AG29" i="22"/>
  <c r="AG44" i="40"/>
  <c r="AL44" i="40"/>
  <c r="AU34" i="47"/>
  <c r="AU36" i="47"/>
  <c r="AT34" i="47"/>
  <c r="AL33" i="40"/>
  <c r="AG33" i="40"/>
  <c r="AG53" i="22"/>
  <c r="AL53" i="22"/>
  <c r="AU32" i="28"/>
  <c r="AU36" i="28"/>
  <c r="AT32" i="28"/>
  <c r="AR34" i="55"/>
  <c r="AV34" i="55"/>
  <c r="AW34" i="55" s="1"/>
  <c r="AT28" i="19"/>
  <c r="W36" i="19"/>
  <c r="W48" i="19"/>
  <c r="W46" i="19"/>
  <c r="AN34" i="41"/>
  <c r="W38" i="41"/>
  <c r="W49" i="41"/>
  <c r="W46" i="41"/>
  <c r="W48" i="60"/>
  <c r="AN29" i="60"/>
  <c r="W38" i="60"/>
  <c r="W47" i="60"/>
  <c r="AN32" i="39"/>
  <c r="W35" i="39"/>
  <c r="AN35" i="39"/>
  <c r="AN36" i="39"/>
  <c r="W41" i="39"/>
  <c r="W49" i="11"/>
  <c r="W55" i="11"/>
  <c r="W58" i="11"/>
  <c r="W31" i="54"/>
  <c r="AN35" i="54"/>
  <c r="AN30" i="54"/>
  <c r="W49" i="54"/>
  <c r="BN21" i="42"/>
  <c r="AE44" i="55"/>
  <c r="AK44" i="55"/>
  <c r="AF44" i="55"/>
  <c r="AA44" i="55"/>
  <c r="AE45" i="55"/>
  <c r="AK45" i="55"/>
  <c r="AF45" i="55"/>
  <c r="AA45" i="55"/>
  <c r="AF31" i="55"/>
  <c r="AK31" i="55"/>
  <c r="AA31" i="55"/>
  <c r="AE31" i="55"/>
  <c r="AF39" i="55"/>
  <c r="AK39" i="55"/>
  <c r="AE39" i="55"/>
  <c r="AA39" i="55"/>
  <c r="AA58" i="55"/>
  <c r="AF58" i="55"/>
  <c r="AK58" i="55"/>
  <c r="AE58" i="55"/>
  <c r="AV29" i="20"/>
  <c r="AW29" i="20" s="1"/>
  <c r="AR29" i="20"/>
  <c r="AT31" i="20"/>
  <c r="AU31" i="35"/>
  <c r="AU30" i="35"/>
  <c r="AG52" i="40"/>
  <c r="AL52" i="40"/>
  <c r="AU32" i="43"/>
  <c r="AU31" i="43"/>
  <c r="AT35" i="51"/>
  <c r="AV28" i="51"/>
  <c r="AW28" i="51" s="1"/>
  <c r="AR28" i="51"/>
  <c r="AC58" i="43"/>
  <c r="AD55" i="43"/>
  <c r="AD53" i="43"/>
  <c r="AD51" i="43"/>
  <c r="AD49" i="43"/>
  <c r="AD47" i="43"/>
  <c r="AD45" i="43"/>
  <c r="AD43" i="43"/>
  <c r="AD34" i="43"/>
  <c r="AC55" i="43"/>
  <c r="AC53" i="43"/>
  <c r="AC51" i="43"/>
  <c r="AC49" i="43"/>
  <c r="AC47" i="43"/>
  <c r="AC45" i="43"/>
  <c r="AC43" i="43"/>
  <c r="AD41" i="43"/>
  <c r="AD39" i="43"/>
  <c r="AC34" i="43"/>
  <c r="AD33" i="43"/>
  <c r="AD57" i="43"/>
  <c r="AC41" i="43"/>
  <c r="AC39" i="43"/>
  <c r="AC33" i="43"/>
  <c r="AD32" i="43"/>
  <c r="AC57" i="43"/>
  <c r="AC32" i="43"/>
  <c r="AD31" i="43"/>
  <c r="AD38" i="43"/>
  <c r="AC31" i="43"/>
  <c r="AD30" i="43"/>
  <c r="AD56" i="43"/>
  <c r="AD54" i="43"/>
  <c r="AD52" i="43"/>
  <c r="AD50" i="43"/>
  <c r="AD48" i="43"/>
  <c r="AD46" i="43"/>
  <c r="AD44" i="43"/>
  <c r="AC38" i="43"/>
  <c r="AC30" i="43"/>
  <c r="AD29" i="43"/>
  <c r="AC56" i="43"/>
  <c r="AC54" i="43"/>
  <c r="AC52" i="43"/>
  <c r="AC50" i="43"/>
  <c r="AC48" i="43"/>
  <c r="AC46" i="43"/>
  <c r="AC44" i="43"/>
  <c r="AD42" i="43"/>
  <c r="AD37" i="43"/>
  <c r="AC29" i="43"/>
  <c r="AD28" i="43"/>
  <c r="AC42" i="43"/>
  <c r="AD40" i="43"/>
  <c r="AC37" i="43"/>
  <c r="AD36" i="43"/>
  <c r="AC28" i="43"/>
  <c r="AD27" i="43"/>
  <c r="AC40" i="43"/>
  <c r="AC36" i="43"/>
  <c r="AD35" i="43"/>
  <c r="AC27" i="43"/>
  <c r="AD58" i="43"/>
  <c r="AC35" i="43"/>
  <c r="AU32" i="47"/>
  <c r="AV28" i="47"/>
  <c r="AW28" i="47" s="1"/>
  <c r="AR28" i="47"/>
  <c r="AT33" i="28"/>
  <c r="AU28" i="28"/>
  <c r="AL57" i="40"/>
  <c r="AG57" i="40"/>
  <c r="AG51" i="22"/>
  <c r="AL51" i="22"/>
  <c r="W39" i="19"/>
  <c r="W51" i="19"/>
  <c r="W49" i="19"/>
  <c r="AN30" i="41"/>
  <c r="W51" i="41"/>
  <c r="W48" i="41"/>
  <c r="U21" i="19"/>
  <c r="E9" i="19" s="1"/>
  <c r="AN34" i="60"/>
  <c r="W49" i="60"/>
  <c r="W51" i="39"/>
  <c r="W27" i="39"/>
  <c r="W44" i="39"/>
  <c r="W38" i="39"/>
  <c r="AN37" i="11"/>
  <c r="W37" i="11"/>
  <c r="AN33" i="11"/>
  <c r="W29" i="11"/>
  <c r="W30" i="11"/>
  <c r="AN36" i="54"/>
  <c r="W51" i="54"/>
  <c r="AT35" i="35"/>
  <c r="AT33" i="43"/>
  <c r="AU36" i="43"/>
  <c r="AT32" i="43"/>
  <c r="AG50" i="40"/>
  <c r="AL50" i="40"/>
  <c r="AU35" i="51"/>
  <c r="BL21" i="13"/>
  <c r="BB21" i="13"/>
  <c r="AR21" i="13"/>
  <c r="AH21" i="13"/>
  <c r="BJ21" i="13"/>
  <c r="AZ21" i="13"/>
  <c r="AP21" i="13"/>
  <c r="BH21" i="13"/>
  <c r="AX21" i="13"/>
  <c r="AN21" i="13"/>
  <c r="BG21" i="13"/>
  <c r="AW21" i="13"/>
  <c r="AM21" i="13"/>
  <c r="BE21" i="13"/>
  <c r="AU21" i="13"/>
  <c r="AK21" i="13"/>
  <c r="BI21" i="13"/>
  <c r="AO21" i="13"/>
  <c r="BF21" i="13"/>
  <c r="AL21" i="13"/>
  <c r="BD21" i="13"/>
  <c r="AJ21" i="13"/>
  <c r="BC21" i="13"/>
  <c r="AI21" i="13"/>
  <c r="BA21" i="13"/>
  <c r="AY21" i="13"/>
  <c r="AV21" i="13"/>
  <c r="AT21" i="13"/>
  <c r="Z21" i="13"/>
  <c r="BM21" i="13"/>
  <c r="AS21" i="13"/>
  <c r="Y21" i="13"/>
  <c r="BK21" i="13"/>
  <c r="AQ21" i="13"/>
  <c r="AA21" i="13"/>
  <c r="AD21" i="13"/>
  <c r="AB21" i="13"/>
  <c r="AC21" i="13"/>
  <c r="AE21" i="13"/>
  <c r="AG21" i="13"/>
  <c r="AF21" i="13"/>
  <c r="W1" i="13"/>
  <c r="AP53" i="40"/>
  <c r="AP51" i="40"/>
  <c r="AP49" i="40"/>
  <c r="AP47" i="40"/>
  <c r="AP45" i="40"/>
  <c r="AP43" i="40"/>
  <c r="AP41" i="40"/>
  <c r="AP42" i="40"/>
  <c r="U9" i="40"/>
  <c r="E4" i="40"/>
  <c r="AP52" i="40"/>
  <c r="AP46" i="40"/>
  <c r="AP40" i="40"/>
  <c r="AP50" i="40"/>
  <c r="AP44" i="40"/>
  <c r="AP54" i="40"/>
  <c r="AP48" i="40"/>
  <c r="AT35" i="47"/>
  <c r="AL54" i="22"/>
  <c r="AG54" i="22"/>
  <c r="AU33" i="28"/>
  <c r="AT29" i="28"/>
  <c r="BN20" i="50"/>
  <c r="A15" i="19"/>
  <c r="A1" i="19"/>
  <c r="AU25" i="19"/>
  <c r="W50" i="19"/>
  <c r="W29" i="19"/>
  <c r="W35" i="41"/>
  <c r="W33" i="41"/>
  <c r="W53" i="41"/>
  <c r="W50" i="41"/>
  <c r="AN37" i="60"/>
  <c r="W36" i="60"/>
  <c r="W52" i="60"/>
  <c r="W39" i="60"/>
  <c r="W51" i="60"/>
  <c r="U21" i="11"/>
  <c r="E9" i="11" s="1"/>
  <c r="W49" i="39"/>
  <c r="AN34" i="39"/>
  <c r="W46" i="39"/>
  <c r="AN28" i="39"/>
  <c r="AU33" i="39" s="1"/>
  <c r="W44" i="11"/>
  <c r="W50" i="11"/>
  <c r="AN36" i="11"/>
  <c r="W48" i="54"/>
  <c r="W36" i="54"/>
  <c r="W53" i="54"/>
  <c r="U21" i="41"/>
  <c r="E9" i="41" s="1"/>
  <c r="AE57" i="55"/>
  <c r="AA57" i="55"/>
  <c r="AF57" i="55"/>
  <c r="AK57" i="55"/>
  <c r="AE49" i="55"/>
  <c r="AK49" i="55"/>
  <c r="AF49" i="55"/>
  <c r="AA49" i="55"/>
  <c r="BN20" i="57"/>
  <c r="AV37" i="55"/>
  <c r="AW37" i="55" s="1"/>
  <c r="AR37" i="55"/>
  <c r="AT33" i="20"/>
  <c r="AT34" i="20"/>
  <c r="AU35" i="20"/>
  <c r="AT29" i="35"/>
  <c r="AU28" i="35"/>
  <c r="AU32" i="35"/>
  <c r="BN21" i="61"/>
  <c r="AG41" i="22"/>
  <c r="AL41" i="22"/>
  <c r="BN21" i="49"/>
  <c r="AU33" i="43"/>
  <c r="AV28" i="43"/>
  <c r="AW28" i="43" s="1"/>
  <c r="AR28" i="43"/>
  <c r="AL49" i="40"/>
  <c r="AG49" i="40"/>
  <c r="AT33" i="51"/>
  <c r="AT37" i="51"/>
  <c r="AD58" i="35"/>
  <c r="AC35" i="35"/>
  <c r="AC55" i="35"/>
  <c r="AC53" i="35"/>
  <c r="AC51" i="35"/>
  <c r="AC49" i="35"/>
  <c r="AC47" i="35"/>
  <c r="AC45" i="35"/>
  <c r="AC43" i="35"/>
  <c r="AD41" i="35"/>
  <c r="AD39" i="35"/>
  <c r="AC34" i="35"/>
  <c r="AD33" i="35"/>
  <c r="AC57" i="35"/>
  <c r="AD38" i="35"/>
  <c r="AC31" i="35"/>
  <c r="AD30" i="35"/>
  <c r="AD56" i="35"/>
  <c r="AD54" i="35"/>
  <c r="AD52" i="35"/>
  <c r="AD50" i="35"/>
  <c r="AD48" i="35"/>
  <c r="AD46" i="35"/>
  <c r="AD44" i="35"/>
  <c r="AC38" i="35"/>
  <c r="AC30" i="35"/>
  <c r="AD29" i="35"/>
  <c r="AC50" i="35"/>
  <c r="AD35" i="35"/>
  <c r="AC58" i="35"/>
  <c r="AD55" i="35"/>
  <c r="AD45" i="35"/>
  <c r="AD31" i="35"/>
  <c r="AD27" i="35"/>
  <c r="AC46" i="35"/>
  <c r="AC27" i="35"/>
  <c r="AC56" i="35"/>
  <c r="AD51" i="35"/>
  <c r="AD34" i="35"/>
  <c r="AC52" i="35"/>
  <c r="AC39" i="35"/>
  <c r="AD37" i="35"/>
  <c r="AD47" i="35"/>
  <c r="AD40" i="35"/>
  <c r="AC37" i="35"/>
  <c r="AC48" i="35"/>
  <c r="AD42" i="35"/>
  <c r="AC41" i="35"/>
  <c r="AC40" i="35"/>
  <c r="AC33" i="35"/>
  <c r="AC29" i="35"/>
  <c r="AD57" i="35"/>
  <c r="AD53" i="35"/>
  <c r="AD43" i="35"/>
  <c r="AC42" i="35"/>
  <c r="AD36" i="35"/>
  <c r="AC54" i="35"/>
  <c r="AC44" i="35"/>
  <c r="AC36" i="35"/>
  <c r="AD32" i="35"/>
  <c r="AD28" i="35"/>
  <c r="AD49" i="35"/>
  <c r="AC32" i="35"/>
  <c r="AC28" i="35"/>
  <c r="BN20" i="13"/>
  <c r="AL58" i="22"/>
  <c r="AG58" i="22"/>
  <c r="AL42" i="22"/>
  <c r="AG42" i="22"/>
  <c r="BM21" i="9"/>
  <c r="BC21" i="9"/>
  <c r="AS21" i="9"/>
  <c r="AI21" i="9"/>
  <c r="Y21" i="9"/>
  <c r="BL21" i="9"/>
  <c r="BB21" i="9"/>
  <c r="AR21" i="9"/>
  <c r="AH21" i="9"/>
  <c r="BJ21" i="9"/>
  <c r="AZ21" i="9"/>
  <c r="AP21" i="9"/>
  <c r="BD21" i="9"/>
  <c r="AT21" i="9"/>
  <c r="AJ21" i="9"/>
  <c r="Z21" i="9"/>
  <c r="AW21" i="9"/>
  <c r="BK21" i="9"/>
  <c r="AV21" i="9"/>
  <c r="BI21" i="9"/>
  <c r="AU21" i="9"/>
  <c r="BH21" i="9"/>
  <c r="AQ21" i="9"/>
  <c r="BG21" i="9"/>
  <c r="AO21" i="9"/>
  <c r="BF21" i="9"/>
  <c r="AN21" i="9"/>
  <c r="BE21" i="9"/>
  <c r="AM21" i="9"/>
  <c r="BA21" i="9"/>
  <c r="AL21" i="9"/>
  <c r="AY21" i="9"/>
  <c r="AK21" i="9"/>
  <c r="AX21" i="9"/>
  <c r="AA21" i="9"/>
  <c r="AG21" i="9"/>
  <c r="AF21" i="9"/>
  <c r="AC21" i="9"/>
  <c r="AE21" i="9"/>
  <c r="AD21" i="9"/>
  <c r="AB21" i="9"/>
  <c r="W1" i="9"/>
  <c r="AG46" i="40"/>
  <c r="AL46" i="40"/>
  <c r="AG33" i="22"/>
  <c r="AL33" i="22"/>
  <c r="AL39" i="40"/>
  <c r="AG39" i="40"/>
  <c r="AG27" i="40"/>
  <c r="AL27" i="40"/>
  <c r="AT33" i="47"/>
  <c r="AT37" i="47"/>
  <c r="AG42" i="40"/>
  <c r="AL42" i="40"/>
  <c r="AG55" i="22"/>
  <c r="AL55" i="22"/>
  <c r="AR32" i="55"/>
  <c r="AV32" i="55"/>
  <c r="AW32" i="55" s="1"/>
  <c r="AG37" i="40"/>
  <c r="AL37" i="40"/>
  <c r="BN21" i="24"/>
  <c r="AT34" i="28"/>
  <c r="AT37" i="28"/>
  <c r="AL52" i="22"/>
  <c r="AG52" i="22"/>
  <c r="BL21" i="50"/>
  <c r="BB21" i="50"/>
  <c r="AR21" i="50"/>
  <c r="AH21" i="50"/>
  <c r="BD21" i="50"/>
  <c r="AS21" i="50"/>
  <c r="BC21" i="50"/>
  <c r="AQ21" i="50"/>
  <c r="BK21" i="50"/>
  <c r="AZ21" i="50"/>
  <c r="AO21" i="50"/>
  <c r="BH21" i="50"/>
  <c r="AW21" i="50"/>
  <c r="AL21" i="50"/>
  <c r="BI21" i="50"/>
  <c r="AP21" i="50"/>
  <c r="Y21" i="50"/>
  <c r="BG21" i="50"/>
  <c r="AN21" i="50"/>
  <c r="BF21" i="50"/>
  <c r="AM21" i="50"/>
  <c r="BE21" i="50"/>
  <c r="AK21" i="50"/>
  <c r="BA21" i="50"/>
  <c r="AJ21" i="50"/>
  <c r="AY21" i="50"/>
  <c r="AI21" i="50"/>
  <c r="AX21" i="50"/>
  <c r="AV21" i="50"/>
  <c r="BM21" i="50"/>
  <c r="AU21" i="50"/>
  <c r="BJ21" i="50"/>
  <c r="AT21" i="50"/>
  <c r="Z21" i="50"/>
  <c r="AA21" i="50"/>
  <c r="AF21" i="50"/>
  <c r="AB21" i="50"/>
  <c r="AC21" i="50"/>
  <c r="AE21" i="50"/>
  <c r="AG21" i="50"/>
  <c r="AD21" i="50"/>
  <c r="W1" i="50"/>
  <c r="W28" i="19"/>
  <c r="W53" i="19"/>
  <c r="W54" i="19"/>
  <c r="AN30" i="19"/>
  <c r="AT35" i="19" s="1"/>
  <c r="W28" i="41"/>
  <c r="AU29" i="41"/>
  <c r="AT29" i="41"/>
  <c r="AU28" i="41"/>
  <c r="AT28" i="41"/>
  <c r="AT36" i="41"/>
  <c r="W39" i="41"/>
  <c r="W55" i="41"/>
  <c r="W52" i="41"/>
  <c r="W32" i="60"/>
  <c r="W57" i="60"/>
  <c r="W44" i="60"/>
  <c r="W53" i="60"/>
  <c r="AN31" i="39"/>
  <c r="W36" i="39"/>
  <c r="W48" i="39"/>
  <c r="W31" i="39"/>
  <c r="AN28" i="11"/>
  <c r="AU34" i="11" s="1"/>
  <c r="W54" i="11"/>
  <c r="A1" i="11"/>
  <c r="AU25" i="11"/>
  <c r="A15" i="11"/>
  <c r="W47" i="11"/>
  <c r="W38" i="11"/>
  <c r="W56" i="54"/>
  <c r="W33" i="54"/>
  <c r="W38" i="54"/>
  <c r="W55" i="54"/>
  <c r="AL50" i="22"/>
  <c r="AG50" i="22"/>
  <c r="AT37" i="20"/>
  <c r="AT30" i="20"/>
  <c r="AT36" i="20"/>
  <c r="AU29" i="35"/>
  <c r="AT32" i="35"/>
  <c r="AT33" i="35"/>
  <c r="AD56" i="20"/>
  <c r="AD54" i="20"/>
  <c r="AD52" i="20"/>
  <c r="AD50" i="20"/>
  <c r="AD48" i="20"/>
  <c r="AD46" i="20"/>
  <c r="AD44" i="20"/>
  <c r="AC38" i="20"/>
  <c r="AC30" i="20"/>
  <c r="AD29" i="20"/>
  <c r="AC55" i="20"/>
  <c r="AC53" i="20"/>
  <c r="AC51" i="20"/>
  <c r="AC49" i="20"/>
  <c r="AC47" i="20"/>
  <c r="AC45" i="20"/>
  <c r="AC43" i="20"/>
  <c r="AD41" i="20"/>
  <c r="AD39" i="20"/>
  <c r="AC34" i="20"/>
  <c r="AD33" i="20"/>
  <c r="AD38" i="20"/>
  <c r="AC31" i="20"/>
  <c r="AD30" i="20"/>
  <c r="AD51" i="20"/>
  <c r="AC50" i="20"/>
  <c r="AC41" i="20"/>
  <c r="AD40" i="20"/>
  <c r="AC36" i="20"/>
  <c r="AD34" i="20"/>
  <c r="AC32" i="20"/>
  <c r="AC40" i="20"/>
  <c r="AC39" i="20"/>
  <c r="AD49" i="20"/>
  <c r="AC48" i="20"/>
  <c r="AD27" i="20"/>
  <c r="AC29" i="20"/>
  <c r="AC27" i="20"/>
  <c r="AD47" i="20"/>
  <c r="AC46" i="20"/>
  <c r="AD37" i="20"/>
  <c r="AD35" i="20"/>
  <c r="AD31" i="20"/>
  <c r="AC56" i="20"/>
  <c r="AC37" i="20"/>
  <c r="AC35" i="20"/>
  <c r="AC33" i="20"/>
  <c r="AD58" i="20"/>
  <c r="AC57" i="20"/>
  <c r="AD28" i="20"/>
  <c r="AC58" i="20"/>
  <c r="AD53" i="20"/>
  <c r="AC52" i="20"/>
  <c r="AD43" i="20"/>
  <c r="AD42" i="20"/>
  <c r="AC28" i="20"/>
  <c r="AC42" i="20"/>
  <c r="AD36" i="20"/>
  <c r="AD32" i="20"/>
  <c r="AC44" i="20"/>
  <c r="AD57" i="20"/>
  <c r="AD55" i="20"/>
  <c r="AD45" i="20"/>
  <c r="AC54" i="20"/>
  <c r="AG40" i="40"/>
  <c r="AL40" i="40"/>
  <c r="AT34" i="43"/>
  <c r="BN21" i="17"/>
  <c r="AG31" i="22"/>
  <c r="AL31" i="22"/>
  <c r="AU33" i="51"/>
  <c r="AU29" i="51"/>
  <c r="AG48" i="40"/>
  <c r="AL48" i="40"/>
  <c r="AC58" i="28"/>
  <c r="AD55" i="28"/>
  <c r="AD53" i="28"/>
  <c r="AD51" i="28"/>
  <c r="AD49" i="28"/>
  <c r="AD47" i="28"/>
  <c r="AD45" i="28"/>
  <c r="AD43" i="28"/>
  <c r="AD34" i="28"/>
  <c r="AC55" i="28"/>
  <c r="AC53" i="28"/>
  <c r="AC51" i="28"/>
  <c r="AC49" i="28"/>
  <c r="AC47" i="28"/>
  <c r="AC45" i="28"/>
  <c r="AC43" i="28"/>
  <c r="AD41" i="28"/>
  <c r="AD39" i="28"/>
  <c r="AC34" i="28"/>
  <c r="AD33" i="28"/>
  <c r="AD57" i="28"/>
  <c r="AC41" i="28"/>
  <c r="AC39" i="28"/>
  <c r="AC33" i="28"/>
  <c r="AD32" i="28"/>
  <c r="AC57" i="28"/>
  <c r="AC32" i="28"/>
  <c r="AD31" i="28"/>
  <c r="AD38" i="28"/>
  <c r="AC31" i="28"/>
  <c r="AD30" i="28"/>
  <c r="AD56" i="28"/>
  <c r="AD54" i="28"/>
  <c r="AD52" i="28"/>
  <c r="AD50" i="28"/>
  <c r="AD48" i="28"/>
  <c r="AD46" i="28"/>
  <c r="AD44" i="28"/>
  <c r="AC38" i="28"/>
  <c r="AC30" i="28"/>
  <c r="AD29" i="28"/>
  <c r="AC42" i="28"/>
  <c r="AD40" i="28"/>
  <c r="AC37" i="28"/>
  <c r="AD36" i="28"/>
  <c r="AC28" i="28"/>
  <c r="AD27" i="28"/>
  <c r="AC40" i="28"/>
  <c r="AC36" i="28"/>
  <c r="AD35" i="28"/>
  <c r="AD58" i="28"/>
  <c r="AC35" i="28"/>
  <c r="AC52" i="28"/>
  <c r="AD42" i="28"/>
  <c r="AD37" i="28"/>
  <c r="AD28" i="28"/>
  <c r="AC46" i="28"/>
  <c r="AC56" i="28"/>
  <c r="AC50" i="28"/>
  <c r="AC54" i="28"/>
  <c r="AC44" i="28"/>
  <c r="AC27" i="28"/>
  <c r="AC29" i="28"/>
  <c r="AC48" i="28"/>
  <c r="AL45" i="40"/>
  <c r="AG45" i="40"/>
  <c r="AV28" i="55"/>
  <c r="AW28" i="55" s="1"/>
  <c r="AR28" i="55"/>
  <c r="AT32" i="47"/>
  <c r="AU29" i="47"/>
  <c r="AL34" i="40"/>
  <c r="AG34" i="40"/>
  <c r="AV31" i="55"/>
  <c r="AW31" i="55" s="1"/>
  <c r="AR31" i="55"/>
  <c r="AU34" i="28"/>
  <c r="AU29" i="28"/>
  <c r="W27" i="19"/>
  <c r="W33" i="19"/>
  <c r="W58" i="19"/>
  <c r="W41" i="19"/>
  <c r="AN33" i="41"/>
  <c r="W30" i="41"/>
  <c r="W41" i="41"/>
  <c r="AN32" i="41"/>
  <c r="AU31" i="41" s="1"/>
  <c r="W54" i="41"/>
  <c r="AN36" i="60"/>
  <c r="AN30" i="60"/>
  <c r="AT31" i="60" s="1"/>
  <c r="W54" i="60"/>
  <c r="W55" i="60"/>
  <c r="U21" i="39"/>
  <c r="E9" i="39" s="1"/>
  <c r="W34" i="39"/>
  <c r="W40" i="39"/>
  <c r="W50" i="39"/>
  <c r="AN29" i="39"/>
  <c r="W31" i="11"/>
  <c r="W36" i="11"/>
  <c r="W35" i="11"/>
  <c r="AN37" i="54"/>
  <c r="W40" i="54"/>
  <c r="W46" i="54"/>
  <c r="W39" i="54"/>
  <c r="AN33" i="54"/>
  <c r="AV30" i="59"/>
  <c r="AW30" i="59" s="1"/>
  <c r="AR30" i="59"/>
  <c r="AE48" i="55"/>
  <c r="AK48" i="55"/>
  <c r="AF48" i="55"/>
  <c r="AA48" i="55"/>
  <c r="AG28" i="40"/>
  <c r="AL28" i="40"/>
  <c r="BN21" i="18"/>
  <c r="AE52" i="55"/>
  <c r="AK52" i="55"/>
  <c r="AF52" i="55"/>
  <c r="AA52" i="55"/>
  <c r="AE53" i="55"/>
  <c r="AK53" i="55"/>
  <c r="AF53" i="55"/>
  <c r="AA53" i="55"/>
  <c r="AA40" i="55"/>
  <c r="AE40" i="55"/>
  <c r="AK40" i="55"/>
  <c r="AF40" i="55"/>
  <c r="AK28" i="55"/>
  <c r="AF28" i="55"/>
  <c r="AE28" i="55"/>
  <c r="AA28" i="55"/>
  <c r="BN21" i="34"/>
  <c r="AL55" i="40"/>
  <c r="AG55" i="40"/>
  <c r="AR28" i="20"/>
  <c r="AV28" i="20"/>
  <c r="AW28" i="20" s="1"/>
  <c r="AU33" i="35"/>
  <c r="AG54" i="40"/>
  <c r="AL54" i="40"/>
  <c r="AG47" i="22"/>
  <c r="AL47" i="22"/>
  <c r="BN21" i="33"/>
  <c r="AL46" i="22"/>
  <c r="AG46" i="22"/>
  <c r="BN21" i="29"/>
  <c r="AU34" i="43"/>
  <c r="AT36" i="51"/>
  <c r="BN21" i="25"/>
  <c r="AL37" i="22"/>
  <c r="AG37" i="22"/>
  <c r="AV29" i="55"/>
  <c r="AW29" i="55" s="1"/>
  <c r="AR29" i="55"/>
  <c r="AT27" i="47"/>
  <c r="BN21" i="23"/>
  <c r="AL58" i="40"/>
  <c r="AG58" i="40"/>
  <c r="AL56" i="22"/>
  <c r="AG56" i="22"/>
  <c r="AV35" i="55"/>
  <c r="AW35" i="55" s="1"/>
  <c r="AR35" i="55"/>
  <c r="AC55" i="51"/>
  <c r="AC53" i="51"/>
  <c r="AC51" i="51"/>
  <c r="AC49" i="51"/>
  <c r="AC47" i="51"/>
  <c r="AC45" i="51"/>
  <c r="AC43" i="51"/>
  <c r="AD41" i="51"/>
  <c r="AD39" i="51"/>
  <c r="AC34" i="51"/>
  <c r="AD33" i="51"/>
  <c r="AD57" i="51"/>
  <c r="AC41" i="51"/>
  <c r="AC39" i="51"/>
  <c r="AC33" i="51"/>
  <c r="AD32" i="51"/>
  <c r="AC57" i="51"/>
  <c r="AC32" i="51"/>
  <c r="AD31" i="51"/>
  <c r="AD38" i="51"/>
  <c r="AC31" i="51"/>
  <c r="AD30" i="51"/>
  <c r="AD46" i="51"/>
  <c r="AC44" i="51"/>
  <c r="AC42" i="51"/>
  <c r="AC40" i="51"/>
  <c r="AD29" i="51"/>
  <c r="AD48" i="51"/>
  <c r="AC46" i="51"/>
  <c r="AD43" i="51"/>
  <c r="AD36" i="51"/>
  <c r="AC29" i="51"/>
  <c r="AD58" i="51"/>
  <c r="AD50" i="51"/>
  <c r="AC48" i="51"/>
  <c r="AD45" i="51"/>
  <c r="AC36" i="51"/>
  <c r="AC58" i="51"/>
  <c r="AD52" i="51"/>
  <c r="AC50" i="51"/>
  <c r="AD47" i="51"/>
  <c r="AD28" i="51"/>
  <c r="AD54" i="51"/>
  <c r="AC52" i="51"/>
  <c r="AD49" i="51"/>
  <c r="AD35" i="51"/>
  <c r="AC28" i="51"/>
  <c r="AC54" i="51"/>
  <c r="AD51" i="51"/>
  <c r="AC38" i="51"/>
  <c r="AC35" i="51"/>
  <c r="AD56" i="51"/>
  <c r="AD53" i="51"/>
  <c r="AD27" i="51"/>
  <c r="AC56" i="51"/>
  <c r="AD55" i="51"/>
  <c r="AC27" i="51"/>
  <c r="AD37" i="51"/>
  <c r="AC30" i="51"/>
  <c r="AD34" i="51"/>
  <c r="AD40" i="51"/>
  <c r="AD44" i="51"/>
  <c r="AC37" i="51"/>
  <c r="AD42" i="51"/>
  <c r="AT27" i="28"/>
  <c r="AG30" i="40"/>
  <c r="AL30" i="40"/>
  <c r="AL27" i="22"/>
  <c r="AG27" i="22"/>
  <c r="AN37" i="19"/>
  <c r="W37" i="19"/>
  <c r="AN36" i="19"/>
  <c r="W31" i="19"/>
  <c r="W52" i="19"/>
  <c r="AN36" i="41"/>
  <c r="W37" i="41"/>
  <c r="AN31" i="41"/>
  <c r="AU32" i="41" s="1"/>
  <c r="W58" i="41"/>
  <c r="W56" i="41"/>
  <c r="AT33" i="60"/>
  <c r="AU32" i="60"/>
  <c r="AT29" i="60"/>
  <c r="AU28" i="60"/>
  <c r="AU35" i="60"/>
  <c r="AT30" i="60"/>
  <c r="AU27" i="60"/>
  <c r="AT36" i="60"/>
  <c r="AU33" i="60"/>
  <c r="AU30" i="60"/>
  <c r="AU36" i="60"/>
  <c r="AU29" i="60"/>
  <c r="W58" i="60"/>
  <c r="W33" i="60"/>
  <c r="W40" i="60"/>
  <c r="W28" i="60"/>
  <c r="AN37" i="39"/>
  <c r="W47" i="39"/>
  <c r="W28" i="39"/>
  <c r="W52" i="39"/>
  <c r="W32" i="39"/>
  <c r="AN31" i="11"/>
  <c r="W27" i="11"/>
  <c r="W51" i="11"/>
  <c r="W52" i="11"/>
  <c r="W32" i="11"/>
  <c r="W50" i="54"/>
  <c r="W27" i="54"/>
  <c r="AN31" i="54"/>
  <c r="AT37" i="54" s="1"/>
  <c r="W35" i="54"/>
  <c r="U21" i="60"/>
  <c r="E9" i="60" s="1"/>
  <c r="G66" i="4"/>
  <c r="G38" i="4"/>
  <c r="L10" i="4"/>
  <c r="AJ27" i="42"/>
  <c r="U14" i="61"/>
  <c r="AJ27" i="24"/>
  <c r="F21" i="4"/>
  <c r="Y26" i="17"/>
  <c r="A9" i="23"/>
  <c r="AI27" i="16"/>
  <c r="AJ27" i="33"/>
  <c r="U15" i="14"/>
  <c r="U15" i="25"/>
  <c r="AH27" i="49"/>
  <c r="AH27" i="18"/>
  <c r="AH27" i="10"/>
  <c r="AH27" i="36"/>
  <c r="H9" i="4"/>
  <c r="AI27" i="29"/>
  <c r="L20" i="4"/>
  <c r="N38" i="4"/>
  <c r="N55" i="4"/>
  <c r="U14" i="42"/>
  <c r="A9" i="30"/>
  <c r="U15" i="61"/>
  <c r="AI27" i="24"/>
  <c r="AH27" i="34"/>
  <c r="AH27" i="17"/>
  <c r="Y26" i="23"/>
  <c r="X1" i="16"/>
  <c r="AI27" i="33"/>
  <c r="U14" i="14"/>
  <c r="U14" i="25"/>
  <c r="Y26" i="49"/>
  <c r="AH27" i="26"/>
  <c r="A9" i="18"/>
  <c r="Y26" i="44"/>
  <c r="U15" i="29"/>
  <c r="A9" i="10"/>
  <c r="X1" i="36"/>
  <c r="A9" i="26"/>
  <c r="X1" i="18"/>
  <c r="U14" i="10"/>
  <c r="U15" i="36"/>
  <c r="N59" i="4"/>
  <c r="M66" i="4"/>
  <c r="G50" i="4"/>
  <c r="G56" i="4"/>
  <c r="M38" i="4"/>
  <c r="L47" i="4"/>
  <c r="M56" i="4"/>
  <c r="N47" i="4"/>
  <c r="L59" i="4"/>
  <c r="AI27" i="42"/>
  <c r="Y26" i="30"/>
  <c r="H57" i="4"/>
  <c r="X1" i="61"/>
  <c r="AH27" i="24"/>
  <c r="Y26" i="34"/>
  <c r="AJ27" i="17"/>
  <c r="X1" i="23"/>
  <c r="AI27" i="8"/>
  <c r="X1" i="33"/>
  <c r="X1" i="14"/>
  <c r="Y26" i="25"/>
  <c r="U14" i="49"/>
  <c r="Y26" i="26"/>
  <c r="AJ27" i="18"/>
  <c r="A9" i="44"/>
  <c r="A9" i="29"/>
  <c r="Y26" i="10"/>
  <c r="X1" i="29"/>
  <c r="M20" i="4"/>
  <c r="L38" i="4"/>
  <c r="N32" i="4"/>
  <c r="G10" i="4"/>
  <c r="N20" i="4"/>
  <c r="G5" i="4"/>
  <c r="G32" i="4"/>
  <c r="L13" i="4"/>
  <c r="U15" i="42"/>
  <c r="AJ27" i="30"/>
  <c r="A9" i="24"/>
  <c r="E21" i="4"/>
  <c r="A9" i="34"/>
  <c r="AI27" i="17"/>
  <c r="AH27" i="8"/>
  <c r="AJ27" i="25"/>
  <c r="AJ27" i="49"/>
  <c r="X1" i="44"/>
  <c r="H63" i="4"/>
  <c r="L27" i="4"/>
  <c r="M33" i="4"/>
  <c r="N10" i="4"/>
  <c r="N39" i="4"/>
  <c r="M50" i="4"/>
  <c r="G39" i="4"/>
  <c r="AH27" i="42"/>
  <c r="AI27" i="30"/>
  <c r="X1" i="24"/>
  <c r="AI27" i="34"/>
  <c r="A9" i="17"/>
  <c r="AH27" i="16"/>
  <c r="A9" i="8"/>
  <c r="AI27" i="25"/>
  <c r="U15" i="49"/>
  <c r="E41" i="4"/>
  <c r="H42" i="4"/>
  <c r="AJ27" i="26"/>
  <c r="N48" i="4"/>
  <c r="L32" i="4"/>
  <c r="G13" i="4"/>
  <c r="L33" i="4"/>
  <c r="N33" i="4"/>
  <c r="L55" i="4"/>
  <c r="M10" i="4"/>
  <c r="G59" i="4"/>
  <c r="G20" i="4"/>
  <c r="M48" i="4"/>
  <c r="L48" i="4"/>
  <c r="M55" i="4"/>
  <c r="X1" i="42"/>
  <c r="U15" i="30"/>
  <c r="AI27" i="61"/>
  <c r="U14" i="34"/>
  <c r="U14" i="17"/>
  <c r="AI27" i="23"/>
  <c r="U14" i="16"/>
  <c r="U15" i="8"/>
  <c r="AH27" i="33"/>
  <c r="AJ27" i="14"/>
  <c r="X1" i="25"/>
  <c r="H18" i="4"/>
  <c r="AI27" i="49"/>
  <c r="F41" i="4"/>
  <c r="U14" i="26"/>
  <c r="X1" i="10"/>
  <c r="U14" i="36"/>
  <c r="Y26" i="36"/>
  <c r="L56" i="4"/>
  <c r="G47" i="4"/>
  <c r="N50" i="4"/>
  <c r="AH27" i="30"/>
  <c r="AJ27" i="61"/>
  <c r="U15" i="34"/>
  <c r="U15" i="17"/>
  <c r="AH27" i="23"/>
  <c r="Y26" i="16"/>
  <c r="U14" i="8"/>
  <c r="A9" i="33"/>
  <c r="AH27" i="14"/>
  <c r="A9" i="49"/>
  <c r="U15" i="26"/>
  <c r="U15" i="18"/>
  <c r="AH27" i="44"/>
  <c r="AH27" i="29"/>
  <c r="N56" i="4"/>
  <c r="M13" i="4"/>
  <c r="L5" i="4"/>
  <c r="M27" i="4"/>
  <c r="N5" i="4"/>
  <c r="L66" i="4"/>
  <c r="G48" i="4"/>
  <c r="G27" i="4"/>
  <c r="G55" i="4"/>
  <c r="N13" i="4"/>
  <c r="M32" i="4"/>
  <c r="L50" i="4"/>
  <c r="U14" i="30"/>
  <c r="AH27" i="61"/>
  <c r="U15" i="24"/>
  <c r="AJ27" i="34"/>
  <c r="X1" i="17"/>
  <c r="U15" i="23"/>
  <c r="A9" i="16"/>
  <c r="Y26" i="8"/>
  <c r="Y26" i="33"/>
  <c r="A9" i="14"/>
  <c r="X1" i="49"/>
  <c r="AI27" i="26"/>
  <c r="U14" i="18"/>
  <c r="U15" i="44"/>
  <c r="AJ27" i="29"/>
  <c r="AJ27" i="36"/>
  <c r="Y26" i="18"/>
  <c r="AJ27" i="44"/>
  <c r="M47" i="4"/>
  <c r="G33" i="4"/>
  <c r="L39" i="4"/>
  <c r="N27" i="4"/>
  <c r="M59" i="4"/>
  <c r="A9" i="42"/>
  <c r="X1" i="30"/>
  <c r="Y26" i="61"/>
  <c r="U14" i="24"/>
  <c r="X1" i="34"/>
  <c r="U14" i="23"/>
  <c r="AJ27" i="16"/>
  <c r="AJ27" i="8"/>
  <c r="U15" i="33"/>
  <c r="Y26" i="14"/>
  <c r="AH27" i="25"/>
  <c r="X1" i="26"/>
  <c r="M5" i="4"/>
  <c r="M39" i="4"/>
  <c r="N66" i="4"/>
  <c r="Y26" i="42"/>
  <c r="A9" i="61"/>
  <c r="Y26" i="24"/>
  <c r="AJ27" i="23"/>
  <c r="U15" i="16"/>
  <c r="X1" i="8"/>
  <c r="U14" i="33"/>
  <c r="AI27" i="14"/>
  <c r="A9" i="25"/>
  <c r="AI27" i="18"/>
  <c r="AI27" i="44"/>
  <c r="U14" i="29"/>
  <c r="AI27" i="10"/>
  <c r="H40" i="4"/>
  <c r="AI27" i="36"/>
  <c r="U14" i="44"/>
  <c r="Y26" i="29"/>
  <c r="U15" i="10"/>
  <c r="AJ27" i="10"/>
  <c r="A9" i="36"/>
  <c r="D15" i="4"/>
  <c r="D22" i="4"/>
  <c r="D51" i="4"/>
  <c r="D46" i="4"/>
  <c r="D31" i="4"/>
  <c r="D35" i="4"/>
  <c r="D25" i="4"/>
  <c r="D26" i="4"/>
  <c r="D8" i="4"/>
  <c r="D37" i="4"/>
  <c r="D14" i="4"/>
  <c r="D6" i="4"/>
  <c r="D34" i="4"/>
  <c r="D16" i="4"/>
  <c r="D65" i="4"/>
  <c r="D12" i="4"/>
  <c r="D44" i="4"/>
  <c r="D24" i="4"/>
  <c r="D30" i="4"/>
  <c r="AJ42" i="10" l="1"/>
  <c r="AJ37" i="10"/>
  <c r="AJ28" i="10"/>
  <c r="AJ40" i="10"/>
  <c r="AJ36" i="10"/>
  <c r="AJ35" i="10"/>
  <c r="AJ58" i="10"/>
  <c r="AJ55" i="10"/>
  <c r="AJ53" i="10"/>
  <c r="AJ51" i="10"/>
  <c r="AJ49" i="10"/>
  <c r="AJ47" i="10"/>
  <c r="AJ45" i="10"/>
  <c r="AJ43" i="10"/>
  <c r="AJ34" i="10"/>
  <c r="AJ57" i="10"/>
  <c r="AJ32" i="10"/>
  <c r="AJ56" i="10"/>
  <c r="AJ54" i="10"/>
  <c r="AJ52" i="10"/>
  <c r="AJ50" i="10"/>
  <c r="AJ48" i="10"/>
  <c r="AJ46" i="10"/>
  <c r="AJ44" i="10"/>
  <c r="AJ29" i="10"/>
  <c r="U13" i="10"/>
  <c r="AJ38" i="10"/>
  <c r="AJ33" i="10"/>
  <c r="AJ30" i="10"/>
  <c r="AJ39" i="10"/>
  <c r="AJ41" i="10"/>
  <c r="AJ31" i="10"/>
  <c r="Y40" i="29"/>
  <c r="Y36" i="29"/>
  <c r="AP34" i="29"/>
  <c r="Y27" i="29"/>
  <c r="Y55" i="29"/>
  <c r="Y53" i="29"/>
  <c r="Y51" i="29"/>
  <c r="Y49" i="29"/>
  <c r="Y47" i="29"/>
  <c r="Y45" i="29"/>
  <c r="Y43" i="29"/>
  <c r="Y34" i="29"/>
  <c r="AP31" i="29"/>
  <c r="Y38" i="29"/>
  <c r="Y31" i="29"/>
  <c r="AP28" i="29"/>
  <c r="Y48" i="29"/>
  <c r="AP35" i="29"/>
  <c r="Y35" i="29"/>
  <c r="Y28" i="29"/>
  <c r="Y52" i="29"/>
  <c r="AP32" i="29"/>
  <c r="Y32" i="29"/>
  <c r="AP29" i="29"/>
  <c r="Y58" i="29"/>
  <c r="Y57" i="29"/>
  <c r="Y42" i="29"/>
  <c r="AP36" i="29"/>
  <c r="Y29" i="29"/>
  <c r="AC26" i="29"/>
  <c r="Y56" i="29"/>
  <c r="Y46" i="29"/>
  <c r="Y41" i="29"/>
  <c r="Y50" i="29"/>
  <c r="Y30" i="29"/>
  <c r="W30" i="29" s="1"/>
  <c r="AP27" i="29"/>
  <c r="AN27" i="29" s="1"/>
  <c r="Y37" i="29"/>
  <c r="Y54" i="29"/>
  <c r="Y44" i="29"/>
  <c r="Y39" i="29"/>
  <c r="AP33" i="29"/>
  <c r="Y33" i="29"/>
  <c r="AP30" i="29"/>
  <c r="AN30" i="29" s="1"/>
  <c r="A4" i="29"/>
  <c r="B12" i="29"/>
  <c r="AP37" i="29"/>
  <c r="AP55" i="44"/>
  <c r="U19" i="44"/>
  <c r="U20" i="44" s="1"/>
  <c r="U22" i="44" s="1"/>
  <c r="E8" i="44" s="1"/>
  <c r="U17" i="44"/>
  <c r="U18" i="44" s="1"/>
  <c r="AI58" i="36"/>
  <c r="AI55" i="36"/>
  <c r="AI53" i="36"/>
  <c r="AI51" i="36"/>
  <c r="AI49" i="36"/>
  <c r="AI47" i="36"/>
  <c r="AI45" i="36"/>
  <c r="AI43" i="36"/>
  <c r="AI34" i="36"/>
  <c r="AX34" i="36" s="1"/>
  <c r="AI41" i="36"/>
  <c r="AI39" i="36"/>
  <c r="AI33" i="36"/>
  <c r="AX33" i="36" s="1"/>
  <c r="AI57" i="36"/>
  <c r="AI32" i="36"/>
  <c r="AX32" i="36" s="1"/>
  <c r="AI31" i="36"/>
  <c r="AX31" i="36" s="1"/>
  <c r="AI38" i="36"/>
  <c r="AI30" i="36"/>
  <c r="AX30" i="36" s="1"/>
  <c r="AI56" i="36"/>
  <c r="AI54" i="36"/>
  <c r="AI52" i="36"/>
  <c r="AI50" i="36"/>
  <c r="AI48" i="36"/>
  <c r="AI46" i="36"/>
  <c r="AI44" i="36"/>
  <c r="AI29" i="36"/>
  <c r="AX29" i="36" s="1"/>
  <c r="AI42" i="36"/>
  <c r="AI37" i="36"/>
  <c r="AX37" i="36" s="1"/>
  <c r="AI28" i="36"/>
  <c r="AX28" i="36" s="1"/>
  <c r="AX27" i="36"/>
  <c r="AI36" i="36"/>
  <c r="AX36" i="36" s="1"/>
  <c r="U11" i="36"/>
  <c r="AI40" i="36"/>
  <c r="AI35" i="36"/>
  <c r="AX35" i="36" s="1"/>
  <c r="AI56" i="10"/>
  <c r="AI54" i="10"/>
  <c r="AI52" i="10"/>
  <c r="AI50" i="10"/>
  <c r="AI48" i="10"/>
  <c r="AI46" i="10"/>
  <c r="AI44" i="10"/>
  <c r="AI29" i="10"/>
  <c r="AX29" i="10" s="1"/>
  <c r="AI42" i="10"/>
  <c r="AI37" i="10"/>
  <c r="AX37" i="10" s="1"/>
  <c r="AI28" i="10"/>
  <c r="AX28" i="10" s="1"/>
  <c r="AX27" i="10"/>
  <c r="AI40" i="10"/>
  <c r="AI36" i="10"/>
  <c r="AX36" i="10" s="1"/>
  <c r="AI35" i="10"/>
  <c r="AX35" i="10" s="1"/>
  <c r="AI58" i="10"/>
  <c r="U11" i="10"/>
  <c r="AI41" i="10"/>
  <c r="AI39" i="10"/>
  <c r="AI33" i="10"/>
  <c r="AX33" i="10" s="1"/>
  <c r="AI38" i="10"/>
  <c r="AI30" i="10"/>
  <c r="AX30" i="10" s="1"/>
  <c r="AI55" i="10"/>
  <c r="AI32" i="10"/>
  <c r="AX32" i="10" s="1"/>
  <c r="AI53" i="10"/>
  <c r="AI57" i="10"/>
  <c r="AI51" i="10"/>
  <c r="AI49" i="10"/>
  <c r="AI47" i="10"/>
  <c r="AI45" i="10"/>
  <c r="AI43" i="10"/>
  <c r="AI34" i="10"/>
  <c r="AX34" i="10" s="1"/>
  <c r="AI31" i="10"/>
  <c r="AX31" i="10" s="1"/>
  <c r="AP55" i="29"/>
  <c r="U19" i="29"/>
  <c r="U20" i="29" s="1"/>
  <c r="U22" i="29" s="1"/>
  <c r="E8" i="29" s="1"/>
  <c r="U17" i="29"/>
  <c r="U18" i="29" s="1"/>
  <c r="AI56" i="44"/>
  <c r="AI54" i="44"/>
  <c r="AI52" i="44"/>
  <c r="AI50" i="44"/>
  <c r="AI48" i="44"/>
  <c r="AI46" i="44"/>
  <c r="AI44" i="44"/>
  <c r="AI29" i="44"/>
  <c r="AX29" i="44" s="1"/>
  <c r="AI35" i="44"/>
  <c r="AX35" i="44" s="1"/>
  <c r="AI55" i="44"/>
  <c r="AI53" i="44"/>
  <c r="AI51" i="44"/>
  <c r="AI49" i="44"/>
  <c r="AI47" i="44"/>
  <c r="AI45" i="44"/>
  <c r="AI43" i="44"/>
  <c r="AI34" i="44"/>
  <c r="AX34" i="44" s="1"/>
  <c r="AI58" i="44"/>
  <c r="AI37" i="44"/>
  <c r="AX37" i="44" s="1"/>
  <c r="AI33" i="44"/>
  <c r="AX33" i="44" s="1"/>
  <c r="AI30" i="44"/>
  <c r="AX30" i="44" s="1"/>
  <c r="AX27" i="44"/>
  <c r="AI31" i="44"/>
  <c r="AX31" i="44" s="1"/>
  <c r="AI28" i="44"/>
  <c r="AX28" i="44" s="1"/>
  <c r="AI42" i="44"/>
  <c r="AI41" i="44"/>
  <c r="AI39" i="44"/>
  <c r="AI38" i="44"/>
  <c r="AI36" i="44"/>
  <c r="AX36" i="44" s="1"/>
  <c r="U11" i="44"/>
  <c r="AI40" i="44"/>
  <c r="AI32" i="44"/>
  <c r="AX32" i="44" s="1"/>
  <c r="AI57" i="44"/>
  <c r="AI55" i="18"/>
  <c r="AI53" i="18"/>
  <c r="AI51" i="18"/>
  <c r="AI49" i="18"/>
  <c r="AI47" i="18"/>
  <c r="AI45" i="18"/>
  <c r="AI43" i="18"/>
  <c r="AI34" i="18"/>
  <c r="AX34" i="18" s="1"/>
  <c r="AI41" i="18"/>
  <c r="AI39" i="18"/>
  <c r="AI33" i="18"/>
  <c r="AX33" i="18" s="1"/>
  <c r="AI57" i="18"/>
  <c r="AI32" i="18"/>
  <c r="AX32" i="18" s="1"/>
  <c r="AI31" i="18"/>
  <c r="AX31" i="18" s="1"/>
  <c r="AI38" i="18"/>
  <c r="AI30" i="18"/>
  <c r="AX30" i="18" s="1"/>
  <c r="AI56" i="18"/>
  <c r="AI54" i="18"/>
  <c r="AI52" i="18"/>
  <c r="AI50" i="18"/>
  <c r="AI48" i="18"/>
  <c r="AI46" i="18"/>
  <c r="AI44" i="18"/>
  <c r="AI29" i="18"/>
  <c r="AX29" i="18" s="1"/>
  <c r="AI40" i="18"/>
  <c r="AI36" i="18"/>
  <c r="AX36" i="18" s="1"/>
  <c r="AI35" i="18"/>
  <c r="AX35" i="18" s="1"/>
  <c r="AI58" i="18"/>
  <c r="U11" i="18"/>
  <c r="AI42" i="18"/>
  <c r="AI37" i="18"/>
  <c r="AX37" i="18" s="1"/>
  <c r="AI28" i="18"/>
  <c r="AX28" i="18" s="1"/>
  <c r="AX27" i="18"/>
  <c r="AI42" i="14"/>
  <c r="AI37" i="14"/>
  <c r="AX37" i="14" s="1"/>
  <c r="AI28" i="14"/>
  <c r="AX28" i="14" s="1"/>
  <c r="AX27" i="14"/>
  <c r="AI35" i="14"/>
  <c r="AX35" i="14" s="1"/>
  <c r="AI58" i="14"/>
  <c r="U11" i="14"/>
  <c r="AI55" i="14"/>
  <c r="AI53" i="14"/>
  <c r="AI51" i="14"/>
  <c r="AI49" i="14"/>
  <c r="AI47" i="14"/>
  <c r="AI45" i="14"/>
  <c r="AI43" i="14"/>
  <c r="AI34" i="14"/>
  <c r="AX34" i="14" s="1"/>
  <c r="AI41" i="14"/>
  <c r="AI39" i="14"/>
  <c r="AI33" i="14"/>
  <c r="AX33" i="14" s="1"/>
  <c r="AI31" i="14"/>
  <c r="AX31" i="14" s="1"/>
  <c r="AI32" i="14"/>
  <c r="AX32" i="14" s="1"/>
  <c r="AI54" i="14"/>
  <c r="AI44" i="14"/>
  <c r="AI57" i="14"/>
  <c r="AI48" i="14"/>
  <c r="AI52" i="14"/>
  <c r="AI36" i="14"/>
  <c r="AX36" i="14" s="1"/>
  <c r="AI29" i="14"/>
  <c r="AX29" i="14" s="1"/>
  <c r="AI46" i="14"/>
  <c r="AI30" i="14"/>
  <c r="AX30" i="14" s="1"/>
  <c r="AI56" i="14"/>
  <c r="AI40" i="14"/>
  <c r="AI38" i="14"/>
  <c r="AI50" i="14"/>
  <c r="U19" i="33"/>
  <c r="U20" i="33" s="1"/>
  <c r="U22" i="33" s="1"/>
  <c r="E8" i="33" s="1"/>
  <c r="AP55" i="33"/>
  <c r="U17" i="33"/>
  <c r="U18" i="33" s="1"/>
  <c r="H1" i="8"/>
  <c r="AJ35" i="23"/>
  <c r="AJ58" i="23"/>
  <c r="AJ41" i="23"/>
  <c r="AJ39" i="23"/>
  <c r="AJ33" i="23"/>
  <c r="AJ52" i="23"/>
  <c r="AJ51" i="23"/>
  <c r="AJ50" i="23"/>
  <c r="AJ49" i="23"/>
  <c r="AJ48" i="23"/>
  <c r="AJ47" i="23"/>
  <c r="AJ31" i="23"/>
  <c r="AJ29" i="23"/>
  <c r="AJ46" i="23"/>
  <c r="AJ45" i="23"/>
  <c r="AJ37" i="23"/>
  <c r="AJ44" i="23"/>
  <c r="AJ43" i="23"/>
  <c r="U13" i="23"/>
  <c r="AJ42" i="23"/>
  <c r="AJ38" i="23"/>
  <c r="AJ32" i="23"/>
  <c r="AJ30" i="23"/>
  <c r="AJ28" i="23"/>
  <c r="AJ57" i="23"/>
  <c r="AJ56" i="23"/>
  <c r="AJ55" i="23"/>
  <c r="AJ36" i="23"/>
  <c r="AJ34" i="23"/>
  <c r="AJ54" i="23"/>
  <c r="AJ53" i="23"/>
  <c r="AJ40" i="23"/>
  <c r="Y38" i="24"/>
  <c r="AP36" i="24"/>
  <c r="Y30" i="24"/>
  <c r="AP27" i="24"/>
  <c r="AN27" i="24" s="1"/>
  <c r="Y56" i="24"/>
  <c r="Y54" i="24"/>
  <c r="Y52" i="24"/>
  <c r="Y50" i="24"/>
  <c r="Y48" i="24"/>
  <c r="Y46" i="24"/>
  <c r="Y44" i="24"/>
  <c r="AP35" i="24"/>
  <c r="Y29" i="24"/>
  <c r="AC26" i="24"/>
  <c r="Y42" i="24"/>
  <c r="Y37" i="24"/>
  <c r="Y28" i="24"/>
  <c r="Y35" i="24"/>
  <c r="AP33" i="24"/>
  <c r="Y58" i="24"/>
  <c r="AP32" i="24"/>
  <c r="Y55" i="24"/>
  <c r="Y53" i="24"/>
  <c r="Y51" i="24"/>
  <c r="Y49" i="24"/>
  <c r="Y47" i="24"/>
  <c r="Y45" i="24"/>
  <c r="Y43" i="24"/>
  <c r="Y34" i="24"/>
  <c r="AP31" i="24"/>
  <c r="Y33" i="24"/>
  <c r="AP30" i="24"/>
  <c r="Y39" i="24"/>
  <c r="Y27" i="24"/>
  <c r="Y36" i="24"/>
  <c r="W36" i="24" s="1"/>
  <c r="Y57" i="24"/>
  <c r="Y40" i="24"/>
  <c r="AP34" i="24"/>
  <c r="Y41" i="24"/>
  <c r="Y31" i="24"/>
  <c r="AP28" i="24"/>
  <c r="Y32" i="24"/>
  <c r="AP29" i="24"/>
  <c r="AN29" i="24" s="1"/>
  <c r="B12" i="24"/>
  <c r="A4" i="24"/>
  <c r="AP37" i="24"/>
  <c r="AN37" i="24" s="1"/>
  <c r="Y41" i="42"/>
  <c r="Y39" i="42"/>
  <c r="Y33" i="42"/>
  <c r="AP30" i="42"/>
  <c r="Y57" i="42"/>
  <c r="Y32" i="42"/>
  <c r="AP29" i="42"/>
  <c r="Y31" i="42"/>
  <c r="AP28" i="42"/>
  <c r="AN28" i="42" s="1"/>
  <c r="Y38" i="42"/>
  <c r="AP36" i="42"/>
  <c r="Y30" i="42"/>
  <c r="AP27" i="42"/>
  <c r="AN27" i="42" s="1"/>
  <c r="Y56" i="42"/>
  <c r="Y54" i="42"/>
  <c r="Y52" i="42"/>
  <c r="Y50" i="42"/>
  <c r="Y48" i="42"/>
  <c r="Y46" i="42"/>
  <c r="Y44" i="42"/>
  <c r="AP35" i="42"/>
  <c r="Y29" i="42"/>
  <c r="AC26" i="42"/>
  <c r="Y42" i="42"/>
  <c r="Y37" i="42"/>
  <c r="Y28" i="42"/>
  <c r="A4" i="42"/>
  <c r="Y40" i="42"/>
  <c r="Y36" i="42"/>
  <c r="AP34" i="42"/>
  <c r="Y27" i="42"/>
  <c r="Y35" i="42"/>
  <c r="AP33" i="42"/>
  <c r="Y34" i="42"/>
  <c r="AP31" i="42"/>
  <c r="Y49" i="42"/>
  <c r="Y51" i="42"/>
  <c r="Y53" i="42"/>
  <c r="Y43" i="42"/>
  <c r="W43" i="42" s="1"/>
  <c r="AP32" i="42"/>
  <c r="Y58" i="42"/>
  <c r="Y55" i="42"/>
  <c r="Y45" i="42"/>
  <c r="Y47" i="42"/>
  <c r="AP37" i="42"/>
  <c r="B12" i="42"/>
  <c r="H1" i="26"/>
  <c r="AH40" i="25"/>
  <c r="AH36" i="25"/>
  <c r="AH35" i="25"/>
  <c r="U12" i="25"/>
  <c r="AH58" i="25"/>
  <c r="AH55" i="25"/>
  <c r="AH53" i="25"/>
  <c r="AH51" i="25"/>
  <c r="AH49" i="25"/>
  <c r="AH47" i="25"/>
  <c r="AH45" i="25"/>
  <c r="AH43" i="25"/>
  <c r="AH34" i="25"/>
  <c r="AH41" i="25"/>
  <c r="AH39" i="25"/>
  <c r="AH33" i="25"/>
  <c r="AH57" i="25"/>
  <c r="AH32" i="25"/>
  <c r="AH31" i="25"/>
  <c r="AH38" i="25"/>
  <c r="AH30" i="25"/>
  <c r="AH52" i="25"/>
  <c r="AH46" i="25"/>
  <c r="AH28" i="25"/>
  <c r="AH54" i="25"/>
  <c r="AH37" i="25"/>
  <c r="AH48" i="25"/>
  <c r="AH56" i="25"/>
  <c r="AH42" i="25"/>
  <c r="AH50" i="25"/>
  <c r="AH29" i="25"/>
  <c r="AH44" i="25"/>
  <c r="Y35" i="14"/>
  <c r="AP33" i="14"/>
  <c r="Y55" i="14"/>
  <c r="Y53" i="14"/>
  <c r="Y51" i="14"/>
  <c r="Y49" i="14"/>
  <c r="Y47" i="14"/>
  <c r="Y45" i="14"/>
  <c r="Y43" i="14"/>
  <c r="Y34" i="14"/>
  <c r="AP31" i="14"/>
  <c r="Y41" i="14"/>
  <c r="Y39" i="14"/>
  <c r="Y33" i="14"/>
  <c r="AP30" i="14"/>
  <c r="Y57" i="14"/>
  <c r="Y32" i="14"/>
  <c r="AP29" i="14"/>
  <c r="Y31" i="14"/>
  <c r="AP28" i="14"/>
  <c r="AN28" i="14" s="1"/>
  <c r="Y56" i="14"/>
  <c r="Y54" i="14"/>
  <c r="Y52" i="14"/>
  <c r="Y50" i="14"/>
  <c r="Y48" i="14"/>
  <c r="Y46" i="14"/>
  <c r="Y44" i="14"/>
  <c r="AP35" i="14"/>
  <c r="Y29" i="14"/>
  <c r="AC26" i="14"/>
  <c r="Y37" i="14"/>
  <c r="Y30" i="14"/>
  <c r="AP27" i="14"/>
  <c r="AN27" i="14" s="1"/>
  <c r="Y58" i="14"/>
  <c r="Y40" i="14"/>
  <c r="Y38" i="14"/>
  <c r="AP34" i="14"/>
  <c r="AP36" i="14"/>
  <c r="Y27" i="14"/>
  <c r="Y42" i="14"/>
  <c r="W42" i="14" s="1"/>
  <c r="Y28" i="14"/>
  <c r="Y36" i="14"/>
  <c r="AP32" i="14"/>
  <c r="B12" i="14"/>
  <c r="A4" i="14"/>
  <c r="AP37" i="14"/>
  <c r="AJ56" i="8"/>
  <c r="AJ54" i="8"/>
  <c r="AJ52" i="8"/>
  <c r="AJ50" i="8"/>
  <c r="AJ48" i="8"/>
  <c r="AJ46" i="8"/>
  <c r="AJ44" i="8"/>
  <c r="AJ29" i="8"/>
  <c r="AJ43" i="8"/>
  <c r="AJ30" i="8"/>
  <c r="AJ58" i="8"/>
  <c r="AJ31" i="8"/>
  <c r="AJ51" i="8"/>
  <c r="AJ40" i="8"/>
  <c r="AJ32" i="8"/>
  <c r="AJ57" i="8"/>
  <c r="AJ45" i="8"/>
  <c r="AJ33" i="8"/>
  <c r="AJ42" i="8"/>
  <c r="AJ35" i="8"/>
  <c r="AJ34" i="8"/>
  <c r="U13" i="8"/>
  <c r="AJ53" i="8"/>
  <c r="AJ39" i="8"/>
  <c r="AJ36" i="8"/>
  <c r="AJ47" i="8"/>
  <c r="AJ37" i="8"/>
  <c r="AJ38" i="8"/>
  <c r="AJ55" i="8"/>
  <c r="AJ41" i="8"/>
  <c r="AJ28" i="8"/>
  <c r="AJ49" i="8"/>
  <c r="AJ58" i="16"/>
  <c r="AJ32" i="16"/>
  <c r="AJ57" i="16"/>
  <c r="AJ56" i="16"/>
  <c r="AJ51" i="16"/>
  <c r="AJ46" i="16"/>
  <c r="AJ42" i="16"/>
  <c r="AJ33" i="16"/>
  <c r="AJ35" i="16"/>
  <c r="AJ34" i="16"/>
  <c r="AJ55" i="16"/>
  <c r="AJ50" i="16"/>
  <c r="AJ45" i="16"/>
  <c r="AJ41" i="16"/>
  <c r="AJ36" i="16"/>
  <c r="U13" i="16"/>
  <c r="AJ54" i="16"/>
  <c r="AJ49" i="16"/>
  <c r="AJ44" i="16"/>
  <c r="AJ37" i="16"/>
  <c r="AJ40" i="16"/>
  <c r="AJ28" i="16"/>
  <c r="AJ53" i="16"/>
  <c r="AJ48" i="16"/>
  <c r="AJ43" i="16"/>
  <c r="AJ39" i="16"/>
  <c r="AJ38" i="16"/>
  <c r="AJ29" i="16"/>
  <c r="AJ30" i="16"/>
  <c r="AJ52" i="16"/>
  <c r="AJ47" i="16"/>
  <c r="AJ31" i="16"/>
  <c r="U17" i="23"/>
  <c r="U18" i="23" s="1"/>
  <c r="AP55" i="23"/>
  <c r="U19" i="23"/>
  <c r="U20" i="23" s="1"/>
  <c r="U22" i="23" s="1"/>
  <c r="E8" i="23" s="1"/>
  <c r="H1" i="34"/>
  <c r="U17" i="24"/>
  <c r="U18" i="24" s="1"/>
  <c r="AP55" i="24"/>
  <c r="U19" i="24"/>
  <c r="U20" i="24" s="1"/>
  <c r="U22" i="24" s="1"/>
  <c r="E8" i="24" s="1"/>
  <c r="Y56" i="61"/>
  <c r="Y54" i="61"/>
  <c r="Y52" i="61"/>
  <c r="Y50" i="61"/>
  <c r="Y48" i="61"/>
  <c r="Y46" i="61"/>
  <c r="Y44" i="61"/>
  <c r="Y51" i="61"/>
  <c r="AP32" i="61"/>
  <c r="Y57" i="61"/>
  <c r="Y45" i="61"/>
  <c r="Y40" i="61"/>
  <c r="Y42" i="61"/>
  <c r="Y33" i="61"/>
  <c r="AP30" i="61"/>
  <c r="Y53" i="61"/>
  <c r="Y47" i="61"/>
  <c r="Y39" i="61"/>
  <c r="Y31" i="61"/>
  <c r="AP28" i="61"/>
  <c r="Y35" i="61"/>
  <c r="AP31" i="61"/>
  <c r="Y43" i="61"/>
  <c r="Y38" i="61"/>
  <c r="AP35" i="61"/>
  <c r="AP33" i="61"/>
  <c r="Y55" i="61"/>
  <c r="Y30" i="61"/>
  <c r="Y28" i="61"/>
  <c r="Y37" i="61"/>
  <c r="Y32" i="61"/>
  <c r="Y34" i="61"/>
  <c r="Y58" i="61"/>
  <c r="W58" i="61" s="1"/>
  <c r="Y49" i="61"/>
  <c r="Y41" i="61"/>
  <c r="AP34" i="61"/>
  <c r="AC26" i="61"/>
  <c r="Y36" i="61"/>
  <c r="AP29" i="61"/>
  <c r="Y29" i="61"/>
  <c r="AP27" i="61"/>
  <c r="AN27" i="61" s="1"/>
  <c r="Y27" i="61"/>
  <c r="AP36" i="61"/>
  <c r="AN36" i="61" s="1"/>
  <c r="B12" i="61"/>
  <c r="A4" i="61"/>
  <c r="AP37" i="61"/>
  <c r="H1" i="30"/>
  <c r="AJ42" i="44"/>
  <c r="AJ37" i="44"/>
  <c r="AJ28" i="44"/>
  <c r="AJ58" i="44"/>
  <c r="AJ41" i="44"/>
  <c r="AJ39" i="44"/>
  <c r="AJ33" i="44"/>
  <c r="AJ52" i="44"/>
  <c r="AJ51" i="44"/>
  <c r="AJ50" i="44"/>
  <c r="AJ49" i="44"/>
  <c r="AJ35" i="44"/>
  <c r="AJ30" i="44"/>
  <c r="AJ48" i="44"/>
  <c r="AJ47" i="44"/>
  <c r="AJ46" i="44"/>
  <c r="AJ45" i="44"/>
  <c r="AJ44" i="44"/>
  <c r="AJ43" i="44"/>
  <c r="AJ31" i="44"/>
  <c r="AJ38" i="44"/>
  <c r="AJ36" i="44"/>
  <c r="AJ40" i="44"/>
  <c r="AJ34" i="44"/>
  <c r="AJ32" i="44"/>
  <c r="AJ57" i="44"/>
  <c r="AJ56" i="44"/>
  <c r="AJ55" i="44"/>
  <c r="AJ29" i="44"/>
  <c r="AJ54" i="44"/>
  <c r="AJ53" i="44"/>
  <c r="U13" i="44"/>
  <c r="Y57" i="18"/>
  <c r="Y32" i="18"/>
  <c r="AP29" i="18"/>
  <c r="Y31" i="18"/>
  <c r="AP28" i="18"/>
  <c r="Y38" i="18"/>
  <c r="AP36" i="18"/>
  <c r="Y30" i="18"/>
  <c r="AP27" i="18"/>
  <c r="AN27" i="18" s="1"/>
  <c r="Y56" i="18"/>
  <c r="Y54" i="18"/>
  <c r="Y52" i="18"/>
  <c r="Y50" i="18"/>
  <c r="Y48" i="18"/>
  <c r="Y46" i="18"/>
  <c r="Y44" i="18"/>
  <c r="AP35" i="18"/>
  <c r="Y29" i="18"/>
  <c r="AC26" i="18"/>
  <c r="Y42" i="18"/>
  <c r="Y37" i="18"/>
  <c r="Y28" i="18"/>
  <c r="Y40" i="18"/>
  <c r="Y36" i="18"/>
  <c r="AP34" i="18"/>
  <c r="AN34" i="18" s="1"/>
  <c r="Y27" i="18"/>
  <c r="Y58" i="18"/>
  <c r="AP32" i="18"/>
  <c r="Y55" i="18"/>
  <c r="Y53" i="18"/>
  <c r="Y51" i="18"/>
  <c r="Y49" i="18"/>
  <c r="Y47" i="18"/>
  <c r="Y45" i="18"/>
  <c r="W45" i="18" s="1"/>
  <c r="Y43" i="18"/>
  <c r="Y34" i="18"/>
  <c r="AP31" i="18"/>
  <c r="Y41" i="18"/>
  <c r="Y39" i="18"/>
  <c r="Y33" i="18"/>
  <c r="AP30" i="18"/>
  <c r="Y35" i="18"/>
  <c r="AP33" i="18"/>
  <c r="B12" i="18"/>
  <c r="A4" i="18"/>
  <c r="AP37" i="18"/>
  <c r="AJ55" i="36"/>
  <c r="AJ53" i="36"/>
  <c r="AJ51" i="36"/>
  <c r="AJ49" i="36"/>
  <c r="AJ47" i="36"/>
  <c r="AJ45" i="36"/>
  <c r="AJ43" i="36"/>
  <c r="AJ34" i="36"/>
  <c r="AJ41" i="36"/>
  <c r="AJ39" i="36"/>
  <c r="AJ33" i="36"/>
  <c r="AJ57" i="36"/>
  <c r="AJ32" i="36"/>
  <c r="AJ31" i="36"/>
  <c r="AJ38" i="36"/>
  <c r="AJ30" i="36"/>
  <c r="AJ56" i="36"/>
  <c r="AJ54" i="36"/>
  <c r="AJ52" i="36"/>
  <c r="AJ50" i="36"/>
  <c r="AJ48" i="36"/>
  <c r="AJ46" i="36"/>
  <c r="AJ44" i="36"/>
  <c r="AJ29" i="36"/>
  <c r="AJ42" i="36"/>
  <c r="AJ37" i="36"/>
  <c r="AJ28" i="36"/>
  <c r="AJ40" i="36"/>
  <c r="AJ36" i="36"/>
  <c r="U13" i="36"/>
  <c r="AJ35" i="36"/>
  <c r="AJ58" i="36"/>
  <c r="AJ42" i="29"/>
  <c r="AJ37" i="29"/>
  <c r="AJ28" i="29"/>
  <c r="AJ58" i="29"/>
  <c r="AJ50" i="29"/>
  <c r="AJ30" i="29"/>
  <c r="AJ49" i="29"/>
  <c r="AJ40" i="29"/>
  <c r="AJ54" i="29"/>
  <c r="AJ44" i="29"/>
  <c r="AJ39" i="29"/>
  <c r="AJ34" i="29"/>
  <c r="AJ53" i="29"/>
  <c r="AJ43" i="29"/>
  <c r="AJ38" i="29"/>
  <c r="AJ31" i="29"/>
  <c r="AJ48" i="29"/>
  <c r="AJ35" i="29"/>
  <c r="AJ47" i="29"/>
  <c r="AJ57" i="29"/>
  <c r="AJ51" i="29"/>
  <c r="AJ36" i="29"/>
  <c r="AJ29" i="29"/>
  <c r="AJ56" i="29"/>
  <c r="AJ46" i="29"/>
  <c r="AJ41" i="29"/>
  <c r="U13" i="29"/>
  <c r="AJ55" i="29"/>
  <c r="AJ45" i="29"/>
  <c r="AJ33" i="29"/>
  <c r="AJ32" i="29"/>
  <c r="AJ52" i="29"/>
  <c r="AP55" i="18"/>
  <c r="U19" i="18"/>
  <c r="U20" i="18" s="1"/>
  <c r="U22" i="18" s="1"/>
  <c r="E8" i="18" s="1"/>
  <c r="U17" i="18"/>
  <c r="U18" i="18" s="1"/>
  <c r="AI55" i="26"/>
  <c r="AI53" i="26"/>
  <c r="AI51" i="26"/>
  <c r="AI49" i="26"/>
  <c r="AI47" i="26"/>
  <c r="AI45" i="26"/>
  <c r="AI43" i="26"/>
  <c r="AI34" i="26"/>
  <c r="AX34" i="26" s="1"/>
  <c r="AI57" i="26"/>
  <c r="AI28" i="26"/>
  <c r="AX28" i="26" s="1"/>
  <c r="AI58" i="26"/>
  <c r="AI56" i="26"/>
  <c r="AI46" i="26"/>
  <c r="AI42" i="26"/>
  <c r="AI29" i="26"/>
  <c r="AX29" i="26" s="1"/>
  <c r="AI36" i="26"/>
  <c r="AX36" i="26" s="1"/>
  <c r="AI30" i="26"/>
  <c r="AX30" i="26" s="1"/>
  <c r="AI50" i="26"/>
  <c r="AI41" i="26"/>
  <c r="AI31" i="26"/>
  <c r="AX31" i="26" s="1"/>
  <c r="AI32" i="26"/>
  <c r="AX32" i="26" s="1"/>
  <c r="AI54" i="26"/>
  <c r="AI44" i="26"/>
  <c r="AI37" i="26"/>
  <c r="AX37" i="26" s="1"/>
  <c r="AI33" i="26"/>
  <c r="AX33" i="26" s="1"/>
  <c r="AI40" i="26"/>
  <c r="U11" i="26"/>
  <c r="AI48" i="26"/>
  <c r="AI39" i="26"/>
  <c r="AI38" i="26"/>
  <c r="AI35" i="26"/>
  <c r="AX35" i="26" s="1"/>
  <c r="AX27" i="26"/>
  <c r="AI52" i="26"/>
  <c r="H1" i="49"/>
  <c r="Y55" i="33"/>
  <c r="Y53" i="33"/>
  <c r="Y51" i="33"/>
  <c r="Y49" i="33"/>
  <c r="Y47" i="33"/>
  <c r="Y45" i="33"/>
  <c r="Y43" i="33"/>
  <c r="Y34" i="33"/>
  <c r="AP31" i="33"/>
  <c r="Y41" i="33"/>
  <c r="Y39" i="33"/>
  <c r="Y33" i="33"/>
  <c r="AP30" i="33"/>
  <c r="Y31" i="33"/>
  <c r="AP28" i="33"/>
  <c r="Y56" i="33"/>
  <c r="Y54" i="33"/>
  <c r="Y52" i="33"/>
  <c r="Y50" i="33"/>
  <c r="Y48" i="33"/>
  <c r="Y46" i="33"/>
  <c r="Y44" i="33"/>
  <c r="AP35" i="33"/>
  <c r="Y29" i="33"/>
  <c r="AC26" i="33"/>
  <c r="B12" i="33"/>
  <c r="Y42" i="33"/>
  <c r="W42" i="33" s="1"/>
  <c r="Y37" i="33"/>
  <c r="Y28" i="33"/>
  <c r="A4" i="33"/>
  <c r="Y40" i="33"/>
  <c r="Y36" i="33"/>
  <c r="AP34" i="33"/>
  <c r="Y27" i="33"/>
  <c r="Y58" i="33"/>
  <c r="Y35" i="33"/>
  <c r="AP32" i="33"/>
  <c r="AN32" i="33" s="1"/>
  <c r="AP33" i="33"/>
  <c r="Y57" i="33"/>
  <c r="Y38" i="33"/>
  <c r="Y30" i="33"/>
  <c r="AP27" i="33"/>
  <c r="AN27" i="33" s="1"/>
  <c r="AP37" i="33"/>
  <c r="Y32" i="33"/>
  <c r="AP36" i="33"/>
  <c r="AP29" i="33"/>
  <c r="Y42" i="8"/>
  <c r="Y37" i="8"/>
  <c r="Y54" i="8"/>
  <c r="Y51" i="8"/>
  <c r="Y40" i="8"/>
  <c r="AP34" i="8"/>
  <c r="Y32" i="8"/>
  <c r="Y57" i="8"/>
  <c r="Y48" i="8"/>
  <c r="Y45" i="8"/>
  <c r="AP35" i="8"/>
  <c r="AN35" i="8" s="1"/>
  <c r="Y33" i="8"/>
  <c r="AP36" i="8"/>
  <c r="Y35" i="8"/>
  <c r="Y34" i="8"/>
  <c r="Y56" i="8"/>
  <c r="Y53" i="8"/>
  <c r="Y39" i="8"/>
  <c r="Y36" i="8"/>
  <c r="Y50" i="8"/>
  <c r="Y47" i="8"/>
  <c r="AP28" i="8"/>
  <c r="Y44" i="8"/>
  <c r="Y38" i="8"/>
  <c r="AP29" i="8"/>
  <c r="AP27" i="8"/>
  <c r="AN27" i="8" s="1"/>
  <c r="Y55" i="8"/>
  <c r="Y41" i="8"/>
  <c r="AP30" i="8"/>
  <c r="AC26" i="8"/>
  <c r="Y52" i="8"/>
  <c r="Y49" i="8"/>
  <c r="AP31" i="8"/>
  <c r="Y29" i="8"/>
  <c r="Y28" i="8"/>
  <c r="Y46" i="8"/>
  <c r="Y43" i="8"/>
  <c r="AP32" i="8"/>
  <c r="Y30" i="8"/>
  <c r="Y27" i="8"/>
  <c r="Y58" i="8"/>
  <c r="W58" i="8" s="1"/>
  <c r="AP33" i="8"/>
  <c r="AN33" i="8" s="1"/>
  <c r="Y31" i="8"/>
  <c r="A4" i="8"/>
  <c r="B12" i="8"/>
  <c r="AP37" i="8"/>
  <c r="H1" i="17"/>
  <c r="AJ58" i="34"/>
  <c r="AJ41" i="34"/>
  <c r="AJ39" i="34"/>
  <c r="AJ33" i="34"/>
  <c r="AJ56" i="34"/>
  <c r="AJ51" i="34"/>
  <c r="AJ46" i="34"/>
  <c r="AJ36" i="34"/>
  <c r="AJ29" i="34"/>
  <c r="AJ30" i="34"/>
  <c r="AJ37" i="34"/>
  <c r="AJ32" i="34"/>
  <c r="AJ38" i="34"/>
  <c r="AJ53" i="34"/>
  <c r="AJ48" i="34"/>
  <c r="AJ43" i="34"/>
  <c r="AJ34" i="34"/>
  <c r="AJ35" i="34"/>
  <c r="U13" i="34"/>
  <c r="AJ57" i="34"/>
  <c r="AJ42" i="34"/>
  <c r="AJ28" i="34"/>
  <c r="AJ55" i="34"/>
  <c r="AJ50" i="34"/>
  <c r="AJ31" i="34"/>
  <c r="AJ52" i="34"/>
  <c r="AJ45" i="34"/>
  <c r="AJ47" i="34"/>
  <c r="AJ54" i="34"/>
  <c r="AJ49" i="34"/>
  <c r="AJ40" i="34"/>
  <c r="AJ44" i="34"/>
  <c r="AH57" i="61"/>
  <c r="AH55" i="61"/>
  <c r="AH52" i="61"/>
  <c r="AH41" i="61"/>
  <c r="AH37" i="61"/>
  <c r="AH28" i="61"/>
  <c r="AH49" i="61"/>
  <c r="AH46" i="61"/>
  <c r="AH36" i="61"/>
  <c r="AH43" i="61"/>
  <c r="AH35" i="61"/>
  <c r="AH58" i="61"/>
  <c r="AH54" i="61"/>
  <c r="AH51" i="61"/>
  <c r="AH48" i="61"/>
  <c r="AH34" i="61"/>
  <c r="AH44" i="61"/>
  <c r="AH39" i="61"/>
  <c r="AH45" i="61"/>
  <c r="AH40" i="61"/>
  <c r="AH56" i="61"/>
  <c r="AH33" i="61"/>
  <c r="AH31" i="61"/>
  <c r="AH29" i="61"/>
  <c r="AH53" i="61"/>
  <c r="AH42" i="61"/>
  <c r="AH50" i="61"/>
  <c r="AH32" i="61"/>
  <c r="U12" i="61"/>
  <c r="AH38" i="61"/>
  <c r="AH47" i="61"/>
  <c r="AH30" i="61"/>
  <c r="U19" i="30"/>
  <c r="U20" i="30" s="1"/>
  <c r="U22" i="30" s="1"/>
  <c r="E8" i="30" s="1"/>
  <c r="AP55" i="30"/>
  <c r="U17" i="30"/>
  <c r="U18" i="30" s="1"/>
  <c r="AH38" i="29"/>
  <c r="AH30" i="29"/>
  <c r="AH40" i="29"/>
  <c r="AH36" i="29"/>
  <c r="AH41" i="29"/>
  <c r="AH55" i="29"/>
  <c r="AH50" i="29"/>
  <c r="AH45" i="29"/>
  <c r="AH33" i="29"/>
  <c r="U12" i="29"/>
  <c r="AH37" i="29"/>
  <c r="AH54" i="29"/>
  <c r="AH49" i="29"/>
  <c r="AH44" i="29"/>
  <c r="AH39" i="29"/>
  <c r="AH34" i="29"/>
  <c r="AH53" i="29"/>
  <c r="AH48" i="29"/>
  <c r="AH43" i="29"/>
  <c r="AH35" i="29"/>
  <c r="AH31" i="29"/>
  <c r="AH28" i="29"/>
  <c r="AH52" i="29"/>
  <c r="AH47" i="29"/>
  <c r="AH58" i="29"/>
  <c r="AH42" i="29"/>
  <c r="AH32" i="29"/>
  <c r="AH29" i="29"/>
  <c r="AH57" i="29"/>
  <c r="AH56" i="29"/>
  <c r="AH51" i="29"/>
  <c r="AH46" i="29"/>
  <c r="AH38" i="44"/>
  <c r="AH30" i="44"/>
  <c r="AH40" i="44"/>
  <c r="AH36" i="44"/>
  <c r="AH58" i="44"/>
  <c r="AH57" i="44"/>
  <c r="AH54" i="44"/>
  <c r="AH53" i="44"/>
  <c r="AH52" i="44"/>
  <c r="AH51" i="44"/>
  <c r="AH50" i="44"/>
  <c r="AH49" i="44"/>
  <c r="AH35" i="44"/>
  <c r="U12" i="44"/>
  <c r="AH48" i="44"/>
  <c r="AH47" i="44"/>
  <c r="AH37" i="44"/>
  <c r="AH33" i="44"/>
  <c r="AH46" i="44"/>
  <c r="AH45" i="44"/>
  <c r="AH44" i="44"/>
  <c r="AH43" i="44"/>
  <c r="AH31" i="44"/>
  <c r="AH28" i="44"/>
  <c r="AH42" i="44"/>
  <c r="AH41" i="44"/>
  <c r="AH39" i="44"/>
  <c r="AH34" i="44"/>
  <c r="AH56" i="44"/>
  <c r="AH55" i="44"/>
  <c r="AH32" i="44"/>
  <c r="AH29" i="44"/>
  <c r="AH56" i="14"/>
  <c r="AH54" i="14"/>
  <c r="AH52" i="14"/>
  <c r="AH50" i="14"/>
  <c r="AH48" i="14"/>
  <c r="AH46" i="14"/>
  <c r="AH44" i="14"/>
  <c r="AH29" i="14"/>
  <c r="AH40" i="14"/>
  <c r="AH36" i="14"/>
  <c r="AH35" i="14"/>
  <c r="U12" i="14"/>
  <c r="AH58" i="14"/>
  <c r="AH55" i="14"/>
  <c r="AH53" i="14"/>
  <c r="AH51" i="14"/>
  <c r="AH49" i="14"/>
  <c r="AH47" i="14"/>
  <c r="AH45" i="14"/>
  <c r="AH43" i="14"/>
  <c r="AH34" i="14"/>
  <c r="AH57" i="14"/>
  <c r="AH32" i="14"/>
  <c r="AH41" i="14"/>
  <c r="AH33" i="14"/>
  <c r="AH39" i="14"/>
  <c r="AH42" i="14"/>
  <c r="AH28" i="14"/>
  <c r="AH37" i="14"/>
  <c r="AH30" i="14"/>
  <c r="AH38" i="14"/>
  <c r="AH31" i="14"/>
  <c r="U19" i="8"/>
  <c r="U20" i="8" s="1"/>
  <c r="U22" i="8" s="1"/>
  <c r="E8" i="8" s="1"/>
  <c r="AP55" i="8"/>
  <c r="U17" i="8"/>
  <c r="U18" i="8" s="1"/>
  <c r="Y55" i="16"/>
  <c r="Y53" i="16"/>
  <c r="Y51" i="16"/>
  <c r="Y49" i="16"/>
  <c r="Y47" i="16"/>
  <c r="Y45" i="16"/>
  <c r="Y43" i="16"/>
  <c r="Y34" i="16"/>
  <c r="AP31" i="16"/>
  <c r="Y38" i="16"/>
  <c r="Y50" i="16"/>
  <c r="Y41" i="16"/>
  <c r="Y35" i="16"/>
  <c r="AC26" i="16"/>
  <c r="Y36" i="16"/>
  <c r="AP27" i="16"/>
  <c r="AN27" i="16" s="1"/>
  <c r="B12" i="16"/>
  <c r="Y54" i="16"/>
  <c r="Y44" i="16"/>
  <c r="Y37" i="16"/>
  <c r="AP28" i="16"/>
  <c r="Y40" i="16"/>
  <c r="AP29" i="16"/>
  <c r="Y27" i="16"/>
  <c r="A4" i="16"/>
  <c r="Y48" i="16"/>
  <c r="Y39" i="16"/>
  <c r="AP30" i="16"/>
  <c r="AN30" i="16" s="1"/>
  <c r="Y28" i="16"/>
  <c r="Y29" i="16"/>
  <c r="Y52" i="16"/>
  <c r="Y30" i="16"/>
  <c r="AP32" i="16"/>
  <c r="Y31" i="16"/>
  <c r="Y58" i="16"/>
  <c r="Y57" i="16"/>
  <c r="Y56" i="16"/>
  <c r="Y46" i="16"/>
  <c r="W46" i="16" s="1"/>
  <c r="Y42" i="16"/>
  <c r="AP35" i="16"/>
  <c r="AP33" i="16"/>
  <c r="Y32" i="16"/>
  <c r="AP36" i="16"/>
  <c r="AP34" i="16"/>
  <c r="Y33" i="16"/>
  <c r="AP37" i="16"/>
  <c r="AH42" i="23"/>
  <c r="AH37" i="23"/>
  <c r="AH28" i="23"/>
  <c r="AH40" i="23"/>
  <c r="AH36" i="23"/>
  <c r="AH58" i="23"/>
  <c r="AH57" i="23"/>
  <c r="AH56" i="23"/>
  <c r="AH53" i="23"/>
  <c r="AH54" i="23"/>
  <c r="AH51" i="23"/>
  <c r="AH52" i="23"/>
  <c r="AH49" i="23"/>
  <c r="AH50" i="23"/>
  <c r="AH47" i="23"/>
  <c r="AH35" i="23"/>
  <c r="AH48" i="23"/>
  <c r="AH45" i="23"/>
  <c r="AH33" i="23"/>
  <c r="AH31" i="23"/>
  <c r="AH29" i="23"/>
  <c r="AH46" i="23"/>
  <c r="AH43" i="23"/>
  <c r="AH44" i="23"/>
  <c r="AH41" i="23"/>
  <c r="U12" i="23"/>
  <c r="AH55" i="23"/>
  <c r="AH39" i="23"/>
  <c r="AH38" i="23"/>
  <c r="AH34" i="23"/>
  <c r="AH32" i="23"/>
  <c r="AH30" i="23"/>
  <c r="AJ38" i="61"/>
  <c r="AJ43" i="61"/>
  <c r="AJ35" i="61"/>
  <c r="AJ58" i="61"/>
  <c r="AJ54" i="61"/>
  <c r="AJ51" i="61"/>
  <c r="AJ48" i="61"/>
  <c r="AJ34" i="61"/>
  <c r="AJ57" i="61"/>
  <c r="AJ45" i="61"/>
  <c r="AJ56" i="61"/>
  <c r="AJ42" i="61"/>
  <c r="AJ32" i="61"/>
  <c r="AJ55" i="61"/>
  <c r="AJ52" i="61"/>
  <c r="AJ40" i="61"/>
  <c r="AJ41" i="61"/>
  <c r="AJ36" i="61"/>
  <c r="AJ31" i="61"/>
  <c r="AJ29" i="61"/>
  <c r="AJ53" i="61"/>
  <c r="AJ49" i="61"/>
  <c r="AJ33" i="61"/>
  <c r="AJ50" i="61"/>
  <c r="AJ46" i="61"/>
  <c r="AJ47" i="61"/>
  <c r="AJ30" i="61"/>
  <c r="AJ28" i="61"/>
  <c r="U13" i="61"/>
  <c r="AJ44" i="61"/>
  <c r="AJ39" i="61"/>
  <c r="AJ37" i="61"/>
  <c r="AH35" i="30"/>
  <c r="U12" i="30"/>
  <c r="AH55" i="30"/>
  <c r="AH53" i="30"/>
  <c r="AH51" i="30"/>
  <c r="AH49" i="30"/>
  <c r="AH47" i="30"/>
  <c r="AH45" i="30"/>
  <c r="AH43" i="30"/>
  <c r="AH34" i="30"/>
  <c r="AH57" i="30"/>
  <c r="AH32" i="30"/>
  <c r="AH31" i="30"/>
  <c r="AH38" i="30"/>
  <c r="AH30" i="30"/>
  <c r="AH48" i="30"/>
  <c r="AH36" i="30"/>
  <c r="AH54" i="30"/>
  <c r="AH44" i="30"/>
  <c r="AH39" i="30"/>
  <c r="AH33" i="30"/>
  <c r="AH29" i="30"/>
  <c r="AH58" i="30"/>
  <c r="AH50" i="30"/>
  <c r="AH28" i="30"/>
  <c r="AH40" i="30"/>
  <c r="AH56" i="30"/>
  <c r="AH46" i="30"/>
  <c r="AH41" i="30"/>
  <c r="AH52" i="30"/>
  <c r="AH42" i="30"/>
  <c r="AH37" i="30"/>
  <c r="Y41" i="36"/>
  <c r="Y39" i="36"/>
  <c r="Y33" i="36"/>
  <c r="AP30" i="36"/>
  <c r="Y57" i="36"/>
  <c r="Y32" i="36"/>
  <c r="AP29" i="36"/>
  <c r="AN29" i="36" s="1"/>
  <c r="Y31" i="36"/>
  <c r="AP28" i="36"/>
  <c r="Y38" i="36"/>
  <c r="AP36" i="36"/>
  <c r="Y30" i="36"/>
  <c r="AP27" i="36"/>
  <c r="AN27" i="36" s="1"/>
  <c r="Y56" i="36"/>
  <c r="Y54" i="36"/>
  <c r="Y52" i="36"/>
  <c r="Y50" i="36"/>
  <c r="Y48" i="36"/>
  <c r="Y46" i="36"/>
  <c r="Y44" i="36"/>
  <c r="AP35" i="36"/>
  <c r="Y29" i="36"/>
  <c r="AC26" i="36"/>
  <c r="Y42" i="36"/>
  <c r="Y37" i="36"/>
  <c r="Y28" i="36"/>
  <c r="W28" i="36" s="1"/>
  <c r="A4" i="36"/>
  <c r="Y40" i="36"/>
  <c r="Y36" i="36"/>
  <c r="AP34" i="36"/>
  <c r="Y27" i="36"/>
  <c r="Y35" i="36"/>
  <c r="AP33" i="36"/>
  <c r="Y47" i="36"/>
  <c r="Y34" i="36"/>
  <c r="AP31" i="36"/>
  <c r="AN31" i="36" s="1"/>
  <c r="Y49" i="36"/>
  <c r="Y51" i="36"/>
  <c r="Y53" i="36"/>
  <c r="Y43" i="36"/>
  <c r="AP32" i="36"/>
  <c r="Y55" i="36"/>
  <c r="Y45" i="36"/>
  <c r="Y58" i="36"/>
  <c r="AP37" i="36"/>
  <c r="B12" i="36"/>
  <c r="U19" i="36"/>
  <c r="U20" i="36" s="1"/>
  <c r="U22" i="36" s="1"/>
  <c r="E8" i="36" s="1"/>
  <c r="AP55" i="36"/>
  <c r="U17" i="36"/>
  <c r="U18" i="36" s="1"/>
  <c r="H1" i="10"/>
  <c r="U17" i="26"/>
  <c r="U18" i="26" s="1"/>
  <c r="U19" i="26"/>
  <c r="U20" i="26" s="1"/>
  <c r="U22" i="26" s="1"/>
  <c r="E8" i="26" s="1"/>
  <c r="AP55" i="26"/>
  <c r="AI56" i="49"/>
  <c r="AI54" i="49"/>
  <c r="AI52" i="49"/>
  <c r="AI50" i="49"/>
  <c r="AI48" i="49"/>
  <c r="AI46" i="49"/>
  <c r="AI44" i="49"/>
  <c r="AI29" i="49"/>
  <c r="AX29" i="49" s="1"/>
  <c r="AI35" i="49"/>
  <c r="AX35" i="49" s="1"/>
  <c r="AI49" i="49"/>
  <c r="AI40" i="49"/>
  <c r="AX27" i="49"/>
  <c r="AI39" i="49"/>
  <c r="AI34" i="49"/>
  <c r="AX34" i="49" s="1"/>
  <c r="AI47" i="49"/>
  <c r="AI58" i="49"/>
  <c r="AI42" i="49"/>
  <c r="AI32" i="49"/>
  <c r="AX32" i="49" s="1"/>
  <c r="U11" i="49"/>
  <c r="AI41" i="49"/>
  <c r="AI55" i="49"/>
  <c r="AI45" i="49"/>
  <c r="AI33" i="49"/>
  <c r="AX33" i="49" s="1"/>
  <c r="AI53" i="49"/>
  <c r="AI31" i="49"/>
  <c r="AX31" i="49" s="1"/>
  <c r="AI43" i="49"/>
  <c r="AI38" i="49"/>
  <c r="AI36" i="49"/>
  <c r="AX36" i="49" s="1"/>
  <c r="AI57" i="49"/>
  <c r="AI30" i="49"/>
  <c r="AX30" i="49" s="1"/>
  <c r="AI28" i="49"/>
  <c r="AX28" i="49" s="1"/>
  <c r="AI37" i="49"/>
  <c r="AX37" i="49" s="1"/>
  <c r="AI51" i="49"/>
  <c r="H1" i="25"/>
  <c r="AJ40" i="14"/>
  <c r="AJ36" i="14"/>
  <c r="AJ58" i="14"/>
  <c r="AJ55" i="14"/>
  <c r="AJ53" i="14"/>
  <c r="AJ51" i="14"/>
  <c r="AJ49" i="14"/>
  <c r="AJ47" i="14"/>
  <c r="AJ45" i="14"/>
  <c r="AJ43" i="14"/>
  <c r="AJ34" i="14"/>
  <c r="AJ41" i="14"/>
  <c r="AJ39" i="14"/>
  <c r="AJ33" i="14"/>
  <c r="AJ57" i="14"/>
  <c r="AJ32" i="14"/>
  <c r="U13" i="14"/>
  <c r="AJ38" i="14"/>
  <c r="AJ30" i="14"/>
  <c r="AJ54" i="14"/>
  <c r="AJ44" i="14"/>
  <c r="AJ48" i="14"/>
  <c r="AJ52" i="14"/>
  <c r="AJ42" i="14"/>
  <c r="AJ35" i="14"/>
  <c r="AJ28" i="14"/>
  <c r="AJ29" i="14"/>
  <c r="AJ46" i="14"/>
  <c r="AJ56" i="14"/>
  <c r="AJ37" i="14"/>
  <c r="AJ50" i="14"/>
  <c r="AJ31" i="14"/>
  <c r="AH40" i="33"/>
  <c r="AH36" i="33"/>
  <c r="AH35" i="33"/>
  <c r="U12" i="33"/>
  <c r="AH55" i="33"/>
  <c r="AH53" i="33"/>
  <c r="AH51" i="33"/>
  <c r="AH49" i="33"/>
  <c r="AH47" i="33"/>
  <c r="AH45" i="33"/>
  <c r="AH43" i="33"/>
  <c r="AH34" i="33"/>
  <c r="AH57" i="33"/>
  <c r="AH32" i="33"/>
  <c r="AH31" i="33"/>
  <c r="AH38" i="33"/>
  <c r="AH30" i="33"/>
  <c r="AH54" i="33"/>
  <c r="AH29" i="33"/>
  <c r="AH46" i="33"/>
  <c r="AH37" i="33"/>
  <c r="AH52" i="33"/>
  <c r="AH41" i="33"/>
  <c r="AH44" i="33"/>
  <c r="AH50" i="33"/>
  <c r="AH58" i="33"/>
  <c r="AH56" i="33"/>
  <c r="AH39" i="33"/>
  <c r="AH33" i="33"/>
  <c r="AH28" i="33"/>
  <c r="AH48" i="33"/>
  <c r="AH42" i="33"/>
  <c r="AP55" i="16"/>
  <c r="U19" i="16"/>
  <c r="U20" i="16" s="1"/>
  <c r="U22" i="16" s="1"/>
  <c r="E8" i="16" s="1"/>
  <c r="U17" i="16"/>
  <c r="U18" i="16" s="1"/>
  <c r="AI40" i="23"/>
  <c r="AI36" i="23"/>
  <c r="AX36" i="23" s="1"/>
  <c r="AI35" i="23"/>
  <c r="AX35" i="23" s="1"/>
  <c r="AI55" i="23"/>
  <c r="AI53" i="23"/>
  <c r="AI51" i="23"/>
  <c r="AI49" i="23"/>
  <c r="AI47" i="23"/>
  <c r="AI45" i="23"/>
  <c r="AI43" i="23"/>
  <c r="AI34" i="23"/>
  <c r="AX34" i="23" s="1"/>
  <c r="AI58" i="23"/>
  <c r="AI54" i="23"/>
  <c r="AI52" i="23"/>
  <c r="AI50" i="23"/>
  <c r="AI48" i="23"/>
  <c r="AI33" i="23"/>
  <c r="AX33" i="23" s="1"/>
  <c r="AI31" i="23"/>
  <c r="AX31" i="23" s="1"/>
  <c r="AI29" i="23"/>
  <c r="AX29" i="23" s="1"/>
  <c r="U11" i="23"/>
  <c r="AI46" i="23"/>
  <c r="AI37" i="23"/>
  <c r="AX37" i="23" s="1"/>
  <c r="AI44" i="23"/>
  <c r="AX27" i="23"/>
  <c r="AI42" i="23"/>
  <c r="AI41" i="23"/>
  <c r="AI39" i="23"/>
  <c r="AI38" i="23"/>
  <c r="AI32" i="23"/>
  <c r="AX32" i="23" s="1"/>
  <c r="AI30" i="23"/>
  <c r="AX30" i="23" s="1"/>
  <c r="AI28" i="23"/>
  <c r="AX28" i="23" s="1"/>
  <c r="AI57" i="23"/>
  <c r="AI56" i="23"/>
  <c r="U17" i="17"/>
  <c r="U18" i="17" s="1"/>
  <c r="U19" i="17"/>
  <c r="U20" i="17" s="1"/>
  <c r="U22" i="17" s="1"/>
  <c r="E8" i="17" s="1"/>
  <c r="AP55" i="17"/>
  <c r="U19" i="34"/>
  <c r="U20" i="34" s="1"/>
  <c r="U22" i="34" s="1"/>
  <c r="E8" i="34" s="1"/>
  <c r="AP55" i="34"/>
  <c r="U17" i="34"/>
  <c r="U18" i="34" s="1"/>
  <c r="AI49" i="61"/>
  <c r="AI46" i="61"/>
  <c r="AI36" i="61"/>
  <c r="AX36" i="61" s="1"/>
  <c r="AI43" i="61"/>
  <c r="AI35" i="61"/>
  <c r="AX35" i="61" s="1"/>
  <c r="AI58" i="61"/>
  <c r="AI54" i="61"/>
  <c r="AI51" i="61"/>
  <c r="AI48" i="61"/>
  <c r="AI57" i="61"/>
  <c r="AI45" i="61"/>
  <c r="AI40" i="61"/>
  <c r="AI33" i="61"/>
  <c r="AX33" i="61" s="1"/>
  <c r="AI44" i="61"/>
  <c r="AI39" i="61"/>
  <c r="AI37" i="61"/>
  <c r="AX37" i="61" s="1"/>
  <c r="AI55" i="61"/>
  <c r="AI56" i="61"/>
  <c r="AI52" i="61"/>
  <c r="AI41" i="61"/>
  <c r="AI31" i="61"/>
  <c r="AX31" i="61" s="1"/>
  <c r="AI29" i="61"/>
  <c r="AX29" i="61" s="1"/>
  <c r="AI53" i="61"/>
  <c r="AI42" i="61"/>
  <c r="AI50" i="61"/>
  <c r="AX27" i="61"/>
  <c r="AI38" i="61"/>
  <c r="AI32" i="61"/>
  <c r="AX32" i="61" s="1"/>
  <c r="U11" i="61"/>
  <c r="AI28" i="61"/>
  <c r="AX28" i="61" s="1"/>
  <c r="AI47" i="61"/>
  <c r="AI30" i="61"/>
  <c r="AX30" i="61" s="1"/>
  <c r="AI34" i="61"/>
  <c r="AX34" i="61" s="1"/>
  <c r="H1" i="42"/>
  <c r="AJ41" i="26"/>
  <c r="AJ39" i="26"/>
  <c r="AJ33" i="26"/>
  <c r="AJ58" i="26"/>
  <c r="AJ57" i="26"/>
  <c r="AJ56" i="26"/>
  <c r="AJ46" i="26"/>
  <c r="AJ42" i="26"/>
  <c r="AJ29" i="26"/>
  <c r="AJ51" i="26"/>
  <c r="AJ36" i="26"/>
  <c r="AJ30" i="26"/>
  <c r="AJ50" i="26"/>
  <c r="AJ31" i="26"/>
  <c r="AJ55" i="26"/>
  <c r="AJ45" i="26"/>
  <c r="AJ32" i="26"/>
  <c r="AJ54" i="26"/>
  <c r="AJ44" i="26"/>
  <c r="AJ37" i="26"/>
  <c r="AJ49" i="26"/>
  <c r="AJ40" i="26"/>
  <c r="AJ48" i="26"/>
  <c r="AJ38" i="26"/>
  <c r="AJ34" i="26"/>
  <c r="AJ53" i="26"/>
  <c r="AJ43" i="26"/>
  <c r="AJ52" i="26"/>
  <c r="AJ35" i="26"/>
  <c r="U13" i="26"/>
  <c r="AJ28" i="26"/>
  <c r="AJ47" i="26"/>
  <c r="AI35" i="25"/>
  <c r="AX35" i="25" s="1"/>
  <c r="AI58" i="25"/>
  <c r="U11" i="25"/>
  <c r="AI55" i="25"/>
  <c r="AI53" i="25"/>
  <c r="AI51" i="25"/>
  <c r="AI49" i="25"/>
  <c r="AI47" i="25"/>
  <c r="AI45" i="25"/>
  <c r="AI43" i="25"/>
  <c r="AI34" i="25"/>
  <c r="AX34" i="25" s="1"/>
  <c r="AI41" i="25"/>
  <c r="AI39" i="25"/>
  <c r="AI33" i="25"/>
  <c r="AX33" i="25" s="1"/>
  <c r="AI57" i="25"/>
  <c r="AI32" i="25"/>
  <c r="AX32" i="25" s="1"/>
  <c r="AI31" i="25"/>
  <c r="AX31" i="25" s="1"/>
  <c r="AI38" i="25"/>
  <c r="AI30" i="25"/>
  <c r="AX30" i="25" s="1"/>
  <c r="AI56" i="25"/>
  <c r="AI54" i="25"/>
  <c r="AI52" i="25"/>
  <c r="AI50" i="25"/>
  <c r="AI48" i="25"/>
  <c r="AI46" i="25"/>
  <c r="AI44" i="25"/>
  <c r="AI29" i="25"/>
  <c r="AX29" i="25" s="1"/>
  <c r="AI28" i="25"/>
  <c r="AX28" i="25" s="1"/>
  <c r="AI37" i="25"/>
  <c r="AX37" i="25" s="1"/>
  <c r="AI40" i="25"/>
  <c r="AX27" i="25"/>
  <c r="AI42" i="25"/>
  <c r="AI36" i="25"/>
  <c r="AX36" i="25" s="1"/>
  <c r="AH40" i="16"/>
  <c r="AH36" i="16"/>
  <c r="AH41" i="16"/>
  <c r="AH39" i="16"/>
  <c r="AH30" i="16"/>
  <c r="AH52" i="16"/>
  <c r="AH47" i="16"/>
  <c r="AH31" i="16"/>
  <c r="AH58" i="16"/>
  <c r="AH57" i="16"/>
  <c r="AH32" i="16"/>
  <c r="AH56" i="16"/>
  <c r="AH51" i="16"/>
  <c r="AH46" i="16"/>
  <c r="AH42" i="16"/>
  <c r="AH35" i="16"/>
  <c r="AH33" i="16"/>
  <c r="AH34" i="16"/>
  <c r="AH55" i="16"/>
  <c r="AH50" i="16"/>
  <c r="AH45" i="16"/>
  <c r="AH54" i="16"/>
  <c r="AH49" i="16"/>
  <c r="AH44" i="16"/>
  <c r="AH37" i="16"/>
  <c r="U12" i="16"/>
  <c r="AH28" i="16"/>
  <c r="AH29" i="16"/>
  <c r="AH38" i="16"/>
  <c r="AH53" i="16"/>
  <c r="AH48" i="16"/>
  <c r="AH43" i="16"/>
  <c r="AI35" i="34"/>
  <c r="AX35" i="34" s="1"/>
  <c r="AI55" i="34"/>
  <c r="AI53" i="34"/>
  <c r="AI51" i="34"/>
  <c r="AI49" i="34"/>
  <c r="AI47" i="34"/>
  <c r="AI45" i="34"/>
  <c r="AI43" i="34"/>
  <c r="AI34" i="34"/>
  <c r="AX34" i="34" s="1"/>
  <c r="AI58" i="34"/>
  <c r="AI57" i="34"/>
  <c r="AI42" i="34"/>
  <c r="AI28" i="34"/>
  <c r="AX28" i="34" s="1"/>
  <c r="AI56" i="34"/>
  <c r="AI46" i="34"/>
  <c r="AI41" i="34"/>
  <c r="AI36" i="34"/>
  <c r="AX36" i="34" s="1"/>
  <c r="AI29" i="34"/>
  <c r="AX29" i="34" s="1"/>
  <c r="AI50" i="34"/>
  <c r="AI31" i="34"/>
  <c r="AX31" i="34" s="1"/>
  <c r="AI54" i="34"/>
  <c r="AI44" i="34"/>
  <c r="AI40" i="34"/>
  <c r="AI39" i="34"/>
  <c r="AI33" i="34"/>
  <c r="AX33" i="34" s="1"/>
  <c r="U11" i="34"/>
  <c r="AI38" i="34"/>
  <c r="AI48" i="34"/>
  <c r="AI52" i="34"/>
  <c r="AX27" i="34"/>
  <c r="AI37" i="34"/>
  <c r="AX37" i="34" s="1"/>
  <c r="AI32" i="34"/>
  <c r="AX32" i="34" s="1"/>
  <c r="AI30" i="34"/>
  <c r="AX30" i="34" s="1"/>
  <c r="H1" i="24"/>
  <c r="AI58" i="30"/>
  <c r="U11" i="30"/>
  <c r="AI41" i="30"/>
  <c r="AI39" i="30"/>
  <c r="AI33" i="30"/>
  <c r="AX33" i="30" s="1"/>
  <c r="AI31" i="30"/>
  <c r="AX31" i="30" s="1"/>
  <c r="AI38" i="30"/>
  <c r="AI30" i="30"/>
  <c r="AX30" i="30" s="1"/>
  <c r="AI56" i="30"/>
  <c r="AI54" i="30"/>
  <c r="AI52" i="30"/>
  <c r="AI50" i="30"/>
  <c r="AI48" i="30"/>
  <c r="AI46" i="30"/>
  <c r="AI44" i="30"/>
  <c r="AI29" i="30"/>
  <c r="AX29" i="30" s="1"/>
  <c r="AI57" i="30"/>
  <c r="AI53" i="30"/>
  <c r="AI43" i="30"/>
  <c r="AI35" i="30"/>
  <c r="AX35" i="30" s="1"/>
  <c r="AI34" i="30"/>
  <c r="AX34" i="30" s="1"/>
  <c r="AI49" i="30"/>
  <c r="AI32" i="30"/>
  <c r="AX32" i="30" s="1"/>
  <c r="AI28" i="30"/>
  <c r="AX28" i="30" s="1"/>
  <c r="AI55" i="30"/>
  <c r="AI45" i="30"/>
  <c r="AI40" i="30"/>
  <c r="AI51" i="30"/>
  <c r="AI42" i="30"/>
  <c r="AI47" i="30"/>
  <c r="AI37" i="30"/>
  <c r="AX37" i="30" s="1"/>
  <c r="AX27" i="30"/>
  <c r="AI36" i="30"/>
  <c r="AX36" i="30" s="1"/>
  <c r="AH35" i="42"/>
  <c r="U12" i="42"/>
  <c r="AH58" i="42"/>
  <c r="AH55" i="42"/>
  <c r="AH53" i="42"/>
  <c r="AH51" i="42"/>
  <c r="AH49" i="42"/>
  <c r="AH47" i="42"/>
  <c r="AH45" i="42"/>
  <c r="AH43" i="42"/>
  <c r="AH34" i="42"/>
  <c r="AH41" i="42"/>
  <c r="AH39" i="42"/>
  <c r="AH33" i="42"/>
  <c r="AH57" i="42"/>
  <c r="AH32" i="42"/>
  <c r="AH31" i="42"/>
  <c r="AH38" i="42"/>
  <c r="AH30" i="42"/>
  <c r="AH56" i="42"/>
  <c r="AH54" i="42"/>
  <c r="AH52" i="42"/>
  <c r="AH50" i="42"/>
  <c r="AH48" i="42"/>
  <c r="AH46" i="42"/>
  <c r="AH44" i="42"/>
  <c r="AH29" i="42"/>
  <c r="AH36" i="42"/>
  <c r="AH28" i="42"/>
  <c r="AH40" i="42"/>
  <c r="AH37" i="42"/>
  <c r="AH42" i="42"/>
  <c r="H1" i="44"/>
  <c r="AJ42" i="49"/>
  <c r="AJ37" i="49"/>
  <c r="AJ28" i="49"/>
  <c r="AJ58" i="49"/>
  <c r="AJ54" i="49"/>
  <c r="AJ44" i="49"/>
  <c r="AJ39" i="49"/>
  <c r="AJ34" i="49"/>
  <c r="AJ53" i="49"/>
  <c r="AJ43" i="49"/>
  <c r="AJ38" i="49"/>
  <c r="AJ31" i="49"/>
  <c r="AJ47" i="49"/>
  <c r="AJ52" i="49"/>
  <c r="AJ32" i="49"/>
  <c r="AJ57" i="49"/>
  <c r="AJ51" i="49"/>
  <c r="AJ36" i="49"/>
  <c r="AJ29" i="49"/>
  <c r="AJ55" i="49"/>
  <c r="AJ45" i="49"/>
  <c r="AJ33" i="49"/>
  <c r="U13" i="49"/>
  <c r="AJ50" i="49"/>
  <c r="AJ30" i="49"/>
  <c r="AJ46" i="49"/>
  <c r="AJ48" i="49"/>
  <c r="AJ41" i="49"/>
  <c r="AJ40" i="49"/>
  <c r="AJ56" i="49"/>
  <c r="AJ49" i="49"/>
  <c r="AJ35" i="49"/>
  <c r="AJ58" i="25"/>
  <c r="AJ55" i="25"/>
  <c r="AJ53" i="25"/>
  <c r="AJ51" i="25"/>
  <c r="AJ49" i="25"/>
  <c r="AJ47" i="25"/>
  <c r="AJ45" i="25"/>
  <c r="AJ43" i="25"/>
  <c r="AJ34" i="25"/>
  <c r="AJ41" i="25"/>
  <c r="AJ39" i="25"/>
  <c r="AJ33" i="25"/>
  <c r="AJ57" i="25"/>
  <c r="AJ32" i="25"/>
  <c r="U13" i="25"/>
  <c r="AJ31" i="25"/>
  <c r="AJ38" i="25"/>
  <c r="AJ30" i="25"/>
  <c r="AJ56" i="25"/>
  <c r="AJ54" i="25"/>
  <c r="AJ52" i="25"/>
  <c r="AJ50" i="25"/>
  <c r="AJ48" i="25"/>
  <c r="AJ46" i="25"/>
  <c r="AJ44" i="25"/>
  <c r="AJ29" i="25"/>
  <c r="AJ42" i="25"/>
  <c r="AJ37" i="25"/>
  <c r="AJ28" i="25"/>
  <c r="AJ35" i="25"/>
  <c r="AJ40" i="25"/>
  <c r="AJ36" i="25"/>
  <c r="AH31" i="8"/>
  <c r="AH55" i="8"/>
  <c r="AH52" i="8"/>
  <c r="AH41" i="8"/>
  <c r="AH29" i="8"/>
  <c r="AH28" i="8"/>
  <c r="AH49" i="8"/>
  <c r="AH46" i="8"/>
  <c r="AH30" i="8"/>
  <c r="AH43" i="8"/>
  <c r="U12" i="8"/>
  <c r="AH58" i="8"/>
  <c r="AH54" i="8"/>
  <c r="AH51" i="8"/>
  <c r="AH48" i="8"/>
  <c r="AH40" i="8"/>
  <c r="AH32" i="8"/>
  <c r="AH57" i="8"/>
  <c r="AH45" i="8"/>
  <c r="AH33" i="8"/>
  <c r="AH56" i="8"/>
  <c r="AH42" i="8"/>
  <c r="AH35" i="8"/>
  <c r="AH34" i="8"/>
  <c r="AH53" i="8"/>
  <c r="AH50" i="8"/>
  <c r="AH39" i="8"/>
  <c r="AH36" i="8"/>
  <c r="AH47" i="8"/>
  <c r="AH44" i="8"/>
  <c r="AH38" i="8"/>
  <c r="AH37" i="8"/>
  <c r="AI38" i="17"/>
  <c r="AI30" i="17"/>
  <c r="AX30" i="17" s="1"/>
  <c r="AI35" i="17"/>
  <c r="AX35" i="17" s="1"/>
  <c r="AI41" i="17"/>
  <c r="AI39" i="17"/>
  <c r="AI33" i="17"/>
  <c r="AX33" i="17" s="1"/>
  <c r="AI48" i="17"/>
  <c r="AI47" i="17"/>
  <c r="AI29" i="17"/>
  <c r="AX29" i="17" s="1"/>
  <c r="AI56" i="17"/>
  <c r="AI46" i="17"/>
  <c r="AI37" i="17"/>
  <c r="AX37" i="17" s="1"/>
  <c r="AI31" i="17"/>
  <c r="AX31" i="17" s="1"/>
  <c r="AI57" i="17"/>
  <c r="AI55" i="17"/>
  <c r="AI45" i="17"/>
  <c r="AX27" i="17"/>
  <c r="AI58" i="17"/>
  <c r="AI54" i="17"/>
  <c r="AI44" i="17"/>
  <c r="AI53" i="17"/>
  <c r="AI43" i="17"/>
  <c r="AI52" i="17"/>
  <c r="AI42" i="17"/>
  <c r="AI28" i="17"/>
  <c r="AX28" i="17" s="1"/>
  <c r="U11" i="17"/>
  <c r="AI51" i="17"/>
  <c r="AI36" i="17"/>
  <c r="AX36" i="17" s="1"/>
  <c r="AI32" i="17"/>
  <c r="AX32" i="17" s="1"/>
  <c r="AI50" i="17"/>
  <c r="AI40" i="17"/>
  <c r="AI34" i="17"/>
  <c r="AX34" i="17" s="1"/>
  <c r="AI49" i="17"/>
  <c r="AJ55" i="30"/>
  <c r="AJ53" i="30"/>
  <c r="AJ51" i="30"/>
  <c r="AJ49" i="30"/>
  <c r="AJ47" i="30"/>
  <c r="AJ45" i="30"/>
  <c r="AJ43" i="30"/>
  <c r="AJ34" i="30"/>
  <c r="AJ57" i="30"/>
  <c r="AJ32" i="30"/>
  <c r="U13" i="30"/>
  <c r="AJ38" i="30"/>
  <c r="AJ30" i="30"/>
  <c r="AJ56" i="30"/>
  <c r="AJ54" i="30"/>
  <c r="AJ52" i="30"/>
  <c r="AJ50" i="30"/>
  <c r="AJ48" i="30"/>
  <c r="AJ46" i="30"/>
  <c r="AJ44" i="30"/>
  <c r="AJ29" i="30"/>
  <c r="AJ42" i="30"/>
  <c r="AJ37" i="30"/>
  <c r="AJ28" i="30"/>
  <c r="AJ39" i="30"/>
  <c r="AJ33" i="30"/>
  <c r="AJ31" i="30"/>
  <c r="AJ58" i="30"/>
  <c r="AJ40" i="30"/>
  <c r="AJ41" i="30"/>
  <c r="AJ36" i="30"/>
  <c r="AJ35" i="30"/>
  <c r="H1" i="29"/>
  <c r="Y40" i="10"/>
  <c r="Y36" i="10"/>
  <c r="AP34" i="10"/>
  <c r="Y27" i="10"/>
  <c r="Y35" i="10"/>
  <c r="AP33" i="10"/>
  <c r="Y58" i="10"/>
  <c r="AP32" i="10"/>
  <c r="Y55" i="10"/>
  <c r="Y53" i="10"/>
  <c r="Y51" i="10"/>
  <c r="Y49" i="10"/>
  <c r="Y47" i="10"/>
  <c r="Y45" i="10"/>
  <c r="Y43" i="10"/>
  <c r="Y34" i="10"/>
  <c r="AP31" i="10"/>
  <c r="Y41" i="10"/>
  <c r="Y39" i="10"/>
  <c r="Y33" i="10"/>
  <c r="AP30" i="10"/>
  <c r="AN30" i="10" s="1"/>
  <c r="Y31" i="10"/>
  <c r="AP28" i="10"/>
  <c r="Y42" i="10"/>
  <c r="Y37" i="10"/>
  <c r="Y28" i="10"/>
  <c r="A4" i="10"/>
  <c r="Y56" i="10"/>
  <c r="Y54" i="10"/>
  <c r="AP35" i="10"/>
  <c r="Y52" i="10"/>
  <c r="AP27" i="10"/>
  <c r="AN27" i="10" s="1"/>
  <c r="AC26" i="10"/>
  <c r="Y50" i="10"/>
  <c r="Y48" i="10"/>
  <c r="Y38" i="10"/>
  <c r="AP36" i="10"/>
  <c r="Y32" i="10"/>
  <c r="Y29" i="10"/>
  <c r="Y46" i="10"/>
  <c r="Y57" i="10"/>
  <c r="W57" i="10" s="1"/>
  <c r="Y44" i="10"/>
  <c r="AP37" i="10"/>
  <c r="Y30" i="10"/>
  <c r="B12" i="10"/>
  <c r="AP29" i="10"/>
  <c r="AJ41" i="18"/>
  <c r="AJ39" i="18"/>
  <c r="AJ33" i="18"/>
  <c r="AJ57" i="18"/>
  <c r="AJ32" i="18"/>
  <c r="U13" i="18"/>
  <c r="AJ31" i="18"/>
  <c r="AJ38" i="18"/>
  <c r="AJ30" i="18"/>
  <c r="AJ56" i="18"/>
  <c r="AJ54" i="18"/>
  <c r="AJ52" i="18"/>
  <c r="AJ50" i="18"/>
  <c r="AJ48" i="18"/>
  <c r="AJ46" i="18"/>
  <c r="AJ44" i="18"/>
  <c r="AJ29" i="18"/>
  <c r="AJ42" i="18"/>
  <c r="AJ37" i="18"/>
  <c r="AJ28" i="18"/>
  <c r="AJ35" i="18"/>
  <c r="AJ58" i="18"/>
  <c r="AJ55" i="18"/>
  <c r="AJ53" i="18"/>
  <c r="AJ51" i="18"/>
  <c r="AJ49" i="18"/>
  <c r="AJ47" i="18"/>
  <c r="AJ45" i="18"/>
  <c r="AJ43" i="18"/>
  <c r="AJ34" i="18"/>
  <c r="AJ36" i="18"/>
  <c r="AJ40" i="18"/>
  <c r="Y57" i="26"/>
  <c r="Y32" i="26"/>
  <c r="AP29" i="26"/>
  <c r="AN29" i="26" s="1"/>
  <c r="Y38" i="26"/>
  <c r="AP36" i="26"/>
  <c r="Y55" i="26"/>
  <c r="Y45" i="26"/>
  <c r="Y41" i="26"/>
  <c r="AP32" i="26"/>
  <c r="Y31" i="26"/>
  <c r="B12" i="26"/>
  <c r="Y54" i="26"/>
  <c r="Y44" i="26"/>
  <c r="Y37" i="26"/>
  <c r="AP33" i="26"/>
  <c r="A4" i="26"/>
  <c r="Y49" i="26"/>
  <c r="Y40" i="26"/>
  <c r="AP34" i="26"/>
  <c r="Y48" i="26"/>
  <c r="Y33" i="26"/>
  <c r="Y53" i="26"/>
  <c r="Y43" i="26"/>
  <c r="Y39" i="26"/>
  <c r="AP35" i="26"/>
  <c r="Y34" i="26"/>
  <c r="AP27" i="26"/>
  <c r="AN27" i="26" s="1"/>
  <c r="AC26" i="26"/>
  <c r="Y52" i="26"/>
  <c r="Y35" i="26"/>
  <c r="AP28" i="26"/>
  <c r="Y47" i="26"/>
  <c r="Y27" i="26"/>
  <c r="Y58" i="26"/>
  <c r="Y56" i="26"/>
  <c r="Y46" i="26"/>
  <c r="Y42" i="26"/>
  <c r="Y28" i="26"/>
  <c r="Y51" i="26"/>
  <c r="Y36" i="26"/>
  <c r="AP30" i="26"/>
  <c r="Y29" i="26"/>
  <c r="Y50" i="26"/>
  <c r="W50" i="26" s="1"/>
  <c r="Y30" i="26"/>
  <c r="AP31" i="26"/>
  <c r="AP37" i="26"/>
  <c r="AP55" i="49"/>
  <c r="U17" i="49"/>
  <c r="U18" i="49" s="1"/>
  <c r="U19" i="49"/>
  <c r="U20" i="49" s="1"/>
  <c r="U22" i="49" s="1"/>
  <c r="E8" i="49" s="1"/>
  <c r="Y55" i="25"/>
  <c r="Y53" i="25"/>
  <c r="Y51" i="25"/>
  <c r="Y49" i="25"/>
  <c r="Y47" i="25"/>
  <c r="Y45" i="25"/>
  <c r="Y43" i="25"/>
  <c r="Y34" i="25"/>
  <c r="AP31" i="25"/>
  <c r="Y41" i="25"/>
  <c r="Y39" i="25"/>
  <c r="Y33" i="25"/>
  <c r="AP30" i="25"/>
  <c r="Y57" i="25"/>
  <c r="Y32" i="25"/>
  <c r="AP29" i="25"/>
  <c r="Y31" i="25"/>
  <c r="AP28" i="25"/>
  <c r="Y38" i="25"/>
  <c r="AP36" i="25"/>
  <c r="Y30" i="25"/>
  <c r="AP27" i="25"/>
  <c r="AN27" i="25" s="1"/>
  <c r="Y56" i="25"/>
  <c r="Y54" i="25"/>
  <c r="Y52" i="25"/>
  <c r="Y50" i="25"/>
  <c r="Y48" i="25"/>
  <c r="Y46" i="25"/>
  <c r="Y44" i="25"/>
  <c r="AP35" i="25"/>
  <c r="Y29" i="25"/>
  <c r="AC26" i="25"/>
  <c r="Y42" i="25"/>
  <c r="Y37" i="25"/>
  <c r="W37" i="25" s="1"/>
  <c r="Y28" i="25"/>
  <c r="Y40" i="25"/>
  <c r="Y36" i="25"/>
  <c r="AP34" i="25"/>
  <c r="Y27" i="25"/>
  <c r="Y35" i="25"/>
  <c r="Y58" i="25"/>
  <c r="AP32" i="25"/>
  <c r="AP33" i="25"/>
  <c r="AN33" i="25" s="1"/>
  <c r="A4" i="25"/>
  <c r="B12" i="25"/>
  <c r="AP37" i="25"/>
  <c r="H1" i="14"/>
  <c r="H1" i="33"/>
  <c r="AI38" i="8"/>
  <c r="AI30" i="8"/>
  <c r="AX30" i="8" s="1"/>
  <c r="AI49" i="8"/>
  <c r="AI46" i="8"/>
  <c r="AI43" i="8"/>
  <c r="AI58" i="8"/>
  <c r="AI54" i="8"/>
  <c r="AI31" i="8"/>
  <c r="AX31" i="8" s="1"/>
  <c r="U11" i="8"/>
  <c r="AI51" i="8"/>
  <c r="AI48" i="8"/>
  <c r="AI40" i="8"/>
  <c r="AI32" i="8"/>
  <c r="AX32" i="8" s="1"/>
  <c r="AI57" i="8"/>
  <c r="AI45" i="8"/>
  <c r="AI33" i="8"/>
  <c r="AX33" i="8" s="1"/>
  <c r="AI56" i="8"/>
  <c r="AI42" i="8"/>
  <c r="AI35" i="8"/>
  <c r="AX35" i="8" s="1"/>
  <c r="AI34" i="8"/>
  <c r="AX34" i="8" s="1"/>
  <c r="AI53" i="8"/>
  <c r="AI50" i="8"/>
  <c r="AI39" i="8"/>
  <c r="AI36" i="8"/>
  <c r="AX36" i="8" s="1"/>
  <c r="AI47" i="8"/>
  <c r="AI44" i="8"/>
  <c r="AI37" i="8"/>
  <c r="AX37" i="8" s="1"/>
  <c r="AI55" i="8"/>
  <c r="AI52" i="8"/>
  <c r="AI41" i="8"/>
  <c r="AI29" i="8"/>
  <c r="AX29" i="8" s="1"/>
  <c r="AI28" i="8"/>
  <c r="AX28" i="8" s="1"/>
  <c r="AX27" i="8"/>
  <c r="H1" i="23"/>
  <c r="AJ56" i="17"/>
  <c r="AJ54" i="17"/>
  <c r="AJ52" i="17"/>
  <c r="AJ50" i="17"/>
  <c r="AJ48" i="17"/>
  <c r="AJ46" i="17"/>
  <c r="AJ44" i="17"/>
  <c r="AJ29" i="17"/>
  <c r="AJ58" i="17"/>
  <c r="AJ57" i="17"/>
  <c r="AJ32" i="17"/>
  <c r="AJ47" i="17"/>
  <c r="AJ37" i="17"/>
  <c r="AJ35" i="17"/>
  <c r="AJ31" i="17"/>
  <c r="AJ55" i="17"/>
  <c r="AJ45" i="17"/>
  <c r="AJ33" i="17"/>
  <c r="AJ53" i="17"/>
  <c r="AJ43" i="17"/>
  <c r="AJ42" i="17"/>
  <c r="AJ28" i="17"/>
  <c r="AJ51" i="17"/>
  <c r="AJ41" i="17"/>
  <c r="AJ38" i="17"/>
  <c r="AJ36" i="17"/>
  <c r="AJ30" i="17"/>
  <c r="AJ40" i="17"/>
  <c r="AJ39" i="17"/>
  <c r="AJ34" i="17"/>
  <c r="AJ49" i="17"/>
  <c r="U13" i="17"/>
  <c r="Y55" i="34"/>
  <c r="Y53" i="34"/>
  <c r="Y51" i="34"/>
  <c r="Y49" i="34"/>
  <c r="Y47" i="34"/>
  <c r="Y45" i="34"/>
  <c r="Y43" i="34"/>
  <c r="Y57" i="34"/>
  <c r="Y32" i="34"/>
  <c r="AP29" i="34"/>
  <c r="AN29" i="34" s="1"/>
  <c r="Y37" i="34"/>
  <c r="AP32" i="34"/>
  <c r="Y31" i="34"/>
  <c r="A4" i="34"/>
  <c r="Y54" i="34"/>
  <c r="Y44" i="34"/>
  <c r="Y40" i="34"/>
  <c r="AP33" i="34"/>
  <c r="Y48" i="34"/>
  <c r="AP35" i="34"/>
  <c r="Y33" i="34"/>
  <c r="Y52" i="34"/>
  <c r="AP28" i="34"/>
  <c r="Y42" i="34"/>
  <c r="AP36" i="34"/>
  <c r="Y27" i="34"/>
  <c r="Y58" i="34"/>
  <c r="Y56" i="34"/>
  <c r="Y46" i="34"/>
  <c r="Y36" i="34"/>
  <c r="W36" i="34" s="1"/>
  <c r="Y28" i="34"/>
  <c r="Y50" i="34"/>
  <c r="AP31" i="34"/>
  <c r="Y30" i="34"/>
  <c r="B12" i="34"/>
  <c r="Y39" i="34"/>
  <c r="Y35" i="34"/>
  <c r="Y41" i="34"/>
  <c r="Y38" i="34"/>
  <c r="AP34" i="34"/>
  <c r="AN34" i="34" s="1"/>
  <c r="AP27" i="34"/>
  <c r="AN27" i="34" s="1"/>
  <c r="AC26" i="34"/>
  <c r="Y29" i="34"/>
  <c r="AP30" i="34"/>
  <c r="Y34" i="34"/>
  <c r="AP37" i="34"/>
  <c r="AH41" i="24"/>
  <c r="AH39" i="24"/>
  <c r="AH33" i="24"/>
  <c r="AH57" i="24"/>
  <c r="AH32" i="24"/>
  <c r="AH31" i="24"/>
  <c r="AH56" i="24"/>
  <c r="AH54" i="24"/>
  <c r="AH52" i="24"/>
  <c r="AH50" i="24"/>
  <c r="AH48" i="24"/>
  <c r="AH46" i="24"/>
  <c r="AH44" i="24"/>
  <c r="AH29" i="24"/>
  <c r="AH42" i="24"/>
  <c r="AH37" i="24"/>
  <c r="AH28" i="24"/>
  <c r="AH40" i="24"/>
  <c r="AH36" i="24"/>
  <c r="AH51" i="24"/>
  <c r="AH34" i="24"/>
  <c r="U12" i="24"/>
  <c r="AH43" i="24"/>
  <c r="AH49" i="24"/>
  <c r="AH30" i="24"/>
  <c r="AH55" i="24"/>
  <c r="AH38" i="24"/>
  <c r="AH47" i="24"/>
  <c r="AH58" i="24"/>
  <c r="AH53" i="24"/>
  <c r="AH45" i="24"/>
  <c r="AH35" i="24"/>
  <c r="H1" i="61"/>
  <c r="Y41" i="30"/>
  <c r="Y39" i="30"/>
  <c r="Y33" i="30"/>
  <c r="AP30" i="30"/>
  <c r="Y31" i="30"/>
  <c r="AP28" i="30"/>
  <c r="Y56" i="30"/>
  <c r="Y54" i="30"/>
  <c r="Y52" i="30"/>
  <c r="Y50" i="30"/>
  <c r="Y48" i="30"/>
  <c r="Y46" i="30"/>
  <c r="Y44" i="30"/>
  <c r="AP35" i="30"/>
  <c r="Y29" i="30"/>
  <c r="AC26" i="30"/>
  <c r="Y42" i="30"/>
  <c r="Y37" i="30"/>
  <c r="Y28" i="30"/>
  <c r="Y40" i="30"/>
  <c r="Y36" i="30"/>
  <c r="AP34" i="30"/>
  <c r="Y27" i="30"/>
  <c r="Y51" i="30"/>
  <c r="AP31" i="30"/>
  <c r="AP29" i="30"/>
  <c r="AN29" i="30" s="1"/>
  <c r="Y47" i="30"/>
  <c r="Y38" i="30"/>
  <c r="AP27" i="30"/>
  <c r="AN27" i="30" s="1"/>
  <c r="Y35" i="30"/>
  <c r="Y57" i="30"/>
  <c r="Y53" i="30"/>
  <c r="Y43" i="30"/>
  <c r="Y34" i="30"/>
  <c r="Y49" i="30"/>
  <c r="Y32" i="30"/>
  <c r="Y58" i="30"/>
  <c r="AP36" i="30"/>
  <c r="Y30" i="30"/>
  <c r="Y55" i="30"/>
  <c r="Y45" i="30"/>
  <c r="W45" i="30" s="1"/>
  <c r="AP33" i="30"/>
  <c r="AN33" i="30" s="1"/>
  <c r="AP32" i="30"/>
  <c r="B12" i="30"/>
  <c r="A4" i="30"/>
  <c r="AP37" i="30"/>
  <c r="AI58" i="42"/>
  <c r="U11" i="42"/>
  <c r="AI55" i="42"/>
  <c r="AI53" i="42"/>
  <c r="AI51" i="42"/>
  <c r="AI49" i="42"/>
  <c r="AI47" i="42"/>
  <c r="AI45" i="42"/>
  <c r="AI43" i="42"/>
  <c r="AI34" i="42"/>
  <c r="AX34" i="42" s="1"/>
  <c r="AI41" i="42"/>
  <c r="AI39" i="42"/>
  <c r="AI33" i="42"/>
  <c r="AX33" i="42" s="1"/>
  <c r="AI57" i="42"/>
  <c r="AI32" i="42"/>
  <c r="AX32" i="42" s="1"/>
  <c r="AI31" i="42"/>
  <c r="AX31" i="42" s="1"/>
  <c r="AI38" i="42"/>
  <c r="AI30" i="42"/>
  <c r="AX30" i="42" s="1"/>
  <c r="AI56" i="42"/>
  <c r="AI54" i="42"/>
  <c r="AI52" i="42"/>
  <c r="AI50" i="42"/>
  <c r="AI48" i="42"/>
  <c r="AI46" i="42"/>
  <c r="AI44" i="42"/>
  <c r="AI29" i="42"/>
  <c r="AX29" i="42" s="1"/>
  <c r="AI42" i="42"/>
  <c r="AI37" i="42"/>
  <c r="AX37" i="42" s="1"/>
  <c r="AI28" i="42"/>
  <c r="AX28" i="42" s="1"/>
  <c r="AX27" i="42"/>
  <c r="AI40" i="42"/>
  <c r="AI35" i="42"/>
  <c r="AX35" i="42" s="1"/>
  <c r="AI36" i="42"/>
  <c r="AX36" i="42" s="1"/>
  <c r="AP55" i="10"/>
  <c r="U17" i="10"/>
  <c r="U18" i="10" s="1"/>
  <c r="U19" i="10"/>
  <c r="U20" i="10" s="1"/>
  <c r="U22" i="10" s="1"/>
  <c r="E8" i="10" s="1"/>
  <c r="H1" i="18"/>
  <c r="H1" i="36"/>
  <c r="Y40" i="44"/>
  <c r="Y36" i="44"/>
  <c r="AP34" i="44"/>
  <c r="Y27" i="44"/>
  <c r="Y55" i="44"/>
  <c r="Y53" i="44"/>
  <c r="Y51" i="44"/>
  <c r="Y49" i="44"/>
  <c r="Y47" i="44"/>
  <c r="Y45" i="44"/>
  <c r="Y43" i="44"/>
  <c r="Y34" i="44"/>
  <c r="AP31" i="44"/>
  <c r="Y57" i="44"/>
  <c r="Y44" i="44"/>
  <c r="Y31" i="44"/>
  <c r="AP28" i="44"/>
  <c r="Y42" i="44"/>
  <c r="Y41" i="44"/>
  <c r="Y38" i="44"/>
  <c r="Y28" i="44"/>
  <c r="Y39" i="44"/>
  <c r="AP36" i="44"/>
  <c r="Y56" i="44"/>
  <c r="AP32" i="44"/>
  <c r="Y32" i="44"/>
  <c r="AP29" i="44"/>
  <c r="AN29" i="44" s="1"/>
  <c r="Y54" i="44"/>
  <c r="Y29" i="44"/>
  <c r="AC26" i="44"/>
  <c r="Y58" i="44"/>
  <c r="Y52" i="44"/>
  <c r="Y50" i="44"/>
  <c r="Y35" i="44"/>
  <c r="AP30" i="44"/>
  <c r="Y48" i="44"/>
  <c r="Y37" i="44"/>
  <c r="W37" i="44" s="1"/>
  <c r="AP35" i="44"/>
  <c r="Y33" i="44"/>
  <c r="Y30" i="44"/>
  <c r="AP27" i="44"/>
  <c r="AN27" i="44" s="1"/>
  <c r="A4" i="44"/>
  <c r="Y46" i="44"/>
  <c r="AP33" i="44"/>
  <c r="B12" i="44"/>
  <c r="AP37" i="44"/>
  <c r="AH58" i="26"/>
  <c r="AH41" i="26"/>
  <c r="AH39" i="26"/>
  <c r="AH52" i="26"/>
  <c r="AH47" i="26"/>
  <c r="AH35" i="26"/>
  <c r="AH57" i="26"/>
  <c r="AH28" i="26"/>
  <c r="AH56" i="26"/>
  <c r="AH51" i="26"/>
  <c r="AH46" i="26"/>
  <c r="AH42" i="26"/>
  <c r="AH29" i="26"/>
  <c r="AH36" i="26"/>
  <c r="AH30" i="26"/>
  <c r="AH55" i="26"/>
  <c r="AH50" i="26"/>
  <c r="AH45" i="26"/>
  <c r="AH31" i="26"/>
  <c r="AH32" i="26"/>
  <c r="AH54" i="26"/>
  <c r="AH49" i="26"/>
  <c r="AH44" i="26"/>
  <c r="AH37" i="26"/>
  <c r="AH33" i="26"/>
  <c r="U12" i="26"/>
  <c r="AH40" i="26"/>
  <c r="AH34" i="26"/>
  <c r="AH53" i="26"/>
  <c r="AH48" i="26"/>
  <c r="AH43" i="26"/>
  <c r="AH38" i="26"/>
  <c r="Y40" i="49"/>
  <c r="Y36" i="49"/>
  <c r="AP34" i="49"/>
  <c r="Y27" i="49"/>
  <c r="Y55" i="49"/>
  <c r="Y53" i="49"/>
  <c r="Y51" i="49"/>
  <c r="Y49" i="49"/>
  <c r="Y47" i="49"/>
  <c r="Y45" i="49"/>
  <c r="Y43" i="49"/>
  <c r="Y34" i="49"/>
  <c r="AP31" i="49"/>
  <c r="Y52" i="49"/>
  <c r="AP32" i="49"/>
  <c r="Y32" i="49"/>
  <c r="AP29" i="49"/>
  <c r="Y56" i="49"/>
  <c r="Y46" i="49"/>
  <c r="Y41" i="49"/>
  <c r="AP33" i="49"/>
  <c r="Y33" i="49"/>
  <c r="AP30" i="49"/>
  <c r="Y50" i="49"/>
  <c r="Y30" i="49"/>
  <c r="AP27" i="49"/>
  <c r="AN27" i="49" s="1"/>
  <c r="Y54" i="49"/>
  <c r="Y44" i="49"/>
  <c r="Y39" i="49"/>
  <c r="Y38" i="49"/>
  <c r="Y31" i="49"/>
  <c r="AP28" i="49"/>
  <c r="Y42" i="49"/>
  <c r="Y37" i="49"/>
  <c r="Y35" i="49"/>
  <c r="AP36" i="49"/>
  <c r="AN36" i="49" s="1"/>
  <c r="Y29" i="49"/>
  <c r="Y58" i="49"/>
  <c r="Y48" i="49"/>
  <c r="Y57" i="49"/>
  <c r="W57" i="49" s="1"/>
  <c r="AP35" i="49"/>
  <c r="Y28" i="49"/>
  <c r="AC26" i="49"/>
  <c r="B12" i="49"/>
  <c r="A4" i="49"/>
  <c r="AP37" i="49"/>
  <c r="AN37" i="49" s="1"/>
  <c r="U19" i="25"/>
  <c r="U20" i="25" s="1"/>
  <c r="U22" i="25" s="1"/>
  <c r="E8" i="25" s="1"/>
  <c r="AP55" i="25"/>
  <c r="U17" i="25"/>
  <c r="U18" i="25" s="1"/>
  <c r="U17" i="14"/>
  <c r="U18" i="14" s="1"/>
  <c r="U19" i="14"/>
  <c r="U20" i="14" s="1"/>
  <c r="U22" i="14" s="1"/>
  <c r="E8" i="14" s="1"/>
  <c r="AP55" i="14"/>
  <c r="AI35" i="33"/>
  <c r="AX35" i="33" s="1"/>
  <c r="AI58" i="33"/>
  <c r="U11" i="33"/>
  <c r="AI41" i="33"/>
  <c r="AI39" i="33"/>
  <c r="AI33" i="33"/>
  <c r="AX33" i="33" s="1"/>
  <c r="AI31" i="33"/>
  <c r="AX31" i="33" s="1"/>
  <c r="AI38" i="33"/>
  <c r="AI30" i="33"/>
  <c r="AX30" i="33" s="1"/>
  <c r="AI56" i="33"/>
  <c r="AI54" i="33"/>
  <c r="AI52" i="33"/>
  <c r="AI50" i="33"/>
  <c r="AI48" i="33"/>
  <c r="AI46" i="33"/>
  <c r="AI44" i="33"/>
  <c r="AI29" i="33"/>
  <c r="AX29" i="33" s="1"/>
  <c r="AI36" i="33"/>
  <c r="AX36" i="33" s="1"/>
  <c r="AI43" i="33"/>
  <c r="AI40" i="33"/>
  <c r="AI37" i="33"/>
  <c r="AX37" i="33" s="1"/>
  <c r="AI57" i="33"/>
  <c r="AI49" i="33"/>
  <c r="AX27" i="33"/>
  <c r="AI55" i="33"/>
  <c r="AI47" i="33"/>
  <c r="AI32" i="33"/>
  <c r="AX32" i="33" s="1"/>
  <c r="AI53" i="33"/>
  <c r="AI42" i="33"/>
  <c r="AI45" i="33"/>
  <c r="AI34" i="33"/>
  <c r="AX34" i="33" s="1"/>
  <c r="AI28" i="33"/>
  <c r="AX28" i="33" s="1"/>
  <c r="AI51" i="33"/>
  <c r="H1" i="16"/>
  <c r="Y58" i="23"/>
  <c r="AP32" i="23"/>
  <c r="Y55" i="23"/>
  <c r="Y53" i="23"/>
  <c r="Y51" i="23"/>
  <c r="Y49" i="23"/>
  <c r="Y47" i="23"/>
  <c r="Y45" i="23"/>
  <c r="Y43" i="23"/>
  <c r="Y34" i="23"/>
  <c r="AP31" i="23"/>
  <c r="Y57" i="23"/>
  <c r="Y32" i="23"/>
  <c r="AP29" i="23"/>
  <c r="AN29" i="23" s="1"/>
  <c r="Y44" i="23"/>
  <c r="AP33" i="23"/>
  <c r="Y42" i="23"/>
  <c r="B12" i="23"/>
  <c r="Y41" i="23"/>
  <c r="Y38" i="23"/>
  <c r="Y30" i="23"/>
  <c r="AP28" i="23"/>
  <c r="Y28" i="23"/>
  <c r="Y56" i="23"/>
  <c r="Y39" i="23"/>
  <c r="AP36" i="23"/>
  <c r="Y36" i="23"/>
  <c r="AP30" i="23"/>
  <c r="A4" i="23"/>
  <c r="Y54" i="23"/>
  <c r="Y40" i="23"/>
  <c r="AC26" i="23"/>
  <c r="Y52" i="23"/>
  <c r="AP34" i="23"/>
  <c r="AN34" i="23" s="1"/>
  <c r="Y50" i="23"/>
  <c r="Y48" i="23"/>
  <c r="Y31" i="23"/>
  <c r="Y29" i="23"/>
  <c r="AP27" i="23"/>
  <c r="AN27" i="23" s="1"/>
  <c r="Y27" i="23"/>
  <c r="Y46" i="23"/>
  <c r="Y37" i="23"/>
  <c r="AP35" i="23"/>
  <c r="Y35" i="23"/>
  <c r="W35" i="23" s="1"/>
  <c r="Y33" i="23"/>
  <c r="AP37" i="23"/>
  <c r="AH31" i="17"/>
  <c r="AH40" i="17"/>
  <c r="AH36" i="17"/>
  <c r="AH55" i="17"/>
  <c r="AH53" i="17"/>
  <c r="AH51" i="17"/>
  <c r="AH49" i="17"/>
  <c r="AH47" i="17"/>
  <c r="AH45" i="17"/>
  <c r="AH43" i="17"/>
  <c r="AH34" i="17"/>
  <c r="AH48" i="17"/>
  <c r="AH35" i="17"/>
  <c r="AH29" i="17"/>
  <c r="AH56" i="17"/>
  <c r="AH46" i="17"/>
  <c r="AH37" i="17"/>
  <c r="AH33" i="17"/>
  <c r="AH57" i="17"/>
  <c r="AH58" i="17"/>
  <c r="AH54" i="17"/>
  <c r="AH44" i="17"/>
  <c r="U12" i="17"/>
  <c r="AH52" i="17"/>
  <c r="AH42" i="17"/>
  <c r="AH41" i="17"/>
  <c r="AH38" i="17"/>
  <c r="AH30" i="17"/>
  <c r="AH28" i="17"/>
  <c r="AH39" i="17"/>
  <c r="AH32" i="17"/>
  <c r="AH50" i="17"/>
  <c r="AH40" i="34"/>
  <c r="AH36" i="34"/>
  <c r="AH58" i="34"/>
  <c r="AH52" i="34"/>
  <c r="AH57" i="34"/>
  <c r="AH51" i="34"/>
  <c r="AH42" i="34"/>
  <c r="AH28" i="34"/>
  <c r="AH55" i="34"/>
  <c r="AH45" i="34"/>
  <c r="AH30" i="34"/>
  <c r="AH49" i="34"/>
  <c r="AH37" i="34"/>
  <c r="AH32" i="34"/>
  <c r="U12" i="34"/>
  <c r="AH54" i="34"/>
  <c r="AH44" i="34"/>
  <c r="AH39" i="34"/>
  <c r="AH33" i="34"/>
  <c r="AH53" i="34"/>
  <c r="AH43" i="34"/>
  <c r="AH38" i="34"/>
  <c r="AH34" i="34"/>
  <c r="AH47" i="34"/>
  <c r="AH46" i="34"/>
  <c r="AH35" i="34"/>
  <c r="AH48" i="34"/>
  <c r="AH41" i="34"/>
  <c r="AH50" i="34"/>
  <c r="AH31" i="34"/>
  <c r="AH29" i="34"/>
  <c r="AH56" i="34"/>
  <c r="AI57" i="24"/>
  <c r="AI32" i="24"/>
  <c r="AX32" i="24" s="1"/>
  <c r="AI31" i="24"/>
  <c r="AX31" i="24" s="1"/>
  <c r="AI38" i="24"/>
  <c r="AI30" i="24"/>
  <c r="AX30" i="24" s="1"/>
  <c r="AI42" i="24"/>
  <c r="AI37" i="24"/>
  <c r="AX37" i="24" s="1"/>
  <c r="AI28" i="24"/>
  <c r="AX28" i="24" s="1"/>
  <c r="AX27" i="24"/>
  <c r="AI40" i="24"/>
  <c r="AI36" i="24"/>
  <c r="AX36" i="24" s="1"/>
  <c r="AI35" i="24"/>
  <c r="AX35" i="24" s="1"/>
  <c r="AI46" i="24"/>
  <c r="AI43" i="24"/>
  <c r="AI29" i="24"/>
  <c r="AX29" i="24" s="1"/>
  <c r="AI52" i="24"/>
  <c r="AI49" i="24"/>
  <c r="AI55" i="24"/>
  <c r="AI44" i="24"/>
  <c r="AI50" i="24"/>
  <c r="AI47" i="24"/>
  <c r="U11" i="24"/>
  <c r="AI58" i="24"/>
  <c r="AI53" i="24"/>
  <c r="AI41" i="24"/>
  <c r="AI56" i="24"/>
  <c r="AI48" i="24"/>
  <c r="AI45" i="24"/>
  <c r="AI33" i="24"/>
  <c r="AX33" i="24" s="1"/>
  <c r="AI54" i="24"/>
  <c r="AI51" i="24"/>
  <c r="AI39" i="24"/>
  <c r="AI34" i="24"/>
  <c r="AX34" i="24" s="1"/>
  <c r="U19" i="42"/>
  <c r="U20" i="42" s="1"/>
  <c r="U22" i="42" s="1"/>
  <c r="E8" i="42" s="1"/>
  <c r="AP55" i="42"/>
  <c r="U17" i="42"/>
  <c r="U18" i="42" s="1"/>
  <c r="AI56" i="29"/>
  <c r="AI54" i="29"/>
  <c r="AI52" i="29"/>
  <c r="AI50" i="29"/>
  <c r="AI48" i="29"/>
  <c r="AI46" i="29"/>
  <c r="AI44" i="29"/>
  <c r="AI29" i="29"/>
  <c r="AX29" i="29" s="1"/>
  <c r="AI35" i="29"/>
  <c r="AX35" i="29" s="1"/>
  <c r="AI55" i="29"/>
  <c r="AI45" i="29"/>
  <c r="AI33" i="29"/>
  <c r="AX33" i="29" s="1"/>
  <c r="AI37" i="29"/>
  <c r="AX37" i="29" s="1"/>
  <c r="AI30" i="29"/>
  <c r="AX30" i="29" s="1"/>
  <c r="AI49" i="29"/>
  <c r="AI40" i="29"/>
  <c r="AX27" i="29"/>
  <c r="AI39" i="29"/>
  <c r="AI34" i="29"/>
  <c r="AX34" i="29" s="1"/>
  <c r="AI53" i="29"/>
  <c r="AI43" i="29"/>
  <c r="AI38" i="29"/>
  <c r="AI31" i="29"/>
  <c r="AX31" i="29" s="1"/>
  <c r="AI28" i="29"/>
  <c r="AX28" i="29" s="1"/>
  <c r="AI58" i="29"/>
  <c r="AI42" i="29"/>
  <c r="AI32" i="29"/>
  <c r="AX32" i="29" s="1"/>
  <c r="AI57" i="29"/>
  <c r="AI51" i="29"/>
  <c r="AI36" i="29"/>
  <c r="AX36" i="29" s="1"/>
  <c r="AI41" i="29"/>
  <c r="U11" i="29"/>
  <c r="AI47" i="29"/>
  <c r="AH35" i="36"/>
  <c r="AH58" i="36"/>
  <c r="AH55" i="36"/>
  <c r="AH53" i="36"/>
  <c r="AH51" i="36"/>
  <c r="AH49" i="36"/>
  <c r="AH47" i="36"/>
  <c r="AH45" i="36"/>
  <c r="AH43" i="36"/>
  <c r="AH34" i="36"/>
  <c r="AH41" i="36"/>
  <c r="AH39" i="36"/>
  <c r="AH33" i="36"/>
  <c r="AH57" i="36"/>
  <c r="AH32" i="36"/>
  <c r="AH31" i="36"/>
  <c r="AH38" i="36"/>
  <c r="AH30" i="36"/>
  <c r="AH56" i="36"/>
  <c r="AH54" i="36"/>
  <c r="AH52" i="36"/>
  <c r="AH50" i="36"/>
  <c r="AH48" i="36"/>
  <c r="AH46" i="36"/>
  <c r="AH44" i="36"/>
  <c r="AH29" i="36"/>
  <c r="AH36" i="36"/>
  <c r="U12" i="36"/>
  <c r="AH28" i="36"/>
  <c r="AH40" i="36"/>
  <c r="AH37" i="36"/>
  <c r="AH42" i="36"/>
  <c r="AH38" i="10"/>
  <c r="AH30" i="10"/>
  <c r="AH56" i="10"/>
  <c r="AH54" i="10"/>
  <c r="AH52" i="10"/>
  <c r="AH50" i="10"/>
  <c r="AH48" i="10"/>
  <c r="AH46" i="10"/>
  <c r="AH44" i="10"/>
  <c r="AH29" i="10"/>
  <c r="AH42" i="10"/>
  <c r="AH37" i="10"/>
  <c r="AH28" i="10"/>
  <c r="AH40" i="10"/>
  <c r="AH36" i="10"/>
  <c r="AH35" i="10"/>
  <c r="U12" i="10"/>
  <c r="AH55" i="10"/>
  <c r="AH53" i="10"/>
  <c r="AH51" i="10"/>
  <c r="AH49" i="10"/>
  <c r="AH47" i="10"/>
  <c r="AH45" i="10"/>
  <c r="AH43" i="10"/>
  <c r="AH34" i="10"/>
  <c r="AH31" i="10"/>
  <c r="AH58" i="10"/>
  <c r="AH32" i="10"/>
  <c r="AH57" i="10"/>
  <c r="AH33" i="10"/>
  <c r="AH39" i="10"/>
  <c r="AH41" i="10"/>
  <c r="AH58" i="18"/>
  <c r="AH55" i="18"/>
  <c r="AH53" i="18"/>
  <c r="AH51" i="18"/>
  <c r="AH49" i="18"/>
  <c r="AH47" i="18"/>
  <c r="AH45" i="18"/>
  <c r="AH43" i="18"/>
  <c r="AH34" i="18"/>
  <c r="AH41" i="18"/>
  <c r="AH39" i="18"/>
  <c r="AH33" i="18"/>
  <c r="AH57" i="18"/>
  <c r="AH32" i="18"/>
  <c r="AH31" i="18"/>
  <c r="AH38" i="18"/>
  <c r="AH30" i="18"/>
  <c r="AH42" i="18"/>
  <c r="AH37" i="18"/>
  <c r="AH28" i="18"/>
  <c r="AH40" i="18"/>
  <c r="AH36" i="18"/>
  <c r="AH35" i="18"/>
  <c r="U12" i="18"/>
  <c r="AH52" i="18"/>
  <c r="AH56" i="18"/>
  <c r="AH46" i="18"/>
  <c r="AH50" i="18"/>
  <c r="AH54" i="18"/>
  <c r="AH44" i="18"/>
  <c r="AH48" i="18"/>
  <c r="AH29" i="18"/>
  <c r="AH38" i="49"/>
  <c r="AH30" i="49"/>
  <c r="AH40" i="49"/>
  <c r="AH36" i="49"/>
  <c r="AH37" i="49"/>
  <c r="AH54" i="49"/>
  <c r="AH49" i="49"/>
  <c r="AH44" i="49"/>
  <c r="AH53" i="49"/>
  <c r="AH48" i="49"/>
  <c r="AH43" i="49"/>
  <c r="AH35" i="49"/>
  <c r="AH31" i="49"/>
  <c r="AH28" i="49"/>
  <c r="AH52" i="49"/>
  <c r="AH47" i="49"/>
  <c r="AH57" i="49"/>
  <c r="AH56" i="49"/>
  <c r="AH51" i="49"/>
  <c r="AH46" i="49"/>
  <c r="AH41" i="49"/>
  <c r="AH39" i="49"/>
  <c r="AH33" i="49"/>
  <c r="AH29" i="49"/>
  <c r="AH58" i="49"/>
  <c r="AH55" i="49"/>
  <c r="AH50" i="49"/>
  <c r="AH45" i="49"/>
  <c r="AH34" i="49"/>
  <c r="AH32" i="49"/>
  <c r="U12" i="49"/>
  <c r="AH42" i="49"/>
  <c r="AJ58" i="33"/>
  <c r="AJ55" i="33"/>
  <c r="AJ53" i="33"/>
  <c r="AJ51" i="33"/>
  <c r="AJ49" i="33"/>
  <c r="AJ47" i="33"/>
  <c r="AJ45" i="33"/>
  <c r="AJ43" i="33"/>
  <c r="AJ34" i="33"/>
  <c r="AJ57" i="33"/>
  <c r="AJ32" i="33"/>
  <c r="U13" i="33"/>
  <c r="AJ38" i="33"/>
  <c r="AJ30" i="33"/>
  <c r="AJ56" i="33"/>
  <c r="AJ54" i="33"/>
  <c r="AJ52" i="33"/>
  <c r="AJ50" i="33"/>
  <c r="AJ48" i="33"/>
  <c r="AJ46" i="33"/>
  <c r="AJ44" i="33"/>
  <c r="AJ29" i="33"/>
  <c r="AJ42" i="33"/>
  <c r="AJ37" i="33"/>
  <c r="AJ28" i="33"/>
  <c r="AJ40" i="33"/>
  <c r="AJ41" i="33"/>
  <c r="AJ31" i="33"/>
  <c r="AJ39" i="33"/>
  <c r="AJ33" i="33"/>
  <c r="AJ36" i="33"/>
  <c r="AJ35" i="33"/>
  <c r="AI35" i="16"/>
  <c r="AX35" i="16" s="1"/>
  <c r="AI57" i="16"/>
  <c r="AI52" i="16"/>
  <c r="AI47" i="16"/>
  <c r="AI31" i="16"/>
  <c r="AX31" i="16" s="1"/>
  <c r="AI58" i="16"/>
  <c r="AI32" i="16"/>
  <c r="AX32" i="16" s="1"/>
  <c r="AI56" i="16"/>
  <c r="AI51" i="16"/>
  <c r="AI46" i="16"/>
  <c r="AI42" i="16"/>
  <c r="AI33" i="16"/>
  <c r="AX33" i="16" s="1"/>
  <c r="U11" i="16"/>
  <c r="AI34" i="16"/>
  <c r="AX34" i="16" s="1"/>
  <c r="AI55" i="16"/>
  <c r="AI50" i="16"/>
  <c r="AI45" i="16"/>
  <c r="AI41" i="16"/>
  <c r="AI36" i="16"/>
  <c r="AX36" i="16" s="1"/>
  <c r="AI54" i="16"/>
  <c r="AI49" i="16"/>
  <c r="AI44" i="16"/>
  <c r="AI37" i="16"/>
  <c r="AX37" i="16" s="1"/>
  <c r="AX27" i="16"/>
  <c r="AI40" i="16"/>
  <c r="AI28" i="16"/>
  <c r="AX28" i="16" s="1"/>
  <c r="AI53" i="16"/>
  <c r="AI48" i="16"/>
  <c r="AI43" i="16"/>
  <c r="AI39" i="16"/>
  <c r="AI38" i="16"/>
  <c r="AI29" i="16"/>
  <c r="AX29" i="16" s="1"/>
  <c r="AI30" i="16"/>
  <c r="AX30" i="16" s="1"/>
  <c r="Y42" i="17"/>
  <c r="Y37" i="17"/>
  <c r="Y28" i="17"/>
  <c r="Y55" i="17"/>
  <c r="Y53" i="17"/>
  <c r="Y51" i="17"/>
  <c r="Y49" i="17"/>
  <c r="Y47" i="17"/>
  <c r="Y45" i="17"/>
  <c r="Y43" i="17"/>
  <c r="Y34" i="17"/>
  <c r="AP31" i="17"/>
  <c r="Y31" i="17"/>
  <c r="AP28" i="17"/>
  <c r="Y58" i="17"/>
  <c r="Y54" i="17"/>
  <c r="Y44" i="17"/>
  <c r="Y52" i="17"/>
  <c r="Y41" i="17"/>
  <c r="Y38" i="17"/>
  <c r="Y36" i="17"/>
  <c r="Y30" i="17"/>
  <c r="Y40" i="17"/>
  <c r="Y39" i="17"/>
  <c r="AP36" i="17"/>
  <c r="Y32" i="17"/>
  <c r="AP30" i="17"/>
  <c r="AC26" i="17"/>
  <c r="Y50" i="17"/>
  <c r="AP34" i="17"/>
  <c r="AP32" i="17"/>
  <c r="Y48" i="17"/>
  <c r="Y27" i="17"/>
  <c r="Y35" i="17"/>
  <c r="Y29" i="17"/>
  <c r="AP27" i="17"/>
  <c r="AN27" i="17" s="1"/>
  <c r="Y56" i="17"/>
  <c r="Y46" i="17"/>
  <c r="AP35" i="17"/>
  <c r="Y33" i="17"/>
  <c r="AP29" i="17"/>
  <c r="AN29" i="17" s="1"/>
  <c r="Y57" i="17"/>
  <c r="W57" i="17" s="1"/>
  <c r="AP33" i="17"/>
  <c r="A4" i="17"/>
  <c r="B12" i="17"/>
  <c r="AP37" i="17"/>
  <c r="AJ31" i="24"/>
  <c r="AJ38" i="24"/>
  <c r="AJ30" i="24"/>
  <c r="AJ56" i="24"/>
  <c r="AJ54" i="24"/>
  <c r="AJ52" i="24"/>
  <c r="AJ50" i="24"/>
  <c r="AJ48" i="24"/>
  <c r="AJ46" i="24"/>
  <c r="AJ44" i="24"/>
  <c r="AJ29" i="24"/>
  <c r="AJ40" i="24"/>
  <c r="AJ36" i="24"/>
  <c r="AJ35" i="24"/>
  <c r="AJ58" i="24"/>
  <c r="AJ43" i="24"/>
  <c r="AJ49" i="24"/>
  <c r="AJ57" i="24"/>
  <c r="AJ55" i="24"/>
  <c r="AJ37" i="24"/>
  <c r="U13" i="24"/>
  <c r="AJ47" i="24"/>
  <c r="AJ53" i="24"/>
  <c r="AJ41" i="24"/>
  <c r="AJ32" i="24"/>
  <c r="AJ45" i="24"/>
  <c r="AJ33" i="24"/>
  <c r="AJ51" i="24"/>
  <c r="AJ42" i="24"/>
  <c r="AJ39" i="24"/>
  <c r="AJ34" i="24"/>
  <c r="AJ28" i="24"/>
  <c r="AP55" i="61"/>
  <c r="U19" i="61"/>
  <c r="U20" i="61" s="1"/>
  <c r="U22" i="61" s="1"/>
  <c r="E8" i="61" s="1"/>
  <c r="U17" i="61"/>
  <c r="U18" i="61" s="1"/>
  <c r="AJ55" i="42"/>
  <c r="AJ53" i="42"/>
  <c r="AJ51" i="42"/>
  <c r="AJ49" i="42"/>
  <c r="AJ47" i="42"/>
  <c r="AJ45" i="42"/>
  <c r="AJ43" i="42"/>
  <c r="AJ34" i="42"/>
  <c r="AJ41" i="42"/>
  <c r="AJ39" i="42"/>
  <c r="AJ33" i="42"/>
  <c r="AJ57" i="42"/>
  <c r="AJ32" i="42"/>
  <c r="U13" i="42"/>
  <c r="AJ31" i="42"/>
  <c r="AJ38" i="42"/>
  <c r="AJ30" i="42"/>
  <c r="AJ56" i="42"/>
  <c r="AJ54" i="42"/>
  <c r="AJ52" i="42"/>
  <c r="AJ50" i="42"/>
  <c r="AJ48" i="42"/>
  <c r="AJ46" i="42"/>
  <c r="AJ44" i="42"/>
  <c r="AJ29" i="42"/>
  <c r="AJ42" i="42"/>
  <c r="AJ37" i="42"/>
  <c r="AJ28" i="42"/>
  <c r="AJ40" i="42"/>
  <c r="AJ36" i="42"/>
  <c r="AJ35" i="42"/>
  <c r="AJ58" i="42"/>
  <c r="AV33" i="39"/>
  <c r="AW33" i="39" s="1"/>
  <c r="AR33" i="39"/>
  <c r="AR31" i="41"/>
  <c r="AV31" i="41"/>
  <c r="AW31" i="41" s="1"/>
  <c r="AV32" i="41"/>
  <c r="AW32" i="41" s="1"/>
  <c r="AR32" i="41"/>
  <c r="AV34" i="11"/>
  <c r="AW34" i="11" s="1"/>
  <c r="AR34" i="11"/>
  <c r="AK27" i="28"/>
  <c r="AF27" i="28"/>
  <c r="AA27" i="28"/>
  <c r="AE27" i="28"/>
  <c r="AA45" i="28"/>
  <c r="AK45" i="28"/>
  <c r="AF45" i="28"/>
  <c r="AE45" i="28"/>
  <c r="AF47" i="20"/>
  <c r="AE47" i="20"/>
  <c r="AA47" i="20"/>
  <c r="AK47" i="20"/>
  <c r="AV29" i="60"/>
  <c r="AW29" i="60" s="1"/>
  <c r="AR29" i="60"/>
  <c r="AR27" i="60"/>
  <c r="AU33" i="41"/>
  <c r="AL40" i="55"/>
  <c r="AG40" i="55"/>
  <c r="AK57" i="20"/>
  <c r="AE57" i="20"/>
  <c r="AA57" i="20"/>
  <c r="AF57" i="20"/>
  <c r="AE37" i="20"/>
  <c r="AF37" i="20"/>
  <c r="AK37" i="20"/>
  <c r="AA37" i="20"/>
  <c r="AK33" i="20"/>
  <c r="AF33" i="20"/>
  <c r="AE33" i="20"/>
  <c r="AA33" i="20"/>
  <c r="AE56" i="20"/>
  <c r="AK56" i="20"/>
  <c r="AF56" i="20"/>
  <c r="AA56" i="20"/>
  <c r="AU35" i="41"/>
  <c r="AU36" i="41"/>
  <c r="BN21" i="9"/>
  <c r="AE32" i="35"/>
  <c r="AA32" i="35"/>
  <c r="AK32" i="35"/>
  <c r="AF32" i="35"/>
  <c r="AF52" i="35"/>
  <c r="AE52" i="35"/>
  <c r="AK52" i="35"/>
  <c r="AA52" i="35"/>
  <c r="AF41" i="35"/>
  <c r="AK41" i="35"/>
  <c r="AE41" i="35"/>
  <c r="AA41" i="35"/>
  <c r="AU34" i="60"/>
  <c r="AT34" i="60"/>
  <c r="AA55" i="51"/>
  <c r="AK55" i="51"/>
  <c r="AF55" i="51"/>
  <c r="AE55" i="51"/>
  <c r="AK35" i="51"/>
  <c r="AF35" i="51"/>
  <c r="AE35" i="51"/>
  <c r="AA35" i="51"/>
  <c r="AA45" i="51"/>
  <c r="AK45" i="51"/>
  <c r="AF45" i="51"/>
  <c r="AE45" i="51"/>
  <c r="AE32" i="51"/>
  <c r="AA32" i="51"/>
  <c r="AF32" i="51"/>
  <c r="AK32" i="51"/>
  <c r="AF44" i="28"/>
  <c r="AE44" i="28"/>
  <c r="AA44" i="28"/>
  <c r="AK44" i="28"/>
  <c r="AF31" i="28"/>
  <c r="AE31" i="28"/>
  <c r="AA31" i="28"/>
  <c r="AK31" i="28"/>
  <c r="AE39" i="28"/>
  <c r="AA39" i="28"/>
  <c r="AK39" i="28"/>
  <c r="AF39" i="28"/>
  <c r="AA43" i="28"/>
  <c r="AK43" i="28"/>
  <c r="AF43" i="28"/>
  <c r="AE43" i="28"/>
  <c r="AV29" i="51"/>
  <c r="AW29" i="51" s="1"/>
  <c r="AR29" i="51"/>
  <c r="AE28" i="20"/>
  <c r="AF28" i="20"/>
  <c r="AK28" i="20"/>
  <c r="AA28" i="20"/>
  <c r="AA34" i="20"/>
  <c r="AK34" i="20"/>
  <c r="AF34" i="20"/>
  <c r="AE34" i="20"/>
  <c r="AE29" i="20"/>
  <c r="AF29" i="20"/>
  <c r="AA29" i="20"/>
  <c r="AK29" i="20"/>
  <c r="AT33" i="41"/>
  <c r="AV28" i="41"/>
  <c r="AW28" i="41" s="1"/>
  <c r="AR28" i="41"/>
  <c r="AE34" i="35"/>
  <c r="AF34" i="35"/>
  <c r="AA34" i="35"/>
  <c r="AK34" i="35"/>
  <c r="AK35" i="35"/>
  <c r="AA35" i="35"/>
  <c r="AF35" i="35"/>
  <c r="AE35" i="35"/>
  <c r="AF54" i="35"/>
  <c r="AE54" i="35"/>
  <c r="AK54" i="35"/>
  <c r="AA54" i="35"/>
  <c r="AG49" i="55"/>
  <c r="AL49" i="55"/>
  <c r="AV36" i="43"/>
  <c r="AW36" i="43" s="1"/>
  <c r="AR36" i="43"/>
  <c r="AD38" i="39"/>
  <c r="AC31" i="39"/>
  <c r="AD30" i="39"/>
  <c r="AD56" i="39"/>
  <c r="AD54" i="39"/>
  <c r="AD52" i="39"/>
  <c r="AD50" i="39"/>
  <c r="AD48" i="39"/>
  <c r="AD46" i="39"/>
  <c r="AD44" i="39"/>
  <c r="AC38" i="39"/>
  <c r="AC30" i="39"/>
  <c r="AD29" i="39"/>
  <c r="AC56" i="39"/>
  <c r="AC54" i="39"/>
  <c r="AC52" i="39"/>
  <c r="AC50" i="39"/>
  <c r="AC48" i="39"/>
  <c r="AC46" i="39"/>
  <c r="AC44" i="39"/>
  <c r="AD42" i="39"/>
  <c r="AD37" i="39"/>
  <c r="AC29" i="39"/>
  <c r="AD28" i="39"/>
  <c r="AC42" i="39"/>
  <c r="AD40" i="39"/>
  <c r="AC37" i="39"/>
  <c r="AD36" i="39"/>
  <c r="AC28" i="39"/>
  <c r="AD27" i="39"/>
  <c r="AC40" i="39"/>
  <c r="AC36" i="39"/>
  <c r="AD35" i="39"/>
  <c r="AC27" i="39"/>
  <c r="AD58" i="39"/>
  <c r="AC35" i="39"/>
  <c r="AC58" i="39"/>
  <c r="AD55" i="39"/>
  <c r="AD53" i="39"/>
  <c r="AD51" i="39"/>
  <c r="AD49" i="39"/>
  <c r="AD47" i="39"/>
  <c r="AD45" i="39"/>
  <c r="AD43" i="39"/>
  <c r="AD34" i="39"/>
  <c r="AC55" i="39"/>
  <c r="AC53" i="39"/>
  <c r="AC51" i="39"/>
  <c r="AC49" i="39"/>
  <c r="AC47" i="39"/>
  <c r="AC45" i="39"/>
  <c r="AC43" i="39"/>
  <c r="AD41" i="39"/>
  <c r="AD39" i="39"/>
  <c r="AC34" i="39"/>
  <c r="AD33" i="39"/>
  <c r="AC32" i="39"/>
  <c r="AC39" i="39"/>
  <c r="AD57" i="39"/>
  <c r="AC57" i="39"/>
  <c r="AC41" i="39"/>
  <c r="AD31" i="39"/>
  <c r="AC33" i="39"/>
  <c r="AD32" i="39"/>
  <c r="AK40" i="43"/>
  <c r="AF40" i="43"/>
  <c r="AE40" i="43"/>
  <c r="AA40" i="43"/>
  <c r="AF52" i="43"/>
  <c r="AE52" i="43"/>
  <c r="AA52" i="43"/>
  <c r="AK52" i="43"/>
  <c r="AA51" i="43"/>
  <c r="AK51" i="43"/>
  <c r="AF51" i="43"/>
  <c r="AE51" i="43"/>
  <c r="AT30" i="11"/>
  <c r="AT27" i="11"/>
  <c r="AU28" i="19"/>
  <c r="AU33" i="19"/>
  <c r="AV27" i="43"/>
  <c r="AW27" i="43" s="1"/>
  <c r="AR27" i="43"/>
  <c r="AU33" i="54"/>
  <c r="AU30" i="54"/>
  <c r="AR31" i="28"/>
  <c r="AV31" i="28"/>
  <c r="AW31" i="28" s="1"/>
  <c r="AV30" i="43"/>
  <c r="AW30" i="43" s="1"/>
  <c r="AR30" i="43"/>
  <c r="AL33" i="55"/>
  <c r="AG33" i="55"/>
  <c r="AG46" i="55"/>
  <c r="AL46" i="55"/>
  <c r="AL41" i="55"/>
  <c r="AG41" i="55"/>
  <c r="AU37" i="39"/>
  <c r="AT34" i="39"/>
  <c r="AF49" i="47"/>
  <c r="AA49" i="47"/>
  <c r="AK49" i="47"/>
  <c r="AE49" i="47"/>
  <c r="AK46" i="47"/>
  <c r="AF46" i="47"/>
  <c r="AE46" i="47"/>
  <c r="AA46" i="47"/>
  <c r="AA41" i="47"/>
  <c r="AK41" i="47"/>
  <c r="AF41" i="47"/>
  <c r="AE41" i="47"/>
  <c r="AE43" i="59"/>
  <c r="AA43" i="59"/>
  <c r="AK43" i="59"/>
  <c r="AF43" i="59"/>
  <c r="AK32" i="59"/>
  <c r="AA32" i="59"/>
  <c r="AF32" i="59"/>
  <c r="AE32" i="59"/>
  <c r="AF52" i="59"/>
  <c r="AA52" i="59"/>
  <c r="AK52" i="59"/>
  <c r="AE52" i="59"/>
  <c r="AE51" i="59"/>
  <c r="AF51" i="59"/>
  <c r="AA51" i="59"/>
  <c r="AK51" i="59"/>
  <c r="AV35" i="47"/>
  <c r="AW35" i="47" s="1"/>
  <c r="AR35" i="47"/>
  <c r="AR34" i="20"/>
  <c r="AV34" i="20"/>
  <c r="AW34" i="20" s="1"/>
  <c r="W50" i="21"/>
  <c r="W27" i="21"/>
  <c r="W57" i="21"/>
  <c r="AN32" i="21"/>
  <c r="AN32" i="52"/>
  <c r="W42" i="52"/>
  <c r="AU28" i="52"/>
  <c r="AT28" i="52"/>
  <c r="W39" i="52"/>
  <c r="W55" i="52"/>
  <c r="W51" i="7"/>
  <c r="W27" i="7"/>
  <c r="W57" i="7"/>
  <c r="W56" i="7"/>
  <c r="W30" i="37"/>
  <c r="W37" i="37"/>
  <c r="W56" i="37"/>
  <c r="AN31" i="37"/>
  <c r="AN30" i="45"/>
  <c r="W29" i="45"/>
  <c r="W35" i="45"/>
  <c r="W51" i="45"/>
  <c r="AN34" i="38"/>
  <c r="AN28" i="38"/>
  <c r="AN29" i="38"/>
  <c r="W53" i="38"/>
  <c r="AN28" i="12"/>
  <c r="W37" i="12"/>
  <c r="W33" i="12"/>
  <c r="W53" i="12"/>
  <c r="W28" i="32"/>
  <c r="AN35" i="32"/>
  <c r="W33" i="32"/>
  <c r="W53" i="32"/>
  <c r="W32" i="31"/>
  <c r="W58" i="31"/>
  <c r="W55" i="31"/>
  <c r="AN35" i="27"/>
  <c r="W51" i="27"/>
  <c r="W31" i="27"/>
  <c r="AN35" i="53"/>
  <c r="W44" i="53"/>
  <c r="W53" i="53"/>
  <c r="W42" i="62"/>
  <c r="AN36" i="62"/>
  <c r="W41" i="62"/>
  <c r="AN32" i="62"/>
  <c r="W35" i="46"/>
  <c r="W34" i="46"/>
  <c r="W46" i="15"/>
  <c r="W39" i="15"/>
  <c r="W56" i="15"/>
  <c r="W51" i="15"/>
  <c r="W31" i="56"/>
  <c r="W49" i="56"/>
  <c r="W35" i="56"/>
  <c r="W40" i="56"/>
  <c r="W50" i="48"/>
  <c r="AN35" i="48"/>
  <c r="W34" i="48"/>
  <c r="W28" i="48"/>
  <c r="AE51" i="35"/>
  <c r="AK51" i="35"/>
  <c r="AF51" i="35"/>
  <c r="AA51" i="35"/>
  <c r="AF56" i="35"/>
  <c r="AE56" i="35"/>
  <c r="AK56" i="35"/>
  <c r="AA56" i="35"/>
  <c r="AV35" i="20"/>
  <c r="AW35" i="20" s="1"/>
  <c r="AR35" i="20"/>
  <c r="AA58" i="43"/>
  <c r="AK58" i="43"/>
  <c r="AF58" i="43"/>
  <c r="AE58" i="43"/>
  <c r="AF54" i="43"/>
  <c r="AE54" i="43"/>
  <c r="AA54" i="43"/>
  <c r="AK54" i="43"/>
  <c r="AA53" i="43"/>
  <c r="AK53" i="43"/>
  <c r="AF53" i="43"/>
  <c r="AE53" i="43"/>
  <c r="AL39" i="55"/>
  <c r="AG39" i="55"/>
  <c r="AG45" i="55"/>
  <c r="AL45" i="55"/>
  <c r="AU32" i="11"/>
  <c r="AU37" i="11"/>
  <c r="AU35" i="11"/>
  <c r="AU27" i="19"/>
  <c r="AT27" i="19"/>
  <c r="AU37" i="54"/>
  <c r="AT31" i="54"/>
  <c r="AU28" i="39"/>
  <c r="AU34" i="39"/>
  <c r="AV27" i="51"/>
  <c r="AW27" i="51" s="1"/>
  <c r="AR27" i="51"/>
  <c r="AF34" i="47"/>
  <c r="AA34" i="47"/>
  <c r="AK34" i="47"/>
  <c r="AE34" i="47"/>
  <c r="AK48" i="47"/>
  <c r="AF48" i="47"/>
  <c r="AE48" i="47"/>
  <c r="AA48" i="47"/>
  <c r="AE55" i="59"/>
  <c r="AF55" i="59"/>
  <c r="AK55" i="59"/>
  <c r="AA55" i="59"/>
  <c r="AE34" i="59"/>
  <c r="AF34" i="59"/>
  <c r="AK34" i="59"/>
  <c r="AA34" i="59"/>
  <c r="AF30" i="59"/>
  <c r="AK30" i="59"/>
  <c r="AE30" i="59"/>
  <c r="AA30" i="59"/>
  <c r="AK57" i="59"/>
  <c r="AF57" i="59"/>
  <c r="AA57" i="59"/>
  <c r="AE57" i="59"/>
  <c r="AL36" i="55"/>
  <c r="AG36" i="55"/>
  <c r="A15" i="21"/>
  <c r="AU25" i="21"/>
  <c r="A1" i="21"/>
  <c r="W29" i="21"/>
  <c r="AN34" i="21"/>
  <c r="AN31" i="21"/>
  <c r="W58" i="21"/>
  <c r="AN34" i="52"/>
  <c r="W29" i="52"/>
  <c r="W41" i="52"/>
  <c r="W53" i="7"/>
  <c r="A1" i="7"/>
  <c r="AU25" i="7"/>
  <c r="A15" i="7"/>
  <c r="W29" i="37"/>
  <c r="W38" i="37"/>
  <c r="W33" i="37"/>
  <c r="W34" i="37"/>
  <c r="W48" i="45"/>
  <c r="AN34" i="45"/>
  <c r="W46" i="45"/>
  <c r="W39" i="45"/>
  <c r="W53" i="45"/>
  <c r="AN37" i="38"/>
  <c r="W40" i="38"/>
  <c r="W31" i="38"/>
  <c r="W32" i="38"/>
  <c r="W55" i="38"/>
  <c r="AN34" i="12"/>
  <c r="W30" i="12"/>
  <c r="W56" i="12"/>
  <c r="W39" i="12"/>
  <c r="W55" i="12"/>
  <c r="AN28" i="32"/>
  <c r="W37" i="32"/>
  <c r="W39" i="32"/>
  <c r="W55" i="32"/>
  <c r="W47" i="31"/>
  <c r="AN34" i="31"/>
  <c r="AN31" i="31"/>
  <c r="W29" i="31"/>
  <c r="W42" i="27"/>
  <c r="W44" i="27"/>
  <c r="W56" i="27"/>
  <c r="W53" i="27"/>
  <c r="W57" i="27"/>
  <c r="AU25" i="53"/>
  <c r="A15" i="53"/>
  <c r="A1" i="53"/>
  <c r="AN28" i="53"/>
  <c r="W39" i="53"/>
  <c r="W46" i="53"/>
  <c r="W55" i="53"/>
  <c r="W37" i="62"/>
  <c r="W44" i="62"/>
  <c r="W38" i="62"/>
  <c r="AN31" i="62"/>
  <c r="W58" i="62"/>
  <c r="AN37" i="46"/>
  <c r="W38" i="46"/>
  <c r="W37" i="46"/>
  <c r="W39" i="46"/>
  <c r="W46" i="46"/>
  <c r="W49" i="15"/>
  <c r="W44" i="15"/>
  <c r="W32" i="15"/>
  <c r="AN32" i="15"/>
  <c r="AN37" i="56"/>
  <c r="AN33" i="56"/>
  <c r="W27" i="56"/>
  <c r="W42" i="56"/>
  <c r="W45" i="56"/>
  <c r="U21" i="32"/>
  <c r="E9" i="32" s="1"/>
  <c r="W52" i="48"/>
  <c r="W30" i="48"/>
  <c r="W46" i="48"/>
  <c r="W43" i="48"/>
  <c r="W37" i="48"/>
  <c r="AV33" i="51"/>
  <c r="AW33" i="51" s="1"/>
  <c r="AR33" i="51"/>
  <c r="AK32" i="20"/>
  <c r="AE32" i="20"/>
  <c r="AA32" i="20"/>
  <c r="AF32" i="20"/>
  <c r="AK39" i="20"/>
  <c r="AE39" i="20"/>
  <c r="AA39" i="20"/>
  <c r="AF39" i="20"/>
  <c r="AF42" i="51"/>
  <c r="AA42" i="51"/>
  <c r="AK42" i="51"/>
  <c r="AE42" i="51"/>
  <c r="AK27" i="51"/>
  <c r="AF27" i="51"/>
  <c r="AE27" i="51"/>
  <c r="AA27" i="51"/>
  <c r="AF50" i="51"/>
  <c r="AE50" i="51"/>
  <c r="AA50" i="51"/>
  <c r="AK50" i="51"/>
  <c r="AV29" i="28"/>
  <c r="AW29" i="28" s="1"/>
  <c r="AR29" i="28"/>
  <c r="AF28" i="28"/>
  <c r="AE28" i="28"/>
  <c r="AK28" i="28"/>
  <c r="AA28" i="28"/>
  <c r="AF48" i="28"/>
  <c r="AE48" i="28"/>
  <c r="AA48" i="28"/>
  <c r="AK48" i="28"/>
  <c r="AA47" i="28"/>
  <c r="AK47" i="28"/>
  <c r="AF47" i="28"/>
  <c r="AE47" i="28"/>
  <c r="AF36" i="20"/>
  <c r="AA36" i="20"/>
  <c r="AK36" i="20"/>
  <c r="AE36" i="20"/>
  <c r="AA58" i="20"/>
  <c r="AK58" i="20"/>
  <c r="AF58" i="20"/>
  <c r="AE58" i="20"/>
  <c r="AF40" i="20"/>
  <c r="AA40" i="20"/>
  <c r="AE40" i="20"/>
  <c r="AK40" i="20"/>
  <c r="AK41" i="20"/>
  <c r="AA41" i="20"/>
  <c r="AF41" i="20"/>
  <c r="AE41" i="20"/>
  <c r="AV29" i="35"/>
  <c r="AW29" i="35" s="1"/>
  <c r="AR29" i="35"/>
  <c r="AU30" i="41"/>
  <c r="AT37" i="41"/>
  <c r="AK42" i="35"/>
  <c r="AF42" i="35"/>
  <c r="AE42" i="35"/>
  <c r="AA42" i="35"/>
  <c r="AE29" i="35"/>
  <c r="AK29" i="35"/>
  <c r="AF29" i="35"/>
  <c r="AA29" i="35"/>
  <c r="AF30" i="35"/>
  <c r="AE30" i="35"/>
  <c r="AA30" i="35"/>
  <c r="AK30" i="35"/>
  <c r="AF28" i="43"/>
  <c r="AE28" i="43"/>
  <c r="AA28" i="43"/>
  <c r="AK28" i="43"/>
  <c r="AF56" i="43"/>
  <c r="AE56" i="43"/>
  <c r="AA56" i="43"/>
  <c r="AK56" i="43"/>
  <c r="AA55" i="43"/>
  <c r="AK55" i="43"/>
  <c r="AF55" i="43"/>
  <c r="AE55" i="43"/>
  <c r="AT35" i="11"/>
  <c r="AU30" i="11"/>
  <c r="AT36" i="11"/>
  <c r="AT37" i="19"/>
  <c r="AU35" i="19"/>
  <c r="AG43" i="55"/>
  <c r="AL43" i="55"/>
  <c r="AU36" i="54"/>
  <c r="AU31" i="54"/>
  <c r="AU32" i="54"/>
  <c r="AT29" i="39"/>
  <c r="AT35" i="39"/>
  <c r="AF40" i="47"/>
  <c r="AE40" i="47"/>
  <c r="AK40" i="47"/>
  <c r="AA40" i="47"/>
  <c r="AF47" i="47"/>
  <c r="AA47" i="47"/>
  <c r="AK47" i="47"/>
  <c r="AE47" i="47"/>
  <c r="AK50" i="47"/>
  <c r="AF50" i="47"/>
  <c r="AE50" i="47"/>
  <c r="AA50" i="47"/>
  <c r="AE32" i="47"/>
  <c r="AA32" i="47"/>
  <c r="AK32" i="47"/>
  <c r="AF32" i="47"/>
  <c r="AE47" i="59"/>
  <c r="AF47" i="59"/>
  <c r="AK47" i="59"/>
  <c r="AA47" i="59"/>
  <c r="AF39" i="59"/>
  <c r="AA39" i="59"/>
  <c r="AE39" i="59"/>
  <c r="AK39" i="59"/>
  <c r="AE58" i="59"/>
  <c r="AA58" i="59"/>
  <c r="AK58" i="59"/>
  <c r="AF58" i="59"/>
  <c r="U21" i="52"/>
  <c r="E9" i="52" s="1"/>
  <c r="W44" i="21"/>
  <c r="W28" i="21"/>
  <c r="W36" i="21"/>
  <c r="W34" i="21"/>
  <c r="AN33" i="21"/>
  <c r="U21" i="27"/>
  <c r="E9" i="27" s="1"/>
  <c r="W54" i="52"/>
  <c r="AN33" i="52"/>
  <c r="W31" i="52"/>
  <c r="AN31" i="52"/>
  <c r="W55" i="7"/>
  <c r="W36" i="7"/>
  <c r="W29" i="7"/>
  <c r="W30" i="7"/>
  <c r="U21" i="46"/>
  <c r="E9" i="46" s="1"/>
  <c r="W46" i="37"/>
  <c r="W44" i="37"/>
  <c r="AN34" i="37"/>
  <c r="W43" i="37"/>
  <c r="W50" i="45"/>
  <c r="AN35" i="45"/>
  <c r="W27" i="45"/>
  <c r="W42" i="45"/>
  <c r="W55" i="45"/>
  <c r="W41" i="38"/>
  <c r="W38" i="38"/>
  <c r="W57" i="38"/>
  <c r="W48" i="12"/>
  <c r="W32" i="12"/>
  <c r="W57" i="12"/>
  <c r="W41" i="12"/>
  <c r="AN33" i="12"/>
  <c r="W30" i="32"/>
  <c r="W48" i="32"/>
  <c r="W41" i="32"/>
  <c r="W27" i="32"/>
  <c r="AU25" i="31"/>
  <c r="A15" i="31"/>
  <c r="A1" i="31"/>
  <c r="W40" i="31"/>
  <c r="W43" i="31"/>
  <c r="AN35" i="31"/>
  <c r="W54" i="27"/>
  <c r="A15" i="27"/>
  <c r="AU25" i="27"/>
  <c r="A1" i="27"/>
  <c r="W55" i="27"/>
  <c r="AN30" i="27"/>
  <c r="W58" i="53"/>
  <c r="W31" i="53"/>
  <c r="W27" i="53"/>
  <c r="W50" i="53"/>
  <c r="A15" i="62"/>
  <c r="AU25" i="62"/>
  <c r="A1" i="62"/>
  <c r="W46" i="62"/>
  <c r="AN28" i="62"/>
  <c r="W34" i="62"/>
  <c r="AN33" i="62"/>
  <c r="W27" i="46"/>
  <c r="W55" i="46"/>
  <c r="W40" i="46"/>
  <c r="W49" i="46"/>
  <c r="AN37" i="15"/>
  <c r="W28" i="15"/>
  <c r="W47" i="15"/>
  <c r="AN34" i="15"/>
  <c r="W54" i="15"/>
  <c r="W50" i="56"/>
  <c r="W58" i="56"/>
  <c r="AN34" i="48"/>
  <c r="AN30" i="48"/>
  <c r="AU28" i="48"/>
  <c r="AT28" i="48"/>
  <c r="W45" i="48"/>
  <c r="W42" i="48"/>
  <c r="AE41" i="28"/>
  <c r="AA41" i="28"/>
  <c r="AK41" i="28"/>
  <c r="AF41" i="28"/>
  <c r="AD56" i="19"/>
  <c r="AD54" i="19"/>
  <c r="AD52" i="19"/>
  <c r="AD50" i="19"/>
  <c r="AD48" i="19"/>
  <c r="AD46" i="19"/>
  <c r="AD44" i="19"/>
  <c r="AC38" i="19"/>
  <c r="AC30" i="19"/>
  <c r="AD29" i="19"/>
  <c r="AD58" i="19"/>
  <c r="AC43" i="19"/>
  <c r="AD31" i="19"/>
  <c r="AC58" i="19"/>
  <c r="AC54" i="19"/>
  <c r="AD51" i="19"/>
  <c r="AD40" i="19"/>
  <c r="AD32" i="19"/>
  <c r="AC31" i="19"/>
  <c r="AD57" i="19"/>
  <c r="AC51" i="19"/>
  <c r="AC48" i="19"/>
  <c r="AD45" i="19"/>
  <c r="AC40" i="19"/>
  <c r="AD33" i="19"/>
  <c r="AC32" i="19"/>
  <c r="AC57" i="19"/>
  <c r="AC45" i="19"/>
  <c r="AD42" i="19"/>
  <c r="AD35" i="19"/>
  <c r="AD34" i="19"/>
  <c r="AC33" i="19"/>
  <c r="AC56" i="19"/>
  <c r="AD53" i="19"/>
  <c r="AC42" i="19"/>
  <c r="AD39" i="19"/>
  <c r="AD36" i="19"/>
  <c r="AC35" i="19"/>
  <c r="AC34" i="19"/>
  <c r="AC53" i="19"/>
  <c r="AC50" i="19"/>
  <c r="AD47" i="19"/>
  <c r="AC39" i="19"/>
  <c r="AD37" i="19"/>
  <c r="AC36" i="19"/>
  <c r="AD27" i="19"/>
  <c r="AD55" i="19"/>
  <c r="AD41" i="19"/>
  <c r="AC28" i="19"/>
  <c r="AC55" i="19"/>
  <c r="AC52" i="19"/>
  <c r="AD49" i="19"/>
  <c r="AC41" i="19"/>
  <c r="AC29" i="19"/>
  <c r="AC49" i="19"/>
  <c r="AC46" i="19"/>
  <c r="AD43" i="19"/>
  <c r="AD30" i="19"/>
  <c r="AC44" i="19"/>
  <c r="AD38" i="19"/>
  <c r="AD28" i="19"/>
  <c r="AC47" i="19"/>
  <c r="AC37" i="19"/>
  <c r="AC27" i="19"/>
  <c r="AR34" i="28"/>
  <c r="AV34" i="28"/>
  <c r="AW34" i="28" s="1"/>
  <c r="AF37" i="28"/>
  <c r="AE37" i="28"/>
  <c r="AA37" i="28"/>
  <c r="AK37" i="28"/>
  <c r="AK36" i="28"/>
  <c r="AF36" i="28"/>
  <c r="AA36" i="28"/>
  <c r="AE36" i="28"/>
  <c r="AF50" i="28"/>
  <c r="AE50" i="28"/>
  <c r="AA50" i="28"/>
  <c r="AK50" i="28"/>
  <c r="AF32" i="28"/>
  <c r="AE32" i="28"/>
  <c r="AA32" i="28"/>
  <c r="AK32" i="28"/>
  <c r="AA49" i="28"/>
  <c r="AK49" i="28"/>
  <c r="AF49" i="28"/>
  <c r="AE49" i="28"/>
  <c r="AE44" i="20"/>
  <c r="AK44" i="20"/>
  <c r="AF44" i="20"/>
  <c r="AA44" i="20"/>
  <c r="AU34" i="41"/>
  <c r="AR29" i="41"/>
  <c r="AV29" i="41"/>
  <c r="AW29" i="41" s="1"/>
  <c r="AA36" i="35"/>
  <c r="AF36" i="35"/>
  <c r="AK36" i="35"/>
  <c r="AE36" i="35"/>
  <c r="AR33" i="43"/>
  <c r="AV33" i="43"/>
  <c r="AW33" i="43" s="1"/>
  <c r="AR33" i="28"/>
  <c r="AV33" i="28"/>
  <c r="AW33" i="28" s="1"/>
  <c r="AA35" i="43"/>
  <c r="AK35" i="43"/>
  <c r="AF35" i="43"/>
  <c r="AE35" i="43"/>
  <c r="AF29" i="43"/>
  <c r="AE29" i="43"/>
  <c r="AA29" i="43"/>
  <c r="AK29" i="43"/>
  <c r="AF30" i="43"/>
  <c r="AE30" i="43"/>
  <c r="AA30" i="43"/>
  <c r="AK30" i="43"/>
  <c r="AF57" i="43"/>
  <c r="AE57" i="43"/>
  <c r="AA57" i="43"/>
  <c r="AK57" i="43"/>
  <c r="AT28" i="11"/>
  <c r="AT33" i="11"/>
  <c r="AU29" i="19"/>
  <c r="AU36" i="19"/>
  <c r="AT36" i="19"/>
  <c r="AL27" i="55"/>
  <c r="AG27" i="55"/>
  <c r="AT30" i="54"/>
  <c r="AT35" i="54"/>
  <c r="AT33" i="54"/>
  <c r="AU30" i="39"/>
  <c r="AT27" i="39"/>
  <c r="AG42" i="55"/>
  <c r="AL42" i="55"/>
  <c r="AF43" i="47"/>
  <c r="AA43" i="47"/>
  <c r="AK43" i="47"/>
  <c r="AE43" i="47"/>
  <c r="AK52" i="47"/>
  <c r="AF52" i="47"/>
  <c r="AE52" i="47"/>
  <c r="AA52" i="47"/>
  <c r="AV30" i="28"/>
  <c r="AW30" i="28" s="1"/>
  <c r="AR30" i="28"/>
  <c r="AF33" i="59"/>
  <c r="AK33" i="59"/>
  <c r="AA33" i="59"/>
  <c r="AE33" i="59"/>
  <c r="AE54" i="59"/>
  <c r="AK54" i="59"/>
  <c r="AA54" i="59"/>
  <c r="AF54" i="59"/>
  <c r="AG30" i="55"/>
  <c r="AL30" i="55"/>
  <c r="AG54" i="55"/>
  <c r="AL54" i="55"/>
  <c r="AG50" i="55"/>
  <c r="AL50" i="55"/>
  <c r="W42" i="21"/>
  <c r="W40" i="21"/>
  <c r="W43" i="21"/>
  <c r="W35" i="21"/>
  <c r="U21" i="45"/>
  <c r="E9" i="45" s="1"/>
  <c r="A15" i="52"/>
  <c r="AU25" i="52"/>
  <c r="A1" i="52"/>
  <c r="W44" i="52"/>
  <c r="W50" i="52"/>
  <c r="W34" i="52"/>
  <c r="W39" i="7"/>
  <c r="W40" i="7"/>
  <c r="AN36" i="7"/>
  <c r="AN37" i="37"/>
  <c r="W28" i="37"/>
  <c r="AN36" i="37"/>
  <c r="W45" i="37"/>
  <c r="W32" i="45"/>
  <c r="AN29" i="45"/>
  <c r="W56" i="45"/>
  <c r="W52" i="38"/>
  <c r="W48" i="38"/>
  <c r="AN31" i="38"/>
  <c r="W58" i="38"/>
  <c r="AN32" i="12"/>
  <c r="W38" i="12"/>
  <c r="W27" i="12"/>
  <c r="AN31" i="12"/>
  <c r="W35" i="12"/>
  <c r="W32" i="32"/>
  <c r="AU28" i="32"/>
  <c r="AT28" i="32"/>
  <c r="AN31" i="32"/>
  <c r="AN34" i="32"/>
  <c r="AU27" i="31"/>
  <c r="AT27" i="31"/>
  <c r="W45" i="31"/>
  <c r="W27" i="31"/>
  <c r="W44" i="31"/>
  <c r="W36" i="27"/>
  <c r="W28" i="27"/>
  <c r="W46" i="27"/>
  <c r="AN33" i="27"/>
  <c r="W33" i="27"/>
  <c r="W42" i="53"/>
  <c r="AN32" i="53"/>
  <c r="W37" i="53"/>
  <c r="AN31" i="53"/>
  <c r="W28" i="62"/>
  <c r="W48" i="62"/>
  <c r="W31" i="62"/>
  <c r="W43" i="62"/>
  <c r="W35" i="62"/>
  <c r="AN30" i="46"/>
  <c r="W56" i="46"/>
  <c r="W41" i="46"/>
  <c r="AN29" i="15"/>
  <c r="AT34" i="15" s="1"/>
  <c r="A15" i="15"/>
  <c r="AU25" i="15"/>
  <c r="A1" i="15"/>
  <c r="AN35" i="15"/>
  <c r="W58" i="15"/>
  <c r="W28" i="56"/>
  <c r="W51" i="56"/>
  <c r="W37" i="56"/>
  <c r="W53" i="56"/>
  <c r="AU29" i="56"/>
  <c r="AT29" i="56"/>
  <c r="W32" i="48"/>
  <c r="W29" i="48"/>
  <c r="W47" i="48"/>
  <c r="AR33" i="60"/>
  <c r="AV33" i="60"/>
  <c r="AW33" i="60" s="1"/>
  <c r="AR28" i="60"/>
  <c r="AV28" i="60"/>
  <c r="AA53" i="51"/>
  <c r="AK53" i="51"/>
  <c r="AF53" i="51"/>
  <c r="AE53" i="51"/>
  <c r="AF54" i="51"/>
  <c r="AE54" i="51"/>
  <c r="AK54" i="51"/>
  <c r="AA54" i="51"/>
  <c r="AA58" i="51"/>
  <c r="AK58" i="51"/>
  <c r="AF58" i="51"/>
  <c r="AE58" i="51"/>
  <c r="AF46" i="51"/>
  <c r="AE46" i="51"/>
  <c r="AA46" i="51"/>
  <c r="AK46" i="51"/>
  <c r="AD56" i="11"/>
  <c r="AD54" i="11"/>
  <c r="AD52" i="11"/>
  <c r="AD50" i="11"/>
  <c r="AD48" i="11"/>
  <c r="AD46" i="11"/>
  <c r="AD44" i="11"/>
  <c r="AC38" i="11"/>
  <c r="AC30" i="11"/>
  <c r="AD29" i="11"/>
  <c r="AC42" i="11"/>
  <c r="AD40" i="11"/>
  <c r="AC37" i="11"/>
  <c r="AD36" i="11"/>
  <c r="AC28" i="11"/>
  <c r="AD27" i="11"/>
  <c r="AD58" i="11"/>
  <c r="AC52" i="11"/>
  <c r="AC47" i="11"/>
  <c r="AD32" i="11"/>
  <c r="AC58" i="11"/>
  <c r="AD57" i="11"/>
  <c r="AD51" i="11"/>
  <c r="AD42" i="11"/>
  <c r="AC32" i="11"/>
  <c r="AC29" i="11"/>
  <c r="AC57" i="11"/>
  <c r="AC56" i="11"/>
  <c r="AC51" i="11"/>
  <c r="AC46" i="11"/>
  <c r="AC36" i="11"/>
  <c r="AD55" i="11"/>
  <c r="AD45" i="11"/>
  <c r="AD41" i="11"/>
  <c r="AD33" i="11"/>
  <c r="AC55" i="11"/>
  <c r="AC50" i="11"/>
  <c r="AC45" i="11"/>
  <c r="AC41" i="11"/>
  <c r="AC33" i="11"/>
  <c r="AD30" i="11"/>
  <c r="AC27" i="11"/>
  <c r="AD49" i="11"/>
  <c r="AD37" i="11"/>
  <c r="AC54" i="11"/>
  <c r="AC49" i="11"/>
  <c r="AC44" i="11"/>
  <c r="AC40" i="11"/>
  <c r="AD34" i="11"/>
  <c r="AD53" i="11"/>
  <c r="AD43" i="11"/>
  <c r="AD39" i="11"/>
  <c r="AC34" i="11"/>
  <c r="AD31" i="11"/>
  <c r="AD28" i="11"/>
  <c r="AC53" i="11"/>
  <c r="AC48" i="11"/>
  <c r="AC43" i="11"/>
  <c r="AC39" i="11"/>
  <c r="AD38" i="11"/>
  <c r="AD35" i="11"/>
  <c r="AC31" i="11"/>
  <c r="AD47" i="11"/>
  <c r="AC35" i="11"/>
  <c r="AU37" i="60"/>
  <c r="AT37" i="60"/>
  <c r="AF44" i="51"/>
  <c r="AE44" i="51"/>
  <c r="AA44" i="51"/>
  <c r="AK44" i="51"/>
  <c r="AF56" i="51"/>
  <c r="AE56" i="51"/>
  <c r="AK56" i="51"/>
  <c r="AA56" i="51"/>
  <c r="AF28" i="51"/>
  <c r="AK28" i="51"/>
  <c r="AE28" i="51"/>
  <c r="AA28" i="51"/>
  <c r="AF30" i="51"/>
  <c r="AE30" i="51"/>
  <c r="AK30" i="51"/>
  <c r="AA30" i="51"/>
  <c r="AE57" i="51"/>
  <c r="AA57" i="51"/>
  <c r="AK57" i="51"/>
  <c r="AF57" i="51"/>
  <c r="AL28" i="55"/>
  <c r="AG28" i="55"/>
  <c r="AG53" i="55"/>
  <c r="AL53" i="55"/>
  <c r="AF42" i="28"/>
  <c r="AE42" i="28"/>
  <c r="AA42" i="28"/>
  <c r="AK42" i="28"/>
  <c r="AF52" i="28"/>
  <c r="AE52" i="28"/>
  <c r="AA52" i="28"/>
  <c r="AK52" i="28"/>
  <c r="AA51" i="28"/>
  <c r="AK51" i="28"/>
  <c r="AF51" i="28"/>
  <c r="AE51" i="28"/>
  <c r="AF27" i="20"/>
  <c r="AE27" i="20"/>
  <c r="AA27" i="20"/>
  <c r="AK27" i="20"/>
  <c r="AE46" i="20"/>
  <c r="AF46" i="20"/>
  <c r="AA46" i="20"/>
  <c r="AK46" i="20"/>
  <c r="AT31" i="41"/>
  <c r="AT30" i="41"/>
  <c r="AF38" i="35"/>
  <c r="AE38" i="35"/>
  <c r="AA38" i="35"/>
  <c r="AK38" i="35"/>
  <c r="AG57" i="55"/>
  <c r="AL57" i="55"/>
  <c r="E6" i="40"/>
  <c r="E7" i="40"/>
  <c r="E5" i="40"/>
  <c r="AF37" i="43"/>
  <c r="AE37" i="43"/>
  <c r="AA37" i="43"/>
  <c r="AK37" i="43"/>
  <c r="AE33" i="43"/>
  <c r="AA33" i="43"/>
  <c r="AK33" i="43"/>
  <c r="AF33" i="43"/>
  <c r="AG31" i="55"/>
  <c r="AL31" i="55"/>
  <c r="AU28" i="11"/>
  <c r="AU33" i="11"/>
  <c r="AT31" i="19"/>
  <c r="AU37" i="19"/>
  <c r="AV36" i="47"/>
  <c r="AW36" i="47" s="1"/>
  <c r="AR36" i="47"/>
  <c r="AP53" i="55"/>
  <c r="AP51" i="55"/>
  <c r="AP49" i="55"/>
  <c r="AP47" i="55"/>
  <c r="AP45" i="55"/>
  <c r="AP43" i="55"/>
  <c r="E4" i="55"/>
  <c r="AP44" i="55"/>
  <c r="AP54" i="55"/>
  <c r="AP50" i="55"/>
  <c r="AP46" i="55"/>
  <c r="AP52" i="55"/>
  <c r="AP48" i="55"/>
  <c r="AP40" i="55"/>
  <c r="AP42" i="55"/>
  <c r="U9" i="55"/>
  <c r="AP41" i="55"/>
  <c r="AL35" i="55"/>
  <c r="AG35" i="55"/>
  <c r="AT27" i="54"/>
  <c r="AU27" i="54"/>
  <c r="AT31" i="39"/>
  <c r="AU35" i="39"/>
  <c r="AK54" i="47"/>
  <c r="AF54" i="47"/>
  <c r="AE54" i="47"/>
  <c r="AA54" i="47"/>
  <c r="AK28" i="59"/>
  <c r="AE28" i="59"/>
  <c r="AF28" i="59"/>
  <c r="AA28" i="59"/>
  <c r="AA36" i="59"/>
  <c r="AK36" i="59"/>
  <c r="AF36" i="59"/>
  <c r="AE36" i="59"/>
  <c r="AK42" i="59"/>
  <c r="AA42" i="59"/>
  <c r="AE42" i="59"/>
  <c r="AF42" i="59"/>
  <c r="AA27" i="59"/>
  <c r="AF27" i="59"/>
  <c r="AE27" i="59"/>
  <c r="AK27" i="59"/>
  <c r="AV37" i="51"/>
  <c r="AW37" i="51" s="1"/>
  <c r="AR37" i="51"/>
  <c r="U21" i="21"/>
  <c r="E9" i="21" s="1"/>
  <c r="W31" i="21"/>
  <c r="W54" i="21"/>
  <c r="AU28" i="21"/>
  <c r="AT28" i="21"/>
  <c r="W45" i="21"/>
  <c r="U21" i="56"/>
  <c r="E9" i="56" s="1"/>
  <c r="W40" i="52"/>
  <c r="W46" i="52"/>
  <c r="W58" i="52"/>
  <c r="W43" i="52"/>
  <c r="AN31" i="7"/>
  <c r="AN32" i="7"/>
  <c r="W41" i="7"/>
  <c r="W44" i="7"/>
  <c r="W38" i="7"/>
  <c r="W54" i="37"/>
  <c r="AN30" i="37"/>
  <c r="W36" i="37"/>
  <c r="W32" i="37"/>
  <c r="W47" i="37"/>
  <c r="AN36" i="45"/>
  <c r="W36" i="45"/>
  <c r="W41" i="45"/>
  <c r="AN31" i="45"/>
  <c r="W29" i="38"/>
  <c r="AU28" i="38"/>
  <c r="AT28" i="38"/>
  <c r="W35" i="38"/>
  <c r="W34" i="38"/>
  <c r="W28" i="38"/>
  <c r="U21" i="15"/>
  <c r="E9" i="15" s="1"/>
  <c r="W40" i="12"/>
  <c r="W42" i="12"/>
  <c r="AT29" i="12"/>
  <c r="AU29" i="12"/>
  <c r="W34" i="12"/>
  <c r="AN37" i="32"/>
  <c r="W38" i="32"/>
  <c r="W29" i="32"/>
  <c r="W34" i="32"/>
  <c r="W36" i="32"/>
  <c r="AN37" i="31"/>
  <c r="W34" i="31"/>
  <c r="W57" i="31"/>
  <c r="AN30" i="31"/>
  <c r="W46" i="31"/>
  <c r="W52" i="27"/>
  <c r="W40" i="27"/>
  <c r="AN31" i="27"/>
  <c r="W35" i="27"/>
  <c r="W39" i="27"/>
  <c r="AU27" i="53"/>
  <c r="AT27" i="53"/>
  <c r="AN36" i="53"/>
  <c r="W40" i="53"/>
  <c r="W34" i="53"/>
  <c r="AN35" i="62"/>
  <c r="W50" i="62"/>
  <c r="AN29" i="62"/>
  <c r="W45" i="62"/>
  <c r="AN35" i="46"/>
  <c r="AN36" i="46"/>
  <c r="W31" i="46"/>
  <c r="W48" i="46"/>
  <c r="AN29" i="46"/>
  <c r="W52" i="15"/>
  <c r="W34" i="15"/>
  <c r="W40" i="15"/>
  <c r="AU28" i="15"/>
  <c r="AT28" i="15"/>
  <c r="AN31" i="56"/>
  <c r="W36" i="56"/>
  <c r="W33" i="56"/>
  <c r="W30" i="56"/>
  <c r="AU25" i="48"/>
  <c r="A15" i="48"/>
  <c r="A1" i="48"/>
  <c r="W36" i="48"/>
  <c r="AN29" i="48"/>
  <c r="AU27" i="48" s="1"/>
  <c r="W49" i="48"/>
  <c r="AK40" i="28"/>
  <c r="AF40" i="28"/>
  <c r="AA40" i="28"/>
  <c r="AE40" i="28"/>
  <c r="AF54" i="28"/>
  <c r="AE54" i="28"/>
  <c r="AA54" i="28"/>
  <c r="AK54" i="28"/>
  <c r="AA53" i="28"/>
  <c r="AK53" i="28"/>
  <c r="AF53" i="28"/>
  <c r="AE53" i="28"/>
  <c r="AE42" i="20"/>
  <c r="AF42" i="20"/>
  <c r="AA42" i="20"/>
  <c r="AK42" i="20"/>
  <c r="AA51" i="20"/>
  <c r="AK51" i="20"/>
  <c r="AF51" i="20"/>
  <c r="AE51" i="20"/>
  <c r="AE48" i="20"/>
  <c r="AF48" i="20"/>
  <c r="AA48" i="20"/>
  <c r="AK48" i="20"/>
  <c r="AT27" i="41"/>
  <c r="AU37" i="41"/>
  <c r="AE43" i="35"/>
  <c r="AK43" i="35"/>
  <c r="AF43" i="35"/>
  <c r="AA43" i="35"/>
  <c r="AA40" i="35"/>
  <c r="AF40" i="35"/>
  <c r="AK40" i="35"/>
  <c r="AE40" i="35"/>
  <c r="AA27" i="35"/>
  <c r="AF27" i="35"/>
  <c r="AE27" i="35"/>
  <c r="AK27" i="35"/>
  <c r="AF44" i="35"/>
  <c r="AE44" i="35"/>
  <c r="AK44" i="35"/>
  <c r="AA44" i="35"/>
  <c r="BF39" i="40"/>
  <c r="BF40" i="40" s="1"/>
  <c r="BF42" i="40" s="1"/>
  <c r="E12" i="40"/>
  <c r="AV28" i="28"/>
  <c r="AW28" i="28" s="1"/>
  <c r="AR28" i="28"/>
  <c r="AF42" i="43"/>
  <c r="AE42" i="43"/>
  <c r="AA42" i="43"/>
  <c r="AK42" i="43"/>
  <c r="AF38" i="43"/>
  <c r="AE38" i="43"/>
  <c r="AA38" i="43"/>
  <c r="AK38" i="43"/>
  <c r="AA34" i="43"/>
  <c r="AK34" i="43"/>
  <c r="AF34" i="43"/>
  <c r="AE34" i="43"/>
  <c r="AR31" i="43"/>
  <c r="AV31" i="43"/>
  <c r="AW31" i="43" s="1"/>
  <c r="AV30" i="35"/>
  <c r="AW30" i="35" s="1"/>
  <c r="AR30" i="35"/>
  <c r="AG44" i="55"/>
  <c r="AL44" i="55"/>
  <c r="AT31" i="11"/>
  <c r="AU36" i="11"/>
  <c r="AU32" i="19"/>
  <c r="AT34" i="19"/>
  <c r="AR34" i="47"/>
  <c r="AV34" i="47"/>
  <c r="AW34" i="47" s="1"/>
  <c r="AV36" i="51"/>
  <c r="AW36" i="51" s="1"/>
  <c r="AR36" i="51"/>
  <c r="AR36" i="35"/>
  <c r="AV36" i="35"/>
  <c r="AW36" i="35" s="1"/>
  <c r="AU35" i="54"/>
  <c r="AT32" i="54"/>
  <c r="AD58" i="60"/>
  <c r="AC35" i="60"/>
  <c r="AC57" i="60"/>
  <c r="AC32" i="60"/>
  <c r="AD31" i="60"/>
  <c r="AD53" i="60"/>
  <c r="AD48" i="60"/>
  <c r="AD43" i="60"/>
  <c r="AC39" i="60"/>
  <c r="AC38" i="60"/>
  <c r="AC34" i="60"/>
  <c r="AC31" i="60"/>
  <c r="AD28" i="60"/>
  <c r="AC53" i="60"/>
  <c r="AC48" i="60"/>
  <c r="AC43" i="60"/>
  <c r="AD35" i="60"/>
  <c r="AC28" i="60"/>
  <c r="AD52" i="60"/>
  <c r="AD47" i="60"/>
  <c r="AC55" i="60"/>
  <c r="AD54" i="60"/>
  <c r="AD49" i="60"/>
  <c r="AD44" i="60"/>
  <c r="AD40" i="60"/>
  <c r="AC37" i="60"/>
  <c r="AD55" i="60"/>
  <c r="AD45" i="60"/>
  <c r="AC58" i="60"/>
  <c r="AC56" i="60"/>
  <c r="AC50" i="60"/>
  <c r="AD37" i="60"/>
  <c r="AC36" i="60"/>
  <c r="AD32" i="60"/>
  <c r="AD29" i="60"/>
  <c r="AC54" i="60"/>
  <c r="AD39" i="60"/>
  <c r="AC51" i="60"/>
  <c r="AC47" i="60"/>
  <c r="AD38" i="60"/>
  <c r="AD27" i="60"/>
  <c r="AC49" i="60"/>
  <c r="AC45" i="60"/>
  <c r="AC40" i="60"/>
  <c r="AC27" i="60"/>
  <c r="AD57" i="60"/>
  <c r="AC52" i="60"/>
  <c r="AD41" i="60"/>
  <c r="AD36" i="60"/>
  <c r="AC29" i="60"/>
  <c r="AD50" i="60"/>
  <c r="AD46" i="60"/>
  <c r="AC41" i="60"/>
  <c r="AC46" i="60"/>
  <c r="AD33" i="60"/>
  <c r="AC42" i="60"/>
  <c r="AC30" i="60"/>
  <c r="AD34" i="60"/>
  <c r="AD51" i="60"/>
  <c r="AC33" i="60"/>
  <c r="AC44" i="60"/>
  <c r="AD56" i="60"/>
  <c r="AD30" i="60"/>
  <c r="AD42" i="60"/>
  <c r="AV33" i="47"/>
  <c r="AW33" i="47" s="1"/>
  <c r="AR33" i="47"/>
  <c r="AV37" i="35"/>
  <c r="AW37" i="35" s="1"/>
  <c r="AR37" i="35"/>
  <c r="AU31" i="39"/>
  <c r="AT36" i="39"/>
  <c r="AV27" i="28"/>
  <c r="AW27" i="28" s="1"/>
  <c r="AR27" i="28"/>
  <c r="AV37" i="43"/>
  <c r="AW37" i="43" s="1"/>
  <c r="AR37" i="43"/>
  <c r="AA37" i="47"/>
  <c r="AF37" i="47"/>
  <c r="AE37" i="47"/>
  <c r="AK37" i="47"/>
  <c r="AF55" i="47"/>
  <c r="AA55" i="47"/>
  <c r="AK55" i="47"/>
  <c r="AE55" i="47"/>
  <c r="AK56" i="47"/>
  <c r="AF56" i="47"/>
  <c r="AE56" i="47"/>
  <c r="AA56" i="47"/>
  <c r="AR30" i="47"/>
  <c r="AV30" i="47"/>
  <c r="AW30" i="47" s="1"/>
  <c r="AF35" i="59"/>
  <c r="AA35" i="59"/>
  <c r="AK35" i="59"/>
  <c r="AE35" i="59"/>
  <c r="AF31" i="59"/>
  <c r="AE31" i="59"/>
  <c r="AK31" i="59"/>
  <c r="AA31" i="59"/>
  <c r="AE53" i="59"/>
  <c r="AA53" i="59"/>
  <c r="AK53" i="59"/>
  <c r="AF53" i="59"/>
  <c r="U21" i="38"/>
  <c r="E9" i="38" s="1"/>
  <c r="AN35" i="21"/>
  <c r="W48" i="21"/>
  <c r="W30" i="21"/>
  <c r="W47" i="21"/>
  <c r="AN37" i="52"/>
  <c r="W56" i="52"/>
  <c r="W35" i="52"/>
  <c r="AN29" i="52"/>
  <c r="AT27" i="52" s="1"/>
  <c r="W45" i="52"/>
  <c r="W34" i="7"/>
  <c r="W58" i="7"/>
  <c r="W28" i="7"/>
  <c r="W46" i="7"/>
  <c r="AN28" i="7"/>
  <c r="AT27" i="7" s="1"/>
  <c r="W31" i="37"/>
  <c r="W52" i="37"/>
  <c r="W50" i="37"/>
  <c r="AN33" i="37"/>
  <c r="W49" i="37"/>
  <c r="W33" i="45"/>
  <c r="W31" i="45"/>
  <c r="AN28" i="45"/>
  <c r="AT30" i="45" s="1"/>
  <c r="W34" i="45"/>
  <c r="W36" i="38"/>
  <c r="W30" i="38"/>
  <c r="AU25" i="38"/>
  <c r="A15" i="38"/>
  <c r="A1" i="38"/>
  <c r="W43" i="38"/>
  <c r="W37" i="38"/>
  <c r="A15" i="12"/>
  <c r="A1" i="12"/>
  <c r="AU25" i="12"/>
  <c r="W52" i="12"/>
  <c r="W29" i="12"/>
  <c r="W43" i="12"/>
  <c r="W42" i="32"/>
  <c r="AN29" i="32"/>
  <c r="AU31" i="32" s="1"/>
  <c r="W43" i="32"/>
  <c r="W40" i="32"/>
  <c r="W36" i="31"/>
  <c r="W35" i="31"/>
  <c r="W31" i="31"/>
  <c r="W49" i="31"/>
  <c r="W48" i="31"/>
  <c r="W37" i="27"/>
  <c r="W29" i="27"/>
  <c r="W34" i="27"/>
  <c r="W41" i="27"/>
  <c r="W30" i="53"/>
  <c r="AN30" i="53"/>
  <c r="AT35" i="53" s="1"/>
  <c r="W48" i="53"/>
  <c r="W43" i="53"/>
  <c r="W29" i="62"/>
  <c r="W52" i="62"/>
  <c r="W32" i="62"/>
  <c r="W47" i="62"/>
  <c r="W42" i="46"/>
  <c r="W33" i="46"/>
  <c r="W47" i="46"/>
  <c r="AN33" i="46"/>
  <c r="W32" i="46"/>
  <c r="AN31" i="15"/>
  <c r="W55" i="15"/>
  <c r="W35" i="15"/>
  <c r="W45" i="15"/>
  <c r="W30" i="15"/>
  <c r="AN32" i="56"/>
  <c r="W43" i="56"/>
  <c r="W39" i="56"/>
  <c r="W56" i="56"/>
  <c r="AN36" i="56"/>
  <c r="AN36" i="48"/>
  <c r="W38" i="48"/>
  <c r="W31" i="48"/>
  <c r="W51" i="48"/>
  <c r="AR30" i="60"/>
  <c r="AV30" i="60"/>
  <c r="AW30" i="60" s="1"/>
  <c r="AR35" i="60"/>
  <c r="AV35" i="60"/>
  <c r="AW35" i="60" s="1"/>
  <c r="AA49" i="51"/>
  <c r="AK49" i="51"/>
  <c r="AF49" i="51"/>
  <c r="AE49" i="51"/>
  <c r="AA47" i="51"/>
  <c r="AK47" i="51"/>
  <c r="AF47" i="51"/>
  <c r="AE47" i="51"/>
  <c r="AA33" i="51"/>
  <c r="AK33" i="51"/>
  <c r="AF33" i="51"/>
  <c r="AE33" i="51"/>
  <c r="AA55" i="28"/>
  <c r="AK55" i="28"/>
  <c r="AF55" i="28"/>
  <c r="AE55" i="28"/>
  <c r="AK43" i="20"/>
  <c r="AE43" i="20"/>
  <c r="AA43" i="20"/>
  <c r="AF43" i="20"/>
  <c r="AF49" i="20"/>
  <c r="AE49" i="20"/>
  <c r="AA49" i="20"/>
  <c r="AK49" i="20"/>
  <c r="AK30" i="20"/>
  <c r="AF30" i="20"/>
  <c r="AE30" i="20"/>
  <c r="AA30" i="20"/>
  <c r="AE50" i="20"/>
  <c r="AA50" i="20"/>
  <c r="AK50" i="20"/>
  <c r="AF50" i="20"/>
  <c r="AK27" i="43"/>
  <c r="AF27" i="43"/>
  <c r="AE27" i="43"/>
  <c r="AA27" i="43"/>
  <c r="AF44" i="43"/>
  <c r="AE44" i="43"/>
  <c r="AA44" i="43"/>
  <c r="AK44" i="43"/>
  <c r="AF31" i="43"/>
  <c r="AE31" i="43"/>
  <c r="AA31" i="43"/>
  <c r="AK31" i="43"/>
  <c r="AE39" i="43"/>
  <c r="AA39" i="43"/>
  <c r="AK39" i="43"/>
  <c r="AF39" i="43"/>
  <c r="AA43" i="43"/>
  <c r="AK43" i="43"/>
  <c r="AF43" i="43"/>
  <c r="AE43" i="43"/>
  <c r="AR32" i="43"/>
  <c r="AV32" i="43"/>
  <c r="AW32" i="43" s="1"/>
  <c r="AV31" i="35"/>
  <c r="AW31" i="35" s="1"/>
  <c r="AR31" i="35"/>
  <c r="AL58" i="55"/>
  <c r="AG58" i="55"/>
  <c r="AU31" i="11"/>
  <c r="AT29" i="11"/>
  <c r="AT30" i="19"/>
  <c r="AR32" i="51"/>
  <c r="AV32" i="51"/>
  <c r="AW32" i="51" s="1"/>
  <c r="AR34" i="35"/>
  <c r="AV34" i="35"/>
  <c r="AW34" i="35" s="1"/>
  <c r="AU34" i="54"/>
  <c r="AR31" i="47"/>
  <c r="AV31" i="47"/>
  <c r="AW31" i="47" s="1"/>
  <c r="AL56" i="55"/>
  <c r="AG56" i="55"/>
  <c r="AG47" i="55"/>
  <c r="AL47" i="55"/>
  <c r="AT32" i="39"/>
  <c r="AU27" i="39"/>
  <c r="E12" i="22"/>
  <c r="BF39" i="22"/>
  <c r="BF40" i="22" s="1"/>
  <c r="BF42" i="22" s="1"/>
  <c r="AV35" i="43"/>
  <c r="AW35" i="43" s="1"/>
  <c r="AR35" i="43"/>
  <c r="AF27" i="47"/>
  <c r="AK27" i="47"/>
  <c r="AE27" i="47"/>
  <c r="AA27" i="47"/>
  <c r="AK29" i="47"/>
  <c r="AF29" i="47"/>
  <c r="AE29" i="47"/>
  <c r="AA29" i="47"/>
  <c r="AF30" i="47"/>
  <c r="AE30" i="47"/>
  <c r="AA30" i="47"/>
  <c r="AK30" i="47"/>
  <c r="AE57" i="47"/>
  <c r="AA57" i="47"/>
  <c r="AK57" i="47"/>
  <c r="AF57" i="47"/>
  <c r="AC40" i="41"/>
  <c r="AC36" i="41"/>
  <c r="AD35" i="41"/>
  <c r="AC27" i="41"/>
  <c r="AD57" i="41"/>
  <c r="AC41" i="41"/>
  <c r="AC39" i="41"/>
  <c r="AC33" i="41"/>
  <c r="AD32" i="41"/>
  <c r="AC57" i="41"/>
  <c r="AC32" i="41"/>
  <c r="AD31" i="41"/>
  <c r="AD38" i="41"/>
  <c r="AC31" i="41"/>
  <c r="AD30" i="41"/>
  <c r="AC58" i="41"/>
  <c r="AD52" i="41"/>
  <c r="AD51" i="41"/>
  <c r="AC52" i="41"/>
  <c r="AC51" i="41"/>
  <c r="AD42" i="41"/>
  <c r="AD39" i="41"/>
  <c r="AD37" i="41"/>
  <c r="AD34" i="41"/>
  <c r="AC30" i="41"/>
  <c r="AD54" i="41"/>
  <c r="AD53" i="41"/>
  <c r="AD44" i="41"/>
  <c r="AD43" i="41"/>
  <c r="AC42" i="41"/>
  <c r="AD41" i="41"/>
  <c r="AD40" i="41"/>
  <c r="AC37" i="41"/>
  <c r="AC34" i="41"/>
  <c r="AC54" i="41"/>
  <c r="AC53" i="41"/>
  <c r="AC44" i="41"/>
  <c r="AC43" i="41"/>
  <c r="AD29" i="41"/>
  <c r="AD56" i="41"/>
  <c r="AD55" i="41"/>
  <c r="AD46" i="41"/>
  <c r="AD45" i="41"/>
  <c r="AD36" i="41"/>
  <c r="AD33" i="41"/>
  <c r="AC29" i="41"/>
  <c r="AC56" i="41"/>
  <c r="AC55" i="41"/>
  <c r="AC46" i="41"/>
  <c r="AC45" i="41"/>
  <c r="AD48" i="41"/>
  <c r="AD47" i="41"/>
  <c r="AD28" i="41"/>
  <c r="AC48" i="41"/>
  <c r="AC47" i="41"/>
  <c r="AC35" i="41"/>
  <c r="AC28" i="41"/>
  <c r="AD50" i="41"/>
  <c r="AD49" i="41"/>
  <c r="AC38" i="41"/>
  <c r="AD58" i="41"/>
  <c r="AC50" i="41"/>
  <c r="AC49" i="41"/>
  <c r="AD27" i="41"/>
  <c r="AE49" i="59"/>
  <c r="AA49" i="59"/>
  <c r="AK49" i="59"/>
  <c r="AF49" i="59"/>
  <c r="AA56" i="59"/>
  <c r="AF56" i="59"/>
  <c r="AK56" i="59"/>
  <c r="AE56" i="59"/>
  <c r="AK37" i="59"/>
  <c r="AE37" i="59"/>
  <c r="AA37" i="59"/>
  <c r="AF37" i="59"/>
  <c r="AG37" i="55"/>
  <c r="AL37" i="55"/>
  <c r="AG32" i="55"/>
  <c r="AL32" i="55"/>
  <c r="U21" i="31"/>
  <c r="E9" i="31" s="1"/>
  <c r="W37" i="21"/>
  <c r="W39" i="21"/>
  <c r="AN36" i="21"/>
  <c r="W49" i="21"/>
  <c r="U21" i="7"/>
  <c r="E9" i="7" s="1"/>
  <c r="W28" i="52"/>
  <c r="AN35" i="52"/>
  <c r="W32" i="52"/>
  <c r="W47" i="52"/>
  <c r="W43" i="7"/>
  <c r="AN30" i="7"/>
  <c r="W37" i="7"/>
  <c r="W48" i="7"/>
  <c r="W31" i="7"/>
  <c r="W27" i="37"/>
  <c r="A15" i="37"/>
  <c r="AU25" i="37"/>
  <c r="A1" i="37"/>
  <c r="AN35" i="37"/>
  <c r="W51" i="37"/>
  <c r="W40" i="45"/>
  <c r="AN32" i="45"/>
  <c r="W37" i="45"/>
  <c r="W43" i="45"/>
  <c r="W44" i="38"/>
  <c r="W39" i="38"/>
  <c r="AN33" i="38"/>
  <c r="W45" i="38"/>
  <c r="W42" i="38"/>
  <c r="W36" i="12"/>
  <c r="W58" i="12"/>
  <c r="AN29" i="12"/>
  <c r="AU28" i="12" s="1"/>
  <c r="W45" i="12"/>
  <c r="W44" i="32"/>
  <c r="W31" i="32"/>
  <c r="W45" i="32"/>
  <c r="W50" i="32"/>
  <c r="W39" i="31"/>
  <c r="AN36" i="31"/>
  <c r="AN33" i="31"/>
  <c r="W28" i="31"/>
  <c r="W50" i="31"/>
  <c r="AN29" i="27"/>
  <c r="W50" i="27"/>
  <c r="W43" i="27"/>
  <c r="W30" i="27"/>
  <c r="W41" i="53"/>
  <c r="W29" i="53"/>
  <c r="W35" i="53"/>
  <c r="W45" i="53"/>
  <c r="W27" i="62"/>
  <c r="W54" i="62"/>
  <c r="W57" i="62"/>
  <c r="W49" i="62"/>
  <c r="U21" i="12"/>
  <c r="E9" i="12" s="1"/>
  <c r="W43" i="46"/>
  <c r="W36" i="46"/>
  <c r="W50" i="46"/>
  <c r="W54" i="46"/>
  <c r="W57" i="46"/>
  <c r="W43" i="15"/>
  <c r="W27" i="15"/>
  <c r="W42" i="15"/>
  <c r="W57" i="15"/>
  <c r="AN36" i="15"/>
  <c r="W54" i="56"/>
  <c r="W29" i="56"/>
  <c r="W44" i="56"/>
  <c r="W57" i="56"/>
  <c r="W38" i="56"/>
  <c r="W40" i="48"/>
  <c r="W39" i="48"/>
  <c r="W33" i="48"/>
  <c r="W53" i="48"/>
  <c r="AT32" i="41"/>
  <c r="AT32" i="60"/>
  <c r="AT35" i="60"/>
  <c r="AA51" i="51"/>
  <c r="AK51" i="51"/>
  <c r="AF51" i="51"/>
  <c r="AE51" i="51"/>
  <c r="AF52" i="51"/>
  <c r="AE52" i="51"/>
  <c r="AK52" i="51"/>
  <c r="AA52" i="51"/>
  <c r="AF31" i="51"/>
  <c r="AE31" i="51"/>
  <c r="AK31" i="51"/>
  <c r="AA31" i="51"/>
  <c r="AA39" i="51"/>
  <c r="AK39" i="51"/>
  <c r="AF39" i="51"/>
  <c r="AE39" i="51"/>
  <c r="AV33" i="35"/>
  <c r="AW33" i="35" s="1"/>
  <c r="AR33" i="35"/>
  <c r="AA58" i="28"/>
  <c r="AK58" i="28"/>
  <c r="AF58" i="28"/>
  <c r="AE58" i="28"/>
  <c r="AF29" i="28"/>
  <c r="AE29" i="28"/>
  <c r="AA29" i="28"/>
  <c r="AK29" i="28"/>
  <c r="AF30" i="28"/>
  <c r="AE30" i="28"/>
  <c r="AK30" i="28"/>
  <c r="AA30" i="28"/>
  <c r="AF57" i="28"/>
  <c r="AE57" i="28"/>
  <c r="AA57" i="28"/>
  <c r="AK57" i="28"/>
  <c r="AK45" i="20"/>
  <c r="AF45" i="20"/>
  <c r="AE45" i="20"/>
  <c r="AA45" i="20"/>
  <c r="AA31" i="20"/>
  <c r="AF31" i="20"/>
  <c r="AE31" i="20"/>
  <c r="AK31" i="20"/>
  <c r="AE52" i="20"/>
  <c r="AK52" i="20"/>
  <c r="AF52" i="20"/>
  <c r="AA52" i="20"/>
  <c r="AT35" i="41"/>
  <c r="AU27" i="41"/>
  <c r="AT34" i="41"/>
  <c r="AE49" i="35"/>
  <c r="AK49" i="35"/>
  <c r="AA49" i="35"/>
  <c r="AF49" i="35"/>
  <c r="AE57" i="35"/>
  <c r="AA57" i="35"/>
  <c r="AK57" i="35"/>
  <c r="AF57" i="35"/>
  <c r="AK37" i="35"/>
  <c r="AF37" i="35"/>
  <c r="AE37" i="35"/>
  <c r="AA37" i="35"/>
  <c r="AE45" i="35"/>
  <c r="AK45" i="35"/>
  <c r="AF45" i="35"/>
  <c r="AA45" i="35"/>
  <c r="AF48" i="35"/>
  <c r="AE48" i="35"/>
  <c r="AK48" i="35"/>
  <c r="AA48" i="35"/>
  <c r="AF46" i="43"/>
  <c r="AE46" i="43"/>
  <c r="AA46" i="43"/>
  <c r="AK46" i="43"/>
  <c r="AE41" i="43"/>
  <c r="AA41" i="43"/>
  <c r="AK41" i="43"/>
  <c r="AF41" i="43"/>
  <c r="AA45" i="43"/>
  <c r="AK45" i="43"/>
  <c r="AF45" i="43"/>
  <c r="AE45" i="43"/>
  <c r="AT34" i="11"/>
  <c r="AU29" i="11"/>
  <c r="AU31" i="19"/>
  <c r="AT33" i="19"/>
  <c r="AV36" i="28"/>
  <c r="AW36" i="28" s="1"/>
  <c r="AR36" i="28"/>
  <c r="AR30" i="20"/>
  <c r="AV30" i="20"/>
  <c r="AW30" i="20" s="1"/>
  <c r="AT36" i="54"/>
  <c r="AU28" i="54"/>
  <c r="AG38" i="55"/>
  <c r="AL38" i="55"/>
  <c r="AU29" i="39"/>
  <c r="AU32" i="39"/>
  <c r="AT28" i="39"/>
  <c r="AV27" i="47"/>
  <c r="AW27" i="47" s="1"/>
  <c r="AR27" i="47"/>
  <c r="AV27" i="35"/>
  <c r="AW27" i="35" s="1"/>
  <c r="AR27" i="35"/>
  <c r="AF45" i="47"/>
  <c r="AA45" i="47"/>
  <c r="AK45" i="47"/>
  <c r="AE45" i="47"/>
  <c r="AF51" i="47"/>
  <c r="AA51" i="47"/>
  <c r="AK51" i="47"/>
  <c r="AE51" i="47"/>
  <c r="AA33" i="47"/>
  <c r="AK33" i="47"/>
  <c r="AF33" i="47"/>
  <c r="AE33" i="47"/>
  <c r="AR30" i="51"/>
  <c r="AV30" i="51"/>
  <c r="AW30" i="51" s="1"/>
  <c r="AV27" i="20"/>
  <c r="AW27" i="20" s="1"/>
  <c r="AR27" i="20"/>
  <c r="AF41" i="59"/>
  <c r="AE41" i="59"/>
  <c r="AA41" i="59"/>
  <c r="AK41" i="59"/>
  <c r="AF29" i="59"/>
  <c r="AE29" i="59"/>
  <c r="AA29" i="59"/>
  <c r="AK29" i="59"/>
  <c r="AA40" i="59"/>
  <c r="AF40" i="59"/>
  <c r="AE40" i="59"/>
  <c r="AK40" i="59"/>
  <c r="AE45" i="59"/>
  <c r="AK45" i="59"/>
  <c r="AA45" i="59"/>
  <c r="AF45" i="59"/>
  <c r="AF38" i="59"/>
  <c r="AE38" i="59"/>
  <c r="AK38" i="59"/>
  <c r="AA38" i="59"/>
  <c r="AV37" i="28"/>
  <c r="AW37" i="28" s="1"/>
  <c r="AR37" i="28"/>
  <c r="W56" i="21"/>
  <c r="W38" i="21"/>
  <c r="W51" i="21"/>
  <c r="U21" i="53"/>
  <c r="E9" i="53" s="1"/>
  <c r="W37" i="52"/>
  <c r="W57" i="52"/>
  <c r="W49" i="52"/>
  <c r="W33" i="7"/>
  <c r="W42" i="7"/>
  <c r="W50" i="7"/>
  <c r="W40" i="37"/>
  <c r="W53" i="37"/>
  <c r="W52" i="45"/>
  <c r="W54" i="45"/>
  <c r="W38" i="45"/>
  <c r="W45" i="45"/>
  <c r="U21" i="48"/>
  <c r="E9" i="48" s="1"/>
  <c r="W54" i="38"/>
  <c r="W50" i="38"/>
  <c r="AN36" i="38"/>
  <c r="W47" i="38"/>
  <c r="W31" i="12"/>
  <c r="W47" i="12"/>
  <c r="W35" i="32"/>
  <c r="W47" i="32"/>
  <c r="W52" i="32"/>
  <c r="W51" i="31"/>
  <c r="AN29" i="31"/>
  <c r="AU34" i="31" s="1"/>
  <c r="W52" i="31"/>
  <c r="W58" i="27"/>
  <c r="W45" i="27"/>
  <c r="W36" i="53"/>
  <c r="W54" i="53"/>
  <c r="W56" i="53"/>
  <c r="W28" i="53"/>
  <c r="W47" i="53"/>
  <c r="AN30" i="62"/>
  <c r="AT30" i="62" s="1"/>
  <c r="W51" i="62"/>
  <c r="A15" i="46"/>
  <c r="AU25" i="46"/>
  <c r="A1" i="46"/>
  <c r="W51" i="46"/>
  <c r="W58" i="46"/>
  <c r="W50" i="15"/>
  <c r="W31" i="15"/>
  <c r="W38" i="15"/>
  <c r="W55" i="56"/>
  <c r="AN30" i="56"/>
  <c r="W47" i="56"/>
  <c r="W32" i="56"/>
  <c r="W56" i="48"/>
  <c r="W41" i="48"/>
  <c r="W35" i="48"/>
  <c r="W55" i="48"/>
  <c r="AV32" i="60"/>
  <c r="AW32" i="60" s="1"/>
  <c r="AR32" i="60"/>
  <c r="AA40" i="51"/>
  <c r="AK40" i="51"/>
  <c r="AF40" i="51"/>
  <c r="AE40" i="51"/>
  <c r="AE36" i="51"/>
  <c r="AA36" i="51"/>
  <c r="AK36" i="51"/>
  <c r="AF36" i="51"/>
  <c r="AV36" i="60"/>
  <c r="AW36" i="60" s="1"/>
  <c r="AR36" i="60"/>
  <c r="AE53" i="35"/>
  <c r="AK53" i="35"/>
  <c r="AF53" i="35"/>
  <c r="AA53" i="35"/>
  <c r="AE47" i="35"/>
  <c r="AK47" i="35"/>
  <c r="AF47" i="35"/>
  <c r="AA47" i="35"/>
  <c r="AF31" i="35"/>
  <c r="AA31" i="35"/>
  <c r="AE31" i="35"/>
  <c r="AK31" i="35"/>
  <c r="AF46" i="35"/>
  <c r="AE46" i="35"/>
  <c r="AA46" i="35"/>
  <c r="AK46" i="35"/>
  <c r="AF33" i="35"/>
  <c r="AK33" i="35"/>
  <c r="AE33" i="35"/>
  <c r="AA33" i="35"/>
  <c r="AT28" i="60"/>
  <c r="AF37" i="51"/>
  <c r="AA37" i="51"/>
  <c r="AK37" i="51"/>
  <c r="AE37" i="51"/>
  <c r="AF48" i="51"/>
  <c r="AE48" i="51"/>
  <c r="AA48" i="51"/>
  <c r="AK48" i="51"/>
  <c r="AA41" i="51"/>
  <c r="AK41" i="51"/>
  <c r="AE41" i="51"/>
  <c r="AF41" i="51"/>
  <c r="AV34" i="43"/>
  <c r="AW34" i="43" s="1"/>
  <c r="AR34" i="43"/>
  <c r="AG52" i="55"/>
  <c r="AL52" i="55"/>
  <c r="AV29" i="47"/>
  <c r="AW29" i="47" s="1"/>
  <c r="AR29" i="47"/>
  <c r="AA35" i="28"/>
  <c r="AK35" i="28"/>
  <c r="AE35" i="28"/>
  <c r="AF35" i="28"/>
  <c r="AE33" i="28"/>
  <c r="AA33" i="28"/>
  <c r="AK33" i="28"/>
  <c r="AF33" i="28"/>
  <c r="AK55" i="20"/>
  <c r="AF55" i="20"/>
  <c r="AE55" i="20"/>
  <c r="AA55" i="20"/>
  <c r="AK53" i="20"/>
  <c r="AE53" i="20"/>
  <c r="AA53" i="20"/>
  <c r="AF53" i="20"/>
  <c r="AK35" i="20"/>
  <c r="AF35" i="20"/>
  <c r="AE35" i="20"/>
  <c r="AA35" i="20"/>
  <c r="AA38" i="20"/>
  <c r="AK38" i="20"/>
  <c r="AF38" i="20"/>
  <c r="AE38" i="20"/>
  <c r="AE54" i="20"/>
  <c r="AK54" i="20"/>
  <c r="AF54" i="20"/>
  <c r="AA54" i="20"/>
  <c r="BN21" i="50"/>
  <c r="AK28" i="35"/>
  <c r="AF28" i="35"/>
  <c r="AE28" i="35"/>
  <c r="AA28" i="35"/>
  <c r="AE55" i="35"/>
  <c r="AK55" i="35"/>
  <c r="AF55" i="35"/>
  <c r="AA55" i="35"/>
  <c r="AF50" i="35"/>
  <c r="AE50" i="35"/>
  <c r="AA50" i="35"/>
  <c r="AK50" i="35"/>
  <c r="AF39" i="35"/>
  <c r="AK39" i="35"/>
  <c r="AE39" i="35"/>
  <c r="AA39" i="35"/>
  <c r="AA58" i="35"/>
  <c r="AE58" i="35"/>
  <c r="AK58" i="35"/>
  <c r="AF58" i="35"/>
  <c r="AR32" i="35"/>
  <c r="AV32" i="35"/>
  <c r="AW32" i="35" s="1"/>
  <c r="AK36" i="43"/>
  <c r="AF36" i="43"/>
  <c r="AE36" i="43"/>
  <c r="AA36" i="43"/>
  <c r="AF48" i="43"/>
  <c r="AE48" i="43"/>
  <c r="AA48" i="43"/>
  <c r="AK48" i="43"/>
  <c r="AA47" i="43"/>
  <c r="AK47" i="43"/>
  <c r="AF47" i="43"/>
  <c r="AE47" i="43"/>
  <c r="AT37" i="11"/>
  <c r="AT32" i="11"/>
  <c r="AT29" i="19"/>
  <c r="AU34" i="19"/>
  <c r="AR32" i="28"/>
  <c r="AV32" i="28"/>
  <c r="AW32" i="28" s="1"/>
  <c r="AV37" i="20"/>
  <c r="AW37" i="20" s="1"/>
  <c r="AR37" i="20"/>
  <c r="AL29" i="55"/>
  <c r="AG29" i="55"/>
  <c r="AU29" i="54"/>
  <c r="BN21" i="57"/>
  <c r="AT37" i="39"/>
  <c r="AT33" i="39"/>
  <c r="AU36" i="39"/>
  <c r="AF53" i="47"/>
  <c r="AA53" i="47"/>
  <c r="AK53" i="47"/>
  <c r="AE53" i="47"/>
  <c r="AF36" i="47"/>
  <c r="AK36" i="47"/>
  <c r="AA36" i="47"/>
  <c r="AE36" i="47"/>
  <c r="AA28" i="47"/>
  <c r="AF28" i="47"/>
  <c r="AE28" i="47"/>
  <c r="AK28" i="47"/>
  <c r="AF38" i="47"/>
  <c r="AE38" i="47"/>
  <c r="AK38" i="47"/>
  <c r="AA38" i="47"/>
  <c r="AR34" i="51"/>
  <c r="AV34" i="51"/>
  <c r="AW34" i="51" s="1"/>
  <c r="AV31" i="20"/>
  <c r="AW31" i="20" s="1"/>
  <c r="AR31" i="20"/>
  <c r="AK46" i="59"/>
  <c r="AF46" i="59"/>
  <c r="AE46" i="59"/>
  <c r="AA46" i="59"/>
  <c r="AK48" i="59"/>
  <c r="AF48" i="59"/>
  <c r="AA48" i="59"/>
  <c r="AE48" i="59"/>
  <c r="AK44" i="59"/>
  <c r="AF44" i="59"/>
  <c r="AE44" i="59"/>
  <c r="AA44" i="59"/>
  <c r="AV35" i="28"/>
  <c r="AW35" i="28" s="1"/>
  <c r="AR35" i="28"/>
  <c r="AV35" i="35"/>
  <c r="AW35" i="35" s="1"/>
  <c r="AR35" i="35"/>
  <c r="AN37" i="21"/>
  <c r="AN30" i="21"/>
  <c r="AN29" i="21"/>
  <c r="AT37" i="21" s="1"/>
  <c r="W53" i="21"/>
  <c r="AN36" i="52"/>
  <c r="W30" i="52"/>
  <c r="W48" i="52"/>
  <c r="AN30" i="52"/>
  <c r="W51" i="52"/>
  <c r="W47" i="7"/>
  <c r="AN33" i="7"/>
  <c r="AN29" i="7"/>
  <c r="W52" i="7"/>
  <c r="AN32" i="37"/>
  <c r="W41" i="37"/>
  <c r="W39" i="37"/>
  <c r="W48" i="37"/>
  <c r="W55" i="37"/>
  <c r="W57" i="45"/>
  <c r="W58" i="45"/>
  <c r="W44" i="45"/>
  <c r="W47" i="45"/>
  <c r="AN30" i="38"/>
  <c r="AU37" i="38" s="1"/>
  <c r="W27" i="38"/>
  <c r="W46" i="38"/>
  <c r="W49" i="38"/>
  <c r="AN37" i="12"/>
  <c r="W50" i="12"/>
  <c r="W54" i="12"/>
  <c r="W46" i="12"/>
  <c r="W49" i="12"/>
  <c r="AU25" i="32"/>
  <c r="A15" i="32"/>
  <c r="A1" i="32"/>
  <c r="AN33" i="32"/>
  <c r="W57" i="32"/>
  <c r="W49" i="32"/>
  <c r="W54" i="32"/>
  <c r="W37" i="31"/>
  <c r="W33" i="31"/>
  <c r="W30" i="31"/>
  <c r="W38" i="31"/>
  <c r="W54" i="31"/>
  <c r="AN32" i="27"/>
  <c r="W47" i="27"/>
  <c r="W38" i="27"/>
  <c r="W32" i="53"/>
  <c r="W52" i="53"/>
  <c r="W57" i="53"/>
  <c r="W33" i="53"/>
  <c r="W49" i="53"/>
  <c r="AN37" i="62"/>
  <c r="W36" i="62"/>
  <c r="AT31" i="62"/>
  <c r="AU30" i="62"/>
  <c r="AU37" i="62"/>
  <c r="AT37" i="62"/>
  <c r="AT29" i="62"/>
  <c r="AU27" i="62"/>
  <c r="AT36" i="62"/>
  <c r="AU35" i="62"/>
  <c r="AT27" i="62"/>
  <c r="AU34" i="62"/>
  <c r="AT32" i="62"/>
  <c r="AU32" i="62"/>
  <c r="AT34" i="62"/>
  <c r="W33" i="62"/>
  <c r="W53" i="62"/>
  <c r="W45" i="46"/>
  <c r="AN28" i="46"/>
  <c r="AT33" i="46" s="1"/>
  <c r="W52" i="46"/>
  <c r="W28" i="46"/>
  <c r="AN30" i="15"/>
  <c r="AU33" i="15" s="1"/>
  <c r="W37" i="15"/>
  <c r="W53" i="15"/>
  <c r="AN33" i="15"/>
  <c r="AN29" i="56"/>
  <c r="AU27" i="56" s="1"/>
  <c r="W41" i="56"/>
  <c r="AU25" i="56"/>
  <c r="A15" i="56"/>
  <c r="A1" i="56"/>
  <c r="AN34" i="56"/>
  <c r="AN37" i="48"/>
  <c r="W57" i="48"/>
  <c r="AN33" i="48"/>
  <c r="W48" i="48"/>
  <c r="AN32" i="48"/>
  <c r="AF46" i="28"/>
  <c r="AE46" i="28"/>
  <c r="AA46" i="28"/>
  <c r="AK46" i="28"/>
  <c r="AG48" i="55"/>
  <c r="AL48" i="55"/>
  <c r="AA34" i="51"/>
  <c r="AK34" i="51"/>
  <c r="AF34" i="51"/>
  <c r="AE34" i="51"/>
  <c r="AA43" i="51"/>
  <c r="AK43" i="51"/>
  <c r="AE43" i="51"/>
  <c r="AF43" i="51"/>
  <c r="AF38" i="51"/>
  <c r="AE38" i="51"/>
  <c r="AK38" i="51"/>
  <c r="AA38" i="51"/>
  <c r="AF56" i="28"/>
  <c r="AE56" i="28"/>
  <c r="AA56" i="28"/>
  <c r="AK56" i="28"/>
  <c r="AV35" i="51"/>
  <c r="AW35" i="51" s="1"/>
  <c r="AR35" i="51"/>
  <c r="AU31" i="60"/>
  <c r="AD58" i="54"/>
  <c r="AC35" i="54"/>
  <c r="AC55" i="54"/>
  <c r="AC53" i="54"/>
  <c r="AC51" i="54"/>
  <c r="AC49" i="54"/>
  <c r="AC47" i="54"/>
  <c r="AC45" i="54"/>
  <c r="AC43" i="54"/>
  <c r="AD41" i="54"/>
  <c r="AD39" i="54"/>
  <c r="AC34" i="54"/>
  <c r="AD33" i="54"/>
  <c r="AC57" i="54"/>
  <c r="AC32" i="54"/>
  <c r="AD31" i="54"/>
  <c r="AD49" i="54"/>
  <c r="AD48" i="54"/>
  <c r="AC40" i="54"/>
  <c r="AD47" i="54"/>
  <c r="AD46" i="54"/>
  <c r="AD29" i="54"/>
  <c r="AD27" i="54"/>
  <c r="AD57" i="54"/>
  <c r="AC56" i="54"/>
  <c r="AD55" i="54"/>
  <c r="AD54" i="54"/>
  <c r="AD45" i="54"/>
  <c r="AD44" i="54"/>
  <c r="AC37" i="54"/>
  <c r="AC33" i="54"/>
  <c r="AD52" i="54"/>
  <c r="AD42" i="54"/>
  <c r="AD36" i="54"/>
  <c r="AD35" i="54"/>
  <c r="AD53" i="54"/>
  <c r="AD43" i="54"/>
  <c r="AD34" i="54"/>
  <c r="AD32" i="54"/>
  <c r="AC31" i="54"/>
  <c r="AD30" i="54"/>
  <c r="AD40" i="54"/>
  <c r="AD56" i="54"/>
  <c r="AD51" i="54"/>
  <c r="AD50" i="54"/>
  <c r="AD38" i="54"/>
  <c r="AC52" i="54"/>
  <c r="AC50" i="54"/>
  <c r="AC38" i="54"/>
  <c r="AC27" i="54"/>
  <c r="AC54" i="54"/>
  <c r="AC48" i="54"/>
  <c r="AC46" i="54"/>
  <c r="AC30" i="54"/>
  <c r="AC44" i="54"/>
  <c r="AC42" i="54"/>
  <c r="AC36" i="54"/>
  <c r="AD28" i="54"/>
  <c r="AC28" i="54"/>
  <c r="AC58" i="54"/>
  <c r="AC39" i="54"/>
  <c r="AD37" i="54"/>
  <c r="AC41" i="54"/>
  <c r="AC29" i="54"/>
  <c r="AT27" i="60"/>
  <c r="AV27" i="60" s="1"/>
  <c r="AW27" i="60" s="1"/>
  <c r="AF29" i="51"/>
  <c r="AE29" i="51"/>
  <c r="AA29" i="51"/>
  <c r="AK29" i="51"/>
  <c r="AF38" i="28"/>
  <c r="AE38" i="28"/>
  <c r="AK38" i="28"/>
  <c r="AA38" i="28"/>
  <c r="AA34" i="28"/>
  <c r="AK34" i="28"/>
  <c r="AF34" i="28"/>
  <c r="AE34" i="28"/>
  <c r="AR28" i="35"/>
  <c r="AV28" i="35"/>
  <c r="AW28" i="35" s="1"/>
  <c r="BN21" i="13"/>
  <c r="AV32" i="47"/>
  <c r="AW32" i="47" s="1"/>
  <c r="AR32" i="47"/>
  <c r="AF50" i="43"/>
  <c r="AE50" i="43"/>
  <c r="AA50" i="43"/>
  <c r="AK50" i="43"/>
  <c r="AF32" i="43"/>
  <c r="AE32" i="43"/>
  <c r="AA32" i="43"/>
  <c r="AK32" i="43"/>
  <c r="AA49" i="43"/>
  <c r="AK49" i="43"/>
  <c r="AF49" i="43"/>
  <c r="AE49" i="43"/>
  <c r="AU27" i="11"/>
  <c r="AU30" i="19"/>
  <c r="AT34" i="54"/>
  <c r="AT30" i="39"/>
  <c r="E5" i="22"/>
  <c r="E6" i="22"/>
  <c r="E7" i="22"/>
  <c r="AV33" i="20"/>
  <c r="AW33" i="20" s="1"/>
  <c r="AR33" i="20"/>
  <c r="AG34" i="55"/>
  <c r="AL34" i="55"/>
  <c r="AE58" i="47"/>
  <c r="AA58" i="47"/>
  <c r="AK58" i="47"/>
  <c r="AF58" i="47"/>
  <c r="AA42" i="47"/>
  <c r="AF42" i="47"/>
  <c r="AE42" i="47"/>
  <c r="AK42" i="47"/>
  <c r="AK44" i="47"/>
  <c r="AF44" i="47"/>
  <c r="AE44" i="47"/>
  <c r="AA44" i="47"/>
  <c r="AF31" i="47"/>
  <c r="AE31" i="47"/>
  <c r="AA31" i="47"/>
  <c r="AK31" i="47"/>
  <c r="AA39" i="47"/>
  <c r="AK39" i="47"/>
  <c r="AE39" i="47"/>
  <c r="AF39" i="47"/>
  <c r="AK35" i="47"/>
  <c r="AE35" i="47"/>
  <c r="AF35" i="47"/>
  <c r="AA35" i="47"/>
  <c r="AR31" i="51"/>
  <c r="AV31" i="51"/>
  <c r="AW31" i="51" s="1"/>
  <c r="AE50" i="59"/>
  <c r="AA50" i="59"/>
  <c r="AK50" i="59"/>
  <c r="AF50" i="59"/>
  <c r="AV37" i="47"/>
  <c r="AW37" i="47" s="1"/>
  <c r="AR37" i="47"/>
  <c r="AG55" i="55"/>
  <c r="AL55" i="55"/>
  <c r="AG51" i="55"/>
  <c r="AL51" i="55"/>
  <c r="W41" i="21"/>
  <c r="W46" i="21"/>
  <c r="W33" i="21"/>
  <c r="W32" i="21"/>
  <c r="W55" i="21"/>
  <c r="W52" i="52"/>
  <c r="W38" i="52"/>
  <c r="W27" i="52"/>
  <c r="W33" i="52"/>
  <c r="W53" i="52"/>
  <c r="W49" i="7"/>
  <c r="W35" i="7"/>
  <c r="W32" i="7"/>
  <c r="W54" i="7"/>
  <c r="W58" i="37"/>
  <c r="AN28" i="37"/>
  <c r="AT37" i="37" s="1"/>
  <c r="W42" i="37"/>
  <c r="W57" i="37"/>
  <c r="W30" i="45"/>
  <c r="AU25" i="45"/>
  <c r="A1" i="45"/>
  <c r="A15" i="45"/>
  <c r="W49" i="45"/>
  <c r="W56" i="38"/>
  <c r="W51" i="38"/>
  <c r="W28" i="12"/>
  <c r="AN35" i="12"/>
  <c r="AN30" i="12"/>
  <c r="AU36" i="12" s="1"/>
  <c r="W51" i="12"/>
  <c r="AN36" i="32"/>
  <c r="W46" i="32"/>
  <c r="AN30" i="32"/>
  <c r="W51" i="32"/>
  <c r="W56" i="32"/>
  <c r="W42" i="31"/>
  <c r="AN32" i="31"/>
  <c r="W41" i="31"/>
  <c r="W56" i="31"/>
  <c r="W27" i="27"/>
  <c r="W32" i="27"/>
  <c r="W49" i="27"/>
  <c r="AN28" i="27"/>
  <c r="AU27" i="27" s="1"/>
  <c r="AN37" i="53"/>
  <c r="AN34" i="53"/>
  <c r="AN33" i="53"/>
  <c r="W51" i="53"/>
  <c r="W40" i="62"/>
  <c r="W30" i="62"/>
  <c r="W39" i="62"/>
  <c r="W55" i="62"/>
  <c r="W29" i="46"/>
  <c r="AN34" i="46"/>
  <c r="W53" i="46"/>
  <c r="W30" i="46"/>
  <c r="U21" i="37"/>
  <c r="E9" i="37" s="1"/>
  <c r="W41" i="15"/>
  <c r="W36" i="15"/>
  <c r="W33" i="15"/>
  <c r="W48" i="15"/>
  <c r="W52" i="56"/>
  <c r="W46" i="56"/>
  <c r="W34" i="56"/>
  <c r="AN35" i="56"/>
  <c r="U21" i="62"/>
  <c r="E9" i="62" s="1"/>
  <c r="W27" i="48"/>
  <c r="W44" i="48"/>
  <c r="AN31" i="48"/>
  <c r="W58" i="48"/>
  <c r="G46" i="4"/>
  <c r="L8" i="4"/>
  <c r="G22" i="4"/>
  <c r="N30" i="4"/>
  <c r="N26" i="4"/>
  <c r="N51" i="4"/>
  <c r="N15" i="4"/>
  <c r="G8" i="4"/>
  <c r="G25" i="4"/>
  <c r="M35" i="4"/>
  <c r="G65" i="4"/>
  <c r="H55" i="4"/>
  <c r="Y26" i="50"/>
  <c r="J41" i="4"/>
  <c r="X1" i="13"/>
  <c r="A9" i="57"/>
  <c r="L37" i="4"/>
  <c r="L16" i="4"/>
  <c r="G34" i="4"/>
  <c r="N22" i="4"/>
  <c r="M25" i="4"/>
  <c r="N37" i="4"/>
  <c r="G6" i="4"/>
  <c r="G15" i="4"/>
  <c r="M14" i="4"/>
  <c r="N16" i="4"/>
  <c r="G12" i="4"/>
  <c r="X1" i="50"/>
  <c r="K41" i="4"/>
  <c r="H5" i="4"/>
  <c r="H10" i="4"/>
  <c r="AI27" i="57"/>
  <c r="X1" i="9"/>
  <c r="L12" i="4"/>
  <c r="G31" i="4"/>
  <c r="M30" i="4"/>
  <c r="G37" i="4"/>
  <c r="M6" i="4"/>
  <c r="I41" i="4"/>
  <c r="E58" i="4"/>
  <c r="H20" i="4"/>
  <c r="X1" i="57"/>
  <c r="N14" i="4"/>
  <c r="M22" i="4"/>
  <c r="M31" i="4"/>
  <c r="L35" i="4"/>
  <c r="L31" i="4"/>
  <c r="L6" i="4"/>
  <c r="G44" i="4"/>
  <c r="M51" i="4"/>
  <c r="U15" i="13"/>
  <c r="F58" i="4"/>
  <c r="H13" i="4"/>
  <c r="H56" i="4"/>
  <c r="AI27" i="58"/>
  <c r="G24" i="4"/>
  <c r="N35" i="4"/>
  <c r="G26" i="4"/>
  <c r="N25" i="4"/>
  <c r="M37" i="4"/>
  <c r="M16" i="4"/>
  <c r="N44" i="4"/>
  <c r="H33" i="4"/>
  <c r="AJ27" i="50"/>
  <c r="U14" i="13"/>
  <c r="AH27" i="9"/>
  <c r="AJ27" i="58"/>
  <c r="AH27" i="58"/>
  <c r="N8" i="4"/>
  <c r="N46" i="4"/>
  <c r="L26" i="4"/>
  <c r="L51" i="4"/>
  <c r="L65" i="4"/>
  <c r="L25" i="4"/>
  <c r="G51" i="4"/>
  <c r="M26" i="4"/>
  <c r="L30" i="4"/>
  <c r="M8" i="4"/>
  <c r="H48" i="4"/>
  <c r="AI27" i="50"/>
  <c r="Y26" i="13"/>
  <c r="AJ27" i="57"/>
  <c r="A9" i="9"/>
  <c r="Y26" i="58"/>
  <c r="I21" i="4"/>
  <c r="M65" i="4"/>
  <c r="M34" i="4"/>
  <c r="G35" i="4"/>
  <c r="M44" i="4"/>
  <c r="L34" i="4"/>
  <c r="M15" i="4"/>
  <c r="N34" i="4"/>
  <c r="N24" i="4"/>
  <c r="H27" i="4"/>
  <c r="U15" i="50"/>
  <c r="AI27" i="13"/>
  <c r="H32" i="4"/>
  <c r="Y26" i="57"/>
  <c r="H50" i="4"/>
  <c r="U15" i="9"/>
  <c r="H38" i="4"/>
  <c r="N6" i="4"/>
  <c r="N12" i="4"/>
  <c r="G14" i="4"/>
  <c r="L22" i="4"/>
  <c r="N31" i="4"/>
  <c r="L44" i="4"/>
  <c r="U14" i="50"/>
  <c r="AJ27" i="13"/>
  <c r="U14" i="57"/>
  <c r="AJ27" i="9"/>
  <c r="J21" i="4"/>
  <c r="U15" i="58"/>
  <c r="G16" i="4"/>
  <c r="M46" i="4"/>
  <c r="M12" i="4"/>
  <c r="N65" i="4"/>
  <c r="M24" i="4"/>
  <c r="A9" i="50"/>
  <c r="H47" i="4"/>
  <c r="AH27" i="13"/>
  <c r="H59" i="4"/>
  <c r="U15" i="57"/>
  <c r="AI27" i="9"/>
  <c r="K21" i="4"/>
  <c r="U14" i="58"/>
  <c r="U14" i="9"/>
  <c r="G30" i="4"/>
  <c r="L46" i="4"/>
  <c r="L15" i="4"/>
  <c r="L24" i="4"/>
  <c r="L14" i="4"/>
  <c r="AH27" i="50"/>
  <c r="A9" i="13"/>
  <c r="H39" i="4"/>
  <c r="AH27" i="57"/>
  <c r="Y26" i="9"/>
  <c r="A9" i="58"/>
  <c r="X1" i="58"/>
  <c r="H66" i="4"/>
  <c r="D53" i="4"/>
  <c r="D11" i="4"/>
  <c r="D61" i="4"/>
  <c r="D60" i="4"/>
  <c r="D7" i="4"/>
  <c r="H1" i="58" l="1"/>
  <c r="Y41" i="9"/>
  <c r="Y39" i="9"/>
  <c r="Y33" i="9"/>
  <c r="AP30" i="9"/>
  <c r="Y57" i="9"/>
  <c r="Y32" i="9"/>
  <c r="AP29" i="9"/>
  <c r="Y38" i="9"/>
  <c r="AP36" i="9"/>
  <c r="Y30" i="9"/>
  <c r="AP27" i="9"/>
  <c r="AN27" i="9" s="1"/>
  <c r="Y55" i="9"/>
  <c r="Y53" i="9"/>
  <c r="Y51" i="9"/>
  <c r="Y49" i="9"/>
  <c r="Y47" i="9"/>
  <c r="Y45" i="9"/>
  <c r="Y43" i="9"/>
  <c r="Y34" i="9"/>
  <c r="AP31" i="9"/>
  <c r="Y58" i="9"/>
  <c r="Y52" i="9"/>
  <c r="Y37" i="9"/>
  <c r="A4" i="9"/>
  <c r="Y40" i="9"/>
  <c r="Y54" i="9"/>
  <c r="Y44" i="9"/>
  <c r="Y42" i="9"/>
  <c r="AP34" i="9"/>
  <c r="Y29" i="9"/>
  <c r="Y36" i="9"/>
  <c r="Y56" i="9"/>
  <c r="Y46" i="9"/>
  <c r="AP33" i="9"/>
  <c r="Y28" i="9"/>
  <c r="AC26" i="9"/>
  <c r="Y48" i="9"/>
  <c r="Y35" i="9"/>
  <c r="W35" i="9" s="1"/>
  <c r="AP35" i="9"/>
  <c r="Y31" i="9"/>
  <c r="AP28" i="9"/>
  <c r="B12" i="9"/>
  <c r="Y50" i="9"/>
  <c r="AP32" i="9"/>
  <c r="AN32" i="9" s="1"/>
  <c r="Y27" i="9"/>
  <c r="AP37" i="9"/>
  <c r="AN37" i="9" s="1"/>
  <c r="AH38" i="57"/>
  <c r="AH30" i="57"/>
  <c r="AH56" i="57"/>
  <c r="AH54" i="57"/>
  <c r="AH52" i="57"/>
  <c r="AH50" i="57"/>
  <c r="AH48" i="57"/>
  <c r="AH46" i="57"/>
  <c r="AH44" i="57"/>
  <c r="AH29" i="57"/>
  <c r="AH40" i="57"/>
  <c r="AH36" i="57"/>
  <c r="AH49" i="57"/>
  <c r="AH34" i="57"/>
  <c r="AH28" i="57"/>
  <c r="AH31" i="57"/>
  <c r="AH47" i="57"/>
  <c r="AH35" i="57"/>
  <c r="AH55" i="57"/>
  <c r="AH45" i="57"/>
  <c r="AH32" i="57"/>
  <c r="AH58" i="57"/>
  <c r="AH57" i="57"/>
  <c r="AH51" i="57"/>
  <c r="AH41" i="57"/>
  <c r="AH39" i="57"/>
  <c r="AH37" i="57"/>
  <c r="AH33" i="57"/>
  <c r="U12" i="57"/>
  <c r="AH43" i="57"/>
  <c r="AH42" i="57"/>
  <c r="AH53" i="57"/>
  <c r="AH58" i="50"/>
  <c r="AH56" i="50"/>
  <c r="AH53" i="50"/>
  <c r="AH42" i="50"/>
  <c r="AH39" i="50"/>
  <c r="AH35" i="50"/>
  <c r="AH50" i="50"/>
  <c r="AH47" i="50"/>
  <c r="AH36" i="50"/>
  <c r="AH55" i="50"/>
  <c r="AH41" i="50"/>
  <c r="AH28" i="50"/>
  <c r="AH31" i="50"/>
  <c r="AH45" i="50"/>
  <c r="AH37" i="50"/>
  <c r="AH30" i="50"/>
  <c r="AH54" i="50"/>
  <c r="AH29" i="50"/>
  <c r="AH46" i="50"/>
  <c r="AH40" i="50"/>
  <c r="AH49" i="50"/>
  <c r="AH48" i="50"/>
  <c r="AH34" i="50"/>
  <c r="AH33" i="50"/>
  <c r="U12" i="50"/>
  <c r="AH51" i="50"/>
  <c r="AH43" i="50"/>
  <c r="AH32" i="50"/>
  <c r="AH57" i="50"/>
  <c r="AH52" i="50"/>
  <c r="AH44" i="50"/>
  <c r="AH38" i="50"/>
  <c r="AP55" i="9"/>
  <c r="U17" i="9"/>
  <c r="U18" i="9" s="1"/>
  <c r="U19" i="9"/>
  <c r="U20" i="9" s="1"/>
  <c r="U22" i="9" s="1"/>
  <c r="E8" i="9" s="1"/>
  <c r="AP55" i="58"/>
  <c r="U19" i="58"/>
  <c r="U20" i="58" s="1"/>
  <c r="U22" i="58" s="1"/>
  <c r="E8" i="58" s="1"/>
  <c r="U17" i="58"/>
  <c r="U18" i="58" s="1"/>
  <c r="AI58" i="9"/>
  <c r="AI55" i="9"/>
  <c r="AI53" i="9"/>
  <c r="AI51" i="9"/>
  <c r="AI49" i="9"/>
  <c r="AI47" i="9"/>
  <c r="AI45" i="9"/>
  <c r="AI43" i="9"/>
  <c r="AI34" i="9"/>
  <c r="AX34" i="9" s="1"/>
  <c r="AI57" i="9"/>
  <c r="AI32" i="9"/>
  <c r="AX32" i="9" s="1"/>
  <c r="AI35" i="9"/>
  <c r="AX35" i="9" s="1"/>
  <c r="AI36" i="9"/>
  <c r="AX36" i="9" s="1"/>
  <c r="U11" i="9"/>
  <c r="AI56" i="9"/>
  <c r="AI46" i="9"/>
  <c r="AI28" i="9"/>
  <c r="AX28" i="9" s="1"/>
  <c r="AI48" i="9"/>
  <c r="AI38" i="9"/>
  <c r="AI31" i="9"/>
  <c r="AX31" i="9" s="1"/>
  <c r="AI50" i="9"/>
  <c r="AI39" i="9"/>
  <c r="AI30" i="9"/>
  <c r="AX30" i="9" s="1"/>
  <c r="AI52" i="9"/>
  <c r="AI41" i="9"/>
  <c r="AI37" i="9"/>
  <c r="AX37" i="9" s="1"/>
  <c r="AI40" i="9"/>
  <c r="AI33" i="9"/>
  <c r="AX33" i="9" s="1"/>
  <c r="AX27" i="9"/>
  <c r="AI54" i="9"/>
  <c r="AI44" i="9"/>
  <c r="AI42" i="9"/>
  <c r="AI29" i="9"/>
  <c r="AX29" i="9" s="1"/>
  <c r="AH58" i="13"/>
  <c r="AH41" i="13"/>
  <c r="AH39" i="13"/>
  <c r="AH33" i="13"/>
  <c r="AH31" i="13"/>
  <c r="AH38" i="13"/>
  <c r="AH30" i="13"/>
  <c r="AH42" i="13"/>
  <c r="AH37" i="13"/>
  <c r="AH28" i="13"/>
  <c r="AH35" i="13"/>
  <c r="AH56" i="13"/>
  <c r="AH52" i="13"/>
  <c r="AH48" i="13"/>
  <c r="AH44" i="13"/>
  <c r="AH34" i="13"/>
  <c r="AH32" i="13"/>
  <c r="U12" i="13"/>
  <c r="AH29" i="13"/>
  <c r="AH53" i="13"/>
  <c r="AH49" i="13"/>
  <c r="AH45" i="13"/>
  <c r="AH40" i="13"/>
  <c r="AH57" i="13"/>
  <c r="AH54" i="13"/>
  <c r="AH50" i="13"/>
  <c r="AH46" i="13"/>
  <c r="AH55" i="13"/>
  <c r="AH51" i="13"/>
  <c r="AH47" i="13"/>
  <c r="AH43" i="13"/>
  <c r="AH36" i="13"/>
  <c r="AJ55" i="9"/>
  <c r="AJ53" i="9"/>
  <c r="AJ51" i="9"/>
  <c r="AJ49" i="9"/>
  <c r="AJ47" i="9"/>
  <c r="AJ45" i="9"/>
  <c r="AJ43" i="9"/>
  <c r="AJ34" i="9"/>
  <c r="AJ41" i="9"/>
  <c r="AJ39" i="9"/>
  <c r="AJ33" i="9"/>
  <c r="AJ31" i="9"/>
  <c r="AJ58" i="9"/>
  <c r="AJ56" i="9"/>
  <c r="AJ46" i="9"/>
  <c r="AJ32" i="9"/>
  <c r="AJ28" i="9"/>
  <c r="U13" i="9"/>
  <c r="AJ57" i="9"/>
  <c r="AJ48" i="9"/>
  <c r="AJ38" i="9"/>
  <c r="AJ35" i="9"/>
  <c r="AJ50" i="9"/>
  <c r="AJ30" i="9"/>
  <c r="AJ52" i="9"/>
  <c r="AJ37" i="9"/>
  <c r="AJ40" i="9"/>
  <c r="AJ54" i="9"/>
  <c r="AJ44" i="9"/>
  <c r="AJ42" i="9"/>
  <c r="AJ29" i="9"/>
  <c r="AJ36" i="9"/>
  <c r="AP55" i="57"/>
  <c r="U17" i="57"/>
  <c r="U18" i="57" s="1"/>
  <c r="U19" i="57"/>
  <c r="U20" i="57" s="1"/>
  <c r="U22" i="57" s="1"/>
  <c r="E8" i="57" s="1"/>
  <c r="AJ41" i="13"/>
  <c r="AJ39" i="13"/>
  <c r="AJ33" i="13"/>
  <c r="AJ31" i="13"/>
  <c r="AJ56" i="13"/>
  <c r="AJ54" i="13"/>
  <c r="AJ52" i="13"/>
  <c r="AJ50" i="13"/>
  <c r="AJ48" i="13"/>
  <c r="AJ46" i="13"/>
  <c r="AJ44" i="13"/>
  <c r="AJ29" i="13"/>
  <c r="AJ42" i="13"/>
  <c r="AJ37" i="13"/>
  <c r="AJ28" i="13"/>
  <c r="AJ35" i="13"/>
  <c r="AJ34" i="13"/>
  <c r="AJ32" i="13"/>
  <c r="AJ30" i="13"/>
  <c r="AJ53" i="13"/>
  <c r="AJ49" i="13"/>
  <c r="AJ45" i="13"/>
  <c r="AJ40" i="13"/>
  <c r="AJ57" i="13"/>
  <c r="AJ58" i="13"/>
  <c r="AJ38" i="13"/>
  <c r="AJ55" i="13"/>
  <c r="AJ51" i="13"/>
  <c r="AJ47" i="13"/>
  <c r="AJ43" i="13"/>
  <c r="AJ36" i="13"/>
  <c r="U13" i="13"/>
  <c r="AP55" i="50"/>
  <c r="U19" i="50"/>
  <c r="U20" i="50" s="1"/>
  <c r="U22" i="50" s="1"/>
  <c r="E8" i="50" s="1"/>
  <c r="U17" i="50"/>
  <c r="U18" i="50" s="1"/>
  <c r="Y40" i="57"/>
  <c r="Y36" i="57"/>
  <c r="AP34" i="57"/>
  <c r="AN34" i="57" s="1"/>
  <c r="Y27" i="57"/>
  <c r="Y35" i="57"/>
  <c r="AP33" i="57"/>
  <c r="Y55" i="57"/>
  <c r="Y53" i="57"/>
  <c r="Y51" i="57"/>
  <c r="Y49" i="57"/>
  <c r="Y47" i="57"/>
  <c r="Y45" i="57"/>
  <c r="Y43" i="57"/>
  <c r="Y58" i="57"/>
  <c r="Y54" i="57"/>
  <c r="Y44" i="57"/>
  <c r="Y29" i="57"/>
  <c r="AC26" i="57"/>
  <c r="Y52" i="57"/>
  <c r="Y41" i="57"/>
  <c r="Y33" i="57"/>
  <c r="AP30" i="57"/>
  <c r="Y50" i="57"/>
  <c r="AP36" i="57"/>
  <c r="Y34" i="57"/>
  <c r="AP31" i="57"/>
  <c r="Y48" i="57"/>
  <c r="Y28" i="57"/>
  <c r="Y46" i="57"/>
  <c r="AP32" i="57"/>
  <c r="AN32" i="57" s="1"/>
  <c r="Y56" i="57"/>
  <c r="Y39" i="57"/>
  <c r="Y30" i="57"/>
  <c r="AP27" i="57"/>
  <c r="AN27" i="57" s="1"/>
  <c r="Y38" i="57"/>
  <c r="AP29" i="57"/>
  <c r="AN29" i="57" s="1"/>
  <c r="Y37" i="57"/>
  <c r="Y42" i="57"/>
  <c r="AP28" i="57"/>
  <c r="AP35" i="57"/>
  <c r="Y32" i="57"/>
  <c r="Y31" i="57"/>
  <c r="Y57" i="57"/>
  <c r="W57" i="57" s="1"/>
  <c r="A4" i="57"/>
  <c r="B12" i="57"/>
  <c r="AP37" i="57"/>
  <c r="AI55" i="13"/>
  <c r="AI53" i="13"/>
  <c r="AI51" i="13"/>
  <c r="AI49" i="13"/>
  <c r="AI47" i="13"/>
  <c r="AI45" i="13"/>
  <c r="AI43" i="13"/>
  <c r="AI34" i="13"/>
  <c r="AX34" i="13" s="1"/>
  <c r="AI57" i="13"/>
  <c r="AI32" i="13"/>
  <c r="AX32" i="13" s="1"/>
  <c r="AI38" i="13"/>
  <c r="AI30" i="13"/>
  <c r="AX30" i="13" s="1"/>
  <c r="AI56" i="13"/>
  <c r="AI54" i="13"/>
  <c r="AI52" i="13"/>
  <c r="AI50" i="13"/>
  <c r="AI48" i="13"/>
  <c r="AI46" i="13"/>
  <c r="AI44" i="13"/>
  <c r="AI29" i="13"/>
  <c r="AX29" i="13" s="1"/>
  <c r="AI40" i="13"/>
  <c r="AI36" i="13"/>
  <c r="AX36" i="13" s="1"/>
  <c r="AI39" i="13"/>
  <c r="AI33" i="13"/>
  <c r="AX33" i="13" s="1"/>
  <c r="AI31" i="13"/>
  <c r="AX31" i="13" s="1"/>
  <c r="AI28" i="13"/>
  <c r="AX28" i="13" s="1"/>
  <c r="AI41" i="13"/>
  <c r="AI42" i="13"/>
  <c r="U11" i="13"/>
  <c r="AI58" i="13"/>
  <c r="AI37" i="13"/>
  <c r="AX37" i="13" s="1"/>
  <c r="AX27" i="13"/>
  <c r="AI35" i="13"/>
  <c r="AX35" i="13" s="1"/>
  <c r="Y57" i="58"/>
  <c r="Y32" i="58"/>
  <c r="AP29" i="58"/>
  <c r="AN29" i="58" s="1"/>
  <c r="Y49" i="58"/>
  <c r="Y46" i="58"/>
  <c r="AP31" i="58"/>
  <c r="Y30" i="58"/>
  <c r="Y55" i="58"/>
  <c r="AP33" i="58"/>
  <c r="Y45" i="58"/>
  <c r="AP36" i="58"/>
  <c r="Y33" i="58"/>
  <c r="Y42" i="58"/>
  <c r="Y35" i="58"/>
  <c r="Y34" i="58"/>
  <c r="AP27" i="58"/>
  <c r="AN27" i="58" s="1"/>
  <c r="AC26" i="58"/>
  <c r="Y47" i="58"/>
  <c r="Y28" i="58"/>
  <c r="Y48" i="58"/>
  <c r="Y41" i="58"/>
  <c r="AP28" i="58"/>
  <c r="Y53" i="58"/>
  <c r="AP35" i="58"/>
  <c r="AN35" i="58" s="1"/>
  <c r="Y58" i="58"/>
  <c r="Y44" i="58"/>
  <c r="Y43" i="58"/>
  <c r="Y54" i="58"/>
  <c r="Y31" i="58"/>
  <c r="Y37" i="58"/>
  <c r="Y29" i="58"/>
  <c r="Y50" i="58"/>
  <c r="Y56" i="58"/>
  <c r="Y40" i="58"/>
  <c r="W40" i="58" s="1"/>
  <c r="AP32" i="58"/>
  <c r="AP30" i="58"/>
  <c r="AP34" i="58"/>
  <c r="AN34" i="58" s="1"/>
  <c r="Y52" i="58"/>
  <c r="Y39" i="58"/>
  <c r="Y36" i="58"/>
  <c r="Y51" i="58"/>
  <c r="Y38" i="58"/>
  <c r="Y27" i="58"/>
  <c r="A4" i="58"/>
  <c r="B12" i="58"/>
  <c r="AP37" i="58"/>
  <c r="AJ42" i="57"/>
  <c r="AJ37" i="57"/>
  <c r="AJ28" i="57"/>
  <c r="AJ40" i="57"/>
  <c r="AJ36" i="57"/>
  <c r="AJ58" i="57"/>
  <c r="AJ48" i="57"/>
  <c r="AJ47" i="57"/>
  <c r="AJ35" i="57"/>
  <c r="AJ55" i="57"/>
  <c r="AJ46" i="57"/>
  <c r="AJ45" i="57"/>
  <c r="AJ32" i="57"/>
  <c r="AJ54" i="57"/>
  <c r="AJ53" i="57"/>
  <c r="AJ44" i="57"/>
  <c r="AJ43" i="57"/>
  <c r="AJ33" i="57"/>
  <c r="AJ56" i="57"/>
  <c r="AJ41" i="57"/>
  <c r="AJ30" i="57"/>
  <c r="AJ39" i="57"/>
  <c r="AJ49" i="57"/>
  <c r="AJ52" i="57"/>
  <c r="AJ31" i="57"/>
  <c r="U13" i="57"/>
  <c r="AJ38" i="57"/>
  <c r="AJ50" i="57"/>
  <c r="AJ34" i="57"/>
  <c r="AJ51" i="57"/>
  <c r="AJ29" i="57"/>
  <c r="AJ57" i="57"/>
  <c r="Y57" i="13"/>
  <c r="Y32" i="13"/>
  <c r="AP29" i="13"/>
  <c r="AN29" i="13" s="1"/>
  <c r="Y38" i="13"/>
  <c r="AP36" i="13"/>
  <c r="Y30" i="13"/>
  <c r="AP27" i="13"/>
  <c r="AN27" i="13" s="1"/>
  <c r="Y42" i="13"/>
  <c r="Y37" i="13"/>
  <c r="Y28" i="13"/>
  <c r="Y40" i="13"/>
  <c r="Y36" i="13"/>
  <c r="AP34" i="13"/>
  <c r="Y27" i="13"/>
  <c r="Y58" i="13"/>
  <c r="AP32" i="13"/>
  <c r="AN32" i="13" s="1"/>
  <c r="Y54" i="13"/>
  <c r="Y50" i="13"/>
  <c r="Y46" i="13"/>
  <c r="Y41" i="13"/>
  <c r="AP30" i="13"/>
  <c r="AP28" i="13"/>
  <c r="Y55" i="13"/>
  <c r="Y51" i="13"/>
  <c r="Y47" i="13"/>
  <c r="Y43" i="13"/>
  <c r="W43" i="13" s="1"/>
  <c r="Y35" i="13"/>
  <c r="Y34" i="13"/>
  <c r="Y56" i="13"/>
  <c r="Y52" i="13"/>
  <c r="Y48" i="13"/>
  <c r="Y44" i="13"/>
  <c r="Y39" i="13"/>
  <c r="Y33" i="13"/>
  <c r="AC26" i="13"/>
  <c r="B12" i="13"/>
  <c r="Y31" i="13"/>
  <c r="Y53" i="13"/>
  <c r="Y49" i="13"/>
  <c r="Y45" i="13"/>
  <c r="AP35" i="13"/>
  <c r="Y29" i="13"/>
  <c r="AP33" i="13"/>
  <c r="AP31" i="13"/>
  <c r="AP37" i="13"/>
  <c r="A4" i="13"/>
  <c r="AI55" i="50"/>
  <c r="AI53" i="50"/>
  <c r="AI51" i="50"/>
  <c r="AI49" i="50"/>
  <c r="AI47" i="50"/>
  <c r="AI45" i="50"/>
  <c r="AI43" i="50"/>
  <c r="AI34" i="50"/>
  <c r="AX34" i="50" s="1"/>
  <c r="AI50" i="50"/>
  <c r="AI36" i="50"/>
  <c r="AX36" i="50" s="1"/>
  <c r="AI44" i="50"/>
  <c r="AI38" i="50"/>
  <c r="AI37" i="50"/>
  <c r="AX37" i="50" s="1"/>
  <c r="AX27" i="50"/>
  <c r="AI52" i="50"/>
  <c r="AI29" i="50"/>
  <c r="AX29" i="50" s="1"/>
  <c r="AI58" i="50"/>
  <c r="AI54" i="50"/>
  <c r="AI32" i="50"/>
  <c r="AX32" i="50" s="1"/>
  <c r="AI46" i="50"/>
  <c r="AI39" i="50"/>
  <c r="U11" i="50"/>
  <c r="AI28" i="50"/>
  <c r="AX28" i="50" s="1"/>
  <c r="AI41" i="50"/>
  <c r="AI40" i="50"/>
  <c r="AI35" i="50"/>
  <c r="AX35" i="50" s="1"/>
  <c r="AI48" i="50"/>
  <c r="AI56" i="50"/>
  <c r="AI33" i="50"/>
  <c r="AX33" i="50" s="1"/>
  <c r="AI42" i="50"/>
  <c r="AI57" i="50"/>
  <c r="AI31" i="50"/>
  <c r="AX31" i="50" s="1"/>
  <c r="AI30" i="50"/>
  <c r="AX30" i="50" s="1"/>
  <c r="AH58" i="58"/>
  <c r="AH50" i="58"/>
  <c r="AH47" i="58"/>
  <c r="AH36" i="58"/>
  <c r="AH41" i="58"/>
  <c r="AH28" i="58"/>
  <c r="AH46" i="58"/>
  <c r="AH43" i="58"/>
  <c r="AH30" i="58"/>
  <c r="AH55" i="58"/>
  <c r="AH31" i="58"/>
  <c r="AH42" i="58"/>
  <c r="AH32" i="58"/>
  <c r="AH45" i="58"/>
  <c r="AH38" i="58"/>
  <c r="AH54" i="58"/>
  <c r="AH51" i="58"/>
  <c r="AH37" i="58"/>
  <c r="AH57" i="58"/>
  <c r="AH52" i="58"/>
  <c r="AH40" i="58"/>
  <c r="AH35" i="58"/>
  <c r="AH33" i="58"/>
  <c r="AH53" i="58"/>
  <c r="AH49" i="58"/>
  <c r="AH44" i="58"/>
  <c r="AH39" i="58"/>
  <c r="AH34" i="58"/>
  <c r="AH48" i="58"/>
  <c r="AH29" i="58"/>
  <c r="U12" i="58"/>
  <c r="AH56" i="58"/>
  <c r="AJ41" i="58"/>
  <c r="AJ39" i="58"/>
  <c r="AJ33" i="58"/>
  <c r="AJ28" i="58"/>
  <c r="AJ58" i="58"/>
  <c r="AJ57" i="58"/>
  <c r="AJ52" i="58"/>
  <c r="AJ56" i="58"/>
  <c r="AJ49" i="58"/>
  <c r="AJ46" i="58"/>
  <c r="AJ30" i="58"/>
  <c r="AJ55" i="58"/>
  <c r="AJ32" i="58"/>
  <c r="AJ51" i="58"/>
  <c r="AJ48" i="58"/>
  <c r="AJ40" i="58"/>
  <c r="AJ53" i="58"/>
  <c r="AJ44" i="58"/>
  <c r="U13" i="58"/>
  <c r="AJ54" i="58"/>
  <c r="AJ50" i="58"/>
  <c r="AJ37" i="58"/>
  <c r="AJ36" i="58"/>
  <c r="AJ29" i="58"/>
  <c r="AJ47" i="58"/>
  <c r="AJ34" i="58"/>
  <c r="AJ35" i="58"/>
  <c r="AJ38" i="58"/>
  <c r="AJ43" i="58"/>
  <c r="AJ42" i="58"/>
  <c r="AJ31" i="58"/>
  <c r="AJ45" i="58"/>
  <c r="AH35" i="9"/>
  <c r="AH58" i="9"/>
  <c r="AH41" i="9"/>
  <c r="AH39" i="9"/>
  <c r="AH33" i="9"/>
  <c r="AH40" i="9"/>
  <c r="AH36" i="9"/>
  <c r="AH55" i="9"/>
  <c r="AH54" i="9"/>
  <c r="AH45" i="9"/>
  <c r="AH44" i="9"/>
  <c r="AH42" i="9"/>
  <c r="AH29" i="9"/>
  <c r="AH32" i="9"/>
  <c r="AH56" i="9"/>
  <c r="AH47" i="9"/>
  <c r="AH46" i="9"/>
  <c r="AH57" i="9"/>
  <c r="AH28" i="9"/>
  <c r="AH49" i="9"/>
  <c r="AH48" i="9"/>
  <c r="AH38" i="9"/>
  <c r="AH31" i="9"/>
  <c r="U12" i="9"/>
  <c r="AH51" i="9"/>
  <c r="AH50" i="9"/>
  <c r="AH34" i="9"/>
  <c r="AH30" i="9"/>
  <c r="AH53" i="9"/>
  <c r="AH52" i="9"/>
  <c r="AH43" i="9"/>
  <c r="AH37" i="9"/>
  <c r="AP55" i="13"/>
  <c r="U17" i="13"/>
  <c r="U18" i="13" s="1"/>
  <c r="U19" i="13"/>
  <c r="U20" i="13" s="1"/>
  <c r="U22" i="13" s="1"/>
  <c r="E8" i="13" s="1"/>
  <c r="AJ41" i="50"/>
  <c r="AJ39" i="50"/>
  <c r="AJ33" i="50"/>
  <c r="AJ47" i="50"/>
  <c r="AJ44" i="50"/>
  <c r="AJ38" i="50"/>
  <c r="AJ37" i="50"/>
  <c r="U13" i="50"/>
  <c r="AJ28" i="50"/>
  <c r="AJ49" i="50"/>
  <c r="AJ46" i="50"/>
  <c r="AJ30" i="50"/>
  <c r="AJ57" i="50"/>
  <c r="AJ51" i="50"/>
  <c r="AJ48" i="50"/>
  <c r="AJ40" i="50"/>
  <c r="AJ58" i="50"/>
  <c r="AJ54" i="50"/>
  <c r="AJ53" i="50"/>
  <c r="AJ29" i="50"/>
  <c r="AJ36" i="50"/>
  <c r="AJ55" i="50"/>
  <c r="AJ35" i="50"/>
  <c r="AJ56" i="50"/>
  <c r="AJ34" i="50"/>
  <c r="AJ42" i="50"/>
  <c r="AJ50" i="50"/>
  <c r="AJ43" i="50"/>
  <c r="AJ32" i="50"/>
  <c r="AJ52" i="50"/>
  <c r="AJ31" i="50"/>
  <c r="AJ45" i="50"/>
  <c r="AI56" i="58"/>
  <c r="AI54" i="58"/>
  <c r="AI55" i="58"/>
  <c r="AI53" i="58"/>
  <c r="AI51" i="58"/>
  <c r="AI49" i="58"/>
  <c r="AI47" i="58"/>
  <c r="AI45" i="58"/>
  <c r="AI43" i="58"/>
  <c r="AI34" i="58"/>
  <c r="AX34" i="58" s="1"/>
  <c r="AI44" i="58"/>
  <c r="AI38" i="58"/>
  <c r="AI37" i="58"/>
  <c r="AX37" i="58" s="1"/>
  <c r="AX27" i="58"/>
  <c r="AI58" i="58"/>
  <c r="AI57" i="58"/>
  <c r="AI52" i="58"/>
  <c r="AI29" i="58"/>
  <c r="AX29" i="58" s="1"/>
  <c r="AI31" i="58"/>
  <c r="AX31" i="58" s="1"/>
  <c r="AI32" i="58"/>
  <c r="AX32" i="58" s="1"/>
  <c r="AI50" i="58"/>
  <c r="AI30" i="58"/>
  <c r="AX30" i="58" s="1"/>
  <c r="AI46" i="58"/>
  <c r="AI39" i="58"/>
  <c r="AI40" i="58"/>
  <c r="AI35" i="58"/>
  <c r="AX35" i="58" s="1"/>
  <c r="AI28" i="58"/>
  <c r="AX28" i="58" s="1"/>
  <c r="AI48" i="58"/>
  <c r="AI41" i="58"/>
  <c r="AI42" i="58"/>
  <c r="AI36" i="58"/>
  <c r="AX36" i="58" s="1"/>
  <c r="U11" i="58"/>
  <c r="AI33" i="58"/>
  <c r="AX33" i="58" s="1"/>
  <c r="H1" i="57"/>
  <c r="H1" i="9"/>
  <c r="AI56" i="57"/>
  <c r="AI54" i="57"/>
  <c r="AI52" i="57"/>
  <c r="AI50" i="57"/>
  <c r="AI48" i="57"/>
  <c r="AI46" i="57"/>
  <c r="AI44" i="57"/>
  <c r="AI29" i="57"/>
  <c r="AX29" i="57" s="1"/>
  <c r="AI42" i="57"/>
  <c r="AI37" i="57"/>
  <c r="AX37" i="57" s="1"/>
  <c r="AI28" i="57"/>
  <c r="AX28" i="57" s="1"/>
  <c r="AX27" i="57"/>
  <c r="AI35" i="57"/>
  <c r="AX35" i="57" s="1"/>
  <c r="AI31" i="57"/>
  <c r="AX31" i="57" s="1"/>
  <c r="AI47" i="57"/>
  <c r="AI58" i="57"/>
  <c r="AI57" i="57"/>
  <c r="AI53" i="57"/>
  <c r="AI43" i="57"/>
  <c r="AI51" i="57"/>
  <c r="AI41" i="57"/>
  <c r="AI36" i="57"/>
  <c r="AX36" i="57" s="1"/>
  <c r="AI30" i="57"/>
  <c r="AX30" i="57" s="1"/>
  <c r="AI39" i="57"/>
  <c r="AI49" i="57"/>
  <c r="AI32" i="57"/>
  <c r="AX32" i="57" s="1"/>
  <c r="AI40" i="57"/>
  <c r="AI38" i="57"/>
  <c r="AI34" i="57"/>
  <c r="AX34" i="57" s="1"/>
  <c r="AI33" i="57"/>
  <c r="AX33" i="57" s="1"/>
  <c r="U11" i="57"/>
  <c r="AI45" i="57"/>
  <c r="AI55" i="57"/>
  <c r="H1" i="50"/>
  <c r="H1" i="13"/>
  <c r="Y57" i="50"/>
  <c r="Y32" i="50"/>
  <c r="AP29" i="50"/>
  <c r="Y55" i="50"/>
  <c r="Y52" i="50"/>
  <c r="Y41" i="50"/>
  <c r="AP30" i="50"/>
  <c r="Y29" i="50"/>
  <c r="Y49" i="50"/>
  <c r="Y46" i="50"/>
  <c r="AP31" i="50"/>
  <c r="Y30" i="50"/>
  <c r="Y58" i="50"/>
  <c r="Y54" i="50"/>
  <c r="AP33" i="50"/>
  <c r="Y56" i="50"/>
  <c r="Y42" i="50"/>
  <c r="Y35" i="50"/>
  <c r="Y34" i="50"/>
  <c r="AP27" i="50"/>
  <c r="AN27" i="50" s="1"/>
  <c r="AC26" i="50"/>
  <c r="Y50" i="50"/>
  <c r="Y33" i="50"/>
  <c r="Y51" i="50"/>
  <c r="Y43" i="50"/>
  <c r="AP34" i="50"/>
  <c r="AN34" i="50" s="1"/>
  <c r="Y44" i="50"/>
  <c r="Y38" i="50"/>
  <c r="Y31" i="50"/>
  <c r="Y53" i="50"/>
  <c r="Y45" i="50"/>
  <c r="Y37" i="50"/>
  <c r="AP32" i="50"/>
  <c r="Y39" i="50"/>
  <c r="Y36" i="50"/>
  <c r="Y47" i="50"/>
  <c r="W47" i="50" s="1"/>
  <c r="Y40" i="50"/>
  <c r="Y28" i="50"/>
  <c r="Y48" i="50"/>
  <c r="AP36" i="50"/>
  <c r="Y27" i="50"/>
  <c r="AP35" i="50"/>
  <c r="AP28" i="50"/>
  <c r="A4" i="50"/>
  <c r="B12" i="50"/>
  <c r="AP37" i="50"/>
  <c r="AN37" i="50" s="1"/>
  <c r="AR27" i="27"/>
  <c r="AV27" i="27"/>
  <c r="AV33" i="15"/>
  <c r="AW33" i="15" s="1"/>
  <c r="AR33" i="15"/>
  <c r="AV37" i="38"/>
  <c r="AW37" i="38" s="1"/>
  <c r="AR37" i="38"/>
  <c r="AV27" i="48"/>
  <c r="AR27" i="48"/>
  <c r="AV36" i="12"/>
  <c r="AW36" i="12" s="1"/>
  <c r="AR36" i="12"/>
  <c r="AV34" i="31"/>
  <c r="AW34" i="31" s="1"/>
  <c r="AR34" i="31"/>
  <c r="AR31" i="32"/>
  <c r="AV31" i="32"/>
  <c r="AW31" i="32" s="1"/>
  <c r="AV28" i="12"/>
  <c r="AR28" i="12"/>
  <c r="AR27" i="56"/>
  <c r="AV27" i="11"/>
  <c r="AW27" i="11" s="1"/>
  <c r="AR27" i="11"/>
  <c r="AE57" i="54"/>
  <c r="AK57" i="54"/>
  <c r="AF57" i="54"/>
  <c r="AA57" i="54"/>
  <c r="AR32" i="62"/>
  <c r="AV32" i="62"/>
  <c r="AW32" i="62" s="1"/>
  <c r="AV27" i="62"/>
  <c r="AW27" i="62" s="1"/>
  <c r="AR27" i="62"/>
  <c r="AD58" i="38"/>
  <c r="AC35" i="38"/>
  <c r="AD57" i="38"/>
  <c r="AC41" i="38"/>
  <c r="AC39" i="38"/>
  <c r="AC33" i="38"/>
  <c r="AD32" i="38"/>
  <c r="AC57" i="38"/>
  <c r="AC32" i="38"/>
  <c r="AD31" i="38"/>
  <c r="AD56" i="38"/>
  <c r="AD54" i="38"/>
  <c r="AD52" i="38"/>
  <c r="AD50" i="38"/>
  <c r="AD48" i="38"/>
  <c r="AD46" i="38"/>
  <c r="AD44" i="38"/>
  <c r="AC38" i="38"/>
  <c r="AC30" i="38"/>
  <c r="AD29" i="38"/>
  <c r="AD47" i="38"/>
  <c r="AD35" i="38"/>
  <c r="AC28" i="38"/>
  <c r="AC48" i="38"/>
  <c r="AC47" i="38"/>
  <c r="AD38" i="38"/>
  <c r="AD49" i="38"/>
  <c r="AC31" i="38"/>
  <c r="AD27" i="38"/>
  <c r="AC50" i="38"/>
  <c r="AC49" i="38"/>
  <c r="AC27" i="38"/>
  <c r="AC58" i="38"/>
  <c r="AD51" i="38"/>
  <c r="AD39" i="38"/>
  <c r="AD37" i="38"/>
  <c r="AD34" i="38"/>
  <c r="AD30" i="38"/>
  <c r="AC52" i="38"/>
  <c r="AC51" i="38"/>
  <c r="AD42" i="38"/>
  <c r="AD40" i="38"/>
  <c r="AC37" i="38"/>
  <c r="AC34" i="38"/>
  <c r="AD53" i="38"/>
  <c r="AD43" i="38"/>
  <c r="AC42" i="38"/>
  <c r="AD41" i="38"/>
  <c r="AC40" i="38"/>
  <c r="AC54" i="38"/>
  <c r="AC53" i="38"/>
  <c r="AC44" i="38"/>
  <c r="AC43" i="38"/>
  <c r="AD36" i="38"/>
  <c r="AD33" i="38"/>
  <c r="AC29" i="38"/>
  <c r="AD55" i="38"/>
  <c r="AD45" i="38"/>
  <c r="AC36" i="38"/>
  <c r="AC56" i="38"/>
  <c r="AC55" i="38"/>
  <c r="AC46" i="38"/>
  <c r="AC45" i="38"/>
  <c r="AD28" i="38"/>
  <c r="AR36" i="39"/>
  <c r="AV36" i="39"/>
  <c r="AW36" i="39" s="1"/>
  <c r="AG37" i="51"/>
  <c r="AL37" i="51"/>
  <c r="AL47" i="35"/>
  <c r="AG47" i="35"/>
  <c r="AG36" i="51"/>
  <c r="AL36" i="51"/>
  <c r="AG50" i="59"/>
  <c r="AL50" i="59"/>
  <c r="AL42" i="47"/>
  <c r="AG42" i="47"/>
  <c r="AK37" i="54"/>
  <c r="AE37" i="54"/>
  <c r="AA37" i="54"/>
  <c r="AF37" i="54"/>
  <c r="AA40" i="54"/>
  <c r="AK40" i="54"/>
  <c r="AE40" i="54"/>
  <c r="AF40" i="54"/>
  <c r="AF52" i="54"/>
  <c r="AK52" i="54"/>
  <c r="AA52" i="54"/>
  <c r="AE52" i="54"/>
  <c r="AF29" i="54"/>
  <c r="AA29" i="54"/>
  <c r="AK29" i="54"/>
  <c r="AE29" i="54"/>
  <c r="AT33" i="62"/>
  <c r="AT28" i="62"/>
  <c r="AV34" i="19"/>
  <c r="AW34" i="19" s="1"/>
  <c r="AR34" i="19"/>
  <c r="AG48" i="43"/>
  <c r="AL48" i="43"/>
  <c r="AL58" i="35"/>
  <c r="AG58" i="35"/>
  <c r="AL54" i="20"/>
  <c r="AG54" i="20"/>
  <c r="AL33" i="28"/>
  <c r="AG33" i="28"/>
  <c r="AG46" i="35"/>
  <c r="AL46" i="35"/>
  <c r="AG40" i="51"/>
  <c r="AL40" i="51"/>
  <c r="AL41" i="59"/>
  <c r="AG41" i="59"/>
  <c r="AL51" i="47"/>
  <c r="AG51" i="47"/>
  <c r="AL39" i="51"/>
  <c r="AG39" i="51"/>
  <c r="AG52" i="51"/>
  <c r="AL52" i="51"/>
  <c r="AG37" i="59"/>
  <c r="AL37" i="59"/>
  <c r="AA27" i="41"/>
  <c r="AK27" i="41"/>
  <c r="AF27" i="41"/>
  <c r="AE27" i="41"/>
  <c r="AK36" i="41"/>
  <c r="AF36" i="41"/>
  <c r="AE36" i="41"/>
  <c r="AA36" i="41"/>
  <c r="AF34" i="41"/>
  <c r="AA34" i="41"/>
  <c r="AK34" i="41"/>
  <c r="AE34" i="41"/>
  <c r="AG30" i="47"/>
  <c r="AL30" i="47"/>
  <c r="AG44" i="43"/>
  <c r="AL44" i="43"/>
  <c r="AL43" i="20"/>
  <c r="AG43" i="20"/>
  <c r="AL47" i="51"/>
  <c r="AG47" i="51"/>
  <c r="AU37" i="27"/>
  <c r="AU35" i="27"/>
  <c r="AT28" i="27"/>
  <c r="AF50" i="60"/>
  <c r="AK50" i="60"/>
  <c r="AA50" i="60"/>
  <c r="AE50" i="60"/>
  <c r="AA27" i="60"/>
  <c r="AK27" i="60"/>
  <c r="AE27" i="60"/>
  <c r="AF27" i="60"/>
  <c r="AF58" i="60"/>
  <c r="AK58" i="60"/>
  <c r="AA58" i="60"/>
  <c r="AE58" i="60"/>
  <c r="AR32" i="19"/>
  <c r="AV32" i="19"/>
  <c r="AW32" i="19" s="1"/>
  <c r="AL27" i="35"/>
  <c r="AG27" i="35"/>
  <c r="AL43" i="35"/>
  <c r="AG43" i="35"/>
  <c r="AT31" i="15"/>
  <c r="AU27" i="15"/>
  <c r="AU37" i="53"/>
  <c r="AT34" i="53"/>
  <c r="AU32" i="12"/>
  <c r="AU33" i="38"/>
  <c r="AT35" i="38"/>
  <c r="AU32" i="38"/>
  <c r="AU32" i="21"/>
  <c r="AU29" i="21"/>
  <c r="AV35" i="39"/>
  <c r="AW35" i="39" s="1"/>
  <c r="AR35" i="39"/>
  <c r="AG44" i="51"/>
  <c r="AL44" i="51"/>
  <c r="AG46" i="51"/>
  <c r="AL46" i="51"/>
  <c r="AL53" i="51"/>
  <c r="AG53" i="51"/>
  <c r="AU33" i="56"/>
  <c r="AT36" i="56"/>
  <c r="AU30" i="46"/>
  <c r="AU34" i="46"/>
  <c r="AU29" i="31"/>
  <c r="AU35" i="31"/>
  <c r="AU37" i="32"/>
  <c r="AT33" i="32"/>
  <c r="AT32" i="32"/>
  <c r="AT36" i="45"/>
  <c r="AU31" i="45"/>
  <c r="AU37" i="37"/>
  <c r="AT30" i="37"/>
  <c r="AV36" i="19"/>
  <c r="AW36" i="19" s="1"/>
  <c r="AR36" i="19"/>
  <c r="AG30" i="43"/>
  <c r="AL30" i="43"/>
  <c r="AE42" i="19"/>
  <c r="AF42" i="19"/>
  <c r="AA42" i="19"/>
  <c r="AK42" i="19"/>
  <c r="AT34" i="48"/>
  <c r="AT29" i="48"/>
  <c r="AL47" i="47"/>
  <c r="AG47" i="47"/>
  <c r="AR32" i="54"/>
  <c r="AV32" i="54"/>
  <c r="AW32" i="54" s="1"/>
  <c r="AL55" i="43"/>
  <c r="AG55" i="43"/>
  <c r="AG28" i="43"/>
  <c r="AL28" i="43"/>
  <c r="AG36" i="20"/>
  <c r="AL36" i="20"/>
  <c r="AG48" i="28"/>
  <c r="AL48" i="28"/>
  <c r="AG50" i="51"/>
  <c r="AL50" i="51"/>
  <c r="AU27" i="7"/>
  <c r="AU35" i="7"/>
  <c r="AU30" i="52"/>
  <c r="AU35" i="52"/>
  <c r="AA31" i="39"/>
  <c r="AK31" i="39"/>
  <c r="AF31" i="39"/>
  <c r="AE31" i="39"/>
  <c r="AF47" i="39"/>
  <c r="AE47" i="39"/>
  <c r="AK47" i="39"/>
  <c r="AA47" i="39"/>
  <c r="AF37" i="39"/>
  <c r="AE37" i="39"/>
  <c r="AA37" i="39"/>
  <c r="AK37" i="39"/>
  <c r="AG35" i="35"/>
  <c r="AL35" i="35"/>
  <c r="AL35" i="51"/>
  <c r="AG35" i="51"/>
  <c r="AL41" i="35"/>
  <c r="AG41" i="35"/>
  <c r="AG32" i="35"/>
  <c r="AL32" i="35"/>
  <c r="W33" i="17"/>
  <c r="AN34" i="17"/>
  <c r="W38" i="17"/>
  <c r="W43" i="17"/>
  <c r="W37" i="23"/>
  <c r="A1" i="23"/>
  <c r="A15" i="23"/>
  <c r="AU25" i="23"/>
  <c r="AN28" i="23"/>
  <c r="W57" i="23"/>
  <c r="AN32" i="23"/>
  <c r="W58" i="49"/>
  <c r="W44" i="49"/>
  <c r="W56" i="49"/>
  <c r="W49" i="49"/>
  <c r="AN37" i="44"/>
  <c r="W48" i="44"/>
  <c r="W32" i="44"/>
  <c r="W31" i="44"/>
  <c r="W53" i="44"/>
  <c r="W55" i="30"/>
  <c r="W35" i="30"/>
  <c r="W40" i="30"/>
  <c r="W50" i="30"/>
  <c r="W38" i="34"/>
  <c r="W46" i="34"/>
  <c r="W48" i="34"/>
  <c r="W32" i="34"/>
  <c r="W42" i="25"/>
  <c r="W56" i="25"/>
  <c r="AN30" i="25"/>
  <c r="W51" i="25"/>
  <c r="W29" i="26"/>
  <c r="W47" i="26"/>
  <c r="W53" i="26"/>
  <c r="W54" i="26"/>
  <c r="W32" i="26"/>
  <c r="W46" i="10"/>
  <c r="AN35" i="10"/>
  <c r="W33" i="10"/>
  <c r="W53" i="10"/>
  <c r="W52" i="36"/>
  <c r="W32" i="36"/>
  <c r="W54" i="16"/>
  <c r="W34" i="16"/>
  <c r="W52" i="8"/>
  <c r="W47" i="8"/>
  <c r="W42" i="8"/>
  <c r="W54" i="33"/>
  <c r="W43" i="33"/>
  <c r="W36" i="18"/>
  <c r="W48" i="18"/>
  <c r="W31" i="18"/>
  <c r="W43" i="61"/>
  <c r="W42" i="61"/>
  <c r="W52" i="61"/>
  <c r="A15" i="14"/>
  <c r="A1" i="14"/>
  <c r="AU25" i="14"/>
  <c r="W34" i="14"/>
  <c r="W36" i="42"/>
  <c r="W46" i="42"/>
  <c r="W49" i="24"/>
  <c r="W42" i="24"/>
  <c r="W56" i="24"/>
  <c r="U21" i="29"/>
  <c r="E9" i="29" s="1"/>
  <c r="W54" i="29"/>
  <c r="AN36" i="29"/>
  <c r="AN35" i="29"/>
  <c r="W49" i="29"/>
  <c r="AG50" i="43"/>
  <c r="AL50" i="43"/>
  <c r="AF56" i="54"/>
  <c r="AE56" i="54"/>
  <c r="AA56" i="54"/>
  <c r="AK56" i="54"/>
  <c r="AK42" i="54"/>
  <c r="AA42" i="54"/>
  <c r="AF42" i="54"/>
  <c r="AE42" i="54"/>
  <c r="AA27" i="54"/>
  <c r="AF27" i="54"/>
  <c r="AK27" i="54"/>
  <c r="AE27" i="54"/>
  <c r="AF33" i="54"/>
  <c r="AA33" i="54"/>
  <c r="AK33" i="54"/>
  <c r="AE33" i="54"/>
  <c r="AG38" i="28"/>
  <c r="AL38" i="28"/>
  <c r="AE30" i="54"/>
  <c r="AK30" i="54"/>
  <c r="AF30" i="54"/>
  <c r="AA30" i="54"/>
  <c r="AF46" i="54"/>
  <c r="AA46" i="54"/>
  <c r="AK46" i="54"/>
  <c r="AE46" i="54"/>
  <c r="AF39" i="54"/>
  <c r="AA39" i="54"/>
  <c r="AE39" i="54"/>
  <c r="AK39" i="54"/>
  <c r="AA58" i="54"/>
  <c r="AK58" i="54"/>
  <c r="AF58" i="54"/>
  <c r="AE58" i="54"/>
  <c r="AG38" i="51"/>
  <c r="AL38" i="51"/>
  <c r="AU33" i="62"/>
  <c r="AU36" i="62"/>
  <c r="AL48" i="59"/>
  <c r="AG48" i="59"/>
  <c r="AG36" i="47"/>
  <c r="AL36" i="47"/>
  <c r="AG38" i="20"/>
  <c r="AL38" i="20"/>
  <c r="AL53" i="20"/>
  <c r="AG53" i="20"/>
  <c r="AL40" i="59"/>
  <c r="AG40" i="59"/>
  <c r="AC42" i="15"/>
  <c r="AD40" i="15"/>
  <c r="AC37" i="15"/>
  <c r="AD36" i="15"/>
  <c r="AC28" i="15"/>
  <c r="AD27" i="15"/>
  <c r="AC57" i="15"/>
  <c r="AC48" i="15"/>
  <c r="AC45" i="15"/>
  <c r="AC40" i="15"/>
  <c r="AD33" i="15"/>
  <c r="AC32" i="15"/>
  <c r="AD56" i="15"/>
  <c r="AD53" i="15"/>
  <c r="AD35" i="15"/>
  <c r="AD34" i="15"/>
  <c r="AC33" i="15"/>
  <c r="AC56" i="15"/>
  <c r="AC53" i="15"/>
  <c r="AD50" i="15"/>
  <c r="AD47" i="15"/>
  <c r="AD42" i="15"/>
  <c r="AD39" i="15"/>
  <c r="AC35" i="15"/>
  <c r="AC34" i="15"/>
  <c r="AC50" i="15"/>
  <c r="AC47" i="15"/>
  <c r="AD44" i="15"/>
  <c r="AC39" i="15"/>
  <c r="AC36" i="15"/>
  <c r="AD55" i="15"/>
  <c r="AC44" i="15"/>
  <c r="AD38" i="15"/>
  <c r="AD37" i="15"/>
  <c r="AC27" i="15"/>
  <c r="AC55" i="15"/>
  <c r="AD52" i="15"/>
  <c r="AD49" i="15"/>
  <c r="AD41" i="15"/>
  <c r="AC38" i="15"/>
  <c r="AD28" i="15"/>
  <c r="AC52" i="15"/>
  <c r="AC49" i="15"/>
  <c r="AD46" i="15"/>
  <c r="AD43" i="15"/>
  <c r="AC41" i="15"/>
  <c r="AD29" i="15"/>
  <c r="AD58" i="15"/>
  <c r="AC46" i="15"/>
  <c r="AC43" i="15"/>
  <c r="AD30" i="15"/>
  <c r="AC29" i="15"/>
  <c r="AC58" i="15"/>
  <c r="AD54" i="15"/>
  <c r="AD51" i="15"/>
  <c r="AD31" i="15"/>
  <c r="AC30" i="15"/>
  <c r="AD57" i="15"/>
  <c r="AD48" i="15"/>
  <c r="AC51" i="15"/>
  <c r="AD32" i="15"/>
  <c r="AC54" i="15"/>
  <c r="AC31" i="15"/>
  <c r="AD45" i="15"/>
  <c r="AA28" i="41"/>
  <c r="AF28" i="41"/>
  <c r="AK28" i="41"/>
  <c r="AE28" i="41"/>
  <c r="AF45" i="41"/>
  <c r="AA45" i="41"/>
  <c r="AK45" i="41"/>
  <c r="AE45" i="41"/>
  <c r="AA37" i="41"/>
  <c r="AF37" i="41"/>
  <c r="AE37" i="41"/>
  <c r="AK37" i="41"/>
  <c r="AF38" i="41"/>
  <c r="AE38" i="41"/>
  <c r="AK38" i="41"/>
  <c r="AA38" i="41"/>
  <c r="AK35" i="41"/>
  <c r="AF35" i="41"/>
  <c r="AE35" i="41"/>
  <c r="AA35" i="41"/>
  <c r="AG30" i="20"/>
  <c r="AL30" i="20"/>
  <c r="AT27" i="27"/>
  <c r="AT36" i="27"/>
  <c r="AU36" i="27"/>
  <c r="AE38" i="60"/>
  <c r="AA38" i="60"/>
  <c r="AF38" i="60"/>
  <c r="AK38" i="60"/>
  <c r="AE47" i="60"/>
  <c r="AK47" i="60"/>
  <c r="AF47" i="60"/>
  <c r="AA47" i="60"/>
  <c r="AV36" i="11"/>
  <c r="AW36" i="11" s="1"/>
  <c r="AR36" i="11"/>
  <c r="AR37" i="41"/>
  <c r="AV37" i="41"/>
  <c r="AW37" i="41" s="1"/>
  <c r="AG54" i="28"/>
  <c r="AL54" i="28"/>
  <c r="AU32" i="15"/>
  <c r="AT36" i="15"/>
  <c r="AR27" i="53"/>
  <c r="AV27" i="53"/>
  <c r="AW27" i="53" s="1"/>
  <c r="AU34" i="53"/>
  <c r="AU34" i="12"/>
  <c r="AT37" i="12"/>
  <c r="AU36" i="38"/>
  <c r="AT27" i="38"/>
  <c r="AT33" i="38"/>
  <c r="AU31" i="21"/>
  <c r="AT30" i="21"/>
  <c r="AL27" i="59"/>
  <c r="AG27" i="59"/>
  <c r="AG46" i="20"/>
  <c r="AL46" i="20"/>
  <c r="AG28" i="51"/>
  <c r="AL28" i="51"/>
  <c r="AF58" i="11"/>
  <c r="AA58" i="11"/>
  <c r="AK58" i="11"/>
  <c r="AE58" i="11"/>
  <c r="AA44" i="11"/>
  <c r="AF44" i="11"/>
  <c r="AE44" i="11"/>
  <c r="AK44" i="11"/>
  <c r="AT34" i="56"/>
  <c r="AT30" i="56"/>
  <c r="AT37" i="56"/>
  <c r="AU33" i="46"/>
  <c r="AT31" i="46"/>
  <c r="AT33" i="31"/>
  <c r="AT35" i="32"/>
  <c r="AT31" i="32"/>
  <c r="AU37" i="45"/>
  <c r="AU30" i="45"/>
  <c r="AT33" i="37"/>
  <c r="AU31" i="37"/>
  <c r="AV29" i="19"/>
  <c r="AW29" i="19" s="1"/>
  <c r="AR29" i="19"/>
  <c r="AG37" i="28"/>
  <c r="AL37" i="28"/>
  <c r="AA30" i="19"/>
  <c r="AK30" i="19"/>
  <c r="AF30" i="19"/>
  <c r="AE30" i="19"/>
  <c r="AK41" i="19"/>
  <c r="AF41" i="19"/>
  <c r="AA41" i="19"/>
  <c r="AE41" i="19"/>
  <c r="AK32" i="19"/>
  <c r="AE32" i="19"/>
  <c r="AA32" i="19"/>
  <c r="AF32" i="19"/>
  <c r="AT32" i="48"/>
  <c r="AT37" i="48"/>
  <c r="AL47" i="59"/>
  <c r="AG47" i="59"/>
  <c r="AV31" i="54"/>
  <c r="AW31" i="54" s="1"/>
  <c r="AR31" i="54"/>
  <c r="AL42" i="35"/>
  <c r="AG42" i="35"/>
  <c r="AT28" i="7"/>
  <c r="AT36" i="7"/>
  <c r="AV37" i="54"/>
  <c r="AW37" i="54" s="1"/>
  <c r="AR37" i="54"/>
  <c r="AL53" i="43"/>
  <c r="AG53" i="43"/>
  <c r="AU32" i="52"/>
  <c r="AT36" i="52"/>
  <c r="AL51" i="59"/>
  <c r="AG51" i="59"/>
  <c r="AF49" i="39"/>
  <c r="AE49" i="39"/>
  <c r="AK49" i="39"/>
  <c r="AA49" i="39"/>
  <c r="AF42" i="39"/>
  <c r="AE42" i="39"/>
  <c r="AA42" i="39"/>
  <c r="AK42" i="39"/>
  <c r="AA38" i="39"/>
  <c r="AK38" i="39"/>
  <c r="AF38" i="39"/>
  <c r="AE38" i="39"/>
  <c r="AL45" i="28"/>
  <c r="AG45" i="28"/>
  <c r="AN35" i="17"/>
  <c r="W50" i="17"/>
  <c r="W41" i="17"/>
  <c r="W45" i="17"/>
  <c r="W46" i="23"/>
  <c r="W40" i="23"/>
  <c r="W30" i="23"/>
  <c r="AN31" i="23"/>
  <c r="W58" i="23"/>
  <c r="W29" i="49"/>
  <c r="W54" i="49"/>
  <c r="AN29" i="49"/>
  <c r="W51" i="49"/>
  <c r="AN30" i="44"/>
  <c r="AN32" i="44"/>
  <c r="W44" i="44"/>
  <c r="W55" i="44"/>
  <c r="W30" i="30"/>
  <c r="W28" i="30"/>
  <c r="W52" i="30"/>
  <c r="W41" i="34"/>
  <c r="W56" i="34"/>
  <c r="AN33" i="34"/>
  <c r="W57" i="34"/>
  <c r="AN32" i="25"/>
  <c r="AU25" i="25"/>
  <c r="A1" i="25"/>
  <c r="A15" i="25"/>
  <c r="W33" i="25"/>
  <c r="W53" i="25"/>
  <c r="AN30" i="26"/>
  <c r="AN28" i="26"/>
  <c r="W33" i="26"/>
  <c r="W57" i="26"/>
  <c r="W29" i="10"/>
  <c r="W54" i="10"/>
  <c r="W39" i="10"/>
  <c r="W55" i="10"/>
  <c r="AN37" i="36"/>
  <c r="W34" i="36"/>
  <c r="W37" i="36"/>
  <c r="W54" i="36"/>
  <c r="W57" i="36"/>
  <c r="W56" i="16"/>
  <c r="W39" i="16"/>
  <c r="W43" i="16"/>
  <c r="W27" i="8"/>
  <c r="A1" i="8"/>
  <c r="AU25" i="8"/>
  <c r="A15" i="8"/>
  <c r="W50" i="8"/>
  <c r="W45" i="8"/>
  <c r="AN29" i="33"/>
  <c r="W35" i="33"/>
  <c r="W56" i="33"/>
  <c r="W45" i="33"/>
  <c r="U21" i="18"/>
  <c r="E9" i="18" s="1"/>
  <c r="AN33" i="18"/>
  <c r="W47" i="18"/>
  <c r="W40" i="18"/>
  <c r="W50" i="18"/>
  <c r="AN29" i="18"/>
  <c r="W27" i="61"/>
  <c r="W34" i="61"/>
  <c r="AN31" i="61"/>
  <c r="W40" i="61"/>
  <c r="W54" i="61"/>
  <c r="W27" i="14"/>
  <c r="W29" i="14"/>
  <c r="W31" i="14"/>
  <c r="W43" i="14"/>
  <c r="W53" i="42"/>
  <c r="W40" i="42"/>
  <c r="W48" i="42"/>
  <c r="W31" i="42"/>
  <c r="W27" i="24"/>
  <c r="W51" i="24"/>
  <c r="A15" i="24"/>
  <c r="AU25" i="24"/>
  <c r="A1" i="24"/>
  <c r="W37" i="29"/>
  <c r="W42" i="29"/>
  <c r="W48" i="29"/>
  <c r="W51" i="29"/>
  <c r="AE47" i="54"/>
  <c r="AK47" i="54"/>
  <c r="AA47" i="54"/>
  <c r="AF47" i="54"/>
  <c r="AF41" i="54"/>
  <c r="AA41" i="54"/>
  <c r="AK41" i="54"/>
  <c r="AE41" i="54"/>
  <c r="AV31" i="60"/>
  <c r="AW31" i="60" s="1"/>
  <c r="AR31" i="60"/>
  <c r="AU31" i="62"/>
  <c r="AU28" i="62"/>
  <c r="AL35" i="28"/>
  <c r="AG35" i="28"/>
  <c r="AL41" i="51"/>
  <c r="AG41" i="51"/>
  <c r="AR31" i="19"/>
  <c r="AV31" i="19"/>
  <c r="AW31" i="19" s="1"/>
  <c r="AL41" i="43"/>
  <c r="AG41" i="43"/>
  <c r="AG57" i="35"/>
  <c r="AL57" i="35"/>
  <c r="AG29" i="28"/>
  <c r="AL29" i="28"/>
  <c r="AL51" i="51"/>
  <c r="AG51" i="51"/>
  <c r="AC55" i="62"/>
  <c r="AC53" i="62"/>
  <c r="AC51" i="62"/>
  <c r="AC49" i="62"/>
  <c r="AC47" i="62"/>
  <c r="AC45" i="62"/>
  <c r="AC43" i="62"/>
  <c r="AD41" i="62"/>
  <c r="AD39" i="62"/>
  <c r="AC34" i="62"/>
  <c r="AD33" i="62"/>
  <c r="AD57" i="62"/>
  <c r="AC41" i="62"/>
  <c r="AC39" i="62"/>
  <c r="AC33" i="62"/>
  <c r="AD32" i="62"/>
  <c r="AC57" i="62"/>
  <c r="AC32" i="62"/>
  <c r="AD31" i="62"/>
  <c r="AD38" i="62"/>
  <c r="AC31" i="62"/>
  <c r="AD30" i="62"/>
  <c r="AD56" i="62"/>
  <c r="AD54" i="62"/>
  <c r="AD52" i="62"/>
  <c r="AD50" i="62"/>
  <c r="AD48" i="62"/>
  <c r="AD46" i="62"/>
  <c r="AD44" i="62"/>
  <c r="AC38" i="62"/>
  <c r="AC30" i="62"/>
  <c r="AD29" i="62"/>
  <c r="AC56" i="62"/>
  <c r="AC54" i="62"/>
  <c r="AC52" i="62"/>
  <c r="AC50" i="62"/>
  <c r="AC48" i="62"/>
  <c r="AC46" i="62"/>
  <c r="AC44" i="62"/>
  <c r="AD42" i="62"/>
  <c r="AD37" i="62"/>
  <c r="AC29" i="62"/>
  <c r="AD28" i="62"/>
  <c r="AC42" i="62"/>
  <c r="AD40" i="62"/>
  <c r="AC37" i="62"/>
  <c r="AD36" i="62"/>
  <c r="AC28" i="62"/>
  <c r="AD27" i="62"/>
  <c r="AD58" i="62"/>
  <c r="AC58" i="62"/>
  <c r="AD55" i="62"/>
  <c r="AD53" i="62"/>
  <c r="AD51" i="62"/>
  <c r="AD49" i="62"/>
  <c r="AD47" i="62"/>
  <c r="AD45" i="62"/>
  <c r="AD43" i="62"/>
  <c r="AD34" i="62"/>
  <c r="AC36" i="62"/>
  <c r="AC27" i="62"/>
  <c r="AD35" i="62"/>
  <c r="AC35" i="62"/>
  <c r="AC40" i="62"/>
  <c r="AG56" i="59"/>
  <c r="AL56" i="59"/>
  <c r="AF47" i="41"/>
  <c r="AA47" i="41"/>
  <c r="AK47" i="41"/>
  <c r="AE47" i="41"/>
  <c r="AK46" i="41"/>
  <c r="AF46" i="41"/>
  <c r="AE46" i="41"/>
  <c r="AA46" i="41"/>
  <c r="AF40" i="41"/>
  <c r="AE40" i="41"/>
  <c r="AA40" i="41"/>
  <c r="AK40" i="41"/>
  <c r="AA39" i="41"/>
  <c r="AK39" i="41"/>
  <c r="AE39" i="41"/>
  <c r="AF39" i="41"/>
  <c r="AE31" i="41"/>
  <c r="AK31" i="41"/>
  <c r="AF31" i="41"/>
  <c r="AA31" i="41"/>
  <c r="AR34" i="54"/>
  <c r="AV34" i="54"/>
  <c r="AW34" i="54" s="1"/>
  <c r="AP41" i="43"/>
  <c r="AP54" i="43"/>
  <c r="AP52" i="43"/>
  <c r="AP50" i="43"/>
  <c r="AP48" i="43"/>
  <c r="AP46" i="43"/>
  <c r="AP44" i="43"/>
  <c r="U9" i="43"/>
  <c r="E4" i="43"/>
  <c r="AP47" i="43"/>
  <c r="AP49" i="43"/>
  <c r="AP45" i="43"/>
  <c r="AP51" i="43"/>
  <c r="AP40" i="43"/>
  <c r="AP43" i="43"/>
  <c r="AP53" i="43"/>
  <c r="AP42" i="43"/>
  <c r="AL55" i="28"/>
  <c r="AG55" i="28"/>
  <c r="AU29" i="27"/>
  <c r="AU28" i="27"/>
  <c r="AV31" i="39"/>
  <c r="AW31" i="39" s="1"/>
  <c r="AR31" i="39"/>
  <c r="AE51" i="60"/>
  <c r="AK51" i="60"/>
  <c r="AF51" i="60"/>
  <c r="AA51" i="60"/>
  <c r="AA36" i="60"/>
  <c r="AF36" i="60"/>
  <c r="AK36" i="60"/>
  <c r="AE36" i="60"/>
  <c r="AF52" i="60"/>
  <c r="AE52" i="60"/>
  <c r="AK52" i="60"/>
  <c r="AA52" i="60"/>
  <c r="AV35" i="54"/>
  <c r="AW35" i="54" s="1"/>
  <c r="AR35" i="54"/>
  <c r="AP42" i="35"/>
  <c r="E4" i="35"/>
  <c r="AP53" i="35"/>
  <c r="AP43" i="35"/>
  <c r="AP49" i="35"/>
  <c r="AP45" i="35"/>
  <c r="AP51" i="35"/>
  <c r="AP47" i="35"/>
  <c r="AP40" i="35"/>
  <c r="U9" i="35"/>
  <c r="AP44" i="35"/>
  <c r="AP50" i="35"/>
  <c r="AP46" i="35"/>
  <c r="AP54" i="35"/>
  <c r="AP52" i="35"/>
  <c r="AP48" i="35"/>
  <c r="AP41" i="35"/>
  <c r="AT30" i="15"/>
  <c r="AT37" i="15"/>
  <c r="AT28" i="53"/>
  <c r="AT32" i="53"/>
  <c r="AV29" i="12"/>
  <c r="AW29" i="12" s="1"/>
  <c r="AR29" i="12"/>
  <c r="AT36" i="12"/>
  <c r="AU30" i="12"/>
  <c r="AU30" i="38"/>
  <c r="AU35" i="38"/>
  <c r="AT32" i="21"/>
  <c r="AU37" i="21"/>
  <c r="AV27" i="54"/>
  <c r="AW27" i="54" s="1"/>
  <c r="AR27" i="54"/>
  <c r="AG52" i="28"/>
  <c r="AL52" i="28"/>
  <c r="AF27" i="11"/>
  <c r="AE27" i="11"/>
  <c r="AA27" i="11"/>
  <c r="AK27" i="11"/>
  <c r="AA46" i="11"/>
  <c r="AF46" i="11"/>
  <c r="AE46" i="11"/>
  <c r="AK46" i="11"/>
  <c r="AL58" i="51"/>
  <c r="AG58" i="51"/>
  <c r="AU35" i="56"/>
  <c r="AU31" i="56"/>
  <c r="AU34" i="56"/>
  <c r="AT28" i="46"/>
  <c r="AU32" i="46"/>
  <c r="AU28" i="31"/>
  <c r="AT32" i="31"/>
  <c r="AU29" i="32"/>
  <c r="AU33" i="32"/>
  <c r="AT33" i="45"/>
  <c r="AT28" i="45"/>
  <c r="AU34" i="37"/>
  <c r="AU30" i="37"/>
  <c r="AL44" i="20"/>
  <c r="AG44" i="20"/>
  <c r="AA43" i="19"/>
  <c r="AK43" i="19"/>
  <c r="AF43" i="19"/>
  <c r="AE43" i="19"/>
  <c r="AK55" i="19"/>
  <c r="AF55" i="19"/>
  <c r="AA55" i="19"/>
  <c r="AE55" i="19"/>
  <c r="AF36" i="19"/>
  <c r="AE36" i="19"/>
  <c r="AK36" i="19"/>
  <c r="AA36" i="19"/>
  <c r="AF40" i="19"/>
  <c r="AE40" i="19"/>
  <c r="AA40" i="19"/>
  <c r="AK40" i="19"/>
  <c r="AF44" i="19"/>
  <c r="AE44" i="19"/>
  <c r="AA44" i="19"/>
  <c r="AK44" i="19"/>
  <c r="AL41" i="28"/>
  <c r="AG41" i="28"/>
  <c r="AU34" i="48"/>
  <c r="AU29" i="48"/>
  <c r="AV36" i="54"/>
  <c r="AW36" i="54" s="1"/>
  <c r="AR36" i="54"/>
  <c r="AP44" i="51"/>
  <c r="AP42" i="51"/>
  <c r="AP40" i="51"/>
  <c r="AP43" i="51"/>
  <c r="AP45" i="51"/>
  <c r="AP50" i="51"/>
  <c r="AP47" i="51"/>
  <c r="AP49" i="51"/>
  <c r="AP51" i="51"/>
  <c r="AP53" i="51"/>
  <c r="AP54" i="51"/>
  <c r="AP41" i="51"/>
  <c r="AP48" i="51"/>
  <c r="E4" i="51"/>
  <c r="AP46" i="51"/>
  <c r="AP52" i="51"/>
  <c r="U9" i="51"/>
  <c r="AL39" i="20"/>
  <c r="AG39" i="20"/>
  <c r="AU30" i="7"/>
  <c r="AU33" i="7"/>
  <c r="AG57" i="59"/>
  <c r="AL57" i="59"/>
  <c r="AL34" i="47"/>
  <c r="AG34" i="47"/>
  <c r="AG51" i="35"/>
  <c r="AL51" i="35"/>
  <c r="AC56" i="7"/>
  <c r="AC54" i="7"/>
  <c r="AC52" i="7"/>
  <c r="AC50" i="7"/>
  <c r="AC48" i="7"/>
  <c r="AC46" i="7"/>
  <c r="AC44" i="7"/>
  <c r="AD42" i="7"/>
  <c r="AD37" i="7"/>
  <c r="AC29" i="7"/>
  <c r="AD28" i="7"/>
  <c r="AC42" i="7"/>
  <c r="AD40" i="7"/>
  <c r="AC37" i="7"/>
  <c r="AD36" i="7"/>
  <c r="AC28" i="7"/>
  <c r="AD27" i="7"/>
  <c r="AC40" i="7"/>
  <c r="AC36" i="7"/>
  <c r="AD35" i="7"/>
  <c r="AC27" i="7"/>
  <c r="AD56" i="7"/>
  <c r="AD54" i="7"/>
  <c r="AD52" i="7"/>
  <c r="AD50" i="7"/>
  <c r="AD48" i="7"/>
  <c r="AD46" i="7"/>
  <c r="AD44" i="7"/>
  <c r="AC38" i="7"/>
  <c r="AC30" i="7"/>
  <c r="AD29" i="7"/>
  <c r="AD58" i="7"/>
  <c r="AC35" i="7"/>
  <c r="AD30" i="7"/>
  <c r="AC58" i="7"/>
  <c r="AD55" i="7"/>
  <c r="AD53" i="7"/>
  <c r="AD51" i="7"/>
  <c r="AD49" i="7"/>
  <c r="AD47" i="7"/>
  <c r="AD45" i="7"/>
  <c r="AD43" i="7"/>
  <c r="AD34" i="7"/>
  <c r="AC55" i="7"/>
  <c r="AC53" i="7"/>
  <c r="AC51" i="7"/>
  <c r="AC49" i="7"/>
  <c r="AC47" i="7"/>
  <c r="AC45" i="7"/>
  <c r="AC43" i="7"/>
  <c r="AD41" i="7"/>
  <c r="AD39" i="7"/>
  <c r="AC34" i="7"/>
  <c r="AD33" i="7"/>
  <c r="AD38" i="7"/>
  <c r="AD57" i="7"/>
  <c r="AC41" i="7"/>
  <c r="AC39" i="7"/>
  <c r="AC33" i="7"/>
  <c r="AD32" i="7"/>
  <c r="AC31" i="7"/>
  <c r="AC57" i="7"/>
  <c r="AC32" i="7"/>
  <c r="AD31" i="7"/>
  <c r="AU34" i="52"/>
  <c r="AU27" i="52"/>
  <c r="AC55" i="21"/>
  <c r="AC53" i="21"/>
  <c r="AC51" i="21"/>
  <c r="AC49" i="21"/>
  <c r="AC47" i="21"/>
  <c r="AC45" i="21"/>
  <c r="AC43" i="21"/>
  <c r="AD41" i="21"/>
  <c r="AD39" i="21"/>
  <c r="AC34" i="21"/>
  <c r="AD33" i="21"/>
  <c r="AD57" i="21"/>
  <c r="AC41" i="21"/>
  <c r="AC39" i="21"/>
  <c r="AC33" i="21"/>
  <c r="AD32" i="21"/>
  <c r="AC57" i="21"/>
  <c r="AC32" i="21"/>
  <c r="AD31" i="21"/>
  <c r="AD56" i="21"/>
  <c r="AD54" i="21"/>
  <c r="AD52" i="21"/>
  <c r="AD50" i="21"/>
  <c r="AD48" i="21"/>
  <c r="AD46" i="21"/>
  <c r="AD44" i="21"/>
  <c r="AC38" i="21"/>
  <c r="AC30" i="21"/>
  <c r="AD29" i="21"/>
  <c r="AC42" i="21"/>
  <c r="AD40" i="21"/>
  <c r="AC37" i="21"/>
  <c r="AD36" i="21"/>
  <c r="AC28" i="21"/>
  <c r="AD27" i="21"/>
  <c r="AC58" i="21"/>
  <c r="AD55" i="21"/>
  <c r="AD53" i="21"/>
  <c r="AD51" i="21"/>
  <c r="AD49" i="21"/>
  <c r="AD47" i="21"/>
  <c r="AD45" i="21"/>
  <c r="AD43" i="21"/>
  <c r="AD34" i="21"/>
  <c r="AD58" i="21"/>
  <c r="AC56" i="21"/>
  <c r="AC27" i="21"/>
  <c r="AC48" i="21"/>
  <c r="AD42" i="21"/>
  <c r="AD35" i="21"/>
  <c r="AD28" i="21"/>
  <c r="AC54" i="21"/>
  <c r="AC35" i="21"/>
  <c r="AC36" i="21"/>
  <c r="AC29" i="21"/>
  <c r="AC46" i="21"/>
  <c r="AD37" i="21"/>
  <c r="AD30" i="21"/>
  <c r="AC52" i="21"/>
  <c r="AC40" i="21"/>
  <c r="AD38" i="21"/>
  <c r="AC31" i="21"/>
  <c r="AC44" i="21"/>
  <c r="AC50" i="21"/>
  <c r="AG52" i="59"/>
  <c r="AL52" i="59"/>
  <c r="AL49" i="47"/>
  <c r="AG49" i="47"/>
  <c r="AR33" i="19"/>
  <c r="AV33" i="19"/>
  <c r="AW33" i="19" s="1"/>
  <c r="AG52" i="43"/>
  <c r="AL52" i="43"/>
  <c r="AF51" i="39"/>
  <c r="AE51" i="39"/>
  <c r="AK51" i="39"/>
  <c r="AA51" i="39"/>
  <c r="AF27" i="39"/>
  <c r="AE27" i="39"/>
  <c r="AA27" i="39"/>
  <c r="AK27" i="39"/>
  <c r="AE44" i="39"/>
  <c r="AA44" i="39"/>
  <c r="AK44" i="39"/>
  <c r="AF44" i="39"/>
  <c r="AL28" i="20"/>
  <c r="AG28" i="20"/>
  <c r="AL39" i="28"/>
  <c r="AG39" i="28"/>
  <c r="AV36" i="41"/>
  <c r="AW36" i="41" s="1"/>
  <c r="AR36" i="41"/>
  <c r="AV33" i="41"/>
  <c r="AW33" i="41" s="1"/>
  <c r="AR33" i="41"/>
  <c r="W46" i="17"/>
  <c r="A15" i="17"/>
  <c r="AU25" i="17"/>
  <c r="A1" i="17"/>
  <c r="W52" i="17"/>
  <c r="W47" i="17"/>
  <c r="W27" i="23"/>
  <c r="W54" i="23"/>
  <c r="W38" i="23"/>
  <c r="W34" i="23"/>
  <c r="W32" i="49"/>
  <c r="W53" i="49"/>
  <c r="AN33" i="44"/>
  <c r="W35" i="44"/>
  <c r="W56" i="44"/>
  <c r="W57" i="44"/>
  <c r="W27" i="44"/>
  <c r="AN36" i="30"/>
  <c r="W38" i="30"/>
  <c r="W37" i="30"/>
  <c r="W54" i="30"/>
  <c r="W35" i="34"/>
  <c r="W58" i="34"/>
  <c r="W40" i="34"/>
  <c r="W43" i="34"/>
  <c r="W58" i="25"/>
  <c r="W29" i="25"/>
  <c r="W30" i="25"/>
  <c r="W39" i="25"/>
  <c r="W55" i="25"/>
  <c r="W36" i="26"/>
  <c r="W35" i="26"/>
  <c r="W48" i="26"/>
  <c r="W31" i="26"/>
  <c r="W32" i="10"/>
  <c r="W56" i="10"/>
  <c r="W41" i="10"/>
  <c r="AN32" i="10"/>
  <c r="U21" i="16"/>
  <c r="E9" i="16" s="1"/>
  <c r="W58" i="36"/>
  <c r="W47" i="36"/>
  <c r="W42" i="36"/>
  <c r="W56" i="36"/>
  <c r="AN30" i="36"/>
  <c r="AN37" i="16"/>
  <c r="W57" i="16"/>
  <c r="W48" i="16"/>
  <c r="W45" i="16"/>
  <c r="W30" i="8"/>
  <c r="AN30" i="8"/>
  <c r="W36" i="8"/>
  <c r="W48" i="8"/>
  <c r="AN36" i="33"/>
  <c r="W58" i="33"/>
  <c r="A1" i="33"/>
  <c r="AU25" i="33"/>
  <c r="A15" i="33"/>
  <c r="AN28" i="33"/>
  <c r="W47" i="33"/>
  <c r="W35" i="18"/>
  <c r="W49" i="18"/>
  <c r="W28" i="18"/>
  <c r="W52" i="18"/>
  <c r="W32" i="18"/>
  <c r="AU27" i="61"/>
  <c r="W32" i="61"/>
  <c r="W35" i="61"/>
  <c r="W45" i="61"/>
  <c r="W56" i="61"/>
  <c r="AN36" i="14"/>
  <c r="AN35" i="14"/>
  <c r="AN29" i="14"/>
  <c r="W45" i="14"/>
  <c r="W51" i="42"/>
  <c r="W50" i="42"/>
  <c r="AN29" i="42"/>
  <c r="W39" i="24"/>
  <c r="W53" i="24"/>
  <c r="W29" i="24"/>
  <c r="W30" i="24"/>
  <c r="AN37" i="29"/>
  <c r="AU28" i="29"/>
  <c r="AT28" i="29"/>
  <c r="W57" i="29"/>
  <c r="AN28" i="29"/>
  <c r="AT29" i="29" s="1"/>
  <c r="W53" i="29"/>
  <c r="AV29" i="54"/>
  <c r="AW29" i="54" s="1"/>
  <c r="AR29" i="54"/>
  <c r="AG36" i="43"/>
  <c r="AL36" i="43"/>
  <c r="AG39" i="35"/>
  <c r="AL39" i="35"/>
  <c r="AL55" i="35"/>
  <c r="AG55" i="35"/>
  <c r="AL31" i="35"/>
  <c r="AG31" i="35"/>
  <c r="AL53" i="35"/>
  <c r="AG53" i="35"/>
  <c r="AV32" i="39"/>
  <c r="AW32" i="39" s="1"/>
  <c r="AR32" i="39"/>
  <c r="AR29" i="11"/>
  <c r="AV29" i="11"/>
  <c r="AW29" i="11" s="1"/>
  <c r="AL52" i="20"/>
  <c r="AG52" i="20"/>
  <c r="AE58" i="41"/>
  <c r="AK58" i="41"/>
  <c r="AA58" i="41"/>
  <c r="AF58" i="41"/>
  <c r="AK48" i="41"/>
  <c r="AF48" i="41"/>
  <c r="AE48" i="41"/>
  <c r="AA48" i="41"/>
  <c r="AF55" i="41"/>
  <c r="AA55" i="41"/>
  <c r="AK55" i="41"/>
  <c r="AE55" i="41"/>
  <c r="AA41" i="41"/>
  <c r="AK41" i="41"/>
  <c r="AF41" i="41"/>
  <c r="AE41" i="41"/>
  <c r="AA42" i="41"/>
  <c r="AF42" i="41"/>
  <c r="AE42" i="41"/>
  <c r="AK42" i="41"/>
  <c r="AG29" i="47"/>
  <c r="AL29" i="47"/>
  <c r="AL39" i="43"/>
  <c r="AG39" i="43"/>
  <c r="AG27" i="43"/>
  <c r="AL27" i="43"/>
  <c r="AT30" i="27"/>
  <c r="AT29" i="27"/>
  <c r="AE34" i="60"/>
  <c r="AK34" i="60"/>
  <c r="AA34" i="60"/>
  <c r="AF34" i="60"/>
  <c r="AF41" i="60"/>
  <c r="AA41" i="60"/>
  <c r="AE41" i="60"/>
  <c r="AK41" i="60"/>
  <c r="AE45" i="60"/>
  <c r="AK45" i="60"/>
  <c r="AA45" i="60"/>
  <c r="AF45" i="60"/>
  <c r="AE43" i="60"/>
  <c r="AK43" i="60"/>
  <c r="AA43" i="60"/>
  <c r="AF43" i="60"/>
  <c r="AL40" i="35"/>
  <c r="AG40" i="35"/>
  <c r="AG40" i="28"/>
  <c r="AL40" i="28"/>
  <c r="AU31" i="15"/>
  <c r="AT35" i="15"/>
  <c r="AU32" i="53"/>
  <c r="AU33" i="53"/>
  <c r="AT35" i="12"/>
  <c r="AT33" i="12"/>
  <c r="AT31" i="12"/>
  <c r="AT34" i="38"/>
  <c r="AT36" i="38"/>
  <c r="AU36" i="21"/>
  <c r="AU34" i="21"/>
  <c r="AU30" i="21"/>
  <c r="AP48" i="59"/>
  <c r="AP49" i="59"/>
  <c r="AP42" i="59"/>
  <c r="AP44" i="59"/>
  <c r="AP45" i="59"/>
  <c r="AP53" i="59"/>
  <c r="AP52" i="59"/>
  <c r="AP40" i="59"/>
  <c r="E4" i="59"/>
  <c r="AP43" i="59"/>
  <c r="U9" i="59"/>
  <c r="AP41" i="59"/>
  <c r="AP46" i="59"/>
  <c r="AP51" i="59"/>
  <c r="AP54" i="59"/>
  <c r="AP50" i="59"/>
  <c r="AP47" i="59"/>
  <c r="AP53" i="20"/>
  <c r="AP43" i="20"/>
  <c r="AP42" i="20"/>
  <c r="AP51" i="20"/>
  <c r="AP40" i="20"/>
  <c r="AP49" i="20"/>
  <c r="E4" i="20"/>
  <c r="AP45" i="20"/>
  <c r="AP47" i="20"/>
  <c r="AP46" i="20"/>
  <c r="AP52" i="20"/>
  <c r="AP44" i="20"/>
  <c r="AP54" i="20"/>
  <c r="U9" i="20"/>
  <c r="AP41" i="20"/>
  <c r="AP48" i="20"/>
  <c r="AP50" i="20"/>
  <c r="AV37" i="60"/>
  <c r="AW37" i="60" s="1"/>
  <c r="AR37" i="60"/>
  <c r="AE28" i="11"/>
  <c r="AK28" i="11"/>
  <c r="AF28" i="11"/>
  <c r="AA28" i="11"/>
  <c r="AF33" i="11"/>
  <c r="AE33" i="11"/>
  <c r="AA33" i="11"/>
  <c r="AK33" i="11"/>
  <c r="AA48" i="11"/>
  <c r="AK48" i="11"/>
  <c r="AF48" i="11"/>
  <c r="AE48" i="11"/>
  <c r="AU32" i="56"/>
  <c r="AT29" i="46"/>
  <c r="AU31" i="46"/>
  <c r="AU35" i="46"/>
  <c r="AC40" i="31"/>
  <c r="AC36" i="31"/>
  <c r="AD35" i="31"/>
  <c r="AD58" i="31"/>
  <c r="AC46" i="31"/>
  <c r="AC43" i="31"/>
  <c r="AD30" i="31"/>
  <c r="AC29" i="31"/>
  <c r="AC58" i="31"/>
  <c r="AD54" i="31"/>
  <c r="AD51" i="31"/>
  <c r="AD31" i="31"/>
  <c r="AC30" i="31"/>
  <c r="AD57" i="31"/>
  <c r="AC54" i="31"/>
  <c r="AC51" i="31"/>
  <c r="AD48" i="31"/>
  <c r="AD45" i="31"/>
  <c r="AD32" i="31"/>
  <c r="AC31" i="31"/>
  <c r="AC57" i="31"/>
  <c r="AC48" i="31"/>
  <c r="AC45" i="31"/>
  <c r="AD40" i="31"/>
  <c r="AD33" i="31"/>
  <c r="AC32" i="31"/>
  <c r="AD56" i="31"/>
  <c r="AD53" i="31"/>
  <c r="AD42" i="31"/>
  <c r="AD34" i="31"/>
  <c r="AC33" i="31"/>
  <c r="AC56" i="31"/>
  <c r="AC53" i="31"/>
  <c r="AD50" i="31"/>
  <c r="AD47" i="31"/>
  <c r="AC42" i="31"/>
  <c r="AD39" i="31"/>
  <c r="AC35" i="31"/>
  <c r="AC34" i="31"/>
  <c r="AC50" i="31"/>
  <c r="AC47" i="31"/>
  <c r="AD44" i="31"/>
  <c r="AC39" i="31"/>
  <c r="AD36" i="31"/>
  <c r="AD55" i="31"/>
  <c r="AC44" i="31"/>
  <c r="AD41" i="31"/>
  <c r="AD38" i="31"/>
  <c r="AD37" i="31"/>
  <c r="AC38" i="31"/>
  <c r="AC55" i="31"/>
  <c r="AC41" i="31"/>
  <c r="AD52" i="31"/>
  <c r="AD27" i="31"/>
  <c r="AC52" i="31"/>
  <c r="AD49" i="31"/>
  <c r="AC27" i="31"/>
  <c r="AC49" i="31"/>
  <c r="AC37" i="31"/>
  <c r="AD46" i="31"/>
  <c r="AD43" i="31"/>
  <c r="AD29" i="31"/>
  <c r="AD28" i="31"/>
  <c r="AC28" i="31"/>
  <c r="AV27" i="31"/>
  <c r="AW27" i="31" s="1"/>
  <c r="AR27" i="31"/>
  <c r="AT31" i="31"/>
  <c r="AU35" i="32"/>
  <c r="AU27" i="32"/>
  <c r="AU34" i="45"/>
  <c r="AU28" i="45"/>
  <c r="AT35" i="37"/>
  <c r="AU29" i="37"/>
  <c r="AG52" i="47"/>
  <c r="AL52" i="47"/>
  <c r="AV30" i="39"/>
  <c r="AW30" i="39" s="1"/>
  <c r="AR30" i="39"/>
  <c r="AL49" i="28"/>
  <c r="AG49" i="28"/>
  <c r="AG50" i="28"/>
  <c r="AL50" i="28"/>
  <c r="AF27" i="19"/>
  <c r="AE27" i="19"/>
  <c r="AA27" i="19"/>
  <c r="AK27" i="19"/>
  <c r="AF39" i="19"/>
  <c r="AE39" i="19"/>
  <c r="AK39" i="19"/>
  <c r="AA39" i="19"/>
  <c r="AE51" i="19"/>
  <c r="AA51" i="19"/>
  <c r="AK51" i="19"/>
  <c r="AF51" i="19"/>
  <c r="AA46" i="19"/>
  <c r="AK46" i="19"/>
  <c r="AF46" i="19"/>
  <c r="AE46" i="19"/>
  <c r="AU30" i="48"/>
  <c r="AT30" i="48"/>
  <c r="AC58" i="32"/>
  <c r="AD55" i="32"/>
  <c r="AD53" i="32"/>
  <c r="AD51" i="32"/>
  <c r="AD49" i="32"/>
  <c r="AD47" i="32"/>
  <c r="AD45" i="32"/>
  <c r="AD43" i="32"/>
  <c r="AD34" i="32"/>
  <c r="AC57" i="32"/>
  <c r="AC32" i="32"/>
  <c r="AD31" i="32"/>
  <c r="AD38" i="32"/>
  <c r="AC31" i="32"/>
  <c r="AD30" i="32"/>
  <c r="AD50" i="32"/>
  <c r="AC49" i="32"/>
  <c r="AC47" i="32"/>
  <c r="AC46" i="32"/>
  <c r="AD44" i="32"/>
  <c r="AC33" i="32"/>
  <c r="AD58" i="32"/>
  <c r="AC50" i="32"/>
  <c r="AC45" i="32"/>
  <c r="AC44" i="32"/>
  <c r="AD52" i="32"/>
  <c r="AC51" i="32"/>
  <c r="AC43" i="32"/>
  <c r="AD42" i="32"/>
  <c r="AD28" i="32"/>
  <c r="AC52" i="32"/>
  <c r="AC42" i="32"/>
  <c r="AD41" i="32"/>
  <c r="AC38" i="32"/>
  <c r="AD36" i="32"/>
  <c r="AC30" i="32"/>
  <c r="AC28" i="32"/>
  <c r="AD54" i="32"/>
  <c r="AC53" i="32"/>
  <c r="AC41" i="32"/>
  <c r="AD40" i="32"/>
  <c r="AD39" i="32"/>
  <c r="AC36" i="32"/>
  <c r="AD32" i="32"/>
  <c r="AC54" i="32"/>
  <c r="AC40" i="32"/>
  <c r="AC39" i="32"/>
  <c r="AC34" i="32"/>
  <c r="AD56" i="32"/>
  <c r="AC55" i="32"/>
  <c r="AC56" i="32"/>
  <c r="AD29" i="32"/>
  <c r="AD27" i="32"/>
  <c r="AD33" i="32"/>
  <c r="AC29" i="32"/>
  <c r="AD46" i="32"/>
  <c r="AD35" i="32"/>
  <c r="AC35" i="32"/>
  <c r="AD57" i="32"/>
  <c r="AD48" i="32"/>
  <c r="AC48" i="32"/>
  <c r="AD37" i="32"/>
  <c r="AC37" i="32"/>
  <c r="AC27" i="32"/>
  <c r="AL58" i="59"/>
  <c r="AG58" i="59"/>
  <c r="AG40" i="20"/>
  <c r="AL40" i="20"/>
  <c r="AG27" i="51"/>
  <c r="AL27" i="51"/>
  <c r="AT31" i="7"/>
  <c r="AT34" i="7"/>
  <c r="AL34" i="59"/>
  <c r="AG34" i="59"/>
  <c r="AV27" i="19"/>
  <c r="AW27" i="19" s="1"/>
  <c r="AR27" i="19"/>
  <c r="AT31" i="52"/>
  <c r="AL43" i="59"/>
  <c r="AG43" i="59"/>
  <c r="AR28" i="19"/>
  <c r="AV28" i="19"/>
  <c r="AW28" i="19" s="1"/>
  <c r="AA57" i="39"/>
  <c r="AK57" i="39"/>
  <c r="AF57" i="39"/>
  <c r="AE57" i="39"/>
  <c r="AF53" i="39"/>
  <c r="AE53" i="39"/>
  <c r="AK53" i="39"/>
  <c r="AA53" i="39"/>
  <c r="AE46" i="39"/>
  <c r="AA46" i="39"/>
  <c r="AK46" i="39"/>
  <c r="AF46" i="39"/>
  <c r="AL55" i="51"/>
  <c r="AG55" i="51"/>
  <c r="AV35" i="41"/>
  <c r="AW35" i="41" s="1"/>
  <c r="AR35" i="41"/>
  <c r="W56" i="17"/>
  <c r="AN30" i="17"/>
  <c r="W44" i="17"/>
  <c r="W49" i="17"/>
  <c r="AU29" i="23"/>
  <c r="AT29" i="23"/>
  <c r="W41" i="23"/>
  <c r="W43" i="23"/>
  <c r="W35" i="49"/>
  <c r="W30" i="49"/>
  <c r="AN32" i="49"/>
  <c r="W55" i="49"/>
  <c r="W46" i="44"/>
  <c r="W50" i="44"/>
  <c r="AN36" i="44"/>
  <c r="AN31" i="44"/>
  <c r="AN34" i="44"/>
  <c r="W58" i="30"/>
  <c r="W47" i="30"/>
  <c r="W42" i="30"/>
  <c r="W56" i="30"/>
  <c r="AN37" i="34"/>
  <c r="W39" i="34"/>
  <c r="W27" i="34"/>
  <c r="W44" i="34"/>
  <c r="W45" i="34"/>
  <c r="W35" i="25"/>
  <c r="AN35" i="25"/>
  <c r="AN36" i="25"/>
  <c r="W41" i="25"/>
  <c r="W51" i="26"/>
  <c r="W52" i="26"/>
  <c r="AN34" i="26"/>
  <c r="AN32" i="26"/>
  <c r="AN36" i="10"/>
  <c r="AN31" i="10"/>
  <c r="W58" i="10"/>
  <c r="U21" i="34"/>
  <c r="E9" i="34" s="1"/>
  <c r="W45" i="36"/>
  <c r="AN33" i="36"/>
  <c r="AU25" i="36"/>
  <c r="A15" i="36"/>
  <c r="A1" i="36"/>
  <c r="W33" i="36"/>
  <c r="W33" i="16"/>
  <c r="W58" i="16"/>
  <c r="W36" i="16"/>
  <c r="W47" i="16"/>
  <c r="AN32" i="8"/>
  <c r="W41" i="8"/>
  <c r="W39" i="8"/>
  <c r="W57" i="8"/>
  <c r="W32" i="33"/>
  <c r="W27" i="33"/>
  <c r="W29" i="33"/>
  <c r="W31" i="33"/>
  <c r="W49" i="33"/>
  <c r="AN30" i="18"/>
  <c r="W51" i="18"/>
  <c r="W37" i="18"/>
  <c r="W54" i="18"/>
  <c r="W57" i="18"/>
  <c r="W29" i="61"/>
  <c r="W37" i="61"/>
  <c r="AN28" i="61"/>
  <c r="AU29" i="61" s="1"/>
  <c r="W57" i="61"/>
  <c r="AN34" i="14"/>
  <c r="W44" i="14"/>
  <c r="W32" i="14"/>
  <c r="W47" i="14"/>
  <c r="W49" i="42"/>
  <c r="W28" i="42"/>
  <c r="W52" i="42"/>
  <c r="W32" i="42"/>
  <c r="W32" i="24"/>
  <c r="AN30" i="24"/>
  <c r="W55" i="24"/>
  <c r="AN35" i="24"/>
  <c r="AN36" i="24"/>
  <c r="W58" i="29"/>
  <c r="W31" i="29"/>
  <c r="W55" i="29"/>
  <c r="AD38" i="27"/>
  <c r="AC31" i="27"/>
  <c r="AD30" i="27"/>
  <c r="AD56" i="27"/>
  <c r="AD54" i="27"/>
  <c r="AD52" i="27"/>
  <c r="AD50" i="27"/>
  <c r="AD48" i="27"/>
  <c r="AD46" i="27"/>
  <c r="AD44" i="27"/>
  <c r="AC56" i="27"/>
  <c r="AC54" i="27"/>
  <c r="AC52" i="27"/>
  <c r="AC50" i="27"/>
  <c r="AC48" i="27"/>
  <c r="AC46" i="27"/>
  <c r="AC44" i="27"/>
  <c r="AD42" i="27"/>
  <c r="AD37" i="27"/>
  <c r="AC29" i="27"/>
  <c r="AD28" i="27"/>
  <c r="AC42" i="27"/>
  <c r="AD40" i="27"/>
  <c r="AC37" i="27"/>
  <c r="AD36" i="27"/>
  <c r="AC28" i="27"/>
  <c r="AD27" i="27"/>
  <c r="AC55" i="27"/>
  <c r="AC53" i="27"/>
  <c r="AC51" i="27"/>
  <c r="AC49" i="27"/>
  <c r="AC47" i="27"/>
  <c r="AC45" i="27"/>
  <c r="AC43" i="27"/>
  <c r="AD41" i="27"/>
  <c r="AD39" i="27"/>
  <c r="AC34" i="27"/>
  <c r="AD33" i="27"/>
  <c r="AC57" i="27"/>
  <c r="AC32" i="27"/>
  <c r="AD31" i="27"/>
  <c r="AD58" i="27"/>
  <c r="AC33" i="27"/>
  <c r="AD32" i="27"/>
  <c r="AC58" i="27"/>
  <c r="AD53" i="27"/>
  <c r="AD43" i="27"/>
  <c r="AC40" i="27"/>
  <c r="AC30" i="27"/>
  <c r="AD29" i="27"/>
  <c r="AC27" i="27"/>
  <c r="AD47" i="27"/>
  <c r="AD51" i="27"/>
  <c r="AC41" i="27"/>
  <c r="AC38" i="27"/>
  <c r="AD57" i="27"/>
  <c r="AC36" i="27"/>
  <c r="AD35" i="27"/>
  <c r="AD55" i="27"/>
  <c r="AD45" i="27"/>
  <c r="AC35" i="27"/>
  <c r="AC39" i="27"/>
  <c r="AD49" i="27"/>
  <c r="AD34" i="27"/>
  <c r="AE34" i="54"/>
  <c r="AK34" i="54"/>
  <c r="AA34" i="54"/>
  <c r="AF34" i="54"/>
  <c r="AV34" i="62"/>
  <c r="AW34" i="62" s="1"/>
  <c r="AR34" i="62"/>
  <c r="AL55" i="20"/>
  <c r="AG55" i="20"/>
  <c r="AL45" i="35"/>
  <c r="AG45" i="35"/>
  <c r="AL57" i="28"/>
  <c r="AG57" i="28"/>
  <c r="AL58" i="28"/>
  <c r="AG58" i="28"/>
  <c r="AK56" i="41"/>
  <c r="AF56" i="41"/>
  <c r="AE56" i="41"/>
  <c r="AA56" i="41"/>
  <c r="AR27" i="39"/>
  <c r="AV27" i="39"/>
  <c r="AW27" i="39" s="1"/>
  <c r="AL49" i="51"/>
  <c r="AG49" i="51"/>
  <c r="AU31" i="27"/>
  <c r="AT37" i="27"/>
  <c r="AG53" i="59"/>
  <c r="AL53" i="59"/>
  <c r="AL37" i="47"/>
  <c r="AG37" i="47"/>
  <c r="AF39" i="60"/>
  <c r="AA39" i="60"/>
  <c r="AE39" i="60"/>
  <c r="AK39" i="60"/>
  <c r="AE55" i="60"/>
  <c r="AK55" i="60"/>
  <c r="AA55" i="60"/>
  <c r="AF55" i="60"/>
  <c r="AE35" i="60"/>
  <c r="AA35" i="60"/>
  <c r="AK35" i="60"/>
  <c r="AF35" i="60"/>
  <c r="AF48" i="60"/>
  <c r="AA48" i="60"/>
  <c r="AK48" i="60"/>
  <c r="AE48" i="60"/>
  <c r="AL42" i="20"/>
  <c r="AG42" i="20"/>
  <c r="AT29" i="15"/>
  <c r="AU36" i="15"/>
  <c r="AT31" i="53"/>
  <c r="AT36" i="53"/>
  <c r="AU35" i="53"/>
  <c r="AU37" i="12"/>
  <c r="AU31" i="12"/>
  <c r="AU34" i="38"/>
  <c r="AV28" i="38"/>
  <c r="AW28" i="38" s="1"/>
  <c r="AR28" i="38"/>
  <c r="AT27" i="21"/>
  <c r="AT31" i="21"/>
  <c r="AL28" i="59"/>
  <c r="AG28" i="59"/>
  <c r="AL33" i="43"/>
  <c r="AG33" i="43"/>
  <c r="AG38" i="35"/>
  <c r="AL38" i="35"/>
  <c r="AG27" i="20"/>
  <c r="AL27" i="20"/>
  <c r="AA31" i="11"/>
  <c r="AK31" i="11"/>
  <c r="AF31" i="11"/>
  <c r="AE31" i="11"/>
  <c r="AE37" i="11"/>
  <c r="AF37" i="11"/>
  <c r="AA37" i="11"/>
  <c r="AK37" i="11"/>
  <c r="AF41" i="11"/>
  <c r="AE41" i="11"/>
  <c r="AA41" i="11"/>
  <c r="AK41" i="11"/>
  <c r="AE42" i="11"/>
  <c r="AF42" i="11"/>
  <c r="AA42" i="11"/>
  <c r="AK42" i="11"/>
  <c r="AF36" i="11"/>
  <c r="AE36" i="11"/>
  <c r="AA36" i="11"/>
  <c r="AK36" i="11"/>
  <c r="AA50" i="11"/>
  <c r="AF50" i="11"/>
  <c r="AE50" i="11"/>
  <c r="AK50" i="11"/>
  <c r="AW28" i="60"/>
  <c r="AT31" i="56"/>
  <c r="AU30" i="56"/>
  <c r="AT32" i="46"/>
  <c r="AT34" i="46"/>
  <c r="AT36" i="46"/>
  <c r="AT36" i="31"/>
  <c r="AU32" i="31"/>
  <c r="AT34" i="32"/>
  <c r="AC55" i="12"/>
  <c r="AC53" i="12"/>
  <c r="AC51" i="12"/>
  <c r="AC49" i="12"/>
  <c r="AC47" i="12"/>
  <c r="AC45" i="12"/>
  <c r="AC43" i="12"/>
  <c r="AD41" i="12"/>
  <c r="AD39" i="12"/>
  <c r="AC34" i="12"/>
  <c r="AD33" i="12"/>
  <c r="AC57" i="12"/>
  <c r="AC32" i="12"/>
  <c r="AD31" i="12"/>
  <c r="AD38" i="12"/>
  <c r="AC31" i="12"/>
  <c r="AD30" i="12"/>
  <c r="AD57" i="12"/>
  <c r="AD55" i="12"/>
  <c r="AC54" i="12"/>
  <c r="AD45" i="12"/>
  <c r="AC44" i="12"/>
  <c r="AC33" i="12"/>
  <c r="AD58" i="12"/>
  <c r="AD52" i="12"/>
  <c r="AC58" i="12"/>
  <c r="AD53" i="12"/>
  <c r="AC52" i="12"/>
  <c r="AD43" i="12"/>
  <c r="AD42" i="12"/>
  <c r="AD28" i="12"/>
  <c r="AD50" i="12"/>
  <c r="AC42" i="12"/>
  <c r="AC38" i="12"/>
  <c r="AD36" i="12"/>
  <c r="AC30" i="12"/>
  <c r="AC28" i="12"/>
  <c r="AD51" i="12"/>
  <c r="AC50" i="12"/>
  <c r="AC41" i="12"/>
  <c r="AD40" i="12"/>
  <c r="AC36" i="12"/>
  <c r="AD32" i="12"/>
  <c r="AD48" i="12"/>
  <c r="AC40" i="12"/>
  <c r="AC39" i="12"/>
  <c r="AD34" i="12"/>
  <c r="AD49" i="12"/>
  <c r="AC48" i="12"/>
  <c r="AD46" i="12"/>
  <c r="AD29" i="12"/>
  <c r="AD27" i="12"/>
  <c r="AD56" i="12"/>
  <c r="AD47" i="12"/>
  <c r="AC46" i="12"/>
  <c r="AD37" i="12"/>
  <c r="AD35" i="12"/>
  <c r="AC29" i="12"/>
  <c r="AC27" i="12"/>
  <c r="AC56" i="12"/>
  <c r="AD54" i="12"/>
  <c r="AD44" i="12"/>
  <c r="AC37" i="12"/>
  <c r="AC35" i="12"/>
  <c r="AU29" i="45"/>
  <c r="AT35" i="45"/>
  <c r="AT29" i="45"/>
  <c r="AU36" i="37"/>
  <c r="AT28" i="37"/>
  <c r="AG29" i="43"/>
  <c r="AL29" i="43"/>
  <c r="AL36" i="35"/>
  <c r="AG36" i="35"/>
  <c r="AF33" i="19"/>
  <c r="AE33" i="19"/>
  <c r="AA33" i="19"/>
  <c r="AK33" i="19"/>
  <c r="AF48" i="19"/>
  <c r="AE48" i="19"/>
  <c r="AA48" i="19"/>
  <c r="AK48" i="19"/>
  <c r="AT36" i="48"/>
  <c r="AU37" i="48"/>
  <c r="AG30" i="35"/>
  <c r="AL30" i="35"/>
  <c r="AL47" i="28"/>
  <c r="AG47" i="28"/>
  <c r="AG28" i="28"/>
  <c r="AL28" i="28"/>
  <c r="AU28" i="7"/>
  <c r="AU31" i="7"/>
  <c r="AU34" i="7"/>
  <c r="AR35" i="11"/>
  <c r="AV35" i="11"/>
  <c r="AW35" i="11" s="1"/>
  <c r="AT33" i="52"/>
  <c r="AU36" i="52"/>
  <c r="AG41" i="47"/>
  <c r="AL41" i="47"/>
  <c r="AF55" i="39"/>
  <c r="AE55" i="39"/>
  <c r="AK55" i="39"/>
  <c r="AA55" i="39"/>
  <c r="AF36" i="39"/>
  <c r="AE36" i="39"/>
  <c r="AA36" i="39"/>
  <c r="AK36" i="39"/>
  <c r="AE48" i="39"/>
  <c r="AA48" i="39"/>
  <c r="AK48" i="39"/>
  <c r="AF48" i="39"/>
  <c r="AG29" i="20"/>
  <c r="AL29" i="20"/>
  <c r="AL32" i="51"/>
  <c r="AG32" i="51"/>
  <c r="AN37" i="17"/>
  <c r="W32" i="17"/>
  <c r="W54" i="17"/>
  <c r="W51" i="17"/>
  <c r="W29" i="23"/>
  <c r="AN30" i="23"/>
  <c r="AU36" i="23" s="1"/>
  <c r="W45" i="23"/>
  <c r="W37" i="49"/>
  <c r="W50" i="49"/>
  <c r="W52" i="49"/>
  <c r="W27" i="49"/>
  <c r="W52" i="44"/>
  <c r="W39" i="44"/>
  <c r="W34" i="44"/>
  <c r="W36" i="44"/>
  <c r="AN37" i="30"/>
  <c r="W32" i="30"/>
  <c r="A1" i="30"/>
  <c r="AU25" i="30"/>
  <c r="A15" i="30"/>
  <c r="AN28" i="30"/>
  <c r="AU27" i="30" s="1"/>
  <c r="W34" i="34"/>
  <c r="AN36" i="34"/>
  <c r="W54" i="34"/>
  <c r="W47" i="34"/>
  <c r="W27" i="25"/>
  <c r="W44" i="25"/>
  <c r="W38" i="25"/>
  <c r="AN31" i="25"/>
  <c r="U21" i="49"/>
  <c r="E9" i="49" s="1"/>
  <c r="W28" i="26"/>
  <c r="A15" i="26"/>
  <c r="AU25" i="26"/>
  <c r="A1" i="26"/>
  <c r="W40" i="26"/>
  <c r="W41" i="26"/>
  <c r="AN29" i="10"/>
  <c r="W38" i="10"/>
  <c r="W28" i="10"/>
  <c r="W34" i="10"/>
  <c r="AN33" i="10"/>
  <c r="W55" i="36"/>
  <c r="W35" i="36"/>
  <c r="W29" i="36"/>
  <c r="W30" i="36"/>
  <c r="W39" i="36"/>
  <c r="AN34" i="16"/>
  <c r="W31" i="16"/>
  <c r="W27" i="16"/>
  <c r="AU25" i="16"/>
  <c r="A15" i="16"/>
  <c r="A1" i="16"/>
  <c r="W49" i="16"/>
  <c r="W43" i="8"/>
  <c r="W55" i="8"/>
  <c r="W53" i="8"/>
  <c r="W32" i="8"/>
  <c r="AN37" i="33"/>
  <c r="AN34" i="33"/>
  <c r="AN35" i="33"/>
  <c r="AN30" i="33"/>
  <c r="W51" i="33"/>
  <c r="W33" i="18"/>
  <c r="W53" i="18"/>
  <c r="W42" i="18"/>
  <c r="W56" i="18"/>
  <c r="AN29" i="61"/>
  <c r="W28" i="61"/>
  <c r="W31" i="61"/>
  <c r="AN32" i="61"/>
  <c r="AN37" i="14"/>
  <c r="W38" i="14"/>
  <c r="W46" i="14"/>
  <c r="W57" i="14"/>
  <c r="W49" i="14"/>
  <c r="AN37" i="42"/>
  <c r="AN31" i="42"/>
  <c r="W37" i="42"/>
  <c r="W54" i="42"/>
  <c r="W57" i="42"/>
  <c r="AN28" i="24"/>
  <c r="AU30" i="24" s="1"/>
  <c r="W33" i="24"/>
  <c r="AN32" i="24"/>
  <c r="W44" i="24"/>
  <c r="W38" i="24"/>
  <c r="W50" i="29"/>
  <c r="AN29" i="29"/>
  <c r="AT30" i="29" s="1"/>
  <c r="W38" i="29"/>
  <c r="W27" i="29"/>
  <c r="AL31" i="47"/>
  <c r="AG31" i="47"/>
  <c r="AE32" i="54"/>
  <c r="AA32" i="54"/>
  <c r="AK32" i="54"/>
  <c r="AF32" i="54"/>
  <c r="AF44" i="54"/>
  <c r="AK44" i="54"/>
  <c r="AA44" i="54"/>
  <c r="AE44" i="54"/>
  <c r="AL32" i="43"/>
  <c r="AG32" i="43"/>
  <c r="AK28" i="54"/>
  <c r="AE28" i="54"/>
  <c r="AA28" i="54"/>
  <c r="AF28" i="54"/>
  <c r="AE45" i="54"/>
  <c r="AK45" i="54"/>
  <c r="AF45" i="54"/>
  <c r="AA45" i="54"/>
  <c r="AF48" i="54"/>
  <c r="AA48" i="54"/>
  <c r="AK48" i="54"/>
  <c r="AE48" i="54"/>
  <c r="AL43" i="51"/>
  <c r="AG43" i="51"/>
  <c r="AL47" i="43"/>
  <c r="AG47" i="43"/>
  <c r="AG38" i="59"/>
  <c r="AL38" i="59"/>
  <c r="AL45" i="47"/>
  <c r="AG45" i="47"/>
  <c r="AR29" i="39"/>
  <c r="AV29" i="39"/>
  <c r="AW29" i="39" s="1"/>
  <c r="AC57" i="52"/>
  <c r="AC32" i="52"/>
  <c r="AD31" i="52"/>
  <c r="AD38" i="52"/>
  <c r="AC31" i="52"/>
  <c r="AD30" i="52"/>
  <c r="AD56" i="52"/>
  <c r="AD54" i="52"/>
  <c r="AD52" i="52"/>
  <c r="AD50" i="52"/>
  <c r="AD48" i="52"/>
  <c r="AD46" i="52"/>
  <c r="AD44" i="52"/>
  <c r="AC38" i="52"/>
  <c r="AC30" i="52"/>
  <c r="AD29" i="52"/>
  <c r="AC49" i="52"/>
  <c r="AD47" i="52"/>
  <c r="AC46" i="52"/>
  <c r="AD33" i="52"/>
  <c r="AC47" i="52"/>
  <c r="AD45" i="52"/>
  <c r="AC44" i="52"/>
  <c r="AC33" i="52"/>
  <c r="AC45" i="52"/>
  <c r="AD43" i="52"/>
  <c r="AD42" i="52"/>
  <c r="AD28" i="52"/>
  <c r="AC43" i="52"/>
  <c r="AC42" i="52"/>
  <c r="AD36" i="52"/>
  <c r="AC28" i="52"/>
  <c r="AD41" i="52"/>
  <c r="AD40" i="52"/>
  <c r="AC36" i="52"/>
  <c r="AC56" i="52"/>
  <c r="AC41" i="52"/>
  <c r="AC40" i="52"/>
  <c r="AD39" i="52"/>
  <c r="AD34" i="52"/>
  <c r="AD32" i="52"/>
  <c r="AD58" i="52"/>
  <c r="AD57" i="52"/>
  <c r="AC55" i="52"/>
  <c r="AD53" i="52"/>
  <c r="AC52" i="52"/>
  <c r="AD27" i="52"/>
  <c r="AC58" i="52"/>
  <c r="AC53" i="52"/>
  <c r="AD51" i="52"/>
  <c r="AC50" i="52"/>
  <c r="AD37" i="52"/>
  <c r="AD35" i="52"/>
  <c r="AC29" i="52"/>
  <c r="AC27" i="52"/>
  <c r="AC51" i="52"/>
  <c r="AD49" i="52"/>
  <c r="AC48" i="52"/>
  <c r="AC37" i="52"/>
  <c r="AC35" i="52"/>
  <c r="AC34" i="52"/>
  <c r="AD55" i="52"/>
  <c r="AC39" i="52"/>
  <c r="AC54" i="52"/>
  <c r="AG35" i="47"/>
  <c r="AL35" i="47"/>
  <c r="AL34" i="28"/>
  <c r="AG34" i="28"/>
  <c r="AG29" i="51"/>
  <c r="AL29" i="51"/>
  <c r="AE43" i="54"/>
  <c r="AK43" i="54"/>
  <c r="AF43" i="54"/>
  <c r="AA43" i="54"/>
  <c r="AF54" i="54"/>
  <c r="AK54" i="54"/>
  <c r="AA54" i="54"/>
  <c r="AE54" i="54"/>
  <c r="AE49" i="54"/>
  <c r="AK49" i="54"/>
  <c r="AF49" i="54"/>
  <c r="AA49" i="54"/>
  <c r="AG46" i="28"/>
  <c r="AL46" i="28"/>
  <c r="AT35" i="62"/>
  <c r="AU29" i="62"/>
  <c r="AG38" i="47"/>
  <c r="AL38" i="47"/>
  <c r="AL53" i="47"/>
  <c r="AG53" i="47"/>
  <c r="AL28" i="35"/>
  <c r="AG28" i="35"/>
  <c r="AL33" i="35"/>
  <c r="AG33" i="35"/>
  <c r="AV28" i="54"/>
  <c r="AW28" i="54" s="1"/>
  <c r="AR28" i="54"/>
  <c r="AL45" i="43"/>
  <c r="AG45" i="43"/>
  <c r="AG46" i="43"/>
  <c r="AL46" i="43"/>
  <c r="AL31" i="20"/>
  <c r="AG31" i="20"/>
  <c r="AF49" i="41"/>
  <c r="AA49" i="41"/>
  <c r="AK49" i="41"/>
  <c r="AE49" i="41"/>
  <c r="AK29" i="41"/>
  <c r="AF29" i="41"/>
  <c r="AE29" i="41"/>
  <c r="AA29" i="41"/>
  <c r="AF43" i="41"/>
  <c r="AA43" i="41"/>
  <c r="AK43" i="41"/>
  <c r="AE43" i="41"/>
  <c r="AA32" i="41"/>
  <c r="AK32" i="41"/>
  <c r="AF32" i="41"/>
  <c r="AE32" i="41"/>
  <c r="AT32" i="27"/>
  <c r="AU30" i="27"/>
  <c r="AF57" i="60"/>
  <c r="AK57" i="60"/>
  <c r="AE57" i="60"/>
  <c r="AA57" i="60"/>
  <c r="AE53" i="60"/>
  <c r="AK53" i="60"/>
  <c r="AA53" i="60"/>
  <c r="AF53" i="60"/>
  <c r="AG38" i="43"/>
  <c r="AL38" i="43"/>
  <c r="AL53" i="28"/>
  <c r="AG53" i="28"/>
  <c r="AU30" i="15"/>
  <c r="AU37" i="15"/>
  <c r="AT29" i="53"/>
  <c r="AU29" i="53"/>
  <c r="AT37" i="53"/>
  <c r="AT27" i="12"/>
  <c r="AU33" i="12"/>
  <c r="AT31" i="38"/>
  <c r="AT29" i="38"/>
  <c r="AT34" i="21"/>
  <c r="AU35" i="21"/>
  <c r="AL42" i="59"/>
  <c r="AG42" i="59"/>
  <c r="AV37" i="19"/>
  <c r="AW37" i="19" s="1"/>
  <c r="AR37" i="19"/>
  <c r="AL57" i="51"/>
  <c r="AG57" i="51"/>
  <c r="AA47" i="11"/>
  <c r="AK47" i="11"/>
  <c r="AF47" i="11"/>
  <c r="AE47" i="11"/>
  <c r="AK49" i="11"/>
  <c r="AF49" i="11"/>
  <c r="AE49" i="11"/>
  <c r="AA49" i="11"/>
  <c r="AF45" i="11"/>
  <c r="AE45" i="11"/>
  <c r="AA45" i="11"/>
  <c r="AK45" i="11"/>
  <c r="AE51" i="11"/>
  <c r="AA51" i="11"/>
  <c r="AK51" i="11"/>
  <c r="AF51" i="11"/>
  <c r="AA52" i="11"/>
  <c r="AK52" i="11"/>
  <c r="AF52" i="11"/>
  <c r="AE52" i="11"/>
  <c r="AT35" i="56"/>
  <c r="AT28" i="56"/>
  <c r="AU29" i="46"/>
  <c r="AU28" i="46"/>
  <c r="AT30" i="31"/>
  <c r="AT37" i="31"/>
  <c r="AU33" i="31"/>
  <c r="AT30" i="32"/>
  <c r="AU36" i="32"/>
  <c r="AU32" i="45"/>
  <c r="AU36" i="45"/>
  <c r="AT37" i="45"/>
  <c r="AT32" i="37"/>
  <c r="AT27" i="37"/>
  <c r="AL54" i="59"/>
  <c r="AG54" i="59"/>
  <c r="AG36" i="28"/>
  <c r="AL36" i="28"/>
  <c r="AE37" i="19"/>
  <c r="AF37" i="19"/>
  <c r="AA37" i="19"/>
  <c r="AK37" i="19"/>
  <c r="AF53" i="19"/>
  <c r="AE53" i="19"/>
  <c r="AK53" i="19"/>
  <c r="AA53" i="19"/>
  <c r="AF50" i="19"/>
  <c r="AE50" i="19"/>
  <c r="AK50" i="19"/>
  <c r="AA50" i="19"/>
  <c r="AU31" i="48"/>
  <c r="AU32" i="48"/>
  <c r="AG39" i="59"/>
  <c r="AL39" i="59"/>
  <c r="AL32" i="47"/>
  <c r="AG32" i="47"/>
  <c r="AV35" i="19"/>
  <c r="AW35" i="19" s="1"/>
  <c r="AR35" i="19"/>
  <c r="AR30" i="41"/>
  <c r="AV30" i="41"/>
  <c r="AW30" i="41" s="1"/>
  <c r="AT29" i="7"/>
  <c r="AT32" i="7"/>
  <c r="AT35" i="7"/>
  <c r="AV37" i="11"/>
  <c r="AW37" i="11" s="1"/>
  <c r="AR37" i="11"/>
  <c r="AU29" i="52"/>
  <c r="AR28" i="52"/>
  <c r="AV28" i="52"/>
  <c r="AW28" i="52" s="1"/>
  <c r="AG40" i="43"/>
  <c r="AL40" i="43"/>
  <c r="AE50" i="39"/>
  <c r="AA50" i="39"/>
  <c r="AK50" i="39"/>
  <c r="AF50" i="39"/>
  <c r="AL34" i="20"/>
  <c r="AG34" i="20"/>
  <c r="AL43" i="28"/>
  <c r="AG43" i="28"/>
  <c r="AG31" i="28"/>
  <c r="AL31" i="28"/>
  <c r="AL45" i="51"/>
  <c r="AG45" i="51"/>
  <c r="AL52" i="35"/>
  <c r="AG52" i="35"/>
  <c r="AG37" i="20"/>
  <c r="AL37" i="20"/>
  <c r="AG27" i="28"/>
  <c r="AL27" i="28"/>
  <c r="W29" i="17"/>
  <c r="AN36" i="17"/>
  <c r="W58" i="17"/>
  <c r="W53" i="17"/>
  <c r="W31" i="23"/>
  <c r="W36" i="23"/>
  <c r="W42" i="23"/>
  <c r="W47" i="23"/>
  <c r="AU25" i="49"/>
  <c r="A15" i="49"/>
  <c r="A1" i="49"/>
  <c r="W42" i="49"/>
  <c r="AN30" i="49"/>
  <c r="AN31" i="49"/>
  <c r="AN34" i="49"/>
  <c r="W58" i="44"/>
  <c r="W28" i="44"/>
  <c r="W43" i="44"/>
  <c r="W40" i="44"/>
  <c r="W49" i="30"/>
  <c r="AN31" i="30"/>
  <c r="W29" i="30"/>
  <c r="W31" i="30"/>
  <c r="AN30" i="34"/>
  <c r="W30" i="34"/>
  <c r="W42" i="34"/>
  <c r="W49" i="34"/>
  <c r="AN34" i="25"/>
  <c r="W46" i="25"/>
  <c r="AN28" i="25"/>
  <c r="AT37" i="25" s="1"/>
  <c r="W34" i="25"/>
  <c r="W42" i="26"/>
  <c r="AT27" i="26"/>
  <c r="AU27" i="26"/>
  <c r="AU28" i="26"/>
  <c r="AT28" i="26"/>
  <c r="W49" i="26"/>
  <c r="W45" i="26"/>
  <c r="W48" i="10"/>
  <c r="W37" i="10"/>
  <c r="W43" i="10"/>
  <c r="W35" i="10"/>
  <c r="U21" i="26"/>
  <c r="E9" i="26" s="1"/>
  <c r="AN32" i="36"/>
  <c r="W27" i="36"/>
  <c r="AN35" i="36"/>
  <c r="AN36" i="36"/>
  <c r="W41" i="36"/>
  <c r="AN36" i="16"/>
  <c r="AN32" i="16"/>
  <c r="AN29" i="16"/>
  <c r="W35" i="16"/>
  <c r="W51" i="16"/>
  <c r="AN37" i="8"/>
  <c r="W46" i="8"/>
  <c r="W56" i="8"/>
  <c r="AN34" i="8"/>
  <c r="AT29" i="33"/>
  <c r="AU28" i="33"/>
  <c r="AT28" i="33"/>
  <c r="AU29" i="33"/>
  <c r="W36" i="33"/>
  <c r="W44" i="33"/>
  <c r="W33" i="33"/>
  <c r="W53" i="33"/>
  <c r="W39" i="18"/>
  <c r="W55" i="18"/>
  <c r="AU25" i="18"/>
  <c r="A1" i="18"/>
  <c r="A15" i="18"/>
  <c r="W36" i="61"/>
  <c r="W30" i="61"/>
  <c r="W39" i="61"/>
  <c r="W51" i="61"/>
  <c r="U21" i="24"/>
  <c r="E9" i="24" s="1"/>
  <c r="W40" i="14"/>
  <c r="W48" i="14"/>
  <c r="AN30" i="14"/>
  <c r="W51" i="14"/>
  <c r="W47" i="42"/>
  <c r="W34" i="42"/>
  <c r="W42" i="42"/>
  <c r="W56" i="42"/>
  <c r="AN30" i="42"/>
  <c r="W31" i="24"/>
  <c r="AN31" i="24"/>
  <c r="W58" i="24"/>
  <c r="W46" i="24"/>
  <c r="W41" i="29"/>
  <c r="W32" i="29"/>
  <c r="AN31" i="29"/>
  <c r="AT36" i="29" s="1"/>
  <c r="AN34" i="29"/>
  <c r="AG44" i="47"/>
  <c r="AL44" i="47"/>
  <c r="AL58" i="47"/>
  <c r="AG58" i="47"/>
  <c r="AR30" i="19"/>
  <c r="AV30" i="19"/>
  <c r="AW30" i="19" s="1"/>
  <c r="AE38" i="54"/>
  <c r="AA38" i="54"/>
  <c r="AK38" i="54"/>
  <c r="AF38" i="54"/>
  <c r="AE53" i="54"/>
  <c r="AK53" i="54"/>
  <c r="AF53" i="54"/>
  <c r="AA53" i="54"/>
  <c r="AE55" i="54"/>
  <c r="AK55" i="54"/>
  <c r="AF55" i="54"/>
  <c r="AA55" i="54"/>
  <c r="AF31" i="54"/>
  <c r="AE31" i="54"/>
  <c r="AA31" i="54"/>
  <c r="AK31" i="54"/>
  <c r="AG46" i="59"/>
  <c r="AL46" i="59"/>
  <c r="AG35" i="20"/>
  <c r="AL35" i="20"/>
  <c r="AL29" i="59"/>
  <c r="AG29" i="59"/>
  <c r="AG33" i="47"/>
  <c r="AL33" i="47"/>
  <c r="AL37" i="35"/>
  <c r="AG37" i="35"/>
  <c r="AL49" i="35"/>
  <c r="AG49" i="35"/>
  <c r="AL31" i="51"/>
  <c r="AG31" i="51"/>
  <c r="AK50" i="41"/>
  <c r="AF50" i="41"/>
  <c r="AE50" i="41"/>
  <c r="AA50" i="41"/>
  <c r="AK44" i="41"/>
  <c r="AF44" i="41"/>
  <c r="AE44" i="41"/>
  <c r="AA44" i="41"/>
  <c r="AF51" i="41"/>
  <c r="AA51" i="41"/>
  <c r="AK51" i="41"/>
  <c r="AE51" i="41"/>
  <c r="AP45" i="47"/>
  <c r="AP51" i="47"/>
  <c r="AP49" i="47"/>
  <c r="AP47" i="47"/>
  <c r="AP53" i="47"/>
  <c r="E4" i="47"/>
  <c r="AP43" i="47"/>
  <c r="AP40" i="47"/>
  <c r="AP42" i="47"/>
  <c r="AP52" i="47"/>
  <c r="AP41" i="47"/>
  <c r="AP54" i="47"/>
  <c r="AP44" i="47"/>
  <c r="AP50" i="47"/>
  <c r="AP48" i="47"/>
  <c r="AP46" i="47"/>
  <c r="U9" i="47"/>
  <c r="AL43" i="43"/>
  <c r="AG43" i="43"/>
  <c r="AG31" i="43"/>
  <c r="AL31" i="43"/>
  <c r="AG49" i="20"/>
  <c r="AL49" i="20"/>
  <c r="AL33" i="51"/>
  <c r="AG33" i="51"/>
  <c r="AU32" i="27"/>
  <c r="AT31" i="27"/>
  <c r="AG56" i="47"/>
  <c r="AL56" i="47"/>
  <c r="AF33" i="60"/>
  <c r="AA33" i="60"/>
  <c r="AK33" i="60"/>
  <c r="AE33" i="60"/>
  <c r="AF29" i="60"/>
  <c r="AE29" i="60"/>
  <c r="AK29" i="60"/>
  <c r="AA29" i="60"/>
  <c r="AA40" i="60"/>
  <c r="AK40" i="60"/>
  <c r="AE40" i="60"/>
  <c r="AF40" i="60"/>
  <c r="AA31" i="60"/>
  <c r="AF31" i="60"/>
  <c r="AE31" i="60"/>
  <c r="AK31" i="60"/>
  <c r="AG48" i="20"/>
  <c r="AL48" i="20"/>
  <c r="AT33" i="53"/>
  <c r="AT30" i="53"/>
  <c r="AU35" i="12"/>
  <c r="AU27" i="12"/>
  <c r="AU27" i="38"/>
  <c r="AT37" i="38"/>
  <c r="AT35" i="21"/>
  <c r="AT36" i="21"/>
  <c r="E6" i="55"/>
  <c r="E7" i="55"/>
  <c r="E5" i="55"/>
  <c r="AL51" i="28"/>
  <c r="AG51" i="28"/>
  <c r="AG42" i="28"/>
  <c r="AL42" i="28"/>
  <c r="AG56" i="51"/>
  <c r="AL56" i="51"/>
  <c r="AK39" i="11"/>
  <c r="AF39" i="11"/>
  <c r="AE39" i="11"/>
  <c r="AA39" i="11"/>
  <c r="AF55" i="11"/>
  <c r="AE55" i="11"/>
  <c r="AA55" i="11"/>
  <c r="AK55" i="11"/>
  <c r="AK57" i="11"/>
  <c r="AE57" i="11"/>
  <c r="AA57" i="11"/>
  <c r="AF57" i="11"/>
  <c r="AF40" i="11"/>
  <c r="AK40" i="11"/>
  <c r="AE40" i="11"/>
  <c r="AA40" i="11"/>
  <c r="AA54" i="11"/>
  <c r="AF54" i="11"/>
  <c r="AE54" i="11"/>
  <c r="AK54" i="11"/>
  <c r="AU36" i="56"/>
  <c r="AV29" i="56"/>
  <c r="AW29" i="56" s="1"/>
  <c r="AR29" i="56"/>
  <c r="AT35" i="46"/>
  <c r="AT37" i="46"/>
  <c r="AU30" i="31"/>
  <c r="AT35" i="31"/>
  <c r="AT34" i="31"/>
  <c r="AU32" i="32"/>
  <c r="AV28" i="32"/>
  <c r="AW28" i="32" s="1"/>
  <c r="AR28" i="32"/>
  <c r="AT27" i="45"/>
  <c r="AT32" i="45"/>
  <c r="AU33" i="37"/>
  <c r="AU27" i="37"/>
  <c r="AL33" i="59"/>
  <c r="AG33" i="59"/>
  <c r="AL43" i="47"/>
  <c r="AG43" i="47"/>
  <c r="AL57" i="43"/>
  <c r="AG57" i="43"/>
  <c r="AL35" i="43"/>
  <c r="AG35" i="43"/>
  <c r="AF45" i="19"/>
  <c r="AE45" i="19"/>
  <c r="AA45" i="19"/>
  <c r="AK45" i="19"/>
  <c r="AA31" i="19"/>
  <c r="AK31" i="19"/>
  <c r="AF31" i="19"/>
  <c r="AE31" i="19"/>
  <c r="AK52" i="19"/>
  <c r="AE52" i="19"/>
  <c r="AA52" i="19"/>
  <c r="AF52" i="19"/>
  <c r="AT35" i="48"/>
  <c r="AU36" i="48"/>
  <c r="AT33" i="48"/>
  <c r="AG40" i="47"/>
  <c r="AL40" i="47"/>
  <c r="AG56" i="43"/>
  <c r="AL56" i="43"/>
  <c r="AL58" i="20"/>
  <c r="AG58" i="20"/>
  <c r="AG42" i="51"/>
  <c r="AL42" i="51"/>
  <c r="AL32" i="20"/>
  <c r="AG32" i="20"/>
  <c r="AT37" i="7"/>
  <c r="AU36" i="7"/>
  <c r="AR32" i="11"/>
  <c r="AV32" i="11"/>
  <c r="AW32" i="11" s="1"/>
  <c r="AT30" i="52"/>
  <c r="AU31" i="52"/>
  <c r="AT29" i="52"/>
  <c r="AG32" i="59"/>
  <c r="AL32" i="59"/>
  <c r="AL51" i="43"/>
  <c r="AG51" i="43"/>
  <c r="AK33" i="39"/>
  <c r="AF33" i="39"/>
  <c r="AE33" i="39"/>
  <c r="AA33" i="39"/>
  <c r="AF40" i="39"/>
  <c r="AE40" i="39"/>
  <c r="AA40" i="39"/>
  <c r="AK40" i="39"/>
  <c r="AE52" i="39"/>
  <c r="AA52" i="39"/>
  <c r="AK52" i="39"/>
  <c r="AF52" i="39"/>
  <c r="AP41" i="28"/>
  <c r="E4" i="28"/>
  <c r="AP42" i="28"/>
  <c r="AP54" i="28"/>
  <c r="AP47" i="28"/>
  <c r="AP52" i="28"/>
  <c r="AP49" i="28"/>
  <c r="AP50" i="28"/>
  <c r="AP51" i="28"/>
  <c r="AP53" i="28"/>
  <c r="U9" i="28"/>
  <c r="AP48" i="28"/>
  <c r="AP43" i="28"/>
  <c r="AP40" i="28"/>
  <c r="AP45" i="28"/>
  <c r="AP46" i="28"/>
  <c r="AP44" i="28"/>
  <c r="W35" i="17"/>
  <c r="W39" i="17"/>
  <c r="AN28" i="17"/>
  <c r="AU32" i="17" s="1"/>
  <c r="W55" i="17"/>
  <c r="U21" i="42"/>
  <c r="E9" i="42" s="1"/>
  <c r="AN37" i="23"/>
  <c r="W48" i="23"/>
  <c r="AN36" i="23"/>
  <c r="AN33" i="23"/>
  <c r="AU32" i="23" s="1"/>
  <c r="W49" i="23"/>
  <c r="W28" i="49"/>
  <c r="AN28" i="49"/>
  <c r="AT32" i="49" s="1"/>
  <c r="W33" i="49"/>
  <c r="W34" i="49"/>
  <c r="W36" i="49"/>
  <c r="W30" i="44"/>
  <c r="AU25" i="44"/>
  <c r="A1" i="44"/>
  <c r="A15" i="44"/>
  <c r="W38" i="44"/>
  <c r="W45" i="44"/>
  <c r="W34" i="30"/>
  <c r="W51" i="30"/>
  <c r="AN35" i="30"/>
  <c r="AN30" i="30"/>
  <c r="W29" i="34"/>
  <c r="AN31" i="34"/>
  <c r="AN28" i="34"/>
  <c r="W31" i="34"/>
  <c r="W51" i="34"/>
  <c r="W36" i="25"/>
  <c r="W48" i="25"/>
  <c r="W31" i="25"/>
  <c r="W43" i="25"/>
  <c r="AN37" i="26"/>
  <c r="W46" i="26"/>
  <c r="W34" i="26"/>
  <c r="W55" i="26"/>
  <c r="W30" i="10"/>
  <c r="W50" i="10"/>
  <c r="W42" i="10"/>
  <c r="W45" i="10"/>
  <c r="W27" i="10"/>
  <c r="W43" i="36"/>
  <c r="AN34" i="36"/>
  <c r="W44" i="36"/>
  <c r="W38" i="36"/>
  <c r="W32" i="16"/>
  <c r="W30" i="16"/>
  <c r="W40" i="16"/>
  <c r="W41" i="16"/>
  <c r="W53" i="16"/>
  <c r="W28" i="8"/>
  <c r="AN29" i="8"/>
  <c r="W34" i="8"/>
  <c r="W40" i="8"/>
  <c r="W30" i="33"/>
  <c r="W40" i="33"/>
  <c r="W46" i="33"/>
  <c r="W39" i="33"/>
  <c r="W55" i="33"/>
  <c r="W41" i="18"/>
  <c r="AN32" i="18"/>
  <c r="W29" i="18"/>
  <c r="W30" i="18"/>
  <c r="AU25" i="61"/>
  <c r="A15" i="61"/>
  <c r="A1" i="61"/>
  <c r="W55" i="61"/>
  <c r="W47" i="61"/>
  <c r="W44" i="61"/>
  <c r="W58" i="14"/>
  <c r="W50" i="14"/>
  <c r="W33" i="14"/>
  <c r="W53" i="14"/>
  <c r="W45" i="42"/>
  <c r="AN33" i="42"/>
  <c r="AU25" i="42"/>
  <c r="A15" i="42"/>
  <c r="A1" i="42"/>
  <c r="AU27" i="42"/>
  <c r="AT27" i="42"/>
  <c r="AU29" i="42"/>
  <c r="AT29" i="42"/>
  <c r="W33" i="42"/>
  <c r="W41" i="24"/>
  <c r="W34" i="24"/>
  <c r="AN33" i="24"/>
  <c r="W48" i="24"/>
  <c r="W33" i="29"/>
  <c r="W46" i="29"/>
  <c r="AN32" i="29"/>
  <c r="W34" i="29"/>
  <c r="W36" i="29"/>
  <c r="AF50" i="54"/>
  <c r="AA50" i="54"/>
  <c r="AK50" i="54"/>
  <c r="AE50" i="54"/>
  <c r="AK35" i="54"/>
  <c r="AE35" i="54"/>
  <c r="AA35" i="54"/>
  <c r="AF35" i="54"/>
  <c r="AG56" i="28"/>
  <c r="AL56" i="28"/>
  <c r="AL34" i="51"/>
  <c r="AG34" i="51"/>
  <c r="AV35" i="62"/>
  <c r="AW35" i="62" s="1"/>
  <c r="AR35" i="62"/>
  <c r="AV37" i="62"/>
  <c r="AW37" i="62" s="1"/>
  <c r="AR37" i="62"/>
  <c r="AG48" i="51"/>
  <c r="AL48" i="51"/>
  <c r="AF53" i="41"/>
  <c r="AA53" i="41"/>
  <c r="AK53" i="41"/>
  <c r="AE53" i="41"/>
  <c r="AK52" i="41"/>
  <c r="AF52" i="41"/>
  <c r="AE52" i="41"/>
  <c r="AA52" i="41"/>
  <c r="AL57" i="47"/>
  <c r="AG57" i="47"/>
  <c r="AG27" i="47"/>
  <c r="AL27" i="47"/>
  <c r="AT33" i="27"/>
  <c r="AU34" i="27"/>
  <c r="AG31" i="59"/>
  <c r="AL31" i="59"/>
  <c r="AK42" i="60"/>
  <c r="AF42" i="60"/>
  <c r="AE42" i="60"/>
  <c r="AA42" i="60"/>
  <c r="AF32" i="60"/>
  <c r="AE32" i="60"/>
  <c r="AK32" i="60"/>
  <c r="AA32" i="60"/>
  <c r="AF44" i="60"/>
  <c r="AA44" i="60"/>
  <c r="AK44" i="60"/>
  <c r="AE44" i="60"/>
  <c r="AL44" i="35"/>
  <c r="AG44" i="35"/>
  <c r="AL51" i="20"/>
  <c r="AG51" i="20"/>
  <c r="AT33" i="15"/>
  <c r="AU29" i="15"/>
  <c r="AU35" i="15"/>
  <c r="AU28" i="53"/>
  <c r="AU31" i="53"/>
  <c r="AT32" i="12"/>
  <c r="AT28" i="12"/>
  <c r="AU31" i="38"/>
  <c r="AU29" i="38"/>
  <c r="AT33" i="21"/>
  <c r="AV28" i="21"/>
  <c r="AW28" i="21" s="1"/>
  <c r="AR28" i="21"/>
  <c r="AG54" i="47"/>
  <c r="AL54" i="47"/>
  <c r="E12" i="55"/>
  <c r="BF39" i="55"/>
  <c r="BF40" i="55" s="1"/>
  <c r="BF42" i="55" s="1"/>
  <c r="AV33" i="11"/>
  <c r="AW33" i="11" s="1"/>
  <c r="AR33" i="11"/>
  <c r="AG37" i="43"/>
  <c r="AL37" i="43"/>
  <c r="AE35" i="11"/>
  <c r="AA35" i="11"/>
  <c r="AK35" i="11"/>
  <c r="AF35" i="11"/>
  <c r="AK43" i="11"/>
  <c r="AF43" i="11"/>
  <c r="AE43" i="11"/>
  <c r="AA43" i="11"/>
  <c r="AK30" i="11"/>
  <c r="AF30" i="11"/>
  <c r="AE30" i="11"/>
  <c r="AA30" i="11"/>
  <c r="AA56" i="11"/>
  <c r="AF56" i="11"/>
  <c r="AE56" i="11"/>
  <c r="AK56" i="11"/>
  <c r="AU37" i="56"/>
  <c r="AT27" i="56"/>
  <c r="AV27" i="56" s="1"/>
  <c r="AW27" i="56" s="1"/>
  <c r="AT27" i="46"/>
  <c r="AU36" i="46"/>
  <c r="AU31" i="31"/>
  <c r="AU36" i="31"/>
  <c r="AU34" i="32"/>
  <c r="AT29" i="32"/>
  <c r="AT31" i="45"/>
  <c r="AU33" i="45"/>
  <c r="AU35" i="37"/>
  <c r="AU28" i="37"/>
  <c r="AA49" i="19"/>
  <c r="AK49" i="19"/>
  <c r="AE49" i="19"/>
  <c r="AF49" i="19"/>
  <c r="AF47" i="19"/>
  <c r="AE47" i="19"/>
  <c r="AA47" i="19"/>
  <c r="AK47" i="19"/>
  <c r="AE54" i="19"/>
  <c r="AA54" i="19"/>
  <c r="AK54" i="19"/>
  <c r="AF54" i="19"/>
  <c r="AT27" i="48"/>
  <c r="AT31" i="48"/>
  <c r="AC57" i="45"/>
  <c r="AC32" i="45"/>
  <c r="AD31" i="45"/>
  <c r="AC47" i="45"/>
  <c r="AC44" i="45"/>
  <c r="AC38" i="45"/>
  <c r="AC37" i="45"/>
  <c r="AD27" i="45"/>
  <c r="AC55" i="45"/>
  <c r="AC52" i="45"/>
  <c r="AD49" i="45"/>
  <c r="AD46" i="45"/>
  <c r="AC41" i="45"/>
  <c r="AD29" i="45"/>
  <c r="AC28" i="45"/>
  <c r="AC49" i="45"/>
  <c r="AC46" i="45"/>
  <c r="AD43" i="45"/>
  <c r="AD30" i="45"/>
  <c r="AC29" i="45"/>
  <c r="AC58" i="45"/>
  <c r="AC54" i="45"/>
  <c r="AD51" i="45"/>
  <c r="AD48" i="45"/>
  <c r="AD40" i="45"/>
  <c r="AC31" i="45"/>
  <c r="AD57" i="45"/>
  <c r="AC51" i="45"/>
  <c r="AC48" i="45"/>
  <c r="AD45" i="45"/>
  <c r="AC40" i="45"/>
  <c r="AD32" i="45"/>
  <c r="AD56" i="45"/>
  <c r="AC45" i="45"/>
  <c r="AD42" i="45"/>
  <c r="AD35" i="45"/>
  <c r="AD33" i="45"/>
  <c r="AC42" i="45"/>
  <c r="AD37" i="45"/>
  <c r="AD28" i="45"/>
  <c r="AD52" i="45"/>
  <c r="AD47" i="45"/>
  <c r="AD55" i="45"/>
  <c r="AD38" i="45"/>
  <c r="AC33" i="45"/>
  <c r="AD50" i="45"/>
  <c r="AD53" i="45"/>
  <c r="AC50" i="45"/>
  <c r="AC43" i="45"/>
  <c r="AD34" i="45"/>
  <c r="AC53" i="45"/>
  <c r="AC35" i="45"/>
  <c r="AC34" i="45"/>
  <c r="AC30" i="45"/>
  <c r="AC56" i="45"/>
  <c r="AD41" i="45"/>
  <c r="AD58" i="45"/>
  <c r="AD44" i="45"/>
  <c r="AD39" i="45"/>
  <c r="AD36" i="45"/>
  <c r="AD54" i="45"/>
  <c r="AC39" i="45"/>
  <c r="AC36" i="45"/>
  <c r="AC27" i="45"/>
  <c r="AG50" i="47"/>
  <c r="AL50" i="47"/>
  <c r="AU29" i="7"/>
  <c r="AU32" i="7"/>
  <c r="AG30" i="59"/>
  <c r="AL30" i="59"/>
  <c r="AL55" i="59"/>
  <c r="AG55" i="59"/>
  <c r="AG54" i="43"/>
  <c r="AL54" i="43"/>
  <c r="AG56" i="35"/>
  <c r="AL56" i="35"/>
  <c r="AT32" i="52"/>
  <c r="AU33" i="52"/>
  <c r="AT37" i="52"/>
  <c r="AR37" i="39"/>
  <c r="AV37" i="39"/>
  <c r="AW37" i="39" s="1"/>
  <c r="AF34" i="39"/>
  <c r="AE34" i="39"/>
  <c r="AK34" i="39"/>
  <c r="AA34" i="39"/>
  <c r="AF58" i="39"/>
  <c r="AE58" i="39"/>
  <c r="AA58" i="39"/>
  <c r="AK58" i="39"/>
  <c r="AE54" i="39"/>
  <c r="AA54" i="39"/>
  <c r="AK54" i="39"/>
  <c r="AF54" i="39"/>
  <c r="AG34" i="35"/>
  <c r="AL34" i="35"/>
  <c r="AG56" i="20"/>
  <c r="AL56" i="20"/>
  <c r="AN33" i="17"/>
  <c r="W27" i="17"/>
  <c r="W40" i="17"/>
  <c r="W31" i="17"/>
  <c r="W28" i="17"/>
  <c r="W33" i="23"/>
  <c r="W50" i="23"/>
  <c r="W39" i="23"/>
  <c r="W44" i="23"/>
  <c r="W51" i="23"/>
  <c r="AN35" i="49"/>
  <c r="W31" i="49"/>
  <c r="AN33" i="49"/>
  <c r="W43" i="49"/>
  <c r="W40" i="49"/>
  <c r="W33" i="44"/>
  <c r="W29" i="44"/>
  <c r="W41" i="44"/>
  <c r="W47" i="44"/>
  <c r="AN32" i="30"/>
  <c r="W43" i="30"/>
  <c r="W27" i="30"/>
  <c r="W44" i="30"/>
  <c r="W33" i="30"/>
  <c r="AU25" i="34"/>
  <c r="A1" i="34"/>
  <c r="A15" i="34"/>
  <c r="W50" i="34"/>
  <c r="W52" i="34"/>
  <c r="AN32" i="34"/>
  <c r="AT35" i="34" s="1"/>
  <c r="W53" i="34"/>
  <c r="AN37" i="25"/>
  <c r="W40" i="25"/>
  <c r="W50" i="25"/>
  <c r="AN29" i="25"/>
  <c r="W45" i="25"/>
  <c r="AN31" i="26"/>
  <c r="AT35" i="26" s="1"/>
  <c r="W56" i="26"/>
  <c r="AN35" i="26"/>
  <c r="AN33" i="26"/>
  <c r="AT36" i="26" s="1"/>
  <c r="AN36" i="26"/>
  <c r="AN37" i="10"/>
  <c r="AU25" i="10"/>
  <c r="A15" i="10"/>
  <c r="A1" i="10"/>
  <c r="AN28" i="10"/>
  <c r="W47" i="10"/>
  <c r="AN34" i="10"/>
  <c r="AU34" i="10" s="1"/>
  <c r="U21" i="36"/>
  <c r="E9" i="36" s="1"/>
  <c r="W53" i="36"/>
  <c r="W36" i="36"/>
  <c r="W46" i="36"/>
  <c r="AN28" i="36"/>
  <c r="AU36" i="36" s="1"/>
  <c r="AN33" i="16"/>
  <c r="W52" i="16"/>
  <c r="AN28" i="16"/>
  <c r="AT29" i="16" s="1"/>
  <c r="W50" i="16"/>
  <c r="W55" i="16"/>
  <c r="U21" i="30"/>
  <c r="E9" i="30" s="1"/>
  <c r="W29" i="8"/>
  <c r="W38" i="8"/>
  <c r="W35" i="8"/>
  <c r="W51" i="8"/>
  <c r="W38" i="33"/>
  <c r="W48" i="33"/>
  <c r="W41" i="33"/>
  <c r="AN31" i="18"/>
  <c r="W58" i="18"/>
  <c r="AN35" i="18"/>
  <c r="AN36" i="18"/>
  <c r="AN37" i="61"/>
  <c r="AN34" i="61"/>
  <c r="AN33" i="61"/>
  <c r="W53" i="61"/>
  <c r="W46" i="61"/>
  <c r="AN32" i="14"/>
  <c r="AT29" i="14"/>
  <c r="AU28" i="14"/>
  <c r="AT28" i="14"/>
  <c r="AU27" i="14"/>
  <c r="AT27" i="14"/>
  <c r="AU33" i="14"/>
  <c r="W52" i="14"/>
  <c r="W39" i="14"/>
  <c r="W55" i="14"/>
  <c r="W55" i="42"/>
  <c r="W35" i="42"/>
  <c r="W29" i="42"/>
  <c r="W30" i="42"/>
  <c r="W39" i="42"/>
  <c r="AN34" i="24"/>
  <c r="W43" i="24"/>
  <c r="W35" i="24"/>
  <c r="W50" i="24"/>
  <c r="AN33" i="29"/>
  <c r="W56" i="29"/>
  <c r="W52" i="29"/>
  <c r="W43" i="29"/>
  <c r="W40" i="29"/>
  <c r="AG39" i="47"/>
  <c r="AL39" i="47"/>
  <c r="AL49" i="43"/>
  <c r="AG49" i="43"/>
  <c r="AE51" i="54"/>
  <c r="AK51" i="54"/>
  <c r="AA51" i="54"/>
  <c r="AF51" i="54"/>
  <c r="AA36" i="54"/>
  <c r="AK36" i="54"/>
  <c r="AF36" i="54"/>
  <c r="AE36" i="54"/>
  <c r="AR30" i="62"/>
  <c r="AV30" i="62"/>
  <c r="AW30" i="62" s="1"/>
  <c r="AL44" i="59"/>
  <c r="AG44" i="59"/>
  <c r="AL28" i="47"/>
  <c r="AG28" i="47"/>
  <c r="AL50" i="35"/>
  <c r="AG50" i="35"/>
  <c r="AV27" i="41"/>
  <c r="AW27" i="41" s="1"/>
  <c r="AR27" i="41"/>
  <c r="AG30" i="28"/>
  <c r="AL30" i="28"/>
  <c r="AC57" i="37"/>
  <c r="AC32" i="37"/>
  <c r="AD31" i="37"/>
  <c r="AC56" i="37"/>
  <c r="AD53" i="37"/>
  <c r="AD50" i="37"/>
  <c r="AC42" i="37"/>
  <c r="AD39" i="37"/>
  <c r="AD36" i="37"/>
  <c r="AC35" i="37"/>
  <c r="AD34" i="37"/>
  <c r="AC33" i="37"/>
  <c r="AC53" i="37"/>
  <c r="AC50" i="37"/>
  <c r="AD47" i="37"/>
  <c r="AD44" i="37"/>
  <c r="AC39" i="37"/>
  <c r="AD38" i="37"/>
  <c r="AD37" i="37"/>
  <c r="AC36" i="37"/>
  <c r="AC34" i="37"/>
  <c r="AC47" i="37"/>
  <c r="AC44" i="37"/>
  <c r="AC38" i="37"/>
  <c r="AC37" i="37"/>
  <c r="AD27" i="37"/>
  <c r="AD55" i="37"/>
  <c r="AD52" i="37"/>
  <c r="AD41" i="37"/>
  <c r="AD28" i="37"/>
  <c r="AC27" i="37"/>
  <c r="AC55" i="37"/>
  <c r="AC52" i="37"/>
  <c r="AD49" i="37"/>
  <c r="AD46" i="37"/>
  <c r="AC41" i="37"/>
  <c r="AD29" i="37"/>
  <c r="AC28" i="37"/>
  <c r="AC49" i="37"/>
  <c r="AC46" i="37"/>
  <c r="AD43" i="37"/>
  <c r="AD30" i="37"/>
  <c r="AC29" i="37"/>
  <c r="AD58" i="37"/>
  <c r="AD54" i="37"/>
  <c r="AC43" i="37"/>
  <c r="AC30" i="37"/>
  <c r="AC58" i="37"/>
  <c r="AC54" i="37"/>
  <c r="AD51" i="37"/>
  <c r="AD48" i="37"/>
  <c r="AD40" i="37"/>
  <c r="AC31" i="37"/>
  <c r="AD57" i="37"/>
  <c r="AC51" i="37"/>
  <c r="AC48" i="37"/>
  <c r="AD45" i="37"/>
  <c r="AC40" i="37"/>
  <c r="AD32" i="37"/>
  <c r="AD33" i="37"/>
  <c r="AD56" i="37"/>
  <c r="AD42" i="37"/>
  <c r="AD35" i="37"/>
  <c r="AC45" i="37"/>
  <c r="AK54" i="41"/>
  <c r="AF54" i="41"/>
  <c r="AE54" i="41"/>
  <c r="AA54" i="41"/>
  <c r="AU33" i="27"/>
  <c r="AT35" i="27"/>
  <c r="AE30" i="60"/>
  <c r="AK30" i="60"/>
  <c r="AA30" i="60"/>
  <c r="AF30" i="60"/>
  <c r="AE49" i="60"/>
  <c r="AK49" i="60"/>
  <c r="AA49" i="60"/>
  <c r="AF49" i="60"/>
  <c r="AK28" i="60"/>
  <c r="AA28" i="60"/>
  <c r="AF28" i="60"/>
  <c r="AE28" i="60"/>
  <c r="AT32" i="15"/>
  <c r="AT27" i="15"/>
  <c r="AU34" i="15"/>
  <c r="AU30" i="53"/>
  <c r="AT34" i="12"/>
  <c r="AT30" i="38"/>
  <c r="AU27" i="21"/>
  <c r="AT29" i="21"/>
  <c r="AL36" i="59"/>
  <c r="AG36" i="59"/>
  <c r="AR28" i="11"/>
  <c r="AV28" i="11"/>
  <c r="AW28" i="11" s="1"/>
  <c r="AG30" i="51"/>
  <c r="AL30" i="51"/>
  <c r="AK38" i="11"/>
  <c r="AF38" i="11"/>
  <c r="AE38" i="11"/>
  <c r="AA38" i="11"/>
  <c r="AK53" i="11"/>
  <c r="AF53" i="11"/>
  <c r="AE53" i="11"/>
  <c r="AA53" i="11"/>
  <c r="AK32" i="11"/>
  <c r="AA32" i="11"/>
  <c r="AF32" i="11"/>
  <c r="AE32" i="11"/>
  <c r="AA29" i="11"/>
  <c r="AE29" i="11"/>
  <c r="AK29" i="11"/>
  <c r="AF29" i="11"/>
  <c r="AG54" i="51"/>
  <c r="AL54" i="51"/>
  <c r="AT33" i="56"/>
  <c r="AU28" i="56"/>
  <c r="AU27" i="46"/>
  <c r="AU37" i="46"/>
  <c r="AT29" i="31"/>
  <c r="AU37" i="31"/>
  <c r="AU30" i="32"/>
  <c r="AT37" i="32"/>
  <c r="AU27" i="45"/>
  <c r="AU35" i="45"/>
  <c r="AT34" i="37"/>
  <c r="AT31" i="37"/>
  <c r="AT29" i="37"/>
  <c r="AV34" i="41"/>
  <c r="AW34" i="41" s="1"/>
  <c r="AR34" i="41"/>
  <c r="AE28" i="19"/>
  <c r="AK28" i="19"/>
  <c r="AF28" i="19"/>
  <c r="AA28" i="19"/>
  <c r="AF34" i="19"/>
  <c r="AE34" i="19"/>
  <c r="AA34" i="19"/>
  <c r="AK34" i="19"/>
  <c r="AA58" i="19"/>
  <c r="AK58" i="19"/>
  <c r="AF58" i="19"/>
  <c r="AE58" i="19"/>
  <c r="AF56" i="19"/>
  <c r="AE56" i="19"/>
  <c r="AA56" i="19"/>
  <c r="AK56" i="19"/>
  <c r="AU35" i="48"/>
  <c r="AU33" i="48"/>
  <c r="AC57" i="53"/>
  <c r="AC32" i="53"/>
  <c r="AD31" i="53"/>
  <c r="AD55" i="53"/>
  <c r="AD52" i="53"/>
  <c r="AC58" i="53"/>
  <c r="AC54" i="53"/>
  <c r="AD51" i="53"/>
  <c r="AD48" i="53"/>
  <c r="AD40" i="53"/>
  <c r="AD39" i="53"/>
  <c r="AD38" i="53"/>
  <c r="AD47" i="53"/>
  <c r="AD43" i="53"/>
  <c r="AC39" i="53"/>
  <c r="AC38" i="53"/>
  <c r="AD34" i="53"/>
  <c r="AD56" i="53"/>
  <c r="AC47" i="53"/>
  <c r="AC43" i="53"/>
  <c r="AD35" i="53"/>
  <c r="AC34" i="53"/>
  <c r="AD57" i="53"/>
  <c r="AC56" i="53"/>
  <c r="AD46" i="53"/>
  <c r="AD42" i="53"/>
  <c r="AC35" i="53"/>
  <c r="AD53" i="53"/>
  <c r="AD45" i="53"/>
  <c r="AD36" i="53"/>
  <c r="AC31" i="53"/>
  <c r="AD30" i="53"/>
  <c r="AC51" i="53"/>
  <c r="AD50" i="53"/>
  <c r="AD44" i="53"/>
  <c r="AC41" i="53"/>
  <c r="AC29" i="53"/>
  <c r="AD28" i="53"/>
  <c r="AC52" i="53"/>
  <c r="AD37" i="53"/>
  <c r="AC33" i="53"/>
  <c r="AD29" i="53"/>
  <c r="AD54" i="53"/>
  <c r="AC50" i="53"/>
  <c r="AC46" i="53"/>
  <c r="AC37" i="53"/>
  <c r="AC48" i="53"/>
  <c r="AC44" i="53"/>
  <c r="AC30" i="53"/>
  <c r="AC42" i="53"/>
  <c r="AD58" i="53"/>
  <c r="AC40" i="53"/>
  <c r="AC55" i="53"/>
  <c r="AC53" i="53"/>
  <c r="AD49" i="53"/>
  <c r="AC45" i="53"/>
  <c r="AD32" i="53"/>
  <c r="AC49" i="53"/>
  <c r="AC36" i="53"/>
  <c r="AD27" i="53"/>
  <c r="AD41" i="53"/>
  <c r="AC27" i="53"/>
  <c r="AD33" i="53"/>
  <c r="AC28" i="53"/>
  <c r="AV30" i="11"/>
  <c r="AW30" i="11" s="1"/>
  <c r="AR30" i="11"/>
  <c r="AL41" i="20"/>
  <c r="AG41" i="20"/>
  <c r="AC42" i="56"/>
  <c r="AD40" i="56"/>
  <c r="AC37" i="56"/>
  <c r="AD36" i="56"/>
  <c r="AC28" i="56"/>
  <c r="AD27" i="56"/>
  <c r="AC56" i="56"/>
  <c r="AC53" i="56"/>
  <c r="AD50" i="56"/>
  <c r="AD47" i="56"/>
  <c r="AD42" i="56"/>
  <c r="AD39" i="56"/>
  <c r="AC35" i="56"/>
  <c r="AC34" i="56"/>
  <c r="AC50" i="56"/>
  <c r="AC47" i="56"/>
  <c r="AD44" i="56"/>
  <c r="AC39" i="56"/>
  <c r="AC36" i="56"/>
  <c r="AD55" i="56"/>
  <c r="AC44" i="56"/>
  <c r="AD38" i="56"/>
  <c r="AD37" i="56"/>
  <c r="AC27" i="56"/>
  <c r="AC55" i="56"/>
  <c r="AD52" i="56"/>
  <c r="AD49" i="56"/>
  <c r="AD41" i="56"/>
  <c r="AC38" i="56"/>
  <c r="AD28" i="56"/>
  <c r="AC52" i="56"/>
  <c r="AC49" i="56"/>
  <c r="AD46" i="56"/>
  <c r="AD43" i="56"/>
  <c r="AC41" i="56"/>
  <c r="AD29" i="56"/>
  <c r="AD54" i="56"/>
  <c r="AD51" i="56"/>
  <c r="AD31" i="56"/>
  <c r="AC30" i="56"/>
  <c r="AD58" i="56"/>
  <c r="AC54" i="56"/>
  <c r="AC51" i="56"/>
  <c r="AD48" i="56"/>
  <c r="AD45" i="56"/>
  <c r="AD32" i="56"/>
  <c r="AC31" i="56"/>
  <c r="AC57" i="56"/>
  <c r="AD56" i="56"/>
  <c r="AD53" i="56"/>
  <c r="AD35" i="56"/>
  <c r="AD34" i="56"/>
  <c r="AC33" i="56"/>
  <c r="AC46" i="56"/>
  <c r="AC40" i="56"/>
  <c r="AC29" i="56"/>
  <c r="AC48" i="56"/>
  <c r="AC58" i="56"/>
  <c r="AC45" i="56"/>
  <c r="AD33" i="56"/>
  <c r="AD30" i="56"/>
  <c r="AC32" i="56"/>
  <c r="AD57" i="56"/>
  <c r="AC43" i="56"/>
  <c r="AT30" i="7"/>
  <c r="AT33" i="7"/>
  <c r="AV34" i="39"/>
  <c r="AW34" i="39" s="1"/>
  <c r="AR34" i="39"/>
  <c r="AT34" i="52"/>
  <c r="AU37" i="52"/>
  <c r="AR30" i="54"/>
  <c r="AV30" i="54"/>
  <c r="AW30" i="54" s="1"/>
  <c r="AA32" i="39"/>
  <c r="AK32" i="39"/>
  <c r="AF32" i="39"/>
  <c r="AE32" i="39"/>
  <c r="AK39" i="39"/>
  <c r="AF39" i="39"/>
  <c r="AE39" i="39"/>
  <c r="AA39" i="39"/>
  <c r="AF43" i="39"/>
  <c r="AE43" i="39"/>
  <c r="AK43" i="39"/>
  <c r="AA43" i="39"/>
  <c r="AF28" i="39"/>
  <c r="AE28" i="39"/>
  <c r="AA28" i="39"/>
  <c r="AK28" i="39"/>
  <c r="AE56" i="39"/>
  <c r="AA56" i="39"/>
  <c r="AK56" i="39"/>
  <c r="AF56" i="39"/>
  <c r="AL54" i="35"/>
  <c r="AG54" i="35"/>
  <c r="AR34" i="60"/>
  <c r="AV34" i="60"/>
  <c r="AW34" i="60" s="1"/>
  <c r="AL57" i="20"/>
  <c r="AG57" i="20"/>
  <c r="W48" i="17"/>
  <c r="W30" i="17"/>
  <c r="AN31" i="17"/>
  <c r="AT35" i="17" s="1"/>
  <c r="W37" i="17"/>
  <c r="W56" i="23"/>
  <c r="W53" i="23"/>
  <c r="U21" i="14"/>
  <c r="E9" i="14" s="1"/>
  <c r="W38" i="49"/>
  <c r="W41" i="49"/>
  <c r="W45" i="49"/>
  <c r="AN35" i="44"/>
  <c r="W54" i="44"/>
  <c r="W42" i="44"/>
  <c r="W49" i="44"/>
  <c r="W53" i="30"/>
  <c r="AN34" i="30"/>
  <c r="W46" i="30"/>
  <c r="W39" i="30"/>
  <c r="AU28" i="34"/>
  <c r="AT29" i="34"/>
  <c r="AU31" i="34"/>
  <c r="AU29" i="34"/>
  <c r="AU27" i="34"/>
  <c r="AT28" i="34"/>
  <c r="W28" i="34"/>
  <c r="W33" i="34"/>
  <c r="W37" i="34"/>
  <c r="W55" i="34"/>
  <c r="W28" i="25"/>
  <c r="W52" i="25"/>
  <c r="W32" i="25"/>
  <c r="W47" i="25"/>
  <c r="W30" i="26"/>
  <c r="W58" i="26"/>
  <c r="W39" i="26"/>
  <c r="W37" i="26"/>
  <c r="W38" i="26"/>
  <c r="W44" i="10"/>
  <c r="AU31" i="10"/>
  <c r="AT31" i="10"/>
  <c r="AU30" i="10"/>
  <c r="AT30" i="10"/>
  <c r="AU29" i="10"/>
  <c r="AT37" i="10"/>
  <c r="AT29" i="10"/>
  <c r="AU28" i="10"/>
  <c r="AT28" i="10"/>
  <c r="AU27" i="10"/>
  <c r="AT35" i="10"/>
  <c r="AU32" i="10"/>
  <c r="AT27" i="10"/>
  <c r="AT36" i="10"/>
  <c r="AU35" i="10"/>
  <c r="W31" i="10"/>
  <c r="W49" i="10"/>
  <c r="W36" i="10"/>
  <c r="U21" i="17"/>
  <c r="E9" i="17" s="1"/>
  <c r="W51" i="36"/>
  <c r="W40" i="36"/>
  <c r="W48" i="36"/>
  <c r="W31" i="36"/>
  <c r="AN35" i="16"/>
  <c r="W29" i="16"/>
  <c r="W37" i="16"/>
  <c r="W38" i="16"/>
  <c r="U21" i="8"/>
  <c r="E9" i="8" s="1"/>
  <c r="W31" i="8"/>
  <c r="AN31" i="8"/>
  <c r="W44" i="8"/>
  <c r="AN36" i="8"/>
  <c r="W54" i="8"/>
  <c r="W57" i="33"/>
  <c r="W28" i="33"/>
  <c r="W50" i="33"/>
  <c r="AN31" i="33"/>
  <c r="AT32" i="33" s="1"/>
  <c r="AN37" i="18"/>
  <c r="W34" i="18"/>
  <c r="W27" i="18"/>
  <c r="W44" i="18"/>
  <c r="W38" i="18"/>
  <c r="W41" i="61"/>
  <c r="AN35" i="61"/>
  <c r="AN30" i="61"/>
  <c r="AT29" i="61" s="1"/>
  <c r="W48" i="61"/>
  <c r="W36" i="14"/>
  <c r="W30" i="14"/>
  <c r="W54" i="14"/>
  <c r="W41" i="14"/>
  <c r="AN33" i="14"/>
  <c r="AT30" i="14" s="1"/>
  <c r="W58" i="42"/>
  <c r="W27" i="42"/>
  <c r="AN35" i="42"/>
  <c r="AN36" i="42"/>
  <c r="W41" i="42"/>
  <c r="W40" i="24"/>
  <c r="W45" i="24"/>
  <c r="W28" i="24"/>
  <c r="W52" i="24"/>
  <c r="U21" i="33"/>
  <c r="E9" i="33" s="1"/>
  <c r="W39" i="29"/>
  <c r="AU25" i="29"/>
  <c r="A1" i="29"/>
  <c r="A15" i="29"/>
  <c r="W28" i="29"/>
  <c r="W45" i="29"/>
  <c r="AD58" i="48"/>
  <c r="AC35" i="48"/>
  <c r="AD57" i="48"/>
  <c r="AC41" i="48"/>
  <c r="AC39" i="48"/>
  <c r="AC33" i="48"/>
  <c r="AD32" i="48"/>
  <c r="AC57" i="48"/>
  <c r="AC32" i="48"/>
  <c r="AD31" i="48"/>
  <c r="AC45" i="48"/>
  <c r="AC44" i="48"/>
  <c r="AD43" i="48"/>
  <c r="AC43" i="48"/>
  <c r="AD42" i="48"/>
  <c r="AC42" i="48"/>
  <c r="AD38" i="48"/>
  <c r="AD30" i="48"/>
  <c r="AD28" i="48"/>
  <c r="AD56" i="48"/>
  <c r="AD41" i="48"/>
  <c r="AC38" i="48"/>
  <c r="AD36" i="48"/>
  <c r="AC30" i="48"/>
  <c r="AC28" i="48"/>
  <c r="AC56" i="48"/>
  <c r="AD55" i="48"/>
  <c r="AD54" i="48"/>
  <c r="AD40" i="48"/>
  <c r="AD39" i="48"/>
  <c r="AC36" i="48"/>
  <c r="AD34" i="48"/>
  <c r="AC55" i="48"/>
  <c r="AC54" i="48"/>
  <c r="AD53" i="48"/>
  <c r="AD52" i="48"/>
  <c r="AC40" i="48"/>
  <c r="AC34" i="48"/>
  <c r="AC58" i="48"/>
  <c r="AC53" i="48"/>
  <c r="AC52" i="48"/>
  <c r="AD51" i="48"/>
  <c r="AD50" i="48"/>
  <c r="AC51" i="48"/>
  <c r="AC50" i="48"/>
  <c r="AD49" i="48"/>
  <c r="AD48" i="48"/>
  <c r="AD29" i="48"/>
  <c r="AD27" i="48"/>
  <c r="AC49" i="48"/>
  <c r="AC48" i="48"/>
  <c r="AD47" i="48"/>
  <c r="AD46" i="48"/>
  <c r="AD37" i="48"/>
  <c r="AD35" i="48"/>
  <c r="AC31" i="48"/>
  <c r="AC29" i="48"/>
  <c r="AC27" i="48"/>
  <c r="AC37" i="48"/>
  <c r="AC47" i="48"/>
  <c r="AC46" i="48"/>
  <c r="AD45" i="48"/>
  <c r="AD44" i="48"/>
  <c r="AD33" i="48"/>
  <c r="AG45" i="59"/>
  <c r="AL45" i="59"/>
  <c r="AL48" i="35"/>
  <c r="AG48" i="35"/>
  <c r="AL45" i="20"/>
  <c r="AG45" i="20"/>
  <c r="AG49" i="59"/>
  <c r="AL49" i="59"/>
  <c r="AA33" i="41"/>
  <c r="AK33" i="41"/>
  <c r="AF33" i="41"/>
  <c r="AE33" i="41"/>
  <c r="AF30" i="41"/>
  <c r="AE30" i="41"/>
  <c r="AA30" i="41"/>
  <c r="AK30" i="41"/>
  <c r="AA57" i="41"/>
  <c r="AK57" i="41"/>
  <c r="AF57" i="41"/>
  <c r="AE57" i="41"/>
  <c r="AV31" i="11"/>
  <c r="AW31" i="11" s="1"/>
  <c r="AR31" i="11"/>
  <c r="AL50" i="20"/>
  <c r="AG50" i="20"/>
  <c r="AT34" i="27"/>
  <c r="AL35" i="59"/>
  <c r="AG35" i="59"/>
  <c r="AL55" i="47"/>
  <c r="AG55" i="47"/>
  <c r="AF56" i="60"/>
  <c r="AK56" i="60"/>
  <c r="AE56" i="60"/>
  <c r="AA56" i="60"/>
  <c r="AF46" i="60"/>
  <c r="AK46" i="60"/>
  <c r="AA46" i="60"/>
  <c r="AE46" i="60"/>
  <c r="AK37" i="60"/>
  <c r="AF37" i="60"/>
  <c r="AA37" i="60"/>
  <c r="AE37" i="60"/>
  <c r="AF54" i="60"/>
  <c r="AA54" i="60"/>
  <c r="AE54" i="60"/>
  <c r="AK54" i="60"/>
  <c r="AL34" i="43"/>
  <c r="AG34" i="43"/>
  <c r="AG42" i="43"/>
  <c r="AL42" i="43"/>
  <c r="AV28" i="15"/>
  <c r="AW28" i="15" s="1"/>
  <c r="AR28" i="15"/>
  <c r="AU36" i="53"/>
  <c r="AT30" i="12"/>
  <c r="AT32" i="38"/>
  <c r="AU33" i="21"/>
  <c r="AK34" i="11"/>
  <c r="AF34" i="11"/>
  <c r="AE34" i="11"/>
  <c r="AA34" i="11"/>
  <c r="AT32" i="56"/>
  <c r="AT30" i="46"/>
  <c r="AT28" i="31"/>
  <c r="AT27" i="32"/>
  <c r="AT36" i="32"/>
  <c r="AT34" i="45"/>
  <c r="AT36" i="37"/>
  <c r="AU32" i="37"/>
  <c r="AL32" i="28"/>
  <c r="AG32" i="28"/>
  <c r="AF38" i="19"/>
  <c r="AE38" i="19"/>
  <c r="AA38" i="19"/>
  <c r="AK38" i="19"/>
  <c r="AF35" i="19"/>
  <c r="AE35" i="19"/>
  <c r="AA35" i="19"/>
  <c r="AK35" i="19"/>
  <c r="AK57" i="19"/>
  <c r="AF57" i="19"/>
  <c r="AE57" i="19"/>
  <c r="AA57" i="19"/>
  <c r="AK29" i="19"/>
  <c r="AE29" i="19"/>
  <c r="AA29" i="19"/>
  <c r="AF29" i="19"/>
  <c r="AV28" i="48"/>
  <c r="AW28" i="48" s="1"/>
  <c r="AR28" i="48"/>
  <c r="AD56" i="46"/>
  <c r="AD54" i="46"/>
  <c r="AD52" i="46"/>
  <c r="AD50" i="46"/>
  <c r="AD48" i="46"/>
  <c r="AD46" i="46"/>
  <c r="AD44" i="46"/>
  <c r="AC38" i="46"/>
  <c r="AC30" i="46"/>
  <c r="AD29" i="46"/>
  <c r="AC49" i="46"/>
  <c r="AC46" i="46"/>
  <c r="AD43" i="46"/>
  <c r="AD30" i="46"/>
  <c r="AC28" i="46"/>
  <c r="AD27" i="46"/>
  <c r="AC58" i="46"/>
  <c r="AC54" i="46"/>
  <c r="AD51" i="46"/>
  <c r="AD40" i="46"/>
  <c r="AD32" i="46"/>
  <c r="AC31" i="46"/>
  <c r="AC57" i="46"/>
  <c r="AC45" i="46"/>
  <c r="AD42" i="46"/>
  <c r="AD35" i="46"/>
  <c r="AD34" i="46"/>
  <c r="AC33" i="46"/>
  <c r="AC56" i="46"/>
  <c r="AD55" i="46"/>
  <c r="AC52" i="46"/>
  <c r="AC51" i="46"/>
  <c r="AC37" i="46"/>
  <c r="AC34" i="46"/>
  <c r="AD31" i="46"/>
  <c r="AC55" i="46"/>
  <c r="AD28" i="46"/>
  <c r="AD57" i="46"/>
  <c r="AD36" i="46"/>
  <c r="AC36" i="46"/>
  <c r="AD33" i="46"/>
  <c r="AD58" i="46"/>
  <c r="AD38" i="46"/>
  <c r="AC35" i="46"/>
  <c r="AC27" i="46"/>
  <c r="AD45" i="46"/>
  <c r="AC44" i="46"/>
  <c r="AC42" i="46"/>
  <c r="AD39" i="46"/>
  <c r="AC32" i="46"/>
  <c r="AC29" i="46"/>
  <c r="AD53" i="46"/>
  <c r="AD47" i="46"/>
  <c r="AC43" i="46"/>
  <c r="AD41" i="46"/>
  <c r="AC39" i="46"/>
  <c r="AC53" i="46"/>
  <c r="AC50" i="46"/>
  <c r="AD49" i="46"/>
  <c r="AC48" i="46"/>
  <c r="AC47" i="46"/>
  <c r="AC41" i="46"/>
  <c r="AC40" i="46"/>
  <c r="AD37" i="46"/>
  <c r="AL29" i="35"/>
  <c r="AG29" i="35"/>
  <c r="AU37" i="7"/>
  <c r="AG48" i="47"/>
  <c r="AL48" i="47"/>
  <c r="AR28" i="39"/>
  <c r="AV28" i="39"/>
  <c r="AW28" i="39" s="1"/>
  <c r="AL58" i="43"/>
  <c r="AG58" i="43"/>
  <c r="AT35" i="52"/>
  <c r="AG46" i="47"/>
  <c r="AL46" i="47"/>
  <c r="AV33" i="54"/>
  <c r="AW33" i="54" s="1"/>
  <c r="AR33" i="54"/>
  <c r="AK41" i="39"/>
  <c r="AF41" i="39"/>
  <c r="AE41" i="39"/>
  <c r="AA41" i="39"/>
  <c r="AF45" i="39"/>
  <c r="AE45" i="39"/>
  <c r="AK45" i="39"/>
  <c r="AA45" i="39"/>
  <c r="AF35" i="39"/>
  <c r="AE35" i="39"/>
  <c r="AA35" i="39"/>
  <c r="AK35" i="39"/>
  <c r="AE29" i="39"/>
  <c r="AA29" i="39"/>
  <c r="AK29" i="39"/>
  <c r="AF29" i="39"/>
  <c r="AA30" i="39"/>
  <c r="AK30" i="39"/>
  <c r="AF30" i="39"/>
  <c r="AE30" i="39"/>
  <c r="AG44" i="28"/>
  <c r="AL44" i="28"/>
  <c r="AG33" i="20"/>
  <c r="AL33" i="20"/>
  <c r="AG47" i="20"/>
  <c r="AL47" i="20"/>
  <c r="U21" i="61"/>
  <c r="E9" i="61" s="1"/>
  <c r="AN32" i="17"/>
  <c r="W36" i="17"/>
  <c r="W34" i="17"/>
  <c r="W42" i="17"/>
  <c r="AN35" i="23"/>
  <c r="W52" i="23"/>
  <c r="W28" i="23"/>
  <c r="W32" i="23"/>
  <c r="W55" i="23"/>
  <c r="U21" i="25"/>
  <c r="E9" i="25" s="1"/>
  <c r="W48" i="49"/>
  <c r="W39" i="49"/>
  <c r="W46" i="49"/>
  <c r="W47" i="49"/>
  <c r="AN28" i="44"/>
  <c r="AT36" i="44" s="1"/>
  <c r="W51" i="44"/>
  <c r="U21" i="10"/>
  <c r="E9" i="10" s="1"/>
  <c r="W57" i="30"/>
  <c r="W36" i="30"/>
  <c r="W48" i="30"/>
  <c r="W41" i="30"/>
  <c r="AN35" i="34"/>
  <c r="AU30" i="34" s="1"/>
  <c r="W54" i="25"/>
  <c r="W57" i="25"/>
  <c r="W49" i="25"/>
  <c r="W27" i="26"/>
  <c r="W43" i="26"/>
  <c r="W44" i="26"/>
  <c r="W52" i="10"/>
  <c r="W51" i="10"/>
  <c r="W40" i="10"/>
  <c r="W49" i="36"/>
  <c r="W50" i="36"/>
  <c r="W42" i="16"/>
  <c r="W28" i="16"/>
  <c r="W44" i="16"/>
  <c r="AN31" i="16"/>
  <c r="W49" i="8"/>
  <c r="AN28" i="8"/>
  <c r="AU29" i="8" s="1"/>
  <c r="W33" i="8"/>
  <c r="W37" i="8"/>
  <c r="AN33" i="33"/>
  <c r="W37" i="33"/>
  <c r="W52" i="33"/>
  <c r="W34" i="33"/>
  <c r="W43" i="18"/>
  <c r="W46" i="18"/>
  <c r="AN28" i="18"/>
  <c r="AT36" i="18" s="1"/>
  <c r="W49" i="61"/>
  <c r="W38" i="61"/>
  <c r="W33" i="61"/>
  <c r="W50" i="61"/>
  <c r="U21" i="23"/>
  <c r="E9" i="23" s="1"/>
  <c r="W28" i="14"/>
  <c r="W37" i="14"/>
  <c r="W56" i="14"/>
  <c r="AN31" i="14"/>
  <c r="AU35" i="14" s="1"/>
  <c r="W35" i="14"/>
  <c r="AN32" i="42"/>
  <c r="AT35" i="42" s="1"/>
  <c r="AN34" i="42"/>
  <c r="W44" i="42"/>
  <c r="W38" i="42"/>
  <c r="W57" i="24"/>
  <c r="W47" i="24"/>
  <c r="W37" i="24"/>
  <c r="W54" i="24"/>
  <c r="U21" i="44"/>
  <c r="E9" i="44" s="1"/>
  <c r="W44" i="29"/>
  <c r="W29" i="29"/>
  <c r="W35" i="29"/>
  <c r="W47" i="29"/>
  <c r="L7" i="4"/>
  <c r="L61" i="4"/>
  <c r="H16" i="4"/>
  <c r="E36" i="4"/>
  <c r="H14" i="4"/>
  <c r="H65" i="4"/>
  <c r="H25" i="4"/>
  <c r="H22" i="4"/>
  <c r="G53" i="4"/>
  <c r="E45" i="4"/>
  <c r="E54" i="4"/>
  <c r="G7" i="4"/>
  <c r="N60" i="4"/>
  <c r="F45" i="4"/>
  <c r="F36" i="4"/>
  <c r="F19" i="4"/>
  <c r="H26" i="4"/>
  <c r="M53" i="4"/>
  <c r="H37" i="4"/>
  <c r="H31" i="4"/>
  <c r="H12" i="4"/>
  <c r="N53" i="4"/>
  <c r="L60" i="4"/>
  <c r="H35" i="4"/>
  <c r="M60" i="4"/>
  <c r="G60" i="4"/>
  <c r="M7" i="4"/>
  <c r="G11" i="4"/>
  <c r="H6" i="4"/>
  <c r="H8" i="4"/>
  <c r="H46" i="4"/>
  <c r="H34" i="4"/>
  <c r="G61" i="4"/>
  <c r="L11" i="4"/>
  <c r="L53" i="4"/>
  <c r="H30" i="4"/>
  <c r="H24" i="4"/>
  <c r="H15" i="4"/>
  <c r="M11" i="4"/>
  <c r="F62" i="4"/>
  <c r="F49" i="4"/>
  <c r="J58" i="4"/>
  <c r="E28" i="4"/>
  <c r="N11" i="4"/>
  <c r="M61" i="4"/>
  <c r="N61" i="4"/>
  <c r="F54" i="4"/>
  <c r="E49" i="4"/>
  <c r="K58" i="4"/>
  <c r="F28" i="4"/>
  <c r="H44" i="4"/>
  <c r="N7" i="4"/>
  <c r="E62" i="4"/>
  <c r="E19" i="4"/>
  <c r="H51" i="4"/>
  <c r="I58" i="4"/>
  <c r="AV36" i="23" l="1"/>
  <c r="AW36" i="23" s="1"/>
  <c r="AR36" i="23"/>
  <c r="AR29" i="61"/>
  <c r="AV29" i="61"/>
  <c r="AW29" i="61" s="1"/>
  <c r="AV32" i="17"/>
  <c r="AW32" i="17" s="1"/>
  <c r="AR32" i="17"/>
  <c r="AR30" i="34"/>
  <c r="AV30" i="34"/>
  <c r="AW30" i="34" s="1"/>
  <c r="AV34" i="10"/>
  <c r="AW34" i="10" s="1"/>
  <c r="AR34" i="10"/>
  <c r="AV32" i="23"/>
  <c r="AW32" i="23" s="1"/>
  <c r="AR32" i="23"/>
  <c r="AR30" i="24"/>
  <c r="AV30" i="24"/>
  <c r="AW30" i="24" s="1"/>
  <c r="AR27" i="30"/>
  <c r="AV29" i="8"/>
  <c r="AR29" i="8"/>
  <c r="AR36" i="36"/>
  <c r="AV36" i="36"/>
  <c r="AW36" i="36" s="1"/>
  <c r="AV35" i="14"/>
  <c r="AW35" i="14" s="1"/>
  <c r="AR35" i="14"/>
  <c r="AA49" i="46"/>
  <c r="AK49" i="46"/>
  <c r="AF49" i="46"/>
  <c r="AE49" i="46"/>
  <c r="AF50" i="53"/>
  <c r="AK50" i="53"/>
  <c r="AE50" i="53"/>
  <c r="AA50" i="53"/>
  <c r="AK43" i="53"/>
  <c r="AA43" i="53"/>
  <c r="AE43" i="53"/>
  <c r="AF43" i="53"/>
  <c r="AK55" i="53"/>
  <c r="AF55" i="53"/>
  <c r="AE55" i="53"/>
  <c r="AA55" i="53"/>
  <c r="AL58" i="19"/>
  <c r="AG58" i="19"/>
  <c r="AK28" i="46"/>
  <c r="AE28" i="46"/>
  <c r="AA28" i="46"/>
  <c r="AF28" i="46"/>
  <c r="AG45" i="39"/>
  <c r="AL45" i="39"/>
  <c r="AE37" i="46"/>
  <c r="AK37" i="46"/>
  <c r="AA37" i="46"/>
  <c r="AF37" i="46"/>
  <c r="AF30" i="46"/>
  <c r="AE30" i="46"/>
  <c r="AA30" i="46"/>
  <c r="AK30" i="46"/>
  <c r="AF50" i="46"/>
  <c r="AA50" i="46"/>
  <c r="AK50" i="46"/>
  <c r="AE50" i="46"/>
  <c r="AG38" i="19"/>
  <c r="AL38" i="19"/>
  <c r="AG37" i="60"/>
  <c r="AL37" i="60"/>
  <c r="AK35" i="48"/>
  <c r="AF35" i="48"/>
  <c r="AE35" i="48"/>
  <c r="AA35" i="48"/>
  <c r="AE53" i="48"/>
  <c r="AA53" i="48"/>
  <c r="AK53" i="48"/>
  <c r="AF53" i="48"/>
  <c r="AK42" i="48"/>
  <c r="AE42" i="48"/>
  <c r="AA42" i="48"/>
  <c r="AF42" i="48"/>
  <c r="AU33" i="10"/>
  <c r="AU34" i="34"/>
  <c r="AT34" i="34"/>
  <c r="AK30" i="56"/>
  <c r="AF30" i="56"/>
  <c r="AE30" i="56"/>
  <c r="AA30" i="56"/>
  <c r="AE35" i="56"/>
  <c r="AA35" i="56"/>
  <c r="AK35" i="56"/>
  <c r="AF35" i="56"/>
  <c r="AK58" i="56"/>
  <c r="AE58" i="56"/>
  <c r="AA58" i="56"/>
  <c r="AF58" i="56"/>
  <c r="AA42" i="56"/>
  <c r="AK42" i="56"/>
  <c r="AE42" i="56"/>
  <c r="AF42" i="56"/>
  <c r="AK45" i="53"/>
  <c r="AE45" i="53"/>
  <c r="AA45" i="53"/>
  <c r="AF45" i="53"/>
  <c r="AF48" i="53"/>
  <c r="AA48" i="53"/>
  <c r="AE48" i="53"/>
  <c r="AK48" i="53"/>
  <c r="AR35" i="48"/>
  <c r="AV35" i="48"/>
  <c r="AW35" i="48" s="1"/>
  <c r="AV28" i="56"/>
  <c r="AW28" i="56" s="1"/>
  <c r="AR28" i="56"/>
  <c r="AV30" i="53"/>
  <c r="AW30" i="53" s="1"/>
  <c r="AR30" i="53"/>
  <c r="AF27" i="37"/>
  <c r="AE27" i="37"/>
  <c r="AA27" i="37"/>
  <c r="AK27" i="37"/>
  <c r="AF44" i="37"/>
  <c r="AE44" i="37"/>
  <c r="AA44" i="37"/>
  <c r="AK44" i="37"/>
  <c r="AF50" i="37"/>
  <c r="AA50" i="37"/>
  <c r="AK50" i="37"/>
  <c r="AE50" i="37"/>
  <c r="AU31" i="14"/>
  <c r="AT36" i="14"/>
  <c r="AK47" i="45"/>
  <c r="AF47" i="45"/>
  <c r="AE47" i="45"/>
  <c r="AA47" i="45"/>
  <c r="AE32" i="45"/>
  <c r="AA32" i="45"/>
  <c r="AF32" i="45"/>
  <c r="AK32" i="45"/>
  <c r="AF46" i="45"/>
  <c r="AK46" i="45"/>
  <c r="AE46" i="45"/>
  <c r="AA46" i="45"/>
  <c r="AG47" i="19"/>
  <c r="AL47" i="19"/>
  <c r="AV28" i="53"/>
  <c r="AW28" i="53" s="1"/>
  <c r="AR28" i="53"/>
  <c r="AG50" i="54"/>
  <c r="AL50" i="54"/>
  <c r="AU30" i="42"/>
  <c r="AR31" i="52"/>
  <c r="AV31" i="52"/>
  <c r="AW31" i="52" s="1"/>
  <c r="AV33" i="37"/>
  <c r="AW33" i="37" s="1"/>
  <c r="AR33" i="37"/>
  <c r="AU27" i="18"/>
  <c r="AT32" i="18"/>
  <c r="AU30" i="33"/>
  <c r="AU32" i="33"/>
  <c r="AT37" i="33"/>
  <c r="AT32" i="8"/>
  <c r="AU28" i="8"/>
  <c r="AU32" i="26"/>
  <c r="AV27" i="26"/>
  <c r="AW27" i="26" s="1"/>
  <c r="AR27" i="26"/>
  <c r="AU37" i="44"/>
  <c r="AU28" i="44"/>
  <c r="AG50" i="19"/>
  <c r="AL50" i="19"/>
  <c r="AK49" i="52"/>
  <c r="AA49" i="52"/>
  <c r="AF49" i="52"/>
  <c r="AE49" i="52"/>
  <c r="AF27" i="52"/>
  <c r="AK27" i="52"/>
  <c r="AA27" i="52"/>
  <c r="AE27" i="52"/>
  <c r="AF42" i="52"/>
  <c r="AE42" i="52"/>
  <c r="AA42" i="52"/>
  <c r="AK42" i="52"/>
  <c r="AF56" i="52"/>
  <c r="AE56" i="52"/>
  <c r="AK56" i="52"/>
  <c r="AA56" i="52"/>
  <c r="AU33" i="17"/>
  <c r="AU34" i="17"/>
  <c r="AT33" i="17"/>
  <c r="AV36" i="52"/>
  <c r="AW36" i="52" s="1"/>
  <c r="AR36" i="52"/>
  <c r="AF37" i="12"/>
  <c r="AA37" i="12"/>
  <c r="AK37" i="12"/>
  <c r="AE37" i="12"/>
  <c r="AK55" i="27"/>
  <c r="AF55" i="27"/>
  <c r="AE55" i="27"/>
  <c r="AA55" i="27"/>
  <c r="AF37" i="27"/>
  <c r="AK37" i="27"/>
  <c r="AE37" i="27"/>
  <c r="AA37" i="27"/>
  <c r="AE46" i="27"/>
  <c r="AA46" i="27"/>
  <c r="AF46" i="27"/>
  <c r="AK46" i="27"/>
  <c r="AT30" i="36"/>
  <c r="AU33" i="36"/>
  <c r="AU33" i="23"/>
  <c r="AT27" i="23"/>
  <c r="AL46" i="39"/>
  <c r="AG46" i="39"/>
  <c r="AK48" i="32"/>
  <c r="AF48" i="32"/>
  <c r="AE48" i="32"/>
  <c r="AA48" i="32"/>
  <c r="AF28" i="32"/>
  <c r="AE28" i="32"/>
  <c r="AA28" i="32"/>
  <c r="AK28" i="32"/>
  <c r="AF44" i="32"/>
  <c r="AE44" i="32"/>
  <c r="AA44" i="32"/>
  <c r="AK44" i="32"/>
  <c r="AV27" i="32"/>
  <c r="AW27" i="32" s="1"/>
  <c r="AR27" i="32"/>
  <c r="AA37" i="31"/>
  <c r="AK37" i="31"/>
  <c r="AF37" i="31"/>
  <c r="AE37" i="31"/>
  <c r="AA42" i="31"/>
  <c r="AF42" i="31"/>
  <c r="AE42" i="31"/>
  <c r="AK42" i="31"/>
  <c r="AF32" i="31"/>
  <c r="AE32" i="31"/>
  <c r="AA32" i="31"/>
  <c r="AK32" i="31"/>
  <c r="AV31" i="46"/>
  <c r="AW31" i="46" s="1"/>
  <c r="AR31" i="46"/>
  <c r="BF39" i="20"/>
  <c r="BF40" i="20" s="1"/>
  <c r="BF42" i="20" s="1"/>
  <c r="E12" i="20"/>
  <c r="BF39" i="59"/>
  <c r="BF40" i="59" s="1"/>
  <c r="BF42" i="59" s="1"/>
  <c r="E12" i="59"/>
  <c r="AV32" i="53"/>
  <c r="AW32" i="53" s="1"/>
  <c r="AR32" i="53"/>
  <c r="AG43" i="60"/>
  <c r="AL43" i="60"/>
  <c r="AL58" i="41"/>
  <c r="AG58" i="41"/>
  <c r="AT33" i="29"/>
  <c r="AT33" i="61"/>
  <c r="AU30" i="61"/>
  <c r="AT30" i="61"/>
  <c r="AU37" i="16"/>
  <c r="AU35" i="16"/>
  <c r="AT37" i="16"/>
  <c r="AT31" i="49"/>
  <c r="AU34" i="49"/>
  <c r="AA45" i="21"/>
  <c r="AK45" i="21"/>
  <c r="AF45" i="21"/>
  <c r="AE45" i="21"/>
  <c r="AF52" i="21"/>
  <c r="AA52" i="21"/>
  <c r="AK52" i="21"/>
  <c r="AE52" i="21"/>
  <c r="AE57" i="21"/>
  <c r="AK57" i="21"/>
  <c r="AF57" i="21"/>
  <c r="AA57" i="21"/>
  <c r="AF51" i="7"/>
  <c r="AE51" i="7"/>
  <c r="AA51" i="7"/>
  <c r="AK51" i="7"/>
  <c r="AA44" i="7"/>
  <c r="AK44" i="7"/>
  <c r="AE44" i="7"/>
  <c r="AF44" i="7"/>
  <c r="AA42" i="7"/>
  <c r="AE42" i="7"/>
  <c r="AK42" i="7"/>
  <c r="AF42" i="7"/>
  <c r="AV28" i="31"/>
  <c r="AW28" i="31" s="1"/>
  <c r="AR28" i="31"/>
  <c r="AV37" i="21"/>
  <c r="AW37" i="21" s="1"/>
  <c r="AR37" i="21"/>
  <c r="AA51" i="62"/>
  <c r="AK51" i="62"/>
  <c r="AF51" i="62"/>
  <c r="AE51" i="62"/>
  <c r="AF54" i="62"/>
  <c r="AE54" i="62"/>
  <c r="AA54" i="62"/>
  <c r="AK54" i="62"/>
  <c r="AU27" i="24"/>
  <c r="AT31" i="24"/>
  <c r="AC42" i="24"/>
  <c r="AD40" i="24"/>
  <c r="AC37" i="24"/>
  <c r="AD36" i="24"/>
  <c r="AC28" i="24"/>
  <c r="AD27" i="24"/>
  <c r="AC40" i="24"/>
  <c r="AC36" i="24"/>
  <c r="AD35" i="24"/>
  <c r="AC27" i="24"/>
  <c r="AD58" i="24"/>
  <c r="AC35" i="24"/>
  <c r="AC55" i="24"/>
  <c r="AC53" i="24"/>
  <c r="AC51" i="24"/>
  <c r="AC49" i="24"/>
  <c r="AC47" i="24"/>
  <c r="AC45" i="24"/>
  <c r="AC43" i="24"/>
  <c r="AD41" i="24"/>
  <c r="AD39" i="24"/>
  <c r="AC34" i="24"/>
  <c r="AD33" i="24"/>
  <c r="AD57" i="24"/>
  <c r="AC41" i="24"/>
  <c r="AC39" i="24"/>
  <c r="AC33" i="24"/>
  <c r="AD32" i="24"/>
  <c r="AC57" i="24"/>
  <c r="AC32" i="24"/>
  <c r="AD31" i="24"/>
  <c r="AC56" i="24"/>
  <c r="AD48" i="24"/>
  <c r="AD45" i="24"/>
  <c r="AD54" i="24"/>
  <c r="AD51" i="24"/>
  <c r="AC48" i="24"/>
  <c r="AD42" i="24"/>
  <c r="AD34" i="24"/>
  <c r="AC54" i="24"/>
  <c r="AD28" i="24"/>
  <c r="AD46" i="24"/>
  <c r="AD43" i="24"/>
  <c r="AD29" i="24"/>
  <c r="AD52" i="24"/>
  <c r="AD49" i="24"/>
  <c r="AC46" i="24"/>
  <c r="AD30" i="24"/>
  <c r="AC29" i="24"/>
  <c r="AD55" i="24"/>
  <c r="AC52" i="24"/>
  <c r="AD38" i="24"/>
  <c r="AD37" i="24"/>
  <c r="AC30" i="24"/>
  <c r="AD44" i="24"/>
  <c r="AC38" i="24"/>
  <c r="AC31" i="24"/>
  <c r="AD50" i="24"/>
  <c r="AD47" i="24"/>
  <c r="AC44" i="24"/>
  <c r="AD53" i="24"/>
  <c r="AC50" i="24"/>
  <c r="AC58" i="24"/>
  <c r="AD56" i="24"/>
  <c r="AT30" i="25"/>
  <c r="AT35" i="25"/>
  <c r="AU29" i="30"/>
  <c r="AU28" i="30"/>
  <c r="AT28" i="30"/>
  <c r="AL30" i="19"/>
  <c r="AG30" i="19"/>
  <c r="AR30" i="45"/>
  <c r="AV30" i="45"/>
  <c r="AW30" i="45" s="1"/>
  <c r="AV34" i="12"/>
  <c r="AW34" i="12" s="1"/>
  <c r="AR34" i="12"/>
  <c r="AR36" i="27"/>
  <c r="AV36" i="27"/>
  <c r="AW36" i="27" s="1"/>
  <c r="AA48" i="15"/>
  <c r="AK48" i="15"/>
  <c r="AF48" i="15"/>
  <c r="AE48" i="15"/>
  <c r="AF41" i="15"/>
  <c r="AE41" i="15"/>
  <c r="AA41" i="15"/>
  <c r="AK41" i="15"/>
  <c r="AV33" i="62"/>
  <c r="AW33" i="62" s="1"/>
  <c r="AR33" i="62"/>
  <c r="AR30" i="52"/>
  <c r="AV30" i="52"/>
  <c r="AW30" i="52" s="1"/>
  <c r="AV32" i="38"/>
  <c r="AW32" i="38" s="1"/>
  <c r="AR32" i="38"/>
  <c r="AE55" i="38"/>
  <c r="AA55" i="38"/>
  <c r="AK55" i="38"/>
  <c r="AF55" i="38"/>
  <c r="AE34" i="38"/>
  <c r="AA34" i="38"/>
  <c r="AK34" i="38"/>
  <c r="AF34" i="38"/>
  <c r="AE49" i="38"/>
  <c r="AA49" i="38"/>
  <c r="AK49" i="38"/>
  <c r="AF49" i="38"/>
  <c r="AF44" i="38"/>
  <c r="AK44" i="38"/>
  <c r="AE44" i="38"/>
  <c r="AA44" i="38"/>
  <c r="AK32" i="38"/>
  <c r="AA32" i="38"/>
  <c r="AF32" i="38"/>
  <c r="AE32" i="38"/>
  <c r="AW28" i="12"/>
  <c r="W27" i="50"/>
  <c r="W45" i="50"/>
  <c r="A1" i="50"/>
  <c r="A15" i="50"/>
  <c r="AU25" i="50"/>
  <c r="AN31" i="50"/>
  <c r="W57" i="50"/>
  <c r="AN35" i="13"/>
  <c r="W48" i="13"/>
  <c r="AN30" i="13"/>
  <c r="W40" i="13"/>
  <c r="W57" i="13"/>
  <c r="W39" i="58"/>
  <c r="W31" i="58"/>
  <c r="W28" i="58"/>
  <c r="AN33" i="58"/>
  <c r="W42" i="57"/>
  <c r="W28" i="57"/>
  <c r="AU25" i="57"/>
  <c r="A15" i="57"/>
  <c r="A1" i="57"/>
  <c r="W53" i="57"/>
  <c r="AN35" i="9"/>
  <c r="AN34" i="9"/>
  <c r="W34" i="9"/>
  <c r="AN36" i="9"/>
  <c r="AV30" i="10"/>
  <c r="AW30" i="10" s="1"/>
  <c r="AR30" i="10"/>
  <c r="AT31" i="34"/>
  <c r="AK28" i="53"/>
  <c r="AF28" i="53"/>
  <c r="AA28" i="53"/>
  <c r="AE28" i="53"/>
  <c r="AK53" i="53"/>
  <c r="AF53" i="53"/>
  <c r="AA53" i="53"/>
  <c r="AE53" i="53"/>
  <c r="AL49" i="60"/>
  <c r="AG49" i="60"/>
  <c r="AK47" i="37"/>
  <c r="AE47" i="37"/>
  <c r="AA47" i="37"/>
  <c r="AF47" i="37"/>
  <c r="AF54" i="45"/>
  <c r="AE54" i="45"/>
  <c r="AA54" i="45"/>
  <c r="AK54" i="45"/>
  <c r="AF52" i="45"/>
  <c r="AE52" i="45"/>
  <c r="AA52" i="45"/>
  <c r="AK52" i="45"/>
  <c r="AK49" i="45"/>
  <c r="AF49" i="45"/>
  <c r="AE49" i="45"/>
  <c r="AA49" i="45"/>
  <c r="AV34" i="32"/>
  <c r="AW34" i="32" s="1"/>
  <c r="AR34" i="32"/>
  <c r="AR35" i="15"/>
  <c r="AV35" i="15"/>
  <c r="AW35" i="15" s="1"/>
  <c r="AT31" i="42"/>
  <c r="AU35" i="42"/>
  <c r="E6" i="28"/>
  <c r="E7" i="28"/>
  <c r="E5" i="28"/>
  <c r="AL52" i="19"/>
  <c r="AG52" i="19"/>
  <c r="AL39" i="11"/>
  <c r="AG39" i="11"/>
  <c r="BF39" i="47"/>
  <c r="BF40" i="47" s="1"/>
  <c r="BF42" i="47" s="1"/>
  <c r="E12" i="47"/>
  <c r="AG55" i="54"/>
  <c r="AL55" i="54"/>
  <c r="AT28" i="18"/>
  <c r="AU32" i="18"/>
  <c r="AR29" i="33"/>
  <c r="AV29" i="33"/>
  <c r="AW29" i="33" s="1"/>
  <c r="AT33" i="33"/>
  <c r="AT31" i="8"/>
  <c r="AT36" i="8"/>
  <c r="AT30" i="26"/>
  <c r="AT34" i="26"/>
  <c r="AU27" i="44"/>
  <c r="AT29" i="44"/>
  <c r="AV33" i="31"/>
  <c r="AW33" i="31" s="1"/>
  <c r="AR33" i="31"/>
  <c r="AG49" i="11"/>
  <c r="AL49" i="11"/>
  <c r="AV29" i="53"/>
  <c r="AW29" i="53" s="1"/>
  <c r="AR29" i="53"/>
  <c r="AL49" i="41"/>
  <c r="AG49" i="41"/>
  <c r="AV29" i="62"/>
  <c r="AW29" i="62" s="1"/>
  <c r="AR29" i="62"/>
  <c r="AK43" i="52"/>
  <c r="AF43" i="52"/>
  <c r="AE43" i="52"/>
  <c r="AA43" i="52"/>
  <c r="AF29" i="52"/>
  <c r="AE29" i="52"/>
  <c r="AK29" i="52"/>
  <c r="AA29" i="52"/>
  <c r="AE30" i="52"/>
  <c r="AF30" i="52"/>
  <c r="AA30" i="52"/>
  <c r="AK30" i="52"/>
  <c r="AG44" i="54"/>
  <c r="AL44" i="54"/>
  <c r="AC58" i="29"/>
  <c r="AD55" i="29"/>
  <c r="AD53" i="29"/>
  <c r="AD51" i="29"/>
  <c r="AD49" i="29"/>
  <c r="AD47" i="29"/>
  <c r="AD45" i="29"/>
  <c r="AD43" i="29"/>
  <c r="AD34" i="29"/>
  <c r="AC57" i="29"/>
  <c r="AC32" i="29"/>
  <c r="AD31" i="29"/>
  <c r="AD52" i="29"/>
  <c r="AC35" i="29"/>
  <c r="AC52" i="29"/>
  <c r="AC47" i="29"/>
  <c r="AD42" i="29"/>
  <c r="AD32" i="29"/>
  <c r="AD29" i="29"/>
  <c r="AD58" i="29"/>
  <c r="AD57" i="29"/>
  <c r="AD56" i="29"/>
  <c r="AD46" i="29"/>
  <c r="AC42" i="29"/>
  <c r="AD36" i="29"/>
  <c r="AC29" i="29"/>
  <c r="AC56" i="29"/>
  <c r="AC51" i="29"/>
  <c r="AC46" i="29"/>
  <c r="AD41" i="29"/>
  <c r="AC36" i="29"/>
  <c r="AD50" i="29"/>
  <c r="AC41" i="29"/>
  <c r="AD33" i="29"/>
  <c r="AD30" i="29"/>
  <c r="AC55" i="29"/>
  <c r="AC50" i="29"/>
  <c r="AC45" i="29"/>
  <c r="AD37" i="29"/>
  <c r="AC33" i="29"/>
  <c r="AC30" i="29"/>
  <c r="AD27" i="29"/>
  <c r="AC54" i="29"/>
  <c r="AC49" i="29"/>
  <c r="AC44" i="29"/>
  <c r="AC40" i="29"/>
  <c r="AD39" i="29"/>
  <c r="AD38" i="29"/>
  <c r="AD48" i="29"/>
  <c r="AC39" i="29"/>
  <c r="AC38" i="29"/>
  <c r="AC34" i="29"/>
  <c r="AC31" i="29"/>
  <c r="AD28" i="29"/>
  <c r="AC53" i="29"/>
  <c r="AC48" i="29"/>
  <c r="AC43" i="29"/>
  <c r="AD35" i="29"/>
  <c r="AC28" i="29"/>
  <c r="AD54" i="29"/>
  <c r="AD40" i="29"/>
  <c r="AD44" i="29"/>
  <c r="AC27" i="29"/>
  <c r="AC37" i="29"/>
  <c r="AC57" i="16"/>
  <c r="AC32" i="16"/>
  <c r="AD31" i="16"/>
  <c r="AC42" i="16"/>
  <c r="AD40" i="16"/>
  <c r="AC37" i="16"/>
  <c r="AD54" i="16"/>
  <c r="AD49" i="16"/>
  <c r="AD44" i="16"/>
  <c r="AD37" i="16"/>
  <c r="AD27" i="16"/>
  <c r="AC54" i="16"/>
  <c r="AC49" i="16"/>
  <c r="AC44" i="16"/>
  <c r="AC40" i="16"/>
  <c r="AD28" i="16"/>
  <c r="AC27" i="16"/>
  <c r="AD53" i="16"/>
  <c r="AD48" i="16"/>
  <c r="AD43" i="16"/>
  <c r="AD39" i="16"/>
  <c r="AD38" i="16"/>
  <c r="AD29" i="16"/>
  <c r="AC28" i="16"/>
  <c r="AC53" i="16"/>
  <c r="AC48" i="16"/>
  <c r="AC43" i="16"/>
  <c r="AC39" i="16"/>
  <c r="AC38" i="16"/>
  <c r="AD30" i="16"/>
  <c r="AC29" i="16"/>
  <c r="AD52" i="16"/>
  <c r="AD47" i="16"/>
  <c r="AC30" i="16"/>
  <c r="AD58" i="16"/>
  <c r="AC52" i="16"/>
  <c r="AC47" i="16"/>
  <c r="AC31" i="16"/>
  <c r="AC58" i="16"/>
  <c r="AD57" i="16"/>
  <c r="AD56" i="16"/>
  <c r="AD51" i="16"/>
  <c r="AD46" i="16"/>
  <c r="AD42" i="16"/>
  <c r="AD32" i="16"/>
  <c r="AC56" i="16"/>
  <c r="AC51" i="16"/>
  <c r="AC46" i="16"/>
  <c r="AD35" i="16"/>
  <c r="AD33" i="16"/>
  <c r="AD55" i="16"/>
  <c r="AD50" i="16"/>
  <c r="AD45" i="16"/>
  <c r="AD41" i="16"/>
  <c r="AD36" i="16"/>
  <c r="AC35" i="16"/>
  <c r="AD34" i="16"/>
  <c r="AC33" i="16"/>
  <c r="AC36" i="16"/>
  <c r="AC41" i="16"/>
  <c r="AC55" i="16"/>
  <c r="AC50" i="16"/>
  <c r="AC45" i="16"/>
  <c r="AC34" i="16"/>
  <c r="AT27" i="17"/>
  <c r="AT36" i="17"/>
  <c r="AL33" i="19"/>
  <c r="AG33" i="19"/>
  <c r="AV29" i="45"/>
  <c r="AW29" i="45" s="1"/>
  <c r="AR29" i="45"/>
  <c r="AF36" i="12"/>
  <c r="AE36" i="12"/>
  <c r="AA36" i="12"/>
  <c r="AK36" i="12"/>
  <c r="AF52" i="12"/>
  <c r="AE52" i="12"/>
  <c r="AA52" i="12"/>
  <c r="AK52" i="12"/>
  <c r="AE38" i="12"/>
  <c r="AF38" i="12"/>
  <c r="AA38" i="12"/>
  <c r="AK38" i="12"/>
  <c r="AG36" i="11"/>
  <c r="AL36" i="11"/>
  <c r="AR34" i="38"/>
  <c r="AV34" i="38"/>
  <c r="AW34" i="38" s="1"/>
  <c r="AG48" i="60"/>
  <c r="AL48" i="60"/>
  <c r="AF35" i="27"/>
  <c r="AE35" i="27"/>
  <c r="AK35" i="27"/>
  <c r="AA35" i="27"/>
  <c r="AK33" i="27"/>
  <c r="AA33" i="27"/>
  <c r="AF33" i="27"/>
  <c r="AE33" i="27"/>
  <c r="AF42" i="27"/>
  <c r="AE42" i="27"/>
  <c r="AK42" i="27"/>
  <c r="AA42" i="27"/>
  <c r="AE48" i="27"/>
  <c r="AA48" i="27"/>
  <c r="AF48" i="27"/>
  <c r="AK48" i="27"/>
  <c r="AT37" i="36"/>
  <c r="AT34" i="36"/>
  <c r="AT35" i="23"/>
  <c r="AU35" i="23"/>
  <c r="AF57" i="32"/>
  <c r="AA57" i="32"/>
  <c r="AK57" i="32"/>
  <c r="AE57" i="32"/>
  <c r="AK56" i="32"/>
  <c r="AF56" i="32"/>
  <c r="AE56" i="32"/>
  <c r="AA56" i="32"/>
  <c r="AF42" i="32"/>
  <c r="AE42" i="32"/>
  <c r="AA42" i="32"/>
  <c r="AK42" i="32"/>
  <c r="AK34" i="32"/>
  <c r="AF34" i="32"/>
  <c r="AE34" i="32"/>
  <c r="AA34" i="32"/>
  <c r="AR30" i="48"/>
  <c r="AV30" i="48"/>
  <c r="AW30" i="48" s="1"/>
  <c r="AV35" i="32"/>
  <c r="AW35" i="32" s="1"/>
  <c r="AR35" i="32"/>
  <c r="AK38" i="31"/>
  <c r="AF38" i="31"/>
  <c r="AE38" i="31"/>
  <c r="AA38" i="31"/>
  <c r="AF53" i="31"/>
  <c r="AE53" i="31"/>
  <c r="AA53" i="31"/>
  <c r="AK53" i="31"/>
  <c r="AF45" i="31"/>
  <c r="AE45" i="31"/>
  <c r="AA45" i="31"/>
  <c r="AK45" i="31"/>
  <c r="AR30" i="21"/>
  <c r="AV30" i="21"/>
  <c r="AW30" i="21" s="1"/>
  <c r="AU27" i="29"/>
  <c r="AT37" i="29"/>
  <c r="AU33" i="61"/>
  <c r="AU32" i="61"/>
  <c r="AU37" i="61"/>
  <c r="AU27" i="16"/>
  <c r="AT31" i="16"/>
  <c r="AC58" i="44"/>
  <c r="AD55" i="44"/>
  <c r="AD53" i="44"/>
  <c r="AD51" i="44"/>
  <c r="AD49" i="44"/>
  <c r="AD47" i="44"/>
  <c r="AD45" i="44"/>
  <c r="AD43" i="44"/>
  <c r="AD34" i="44"/>
  <c r="AC57" i="44"/>
  <c r="AC32" i="44"/>
  <c r="AD31" i="44"/>
  <c r="AD56" i="44"/>
  <c r="AD54" i="44"/>
  <c r="AD52" i="44"/>
  <c r="AD50" i="44"/>
  <c r="AD48" i="44"/>
  <c r="AD46" i="44"/>
  <c r="AD44" i="44"/>
  <c r="AC38" i="44"/>
  <c r="AC42" i="44"/>
  <c r="AD41" i="44"/>
  <c r="AD38" i="44"/>
  <c r="AD36" i="44"/>
  <c r="AC28" i="44"/>
  <c r="AC41" i="44"/>
  <c r="AD40" i="44"/>
  <c r="AD39" i="44"/>
  <c r="AC36" i="44"/>
  <c r="AC56" i="44"/>
  <c r="AC40" i="44"/>
  <c r="AC39" i="44"/>
  <c r="AC34" i="44"/>
  <c r="AD32" i="44"/>
  <c r="AD29" i="44"/>
  <c r="AD57" i="44"/>
  <c r="AC55" i="44"/>
  <c r="AC54" i="44"/>
  <c r="AC29" i="44"/>
  <c r="AD58" i="44"/>
  <c r="AC53" i="44"/>
  <c r="AC52" i="44"/>
  <c r="AC51" i="44"/>
  <c r="AC50" i="44"/>
  <c r="AD37" i="44"/>
  <c r="AD35" i="44"/>
  <c r="AD30" i="44"/>
  <c r="AC49" i="44"/>
  <c r="AC48" i="44"/>
  <c r="AC37" i="44"/>
  <c r="AC35" i="44"/>
  <c r="AD33" i="44"/>
  <c r="AC30" i="44"/>
  <c r="AD27" i="44"/>
  <c r="AC47" i="44"/>
  <c r="AC46" i="44"/>
  <c r="AC33" i="44"/>
  <c r="AC27" i="44"/>
  <c r="AC45" i="44"/>
  <c r="AC44" i="44"/>
  <c r="AC43" i="44"/>
  <c r="AD42" i="44"/>
  <c r="AC31" i="44"/>
  <c r="AD28" i="44"/>
  <c r="AU33" i="49"/>
  <c r="AT27" i="49"/>
  <c r="AL44" i="39"/>
  <c r="AG44" i="39"/>
  <c r="AF38" i="21"/>
  <c r="AE38" i="21"/>
  <c r="AK38" i="21"/>
  <c r="AA38" i="21"/>
  <c r="AE28" i="21"/>
  <c r="AF28" i="21"/>
  <c r="AA28" i="21"/>
  <c r="AK28" i="21"/>
  <c r="AA47" i="21"/>
  <c r="AK47" i="21"/>
  <c r="AF47" i="21"/>
  <c r="AE47" i="21"/>
  <c r="AF40" i="21"/>
  <c r="AK40" i="21"/>
  <c r="AE40" i="21"/>
  <c r="AA40" i="21"/>
  <c r="AF54" i="21"/>
  <c r="AA54" i="21"/>
  <c r="AE54" i="21"/>
  <c r="AK54" i="21"/>
  <c r="AA33" i="21"/>
  <c r="AE33" i="21"/>
  <c r="AK33" i="21"/>
  <c r="AF33" i="21"/>
  <c r="AF53" i="7"/>
  <c r="AE53" i="7"/>
  <c r="AA53" i="7"/>
  <c r="AK53" i="7"/>
  <c r="AA46" i="7"/>
  <c r="AK46" i="7"/>
  <c r="AE46" i="7"/>
  <c r="AF46" i="7"/>
  <c r="AE27" i="7"/>
  <c r="AF27" i="7"/>
  <c r="AA27" i="7"/>
  <c r="AK27" i="7"/>
  <c r="E5" i="51"/>
  <c r="E6" i="51"/>
  <c r="E7" i="51"/>
  <c r="AG36" i="19"/>
  <c r="AL36" i="19"/>
  <c r="AR32" i="46"/>
  <c r="AV32" i="46"/>
  <c r="AW32" i="46" s="1"/>
  <c r="AL31" i="41"/>
  <c r="AG31" i="41"/>
  <c r="AG46" i="41"/>
  <c r="AL46" i="41"/>
  <c r="AA53" i="62"/>
  <c r="AK53" i="62"/>
  <c r="AF53" i="62"/>
  <c r="AE53" i="62"/>
  <c r="AF28" i="62"/>
  <c r="AE28" i="62"/>
  <c r="AK28" i="62"/>
  <c r="AA28" i="62"/>
  <c r="AF56" i="62"/>
  <c r="AE56" i="62"/>
  <c r="AA56" i="62"/>
  <c r="AK56" i="62"/>
  <c r="AT32" i="24"/>
  <c r="AU32" i="24"/>
  <c r="AU30" i="25"/>
  <c r="AT27" i="25"/>
  <c r="AT30" i="30"/>
  <c r="AT29" i="30"/>
  <c r="AU36" i="30"/>
  <c r="AV37" i="45"/>
  <c r="AW37" i="45" s="1"/>
  <c r="AR37" i="45"/>
  <c r="AL44" i="11"/>
  <c r="AG44" i="11"/>
  <c r="AV34" i="53"/>
  <c r="AW34" i="53" s="1"/>
  <c r="AR34" i="53"/>
  <c r="AL38" i="41"/>
  <c r="AG38" i="41"/>
  <c r="AL28" i="41"/>
  <c r="AG28" i="41"/>
  <c r="AA57" i="15"/>
  <c r="AK57" i="15"/>
  <c r="AF57" i="15"/>
  <c r="AE57" i="15"/>
  <c r="AF58" i="15"/>
  <c r="AK58" i="15"/>
  <c r="AE58" i="15"/>
  <c r="AA58" i="15"/>
  <c r="AF49" i="15"/>
  <c r="AE49" i="15"/>
  <c r="AA49" i="15"/>
  <c r="AK49" i="15"/>
  <c r="AA44" i="15"/>
  <c r="AF44" i="15"/>
  <c r="AE44" i="15"/>
  <c r="AK44" i="15"/>
  <c r="AG46" i="54"/>
  <c r="AL46" i="54"/>
  <c r="AL33" i="54"/>
  <c r="AG33" i="54"/>
  <c r="AR35" i="7"/>
  <c r="AV35" i="7"/>
  <c r="AW35" i="7" s="1"/>
  <c r="AP54" i="60"/>
  <c r="AP41" i="60"/>
  <c r="AP46" i="60"/>
  <c r="AP51" i="60"/>
  <c r="AP42" i="60"/>
  <c r="AP47" i="60"/>
  <c r="AP49" i="60"/>
  <c r="AP40" i="60"/>
  <c r="U9" i="60"/>
  <c r="AP45" i="60"/>
  <c r="E4" i="60"/>
  <c r="AP44" i="60"/>
  <c r="AP50" i="60"/>
  <c r="AP53" i="60"/>
  <c r="AP48" i="60"/>
  <c r="AP52" i="60"/>
  <c r="AP43" i="60"/>
  <c r="AE43" i="38"/>
  <c r="AA43" i="38"/>
  <c r="AK43" i="38"/>
  <c r="AF43" i="38"/>
  <c r="AK37" i="38"/>
  <c r="AE37" i="38"/>
  <c r="AF37" i="38"/>
  <c r="AA37" i="38"/>
  <c r="AF38" i="38"/>
  <c r="AE38" i="38"/>
  <c r="AA38" i="38"/>
  <c r="AK38" i="38"/>
  <c r="AF46" i="38"/>
  <c r="AA46" i="38"/>
  <c r="AK46" i="38"/>
  <c r="AE46" i="38"/>
  <c r="AN36" i="50"/>
  <c r="W53" i="50"/>
  <c r="W46" i="50"/>
  <c r="W45" i="13"/>
  <c r="W52" i="13"/>
  <c r="W41" i="13"/>
  <c r="W28" i="13"/>
  <c r="W52" i="58"/>
  <c r="W54" i="58"/>
  <c r="W47" i="58"/>
  <c r="W55" i="58"/>
  <c r="W37" i="57"/>
  <c r="W48" i="57"/>
  <c r="W29" i="57"/>
  <c r="W55" i="57"/>
  <c r="W42" i="9"/>
  <c r="W43" i="9"/>
  <c r="W38" i="9"/>
  <c r="AV31" i="34"/>
  <c r="AW31" i="34" s="1"/>
  <c r="AR31" i="34"/>
  <c r="AK38" i="46"/>
  <c r="AF38" i="46"/>
  <c r="AE38" i="46"/>
  <c r="AA38" i="46"/>
  <c r="AR34" i="15"/>
  <c r="AV34" i="15"/>
  <c r="AW34" i="15" s="1"/>
  <c r="AU32" i="34"/>
  <c r="AU35" i="34"/>
  <c r="AL56" i="39"/>
  <c r="AG56" i="39"/>
  <c r="AG39" i="39"/>
  <c r="AL39" i="39"/>
  <c r="AA56" i="56"/>
  <c r="AK56" i="56"/>
  <c r="AF56" i="56"/>
  <c r="AE56" i="56"/>
  <c r="AK31" i="56"/>
  <c r="AF31" i="56"/>
  <c r="AE31" i="56"/>
  <c r="AA31" i="56"/>
  <c r="AA50" i="56"/>
  <c r="AK50" i="56"/>
  <c r="AE50" i="56"/>
  <c r="AF50" i="56"/>
  <c r="AE32" i="53"/>
  <c r="AA32" i="53"/>
  <c r="AK32" i="53"/>
  <c r="AF32" i="53"/>
  <c r="AK34" i="53"/>
  <c r="AE34" i="53"/>
  <c r="AA34" i="53"/>
  <c r="AF34" i="53"/>
  <c r="AR35" i="45"/>
  <c r="AV35" i="45"/>
  <c r="AW35" i="45" s="1"/>
  <c r="AK57" i="37"/>
  <c r="AF57" i="37"/>
  <c r="AE57" i="37"/>
  <c r="AA57" i="37"/>
  <c r="AK58" i="37"/>
  <c r="AF58" i="37"/>
  <c r="AE58" i="37"/>
  <c r="AA58" i="37"/>
  <c r="AK49" i="37"/>
  <c r="AF49" i="37"/>
  <c r="AE49" i="37"/>
  <c r="AA49" i="37"/>
  <c r="AU37" i="14"/>
  <c r="AL54" i="39"/>
  <c r="AG54" i="39"/>
  <c r="AA36" i="45"/>
  <c r="AK36" i="45"/>
  <c r="AF36" i="45"/>
  <c r="AE36" i="45"/>
  <c r="AK34" i="45"/>
  <c r="AA34" i="45"/>
  <c r="AF34" i="45"/>
  <c r="AE34" i="45"/>
  <c r="AE28" i="45"/>
  <c r="AA28" i="45"/>
  <c r="AK28" i="45"/>
  <c r="AF28" i="45"/>
  <c r="AK45" i="45"/>
  <c r="AE45" i="45"/>
  <c r="AF45" i="45"/>
  <c r="AA45" i="45"/>
  <c r="AV36" i="31"/>
  <c r="AW36" i="31" s="1"/>
  <c r="AR36" i="31"/>
  <c r="AV29" i="15"/>
  <c r="AW29" i="15" s="1"/>
  <c r="AR29" i="15"/>
  <c r="AV34" i="27"/>
  <c r="AW34" i="27" s="1"/>
  <c r="AR34" i="27"/>
  <c r="AL53" i="41"/>
  <c r="AG53" i="41"/>
  <c r="AU31" i="42"/>
  <c r="AT36" i="42"/>
  <c r="BF39" i="28"/>
  <c r="BF40" i="28" s="1"/>
  <c r="BF42" i="28" s="1"/>
  <c r="E12" i="28"/>
  <c r="AG33" i="39"/>
  <c r="AL33" i="39"/>
  <c r="AR32" i="27"/>
  <c r="AV32" i="27"/>
  <c r="AW32" i="27" s="1"/>
  <c r="E7" i="47"/>
  <c r="E6" i="47"/>
  <c r="E5" i="47"/>
  <c r="AU36" i="18"/>
  <c r="AT33" i="18"/>
  <c r="AT36" i="33"/>
  <c r="AU33" i="33"/>
  <c r="AT30" i="8"/>
  <c r="AT37" i="8"/>
  <c r="AU31" i="26"/>
  <c r="AU34" i="26"/>
  <c r="AU30" i="44"/>
  <c r="AT37" i="44"/>
  <c r="AR29" i="52"/>
  <c r="AV29" i="52"/>
  <c r="AW29" i="52" s="1"/>
  <c r="AG53" i="60"/>
  <c r="AL53" i="60"/>
  <c r="AK53" i="52"/>
  <c r="AF53" i="52"/>
  <c r="AA53" i="52"/>
  <c r="AE53" i="52"/>
  <c r="AU29" i="17"/>
  <c r="AT28" i="17"/>
  <c r="AG36" i="39"/>
  <c r="AL36" i="39"/>
  <c r="AK47" i="12"/>
  <c r="AF47" i="12"/>
  <c r="AE47" i="12"/>
  <c r="AA47" i="12"/>
  <c r="AF48" i="12"/>
  <c r="AE48" i="12"/>
  <c r="AK48" i="12"/>
  <c r="AA48" i="12"/>
  <c r="AA58" i="12"/>
  <c r="AE58" i="12"/>
  <c r="AK58" i="12"/>
  <c r="AF58" i="12"/>
  <c r="AF31" i="12"/>
  <c r="AK31" i="12"/>
  <c r="AE31" i="12"/>
  <c r="AA31" i="12"/>
  <c r="AV30" i="56"/>
  <c r="AW30" i="56" s="1"/>
  <c r="AR30" i="56"/>
  <c r="AR31" i="12"/>
  <c r="AV31" i="12"/>
  <c r="AW31" i="12" s="1"/>
  <c r="AL55" i="60"/>
  <c r="AG55" i="60"/>
  <c r="AV31" i="27"/>
  <c r="AW31" i="27" s="1"/>
  <c r="AR31" i="27"/>
  <c r="AK43" i="27"/>
  <c r="AE43" i="27"/>
  <c r="AA43" i="27"/>
  <c r="AF43" i="27"/>
  <c r="AE27" i="27"/>
  <c r="AF27" i="27"/>
  <c r="AA27" i="27"/>
  <c r="AK27" i="27"/>
  <c r="AE50" i="27"/>
  <c r="AA50" i="27"/>
  <c r="AF50" i="27"/>
  <c r="AK50" i="27"/>
  <c r="AU28" i="36"/>
  <c r="AU34" i="36"/>
  <c r="AU27" i="23"/>
  <c r="AT36" i="23"/>
  <c r="AK54" i="32"/>
  <c r="AF54" i="32"/>
  <c r="AE54" i="32"/>
  <c r="AA54" i="32"/>
  <c r="AK43" i="32"/>
  <c r="AF43" i="32"/>
  <c r="AE43" i="32"/>
  <c r="AA43" i="32"/>
  <c r="AL46" i="19"/>
  <c r="AG46" i="19"/>
  <c r="AG39" i="19"/>
  <c r="AL39" i="19"/>
  <c r="AK41" i="31"/>
  <c r="AF41" i="31"/>
  <c r="AE41" i="31"/>
  <c r="AA41" i="31"/>
  <c r="AF39" i="31"/>
  <c r="AE39" i="31"/>
  <c r="AA39" i="31"/>
  <c r="AK39" i="31"/>
  <c r="AK56" i="31"/>
  <c r="AF56" i="31"/>
  <c r="AE56" i="31"/>
  <c r="AA56" i="31"/>
  <c r="AK48" i="31"/>
  <c r="AF48" i="31"/>
  <c r="AE48" i="31"/>
  <c r="AA48" i="31"/>
  <c r="AA30" i="31"/>
  <c r="AK30" i="31"/>
  <c r="AF30" i="31"/>
  <c r="AE30" i="31"/>
  <c r="AV32" i="56"/>
  <c r="AW32" i="56" s="1"/>
  <c r="AR32" i="56"/>
  <c r="E6" i="59"/>
  <c r="E5" i="59"/>
  <c r="E7" i="59"/>
  <c r="AV34" i="21"/>
  <c r="AW34" i="21" s="1"/>
  <c r="AR34" i="21"/>
  <c r="AV31" i="15"/>
  <c r="AW31" i="15" s="1"/>
  <c r="AR31" i="15"/>
  <c r="AL34" i="60"/>
  <c r="AG34" i="60"/>
  <c r="AL42" i="41"/>
  <c r="AG42" i="41"/>
  <c r="AT35" i="29"/>
  <c r="AU30" i="29"/>
  <c r="AU31" i="29"/>
  <c r="AT31" i="61"/>
  <c r="AU34" i="61"/>
  <c r="AT34" i="16"/>
  <c r="AU32" i="16"/>
  <c r="AU35" i="49"/>
  <c r="AT30" i="49"/>
  <c r="AK35" i="21"/>
  <c r="AE35" i="21"/>
  <c r="AA35" i="21"/>
  <c r="AF35" i="21"/>
  <c r="AA49" i="21"/>
  <c r="AK49" i="21"/>
  <c r="AF49" i="21"/>
  <c r="AE49" i="21"/>
  <c r="AF56" i="21"/>
  <c r="AA56" i="21"/>
  <c r="AK56" i="21"/>
  <c r="AE56" i="21"/>
  <c r="AV27" i="52"/>
  <c r="AW27" i="52" s="1"/>
  <c r="AR27" i="52"/>
  <c r="AK57" i="7"/>
  <c r="AA57" i="7"/>
  <c r="AF57" i="7"/>
  <c r="AE57" i="7"/>
  <c r="AF55" i="7"/>
  <c r="AE55" i="7"/>
  <c r="AA55" i="7"/>
  <c r="AK55" i="7"/>
  <c r="AA48" i="7"/>
  <c r="AK48" i="7"/>
  <c r="AE48" i="7"/>
  <c r="AF48" i="7"/>
  <c r="AV35" i="38"/>
  <c r="AW35" i="38" s="1"/>
  <c r="AR35" i="38"/>
  <c r="AG51" i="60"/>
  <c r="AL51" i="60"/>
  <c r="AK35" i="62"/>
  <c r="AF35" i="62"/>
  <c r="AE35" i="62"/>
  <c r="AA35" i="62"/>
  <c r="AA55" i="62"/>
  <c r="AK55" i="62"/>
  <c r="AF55" i="62"/>
  <c r="AE55" i="62"/>
  <c r="AF29" i="62"/>
  <c r="AE29" i="62"/>
  <c r="AA29" i="62"/>
  <c r="AK29" i="62"/>
  <c r="AF30" i="62"/>
  <c r="AE30" i="62"/>
  <c r="AA30" i="62"/>
  <c r="AK30" i="62"/>
  <c r="AE57" i="62"/>
  <c r="AA57" i="62"/>
  <c r="AK57" i="62"/>
  <c r="AF57" i="62"/>
  <c r="AL41" i="54"/>
  <c r="AG41" i="54"/>
  <c r="AU31" i="24"/>
  <c r="AT33" i="24"/>
  <c r="AU37" i="25"/>
  <c r="AU35" i="25"/>
  <c r="AU30" i="30"/>
  <c r="AU31" i="30"/>
  <c r="AL38" i="39"/>
  <c r="AG38" i="39"/>
  <c r="AG49" i="39"/>
  <c r="AL49" i="39"/>
  <c r="AA29" i="15"/>
  <c r="AF29" i="15"/>
  <c r="AE29" i="15"/>
  <c r="AK29" i="15"/>
  <c r="AA52" i="15"/>
  <c r="AF52" i="15"/>
  <c r="AE52" i="15"/>
  <c r="AK52" i="15"/>
  <c r="AR27" i="7"/>
  <c r="AV27" i="7"/>
  <c r="AW27" i="7" s="1"/>
  <c r="AG42" i="19"/>
  <c r="AL42" i="19"/>
  <c r="AR33" i="38"/>
  <c r="AV33" i="38"/>
  <c r="AW33" i="38" s="1"/>
  <c r="AL50" i="60"/>
  <c r="AG50" i="60"/>
  <c r="AG36" i="41"/>
  <c r="AL36" i="41"/>
  <c r="AF33" i="38"/>
  <c r="AA33" i="38"/>
  <c r="AK33" i="38"/>
  <c r="AE33" i="38"/>
  <c r="AE53" i="38"/>
  <c r="AA53" i="38"/>
  <c r="AK53" i="38"/>
  <c r="AF53" i="38"/>
  <c r="AF39" i="38"/>
  <c r="AA39" i="38"/>
  <c r="AE39" i="38"/>
  <c r="AK39" i="38"/>
  <c r="AF48" i="38"/>
  <c r="AE48" i="38"/>
  <c r="AA48" i="38"/>
  <c r="AK48" i="38"/>
  <c r="W48" i="50"/>
  <c r="W31" i="50"/>
  <c r="W34" i="50"/>
  <c r="W49" i="50"/>
  <c r="W49" i="13"/>
  <c r="W56" i="13"/>
  <c r="W46" i="13"/>
  <c r="W37" i="13"/>
  <c r="W43" i="58"/>
  <c r="A15" i="58"/>
  <c r="A1" i="58"/>
  <c r="AU25" i="58"/>
  <c r="W30" i="58"/>
  <c r="AN37" i="57"/>
  <c r="AN31" i="57"/>
  <c r="W44" i="57"/>
  <c r="AN33" i="57"/>
  <c r="W48" i="9"/>
  <c r="W44" i="9"/>
  <c r="W45" i="9"/>
  <c r="AN29" i="9"/>
  <c r="AA52" i="46"/>
  <c r="AK52" i="46"/>
  <c r="AF52" i="46"/>
  <c r="AE52" i="46"/>
  <c r="AL57" i="41"/>
  <c r="AG57" i="41"/>
  <c r="AK37" i="48"/>
  <c r="AA37" i="48"/>
  <c r="AF37" i="48"/>
  <c r="AE37" i="48"/>
  <c r="AR37" i="52"/>
  <c r="AV37" i="52"/>
  <c r="AW37" i="52" s="1"/>
  <c r="AA33" i="56"/>
  <c r="AK33" i="56"/>
  <c r="AF33" i="56"/>
  <c r="AE33" i="56"/>
  <c r="AA53" i="56"/>
  <c r="AK53" i="56"/>
  <c r="AF53" i="56"/>
  <c r="AE53" i="56"/>
  <c r="AF28" i="56"/>
  <c r="AE28" i="56"/>
  <c r="AA28" i="56"/>
  <c r="AK28" i="56"/>
  <c r="AF55" i="56"/>
  <c r="AE55" i="56"/>
  <c r="AA55" i="56"/>
  <c r="AK55" i="56"/>
  <c r="AA47" i="56"/>
  <c r="AK47" i="56"/>
  <c r="AE47" i="56"/>
  <c r="AF47" i="56"/>
  <c r="AF56" i="53"/>
  <c r="AK56" i="53"/>
  <c r="AE56" i="53"/>
  <c r="AA56" i="53"/>
  <c r="AF54" i="37"/>
  <c r="AK54" i="37"/>
  <c r="AE54" i="37"/>
  <c r="AA54" i="37"/>
  <c r="AF46" i="37"/>
  <c r="AE46" i="37"/>
  <c r="AA46" i="37"/>
  <c r="AK46" i="37"/>
  <c r="AK53" i="37"/>
  <c r="AA53" i="37"/>
  <c r="AF53" i="37"/>
  <c r="AE53" i="37"/>
  <c r="AV27" i="14"/>
  <c r="AW27" i="14" s="1"/>
  <c r="AR27" i="14"/>
  <c r="AE53" i="46"/>
  <c r="AA53" i="46"/>
  <c r="AK53" i="46"/>
  <c r="AF53" i="46"/>
  <c r="AE58" i="46"/>
  <c r="AF58" i="46"/>
  <c r="AA58" i="46"/>
  <c r="AK58" i="46"/>
  <c r="AF54" i="46"/>
  <c r="AA54" i="46"/>
  <c r="AK54" i="46"/>
  <c r="AE54" i="46"/>
  <c r="AF44" i="48"/>
  <c r="AA44" i="48"/>
  <c r="AK44" i="48"/>
  <c r="AE44" i="48"/>
  <c r="AF46" i="48"/>
  <c r="AA46" i="48"/>
  <c r="AK46" i="48"/>
  <c r="AE46" i="48"/>
  <c r="AF50" i="48"/>
  <c r="AK50" i="48"/>
  <c r="AE50" i="48"/>
  <c r="AA50" i="48"/>
  <c r="AA36" i="48"/>
  <c r="AF36" i="48"/>
  <c r="AE36" i="48"/>
  <c r="AK36" i="48"/>
  <c r="AE43" i="48"/>
  <c r="AA43" i="48"/>
  <c r="AK43" i="48"/>
  <c r="AF43" i="48"/>
  <c r="AF57" i="48"/>
  <c r="AE57" i="48"/>
  <c r="AA57" i="48"/>
  <c r="AK57" i="48"/>
  <c r="AV29" i="10"/>
  <c r="AW29" i="10" s="1"/>
  <c r="AR29" i="10"/>
  <c r="AD56" i="26"/>
  <c r="AD54" i="26"/>
  <c r="AD52" i="26"/>
  <c r="AD50" i="26"/>
  <c r="AD48" i="26"/>
  <c r="AD46" i="26"/>
  <c r="AD44" i="26"/>
  <c r="AC38" i="26"/>
  <c r="AC30" i="26"/>
  <c r="AD29" i="26"/>
  <c r="AC42" i="26"/>
  <c r="AD40" i="26"/>
  <c r="AC37" i="26"/>
  <c r="AD36" i="26"/>
  <c r="AC54" i="26"/>
  <c r="AC49" i="26"/>
  <c r="AC44" i="26"/>
  <c r="AC40" i="26"/>
  <c r="AD33" i="26"/>
  <c r="AC32" i="26"/>
  <c r="AD53" i="26"/>
  <c r="AD43" i="26"/>
  <c r="AD39" i="26"/>
  <c r="AD34" i="26"/>
  <c r="AC33" i="26"/>
  <c r="AC53" i="26"/>
  <c r="AC48" i="26"/>
  <c r="AC43" i="26"/>
  <c r="AC39" i="26"/>
  <c r="AD38" i="26"/>
  <c r="AD35" i="26"/>
  <c r="AC34" i="26"/>
  <c r="AD47" i="26"/>
  <c r="AC35" i="26"/>
  <c r="AD27" i="26"/>
  <c r="AD58" i="26"/>
  <c r="AC52" i="26"/>
  <c r="AC47" i="26"/>
  <c r="AD28" i="26"/>
  <c r="AC27" i="26"/>
  <c r="AC58" i="26"/>
  <c r="AD57" i="26"/>
  <c r="AD51" i="26"/>
  <c r="AD42" i="26"/>
  <c r="AC28" i="26"/>
  <c r="AC57" i="26"/>
  <c r="AC56" i="26"/>
  <c r="AC51" i="26"/>
  <c r="AC46" i="26"/>
  <c r="AC36" i="26"/>
  <c r="AC29" i="26"/>
  <c r="AD55" i="26"/>
  <c r="AD45" i="26"/>
  <c r="AD41" i="26"/>
  <c r="AD30" i="26"/>
  <c r="AC55" i="26"/>
  <c r="AC50" i="26"/>
  <c r="AC45" i="26"/>
  <c r="AC41" i="26"/>
  <c r="AD31" i="26"/>
  <c r="AC31" i="26"/>
  <c r="AD49" i="26"/>
  <c r="AD37" i="26"/>
  <c r="AD32" i="26"/>
  <c r="AL29" i="39"/>
  <c r="AG29" i="39"/>
  <c r="AG41" i="39"/>
  <c r="AL41" i="39"/>
  <c r="AE33" i="46"/>
  <c r="AF33" i="46"/>
  <c r="AA33" i="46"/>
  <c r="AK33" i="46"/>
  <c r="AK32" i="46"/>
  <c r="AF32" i="46"/>
  <c r="AA32" i="46"/>
  <c r="AE32" i="46"/>
  <c r="AE56" i="46"/>
  <c r="AA56" i="46"/>
  <c r="AK56" i="46"/>
  <c r="AF56" i="46"/>
  <c r="AE45" i="48"/>
  <c r="AA45" i="48"/>
  <c r="AK45" i="48"/>
  <c r="AF45" i="48"/>
  <c r="AE51" i="48"/>
  <c r="AA51" i="48"/>
  <c r="AK51" i="48"/>
  <c r="AF51" i="48"/>
  <c r="AR32" i="10"/>
  <c r="AV32" i="10"/>
  <c r="AW32" i="10" s="1"/>
  <c r="AU37" i="34"/>
  <c r="AT36" i="34"/>
  <c r="AK51" i="56"/>
  <c r="AF51" i="56"/>
  <c r="AE51" i="56"/>
  <c r="AA51" i="56"/>
  <c r="AF41" i="56"/>
  <c r="AE41" i="56"/>
  <c r="AK41" i="56"/>
  <c r="AA41" i="56"/>
  <c r="AF42" i="53"/>
  <c r="AE42" i="53"/>
  <c r="AA42" i="53"/>
  <c r="AK42" i="53"/>
  <c r="AG56" i="19"/>
  <c r="AL56" i="19"/>
  <c r="AV27" i="45"/>
  <c r="AW27" i="45" s="1"/>
  <c r="AR27" i="45"/>
  <c r="AG53" i="11"/>
  <c r="AL53" i="11"/>
  <c r="AA35" i="37"/>
  <c r="AK35" i="37"/>
  <c r="AF35" i="37"/>
  <c r="AE35" i="37"/>
  <c r="AK31" i="37"/>
  <c r="AF31" i="37"/>
  <c r="AE31" i="37"/>
  <c r="AA31" i="37"/>
  <c r="AU29" i="14"/>
  <c r="AU36" i="14"/>
  <c r="AD38" i="30"/>
  <c r="AC31" i="30"/>
  <c r="AD30" i="30"/>
  <c r="AC56" i="30"/>
  <c r="AC54" i="30"/>
  <c r="AC52" i="30"/>
  <c r="AC50" i="30"/>
  <c r="AC48" i="30"/>
  <c r="AC46" i="30"/>
  <c r="AC44" i="30"/>
  <c r="AD42" i="30"/>
  <c r="AD37" i="30"/>
  <c r="AC29" i="30"/>
  <c r="AD28" i="30"/>
  <c r="AC40" i="30"/>
  <c r="AC36" i="30"/>
  <c r="AD35" i="30"/>
  <c r="AC27" i="30"/>
  <c r="AD58" i="30"/>
  <c r="AC35" i="30"/>
  <c r="AC58" i="30"/>
  <c r="AD55" i="30"/>
  <c r="AD53" i="30"/>
  <c r="AD51" i="30"/>
  <c r="AD49" i="30"/>
  <c r="AD47" i="30"/>
  <c r="AD45" i="30"/>
  <c r="AD43" i="30"/>
  <c r="AD34" i="30"/>
  <c r="AC47" i="30"/>
  <c r="AD52" i="30"/>
  <c r="AC42" i="30"/>
  <c r="AC38" i="30"/>
  <c r="AD57" i="30"/>
  <c r="AC53" i="30"/>
  <c r="AC43" i="30"/>
  <c r="AC37" i="30"/>
  <c r="AD36" i="30"/>
  <c r="AC57" i="30"/>
  <c r="AD48" i="30"/>
  <c r="AD39" i="30"/>
  <c r="AC34" i="30"/>
  <c r="AD33" i="30"/>
  <c r="AC49" i="30"/>
  <c r="AC39" i="30"/>
  <c r="AC33" i="30"/>
  <c r="AD32" i="30"/>
  <c r="AD54" i="30"/>
  <c r="AD44" i="30"/>
  <c r="AC32" i="30"/>
  <c r="AD31" i="30"/>
  <c r="AC55" i="30"/>
  <c r="AC45" i="30"/>
  <c r="AC30" i="30"/>
  <c r="AD29" i="30"/>
  <c r="AD50" i="30"/>
  <c r="AD41" i="30"/>
  <c r="AD40" i="30"/>
  <c r="AC28" i="30"/>
  <c r="AD27" i="30"/>
  <c r="AC51" i="30"/>
  <c r="AC41" i="30"/>
  <c r="AD56" i="30"/>
  <c r="AD46" i="30"/>
  <c r="AD58" i="17"/>
  <c r="AC35" i="17"/>
  <c r="AC57" i="17"/>
  <c r="AC32" i="17"/>
  <c r="AD31" i="17"/>
  <c r="AC56" i="17"/>
  <c r="AC54" i="17"/>
  <c r="AC52" i="17"/>
  <c r="AC50" i="17"/>
  <c r="AC48" i="17"/>
  <c r="AC46" i="17"/>
  <c r="AC44" i="17"/>
  <c r="AD42" i="17"/>
  <c r="AD37" i="17"/>
  <c r="AC29" i="17"/>
  <c r="AD28" i="17"/>
  <c r="AD52" i="17"/>
  <c r="AD51" i="17"/>
  <c r="AC42" i="17"/>
  <c r="AD41" i="17"/>
  <c r="AD38" i="17"/>
  <c r="AD36" i="17"/>
  <c r="AD30" i="17"/>
  <c r="AC28" i="17"/>
  <c r="AC51" i="17"/>
  <c r="AC41" i="17"/>
  <c r="AD40" i="17"/>
  <c r="AD39" i="17"/>
  <c r="AC38" i="17"/>
  <c r="AC36" i="17"/>
  <c r="AD34" i="17"/>
  <c r="AD32" i="17"/>
  <c r="AC30" i="17"/>
  <c r="AD50" i="17"/>
  <c r="AD49" i="17"/>
  <c r="AC40" i="17"/>
  <c r="AC39" i="17"/>
  <c r="AC34" i="17"/>
  <c r="AC49" i="17"/>
  <c r="AD48" i="17"/>
  <c r="AD47" i="17"/>
  <c r="AD27" i="17"/>
  <c r="AC47" i="17"/>
  <c r="AD35" i="17"/>
  <c r="AD29" i="17"/>
  <c r="AC27" i="17"/>
  <c r="AD56" i="17"/>
  <c r="AD55" i="17"/>
  <c r="AD46" i="17"/>
  <c r="AD45" i="17"/>
  <c r="AC37" i="17"/>
  <c r="AD33" i="17"/>
  <c r="AC31" i="17"/>
  <c r="AD57" i="17"/>
  <c r="AC55" i="17"/>
  <c r="AC45" i="17"/>
  <c r="AC33" i="17"/>
  <c r="AC58" i="17"/>
  <c r="AD54" i="17"/>
  <c r="AD53" i="17"/>
  <c r="AD44" i="17"/>
  <c r="AD43" i="17"/>
  <c r="AC53" i="17"/>
  <c r="AC43" i="17"/>
  <c r="AA39" i="45"/>
  <c r="AF39" i="45"/>
  <c r="AE39" i="45"/>
  <c r="AK39" i="45"/>
  <c r="AK37" i="45"/>
  <c r="AF37" i="45"/>
  <c r="AE37" i="45"/>
  <c r="AA37" i="45"/>
  <c r="AE30" i="45"/>
  <c r="AF30" i="45"/>
  <c r="AA30" i="45"/>
  <c r="AK30" i="45"/>
  <c r="AL49" i="19"/>
  <c r="AG49" i="19"/>
  <c r="AR31" i="31"/>
  <c r="AV31" i="31"/>
  <c r="AW31" i="31" s="1"/>
  <c r="AG30" i="11"/>
  <c r="AL30" i="11"/>
  <c r="AG35" i="11"/>
  <c r="AL35" i="11"/>
  <c r="AT32" i="42"/>
  <c r="AR27" i="42"/>
  <c r="AV27" i="42"/>
  <c r="AW27" i="42" s="1"/>
  <c r="AC58" i="10"/>
  <c r="AD55" i="10"/>
  <c r="AD53" i="10"/>
  <c r="AD51" i="10"/>
  <c r="AD49" i="10"/>
  <c r="AD47" i="10"/>
  <c r="AD45" i="10"/>
  <c r="AD43" i="10"/>
  <c r="AD34" i="10"/>
  <c r="AC55" i="10"/>
  <c r="AC53" i="10"/>
  <c r="AC51" i="10"/>
  <c r="AC49" i="10"/>
  <c r="AC47" i="10"/>
  <c r="AC45" i="10"/>
  <c r="AC43" i="10"/>
  <c r="AD41" i="10"/>
  <c r="AD39" i="10"/>
  <c r="AC34" i="10"/>
  <c r="AD33" i="10"/>
  <c r="AD57" i="10"/>
  <c r="AC41" i="10"/>
  <c r="AC39" i="10"/>
  <c r="AC33" i="10"/>
  <c r="AD32" i="10"/>
  <c r="AC57" i="10"/>
  <c r="AC32" i="10"/>
  <c r="AD31" i="10"/>
  <c r="AD38" i="10"/>
  <c r="AC31" i="10"/>
  <c r="AD30" i="10"/>
  <c r="AC56" i="10"/>
  <c r="AC54" i="10"/>
  <c r="AC52" i="10"/>
  <c r="AC50" i="10"/>
  <c r="AC48" i="10"/>
  <c r="AC46" i="10"/>
  <c r="AC44" i="10"/>
  <c r="AD42" i="10"/>
  <c r="AD37" i="10"/>
  <c r="AC29" i="10"/>
  <c r="AD28" i="10"/>
  <c r="AD58" i="10"/>
  <c r="AC35" i="10"/>
  <c r="AD52" i="10"/>
  <c r="AD50" i="10"/>
  <c r="AC37" i="10"/>
  <c r="AD48" i="10"/>
  <c r="AD29" i="10"/>
  <c r="AD46" i="10"/>
  <c r="AC38" i="10"/>
  <c r="AD44" i="10"/>
  <c r="AD35" i="10"/>
  <c r="AC42" i="10"/>
  <c r="AD40" i="10"/>
  <c r="AD27" i="10"/>
  <c r="AC40" i="10"/>
  <c r="AC30" i="10"/>
  <c r="AC27" i="10"/>
  <c r="AD36" i="10"/>
  <c r="AC36" i="10"/>
  <c r="AD56" i="10"/>
  <c r="AD54" i="10"/>
  <c r="AC28" i="10"/>
  <c r="AL31" i="19"/>
  <c r="AG31" i="19"/>
  <c r="AR36" i="56"/>
  <c r="AV36" i="56"/>
  <c r="AW36" i="56" s="1"/>
  <c r="AG29" i="60"/>
  <c r="AL29" i="60"/>
  <c r="AG44" i="41"/>
  <c r="AL44" i="41"/>
  <c r="AU28" i="18"/>
  <c r="AU33" i="18"/>
  <c r="AU37" i="33"/>
  <c r="AT34" i="33"/>
  <c r="AT34" i="8"/>
  <c r="AU31" i="8"/>
  <c r="AU32" i="8"/>
  <c r="AU36" i="26"/>
  <c r="AT28" i="44"/>
  <c r="AT34" i="44"/>
  <c r="AU31" i="44"/>
  <c r="AV37" i="15"/>
  <c r="AW37" i="15" s="1"/>
  <c r="AR37" i="15"/>
  <c r="AL43" i="41"/>
  <c r="AG43" i="41"/>
  <c r="AF40" i="52"/>
  <c r="AK40" i="52"/>
  <c r="AE40" i="52"/>
  <c r="AA40" i="52"/>
  <c r="AE38" i="52"/>
  <c r="AF38" i="52"/>
  <c r="AA38" i="52"/>
  <c r="AK38" i="52"/>
  <c r="AU31" i="17"/>
  <c r="AU30" i="17"/>
  <c r="AV37" i="48"/>
  <c r="AW37" i="48" s="1"/>
  <c r="AR37" i="48"/>
  <c r="AF56" i="12"/>
  <c r="AE56" i="12"/>
  <c r="AA56" i="12"/>
  <c r="AK56" i="12"/>
  <c r="AE32" i="12"/>
  <c r="AA32" i="12"/>
  <c r="AF32" i="12"/>
  <c r="AK32" i="12"/>
  <c r="AV37" i="12"/>
  <c r="AW37" i="12" s="1"/>
  <c r="AR37" i="12"/>
  <c r="AA57" i="27"/>
  <c r="AK57" i="27"/>
  <c r="AE57" i="27"/>
  <c r="AF57" i="27"/>
  <c r="AK53" i="27"/>
  <c r="AE53" i="27"/>
  <c r="AA53" i="27"/>
  <c r="AF53" i="27"/>
  <c r="AK39" i="27"/>
  <c r="AA39" i="27"/>
  <c r="AF39" i="27"/>
  <c r="AE39" i="27"/>
  <c r="AE52" i="27"/>
  <c r="AA52" i="27"/>
  <c r="AF52" i="27"/>
  <c r="AK52" i="27"/>
  <c r="AU37" i="36"/>
  <c r="AT35" i="36"/>
  <c r="AT32" i="23"/>
  <c r="AU28" i="23"/>
  <c r="AG53" i="39"/>
  <c r="AL53" i="39"/>
  <c r="AA35" i="32"/>
  <c r="AK35" i="32"/>
  <c r="AF35" i="32"/>
  <c r="AE35" i="32"/>
  <c r="AK45" i="32"/>
  <c r="AE45" i="32"/>
  <c r="AA45" i="32"/>
  <c r="AF45" i="32"/>
  <c r="AF49" i="31"/>
  <c r="AA49" i="31"/>
  <c r="AK49" i="31"/>
  <c r="AE49" i="31"/>
  <c r="AL48" i="11"/>
  <c r="AG48" i="11"/>
  <c r="AV36" i="21"/>
  <c r="AW36" i="21" s="1"/>
  <c r="AR36" i="21"/>
  <c r="AU33" i="29"/>
  <c r="AT32" i="29"/>
  <c r="AU31" i="61"/>
  <c r="AU28" i="61"/>
  <c r="AT36" i="16"/>
  <c r="AT30" i="16"/>
  <c r="AU37" i="49"/>
  <c r="AT33" i="49"/>
  <c r="AD57" i="23"/>
  <c r="AC41" i="23"/>
  <c r="AC39" i="23"/>
  <c r="AC33" i="23"/>
  <c r="AD32" i="23"/>
  <c r="AC57" i="23"/>
  <c r="AC32" i="23"/>
  <c r="AD31" i="23"/>
  <c r="AD56" i="23"/>
  <c r="AD54" i="23"/>
  <c r="AD52" i="23"/>
  <c r="AD50" i="23"/>
  <c r="AD48" i="23"/>
  <c r="AD46" i="23"/>
  <c r="AD44" i="23"/>
  <c r="AC38" i="23"/>
  <c r="AC30" i="23"/>
  <c r="AD29" i="23"/>
  <c r="AC43" i="23"/>
  <c r="AC42" i="23"/>
  <c r="AD28" i="23"/>
  <c r="AD38" i="23"/>
  <c r="AD36" i="23"/>
  <c r="AD30" i="23"/>
  <c r="AC28" i="23"/>
  <c r="AC56" i="23"/>
  <c r="AD41" i="23"/>
  <c r="AD40" i="23"/>
  <c r="AC36" i="23"/>
  <c r="AD55" i="23"/>
  <c r="AC54" i="23"/>
  <c r="AC40" i="23"/>
  <c r="AD39" i="23"/>
  <c r="AD34" i="23"/>
  <c r="AD58" i="23"/>
  <c r="AC55" i="23"/>
  <c r="AD53" i="23"/>
  <c r="AC52" i="23"/>
  <c r="AC34" i="23"/>
  <c r="AC58" i="23"/>
  <c r="AC53" i="23"/>
  <c r="AD51" i="23"/>
  <c r="AC50" i="23"/>
  <c r="AD27" i="23"/>
  <c r="AC51" i="23"/>
  <c r="AD49" i="23"/>
  <c r="AC48" i="23"/>
  <c r="AD37" i="23"/>
  <c r="AD35" i="23"/>
  <c r="AC29" i="23"/>
  <c r="AC27" i="23"/>
  <c r="AC49" i="23"/>
  <c r="AD47" i="23"/>
  <c r="AC46" i="23"/>
  <c r="AC37" i="23"/>
  <c r="AC35" i="23"/>
  <c r="AC31" i="23"/>
  <c r="AC47" i="23"/>
  <c r="AD45" i="23"/>
  <c r="AC44" i="23"/>
  <c r="AD33" i="23"/>
  <c r="AC45" i="23"/>
  <c r="AD43" i="23"/>
  <c r="AD42" i="23"/>
  <c r="AP40" i="39"/>
  <c r="AP53" i="39"/>
  <c r="AP51" i="39"/>
  <c r="AP49" i="39"/>
  <c r="AP47" i="39"/>
  <c r="AP45" i="39"/>
  <c r="AP43" i="39"/>
  <c r="AP46" i="39"/>
  <c r="AP42" i="39"/>
  <c r="AP41" i="39"/>
  <c r="AP44" i="39"/>
  <c r="AP52" i="39"/>
  <c r="AP48" i="39"/>
  <c r="AP54" i="39"/>
  <c r="AP50" i="39"/>
  <c r="E4" i="39"/>
  <c r="U9" i="39"/>
  <c r="AE42" i="21"/>
  <c r="AF42" i="21"/>
  <c r="AA42" i="21"/>
  <c r="AK42" i="21"/>
  <c r="AA51" i="21"/>
  <c r="AK51" i="21"/>
  <c r="AF51" i="21"/>
  <c r="AE51" i="21"/>
  <c r="AF29" i="21"/>
  <c r="AA29" i="21"/>
  <c r="AK29" i="21"/>
  <c r="AE29" i="21"/>
  <c r="AF31" i="21"/>
  <c r="AE31" i="21"/>
  <c r="AA31" i="21"/>
  <c r="AK31" i="21"/>
  <c r="AA39" i="21"/>
  <c r="AE39" i="21"/>
  <c r="AF39" i="21"/>
  <c r="AK39" i="21"/>
  <c r="AV34" i="52"/>
  <c r="AW34" i="52" s="1"/>
  <c r="AR34" i="52"/>
  <c r="AA38" i="7"/>
  <c r="AK38" i="7"/>
  <c r="AF38" i="7"/>
  <c r="AE38" i="7"/>
  <c r="AA50" i="7"/>
  <c r="AK50" i="7"/>
  <c r="AE50" i="7"/>
  <c r="AF50" i="7"/>
  <c r="AE36" i="7"/>
  <c r="AF36" i="7"/>
  <c r="AA36" i="7"/>
  <c r="AK36" i="7"/>
  <c r="AG44" i="19"/>
  <c r="AL44" i="19"/>
  <c r="AL55" i="19"/>
  <c r="AG55" i="19"/>
  <c r="AR30" i="37"/>
  <c r="AV30" i="37"/>
  <c r="AW30" i="37" s="1"/>
  <c r="AV34" i="56"/>
  <c r="AW34" i="56" s="1"/>
  <c r="AR34" i="56"/>
  <c r="AP47" i="11"/>
  <c r="AP42" i="11"/>
  <c r="E4" i="11"/>
  <c r="U9" i="11"/>
  <c r="AP45" i="11"/>
  <c r="AP41" i="11"/>
  <c r="AP53" i="11"/>
  <c r="AP43" i="11"/>
  <c r="AP46" i="11"/>
  <c r="AP51" i="11"/>
  <c r="AP40" i="11"/>
  <c r="AP49" i="11"/>
  <c r="AP44" i="11"/>
  <c r="AP54" i="11"/>
  <c r="AP48" i="11"/>
  <c r="AP50" i="11"/>
  <c r="AP52" i="11"/>
  <c r="AR30" i="38"/>
  <c r="AV30" i="38"/>
  <c r="AW30" i="38" s="1"/>
  <c r="AG52" i="60"/>
  <c r="AL52" i="60"/>
  <c r="AG39" i="41"/>
  <c r="AL39" i="41"/>
  <c r="AF37" i="62"/>
  <c r="AE37" i="62"/>
  <c r="AK37" i="62"/>
  <c r="AA37" i="62"/>
  <c r="AA33" i="62"/>
  <c r="AK33" i="62"/>
  <c r="AE33" i="62"/>
  <c r="AF33" i="62"/>
  <c r="AU28" i="24"/>
  <c r="AU33" i="24"/>
  <c r="AC40" i="61"/>
  <c r="AD56" i="61"/>
  <c r="AD53" i="61"/>
  <c r="AD42" i="61"/>
  <c r="AC33" i="61"/>
  <c r="AD32" i="61"/>
  <c r="AC56" i="61"/>
  <c r="AC53" i="61"/>
  <c r="AD50" i="61"/>
  <c r="AD47" i="61"/>
  <c r="AC42" i="61"/>
  <c r="AD39" i="61"/>
  <c r="AC50" i="61"/>
  <c r="AC47" i="61"/>
  <c r="AD44" i="61"/>
  <c r="AC39" i="61"/>
  <c r="AC31" i="61"/>
  <c r="AD30" i="61"/>
  <c r="AD55" i="61"/>
  <c r="AC44" i="61"/>
  <c r="AC55" i="61"/>
  <c r="AD52" i="61"/>
  <c r="AD49" i="61"/>
  <c r="AC41" i="61"/>
  <c r="AC38" i="61"/>
  <c r="AD37" i="61"/>
  <c r="AC29" i="61"/>
  <c r="AD28" i="61"/>
  <c r="AD57" i="61"/>
  <c r="AC54" i="61"/>
  <c r="AD51" i="61"/>
  <c r="AC57" i="61"/>
  <c r="AC51" i="61"/>
  <c r="AC28" i="61"/>
  <c r="AC37" i="61"/>
  <c r="AC30" i="61"/>
  <c r="AD58" i="61"/>
  <c r="AC52" i="61"/>
  <c r="AD48" i="61"/>
  <c r="AD34" i="61"/>
  <c r="AC32" i="61"/>
  <c r="AC58" i="61"/>
  <c r="AC49" i="61"/>
  <c r="AC48" i="61"/>
  <c r="AD41" i="61"/>
  <c r="AD36" i="61"/>
  <c r="AC34" i="61"/>
  <c r="AD45" i="61"/>
  <c r="AC36" i="61"/>
  <c r="AD27" i="61"/>
  <c r="AD46" i="61"/>
  <c r="AC45" i="61"/>
  <c r="AD40" i="61"/>
  <c r="AD29" i="61"/>
  <c r="AC27" i="61"/>
  <c r="AC46" i="61"/>
  <c r="AD35" i="61"/>
  <c r="AD31" i="61"/>
  <c r="AD33" i="61"/>
  <c r="AD54" i="61"/>
  <c r="AC35" i="61"/>
  <c r="AD43" i="61"/>
  <c r="AC43" i="61"/>
  <c r="AD38" i="61"/>
  <c r="AU31" i="25"/>
  <c r="AT36" i="25"/>
  <c r="AT31" i="30"/>
  <c r="AT32" i="30"/>
  <c r="AA31" i="15"/>
  <c r="AK31" i="15"/>
  <c r="AF31" i="15"/>
  <c r="AE31" i="15"/>
  <c r="AE34" i="15"/>
  <c r="AA34" i="15"/>
  <c r="AK34" i="15"/>
  <c r="AF34" i="15"/>
  <c r="AF27" i="15"/>
  <c r="AE27" i="15"/>
  <c r="AA27" i="15"/>
  <c r="AK27" i="15"/>
  <c r="AL58" i="54"/>
  <c r="AG58" i="54"/>
  <c r="AG47" i="39"/>
  <c r="AL47" i="39"/>
  <c r="AR37" i="32"/>
  <c r="AV37" i="32"/>
  <c r="AW37" i="32" s="1"/>
  <c r="AR32" i="12"/>
  <c r="AV32" i="12"/>
  <c r="AW32" i="12" s="1"/>
  <c r="AK28" i="38"/>
  <c r="AE28" i="38"/>
  <c r="AA28" i="38"/>
  <c r="AF28" i="38"/>
  <c r="AA36" i="38"/>
  <c r="AF36" i="38"/>
  <c r="AK36" i="38"/>
  <c r="AE36" i="38"/>
  <c r="AE51" i="38"/>
  <c r="AA51" i="38"/>
  <c r="AK51" i="38"/>
  <c r="AF51" i="38"/>
  <c r="AF50" i="38"/>
  <c r="AE50" i="38"/>
  <c r="AA50" i="38"/>
  <c r="AK50" i="38"/>
  <c r="AW27" i="27"/>
  <c r="W28" i="50"/>
  <c r="W38" i="50"/>
  <c r="W35" i="50"/>
  <c r="W29" i="50"/>
  <c r="W53" i="13"/>
  <c r="W34" i="13"/>
  <c r="W50" i="13"/>
  <c r="W42" i="13"/>
  <c r="AN37" i="58"/>
  <c r="AN30" i="58"/>
  <c r="W44" i="58"/>
  <c r="AN31" i="58"/>
  <c r="W38" i="57"/>
  <c r="W34" i="57"/>
  <c r="W54" i="57"/>
  <c r="W35" i="57"/>
  <c r="U21" i="58"/>
  <c r="E9" i="58" s="1"/>
  <c r="A15" i="9"/>
  <c r="AU25" i="9"/>
  <c r="A1" i="9"/>
  <c r="W54" i="9"/>
  <c r="W47" i="9"/>
  <c r="W32" i="9"/>
  <c r="AE39" i="46"/>
  <c r="AK39" i="46"/>
  <c r="AF39" i="46"/>
  <c r="AA39" i="46"/>
  <c r="AF36" i="46"/>
  <c r="AE36" i="46"/>
  <c r="AA36" i="46"/>
  <c r="AK36" i="46"/>
  <c r="AF51" i="46"/>
  <c r="AA51" i="46"/>
  <c r="AK51" i="46"/>
  <c r="AE51" i="46"/>
  <c r="AL32" i="39"/>
  <c r="AG32" i="39"/>
  <c r="AA29" i="56"/>
  <c r="AF29" i="56"/>
  <c r="AE29" i="56"/>
  <c r="AK29" i="56"/>
  <c r="AK47" i="46"/>
  <c r="AF47" i="46"/>
  <c r="AA47" i="46"/>
  <c r="AE47" i="46"/>
  <c r="AA43" i="46"/>
  <c r="AK43" i="46"/>
  <c r="AF43" i="46"/>
  <c r="AE43" i="46"/>
  <c r="AL57" i="19"/>
  <c r="AG57" i="19"/>
  <c r="AF33" i="48"/>
  <c r="AA33" i="48"/>
  <c r="AK33" i="48"/>
  <c r="AE33" i="48"/>
  <c r="AT27" i="34"/>
  <c r="AK51" i="53"/>
  <c r="AF51" i="53"/>
  <c r="AE51" i="53"/>
  <c r="AA51" i="53"/>
  <c r="AG34" i="19"/>
  <c r="AL34" i="19"/>
  <c r="AD56" i="18"/>
  <c r="AD54" i="18"/>
  <c r="AD52" i="18"/>
  <c r="AD50" i="18"/>
  <c r="AD48" i="18"/>
  <c r="AD46" i="18"/>
  <c r="AD44" i="18"/>
  <c r="AC38" i="18"/>
  <c r="AC30" i="18"/>
  <c r="AD29" i="18"/>
  <c r="AC56" i="18"/>
  <c r="AC54" i="18"/>
  <c r="AC52" i="18"/>
  <c r="AC50" i="18"/>
  <c r="AC48" i="18"/>
  <c r="AC46" i="18"/>
  <c r="AC44" i="18"/>
  <c r="AD42" i="18"/>
  <c r="AD37" i="18"/>
  <c r="AC29" i="18"/>
  <c r="AD28" i="18"/>
  <c r="AC42" i="18"/>
  <c r="AD40" i="18"/>
  <c r="AC37" i="18"/>
  <c r="AD36" i="18"/>
  <c r="AC28" i="18"/>
  <c r="AD27" i="18"/>
  <c r="AC40" i="18"/>
  <c r="AC36" i="18"/>
  <c r="AD35" i="18"/>
  <c r="AC27" i="18"/>
  <c r="AD58" i="18"/>
  <c r="AC35" i="18"/>
  <c r="AC58" i="18"/>
  <c r="AD55" i="18"/>
  <c r="AD53" i="18"/>
  <c r="AD51" i="18"/>
  <c r="AD49" i="18"/>
  <c r="AD47" i="18"/>
  <c r="AD45" i="18"/>
  <c r="AD43" i="18"/>
  <c r="AD34" i="18"/>
  <c r="AD57" i="18"/>
  <c r="AC41" i="18"/>
  <c r="AC39" i="18"/>
  <c r="AC33" i="18"/>
  <c r="AD32" i="18"/>
  <c r="AC57" i="18"/>
  <c r="AC32" i="18"/>
  <c r="AD31" i="18"/>
  <c r="AD38" i="18"/>
  <c r="AC31" i="18"/>
  <c r="AD30" i="18"/>
  <c r="AC47" i="18"/>
  <c r="AD33" i="18"/>
  <c r="AC51" i="18"/>
  <c r="AD41" i="18"/>
  <c r="AC55" i="18"/>
  <c r="AC45" i="18"/>
  <c r="AC49" i="18"/>
  <c r="AD39" i="18"/>
  <c r="AC53" i="18"/>
  <c r="AC43" i="18"/>
  <c r="AC34" i="18"/>
  <c r="AG34" i="11"/>
  <c r="AL34" i="11"/>
  <c r="AE47" i="48"/>
  <c r="AA47" i="48"/>
  <c r="AK47" i="48"/>
  <c r="AF47" i="48"/>
  <c r="AE34" i="48"/>
  <c r="AA34" i="48"/>
  <c r="AK34" i="48"/>
  <c r="AF34" i="48"/>
  <c r="AA55" i="46"/>
  <c r="AK55" i="46"/>
  <c r="AF55" i="46"/>
  <c r="AE55" i="46"/>
  <c r="AF40" i="46"/>
  <c r="AA40" i="46"/>
  <c r="AK40" i="46"/>
  <c r="AE40" i="46"/>
  <c r="AA29" i="46"/>
  <c r="AK29" i="46"/>
  <c r="AF29" i="46"/>
  <c r="AE29" i="46"/>
  <c r="AV32" i="37"/>
  <c r="AW32" i="37" s="1"/>
  <c r="AR32" i="37"/>
  <c r="AG46" i="60"/>
  <c r="AL46" i="60"/>
  <c r="AF41" i="48"/>
  <c r="AA41" i="48"/>
  <c r="AE41" i="48"/>
  <c r="AK41" i="48"/>
  <c r="AK58" i="48"/>
  <c r="AF58" i="48"/>
  <c r="AE58" i="48"/>
  <c r="AA58" i="48"/>
  <c r="AT33" i="10"/>
  <c r="AU37" i="10"/>
  <c r="AT32" i="34"/>
  <c r="AT30" i="34"/>
  <c r="AT37" i="34"/>
  <c r="AA54" i="56"/>
  <c r="AF54" i="56"/>
  <c r="AK54" i="56"/>
  <c r="AE54" i="56"/>
  <c r="AF49" i="56"/>
  <c r="AE49" i="56"/>
  <c r="AK49" i="56"/>
  <c r="AA49" i="56"/>
  <c r="AA44" i="56"/>
  <c r="AE44" i="56"/>
  <c r="AK44" i="56"/>
  <c r="AF44" i="56"/>
  <c r="AK49" i="53"/>
  <c r="AE49" i="53"/>
  <c r="AA49" i="53"/>
  <c r="AF49" i="53"/>
  <c r="AF44" i="53"/>
  <c r="AK44" i="53"/>
  <c r="AE44" i="53"/>
  <c r="AA44" i="53"/>
  <c r="AF46" i="53"/>
  <c r="AE46" i="53"/>
  <c r="AA46" i="53"/>
  <c r="AK46" i="53"/>
  <c r="AF52" i="53"/>
  <c r="AK52" i="53"/>
  <c r="AE52" i="53"/>
  <c r="AA52" i="53"/>
  <c r="AG28" i="60"/>
  <c r="AL28" i="60"/>
  <c r="AA42" i="37"/>
  <c r="AK42" i="37"/>
  <c r="AF42" i="37"/>
  <c r="AE42" i="37"/>
  <c r="AK40" i="37"/>
  <c r="AF40" i="37"/>
  <c r="AE40" i="37"/>
  <c r="AA40" i="37"/>
  <c r="AE30" i="37"/>
  <c r="AF30" i="37"/>
  <c r="AA30" i="37"/>
  <c r="AK30" i="37"/>
  <c r="AU34" i="14"/>
  <c r="AR28" i="14"/>
  <c r="AV28" i="14"/>
  <c r="AW28" i="14" s="1"/>
  <c r="AR33" i="52"/>
  <c r="AV33" i="52"/>
  <c r="AW33" i="52" s="1"/>
  <c r="AV32" i="7"/>
  <c r="AW32" i="7" s="1"/>
  <c r="AR32" i="7"/>
  <c r="AF44" i="45"/>
  <c r="AK44" i="45"/>
  <c r="AE44" i="45"/>
  <c r="AA44" i="45"/>
  <c r="AK43" i="45"/>
  <c r="AE43" i="45"/>
  <c r="AA43" i="45"/>
  <c r="AF43" i="45"/>
  <c r="AA27" i="45"/>
  <c r="AK27" i="45"/>
  <c r="AF27" i="45"/>
  <c r="AE27" i="45"/>
  <c r="AV36" i="46"/>
  <c r="AW36" i="46" s="1"/>
  <c r="AR36" i="46"/>
  <c r="AG32" i="60"/>
  <c r="AL32" i="60"/>
  <c r="AU32" i="42"/>
  <c r="AT28" i="42"/>
  <c r="AR36" i="7"/>
  <c r="AV36" i="7"/>
  <c r="AW36" i="7" s="1"/>
  <c r="AL57" i="11"/>
  <c r="AG57" i="11"/>
  <c r="AL31" i="60"/>
  <c r="AG31" i="60"/>
  <c r="AT29" i="18"/>
  <c r="AT34" i="18"/>
  <c r="AU34" i="33"/>
  <c r="AT35" i="33"/>
  <c r="AT35" i="8"/>
  <c r="AT27" i="8"/>
  <c r="AT33" i="8"/>
  <c r="AT37" i="26"/>
  <c r="AT29" i="26"/>
  <c r="AU35" i="26"/>
  <c r="AT31" i="44"/>
  <c r="AU29" i="44"/>
  <c r="AT32" i="44"/>
  <c r="AG53" i="19"/>
  <c r="AL53" i="19"/>
  <c r="AV28" i="46"/>
  <c r="AW28" i="46" s="1"/>
  <c r="AR28" i="46"/>
  <c r="AG47" i="11"/>
  <c r="AL47" i="11"/>
  <c r="AR35" i="21"/>
  <c r="AV35" i="21"/>
  <c r="AW35" i="21" s="1"/>
  <c r="AV30" i="15"/>
  <c r="AW30" i="15" s="1"/>
  <c r="AR30" i="15"/>
  <c r="AG57" i="60"/>
  <c r="AL57" i="60"/>
  <c r="AA35" i="52"/>
  <c r="AK35" i="52"/>
  <c r="AE35" i="52"/>
  <c r="AF35" i="52"/>
  <c r="AA57" i="52"/>
  <c r="AK57" i="52"/>
  <c r="AF57" i="52"/>
  <c r="AE57" i="52"/>
  <c r="AA41" i="52"/>
  <c r="AK41" i="52"/>
  <c r="AF41" i="52"/>
  <c r="AE41" i="52"/>
  <c r="AF44" i="52"/>
  <c r="AE44" i="52"/>
  <c r="AA44" i="52"/>
  <c r="AK44" i="52"/>
  <c r="AA31" i="52"/>
  <c r="AK31" i="52"/>
  <c r="AF31" i="52"/>
  <c r="AE31" i="52"/>
  <c r="AG45" i="54"/>
  <c r="AL45" i="54"/>
  <c r="AC57" i="25"/>
  <c r="AC32" i="25"/>
  <c r="AD31" i="25"/>
  <c r="AD38" i="25"/>
  <c r="AC31" i="25"/>
  <c r="AD30" i="25"/>
  <c r="AD56" i="25"/>
  <c r="AD54" i="25"/>
  <c r="AD52" i="25"/>
  <c r="AD50" i="25"/>
  <c r="AD48" i="25"/>
  <c r="AD46" i="25"/>
  <c r="AD44" i="25"/>
  <c r="AC38" i="25"/>
  <c r="AC30" i="25"/>
  <c r="AD29" i="25"/>
  <c r="AC56" i="25"/>
  <c r="AC54" i="25"/>
  <c r="AC52" i="25"/>
  <c r="AC50" i="25"/>
  <c r="AC48" i="25"/>
  <c r="AC46" i="25"/>
  <c r="AC44" i="25"/>
  <c r="AD42" i="25"/>
  <c r="AD37" i="25"/>
  <c r="AC29" i="25"/>
  <c r="AD28" i="25"/>
  <c r="AC42" i="25"/>
  <c r="AD40" i="25"/>
  <c r="AC37" i="25"/>
  <c r="AD36" i="25"/>
  <c r="AC28" i="25"/>
  <c r="AD27" i="25"/>
  <c r="AC40" i="25"/>
  <c r="AC36" i="25"/>
  <c r="AD35" i="25"/>
  <c r="AC27" i="25"/>
  <c r="AD58" i="25"/>
  <c r="AC35" i="25"/>
  <c r="AC58" i="25"/>
  <c r="AD55" i="25"/>
  <c r="AD53" i="25"/>
  <c r="AD51" i="25"/>
  <c r="AD49" i="25"/>
  <c r="AD47" i="25"/>
  <c r="AD45" i="25"/>
  <c r="AD43" i="25"/>
  <c r="AD34" i="25"/>
  <c r="AC55" i="25"/>
  <c r="AC41" i="25"/>
  <c r="AC49" i="25"/>
  <c r="AD33" i="25"/>
  <c r="AC43" i="25"/>
  <c r="AC33" i="25"/>
  <c r="AC51" i="25"/>
  <c r="AD57" i="25"/>
  <c r="AC45" i="25"/>
  <c r="AD39" i="25"/>
  <c r="AD32" i="25"/>
  <c r="AC53" i="25"/>
  <c r="AC39" i="25"/>
  <c r="AC34" i="25"/>
  <c r="AC47" i="25"/>
  <c r="AD41" i="25"/>
  <c r="AU35" i="17"/>
  <c r="AU36" i="17"/>
  <c r="AV34" i="7"/>
  <c r="AW34" i="7" s="1"/>
  <c r="AR34" i="7"/>
  <c r="AF44" i="12"/>
  <c r="AE44" i="12"/>
  <c r="AA44" i="12"/>
  <c r="AK44" i="12"/>
  <c r="AK27" i="12"/>
  <c r="AF27" i="12"/>
  <c r="AE27" i="12"/>
  <c r="AA27" i="12"/>
  <c r="AF50" i="12"/>
  <c r="AE50" i="12"/>
  <c r="AA50" i="12"/>
  <c r="AK50" i="12"/>
  <c r="AG37" i="11"/>
  <c r="AL37" i="11"/>
  <c r="AV35" i="53"/>
  <c r="AW35" i="53" s="1"/>
  <c r="AR35" i="53"/>
  <c r="AL39" i="60"/>
  <c r="AG39" i="60"/>
  <c r="AG34" i="54"/>
  <c r="AL34" i="54"/>
  <c r="AK41" i="27"/>
  <c r="AA41" i="27"/>
  <c r="AF41" i="27"/>
  <c r="AE41" i="27"/>
  <c r="AE36" i="27"/>
  <c r="AK36" i="27"/>
  <c r="AF36" i="27"/>
  <c r="AA36" i="27"/>
  <c r="AE54" i="27"/>
  <c r="AA54" i="27"/>
  <c r="AF54" i="27"/>
  <c r="AK54" i="27"/>
  <c r="AU30" i="36"/>
  <c r="AT27" i="36"/>
  <c r="AT34" i="23"/>
  <c r="AF46" i="32"/>
  <c r="AE46" i="32"/>
  <c r="AA46" i="32"/>
  <c r="AK46" i="32"/>
  <c r="AK52" i="32"/>
  <c r="AF52" i="32"/>
  <c r="AE52" i="32"/>
  <c r="AA52" i="32"/>
  <c r="AK50" i="32"/>
  <c r="AF50" i="32"/>
  <c r="AE50" i="32"/>
  <c r="AA50" i="32"/>
  <c r="AK47" i="32"/>
  <c r="AA47" i="32"/>
  <c r="AF47" i="32"/>
  <c r="AE47" i="32"/>
  <c r="AF55" i="31"/>
  <c r="AK55" i="31"/>
  <c r="AE55" i="31"/>
  <c r="AA55" i="31"/>
  <c r="AF47" i="31"/>
  <c r="AE47" i="31"/>
  <c r="AA47" i="31"/>
  <c r="AK47" i="31"/>
  <c r="AF33" i="31"/>
  <c r="AE33" i="31"/>
  <c r="AA33" i="31"/>
  <c r="AK33" i="31"/>
  <c r="AL28" i="11"/>
  <c r="AG28" i="11"/>
  <c r="AL45" i="60"/>
  <c r="AG45" i="60"/>
  <c r="AG48" i="41"/>
  <c r="AL48" i="41"/>
  <c r="AT31" i="29"/>
  <c r="AU37" i="29"/>
  <c r="AU35" i="61"/>
  <c r="AT35" i="61"/>
  <c r="AT33" i="16"/>
  <c r="AU31" i="16"/>
  <c r="AT28" i="49"/>
  <c r="AT36" i="49"/>
  <c r="AG27" i="39"/>
  <c r="AL27" i="39"/>
  <c r="AF30" i="21"/>
  <c r="AE30" i="21"/>
  <c r="AK30" i="21"/>
  <c r="AA30" i="21"/>
  <c r="AA53" i="21"/>
  <c r="AK53" i="21"/>
  <c r="AF53" i="21"/>
  <c r="AE53" i="21"/>
  <c r="AA41" i="21"/>
  <c r="AE41" i="21"/>
  <c r="AK41" i="21"/>
  <c r="AF41" i="21"/>
  <c r="AK31" i="7"/>
  <c r="AA31" i="7"/>
  <c r="AF31" i="7"/>
  <c r="AE31" i="7"/>
  <c r="AF33" i="7"/>
  <c r="AK33" i="7"/>
  <c r="AE33" i="7"/>
  <c r="AA33" i="7"/>
  <c r="AA30" i="7"/>
  <c r="AK30" i="7"/>
  <c r="AF30" i="7"/>
  <c r="AE30" i="7"/>
  <c r="AA52" i="7"/>
  <c r="AK52" i="7"/>
  <c r="AE52" i="7"/>
  <c r="AF52" i="7"/>
  <c r="AV33" i="7"/>
  <c r="AW33" i="7" s="1"/>
  <c r="AR33" i="7"/>
  <c r="AR34" i="37"/>
  <c r="AV34" i="37"/>
  <c r="AW34" i="37" s="1"/>
  <c r="AV31" i="56"/>
  <c r="AW31" i="56" s="1"/>
  <c r="AR31" i="56"/>
  <c r="AG27" i="11"/>
  <c r="AL27" i="11"/>
  <c r="AR30" i="12"/>
  <c r="AV30" i="12"/>
  <c r="AW30" i="12" s="1"/>
  <c r="AL47" i="41"/>
  <c r="AG47" i="41"/>
  <c r="AA58" i="62"/>
  <c r="AK58" i="62"/>
  <c r="AF58" i="62"/>
  <c r="AE58" i="62"/>
  <c r="AF42" i="62"/>
  <c r="AE42" i="62"/>
  <c r="AA42" i="62"/>
  <c r="AK42" i="62"/>
  <c r="AF38" i="62"/>
  <c r="AE38" i="62"/>
  <c r="AA38" i="62"/>
  <c r="AK38" i="62"/>
  <c r="AT36" i="24"/>
  <c r="AT29" i="24"/>
  <c r="AT34" i="24"/>
  <c r="AT32" i="25"/>
  <c r="AU27" i="25"/>
  <c r="AU34" i="30"/>
  <c r="AU32" i="30"/>
  <c r="AL32" i="19"/>
  <c r="AG32" i="19"/>
  <c r="AL58" i="11"/>
  <c r="AG58" i="11"/>
  <c r="AL37" i="41"/>
  <c r="AG37" i="41"/>
  <c r="AA51" i="15"/>
  <c r="AK51" i="15"/>
  <c r="AF51" i="15"/>
  <c r="AE51" i="15"/>
  <c r="AK43" i="15"/>
  <c r="AF43" i="15"/>
  <c r="AE43" i="15"/>
  <c r="AA43" i="15"/>
  <c r="AE35" i="15"/>
  <c r="AF35" i="15"/>
  <c r="AA35" i="15"/>
  <c r="AK35" i="15"/>
  <c r="AV35" i="31"/>
  <c r="AW35" i="31" s="1"/>
  <c r="AR35" i="31"/>
  <c r="AG58" i="60"/>
  <c r="AL58" i="60"/>
  <c r="AL40" i="54"/>
  <c r="AG40" i="54"/>
  <c r="AF52" i="38"/>
  <c r="AK52" i="38"/>
  <c r="AE52" i="38"/>
  <c r="AA52" i="38"/>
  <c r="AK57" i="38"/>
  <c r="AF57" i="38"/>
  <c r="AE57" i="38"/>
  <c r="AA57" i="38"/>
  <c r="AG57" i="54"/>
  <c r="AL57" i="54"/>
  <c r="W40" i="50"/>
  <c r="W44" i="50"/>
  <c r="W42" i="50"/>
  <c r="AN30" i="50"/>
  <c r="U21" i="13"/>
  <c r="E9" i="13" s="1"/>
  <c r="W31" i="13"/>
  <c r="W35" i="13"/>
  <c r="W54" i="13"/>
  <c r="AN32" i="58"/>
  <c r="W58" i="58"/>
  <c r="W34" i="58"/>
  <c r="W46" i="58"/>
  <c r="AN36" i="57"/>
  <c r="W58" i="57"/>
  <c r="W27" i="57"/>
  <c r="U21" i="57"/>
  <c r="E9" i="57" s="1"/>
  <c r="W27" i="9"/>
  <c r="W28" i="9"/>
  <c r="W40" i="9"/>
  <c r="W49" i="9"/>
  <c r="W57" i="9"/>
  <c r="AF56" i="48"/>
  <c r="AE56" i="48"/>
  <c r="AA56" i="48"/>
  <c r="AK56" i="48"/>
  <c r="AV27" i="34"/>
  <c r="AW27" i="34" s="1"/>
  <c r="AR27" i="34"/>
  <c r="AL30" i="60"/>
  <c r="AG30" i="60"/>
  <c r="AF56" i="37"/>
  <c r="AA56" i="37"/>
  <c r="AK56" i="37"/>
  <c r="AE56" i="37"/>
  <c r="AF48" i="37"/>
  <c r="AK48" i="37"/>
  <c r="AE48" i="37"/>
  <c r="AA48" i="37"/>
  <c r="AK43" i="37"/>
  <c r="AF43" i="37"/>
  <c r="AE43" i="37"/>
  <c r="AA43" i="37"/>
  <c r="AK34" i="37"/>
  <c r="AA34" i="37"/>
  <c r="AF34" i="37"/>
  <c r="AE34" i="37"/>
  <c r="AR33" i="14"/>
  <c r="AV33" i="14"/>
  <c r="AW33" i="14" s="1"/>
  <c r="AG58" i="39"/>
  <c r="AL58" i="39"/>
  <c r="AV29" i="7"/>
  <c r="AW29" i="7" s="1"/>
  <c r="AR29" i="7"/>
  <c r="AF58" i="45"/>
  <c r="AE58" i="45"/>
  <c r="AA58" i="45"/>
  <c r="AK58" i="45"/>
  <c r="AK53" i="45"/>
  <c r="AA53" i="45"/>
  <c r="AF53" i="45"/>
  <c r="AE53" i="45"/>
  <c r="AA33" i="45"/>
  <c r="AK33" i="45"/>
  <c r="AF33" i="45"/>
  <c r="AE33" i="45"/>
  <c r="AE57" i="45"/>
  <c r="AA57" i="45"/>
  <c r="AK57" i="45"/>
  <c r="AF57" i="45"/>
  <c r="AR29" i="38"/>
  <c r="AV29" i="38"/>
  <c r="AW29" i="38" s="1"/>
  <c r="AR29" i="42"/>
  <c r="AV29" i="42"/>
  <c r="AW29" i="42" s="1"/>
  <c r="AT33" i="42"/>
  <c r="AU36" i="42"/>
  <c r="AV32" i="32"/>
  <c r="AW32" i="32" s="1"/>
  <c r="AR32" i="32"/>
  <c r="AL54" i="11"/>
  <c r="AG54" i="11"/>
  <c r="AL33" i="60"/>
  <c r="AG33" i="60"/>
  <c r="AL53" i="54"/>
  <c r="AG53" i="54"/>
  <c r="AT37" i="18"/>
  <c r="AU34" i="18"/>
  <c r="AU35" i="33"/>
  <c r="AU27" i="33"/>
  <c r="AU36" i="8"/>
  <c r="AT29" i="8"/>
  <c r="AD38" i="36"/>
  <c r="AC31" i="36"/>
  <c r="AD30" i="36"/>
  <c r="AD56" i="36"/>
  <c r="AD54" i="36"/>
  <c r="AD52" i="36"/>
  <c r="AD50" i="36"/>
  <c r="AD48" i="36"/>
  <c r="AD46" i="36"/>
  <c r="AD44" i="36"/>
  <c r="AC38" i="36"/>
  <c r="AC30" i="36"/>
  <c r="AD29" i="36"/>
  <c r="AC56" i="36"/>
  <c r="AC54" i="36"/>
  <c r="AC52" i="36"/>
  <c r="AC50" i="36"/>
  <c r="AC48" i="36"/>
  <c r="AC46" i="36"/>
  <c r="AC44" i="36"/>
  <c r="AD42" i="36"/>
  <c r="AD37" i="36"/>
  <c r="AC29" i="36"/>
  <c r="AD28" i="36"/>
  <c r="AC42" i="36"/>
  <c r="AD40" i="36"/>
  <c r="AC37" i="36"/>
  <c r="AD36" i="36"/>
  <c r="AC28" i="36"/>
  <c r="AD27" i="36"/>
  <c r="AC40" i="36"/>
  <c r="AC36" i="36"/>
  <c r="AD35" i="36"/>
  <c r="AC27" i="36"/>
  <c r="AD58" i="36"/>
  <c r="AC35" i="36"/>
  <c r="AC58" i="36"/>
  <c r="AD55" i="36"/>
  <c r="AD53" i="36"/>
  <c r="AD51" i="36"/>
  <c r="AD49" i="36"/>
  <c r="AD47" i="36"/>
  <c r="AD45" i="36"/>
  <c r="AD43" i="36"/>
  <c r="AD34" i="36"/>
  <c r="AC55" i="36"/>
  <c r="AC53" i="36"/>
  <c r="AC51" i="36"/>
  <c r="AC49" i="36"/>
  <c r="AC47" i="36"/>
  <c r="AC45" i="36"/>
  <c r="AC43" i="36"/>
  <c r="AD41" i="36"/>
  <c r="AD39" i="36"/>
  <c r="AC34" i="36"/>
  <c r="AD33" i="36"/>
  <c r="AD57" i="36"/>
  <c r="AC57" i="36"/>
  <c r="AC41" i="36"/>
  <c r="AD31" i="36"/>
  <c r="AC33" i="36"/>
  <c r="AD32" i="36"/>
  <c r="AC39" i="36"/>
  <c r="AC32" i="36"/>
  <c r="AT33" i="26"/>
  <c r="AU30" i="26"/>
  <c r="AT33" i="44"/>
  <c r="AU32" i="44"/>
  <c r="AR29" i="46"/>
  <c r="AV29" i="46"/>
  <c r="AW29" i="46" s="1"/>
  <c r="AG51" i="11"/>
  <c r="AL51" i="11"/>
  <c r="AK55" i="52"/>
  <c r="AF55" i="52"/>
  <c r="AE55" i="52"/>
  <c r="AA55" i="52"/>
  <c r="AF37" i="52"/>
  <c r="AE37" i="52"/>
  <c r="AA37" i="52"/>
  <c r="AK37" i="52"/>
  <c r="AK58" i="52"/>
  <c r="AF58" i="52"/>
  <c r="AA58" i="52"/>
  <c r="AE58" i="52"/>
  <c r="AK45" i="52"/>
  <c r="AE45" i="52"/>
  <c r="AA45" i="52"/>
  <c r="AF45" i="52"/>
  <c r="AF46" i="52"/>
  <c r="AE46" i="52"/>
  <c r="AA46" i="52"/>
  <c r="AK46" i="52"/>
  <c r="AU37" i="17"/>
  <c r="AV31" i="7"/>
  <c r="AW31" i="7" s="1"/>
  <c r="AR31" i="7"/>
  <c r="AF54" i="12"/>
  <c r="AE54" i="12"/>
  <c r="AA54" i="12"/>
  <c r="AK54" i="12"/>
  <c r="AF29" i="12"/>
  <c r="AE29" i="12"/>
  <c r="AK29" i="12"/>
  <c r="AA29" i="12"/>
  <c r="AK40" i="12"/>
  <c r="AF40" i="12"/>
  <c r="AE40" i="12"/>
  <c r="AA40" i="12"/>
  <c r="AF28" i="12"/>
  <c r="AE28" i="12"/>
  <c r="AA28" i="12"/>
  <c r="AK28" i="12"/>
  <c r="AK45" i="12"/>
  <c r="AA45" i="12"/>
  <c r="AF45" i="12"/>
  <c r="AE45" i="12"/>
  <c r="AA33" i="12"/>
  <c r="AK33" i="12"/>
  <c r="AF33" i="12"/>
  <c r="AE33" i="12"/>
  <c r="AL31" i="11"/>
  <c r="AG31" i="11"/>
  <c r="AK34" i="27"/>
  <c r="AA34" i="27"/>
  <c r="AF34" i="27"/>
  <c r="AE34" i="27"/>
  <c r="AA32" i="27"/>
  <c r="AE32" i="27"/>
  <c r="AK32" i="27"/>
  <c r="AF32" i="27"/>
  <c r="AE56" i="27"/>
  <c r="AA56" i="27"/>
  <c r="AF56" i="27"/>
  <c r="AK56" i="27"/>
  <c r="AT31" i="36"/>
  <c r="AU35" i="36"/>
  <c r="AU30" i="23"/>
  <c r="AT37" i="23"/>
  <c r="AL57" i="39"/>
  <c r="AG57" i="39"/>
  <c r="AK36" i="32"/>
  <c r="AF36" i="32"/>
  <c r="AE36" i="32"/>
  <c r="AA36" i="32"/>
  <c r="AE30" i="32"/>
  <c r="AF30" i="32"/>
  <c r="AA30" i="32"/>
  <c r="AK30" i="32"/>
  <c r="AF49" i="32"/>
  <c r="AK49" i="32"/>
  <c r="AA49" i="32"/>
  <c r="AE49" i="32"/>
  <c r="AP51" i="19"/>
  <c r="AP40" i="19"/>
  <c r="AP49" i="19"/>
  <c r="AP47" i="19"/>
  <c r="AP46" i="19"/>
  <c r="AP50" i="19"/>
  <c r="AP53" i="19"/>
  <c r="AP43" i="19"/>
  <c r="AP52" i="19"/>
  <c r="E4" i="19"/>
  <c r="AP54" i="19"/>
  <c r="AP41" i="19"/>
  <c r="AP45" i="19"/>
  <c r="AP48" i="19"/>
  <c r="AP44" i="19"/>
  <c r="AP42" i="19"/>
  <c r="U9" i="19"/>
  <c r="AA27" i="31"/>
  <c r="AK27" i="31"/>
  <c r="AF27" i="31"/>
  <c r="AE27" i="31"/>
  <c r="AF36" i="31"/>
  <c r="AE36" i="31"/>
  <c r="AA36" i="31"/>
  <c r="AK36" i="31"/>
  <c r="AK50" i="31"/>
  <c r="AF50" i="31"/>
  <c r="AE50" i="31"/>
  <c r="AA50" i="31"/>
  <c r="AF40" i="31"/>
  <c r="AE40" i="31"/>
  <c r="AA40" i="31"/>
  <c r="AK40" i="31"/>
  <c r="AF57" i="31"/>
  <c r="AE57" i="31"/>
  <c r="AA57" i="31"/>
  <c r="AK57" i="31"/>
  <c r="AE58" i="31"/>
  <c r="AA58" i="31"/>
  <c r="AK58" i="31"/>
  <c r="AF58" i="31"/>
  <c r="AG41" i="41"/>
  <c r="AL41" i="41"/>
  <c r="AT34" i="29"/>
  <c r="AR27" i="61"/>
  <c r="AV27" i="61"/>
  <c r="AU34" i="16"/>
  <c r="AU30" i="16"/>
  <c r="AU30" i="49"/>
  <c r="AU28" i="49"/>
  <c r="AE37" i="21"/>
  <c r="AK37" i="21"/>
  <c r="AF37" i="21"/>
  <c r="AA37" i="21"/>
  <c r="AA55" i="21"/>
  <c r="AK55" i="21"/>
  <c r="AF55" i="21"/>
  <c r="AE55" i="21"/>
  <c r="AF34" i="7"/>
  <c r="AE34" i="7"/>
  <c r="AA34" i="7"/>
  <c r="AK34" i="7"/>
  <c r="AA54" i="7"/>
  <c r="AK54" i="7"/>
  <c r="AE54" i="7"/>
  <c r="AF54" i="7"/>
  <c r="AE40" i="7"/>
  <c r="AF40" i="7"/>
  <c r="AA40" i="7"/>
  <c r="AK40" i="7"/>
  <c r="AV30" i="7"/>
  <c r="AW30" i="7" s="1"/>
  <c r="AR30" i="7"/>
  <c r="AR35" i="56"/>
  <c r="AV35" i="56"/>
  <c r="AW35" i="56" s="1"/>
  <c r="AL36" i="60"/>
  <c r="AG36" i="60"/>
  <c r="AV28" i="27"/>
  <c r="AW28" i="27" s="1"/>
  <c r="AR28" i="27"/>
  <c r="AA34" i="62"/>
  <c r="AK34" i="62"/>
  <c r="AE34" i="62"/>
  <c r="AF34" i="62"/>
  <c r="AF27" i="62"/>
  <c r="AK27" i="62"/>
  <c r="AA27" i="62"/>
  <c r="AE27" i="62"/>
  <c r="AF44" i="62"/>
  <c r="AE44" i="62"/>
  <c r="AA44" i="62"/>
  <c r="AK44" i="62"/>
  <c r="AF31" i="62"/>
  <c r="AE31" i="62"/>
  <c r="AA31" i="62"/>
  <c r="AK31" i="62"/>
  <c r="AA39" i="62"/>
  <c r="AK39" i="62"/>
  <c r="AE39" i="62"/>
  <c r="AF39" i="62"/>
  <c r="AT35" i="24"/>
  <c r="AT37" i="24"/>
  <c r="AU34" i="24"/>
  <c r="AU32" i="25"/>
  <c r="AT28" i="25"/>
  <c r="AU35" i="30"/>
  <c r="AT33" i="30"/>
  <c r="AR31" i="21"/>
  <c r="AV31" i="21"/>
  <c r="AW31" i="21" s="1"/>
  <c r="AV32" i="15"/>
  <c r="AW32" i="15" s="1"/>
  <c r="AR32" i="15"/>
  <c r="AG47" i="60"/>
  <c r="AL47" i="60"/>
  <c r="AA45" i="15"/>
  <c r="AK45" i="15"/>
  <c r="AF45" i="15"/>
  <c r="AE45" i="15"/>
  <c r="AA54" i="15"/>
  <c r="AK54" i="15"/>
  <c r="AF54" i="15"/>
  <c r="AE54" i="15"/>
  <c r="AA46" i="15"/>
  <c r="AF46" i="15"/>
  <c r="AE46" i="15"/>
  <c r="AK46" i="15"/>
  <c r="AF37" i="15"/>
  <c r="AE37" i="15"/>
  <c r="AA37" i="15"/>
  <c r="AK37" i="15"/>
  <c r="AE53" i="15"/>
  <c r="AA53" i="15"/>
  <c r="AK53" i="15"/>
  <c r="AF53" i="15"/>
  <c r="AF36" i="15"/>
  <c r="AE36" i="15"/>
  <c r="AA36" i="15"/>
  <c r="AK36" i="15"/>
  <c r="AL27" i="54"/>
  <c r="AG27" i="54"/>
  <c r="AL56" i="54"/>
  <c r="AG56" i="54"/>
  <c r="AL31" i="39"/>
  <c r="AG31" i="39"/>
  <c r="AV29" i="31"/>
  <c r="AW29" i="31" s="1"/>
  <c r="AR29" i="31"/>
  <c r="AV37" i="53"/>
  <c r="AW37" i="53" s="1"/>
  <c r="AR37" i="53"/>
  <c r="AG27" i="41"/>
  <c r="AL27" i="41"/>
  <c r="AG29" i="54"/>
  <c r="AL29" i="54"/>
  <c r="AA40" i="38"/>
  <c r="AF40" i="38"/>
  <c r="AK40" i="38"/>
  <c r="AE40" i="38"/>
  <c r="AA35" i="38"/>
  <c r="AK35" i="38"/>
  <c r="AF35" i="38"/>
  <c r="AE35" i="38"/>
  <c r="AF54" i="38"/>
  <c r="AK54" i="38"/>
  <c r="AE54" i="38"/>
  <c r="AA54" i="38"/>
  <c r="W56" i="50"/>
  <c r="W41" i="50"/>
  <c r="W30" i="13"/>
  <c r="W35" i="58"/>
  <c r="W49" i="58"/>
  <c r="W30" i="57"/>
  <c r="W50" i="57"/>
  <c r="W43" i="57"/>
  <c r="AN33" i="9"/>
  <c r="W51" i="9"/>
  <c r="AN30" i="9"/>
  <c r="AA52" i="56"/>
  <c r="AF52" i="56"/>
  <c r="AE52" i="56"/>
  <c r="AK52" i="56"/>
  <c r="AL30" i="39"/>
  <c r="AG30" i="39"/>
  <c r="AG35" i="39"/>
  <c r="AL35" i="39"/>
  <c r="AK57" i="46"/>
  <c r="AE57" i="46"/>
  <c r="AF57" i="46"/>
  <c r="AA57" i="46"/>
  <c r="AG35" i="19"/>
  <c r="AL35" i="19"/>
  <c r="AV33" i="21"/>
  <c r="AW33" i="21" s="1"/>
  <c r="AR33" i="21"/>
  <c r="AA27" i="48"/>
  <c r="AK27" i="48"/>
  <c r="AF27" i="48"/>
  <c r="AE27" i="48"/>
  <c r="AA40" i="48"/>
  <c r="AF40" i="48"/>
  <c r="AE40" i="48"/>
  <c r="AK40" i="48"/>
  <c r="AK28" i="48"/>
  <c r="AF28" i="48"/>
  <c r="AE28" i="48"/>
  <c r="AA28" i="48"/>
  <c r="AV27" i="10"/>
  <c r="AW27" i="10" s="1"/>
  <c r="AR27" i="10"/>
  <c r="AV29" i="34"/>
  <c r="AW29" i="34" s="1"/>
  <c r="AR29" i="34"/>
  <c r="AK45" i="56"/>
  <c r="AE45" i="56"/>
  <c r="AA45" i="56"/>
  <c r="AF45" i="56"/>
  <c r="AA33" i="53"/>
  <c r="AF33" i="53"/>
  <c r="AK33" i="53"/>
  <c r="AE33" i="53"/>
  <c r="AF54" i="53"/>
  <c r="AE54" i="53"/>
  <c r="AA54" i="53"/>
  <c r="AK54" i="53"/>
  <c r="AE57" i="53"/>
  <c r="AF57" i="53"/>
  <c r="AK57" i="53"/>
  <c r="AA57" i="53"/>
  <c r="AK47" i="53"/>
  <c r="AE47" i="53"/>
  <c r="AA47" i="53"/>
  <c r="AF47" i="53"/>
  <c r="AF31" i="53"/>
  <c r="AK31" i="53"/>
  <c r="AE31" i="53"/>
  <c r="AA31" i="53"/>
  <c r="AG28" i="19"/>
  <c r="AL28" i="19"/>
  <c r="AV37" i="31"/>
  <c r="AW37" i="31" s="1"/>
  <c r="AR37" i="31"/>
  <c r="AL29" i="11"/>
  <c r="AG29" i="11"/>
  <c r="AA33" i="37"/>
  <c r="AK33" i="37"/>
  <c r="AF33" i="37"/>
  <c r="AE33" i="37"/>
  <c r="AK51" i="37"/>
  <c r="AF51" i="37"/>
  <c r="AE51" i="37"/>
  <c r="AA51" i="37"/>
  <c r="AF28" i="37"/>
  <c r="AE28" i="37"/>
  <c r="AA28" i="37"/>
  <c r="AK28" i="37"/>
  <c r="AT34" i="14"/>
  <c r="AT37" i="14"/>
  <c r="AA41" i="45"/>
  <c r="AE41" i="45"/>
  <c r="AK41" i="45"/>
  <c r="AF41" i="45"/>
  <c r="AF50" i="45"/>
  <c r="AA50" i="45"/>
  <c r="AK50" i="45"/>
  <c r="AE50" i="45"/>
  <c r="AF35" i="45"/>
  <c r="AE35" i="45"/>
  <c r="AK35" i="45"/>
  <c r="AA35" i="45"/>
  <c r="AV28" i="37"/>
  <c r="AW28" i="37" s="1"/>
  <c r="AR28" i="37"/>
  <c r="AV31" i="38"/>
  <c r="AW31" i="38" s="1"/>
  <c r="AR31" i="38"/>
  <c r="AT30" i="42"/>
  <c r="AU33" i="42"/>
  <c r="AL52" i="39"/>
  <c r="AG52" i="39"/>
  <c r="AV27" i="38"/>
  <c r="AW27" i="38" s="1"/>
  <c r="AR27" i="38"/>
  <c r="AL31" i="54"/>
  <c r="AG31" i="54"/>
  <c r="AU29" i="18"/>
  <c r="AT35" i="18"/>
  <c r="AT27" i="33"/>
  <c r="AU37" i="8"/>
  <c r="AU30" i="8"/>
  <c r="AT32" i="26"/>
  <c r="AU33" i="44"/>
  <c r="AU34" i="44"/>
  <c r="AV32" i="48"/>
  <c r="AW32" i="48" s="1"/>
  <c r="AR32" i="48"/>
  <c r="AL43" i="54"/>
  <c r="AG43" i="54"/>
  <c r="AA32" i="52"/>
  <c r="AK32" i="52"/>
  <c r="AF32" i="52"/>
  <c r="AE32" i="52"/>
  <c r="AF36" i="52"/>
  <c r="AE36" i="52"/>
  <c r="AA36" i="52"/>
  <c r="AK36" i="52"/>
  <c r="AF48" i="52"/>
  <c r="AE48" i="52"/>
  <c r="AA48" i="52"/>
  <c r="AK48" i="52"/>
  <c r="AU27" i="17"/>
  <c r="AU28" i="17"/>
  <c r="AG55" i="39"/>
  <c r="AL55" i="39"/>
  <c r="AR28" i="7"/>
  <c r="AV28" i="7"/>
  <c r="AW28" i="7" s="1"/>
  <c r="AF46" i="12"/>
  <c r="AE46" i="12"/>
  <c r="AK46" i="12"/>
  <c r="AA46" i="12"/>
  <c r="AF42" i="12"/>
  <c r="AE42" i="12"/>
  <c r="AA42" i="12"/>
  <c r="AK42" i="12"/>
  <c r="AL50" i="11"/>
  <c r="AG50" i="11"/>
  <c r="AL42" i="11"/>
  <c r="AG42" i="11"/>
  <c r="AK49" i="27"/>
  <c r="AA49" i="27"/>
  <c r="AF49" i="27"/>
  <c r="AE49" i="27"/>
  <c r="AK51" i="27"/>
  <c r="AF51" i="27"/>
  <c r="AE51" i="27"/>
  <c r="AA51" i="27"/>
  <c r="AE40" i="27"/>
  <c r="AF40" i="27"/>
  <c r="AA40" i="27"/>
  <c r="AK40" i="27"/>
  <c r="AA30" i="27"/>
  <c r="AK30" i="27"/>
  <c r="AE30" i="27"/>
  <c r="AF30" i="27"/>
  <c r="AU31" i="36"/>
  <c r="AT36" i="36"/>
  <c r="AV29" i="23"/>
  <c r="AW29" i="23" s="1"/>
  <c r="AR29" i="23"/>
  <c r="AE33" i="32"/>
  <c r="AA33" i="32"/>
  <c r="AK33" i="32"/>
  <c r="AF33" i="32"/>
  <c r="AF32" i="32"/>
  <c r="AA32" i="32"/>
  <c r="AE32" i="32"/>
  <c r="AK32" i="32"/>
  <c r="AF51" i="32"/>
  <c r="AK51" i="32"/>
  <c r="AE51" i="32"/>
  <c r="AA51" i="32"/>
  <c r="AG27" i="19"/>
  <c r="AL27" i="19"/>
  <c r="AV29" i="37"/>
  <c r="AW29" i="37" s="1"/>
  <c r="AR29" i="37"/>
  <c r="AA28" i="31"/>
  <c r="AK28" i="31"/>
  <c r="AF28" i="31"/>
  <c r="AE28" i="31"/>
  <c r="AK52" i="31"/>
  <c r="AA52" i="31"/>
  <c r="AF52" i="31"/>
  <c r="AE52" i="31"/>
  <c r="AF35" i="31"/>
  <c r="AE35" i="31"/>
  <c r="AA35" i="31"/>
  <c r="AK35" i="31"/>
  <c r="AL41" i="60"/>
  <c r="AG41" i="60"/>
  <c r="AU35" i="29"/>
  <c r="AU29" i="29"/>
  <c r="AT27" i="61"/>
  <c r="AT28" i="61"/>
  <c r="AT35" i="16"/>
  <c r="AU29" i="16"/>
  <c r="AU32" i="49"/>
  <c r="AT29" i="49"/>
  <c r="AF44" i="21"/>
  <c r="AA44" i="21"/>
  <c r="AK44" i="21"/>
  <c r="AE44" i="21"/>
  <c r="AE32" i="21"/>
  <c r="AK32" i="21"/>
  <c r="AF32" i="21"/>
  <c r="AA32" i="21"/>
  <c r="AF39" i="7"/>
  <c r="AK39" i="7"/>
  <c r="AE39" i="7"/>
  <c r="AA39" i="7"/>
  <c r="AF43" i="7"/>
  <c r="AE43" i="7"/>
  <c r="AA43" i="7"/>
  <c r="AK43" i="7"/>
  <c r="AF58" i="7"/>
  <c r="AE58" i="7"/>
  <c r="AA58" i="7"/>
  <c r="AK58" i="7"/>
  <c r="AA56" i="7"/>
  <c r="AK56" i="7"/>
  <c r="AE56" i="7"/>
  <c r="AF56" i="7"/>
  <c r="AR29" i="27"/>
  <c r="AV29" i="27"/>
  <c r="AW29" i="27" s="1"/>
  <c r="AA43" i="62"/>
  <c r="AK43" i="62"/>
  <c r="AF43" i="62"/>
  <c r="AE43" i="62"/>
  <c r="AF46" i="62"/>
  <c r="AE46" i="62"/>
  <c r="AA46" i="62"/>
  <c r="AK46" i="62"/>
  <c r="AA41" i="62"/>
  <c r="AK41" i="62"/>
  <c r="AF41" i="62"/>
  <c r="AE41" i="62"/>
  <c r="AU36" i="24"/>
  <c r="AU29" i="24"/>
  <c r="AT33" i="25"/>
  <c r="AU36" i="25"/>
  <c r="AT36" i="30"/>
  <c r="AU33" i="30"/>
  <c r="AL41" i="19"/>
  <c r="AG41" i="19"/>
  <c r="AV33" i="46"/>
  <c r="AW33" i="46" s="1"/>
  <c r="AR33" i="46"/>
  <c r="AL35" i="41"/>
  <c r="AG35" i="41"/>
  <c r="AK38" i="15"/>
  <c r="AF38" i="15"/>
  <c r="AE38" i="15"/>
  <c r="AA38" i="15"/>
  <c r="AF39" i="15"/>
  <c r="AE39" i="15"/>
  <c r="AA39" i="15"/>
  <c r="AK39" i="15"/>
  <c r="AA56" i="15"/>
  <c r="AE56" i="15"/>
  <c r="AK56" i="15"/>
  <c r="AF56" i="15"/>
  <c r="AR34" i="46"/>
  <c r="AV34" i="46"/>
  <c r="AW34" i="46" s="1"/>
  <c r="AV27" i="15"/>
  <c r="AW27" i="15" s="1"/>
  <c r="AR27" i="15"/>
  <c r="AK42" i="38"/>
  <c r="AE42" i="38"/>
  <c r="AF42" i="38"/>
  <c r="AA42" i="38"/>
  <c r="AE47" i="38"/>
  <c r="AA47" i="38"/>
  <c r="AK47" i="38"/>
  <c r="AF47" i="38"/>
  <c r="AF56" i="38"/>
  <c r="AA56" i="38"/>
  <c r="AK56" i="38"/>
  <c r="AE56" i="38"/>
  <c r="AK58" i="38"/>
  <c r="AF58" i="38"/>
  <c r="AE58" i="38"/>
  <c r="AA58" i="38"/>
  <c r="W36" i="50"/>
  <c r="W43" i="50"/>
  <c r="AN33" i="50"/>
  <c r="W52" i="50"/>
  <c r="AN37" i="13"/>
  <c r="AU25" i="13"/>
  <c r="A1" i="13"/>
  <c r="A15" i="13"/>
  <c r="W47" i="13"/>
  <c r="W58" i="13"/>
  <c r="AN36" i="13"/>
  <c r="W27" i="58"/>
  <c r="W56" i="58"/>
  <c r="W53" i="58"/>
  <c r="W42" i="58"/>
  <c r="W31" i="57"/>
  <c r="W39" i="57"/>
  <c r="AN30" i="57"/>
  <c r="W45" i="57"/>
  <c r="W36" i="57"/>
  <c r="W50" i="9"/>
  <c r="W46" i="9"/>
  <c r="W37" i="9"/>
  <c r="W53" i="9"/>
  <c r="W33" i="9"/>
  <c r="AF27" i="56"/>
  <c r="AE27" i="56"/>
  <c r="AA27" i="56"/>
  <c r="AK27" i="56"/>
  <c r="AV30" i="32"/>
  <c r="AW30" i="32" s="1"/>
  <c r="AR30" i="32"/>
  <c r="AR37" i="7"/>
  <c r="AV37" i="7"/>
  <c r="AW37" i="7" s="1"/>
  <c r="AF34" i="46"/>
  <c r="AA34" i="46"/>
  <c r="AK34" i="46"/>
  <c r="AE34" i="46"/>
  <c r="AG30" i="41"/>
  <c r="AL30" i="41"/>
  <c r="AF29" i="48"/>
  <c r="AK29" i="48"/>
  <c r="AE29" i="48"/>
  <c r="AA29" i="48"/>
  <c r="AF54" i="48"/>
  <c r="AK54" i="48"/>
  <c r="AE54" i="48"/>
  <c r="AA54" i="48"/>
  <c r="AF30" i="48"/>
  <c r="AE30" i="48"/>
  <c r="AA30" i="48"/>
  <c r="AK30" i="48"/>
  <c r="AV35" i="10"/>
  <c r="AW35" i="10" s="1"/>
  <c r="AR35" i="10"/>
  <c r="AR31" i="10"/>
  <c r="AV31" i="10"/>
  <c r="AW31" i="10" s="1"/>
  <c r="AU36" i="34"/>
  <c r="AE36" i="56"/>
  <c r="AA36" i="56"/>
  <c r="AK36" i="56"/>
  <c r="AF36" i="56"/>
  <c r="AE29" i="53"/>
  <c r="AA29" i="53"/>
  <c r="AK29" i="53"/>
  <c r="AF29" i="53"/>
  <c r="AF30" i="53"/>
  <c r="AA30" i="53"/>
  <c r="AE30" i="53"/>
  <c r="AK30" i="53"/>
  <c r="AE38" i="53"/>
  <c r="AA38" i="53"/>
  <c r="AK38" i="53"/>
  <c r="AF38" i="53"/>
  <c r="AL38" i="11"/>
  <c r="AG38" i="11"/>
  <c r="AV27" i="21"/>
  <c r="AW27" i="21" s="1"/>
  <c r="AR27" i="21"/>
  <c r="AV33" i="27"/>
  <c r="AW33" i="27" s="1"/>
  <c r="AR33" i="27"/>
  <c r="AK32" i="37"/>
  <c r="AF32" i="37"/>
  <c r="AE32" i="37"/>
  <c r="AA32" i="37"/>
  <c r="AA41" i="37"/>
  <c r="AF41" i="37"/>
  <c r="AE41" i="37"/>
  <c r="AK41" i="37"/>
  <c r="AE37" i="37"/>
  <c r="AA37" i="37"/>
  <c r="AK37" i="37"/>
  <c r="AF37" i="37"/>
  <c r="AA36" i="37"/>
  <c r="AK36" i="37"/>
  <c r="AF36" i="37"/>
  <c r="AE36" i="37"/>
  <c r="AT33" i="14"/>
  <c r="AT35" i="14"/>
  <c r="AU30" i="14"/>
  <c r="AF42" i="45"/>
  <c r="AE42" i="45"/>
  <c r="AA42" i="45"/>
  <c r="AK42" i="45"/>
  <c r="AF40" i="45"/>
  <c r="AA40" i="45"/>
  <c r="AK40" i="45"/>
  <c r="AE40" i="45"/>
  <c r="AL54" i="19"/>
  <c r="AG54" i="19"/>
  <c r="AV35" i="37"/>
  <c r="AW35" i="37" s="1"/>
  <c r="AR35" i="37"/>
  <c r="AR37" i="56"/>
  <c r="AV37" i="56"/>
  <c r="AW37" i="56" s="1"/>
  <c r="AG43" i="11"/>
  <c r="AL43" i="11"/>
  <c r="AG42" i="60"/>
  <c r="AL42" i="60"/>
  <c r="AT37" i="42"/>
  <c r="AT34" i="42"/>
  <c r="AV36" i="48"/>
  <c r="AW36" i="48" s="1"/>
  <c r="AR36" i="48"/>
  <c r="AV27" i="12"/>
  <c r="AW27" i="12" s="1"/>
  <c r="AR27" i="12"/>
  <c r="AG50" i="41"/>
  <c r="AL50" i="41"/>
  <c r="AT30" i="18"/>
  <c r="AT27" i="18"/>
  <c r="AT31" i="33"/>
  <c r="AU36" i="33"/>
  <c r="AU34" i="8"/>
  <c r="AU27" i="8"/>
  <c r="AU33" i="26"/>
  <c r="AU29" i="26"/>
  <c r="AT27" i="44"/>
  <c r="AU36" i="44"/>
  <c r="AL50" i="39"/>
  <c r="AG50" i="39"/>
  <c r="AV31" i="48"/>
  <c r="AW31" i="48" s="1"/>
  <c r="AR31" i="48"/>
  <c r="AV36" i="45"/>
  <c r="AW36" i="45" s="1"/>
  <c r="AR36" i="45"/>
  <c r="AR30" i="27"/>
  <c r="AV30" i="27"/>
  <c r="AW30" i="27" s="1"/>
  <c r="AK51" i="52"/>
  <c r="AA51" i="52"/>
  <c r="AE51" i="52"/>
  <c r="AF51" i="52"/>
  <c r="AK34" i="52"/>
  <c r="AF34" i="52"/>
  <c r="AE34" i="52"/>
  <c r="AA34" i="52"/>
  <c r="AA33" i="52"/>
  <c r="AK33" i="52"/>
  <c r="AF33" i="52"/>
  <c r="AE33" i="52"/>
  <c r="AF50" i="52"/>
  <c r="AE50" i="52"/>
  <c r="AK50" i="52"/>
  <c r="AA50" i="52"/>
  <c r="AG48" i="54"/>
  <c r="AL48" i="54"/>
  <c r="AG28" i="54"/>
  <c r="AL28" i="54"/>
  <c r="AT34" i="17"/>
  <c r="AT29" i="17"/>
  <c r="AL48" i="19"/>
  <c r="AG48" i="19"/>
  <c r="AK43" i="12"/>
  <c r="AF43" i="12"/>
  <c r="AE43" i="12"/>
  <c r="AA43" i="12"/>
  <c r="AK55" i="12"/>
  <c r="AA55" i="12"/>
  <c r="AF55" i="12"/>
  <c r="AE55" i="12"/>
  <c r="AA39" i="12"/>
  <c r="AK39" i="12"/>
  <c r="AF39" i="12"/>
  <c r="AE39" i="12"/>
  <c r="AV32" i="31"/>
  <c r="AW32" i="31" s="1"/>
  <c r="AR32" i="31"/>
  <c r="AV36" i="15"/>
  <c r="AW36" i="15" s="1"/>
  <c r="AR36" i="15"/>
  <c r="AK47" i="27"/>
  <c r="AF47" i="27"/>
  <c r="AE47" i="27"/>
  <c r="AA47" i="27"/>
  <c r="AF58" i="27"/>
  <c r="AA58" i="27"/>
  <c r="AK58" i="27"/>
  <c r="AE58" i="27"/>
  <c r="AC57" i="33"/>
  <c r="AC32" i="33"/>
  <c r="AD31" i="33"/>
  <c r="AD38" i="33"/>
  <c r="AC31" i="33"/>
  <c r="AD30" i="33"/>
  <c r="AC56" i="33"/>
  <c r="AC54" i="33"/>
  <c r="AC52" i="33"/>
  <c r="AC50" i="33"/>
  <c r="AC48" i="33"/>
  <c r="AC46" i="33"/>
  <c r="AC44" i="33"/>
  <c r="AD42" i="33"/>
  <c r="AD37" i="33"/>
  <c r="AC29" i="33"/>
  <c r="AD28" i="33"/>
  <c r="AC40" i="33"/>
  <c r="AC36" i="33"/>
  <c r="AD35" i="33"/>
  <c r="AC27" i="33"/>
  <c r="AD58" i="33"/>
  <c r="AC35" i="33"/>
  <c r="AC58" i="33"/>
  <c r="AD55" i="33"/>
  <c r="AD53" i="33"/>
  <c r="AD51" i="33"/>
  <c r="AD49" i="33"/>
  <c r="AD47" i="33"/>
  <c r="AD45" i="33"/>
  <c r="AD43" i="33"/>
  <c r="AD34" i="33"/>
  <c r="AC45" i="33"/>
  <c r="AC42" i="33"/>
  <c r="AC34" i="33"/>
  <c r="AC51" i="33"/>
  <c r="AD48" i="33"/>
  <c r="AC28" i="33"/>
  <c r="AD54" i="33"/>
  <c r="AD36" i="33"/>
  <c r="AD29" i="33"/>
  <c r="AC43" i="33"/>
  <c r="AD40" i="33"/>
  <c r="AD57" i="33"/>
  <c r="AC49" i="33"/>
  <c r="AD46" i="33"/>
  <c r="AC38" i="33"/>
  <c r="AC37" i="33"/>
  <c r="AC30" i="33"/>
  <c r="AC55" i="33"/>
  <c r="AD52" i="33"/>
  <c r="AD41" i="33"/>
  <c r="AC41" i="33"/>
  <c r="AC47" i="33"/>
  <c r="AD44" i="33"/>
  <c r="AD32" i="33"/>
  <c r="AD50" i="33"/>
  <c r="AD39" i="33"/>
  <c r="AC53" i="33"/>
  <c r="AC39" i="33"/>
  <c r="AD33" i="33"/>
  <c r="AC33" i="33"/>
  <c r="AD27" i="33"/>
  <c r="AD56" i="33"/>
  <c r="AT32" i="36"/>
  <c r="AU27" i="36"/>
  <c r="AT31" i="23"/>
  <c r="AU34" i="23"/>
  <c r="AT30" i="23"/>
  <c r="AK27" i="32"/>
  <c r="AF27" i="32"/>
  <c r="AE27" i="32"/>
  <c r="AA27" i="32"/>
  <c r="AE41" i="32"/>
  <c r="AA41" i="32"/>
  <c r="AK41" i="32"/>
  <c r="AF41" i="32"/>
  <c r="AE38" i="32"/>
  <c r="AF38" i="32"/>
  <c r="AA38" i="32"/>
  <c r="AK38" i="32"/>
  <c r="AF53" i="32"/>
  <c r="AK53" i="32"/>
  <c r="AE53" i="32"/>
  <c r="AA53" i="32"/>
  <c r="AK29" i="31"/>
  <c r="AA29" i="31"/>
  <c r="AF29" i="31"/>
  <c r="AE29" i="31"/>
  <c r="AK44" i="31"/>
  <c r="AF44" i="31"/>
  <c r="AE44" i="31"/>
  <c r="AA44" i="31"/>
  <c r="AE31" i="31"/>
  <c r="AA31" i="31"/>
  <c r="AK31" i="31"/>
  <c r="AF31" i="31"/>
  <c r="E5" i="20"/>
  <c r="E7" i="20"/>
  <c r="E6" i="20"/>
  <c r="AU34" i="29"/>
  <c r="AU32" i="29"/>
  <c r="AT36" i="61"/>
  <c r="AU36" i="61"/>
  <c r="AU36" i="16"/>
  <c r="AT28" i="16"/>
  <c r="AT34" i="49"/>
  <c r="AT37" i="49"/>
  <c r="AA58" i="21"/>
  <c r="AK58" i="21"/>
  <c r="AF58" i="21"/>
  <c r="AE58" i="21"/>
  <c r="AF27" i="21"/>
  <c r="AK27" i="21"/>
  <c r="AA27" i="21"/>
  <c r="AE27" i="21"/>
  <c r="AF46" i="21"/>
  <c r="AA46" i="21"/>
  <c r="AK46" i="21"/>
  <c r="AE46" i="21"/>
  <c r="AF41" i="7"/>
  <c r="AE41" i="7"/>
  <c r="AK41" i="7"/>
  <c r="AA41" i="7"/>
  <c r="AF45" i="7"/>
  <c r="AE45" i="7"/>
  <c r="AA45" i="7"/>
  <c r="AK45" i="7"/>
  <c r="AA29" i="7"/>
  <c r="AK29" i="7"/>
  <c r="AE29" i="7"/>
  <c r="AF29" i="7"/>
  <c r="AA28" i="7"/>
  <c r="AE28" i="7"/>
  <c r="AK28" i="7"/>
  <c r="AF28" i="7"/>
  <c r="AV29" i="48"/>
  <c r="AW29" i="48" s="1"/>
  <c r="AR29" i="48"/>
  <c r="AL40" i="19"/>
  <c r="AG40" i="19"/>
  <c r="AL43" i="19"/>
  <c r="AG43" i="19"/>
  <c r="AR33" i="32"/>
  <c r="AV33" i="32"/>
  <c r="AW33" i="32" s="1"/>
  <c r="E5" i="35"/>
  <c r="E6" i="35"/>
  <c r="E7" i="35"/>
  <c r="E6" i="43"/>
  <c r="E7" i="43"/>
  <c r="E5" i="43"/>
  <c r="AA45" i="62"/>
  <c r="AK45" i="62"/>
  <c r="AF45" i="62"/>
  <c r="AE45" i="62"/>
  <c r="AF36" i="62"/>
  <c r="AE36" i="62"/>
  <c r="AK36" i="62"/>
  <c r="AA36" i="62"/>
  <c r="AF48" i="62"/>
  <c r="AE48" i="62"/>
  <c r="AA48" i="62"/>
  <c r="AK48" i="62"/>
  <c r="AT28" i="24"/>
  <c r="AT30" i="24"/>
  <c r="AU33" i="25"/>
  <c r="AU28" i="25"/>
  <c r="AT37" i="30"/>
  <c r="AT34" i="30"/>
  <c r="AV32" i="52"/>
  <c r="AW32" i="52" s="1"/>
  <c r="AR32" i="52"/>
  <c r="AL45" i="41"/>
  <c r="AG45" i="41"/>
  <c r="AF42" i="15"/>
  <c r="AE42" i="15"/>
  <c r="AA42" i="15"/>
  <c r="AK42" i="15"/>
  <c r="AA40" i="15"/>
  <c r="AK40" i="15"/>
  <c r="AF40" i="15"/>
  <c r="AE40" i="15"/>
  <c r="AR30" i="46"/>
  <c r="AV30" i="46"/>
  <c r="AW30" i="46" s="1"/>
  <c r="AV35" i="27"/>
  <c r="AW35" i="27" s="1"/>
  <c r="AR35" i="27"/>
  <c r="AL34" i="41"/>
  <c r="AG34" i="41"/>
  <c r="AF29" i="38"/>
  <c r="AK29" i="38"/>
  <c r="AE29" i="38"/>
  <c r="AA29" i="38"/>
  <c r="AE31" i="38"/>
  <c r="AA31" i="38"/>
  <c r="AF31" i="38"/>
  <c r="AK31" i="38"/>
  <c r="W39" i="50"/>
  <c r="W51" i="50"/>
  <c r="W54" i="50"/>
  <c r="W55" i="50"/>
  <c r="AN31" i="13"/>
  <c r="W33" i="13"/>
  <c r="W51" i="13"/>
  <c r="W27" i="13"/>
  <c r="W38" i="13"/>
  <c r="W38" i="58"/>
  <c r="W50" i="58"/>
  <c r="AN28" i="58"/>
  <c r="AU29" i="58" s="1"/>
  <c r="W33" i="58"/>
  <c r="W32" i="58"/>
  <c r="W32" i="57"/>
  <c r="W56" i="57"/>
  <c r="W33" i="57"/>
  <c r="W47" i="57"/>
  <c r="W40" i="57"/>
  <c r="U21" i="9"/>
  <c r="E9" i="9" s="1"/>
  <c r="W56" i="9"/>
  <c r="W52" i="9"/>
  <c r="W55" i="9"/>
  <c r="W39" i="9"/>
  <c r="AA48" i="56"/>
  <c r="AK48" i="56"/>
  <c r="AE48" i="56"/>
  <c r="AF48" i="56"/>
  <c r="AF43" i="56"/>
  <c r="AE43" i="56"/>
  <c r="AA43" i="56"/>
  <c r="AK43" i="56"/>
  <c r="AE45" i="46"/>
  <c r="AK45" i="46"/>
  <c r="AF45" i="46"/>
  <c r="AA45" i="46"/>
  <c r="AF35" i="46"/>
  <c r="AK35" i="46"/>
  <c r="AE35" i="46"/>
  <c r="AA35" i="46"/>
  <c r="AA27" i="46"/>
  <c r="AK27" i="46"/>
  <c r="AF27" i="46"/>
  <c r="AE27" i="46"/>
  <c r="AK46" i="46"/>
  <c r="AF46" i="46"/>
  <c r="AE46" i="46"/>
  <c r="AA46" i="46"/>
  <c r="AL29" i="19"/>
  <c r="AG29" i="19"/>
  <c r="AF48" i="48"/>
  <c r="AK48" i="48"/>
  <c r="AE48" i="48"/>
  <c r="AA48" i="48"/>
  <c r="AE55" i="48"/>
  <c r="AA55" i="48"/>
  <c r="AK55" i="48"/>
  <c r="AF55" i="48"/>
  <c r="AF38" i="48"/>
  <c r="AE38" i="48"/>
  <c r="AA38" i="48"/>
  <c r="AK38" i="48"/>
  <c r="AF32" i="48"/>
  <c r="AE32" i="48"/>
  <c r="AA32" i="48"/>
  <c r="AK32" i="48"/>
  <c r="AT34" i="10"/>
  <c r="AU36" i="10"/>
  <c r="AT32" i="10"/>
  <c r="AU33" i="34"/>
  <c r="AR28" i="34"/>
  <c r="AV28" i="34"/>
  <c r="AW28" i="34" s="1"/>
  <c r="AK57" i="56"/>
  <c r="AA57" i="56"/>
  <c r="AF57" i="56"/>
  <c r="AE57" i="56"/>
  <c r="AA46" i="56"/>
  <c r="AF46" i="56"/>
  <c r="AE46" i="56"/>
  <c r="AK46" i="56"/>
  <c r="AF37" i="56"/>
  <c r="AE37" i="56"/>
  <c r="AA37" i="56"/>
  <c r="AK37" i="56"/>
  <c r="AA41" i="53"/>
  <c r="AK41" i="53"/>
  <c r="AE41" i="53"/>
  <c r="AF41" i="53"/>
  <c r="AF58" i="53"/>
  <c r="AE58" i="53"/>
  <c r="AA58" i="53"/>
  <c r="AK58" i="53"/>
  <c r="AF35" i="53"/>
  <c r="AE35" i="53"/>
  <c r="AK35" i="53"/>
  <c r="AA35" i="53"/>
  <c r="AA39" i="53"/>
  <c r="AK39" i="53"/>
  <c r="AF39" i="53"/>
  <c r="AE39" i="53"/>
  <c r="AV37" i="46"/>
  <c r="AW37" i="46" s="1"/>
  <c r="AR37" i="46"/>
  <c r="AL32" i="11"/>
  <c r="AG32" i="11"/>
  <c r="AF52" i="37"/>
  <c r="AE52" i="37"/>
  <c r="AA52" i="37"/>
  <c r="AK52" i="37"/>
  <c r="AE38" i="37"/>
  <c r="AF38" i="37"/>
  <c r="AA38" i="37"/>
  <c r="AK38" i="37"/>
  <c r="AA39" i="37"/>
  <c r="AK39" i="37"/>
  <c r="AF39" i="37"/>
  <c r="AE39" i="37"/>
  <c r="AL36" i="54"/>
  <c r="AG36" i="54"/>
  <c r="AT32" i="14"/>
  <c r="AT31" i="14"/>
  <c r="AE38" i="45"/>
  <c r="AK38" i="45"/>
  <c r="AF38" i="45"/>
  <c r="AA38" i="45"/>
  <c r="AF48" i="45"/>
  <c r="AA48" i="45"/>
  <c r="AK48" i="45"/>
  <c r="AE48" i="45"/>
  <c r="AF29" i="45"/>
  <c r="AK29" i="45"/>
  <c r="AE29" i="45"/>
  <c r="AA29" i="45"/>
  <c r="AR33" i="45"/>
  <c r="AV33" i="45"/>
  <c r="AW33" i="45" s="1"/>
  <c r="AL44" i="60"/>
  <c r="AG44" i="60"/>
  <c r="AG35" i="54"/>
  <c r="AL35" i="54"/>
  <c r="AU28" i="42"/>
  <c r="AU34" i="42"/>
  <c r="AR30" i="31"/>
  <c r="AV30" i="31"/>
  <c r="AW30" i="31" s="1"/>
  <c r="AG55" i="11"/>
  <c r="AL55" i="11"/>
  <c r="AV35" i="12"/>
  <c r="AW35" i="12" s="1"/>
  <c r="AR35" i="12"/>
  <c r="AL40" i="60"/>
  <c r="AG40" i="60"/>
  <c r="AL51" i="41"/>
  <c r="AG51" i="41"/>
  <c r="AU30" i="18"/>
  <c r="AU37" i="18"/>
  <c r="AU35" i="18"/>
  <c r="AU31" i="33"/>
  <c r="AV28" i="33"/>
  <c r="AW28" i="33" s="1"/>
  <c r="AR28" i="33"/>
  <c r="AU35" i="8"/>
  <c r="AT28" i="8"/>
  <c r="AU37" i="26"/>
  <c r="AR28" i="26"/>
  <c r="AV28" i="26"/>
  <c r="AW28" i="26" s="1"/>
  <c r="AT30" i="44"/>
  <c r="AU35" i="44"/>
  <c r="AV32" i="45"/>
  <c r="AW32" i="45" s="1"/>
  <c r="AR32" i="45"/>
  <c r="AL52" i="11"/>
  <c r="AG52" i="11"/>
  <c r="AG45" i="11"/>
  <c r="AL45" i="11"/>
  <c r="AR33" i="12"/>
  <c r="AV33" i="12"/>
  <c r="AW33" i="12" s="1"/>
  <c r="AG29" i="41"/>
  <c r="AL29" i="41"/>
  <c r="AL49" i="54"/>
  <c r="AG49" i="54"/>
  <c r="AA39" i="52"/>
  <c r="AK39" i="52"/>
  <c r="AF39" i="52"/>
  <c r="AE39" i="52"/>
  <c r="AF52" i="52"/>
  <c r="AE52" i="52"/>
  <c r="AK52" i="52"/>
  <c r="AA52" i="52"/>
  <c r="AG32" i="54"/>
  <c r="AL32" i="54"/>
  <c r="AT30" i="17"/>
  <c r="AT37" i="17"/>
  <c r="AV36" i="37"/>
  <c r="AW36" i="37" s="1"/>
  <c r="AR36" i="37"/>
  <c r="AK49" i="12"/>
  <c r="AF49" i="12"/>
  <c r="AE49" i="12"/>
  <c r="AA49" i="12"/>
  <c r="AK51" i="12"/>
  <c r="AF51" i="12"/>
  <c r="AE51" i="12"/>
  <c r="AA51" i="12"/>
  <c r="AE57" i="12"/>
  <c r="AA57" i="12"/>
  <c r="AK57" i="12"/>
  <c r="AF57" i="12"/>
  <c r="AA41" i="12"/>
  <c r="AK41" i="12"/>
  <c r="AF41" i="12"/>
  <c r="AE41" i="12"/>
  <c r="AG35" i="60"/>
  <c r="AL35" i="60"/>
  <c r="AG56" i="41"/>
  <c r="AL56" i="41"/>
  <c r="AK31" i="27"/>
  <c r="AF31" i="27"/>
  <c r="AE31" i="27"/>
  <c r="AA31" i="27"/>
  <c r="AF28" i="27"/>
  <c r="AE28" i="27"/>
  <c r="AA28" i="27"/>
  <c r="AK28" i="27"/>
  <c r="AA38" i="27"/>
  <c r="AK38" i="27"/>
  <c r="AE38" i="27"/>
  <c r="AF38" i="27"/>
  <c r="AT29" i="36"/>
  <c r="AU32" i="36"/>
  <c r="AT28" i="36"/>
  <c r="AT33" i="23"/>
  <c r="AT28" i="23"/>
  <c r="AU37" i="23"/>
  <c r="AF37" i="32"/>
  <c r="AA37" i="32"/>
  <c r="AK37" i="32"/>
  <c r="AE37" i="32"/>
  <c r="AF29" i="32"/>
  <c r="AE29" i="32"/>
  <c r="AK29" i="32"/>
  <c r="AA29" i="32"/>
  <c r="AE39" i="32"/>
  <c r="AA39" i="32"/>
  <c r="AK39" i="32"/>
  <c r="AF39" i="32"/>
  <c r="AE58" i="32"/>
  <c r="AF58" i="32"/>
  <c r="AA58" i="32"/>
  <c r="AK58" i="32"/>
  <c r="AK31" i="32"/>
  <c r="AF31" i="32"/>
  <c r="AE31" i="32"/>
  <c r="AA31" i="32"/>
  <c r="AF55" i="32"/>
  <c r="AK55" i="32"/>
  <c r="AE55" i="32"/>
  <c r="AA55" i="32"/>
  <c r="AV28" i="45"/>
  <c r="AW28" i="45" s="1"/>
  <c r="AR28" i="45"/>
  <c r="AF43" i="31"/>
  <c r="AA43" i="31"/>
  <c r="AK43" i="31"/>
  <c r="AE43" i="31"/>
  <c r="AF51" i="31"/>
  <c r="AE51" i="31"/>
  <c r="AA51" i="31"/>
  <c r="AK51" i="31"/>
  <c r="AT27" i="29"/>
  <c r="AU36" i="29"/>
  <c r="AT32" i="61"/>
  <c r="AT37" i="61"/>
  <c r="AT32" i="16"/>
  <c r="AU28" i="16"/>
  <c r="AU27" i="49"/>
  <c r="AU36" i="49"/>
  <c r="AU31" i="49"/>
  <c r="AG51" i="39"/>
  <c r="AL51" i="39"/>
  <c r="AA34" i="21"/>
  <c r="AK34" i="21"/>
  <c r="AF34" i="21"/>
  <c r="AE34" i="21"/>
  <c r="AF48" i="21"/>
  <c r="AA48" i="21"/>
  <c r="AE48" i="21"/>
  <c r="AK48" i="21"/>
  <c r="AK32" i="7"/>
  <c r="AF32" i="7"/>
  <c r="AE32" i="7"/>
  <c r="AA32" i="7"/>
  <c r="AF47" i="7"/>
  <c r="AE47" i="7"/>
  <c r="AA47" i="7"/>
  <c r="AK47" i="7"/>
  <c r="AF35" i="7"/>
  <c r="AE35" i="7"/>
  <c r="AA35" i="7"/>
  <c r="AK35" i="7"/>
  <c r="BF39" i="51"/>
  <c r="BF40" i="51" s="1"/>
  <c r="BF42" i="51" s="1"/>
  <c r="E12" i="51"/>
  <c r="AR34" i="48"/>
  <c r="AV34" i="48"/>
  <c r="AW34" i="48" s="1"/>
  <c r="AR29" i="32"/>
  <c r="AV29" i="32"/>
  <c r="AW29" i="32" s="1"/>
  <c r="BF39" i="43"/>
  <c r="BF40" i="43" s="1"/>
  <c r="BF42" i="43" s="1"/>
  <c r="E12" i="43"/>
  <c r="AG40" i="41"/>
  <c r="AL40" i="41"/>
  <c r="AA47" i="62"/>
  <c r="AK47" i="62"/>
  <c r="AF47" i="62"/>
  <c r="AE47" i="62"/>
  <c r="AF50" i="62"/>
  <c r="AE50" i="62"/>
  <c r="AA50" i="62"/>
  <c r="AK50" i="62"/>
  <c r="AE32" i="62"/>
  <c r="AA32" i="62"/>
  <c r="AK32" i="62"/>
  <c r="AF32" i="62"/>
  <c r="AV28" i="62"/>
  <c r="AW28" i="62" s="1"/>
  <c r="AR28" i="62"/>
  <c r="AU35" i="24"/>
  <c r="AU37" i="24"/>
  <c r="AC55" i="14"/>
  <c r="AC53" i="14"/>
  <c r="AC51" i="14"/>
  <c r="AC49" i="14"/>
  <c r="AC47" i="14"/>
  <c r="AC45" i="14"/>
  <c r="AC43" i="14"/>
  <c r="AD41" i="14"/>
  <c r="AD39" i="14"/>
  <c r="AC34" i="14"/>
  <c r="AD33" i="14"/>
  <c r="AC57" i="14"/>
  <c r="AC32" i="14"/>
  <c r="AD31" i="14"/>
  <c r="AD38" i="14"/>
  <c r="AC31" i="14"/>
  <c r="AD30" i="14"/>
  <c r="AD56" i="14"/>
  <c r="AD54" i="14"/>
  <c r="AD52" i="14"/>
  <c r="AD50" i="14"/>
  <c r="AD48" i="14"/>
  <c r="AD46" i="14"/>
  <c r="AD44" i="14"/>
  <c r="AC38" i="14"/>
  <c r="AC30" i="14"/>
  <c r="AD29" i="14"/>
  <c r="AC56" i="14"/>
  <c r="AC54" i="14"/>
  <c r="AC52" i="14"/>
  <c r="AC50" i="14"/>
  <c r="AC48" i="14"/>
  <c r="AC46" i="14"/>
  <c r="AC44" i="14"/>
  <c r="AD42" i="14"/>
  <c r="AD37" i="14"/>
  <c r="AC29" i="14"/>
  <c r="AD28" i="14"/>
  <c r="AC40" i="14"/>
  <c r="AC36" i="14"/>
  <c r="AD35" i="14"/>
  <c r="AC27" i="14"/>
  <c r="AC58" i="14"/>
  <c r="AD53" i="14"/>
  <c r="AD43" i="14"/>
  <c r="AD47" i="14"/>
  <c r="AC41" i="14"/>
  <c r="AD32" i="14"/>
  <c r="AD51" i="14"/>
  <c r="AD27" i="14"/>
  <c r="AD57" i="14"/>
  <c r="AC33" i="14"/>
  <c r="AD55" i="14"/>
  <c r="AD45" i="14"/>
  <c r="AC42" i="14"/>
  <c r="AC39" i="14"/>
  <c r="AC35" i="14"/>
  <c r="AD34" i="14"/>
  <c r="AC28" i="14"/>
  <c r="AD36" i="14"/>
  <c r="AD49" i="14"/>
  <c r="AD58" i="14"/>
  <c r="AD40" i="14"/>
  <c r="AC37" i="14"/>
  <c r="AT31" i="25"/>
  <c r="AT34" i="25"/>
  <c r="AT29" i="25"/>
  <c r="AU37" i="30"/>
  <c r="AT35" i="30"/>
  <c r="AL42" i="39"/>
  <c r="AG42" i="39"/>
  <c r="AV31" i="37"/>
  <c r="AW31" i="37" s="1"/>
  <c r="AR31" i="37"/>
  <c r="AV36" i="38"/>
  <c r="AW36" i="38" s="1"/>
  <c r="AR36" i="38"/>
  <c r="AA32" i="15"/>
  <c r="AK32" i="15"/>
  <c r="AF32" i="15"/>
  <c r="AE32" i="15"/>
  <c r="AK30" i="15"/>
  <c r="AF30" i="15"/>
  <c r="AE30" i="15"/>
  <c r="AA30" i="15"/>
  <c r="AF28" i="15"/>
  <c r="AE28" i="15"/>
  <c r="AA28" i="15"/>
  <c r="AK28" i="15"/>
  <c r="AF55" i="15"/>
  <c r="AE55" i="15"/>
  <c r="AA55" i="15"/>
  <c r="AK55" i="15"/>
  <c r="AF47" i="15"/>
  <c r="AE47" i="15"/>
  <c r="AA47" i="15"/>
  <c r="AK47" i="15"/>
  <c r="AA33" i="15"/>
  <c r="AK33" i="15"/>
  <c r="AF33" i="15"/>
  <c r="AE33" i="15"/>
  <c r="AL39" i="54"/>
  <c r="AG39" i="54"/>
  <c r="AG30" i="54"/>
  <c r="AL30" i="54"/>
  <c r="AP51" i="54"/>
  <c r="AP49" i="54"/>
  <c r="AP47" i="54"/>
  <c r="AP52" i="54"/>
  <c r="AP54" i="54"/>
  <c r="AP53" i="54"/>
  <c r="AP45" i="54"/>
  <c r="AP43" i="54"/>
  <c r="AP50" i="54"/>
  <c r="AP48" i="54"/>
  <c r="AP46" i="54"/>
  <c r="E4" i="54"/>
  <c r="AP44" i="54"/>
  <c r="AP41" i="54"/>
  <c r="U9" i="54"/>
  <c r="AP42" i="54"/>
  <c r="AP40" i="54"/>
  <c r="AR37" i="37"/>
  <c r="AV37" i="37"/>
  <c r="AW37" i="37" s="1"/>
  <c r="AV29" i="21"/>
  <c r="AW29" i="21" s="1"/>
  <c r="AR29" i="21"/>
  <c r="AR37" i="27"/>
  <c r="AV37" i="27"/>
  <c r="AW37" i="27" s="1"/>
  <c r="AP48" i="41"/>
  <c r="AP47" i="41"/>
  <c r="U9" i="41"/>
  <c r="AP52" i="41"/>
  <c r="AP51" i="41"/>
  <c r="AP41" i="41"/>
  <c r="AP40" i="41"/>
  <c r="AP54" i="41"/>
  <c r="AP53" i="41"/>
  <c r="AP44" i="41"/>
  <c r="AP43" i="41"/>
  <c r="AP49" i="41"/>
  <c r="AP45" i="41"/>
  <c r="AP42" i="41"/>
  <c r="AP50" i="41"/>
  <c r="E4" i="41"/>
  <c r="AP46" i="41"/>
  <c r="AA27" i="38"/>
  <c r="AF27" i="38"/>
  <c r="AE27" i="38"/>
  <c r="AK27" i="38"/>
  <c r="AW27" i="48"/>
  <c r="AN28" i="50"/>
  <c r="AU35" i="50" s="1"/>
  <c r="AN32" i="50"/>
  <c r="W33" i="50"/>
  <c r="W58" i="50"/>
  <c r="AN29" i="50"/>
  <c r="AN33" i="13"/>
  <c r="W39" i="13"/>
  <c r="W55" i="13"/>
  <c r="AN34" i="13"/>
  <c r="W51" i="58"/>
  <c r="W29" i="58"/>
  <c r="W41" i="58"/>
  <c r="AN36" i="58"/>
  <c r="W57" i="58"/>
  <c r="AN35" i="57"/>
  <c r="W41" i="57"/>
  <c r="W49" i="57"/>
  <c r="U21" i="50"/>
  <c r="E9" i="50" s="1"/>
  <c r="AN28" i="9"/>
  <c r="AT37" i="9" s="1"/>
  <c r="W36" i="9"/>
  <c r="W58" i="9"/>
  <c r="AU36" i="9"/>
  <c r="AU28" i="9"/>
  <c r="AT31" i="9"/>
  <c r="AT32" i="9"/>
  <c r="W41" i="9"/>
  <c r="AF39" i="48"/>
  <c r="AA39" i="48"/>
  <c r="AE39" i="48"/>
  <c r="AK39" i="48"/>
  <c r="AE31" i="48"/>
  <c r="AK31" i="48"/>
  <c r="AF31" i="48"/>
  <c r="AA31" i="48"/>
  <c r="AL28" i="39"/>
  <c r="AG28" i="39"/>
  <c r="AK32" i="56"/>
  <c r="AE32" i="56"/>
  <c r="AA32" i="56"/>
  <c r="AF32" i="56"/>
  <c r="AL51" i="54"/>
  <c r="AG51" i="54"/>
  <c r="AK44" i="46"/>
  <c r="AF44" i="46"/>
  <c r="AE44" i="46"/>
  <c r="AA44" i="46"/>
  <c r="AL54" i="60"/>
  <c r="AG54" i="60"/>
  <c r="AA41" i="46"/>
  <c r="AK41" i="46"/>
  <c r="AF41" i="46"/>
  <c r="AE41" i="46"/>
  <c r="AA31" i="46"/>
  <c r="AE31" i="46"/>
  <c r="AK31" i="46"/>
  <c r="AF31" i="46"/>
  <c r="AE42" i="46"/>
  <c r="AK42" i="46"/>
  <c r="AF42" i="46"/>
  <c r="AA42" i="46"/>
  <c r="AE48" i="46"/>
  <c r="AA48" i="46"/>
  <c r="AK48" i="46"/>
  <c r="AF48" i="46"/>
  <c r="AV36" i="53"/>
  <c r="AW36" i="53" s="1"/>
  <c r="AR36" i="53"/>
  <c r="AG56" i="60"/>
  <c r="AL56" i="60"/>
  <c r="AG33" i="41"/>
  <c r="AL33" i="41"/>
  <c r="AE49" i="48"/>
  <c r="AA49" i="48"/>
  <c r="AK49" i="48"/>
  <c r="AF49" i="48"/>
  <c r="AF52" i="48"/>
  <c r="AK52" i="48"/>
  <c r="AE52" i="48"/>
  <c r="AA52" i="48"/>
  <c r="AD38" i="42"/>
  <c r="AC31" i="42"/>
  <c r="AD30" i="42"/>
  <c r="AD56" i="42"/>
  <c r="AD54" i="42"/>
  <c r="AD52" i="42"/>
  <c r="AD50" i="42"/>
  <c r="AD48" i="42"/>
  <c r="AD46" i="42"/>
  <c r="AD44" i="42"/>
  <c r="AC38" i="42"/>
  <c r="AC30" i="42"/>
  <c r="AD29" i="42"/>
  <c r="AC56" i="42"/>
  <c r="AC54" i="42"/>
  <c r="AC52" i="42"/>
  <c r="AC50" i="42"/>
  <c r="AC48" i="42"/>
  <c r="AC46" i="42"/>
  <c r="AC44" i="42"/>
  <c r="AD42" i="42"/>
  <c r="AD37" i="42"/>
  <c r="AC29" i="42"/>
  <c r="AD28" i="42"/>
  <c r="AC42" i="42"/>
  <c r="AD40" i="42"/>
  <c r="AC37" i="42"/>
  <c r="AD36" i="42"/>
  <c r="AC28" i="42"/>
  <c r="AD27" i="42"/>
  <c r="AC40" i="42"/>
  <c r="AC36" i="42"/>
  <c r="AD35" i="42"/>
  <c r="AC27" i="42"/>
  <c r="AD58" i="42"/>
  <c r="AC35" i="42"/>
  <c r="AC58" i="42"/>
  <c r="AD55" i="42"/>
  <c r="AD53" i="42"/>
  <c r="AD51" i="42"/>
  <c r="AD49" i="42"/>
  <c r="AD47" i="42"/>
  <c r="AD45" i="42"/>
  <c r="AD43" i="42"/>
  <c r="AD34" i="42"/>
  <c r="AC55" i="42"/>
  <c r="AC53" i="42"/>
  <c r="AC51" i="42"/>
  <c r="AC49" i="42"/>
  <c r="AC47" i="42"/>
  <c r="AC45" i="42"/>
  <c r="AC43" i="42"/>
  <c r="AD41" i="42"/>
  <c r="AD39" i="42"/>
  <c r="AC34" i="42"/>
  <c r="AD33" i="42"/>
  <c r="AC57" i="42"/>
  <c r="AC41" i="42"/>
  <c r="AD31" i="42"/>
  <c r="AC33" i="42"/>
  <c r="AD32" i="42"/>
  <c r="AC39" i="42"/>
  <c r="AC32" i="42"/>
  <c r="AD57" i="42"/>
  <c r="AV28" i="10"/>
  <c r="AW28" i="10" s="1"/>
  <c r="AR28" i="10"/>
  <c r="AT33" i="34"/>
  <c r="AG43" i="39"/>
  <c r="AL43" i="39"/>
  <c r="AA34" i="56"/>
  <c r="AK34" i="56"/>
  <c r="AF34" i="56"/>
  <c r="AE34" i="56"/>
  <c r="AK38" i="56"/>
  <c r="AF38" i="56"/>
  <c r="AE38" i="56"/>
  <c r="AA38" i="56"/>
  <c r="AA39" i="56"/>
  <c r="AK39" i="56"/>
  <c r="AE39" i="56"/>
  <c r="AF39" i="56"/>
  <c r="AK40" i="56"/>
  <c r="AF40" i="56"/>
  <c r="AE40" i="56"/>
  <c r="AA40" i="56"/>
  <c r="AA27" i="53"/>
  <c r="AK27" i="53"/>
  <c r="AE27" i="53"/>
  <c r="AF27" i="53"/>
  <c r="AA37" i="53"/>
  <c r="AK37" i="53"/>
  <c r="AE37" i="53"/>
  <c r="AF37" i="53"/>
  <c r="AK36" i="53"/>
  <c r="AF36" i="53"/>
  <c r="AA36" i="53"/>
  <c r="AE36" i="53"/>
  <c r="AA40" i="53"/>
  <c r="AK40" i="53"/>
  <c r="AF40" i="53"/>
  <c r="AE40" i="53"/>
  <c r="AR33" i="48"/>
  <c r="AV33" i="48"/>
  <c r="AW33" i="48" s="1"/>
  <c r="AV27" i="46"/>
  <c r="AW27" i="46" s="1"/>
  <c r="AR27" i="46"/>
  <c r="AG54" i="41"/>
  <c r="AL54" i="41"/>
  <c r="AK45" i="37"/>
  <c r="AA45" i="37"/>
  <c r="AF45" i="37"/>
  <c r="AE45" i="37"/>
  <c r="AF29" i="37"/>
  <c r="AE29" i="37"/>
  <c r="AA29" i="37"/>
  <c r="AK29" i="37"/>
  <c r="AK55" i="37"/>
  <c r="AF55" i="37"/>
  <c r="AE55" i="37"/>
  <c r="AA55" i="37"/>
  <c r="AU32" i="14"/>
  <c r="AG34" i="39"/>
  <c r="AL34" i="39"/>
  <c r="AK55" i="45"/>
  <c r="AE55" i="45"/>
  <c r="AA55" i="45"/>
  <c r="AF55" i="45"/>
  <c r="AF56" i="45"/>
  <c r="AE56" i="45"/>
  <c r="AK56" i="45"/>
  <c r="AA56" i="45"/>
  <c r="AK51" i="45"/>
  <c r="AF51" i="45"/>
  <c r="AA51" i="45"/>
  <c r="AE51" i="45"/>
  <c r="AF31" i="45"/>
  <c r="AA31" i="45"/>
  <c r="AK31" i="45"/>
  <c r="AE31" i="45"/>
  <c r="AL56" i="11"/>
  <c r="AG56" i="11"/>
  <c r="AV31" i="53"/>
  <c r="AW31" i="53" s="1"/>
  <c r="AR31" i="53"/>
  <c r="AG52" i="41"/>
  <c r="AL52" i="41"/>
  <c r="AU37" i="42"/>
  <c r="AG40" i="39"/>
  <c r="AL40" i="39"/>
  <c r="AL45" i="19"/>
  <c r="AG45" i="19"/>
  <c r="AV27" i="37"/>
  <c r="AW27" i="37" s="1"/>
  <c r="AR27" i="37"/>
  <c r="AG40" i="11"/>
  <c r="AL40" i="11"/>
  <c r="AG38" i="54"/>
  <c r="AL38" i="54"/>
  <c r="AT31" i="18"/>
  <c r="AU31" i="18"/>
  <c r="AT30" i="33"/>
  <c r="AU33" i="8"/>
  <c r="AT31" i="26"/>
  <c r="AT35" i="44"/>
  <c r="AG37" i="19"/>
  <c r="AL37" i="19"/>
  <c r="AV36" i="32"/>
  <c r="AW36" i="32" s="1"/>
  <c r="AR36" i="32"/>
  <c r="AL32" i="41"/>
  <c r="AG32" i="41"/>
  <c r="AG54" i="54"/>
  <c r="AL54" i="54"/>
  <c r="AF28" i="52"/>
  <c r="AE28" i="52"/>
  <c r="AA28" i="52"/>
  <c r="AK28" i="52"/>
  <c r="AK47" i="52"/>
  <c r="AA47" i="52"/>
  <c r="AF47" i="52"/>
  <c r="AE47" i="52"/>
  <c r="AF54" i="52"/>
  <c r="AE54" i="52"/>
  <c r="AK54" i="52"/>
  <c r="AA54" i="52"/>
  <c r="AC58" i="49"/>
  <c r="AD55" i="49"/>
  <c r="AD53" i="49"/>
  <c r="AD51" i="49"/>
  <c r="AD49" i="49"/>
  <c r="AD47" i="49"/>
  <c r="AD45" i="49"/>
  <c r="AD43" i="49"/>
  <c r="AD34" i="49"/>
  <c r="AC57" i="49"/>
  <c r="AC32" i="49"/>
  <c r="AD31" i="49"/>
  <c r="AD58" i="49"/>
  <c r="AD57" i="49"/>
  <c r="AD56" i="49"/>
  <c r="AD46" i="49"/>
  <c r="AC42" i="49"/>
  <c r="AD36" i="49"/>
  <c r="AC29" i="49"/>
  <c r="AC56" i="49"/>
  <c r="AC51" i="49"/>
  <c r="AC46" i="49"/>
  <c r="AD41" i="49"/>
  <c r="AC36" i="49"/>
  <c r="AC55" i="49"/>
  <c r="AC50" i="49"/>
  <c r="AC45" i="49"/>
  <c r="AD37" i="49"/>
  <c r="AC33" i="49"/>
  <c r="AC30" i="49"/>
  <c r="AD27" i="49"/>
  <c r="AD54" i="49"/>
  <c r="AD44" i="49"/>
  <c r="AD40" i="49"/>
  <c r="AC37" i="49"/>
  <c r="AC27" i="49"/>
  <c r="AC54" i="49"/>
  <c r="AC49" i="49"/>
  <c r="AC44" i="49"/>
  <c r="AC40" i="49"/>
  <c r="AD39" i="49"/>
  <c r="AD38" i="49"/>
  <c r="AC53" i="49"/>
  <c r="AC48" i="49"/>
  <c r="AC43" i="49"/>
  <c r="AD35" i="49"/>
  <c r="AC28" i="49"/>
  <c r="AD52" i="49"/>
  <c r="AC35" i="49"/>
  <c r="AC39" i="49"/>
  <c r="AD33" i="49"/>
  <c r="AC31" i="49"/>
  <c r="AD29" i="49"/>
  <c r="AD48" i="49"/>
  <c r="AC41" i="49"/>
  <c r="AD50" i="49"/>
  <c r="AC38" i="49"/>
  <c r="AC52" i="49"/>
  <c r="AC34" i="49"/>
  <c r="AD32" i="49"/>
  <c r="AD30" i="49"/>
  <c r="AD28" i="49"/>
  <c r="AC47" i="49"/>
  <c r="AD42" i="49"/>
  <c r="AT31" i="17"/>
  <c r="AT32" i="17"/>
  <c r="AL48" i="39"/>
  <c r="AG48" i="39"/>
  <c r="AK35" i="12"/>
  <c r="AA35" i="12"/>
  <c r="AF35" i="12"/>
  <c r="AE35" i="12"/>
  <c r="AK34" i="12"/>
  <c r="AF34" i="12"/>
  <c r="AE34" i="12"/>
  <c r="AA34" i="12"/>
  <c r="AK53" i="12"/>
  <c r="AF53" i="12"/>
  <c r="AE53" i="12"/>
  <c r="AA53" i="12"/>
  <c r="AE30" i="12"/>
  <c r="AF30" i="12"/>
  <c r="AA30" i="12"/>
  <c r="AK30" i="12"/>
  <c r="AG41" i="11"/>
  <c r="AL41" i="11"/>
  <c r="AK45" i="27"/>
  <c r="AF45" i="27"/>
  <c r="AE45" i="27"/>
  <c r="AA45" i="27"/>
  <c r="AE29" i="27"/>
  <c r="AA29" i="27"/>
  <c r="AF29" i="27"/>
  <c r="AK29" i="27"/>
  <c r="AE44" i="27"/>
  <c r="AA44" i="27"/>
  <c r="AF44" i="27"/>
  <c r="AK44" i="27"/>
  <c r="AU29" i="36"/>
  <c r="AT33" i="36"/>
  <c r="AC57" i="34"/>
  <c r="AD56" i="34"/>
  <c r="AD54" i="34"/>
  <c r="AD52" i="34"/>
  <c r="AD50" i="34"/>
  <c r="AD48" i="34"/>
  <c r="AD46" i="34"/>
  <c r="AD44" i="34"/>
  <c r="AC38" i="34"/>
  <c r="AC30" i="34"/>
  <c r="AD29" i="34"/>
  <c r="AC49" i="34"/>
  <c r="AD39" i="34"/>
  <c r="AD38" i="34"/>
  <c r="AD33" i="34"/>
  <c r="AC32" i="34"/>
  <c r="AD53" i="34"/>
  <c r="AC48" i="34"/>
  <c r="AD43" i="34"/>
  <c r="AC39" i="34"/>
  <c r="AD35" i="34"/>
  <c r="AD34" i="34"/>
  <c r="AC33" i="34"/>
  <c r="AC52" i="34"/>
  <c r="AD47" i="34"/>
  <c r="AD42" i="34"/>
  <c r="AD27" i="34"/>
  <c r="AC58" i="34"/>
  <c r="AD57" i="34"/>
  <c r="AC56" i="34"/>
  <c r="AD51" i="34"/>
  <c r="AC46" i="34"/>
  <c r="AC36" i="34"/>
  <c r="AC28" i="34"/>
  <c r="AC51" i="34"/>
  <c r="AD41" i="34"/>
  <c r="AC29" i="34"/>
  <c r="AD55" i="34"/>
  <c r="AC50" i="34"/>
  <c r="AD45" i="34"/>
  <c r="AC41" i="34"/>
  <c r="AD37" i="34"/>
  <c r="AD30" i="34"/>
  <c r="AC54" i="34"/>
  <c r="AD49" i="34"/>
  <c r="AC44" i="34"/>
  <c r="AC40" i="34"/>
  <c r="AD32" i="34"/>
  <c r="AC31" i="34"/>
  <c r="AC53" i="34"/>
  <c r="AC37" i="34"/>
  <c r="AC35" i="34"/>
  <c r="AD28" i="34"/>
  <c r="AD58" i="34"/>
  <c r="AC55" i="34"/>
  <c r="AC43" i="34"/>
  <c r="AD31" i="34"/>
  <c r="AC45" i="34"/>
  <c r="AD36" i="34"/>
  <c r="AC47" i="34"/>
  <c r="AD40" i="34"/>
  <c r="AC34" i="34"/>
  <c r="AC27" i="34"/>
  <c r="AC42" i="34"/>
  <c r="AU31" i="23"/>
  <c r="AK40" i="32"/>
  <c r="AF40" i="32"/>
  <c r="AE40" i="32"/>
  <c r="AA40" i="32"/>
  <c r="AL51" i="19"/>
  <c r="AG51" i="19"/>
  <c r="AV34" i="45"/>
  <c r="AW34" i="45" s="1"/>
  <c r="AR34" i="45"/>
  <c r="AK46" i="31"/>
  <c r="AA46" i="31"/>
  <c r="AF46" i="31"/>
  <c r="AE46" i="31"/>
  <c r="AF34" i="31"/>
  <c r="AE34" i="31"/>
  <c r="AA34" i="31"/>
  <c r="AK34" i="31"/>
  <c r="AK54" i="31"/>
  <c r="AE54" i="31"/>
  <c r="AA54" i="31"/>
  <c r="AF54" i="31"/>
  <c r="AV35" i="46"/>
  <c r="AW35" i="46" s="1"/>
  <c r="AR35" i="46"/>
  <c r="AG33" i="11"/>
  <c r="AL33" i="11"/>
  <c r="AV33" i="53"/>
  <c r="AW33" i="53" s="1"/>
  <c r="AR33" i="53"/>
  <c r="AL55" i="41"/>
  <c r="AG55" i="41"/>
  <c r="AV28" i="29"/>
  <c r="AW28" i="29" s="1"/>
  <c r="AR28" i="29"/>
  <c r="AT34" i="61"/>
  <c r="AT27" i="16"/>
  <c r="AU33" i="16"/>
  <c r="AU29" i="49"/>
  <c r="AT35" i="49"/>
  <c r="AA43" i="21"/>
  <c r="AK43" i="21"/>
  <c r="AF43" i="21"/>
  <c r="AE43" i="21"/>
  <c r="AF36" i="21"/>
  <c r="AK36" i="21"/>
  <c r="AE36" i="21"/>
  <c r="AA36" i="21"/>
  <c r="AF50" i="21"/>
  <c r="AA50" i="21"/>
  <c r="AK50" i="21"/>
  <c r="AE50" i="21"/>
  <c r="AF49" i="7"/>
  <c r="AE49" i="7"/>
  <c r="AA49" i="7"/>
  <c r="AK49" i="7"/>
  <c r="AA37" i="7"/>
  <c r="AE37" i="7"/>
  <c r="AK37" i="7"/>
  <c r="AF37" i="7"/>
  <c r="AL46" i="11"/>
  <c r="AG46" i="11"/>
  <c r="E12" i="35"/>
  <c r="BF39" i="35"/>
  <c r="BF40" i="35" s="1"/>
  <c r="BF42" i="35" s="1"/>
  <c r="AA49" i="62"/>
  <c r="AK49" i="62"/>
  <c r="AF49" i="62"/>
  <c r="AE49" i="62"/>
  <c r="AF40" i="62"/>
  <c r="AE40" i="62"/>
  <c r="AK40" i="62"/>
  <c r="AA40" i="62"/>
  <c r="AF52" i="62"/>
  <c r="AE52" i="62"/>
  <c r="AA52" i="62"/>
  <c r="AK52" i="62"/>
  <c r="AR31" i="62"/>
  <c r="AV31" i="62"/>
  <c r="AW31" i="62" s="1"/>
  <c r="AG47" i="54"/>
  <c r="AL47" i="54"/>
  <c r="AT27" i="24"/>
  <c r="AD58" i="8"/>
  <c r="AC35" i="8"/>
  <c r="AD56" i="8"/>
  <c r="AD53" i="8"/>
  <c r="AD42" i="8"/>
  <c r="AD39" i="8"/>
  <c r="AD35" i="8"/>
  <c r="AC34" i="8"/>
  <c r="AC56" i="8"/>
  <c r="AC53" i="8"/>
  <c r="AD50" i="8"/>
  <c r="AD47" i="8"/>
  <c r="AC42" i="8"/>
  <c r="AC39" i="8"/>
  <c r="AD36" i="8"/>
  <c r="AC50" i="8"/>
  <c r="AC47" i="8"/>
  <c r="AD44" i="8"/>
  <c r="AD38" i="8"/>
  <c r="AD37" i="8"/>
  <c r="AC36" i="8"/>
  <c r="AD55" i="8"/>
  <c r="AC44" i="8"/>
  <c r="AD41" i="8"/>
  <c r="AC38" i="8"/>
  <c r="AC37" i="8"/>
  <c r="AC55" i="8"/>
  <c r="AD52" i="8"/>
  <c r="AD49" i="8"/>
  <c r="AC41" i="8"/>
  <c r="AD29" i="8"/>
  <c r="AD28" i="8"/>
  <c r="AC52" i="8"/>
  <c r="AC49" i="8"/>
  <c r="AD46" i="8"/>
  <c r="AD43" i="8"/>
  <c r="AD30" i="8"/>
  <c r="AC29" i="8"/>
  <c r="AC28" i="8"/>
  <c r="AD27" i="8"/>
  <c r="AC46" i="8"/>
  <c r="AC43" i="8"/>
  <c r="AD31" i="8"/>
  <c r="AC30" i="8"/>
  <c r="AC27" i="8"/>
  <c r="AC58" i="8"/>
  <c r="AD54" i="8"/>
  <c r="AD51" i="8"/>
  <c r="AD32" i="8"/>
  <c r="AC31" i="8"/>
  <c r="AD57" i="8"/>
  <c r="AC54" i="8"/>
  <c r="AC51" i="8"/>
  <c r="AD48" i="8"/>
  <c r="AD45" i="8"/>
  <c r="AD40" i="8"/>
  <c r="AD33" i="8"/>
  <c r="AC32" i="8"/>
  <c r="AC57" i="8"/>
  <c r="AC48" i="8"/>
  <c r="AC45" i="8"/>
  <c r="AC40" i="8"/>
  <c r="AD34" i="8"/>
  <c r="AC33" i="8"/>
  <c r="AU29" i="25"/>
  <c r="AU34" i="25"/>
  <c r="AT27" i="30"/>
  <c r="AV27" i="30" s="1"/>
  <c r="AW27" i="30" s="1"/>
  <c r="AL38" i="60"/>
  <c r="AG38" i="60"/>
  <c r="AA50" i="15"/>
  <c r="AF50" i="15"/>
  <c r="AE50" i="15"/>
  <c r="AK50" i="15"/>
  <c r="AV36" i="62"/>
  <c r="AW36" i="62" s="1"/>
  <c r="AR36" i="62"/>
  <c r="AG42" i="54"/>
  <c r="AL42" i="54"/>
  <c r="AL37" i="39"/>
  <c r="AG37" i="39"/>
  <c r="AV35" i="52"/>
  <c r="AW35" i="52" s="1"/>
  <c r="AR35" i="52"/>
  <c r="AV31" i="45"/>
  <c r="AW31" i="45" s="1"/>
  <c r="AR31" i="45"/>
  <c r="AV33" i="56"/>
  <c r="AW33" i="56" s="1"/>
  <c r="AR33" i="56"/>
  <c r="AR32" i="21"/>
  <c r="AV32" i="21"/>
  <c r="AW32" i="21" s="1"/>
  <c r="AL27" i="60"/>
  <c r="AG27" i="60"/>
  <c r="AG52" i="54"/>
  <c r="AL52" i="54"/>
  <c r="AG37" i="54"/>
  <c r="AL37" i="54"/>
  <c r="AE45" i="38"/>
  <c r="AA45" i="38"/>
  <c r="AK45" i="38"/>
  <c r="AF45" i="38"/>
  <c r="AF41" i="38"/>
  <c r="AA41" i="38"/>
  <c r="AK41" i="38"/>
  <c r="AE41" i="38"/>
  <c r="AF30" i="38"/>
  <c r="AE30" i="38"/>
  <c r="AK30" i="38"/>
  <c r="AA30" i="38"/>
  <c r="AN35" i="50"/>
  <c r="W37" i="50"/>
  <c r="W50" i="50"/>
  <c r="W30" i="50"/>
  <c r="W32" i="50"/>
  <c r="W29" i="13"/>
  <c r="W44" i="13"/>
  <c r="AN28" i="13"/>
  <c r="AT33" i="13" s="1"/>
  <c r="W36" i="13"/>
  <c r="W32" i="13"/>
  <c r="W36" i="58"/>
  <c r="W37" i="58"/>
  <c r="W48" i="58"/>
  <c r="W45" i="58"/>
  <c r="AN28" i="57"/>
  <c r="AU36" i="57" s="1"/>
  <c r="W46" i="57"/>
  <c r="W52" i="57"/>
  <c r="W51" i="57"/>
  <c r="W31" i="9"/>
  <c r="W29" i="9"/>
  <c r="AN31" i="9"/>
  <c r="AT35" i="9" s="1"/>
  <c r="W30" i="9"/>
  <c r="K28" i="4"/>
  <c r="K49" i="4"/>
  <c r="I62" i="4"/>
  <c r="E40" i="4"/>
  <c r="E42" i="4"/>
  <c r="I28" i="4"/>
  <c r="J49" i="4"/>
  <c r="K62" i="4"/>
  <c r="K19" i="4"/>
  <c r="K45" i="4"/>
  <c r="I54" i="4"/>
  <c r="E63" i="4"/>
  <c r="I49" i="4"/>
  <c r="H11" i="4"/>
  <c r="J19" i="4"/>
  <c r="I45" i="4"/>
  <c r="E57" i="4"/>
  <c r="J54" i="4"/>
  <c r="K54" i="4"/>
  <c r="F63" i="4"/>
  <c r="F9" i="4"/>
  <c r="E9" i="4"/>
  <c r="E18" i="4"/>
  <c r="H7" i="4"/>
  <c r="F42" i="4"/>
  <c r="H60" i="4"/>
  <c r="I36" i="4"/>
  <c r="J36" i="4"/>
  <c r="J28" i="4"/>
  <c r="J62" i="4"/>
  <c r="F40" i="4"/>
  <c r="H61" i="4"/>
  <c r="F18" i="4"/>
  <c r="K36" i="4"/>
  <c r="F57" i="4"/>
  <c r="I19" i="4"/>
  <c r="J45" i="4"/>
  <c r="H53" i="4"/>
  <c r="AV29" i="58" l="1"/>
  <c r="AR29" i="58"/>
  <c r="AV36" i="57"/>
  <c r="AW36" i="57" s="1"/>
  <c r="AR36" i="57"/>
  <c r="AV35" i="50"/>
  <c r="AW35" i="50" s="1"/>
  <c r="AR35" i="50"/>
  <c r="AL31" i="46"/>
  <c r="AG31" i="46"/>
  <c r="AV32" i="29"/>
  <c r="AW32" i="29" s="1"/>
  <c r="AR32" i="29"/>
  <c r="AL43" i="21"/>
  <c r="AG43" i="21"/>
  <c r="AE58" i="34"/>
  <c r="AA58" i="34"/>
  <c r="AK58" i="34"/>
  <c r="AF58" i="34"/>
  <c r="AE38" i="34"/>
  <c r="AA38" i="34"/>
  <c r="AF38" i="34"/>
  <c r="AK38" i="34"/>
  <c r="AF52" i="34"/>
  <c r="AK52" i="34"/>
  <c r="AE52" i="34"/>
  <c r="AA52" i="34"/>
  <c r="AF48" i="49"/>
  <c r="AK48" i="49"/>
  <c r="AE48" i="49"/>
  <c r="AA48" i="49"/>
  <c r="AK40" i="49"/>
  <c r="AE40" i="49"/>
  <c r="AF40" i="49"/>
  <c r="AA40" i="49"/>
  <c r="AR37" i="42"/>
  <c r="AV37" i="42"/>
  <c r="AW37" i="42" s="1"/>
  <c r="AE38" i="49"/>
  <c r="AK38" i="49"/>
  <c r="AF38" i="49"/>
  <c r="AA38" i="49"/>
  <c r="AG29" i="37"/>
  <c r="AL29" i="37"/>
  <c r="AK41" i="42"/>
  <c r="AF41" i="42"/>
  <c r="AE41" i="42"/>
  <c r="AA41" i="42"/>
  <c r="AF35" i="42"/>
  <c r="AE35" i="42"/>
  <c r="AA35" i="42"/>
  <c r="AK35" i="42"/>
  <c r="AA30" i="42"/>
  <c r="AK30" i="42"/>
  <c r="AF30" i="42"/>
  <c r="AE30" i="42"/>
  <c r="AL49" i="48"/>
  <c r="AG49" i="48"/>
  <c r="AG48" i="46"/>
  <c r="AL48" i="46"/>
  <c r="AG28" i="27"/>
  <c r="AL28" i="27"/>
  <c r="AL41" i="12"/>
  <c r="AG41" i="12"/>
  <c r="AF27" i="8"/>
  <c r="AE27" i="8"/>
  <c r="AA27" i="8"/>
  <c r="AK27" i="8"/>
  <c r="AK37" i="8"/>
  <c r="AF37" i="8"/>
  <c r="AE37" i="8"/>
  <c r="AA37" i="8"/>
  <c r="AF40" i="34"/>
  <c r="AA40" i="34"/>
  <c r="AK40" i="34"/>
  <c r="AE40" i="34"/>
  <c r="AK51" i="34"/>
  <c r="AF51" i="34"/>
  <c r="AA51" i="34"/>
  <c r="AE51" i="34"/>
  <c r="AE35" i="34"/>
  <c r="AA35" i="34"/>
  <c r="AK35" i="34"/>
  <c r="AF35" i="34"/>
  <c r="AE29" i="34"/>
  <c r="AA29" i="34"/>
  <c r="AK29" i="34"/>
  <c r="AF29" i="34"/>
  <c r="AL29" i="27"/>
  <c r="AG29" i="27"/>
  <c r="AE30" i="49"/>
  <c r="AF30" i="49"/>
  <c r="AA30" i="49"/>
  <c r="AK30" i="49"/>
  <c r="AE33" i="49"/>
  <c r="AA33" i="49"/>
  <c r="AF33" i="49"/>
  <c r="AK33" i="49"/>
  <c r="AE39" i="49"/>
  <c r="AA39" i="49"/>
  <c r="AF39" i="49"/>
  <c r="AK39" i="49"/>
  <c r="AK27" i="49"/>
  <c r="AF27" i="49"/>
  <c r="AA27" i="49"/>
  <c r="AE27" i="49"/>
  <c r="AF47" i="42"/>
  <c r="AE47" i="42"/>
  <c r="AK47" i="42"/>
  <c r="AA47" i="42"/>
  <c r="AF37" i="42"/>
  <c r="AE37" i="42"/>
  <c r="AA37" i="42"/>
  <c r="AK37" i="42"/>
  <c r="AT33" i="9"/>
  <c r="AU34" i="9"/>
  <c r="AL27" i="38"/>
  <c r="AG27" i="38"/>
  <c r="AV31" i="33"/>
  <c r="AW31" i="33" s="1"/>
  <c r="AR31" i="33"/>
  <c r="AG38" i="32"/>
  <c r="AL38" i="32"/>
  <c r="AL39" i="12"/>
  <c r="AG39" i="12"/>
  <c r="AL34" i="46"/>
  <c r="AG34" i="46"/>
  <c r="AK32" i="8"/>
  <c r="AF32" i="8"/>
  <c r="AE32" i="8"/>
  <c r="AA32" i="8"/>
  <c r="AE49" i="8"/>
  <c r="AF49" i="8"/>
  <c r="AA49" i="8"/>
  <c r="AK49" i="8"/>
  <c r="AF38" i="8"/>
  <c r="AE38" i="8"/>
  <c r="AA38" i="8"/>
  <c r="AK38" i="8"/>
  <c r="AG40" i="62"/>
  <c r="AL40" i="62"/>
  <c r="AK45" i="34"/>
  <c r="AF45" i="34"/>
  <c r="AE45" i="34"/>
  <c r="AA45" i="34"/>
  <c r="AF32" i="49"/>
  <c r="AA32" i="49"/>
  <c r="AK32" i="49"/>
  <c r="AE32" i="49"/>
  <c r="AG28" i="52"/>
  <c r="AL28" i="52"/>
  <c r="AL45" i="37"/>
  <c r="AG45" i="37"/>
  <c r="AL40" i="53"/>
  <c r="AG40" i="53"/>
  <c r="AA32" i="42"/>
  <c r="AK32" i="42"/>
  <c r="AF32" i="42"/>
  <c r="AE32" i="42"/>
  <c r="AF49" i="42"/>
  <c r="AE49" i="42"/>
  <c r="AA49" i="42"/>
  <c r="AK49" i="42"/>
  <c r="AF42" i="42"/>
  <c r="AE42" i="42"/>
  <c r="AA42" i="42"/>
  <c r="AK42" i="42"/>
  <c r="AA38" i="42"/>
  <c r="AK38" i="42"/>
  <c r="AF38" i="42"/>
  <c r="AE38" i="42"/>
  <c r="AL39" i="48"/>
  <c r="AG39" i="48"/>
  <c r="AT30" i="9"/>
  <c r="AT27" i="9"/>
  <c r="E5" i="54"/>
  <c r="E7" i="54"/>
  <c r="E6" i="54"/>
  <c r="AG28" i="15"/>
  <c r="AL28" i="15"/>
  <c r="AK43" i="14"/>
  <c r="AF43" i="14"/>
  <c r="AA43" i="14"/>
  <c r="AE43" i="14"/>
  <c r="AF42" i="14"/>
  <c r="AE42" i="14"/>
  <c r="AA42" i="14"/>
  <c r="AK42" i="14"/>
  <c r="AE38" i="14"/>
  <c r="AA38" i="14"/>
  <c r="AF38" i="14"/>
  <c r="AK38" i="14"/>
  <c r="AG32" i="7"/>
  <c r="AL32" i="7"/>
  <c r="AV36" i="29"/>
  <c r="AW36" i="29" s="1"/>
  <c r="AR36" i="29"/>
  <c r="AL29" i="32"/>
  <c r="AG29" i="32"/>
  <c r="AV32" i="36"/>
  <c r="AW32" i="36" s="1"/>
  <c r="AR32" i="36"/>
  <c r="AV35" i="44"/>
  <c r="AW35" i="44" s="1"/>
  <c r="AR35" i="44"/>
  <c r="AR35" i="18"/>
  <c r="AV35" i="18"/>
  <c r="AW35" i="18" s="1"/>
  <c r="AG48" i="48"/>
  <c r="AL48" i="48"/>
  <c r="AG45" i="46"/>
  <c r="AL45" i="46"/>
  <c r="AF50" i="33"/>
  <c r="AE50" i="33"/>
  <c r="AK50" i="33"/>
  <c r="AA50" i="33"/>
  <c r="AF48" i="33"/>
  <c r="AE48" i="33"/>
  <c r="AK48" i="33"/>
  <c r="AA48" i="33"/>
  <c r="AK51" i="33"/>
  <c r="AF51" i="33"/>
  <c r="AE51" i="33"/>
  <c r="AA51" i="33"/>
  <c r="AF28" i="33"/>
  <c r="AA28" i="33"/>
  <c r="AK28" i="33"/>
  <c r="AE28" i="33"/>
  <c r="AV36" i="34"/>
  <c r="AW36" i="34" s="1"/>
  <c r="AR36" i="34"/>
  <c r="AG54" i="48"/>
  <c r="AL54" i="48"/>
  <c r="AG56" i="38"/>
  <c r="AL56" i="38"/>
  <c r="AG42" i="38"/>
  <c r="AL42" i="38"/>
  <c r="AL41" i="62"/>
  <c r="AG41" i="62"/>
  <c r="AG58" i="7"/>
  <c r="AL58" i="7"/>
  <c r="AV29" i="16"/>
  <c r="AW29" i="16" s="1"/>
  <c r="AR29" i="16"/>
  <c r="AG35" i="31"/>
  <c r="AL35" i="31"/>
  <c r="AG36" i="52"/>
  <c r="AL36" i="52"/>
  <c r="AV34" i="44"/>
  <c r="AW34" i="44" s="1"/>
  <c r="AR34" i="44"/>
  <c r="AL41" i="45"/>
  <c r="AG41" i="45"/>
  <c r="AG54" i="38"/>
  <c r="AL54" i="38"/>
  <c r="AG34" i="7"/>
  <c r="AL34" i="7"/>
  <c r="AV28" i="49"/>
  <c r="AW28" i="49" s="1"/>
  <c r="AR28" i="49"/>
  <c r="E7" i="19"/>
  <c r="E5" i="19"/>
  <c r="E6" i="19"/>
  <c r="AL49" i="32"/>
  <c r="AG49" i="32"/>
  <c r="AL29" i="12"/>
  <c r="AG29" i="12"/>
  <c r="AF49" i="36"/>
  <c r="AE49" i="36"/>
  <c r="AK49" i="36"/>
  <c r="AA49" i="36"/>
  <c r="AF42" i="36"/>
  <c r="AE42" i="36"/>
  <c r="AA42" i="36"/>
  <c r="AK42" i="36"/>
  <c r="AA38" i="36"/>
  <c r="AK38" i="36"/>
  <c r="AF38" i="36"/>
  <c r="AE38" i="36"/>
  <c r="AU28" i="57"/>
  <c r="AU27" i="57"/>
  <c r="AT37" i="13"/>
  <c r="AU34" i="13"/>
  <c r="AL55" i="31"/>
  <c r="AG55" i="31"/>
  <c r="AL41" i="27"/>
  <c r="AG41" i="27"/>
  <c r="AA33" i="25"/>
  <c r="AK33" i="25"/>
  <c r="AF33" i="25"/>
  <c r="AE33" i="25"/>
  <c r="AK53" i="25"/>
  <c r="AF53" i="25"/>
  <c r="AE53" i="25"/>
  <c r="AA53" i="25"/>
  <c r="AF46" i="25"/>
  <c r="AE46" i="25"/>
  <c r="AA46" i="25"/>
  <c r="AK46" i="25"/>
  <c r="AG44" i="52"/>
  <c r="AL44" i="52"/>
  <c r="AL44" i="45"/>
  <c r="AG44" i="45"/>
  <c r="AL46" i="53"/>
  <c r="AG46" i="53"/>
  <c r="AF33" i="18"/>
  <c r="AE33" i="18"/>
  <c r="AA33" i="18"/>
  <c r="AK33" i="18"/>
  <c r="AF55" i="18"/>
  <c r="AE55" i="18"/>
  <c r="AA55" i="18"/>
  <c r="AK55" i="18"/>
  <c r="AF36" i="18"/>
  <c r="AE36" i="18"/>
  <c r="AA36" i="18"/>
  <c r="AK36" i="18"/>
  <c r="AA48" i="18"/>
  <c r="AK48" i="18"/>
  <c r="AF48" i="18"/>
  <c r="AE48" i="18"/>
  <c r="AT37" i="58"/>
  <c r="AU28" i="58"/>
  <c r="AF38" i="61"/>
  <c r="AE38" i="61"/>
  <c r="AA38" i="61"/>
  <c r="AK38" i="61"/>
  <c r="AE29" i="61"/>
  <c r="AK29" i="61"/>
  <c r="AF29" i="61"/>
  <c r="AA29" i="61"/>
  <c r="AA42" i="61"/>
  <c r="AK42" i="61"/>
  <c r="AF42" i="61"/>
  <c r="AE42" i="61"/>
  <c r="AL50" i="7"/>
  <c r="AG50" i="7"/>
  <c r="E5" i="39"/>
  <c r="E6" i="39"/>
  <c r="E7" i="39"/>
  <c r="AA55" i="23"/>
  <c r="AK55" i="23"/>
  <c r="AF55" i="23"/>
  <c r="AE55" i="23"/>
  <c r="AF54" i="23"/>
  <c r="AE54" i="23"/>
  <c r="AA54" i="23"/>
  <c r="AK54" i="23"/>
  <c r="AL35" i="32"/>
  <c r="AG35" i="32"/>
  <c r="AG53" i="27"/>
  <c r="AL53" i="27"/>
  <c r="AR37" i="33"/>
  <c r="AV37" i="33"/>
  <c r="AW37" i="33" s="1"/>
  <c r="AK40" i="10"/>
  <c r="AE40" i="10"/>
  <c r="AA40" i="10"/>
  <c r="AF40" i="10"/>
  <c r="AF52" i="10"/>
  <c r="AE52" i="10"/>
  <c r="AA52" i="10"/>
  <c r="AK52" i="10"/>
  <c r="AF32" i="10"/>
  <c r="AE32" i="10"/>
  <c r="AA32" i="10"/>
  <c r="AK32" i="10"/>
  <c r="AA49" i="10"/>
  <c r="AK49" i="10"/>
  <c r="AE49" i="10"/>
  <c r="AF49" i="10"/>
  <c r="AE43" i="17"/>
  <c r="AK43" i="17"/>
  <c r="AA43" i="17"/>
  <c r="AF43" i="17"/>
  <c r="AF33" i="17"/>
  <c r="AA33" i="17"/>
  <c r="AK33" i="17"/>
  <c r="AE33" i="17"/>
  <c r="AA27" i="17"/>
  <c r="AE27" i="17"/>
  <c r="AF27" i="17"/>
  <c r="AK27" i="17"/>
  <c r="AE32" i="17"/>
  <c r="AA32" i="17"/>
  <c r="AK32" i="17"/>
  <c r="AF32" i="17"/>
  <c r="AA36" i="17"/>
  <c r="AE36" i="17"/>
  <c r="AK36" i="17"/>
  <c r="AF36" i="17"/>
  <c r="AE50" i="30"/>
  <c r="AK50" i="30"/>
  <c r="AF50" i="30"/>
  <c r="AA50" i="30"/>
  <c r="AF47" i="30"/>
  <c r="AE47" i="30"/>
  <c r="AA47" i="30"/>
  <c r="AK47" i="30"/>
  <c r="AL32" i="46"/>
  <c r="AG32" i="46"/>
  <c r="AF58" i="26"/>
  <c r="AE58" i="26"/>
  <c r="AA58" i="26"/>
  <c r="AK58" i="26"/>
  <c r="AA46" i="26"/>
  <c r="AF46" i="26"/>
  <c r="AE46" i="26"/>
  <c r="AK46" i="26"/>
  <c r="AG57" i="48"/>
  <c r="AL57" i="48"/>
  <c r="AL52" i="46"/>
  <c r="AG52" i="46"/>
  <c r="AL39" i="38"/>
  <c r="AG39" i="38"/>
  <c r="AG41" i="31"/>
  <c r="AL41" i="31"/>
  <c r="AL31" i="12"/>
  <c r="AG31" i="12"/>
  <c r="AV31" i="26"/>
  <c r="AW31" i="26" s="1"/>
  <c r="AR31" i="26"/>
  <c r="AG58" i="37"/>
  <c r="AL58" i="37"/>
  <c r="AU28" i="50"/>
  <c r="AT28" i="50"/>
  <c r="AT36" i="50"/>
  <c r="AE42" i="44"/>
  <c r="AA42" i="44"/>
  <c r="AK42" i="44"/>
  <c r="AF42" i="44"/>
  <c r="AE33" i="44"/>
  <c r="AA33" i="44"/>
  <c r="AK33" i="44"/>
  <c r="AF33" i="44"/>
  <c r="AE41" i="44"/>
  <c r="AA41" i="44"/>
  <c r="AK41" i="44"/>
  <c r="AF41" i="44"/>
  <c r="AA31" i="44"/>
  <c r="AK31" i="44"/>
  <c r="AF31" i="44"/>
  <c r="AE31" i="44"/>
  <c r="AK55" i="44"/>
  <c r="AF55" i="44"/>
  <c r="AE55" i="44"/>
  <c r="AA55" i="44"/>
  <c r="AL38" i="31"/>
  <c r="AG38" i="31"/>
  <c r="AL48" i="27"/>
  <c r="AG48" i="27"/>
  <c r="AK55" i="16"/>
  <c r="AA55" i="16"/>
  <c r="AF55" i="16"/>
  <c r="AE55" i="16"/>
  <c r="AF56" i="16"/>
  <c r="AA56" i="16"/>
  <c r="AK56" i="16"/>
  <c r="AE56" i="16"/>
  <c r="AA39" i="16"/>
  <c r="AF39" i="16"/>
  <c r="AE39" i="16"/>
  <c r="AK39" i="16"/>
  <c r="AA27" i="16"/>
  <c r="AK27" i="16"/>
  <c r="AF27" i="16"/>
  <c r="AE27" i="16"/>
  <c r="AE30" i="29"/>
  <c r="AF30" i="29"/>
  <c r="AK30" i="29"/>
  <c r="AA30" i="29"/>
  <c r="AK36" i="29"/>
  <c r="AF36" i="29"/>
  <c r="AE36" i="29"/>
  <c r="AA36" i="29"/>
  <c r="AK49" i="29"/>
  <c r="AF49" i="29"/>
  <c r="AA49" i="29"/>
  <c r="AE49" i="29"/>
  <c r="AG30" i="52"/>
  <c r="AL30" i="52"/>
  <c r="AV27" i="44"/>
  <c r="AW27" i="44" s="1"/>
  <c r="AR27" i="44"/>
  <c r="AA56" i="24"/>
  <c r="AK56" i="24"/>
  <c r="AF56" i="24"/>
  <c r="AE56" i="24"/>
  <c r="AA29" i="24"/>
  <c r="AK29" i="24"/>
  <c r="AF29" i="24"/>
  <c r="AE29" i="24"/>
  <c r="AF45" i="24"/>
  <c r="AE45" i="24"/>
  <c r="AA45" i="24"/>
  <c r="AK45" i="24"/>
  <c r="AE57" i="24"/>
  <c r="AK57" i="24"/>
  <c r="AF57" i="24"/>
  <c r="AA57" i="24"/>
  <c r="AA36" i="24"/>
  <c r="AK36" i="24"/>
  <c r="AF36" i="24"/>
  <c r="AE36" i="24"/>
  <c r="AL51" i="62"/>
  <c r="AG51" i="62"/>
  <c r="AL42" i="7"/>
  <c r="AG42" i="7"/>
  <c r="AG37" i="27"/>
  <c r="AL37" i="27"/>
  <c r="AV30" i="42"/>
  <c r="AW30" i="42" s="1"/>
  <c r="AR30" i="42"/>
  <c r="AV31" i="14"/>
  <c r="AW31" i="14" s="1"/>
  <c r="AR31" i="14"/>
  <c r="AP47" i="37"/>
  <c r="AP44" i="37"/>
  <c r="AP52" i="37"/>
  <c r="AP41" i="37"/>
  <c r="AP49" i="37"/>
  <c r="AP46" i="37"/>
  <c r="U9" i="37"/>
  <c r="E4" i="37"/>
  <c r="AP45" i="37"/>
  <c r="AP43" i="37"/>
  <c r="AP53" i="37"/>
  <c r="AP42" i="37"/>
  <c r="AP51" i="37"/>
  <c r="AP40" i="37"/>
  <c r="AP50" i="37"/>
  <c r="AP54" i="37"/>
  <c r="AP48" i="37"/>
  <c r="AL48" i="53"/>
  <c r="AG48" i="53"/>
  <c r="AG30" i="56"/>
  <c r="AL30" i="56"/>
  <c r="AK49" i="49"/>
  <c r="AF49" i="49"/>
  <c r="AE49" i="49"/>
  <c r="AA49" i="49"/>
  <c r="AE52" i="42"/>
  <c r="AA52" i="42"/>
  <c r="AK52" i="42"/>
  <c r="AF52" i="42"/>
  <c r="AV37" i="23"/>
  <c r="AW37" i="23" s="1"/>
  <c r="AR37" i="23"/>
  <c r="AL48" i="56"/>
  <c r="AG48" i="56"/>
  <c r="AE51" i="8"/>
  <c r="AK51" i="8"/>
  <c r="AF51" i="8"/>
  <c r="AA51" i="8"/>
  <c r="AF52" i="8"/>
  <c r="AE52" i="8"/>
  <c r="AA52" i="8"/>
  <c r="AK52" i="8"/>
  <c r="AF44" i="8"/>
  <c r="AE44" i="8"/>
  <c r="AA44" i="8"/>
  <c r="AK44" i="8"/>
  <c r="AR29" i="49"/>
  <c r="AV29" i="49"/>
  <c r="AW29" i="49" s="1"/>
  <c r="AG34" i="31"/>
  <c r="AL34" i="31"/>
  <c r="AF36" i="34"/>
  <c r="AE36" i="34"/>
  <c r="AA36" i="34"/>
  <c r="AK36" i="34"/>
  <c r="AK57" i="34"/>
  <c r="AF57" i="34"/>
  <c r="AA57" i="34"/>
  <c r="AE57" i="34"/>
  <c r="AK43" i="34"/>
  <c r="AE43" i="34"/>
  <c r="AA43" i="34"/>
  <c r="AF43" i="34"/>
  <c r="AR29" i="36"/>
  <c r="AV29" i="36"/>
  <c r="AW29" i="36" s="1"/>
  <c r="AG45" i="27"/>
  <c r="AL45" i="27"/>
  <c r="AL53" i="12"/>
  <c r="AG53" i="12"/>
  <c r="AK34" i="49"/>
  <c r="AF34" i="49"/>
  <c r="AE34" i="49"/>
  <c r="AA34" i="49"/>
  <c r="AR32" i="14"/>
  <c r="AV32" i="14"/>
  <c r="AW32" i="14" s="1"/>
  <c r="AL39" i="56"/>
  <c r="AG39" i="56"/>
  <c r="AF51" i="42"/>
  <c r="AE51" i="42"/>
  <c r="AK51" i="42"/>
  <c r="AA51" i="42"/>
  <c r="AF27" i="42"/>
  <c r="AE27" i="42"/>
  <c r="AA27" i="42"/>
  <c r="AK27" i="42"/>
  <c r="AE44" i="42"/>
  <c r="AA44" i="42"/>
  <c r="AK44" i="42"/>
  <c r="AF44" i="42"/>
  <c r="AL32" i="56"/>
  <c r="AG32" i="56"/>
  <c r="AU33" i="9"/>
  <c r="AU35" i="9"/>
  <c r="AP45" i="38"/>
  <c r="AP47" i="38"/>
  <c r="AP51" i="38"/>
  <c r="AP42" i="38"/>
  <c r="AP41" i="38"/>
  <c r="AP40" i="38"/>
  <c r="U9" i="38"/>
  <c r="AP44" i="38"/>
  <c r="AP52" i="38"/>
  <c r="AP54" i="38"/>
  <c r="AP48" i="38"/>
  <c r="AP46" i="38"/>
  <c r="AP50" i="38"/>
  <c r="AP43" i="38"/>
  <c r="AP53" i="38"/>
  <c r="AP49" i="38"/>
  <c r="E4" i="38"/>
  <c r="AK45" i="14"/>
  <c r="AF45" i="14"/>
  <c r="AE45" i="14"/>
  <c r="AA45" i="14"/>
  <c r="AK53" i="14"/>
  <c r="AF53" i="14"/>
  <c r="AA53" i="14"/>
  <c r="AE53" i="14"/>
  <c r="AF44" i="14"/>
  <c r="AE44" i="14"/>
  <c r="AK44" i="14"/>
  <c r="AA44" i="14"/>
  <c r="AF31" i="14"/>
  <c r="AA31" i="14"/>
  <c r="AK31" i="14"/>
  <c r="AE31" i="14"/>
  <c r="AL31" i="27"/>
  <c r="AG31" i="27"/>
  <c r="AL49" i="12"/>
  <c r="AG49" i="12"/>
  <c r="AR37" i="18"/>
  <c r="AV37" i="18"/>
  <c r="AW37" i="18" s="1"/>
  <c r="AL37" i="56"/>
  <c r="AG37" i="56"/>
  <c r="AR28" i="25"/>
  <c r="AV28" i="25"/>
  <c r="AW28" i="25" s="1"/>
  <c r="AG36" i="62"/>
  <c r="AL36" i="62"/>
  <c r="AG45" i="7"/>
  <c r="AL45" i="7"/>
  <c r="AL27" i="21"/>
  <c r="AG27" i="21"/>
  <c r="AR27" i="36"/>
  <c r="AV27" i="36"/>
  <c r="AW27" i="36" s="1"/>
  <c r="AA32" i="33"/>
  <c r="AF32" i="33"/>
  <c r="AK32" i="33"/>
  <c r="AE32" i="33"/>
  <c r="AF46" i="33"/>
  <c r="AE46" i="33"/>
  <c r="AK46" i="33"/>
  <c r="AA46" i="33"/>
  <c r="AK53" i="33"/>
  <c r="AF53" i="33"/>
  <c r="AE53" i="33"/>
  <c r="AA53" i="33"/>
  <c r="AE30" i="33"/>
  <c r="AA30" i="33"/>
  <c r="AK30" i="33"/>
  <c r="AF30" i="33"/>
  <c r="AL50" i="52"/>
  <c r="AG50" i="52"/>
  <c r="AG40" i="45"/>
  <c r="AL40" i="45"/>
  <c r="AL41" i="37"/>
  <c r="AG41" i="37"/>
  <c r="AL30" i="27"/>
  <c r="AG30" i="27"/>
  <c r="AR33" i="44"/>
  <c r="AV33" i="44"/>
  <c r="AW33" i="44" s="1"/>
  <c r="AG28" i="48"/>
  <c r="AL28" i="48"/>
  <c r="AP45" i="48"/>
  <c r="AP44" i="48"/>
  <c r="AP43" i="48"/>
  <c r="E4" i="48"/>
  <c r="AP41" i="48"/>
  <c r="U9" i="48"/>
  <c r="AP54" i="48"/>
  <c r="AP40" i="48"/>
  <c r="AP51" i="48"/>
  <c r="AP50" i="48"/>
  <c r="AP49" i="48"/>
  <c r="AP47" i="48"/>
  <c r="AP52" i="48"/>
  <c r="AP53" i="48"/>
  <c r="AP46" i="48"/>
  <c r="AP42" i="48"/>
  <c r="AP48" i="48"/>
  <c r="AL54" i="15"/>
  <c r="AG54" i="15"/>
  <c r="AV30" i="49"/>
  <c r="AW30" i="49" s="1"/>
  <c r="AR30" i="49"/>
  <c r="AL56" i="27"/>
  <c r="AG56" i="27"/>
  <c r="AL46" i="52"/>
  <c r="AG46" i="52"/>
  <c r="AA31" i="36"/>
  <c r="AK31" i="36"/>
  <c r="AF31" i="36"/>
  <c r="AE31" i="36"/>
  <c r="AF51" i="36"/>
  <c r="AE51" i="36"/>
  <c r="AK51" i="36"/>
  <c r="AA51" i="36"/>
  <c r="AF27" i="36"/>
  <c r="AE27" i="36"/>
  <c r="AA27" i="36"/>
  <c r="AK27" i="36"/>
  <c r="AE44" i="36"/>
  <c r="AA44" i="36"/>
  <c r="AK44" i="36"/>
  <c r="AF44" i="36"/>
  <c r="AD38" i="9"/>
  <c r="AC31" i="9"/>
  <c r="AD30" i="9"/>
  <c r="AD56" i="9"/>
  <c r="AD54" i="9"/>
  <c r="AD52" i="9"/>
  <c r="AD50" i="9"/>
  <c r="AD48" i="9"/>
  <c r="AD46" i="9"/>
  <c r="AD44" i="9"/>
  <c r="AC38" i="9"/>
  <c r="AC30" i="9"/>
  <c r="AD29" i="9"/>
  <c r="AC42" i="9"/>
  <c r="AD40" i="9"/>
  <c r="AC37" i="9"/>
  <c r="AD36" i="9"/>
  <c r="AC28" i="9"/>
  <c r="AD27" i="9"/>
  <c r="AC57" i="9"/>
  <c r="AC32" i="9"/>
  <c r="AD31" i="9"/>
  <c r="AC52" i="9"/>
  <c r="AC51" i="9"/>
  <c r="AC40" i="9"/>
  <c r="AC39" i="9"/>
  <c r="AC34" i="9"/>
  <c r="AD53" i="9"/>
  <c r="AD43" i="9"/>
  <c r="AD42" i="9"/>
  <c r="AD41" i="9"/>
  <c r="AC54" i="9"/>
  <c r="AC53" i="9"/>
  <c r="AC44" i="9"/>
  <c r="AC43" i="9"/>
  <c r="AC41" i="9"/>
  <c r="AC36" i="9"/>
  <c r="AD33" i="9"/>
  <c r="AC29" i="9"/>
  <c r="AD55" i="9"/>
  <c r="AD45" i="9"/>
  <c r="AC33" i="9"/>
  <c r="AC56" i="9"/>
  <c r="AC55" i="9"/>
  <c r="AC46" i="9"/>
  <c r="AC45" i="9"/>
  <c r="AD35" i="9"/>
  <c r="AD28" i="9"/>
  <c r="AD47" i="9"/>
  <c r="AC35" i="9"/>
  <c r="AD32" i="9"/>
  <c r="AC48" i="9"/>
  <c r="AC47" i="9"/>
  <c r="AD57" i="9"/>
  <c r="AD49" i="9"/>
  <c r="AC27" i="9"/>
  <c r="AD58" i="9"/>
  <c r="AC50" i="9"/>
  <c r="AC49" i="9"/>
  <c r="AC58" i="9"/>
  <c r="AD51" i="9"/>
  <c r="AD39" i="9"/>
  <c r="AD37" i="9"/>
  <c r="AD34" i="9"/>
  <c r="AU34" i="57"/>
  <c r="AT30" i="57"/>
  <c r="AU27" i="13"/>
  <c r="AT27" i="13"/>
  <c r="AL35" i="15"/>
  <c r="AG35" i="15"/>
  <c r="AL58" i="62"/>
  <c r="AG58" i="62"/>
  <c r="AL30" i="7"/>
  <c r="AG30" i="7"/>
  <c r="AV30" i="36"/>
  <c r="AW30" i="36" s="1"/>
  <c r="AR30" i="36"/>
  <c r="AK55" i="25"/>
  <c r="AF55" i="25"/>
  <c r="AE55" i="25"/>
  <c r="AA55" i="25"/>
  <c r="AF36" i="25"/>
  <c r="AE36" i="25"/>
  <c r="AA36" i="25"/>
  <c r="AK36" i="25"/>
  <c r="AF48" i="25"/>
  <c r="AE48" i="25"/>
  <c r="AA48" i="25"/>
  <c r="AK48" i="25"/>
  <c r="AG35" i="52"/>
  <c r="AL35" i="52"/>
  <c r="AL27" i="45"/>
  <c r="AG27" i="45"/>
  <c r="AA50" i="18"/>
  <c r="AK50" i="18"/>
  <c r="AF50" i="18"/>
  <c r="AE50" i="18"/>
  <c r="AU31" i="58"/>
  <c r="AU36" i="58"/>
  <c r="AG34" i="15"/>
  <c r="AL34" i="15"/>
  <c r="AA40" i="61"/>
  <c r="AK40" i="61"/>
  <c r="AF40" i="61"/>
  <c r="AE40" i="61"/>
  <c r="AF49" i="61"/>
  <c r="AE49" i="61"/>
  <c r="AK49" i="61"/>
  <c r="AA49" i="61"/>
  <c r="AF53" i="61"/>
  <c r="AA53" i="61"/>
  <c r="AK53" i="61"/>
  <c r="AE53" i="61"/>
  <c r="AL39" i="21"/>
  <c r="AG39" i="21"/>
  <c r="AL51" i="21"/>
  <c r="AG51" i="21"/>
  <c r="AA45" i="23"/>
  <c r="AK45" i="23"/>
  <c r="AF45" i="23"/>
  <c r="AE45" i="23"/>
  <c r="AK35" i="23"/>
  <c r="AF35" i="23"/>
  <c r="AE35" i="23"/>
  <c r="AA35" i="23"/>
  <c r="AF56" i="23"/>
  <c r="AE56" i="23"/>
  <c r="AA56" i="23"/>
  <c r="AK56" i="23"/>
  <c r="AV37" i="49"/>
  <c r="AW37" i="49" s="1"/>
  <c r="AR37" i="49"/>
  <c r="AL32" i="12"/>
  <c r="AG32" i="12"/>
  <c r="AV33" i="18"/>
  <c r="AW33" i="18" s="1"/>
  <c r="AR33" i="18"/>
  <c r="AA51" i="10"/>
  <c r="AK51" i="10"/>
  <c r="AE51" i="10"/>
  <c r="AF51" i="10"/>
  <c r="AG37" i="45"/>
  <c r="AL37" i="45"/>
  <c r="AF44" i="17"/>
  <c r="AK44" i="17"/>
  <c r="AE44" i="17"/>
  <c r="AA44" i="17"/>
  <c r="AE47" i="17"/>
  <c r="AK47" i="17"/>
  <c r="AF47" i="17"/>
  <c r="AA47" i="17"/>
  <c r="AE34" i="17"/>
  <c r="AK34" i="17"/>
  <c r="AF34" i="17"/>
  <c r="AA34" i="17"/>
  <c r="AE38" i="17"/>
  <c r="AA38" i="17"/>
  <c r="AK38" i="17"/>
  <c r="AF38" i="17"/>
  <c r="AK58" i="17"/>
  <c r="AF58" i="17"/>
  <c r="AE58" i="17"/>
  <c r="AA58" i="17"/>
  <c r="AE29" i="30"/>
  <c r="AK29" i="30"/>
  <c r="AF29" i="30"/>
  <c r="AA29" i="30"/>
  <c r="AF49" i="30"/>
  <c r="AE49" i="30"/>
  <c r="AK49" i="30"/>
  <c r="AA49" i="30"/>
  <c r="AG51" i="56"/>
  <c r="AL51" i="56"/>
  <c r="AL51" i="48"/>
  <c r="AG51" i="48"/>
  <c r="AK30" i="26"/>
  <c r="AF30" i="26"/>
  <c r="AE30" i="26"/>
  <c r="AA30" i="26"/>
  <c r="AF27" i="26"/>
  <c r="AE27" i="26"/>
  <c r="AA27" i="26"/>
  <c r="AK27" i="26"/>
  <c r="AA48" i="26"/>
  <c r="AF48" i="26"/>
  <c r="AE48" i="26"/>
  <c r="AK48" i="26"/>
  <c r="AG50" i="48"/>
  <c r="AL50" i="48"/>
  <c r="AG29" i="62"/>
  <c r="AL29" i="62"/>
  <c r="AG55" i="7"/>
  <c r="AL55" i="7"/>
  <c r="AG34" i="53"/>
  <c r="AL34" i="53"/>
  <c r="AT35" i="50"/>
  <c r="AU29" i="50"/>
  <c r="AL58" i="15"/>
  <c r="AG58" i="15"/>
  <c r="AG28" i="62"/>
  <c r="AL28" i="62"/>
  <c r="AL27" i="7"/>
  <c r="AG27" i="7"/>
  <c r="AL35" i="27"/>
  <c r="AG35" i="27"/>
  <c r="AA33" i="16"/>
  <c r="AK33" i="16"/>
  <c r="AF33" i="16"/>
  <c r="AE33" i="16"/>
  <c r="AK57" i="16"/>
  <c r="AF57" i="16"/>
  <c r="AE57" i="16"/>
  <c r="AA57" i="16"/>
  <c r="AE30" i="16"/>
  <c r="AF30" i="16"/>
  <c r="AA30" i="16"/>
  <c r="AK30" i="16"/>
  <c r="AK43" i="16"/>
  <c r="AF43" i="16"/>
  <c r="AE43" i="16"/>
  <c r="AA43" i="16"/>
  <c r="AA37" i="16"/>
  <c r="AK37" i="16"/>
  <c r="AF37" i="16"/>
  <c r="AE37" i="16"/>
  <c r="AA28" i="29"/>
  <c r="AK28" i="29"/>
  <c r="AE28" i="29"/>
  <c r="AF28" i="29"/>
  <c r="AE33" i="29"/>
  <c r="AA33" i="29"/>
  <c r="AF33" i="29"/>
  <c r="AK33" i="29"/>
  <c r="AK51" i="29"/>
  <c r="AF51" i="29"/>
  <c r="AE51" i="29"/>
  <c r="AA51" i="29"/>
  <c r="AV35" i="42"/>
  <c r="AW35" i="42" s="1"/>
  <c r="AR35" i="42"/>
  <c r="AL47" i="37"/>
  <c r="AG47" i="37"/>
  <c r="AD56" i="50"/>
  <c r="AD54" i="50"/>
  <c r="AD52" i="50"/>
  <c r="AD50" i="50"/>
  <c r="AD48" i="50"/>
  <c r="AD46" i="50"/>
  <c r="AD44" i="50"/>
  <c r="AC38" i="50"/>
  <c r="AC30" i="50"/>
  <c r="AD29" i="50"/>
  <c r="AD58" i="50"/>
  <c r="AC43" i="50"/>
  <c r="AD31" i="50"/>
  <c r="AC58" i="50"/>
  <c r="AC54" i="50"/>
  <c r="AD51" i="50"/>
  <c r="AD40" i="50"/>
  <c r="AD32" i="50"/>
  <c r="AC31" i="50"/>
  <c r="AC57" i="50"/>
  <c r="AC45" i="50"/>
  <c r="AD42" i="50"/>
  <c r="AD35" i="50"/>
  <c r="AD34" i="50"/>
  <c r="AC33" i="50"/>
  <c r="AC47" i="50"/>
  <c r="AC44" i="50"/>
  <c r="AD38" i="50"/>
  <c r="AC37" i="50"/>
  <c r="AD28" i="50"/>
  <c r="AC27" i="50"/>
  <c r="AD57" i="50"/>
  <c r="AC51" i="50"/>
  <c r="AD43" i="50"/>
  <c r="AC32" i="50"/>
  <c r="AC52" i="50"/>
  <c r="AD53" i="50"/>
  <c r="AD45" i="50"/>
  <c r="AD37" i="50"/>
  <c r="AC53" i="50"/>
  <c r="AD39" i="50"/>
  <c r="AD36" i="50"/>
  <c r="AD30" i="50"/>
  <c r="AC39" i="50"/>
  <c r="AC36" i="50"/>
  <c r="AC29" i="50"/>
  <c r="AD55" i="50"/>
  <c r="AD47" i="50"/>
  <c r="AC46" i="50"/>
  <c r="AC35" i="50"/>
  <c r="AC28" i="50"/>
  <c r="AC55" i="50"/>
  <c r="AD41" i="50"/>
  <c r="AC40" i="50"/>
  <c r="AD27" i="50"/>
  <c r="AC56" i="50"/>
  <c r="AC48" i="50"/>
  <c r="AC41" i="50"/>
  <c r="AC34" i="50"/>
  <c r="AD49" i="50"/>
  <c r="AC42" i="50"/>
  <c r="AD33" i="50"/>
  <c r="AC49" i="50"/>
  <c r="AC50" i="50"/>
  <c r="AG41" i="15"/>
  <c r="AL41" i="15"/>
  <c r="AA37" i="24"/>
  <c r="AK37" i="24"/>
  <c r="AF37" i="24"/>
  <c r="AE37" i="24"/>
  <c r="AF43" i="24"/>
  <c r="AE43" i="24"/>
  <c r="AA43" i="24"/>
  <c r="AK43" i="24"/>
  <c r="AA48" i="24"/>
  <c r="AK48" i="24"/>
  <c r="AF48" i="24"/>
  <c r="AE48" i="24"/>
  <c r="AF33" i="24"/>
  <c r="AA33" i="24"/>
  <c r="AK33" i="24"/>
  <c r="AE33" i="24"/>
  <c r="AL37" i="31"/>
  <c r="AG37" i="31"/>
  <c r="AL50" i="37"/>
  <c r="AG50" i="37"/>
  <c r="AL27" i="37"/>
  <c r="AG27" i="37"/>
  <c r="AL50" i="53"/>
  <c r="AG50" i="53"/>
  <c r="AV36" i="9"/>
  <c r="AW36" i="9" s="1"/>
  <c r="AR36" i="9"/>
  <c r="AG41" i="7"/>
  <c r="AL41" i="7"/>
  <c r="AG44" i="31"/>
  <c r="AL44" i="31"/>
  <c r="AL32" i="15"/>
  <c r="AG32" i="15"/>
  <c r="AF33" i="8"/>
  <c r="AA33" i="8"/>
  <c r="AK33" i="8"/>
  <c r="AE33" i="8"/>
  <c r="AK54" i="8"/>
  <c r="AF54" i="8"/>
  <c r="AE54" i="8"/>
  <c r="AA54" i="8"/>
  <c r="AF30" i="8"/>
  <c r="AE30" i="8"/>
  <c r="AA30" i="8"/>
  <c r="AK30" i="8"/>
  <c r="AA35" i="8"/>
  <c r="AK35" i="8"/>
  <c r="AF35" i="8"/>
  <c r="AE35" i="8"/>
  <c r="AL49" i="62"/>
  <c r="AG49" i="62"/>
  <c r="AL37" i="7"/>
  <c r="AG37" i="7"/>
  <c r="AV33" i="16"/>
  <c r="AW33" i="16" s="1"/>
  <c r="AR33" i="16"/>
  <c r="AG40" i="32"/>
  <c r="AL40" i="32"/>
  <c r="AK32" i="34"/>
  <c r="AA32" i="34"/>
  <c r="AF32" i="34"/>
  <c r="AE32" i="34"/>
  <c r="AK55" i="34"/>
  <c r="AF55" i="34"/>
  <c r="AE55" i="34"/>
  <c r="AA55" i="34"/>
  <c r="AF44" i="34"/>
  <c r="AA44" i="34"/>
  <c r="AK44" i="34"/>
  <c r="AE44" i="34"/>
  <c r="AF52" i="49"/>
  <c r="AA52" i="49"/>
  <c r="AK52" i="49"/>
  <c r="AE52" i="49"/>
  <c r="AF37" i="49"/>
  <c r="AA37" i="49"/>
  <c r="AK37" i="49"/>
  <c r="AE37" i="49"/>
  <c r="AK36" i="49"/>
  <c r="AF36" i="49"/>
  <c r="AE36" i="49"/>
  <c r="AA36" i="49"/>
  <c r="AK43" i="49"/>
  <c r="AF43" i="49"/>
  <c r="AA43" i="49"/>
  <c r="AE43" i="49"/>
  <c r="AL54" i="52"/>
  <c r="AG54" i="52"/>
  <c r="AV33" i="8"/>
  <c r="AW33" i="8" s="1"/>
  <c r="AR33" i="8"/>
  <c r="AA31" i="42"/>
  <c r="AK31" i="42"/>
  <c r="AF31" i="42"/>
  <c r="AE31" i="42"/>
  <c r="AF53" i="42"/>
  <c r="AE53" i="42"/>
  <c r="AK53" i="42"/>
  <c r="AA53" i="42"/>
  <c r="AE46" i="42"/>
  <c r="AA46" i="42"/>
  <c r="AK46" i="42"/>
  <c r="AF46" i="42"/>
  <c r="AG52" i="48"/>
  <c r="AL52" i="48"/>
  <c r="AG42" i="46"/>
  <c r="AL42" i="46"/>
  <c r="AU30" i="9"/>
  <c r="AT36" i="9"/>
  <c r="AG47" i="15"/>
  <c r="AL47" i="15"/>
  <c r="AF40" i="14"/>
  <c r="AE40" i="14"/>
  <c r="AA40" i="14"/>
  <c r="AK40" i="14"/>
  <c r="AK55" i="14"/>
  <c r="AF55" i="14"/>
  <c r="AE55" i="14"/>
  <c r="AA55" i="14"/>
  <c r="AF46" i="14"/>
  <c r="AE46" i="14"/>
  <c r="AK46" i="14"/>
  <c r="AA46" i="14"/>
  <c r="AL32" i="62"/>
  <c r="AG32" i="62"/>
  <c r="AG37" i="32"/>
  <c r="AL37" i="32"/>
  <c r="AL52" i="52"/>
  <c r="AG52" i="52"/>
  <c r="AV30" i="18"/>
  <c r="AW30" i="18" s="1"/>
  <c r="AR30" i="18"/>
  <c r="AG29" i="45"/>
  <c r="AL29" i="45"/>
  <c r="AL38" i="45"/>
  <c r="AG38" i="45"/>
  <c r="AP43" i="46"/>
  <c r="AP41" i="46"/>
  <c r="AP40" i="46"/>
  <c r="AP53" i="46"/>
  <c r="AP51" i="46"/>
  <c r="AP47" i="46"/>
  <c r="E4" i="46"/>
  <c r="AP46" i="46"/>
  <c r="AP45" i="46"/>
  <c r="AP48" i="46"/>
  <c r="U9" i="46"/>
  <c r="AP42" i="46"/>
  <c r="AP49" i="46"/>
  <c r="AP44" i="46"/>
  <c r="AP50" i="46"/>
  <c r="AP52" i="46"/>
  <c r="AP54" i="46"/>
  <c r="AV33" i="25"/>
  <c r="AW33" i="25" s="1"/>
  <c r="AR33" i="25"/>
  <c r="U9" i="21"/>
  <c r="E4" i="21"/>
  <c r="AP42" i="21"/>
  <c r="AP51" i="21"/>
  <c r="AP54" i="21"/>
  <c r="AP45" i="21"/>
  <c r="AP41" i="21"/>
  <c r="AP48" i="21"/>
  <c r="AP47" i="21"/>
  <c r="AP50" i="21"/>
  <c r="AP40" i="21"/>
  <c r="AP43" i="21"/>
  <c r="AP49" i="21"/>
  <c r="AP46" i="21"/>
  <c r="AP52" i="21"/>
  <c r="AP53" i="21"/>
  <c r="AP44" i="21"/>
  <c r="AV36" i="16"/>
  <c r="AW36" i="16" s="1"/>
  <c r="AR36" i="16"/>
  <c r="AF44" i="33"/>
  <c r="AE44" i="33"/>
  <c r="AK44" i="33"/>
  <c r="AA44" i="33"/>
  <c r="AK55" i="33"/>
  <c r="AF55" i="33"/>
  <c r="AE55" i="33"/>
  <c r="AA55" i="33"/>
  <c r="AF37" i="33"/>
  <c r="AA37" i="33"/>
  <c r="AK37" i="33"/>
  <c r="AE37" i="33"/>
  <c r="AG47" i="27"/>
  <c r="AL47" i="27"/>
  <c r="AL51" i="52"/>
  <c r="AG51" i="52"/>
  <c r="AL36" i="37"/>
  <c r="AG36" i="37"/>
  <c r="AL39" i="15"/>
  <c r="AG39" i="15"/>
  <c r="AL52" i="31"/>
  <c r="AG52" i="31"/>
  <c r="AG49" i="27"/>
  <c r="AL49" i="27"/>
  <c r="AG42" i="12"/>
  <c r="AL42" i="12"/>
  <c r="AV28" i="17"/>
  <c r="AW28" i="17" s="1"/>
  <c r="AR28" i="17"/>
  <c r="AL32" i="52"/>
  <c r="AG32" i="52"/>
  <c r="AL35" i="45"/>
  <c r="AG35" i="45"/>
  <c r="AL33" i="37"/>
  <c r="AG33" i="37"/>
  <c r="AG53" i="15"/>
  <c r="AL53" i="15"/>
  <c r="AG44" i="62"/>
  <c r="AL44" i="62"/>
  <c r="AL55" i="21"/>
  <c r="AG55" i="21"/>
  <c r="AR30" i="16"/>
  <c r="AV30" i="16"/>
  <c r="AW30" i="16" s="1"/>
  <c r="AL58" i="31"/>
  <c r="AG58" i="31"/>
  <c r="AG50" i="31"/>
  <c r="AL50" i="31"/>
  <c r="AP46" i="31"/>
  <c r="AP43" i="31"/>
  <c r="AP54" i="31"/>
  <c r="AP51" i="31"/>
  <c r="AP40" i="31"/>
  <c r="AP53" i="31"/>
  <c r="AP42" i="31"/>
  <c r="AP52" i="31"/>
  <c r="AP49" i="31"/>
  <c r="E4" i="31"/>
  <c r="U9" i="31"/>
  <c r="AP45" i="31"/>
  <c r="AP48" i="31"/>
  <c r="AP41" i="31"/>
  <c r="AP44" i="31"/>
  <c r="AP50" i="31"/>
  <c r="AP47" i="31"/>
  <c r="AL33" i="12"/>
  <c r="AG33" i="12"/>
  <c r="AG28" i="12"/>
  <c r="AL28" i="12"/>
  <c r="AF53" i="36"/>
  <c r="AE53" i="36"/>
  <c r="AK53" i="36"/>
  <c r="AA53" i="36"/>
  <c r="AE46" i="36"/>
  <c r="AA46" i="36"/>
  <c r="AK46" i="36"/>
  <c r="AF46" i="36"/>
  <c r="AR36" i="8"/>
  <c r="AV36" i="8"/>
  <c r="AW36" i="8" s="1"/>
  <c r="AL48" i="37"/>
  <c r="AG48" i="37"/>
  <c r="AU32" i="57"/>
  <c r="AU33" i="57"/>
  <c r="AU28" i="13"/>
  <c r="AT28" i="13"/>
  <c r="AU35" i="13"/>
  <c r="AV35" i="61"/>
  <c r="AW35" i="61" s="1"/>
  <c r="AR35" i="61"/>
  <c r="AG52" i="32"/>
  <c r="AL52" i="32"/>
  <c r="AL44" i="12"/>
  <c r="AG44" i="12"/>
  <c r="AF50" i="25"/>
  <c r="AE50" i="25"/>
  <c r="AA50" i="25"/>
  <c r="AK50" i="25"/>
  <c r="AL41" i="52"/>
  <c r="AG41" i="52"/>
  <c r="AL44" i="56"/>
  <c r="AG44" i="56"/>
  <c r="AL41" i="48"/>
  <c r="AG41" i="48"/>
  <c r="AA30" i="18"/>
  <c r="AK30" i="18"/>
  <c r="AF30" i="18"/>
  <c r="AE30" i="18"/>
  <c r="AK57" i="18"/>
  <c r="AF57" i="18"/>
  <c r="AA57" i="18"/>
  <c r="AE57" i="18"/>
  <c r="AF40" i="18"/>
  <c r="AE40" i="18"/>
  <c r="AA40" i="18"/>
  <c r="AK40" i="18"/>
  <c r="AA52" i="18"/>
  <c r="AK52" i="18"/>
  <c r="AF52" i="18"/>
  <c r="AE52" i="18"/>
  <c r="AL33" i="48"/>
  <c r="AG33" i="48"/>
  <c r="AL47" i="46"/>
  <c r="AG47" i="46"/>
  <c r="AL51" i="46"/>
  <c r="AG51" i="46"/>
  <c r="AT32" i="58"/>
  <c r="AU37" i="58"/>
  <c r="AG50" i="38"/>
  <c r="AL50" i="38"/>
  <c r="AL31" i="15"/>
  <c r="AG31" i="15"/>
  <c r="AF43" i="61"/>
  <c r="AE43" i="61"/>
  <c r="AA43" i="61"/>
  <c r="AK43" i="61"/>
  <c r="AK52" i="61"/>
  <c r="AF52" i="61"/>
  <c r="AE52" i="61"/>
  <c r="AA52" i="61"/>
  <c r="AE39" i="61"/>
  <c r="AF39" i="61"/>
  <c r="AA39" i="61"/>
  <c r="AK39" i="61"/>
  <c r="AK56" i="61"/>
  <c r="AA56" i="61"/>
  <c r="AF56" i="61"/>
  <c r="AE56" i="61"/>
  <c r="AG37" i="62"/>
  <c r="AL37" i="62"/>
  <c r="AE37" i="23"/>
  <c r="AK37" i="23"/>
  <c r="AF37" i="23"/>
  <c r="AA37" i="23"/>
  <c r="AF40" i="23"/>
  <c r="AE40" i="23"/>
  <c r="AA40" i="23"/>
  <c r="AK40" i="23"/>
  <c r="AF29" i="23"/>
  <c r="AK29" i="23"/>
  <c r="AE29" i="23"/>
  <c r="AA29" i="23"/>
  <c r="AE31" i="23"/>
  <c r="AA31" i="23"/>
  <c r="AK31" i="23"/>
  <c r="AF31" i="23"/>
  <c r="AL49" i="31"/>
  <c r="AG49" i="31"/>
  <c r="AR31" i="44"/>
  <c r="AV31" i="44"/>
  <c r="AW31" i="44" s="1"/>
  <c r="AR28" i="18"/>
  <c r="AV28" i="18"/>
  <c r="AW28" i="18" s="1"/>
  <c r="AF54" i="10"/>
  <c r="AE54" i="10"/>
  <c r="AA54" i="10"/>
  <c r="AK54" i="10"/>
  <c r="AA35" i="10"/>
  <c r="AK35" i="10"/>
  <c r="AF35" i="10"/>
  <c r="AE35" i="10"/>
  <c r="AA58" i="10"/>
  <c r="AK58" i="10"/>
  <c r="AF58" i="10"/>
  <c r="AE58" i="10"/>
  <c r="AA53" i="10"/>
  <c r="AK53" i="10"/>
  <c r="AE53" i="10"/>
  <c r="AF53" i="10"/>
  <c r="AE53" i="17"/>
  <c r="AK53" i="17"/>
  <c r="AA53" i="17"/>
  <c r="AF53" i="17"/>
  <c r="AE45" i="17"/>
  <c r="AK45" i="17"/>
  <c r="AF45" i="17"/>
  <c r="AA45" i="17"/>
  <c r="AF48" i="17"/>
  <c r="AE48" i="17"/>
  <c r="AA48" i="17"/>
  <c r="AK48" i="17"/>
  <c r="AF41" i="17"/>
  <c r="AA41" i="17"/>
  <c r="AK41" i="17"/>
  <c r="AE41" i="17"/>
  <c r="AE46" i="30"/>
  <c r="AK46" i="30"/>
  <c r="AA46" i="30"/>
  <c r="AF46" i="30"/>
  <c r="AA57" i="30"/>
  <c r="AF57" i="30"/>
  <c r="AE57" i="30"/>
  <c r="AK57" i="30"/>
  <c r="AF51" i="30"/>
  <c r="AE51" i="30"/>
  <c r="AK51" i="30"/>
  <c r="AA51" i="30"/>
  <c r="AF28" i="30"/>
  <c r="AA28" i="30"/>
  <c r="AK28" i="30"/>
  <c r="AE28" i="30"/>
  <c r="AL35" i="37"/>
  <c r="AG35" i="37"/>
  <c r="AK32" i="26"/>
  <c r="AA32" i="26"/>
  <c r="AF32" i="26"/>
  <c r="AE32" i="26"/>
  <c r="AK41" i="26"/>
  <c r="AF41" i="26"/>
  <c r="AE41" i="26"/>
  <c r="AA41" i="26"/>
  <c r="AE42" i="26"/>
  <c r="AF42" i="26"/>
  <c r="AA42" i="26"/>
  <c r="AK42" i="26"/>
  <c r="AE34" i="26"/>
  <c r="AA34" i="26"/>
  <c r="AK34" i="26"/>
  <c r="AF34" i="26"/>
  <c r="AF36" i="26"/>
  <c r="AK36" i="26"/>
  <c r="AE36" i="26"/>
  <c r="AA36" i="26"/>
  <c r="AA50" i="26"/>
  <c r="AK50" i="26"/>
  <c r="AF50" i="26"/>
  <c r="AE50" i="26"/>
  <c r="AL54" i="46"/>
  <c r="AG54" i="46"/>
  <c r="AG46" i="37"/>
  <c r="AL46" i="37"/>
  <c r="AG28" i="56"/>
  <c r="AL28" i="56"/>
  <c r="AL52" i="15"/>
  <c r="AG52" i="15"/>
  <c r="AV35" i="49"/>
  <c r="AW35" i="49" s="1"/>
  <c r="AR35" i="49"/>
  <c r="AG56" i="31"/>
  <c r="AL56" i="31"/>
  <c r="AL54" i="32"/>
  <c r="AG54" i="32"/>
  <c r="AL50" i="27"/>
  <c r="AG50" i="27"/>
  <c r="AL47" i="12"/>
  <c r="AG47" i="12"/>
  <c r="AG31" i="56"/>
  <c r="AL31" i="56"/>
  <c r="AT29" i="50"/>
  <c r="AU36" i="50"/>
  <c r="AR30" i="25"/>
  <c r="AV30" i="25"/>
  <c r="AW30" i="25" s="1"/>
  <c r="AL33" i="21"/>
  <c r="AG33" i="21"/>
  <c r="AL47" i="21"/>
  <c r="AG47" i="21"/>
  <c r="AG38" i="21"/>
  <c r="AL38" i="21"/>
  <c r="AF58" i="44"/>
  <c r="AE58" i="44"/>
  <c r="AA58" i="44"/>
  <c r="AK58" i="44"/>
  <c r="AG38" i="12"/>
  <c r="AL38" i="12"/>
  <c r="AK35" i="16"/>
  <c r="AF35" i="16"/>
  <c r="AE35" i="16"/>
  <c r="AA35" i="16"/>
  <c r="AF48" i="16"/>
  <c r="AA48" i="16"/>
  <c r="AE48" i="16"/>
  <c r="AK48" i="16"/>
  <c r="AF44" i="16"/>
  <c r="AA44" i="16"/>
  <c r="AK44" i="16"/>
  <c r="AE44" i="16"/>
  <c r="AF46" i="29"/>
  <c r="AE46" i="29"/>
  <c r="AA46" i="29"/>
  <c r="AK46" i="29"/>
  <c r="AF52" i="29"/>
  <c r="AA52" i="29"/>
  <c r="AK52" i="29"/>
  <c r="AE52" i="29"/>
  <c r="AK53" i="29"/>
  <c r="AA53" i="29"/>
  <c r="AF53" i="29"/>
  <c r="AE53" i="29"/>
  <c r="AL55" i="38"/>
  <c r="AG55" i="38"/>
  <c r="AK38" i="24"/>
  <c r="AF38" i="24"/>
  <c r="AE38" i="24"/>
  <c r="AA38" i="24"/>
  <c r="AA46" i="24"/>
  <c r="AK46" i="24"/>
  <c r="AF46" i="24"/>
  <c r="AE46" i="24"/>
  <c r="AA40" i="24"/>
  <c r="AK40" i="24"/>
  <c r="AF40" i="24"/>
  <c r="AE40" i="24"/>
  <c r="AV34" i="49"/>
  <c r="AW34" i="49" s="1"/>
  <c r="AR34" i="49"/>
  <c r="AR33" i="23"/>
  <c r="AV33" i="23"/>
  <c r="AW33" i="23" s="1"/>
  <c r="AG42" i="52"/>
  <c r="AL42" i="52"/>
  <c r="AV32" i="33"/>
  <c r="AW32" i="33" s="1"/>
  <c r="AR32" i="33"/>
  <c r="AL50" i="46"/>
  <c r="AG50" i="46"/>
  <c r="AA48" i="8"/>
  <c r="AK48" i="8"/>
  <c r="AF48" i="8"/>
  <c r="AE48" i="8"/>
  <c r="AF41" i="8"/>
  <c r="AE41" i="8"/>
  <c r="AA41" i="8"/>
  <c r="AK41" i="8"/>
  <c r="AE53" i="8"/>
  <c r="AA53" i="8"/>
  <c r="AK53" i="8"/>
  <c r="AF53" i="8"/>
  <c r="AR31" i="23"/>
  <c r="AV31" i="23"/>
  <c r="AW31" i="23" s="1"/>
  <c r="AK47" i="34"/>
  <c r="AF47" i="34"/>
  <c r="AA47" i="34"/>
  <c r="AE47" i="34"/>
  <c r="AF36" i="14"/>
  <c r="AE36" i="14"/>
  <c r="AK36" i="14"/>
  <c r="AA36" i="14"/>
  <c r="AF27" i="14"/>
  <c r="AE27" i="14"/>
  <c r="AK27" i="14"/>
  <c r="AA27" i="14"/>
  <c r="AF52" i="14"/>
  <c r="AE52" i="14"/>
  <c r="AK52" i="14"/>
  <c r="AA52" i="14"/>
  <c r="AV37" i="24"/>
  <c r="AW37" i="24" s="1"/>
  <c r="AR37" i="24"/>
  <c r="AG50" i="62"/>
  <c r="AL50" i="62"/>
  <c r="AL58" i="21"/>
  <c r="AG58" i="21"/>
  <c r="AV34" i="25"/>
  <c r="AW34" i="25" s="1"/>
  <c r="AR34" i="25"/>
  <c r="AA40" i="8"/>
  <c r="AK40" i="8"/>
  <c r="AF40" i="8"/>
  <c r="AE40" i="8"/>
  <c r="AE43" i="8"/>
  <c r="AF43" i="8"/>
  <c r="AA43" i="8"/>
  <c r="AK43" i="8"/>
  <c r="AF39" i="8"/>
  <c r="AA39" i="8"/>
  <c r="AK39" i="8"/>
  <c r="AE39" i="8"/>
  <c r="AL36" i="21"/>
  <c r="AG36" i="21"/>
  <c r="AF46" i="34"/>
  <c r="AA46" i="34"/>
  <c r="AK46" i="34"/>
  <c r="AE46" i="34"/>
  <c r="AK45" i="49"/>
  <c r="AF45" i="49"/>
  <c r="AA45" i="49"/>
  <c r="AE45" i="49"/>
  <c r="AG31" i="45"/>
  <c r="AL31" i="45"/>
  <c r="AL56" i="45"/>
  <c r="AG56" i="45"/>
  <c r="AG55" i="37"/>
  <c r="AL55" i="37"/>
  <c r="AL27" i="53"/>
  <c r="AG27" i="53"/>
  <c r="AF55" i="42"/>
  <c r="AE55" i="42"/>
  <c r="AK55" i="42"/>
  <c r="AA55" i="42"/>
  <c r="AF36" i="42"/>
  <c r="AE36" i="42"/>
  <c r="AA36" i="42"/>
  <c r="AK36" i="42"/>
  <c r="AE48" i="42"/>
  <c r="AA48" i="42"/>
  <c r="AK48" i="42"/>
  <c r="AF48" i="42"/>
  <c r="AU37" i="9"/>
  <c r="AU27" i="9"/>
  <c r="E7" i="41"/>
  <c r="E6" i="41"/>
  <c r="E5" i="41"/>
  <c r="AL30" i="15"/>
  <c r="AG30" i="15"/>
  <c r="AA58" i="14"/>
  <c r="AE58" i="14"/>
  <c r="AK58" i="14"/>
  <c r="AF58" i="14"/>
  <c r="AF48" i="14"/>
  <c r="AE48" i="14"/>
  <c r="AK48" i="14"/>
  <c r="AA48" i="14"/>
  <c r="AG35" i="7"/>
  <c r="AL35" i="7"/>
  <c r="AV31" i="49"/>
  <c r="AW31" i="49" s="1"/>
  <c r="AR31" i="49"/>
  <c r="AL55" i="32"/>
  <c r="AG55" i="32"/>
  <c r="AL58" i="32"/>
  <c r="AG58" i="32"/>
  <c r="AL38" i="27"/>
  <c r="AG38" i="27"/>
  <c r="AV34" i="42"/>
  <c r="AW34" i="42" s="1"/>
  <c r="AR34" i="42"/>
  <c r="AL39" i="53"/>
  <c r="AG39" i="53"/>
  <c r="AG58" i="53"/>
  <c r="AL58" i="53"/>
  <c r="AR33" i="34"/>
  <c r="AV33" i="34"/>
  <c r="AW33" i="34" s="1"/>
  <c r="AG38" i="48"/>
  <c r="AL38" i="48"/>
  <c r="AG43" i="56"/>
  <c r="AL43" i="56"/>
  <c r="AL42" i="15"/>
  <c r="AG42" i="15"/>
  <c r="AL45" i="62"/>
  <c r="AG45" i="62"/>
  <c r="AL28" i="7"/>
  <c r="AG28" i="7"/>
  <c r="AV36" i="61"/>
  <c r="AW36" i="61" s="1"/>
  <c r="AR36" i="61"/>
  <c r="AL31" i="31"/>
  <c r="AG31" i="31"/>
  <c r="AG53" i="32"/>
  <c r="AL53" i="32"/>
  <c r="AL41" i="32"/>
  <c r="AG41" i="32"/>
  <c r="AF56" i="33"/>
  <c r="AE56" i="33"/>
  <c r="AK56" i="33"/>
  <c r="AA56" i="33"/>
  <c r="AA57" i="33"/>
  <c r="AF57" i="33"/>
  <c r="AK57" i="33"/>
  <c r="AE57" i="33"/>
  <c r="AF42" i="33"/>
  <c r="AA42" i="33"/>
  <c r="AK42" i="33"/>
  <c r="AE42" i="33"/>
  <c r="AE38" i="33"/>
  <c r="AA38" i="33"/>
  <c r="AK38" i="33"/>
  <c r="AF38" i="33"/>
  <c r="AL55" i="12"/>
  <c r="AG55" i="12"/>
  <c r="AL33" i="52"/>
  <c r="AG33" i="52"/>
  <c r="AV36" i="44"/>
  <c r="AW36" i="44" s="1"/>
  <c r="AR36" i="44"/>
  <c r="AL32" i="21"/>
  <c r="AG32" i="21"/>
  <c r="AV27" i="17"/>
  <c r="AW27" i="17" s="1"/>
  <c r="AR27" i="17"/>
  <c r="AV30" i="8"/>
  <c r="AW30" i="8" s="1"/>
  <c r="AR30" i="8"/>
  <c r="AG31" i="53"/>
  <c r="AL31" i="53"/>
  <c r="AG57" i="53"/>
  <c r="AL57" i="53"/>
  <c r="AG35" i="38"/>
  <c r="AL35" i="38"/>
  <c r="AL39" i="62"/>
  <c r="AG39" i="62"/>
  <c r="AL40" i="7"/>
  <c r="AG40" i="7"/>
  <c r="AV34" i="16"/>
  <c r="AW34" i="16" s="1"/>
  <c r="AR34" i="16"/>
  <c r="BF39" i="19"/>
  <c r="BF40" i="19" s="1"/>
  <c r="BF42" i="19" s="1"/>
  <c r="E12" i="19"/>
  <c r="AG37" i="52"/>
  <c r="AL37" i="52"/>
  <c r="AV32" i="44"/>
  <c r="AW32" i="44" s="1"/>
  <c r="AR32" i="44"/>
  <c r="AF55" i="36"/>
  <c r="AE55" i="36"/>
  <c r="AK55" i="36"/>
  <c r="AA55" i="36"/>
  <c r="AF36" i="36"/>
  <c r="AE36" i="36"/>
  <c r="AA36" i="36"/>
  <c r="AK36" i="36"/>
  <c r="AE48" i="36"/>
  <c r="AA48" i="36"/>
  <c r="AK48" i="36"/>
  <c r="AF48" i="36"/>
  <c r="AV27" i="33"/>
  <c r="AW27" i="33" s="1"/>
  <c r="AR27" i="33"/>
  <c r="AL34" i="37"/>
  <c r="AG34" i="37"/>
  <c r="AC58" i="57"/>
  <c r="AD55" i="57"/>
  <c r="AD53" i="57"/>
  <c r="AD51" i="57"/>
  <c r="AD49" i="57"/>
  <c r="AD47" i="57"/>
  <c r="AD45" i="57"/>
  <c r="AD43" i="57"/>
  <c r="AD34" i="57"/>
  <c r="AC55" i="57"/>
  <c r="AC53" i="57"/>
  <c r="AC51" i="57"/>
  <c r="AC49" i="57"/>
  <c r="AC47" i="57"/>
  <c r="AC45" i="57"/>
  <c r="AC43" i="57"/>
  <c r="AD41" i="57"/>
  <c r="AD39" i="57"/>
  <c r="AC34" i="57"/>
  <c r="AD33" i="57"/>
  <c r="AC57" i="57"/>
  <c r="AC52" i="57"/>
  <c r="AD42" i="57"/>
  <c r="AD38" i="57"/>
  <c r="AC33" i="57"/>
  <c r="AD30" i="57"/>
  <c r="AD50" i="57"/>
  <c r="AC42" i="57"/>
  <c r="AC41" i="57"/>
  <c r="AC38" i="57"/>
  <c r="AD36" i="57"/>
  <c r="AC30" i="57"/>
  <c r="AD27" i="57"/>
  <c r="AC50" i="57"/>
  <c r="AD40" i="57"/>
  <c r="AC39" i="57"/>
  <c r="AC36" i="57"/>
  <c r="AC27" i="57"/>
  <c r="AC48" i="57"/>
  <c r="AC31" i="57"/>
  <c r="AD28" i="57"/>
  <c r="AD46" i="57"/>
  <c r="AC28" i="57"/>
  <c r="AC46" i="57"/>
  <c r="AD35" i="57"/>
  <c r="AD56" i="57"/>
  <c r="AC35" i="57"/>
  <c r="AD29" i="57"/>
  <c r="AC56" i="57"/>
  <c r="AC29" i="57"/>
  <c r="AD54" i="57"/>
  <c r="AD44" i="57"/>
  <c r="AD58" i="57"/>
  <c r="AC54" i="57"/>
  <c r="AC44" i="57"/>
  <c r="AD31" i="57"/>
  <c r="AD52" i="57"/>
  <c r="AC37" i="57"/>
  <c r="AC32" i="57"/>
  <c r="AD57" i="57"/>
  <c r="AD37" i="57"/>
  <c r="AD32" i="57"/>
  <c r="AD48" i="57"/>
  <c r="AC40" i="57"/>
  <c r="AU37" i="57"/>
  <c r="AT37" i="57"/>
  <c r="AT29" i="13"/>
  <c r="AU29" i="13"/>
  <c r="AT36" i="13"/>
  <c r="AG43" i="15"/>
  <c r="AL43" i="15"/>
  <c r="AG30" i="21"/>
  <c r="AL30" i="21"/>
  <c r="AV37" i="29"/>
  <c r="AW37" i="29" s="1"/>
  <c r="AR37" i="29"/>
  <c r="AG33" i="31"/>
  <c r="AL33" i="31"/>
  <c r="AL47" i="32"/>
  <c r="AG47" i="32"/>
  <c r="AA32" i="25"/>
  <c r="AK32" i="25"/>
  <c r="AF32" i="25"/>
  <c r="AE32" i="25"/>
  <c r="AF40" i="25"/>
  <c r="AE40" i="25"/>
  <c r="AA40" i="25"/>
  <c r="AK40" i="25"/>
  <c r="AF52" i="25"/>
  <c r="AE52" i="25"/>
  <c r="AA52" i="25"/>
  <c r="AK52" i="25"/>
  <c r="AG30" i="37"/>
  <c r="AL30" i="37"/>
  <c r="AL44" i="53"/>
  <c r="AG44" i="53"/>
  <c r="AG40" i="46"/>
  <c r="AL40" i="46"/>
  <c r="AF34" i="18"/>
  <c r="AE34" i="18"/>
  <c r="AA34" i="18"/>
  <c r="AK34" i="18"/>
  <c r="AF58" i="18"/>
  <c r="AE58" i="18"/>
  <c r="AK58" i="18"/>
  <c r="AA58" i="18"/>
  <c r="AA54" i="18"/>
  <c r="AK54" i="18"/>
  <c r="AF54" i="18"/>
  <c r="AE54" i="18"/>
  <c r="AG39" i="46"/>
  <c r="AL39" i="46"/>
  <c r="AU32" i="58"/>
  <c r="AT33" i="58"/>
  <c r="AK46" i="61"/>
  <c r="AF46" i="61"/>
  <c r="AE46" i="61"/>
  <c r="AA46" i="61"/>
  <c r="AF51" i="61"/>
  <c r="AK51" i="61"/>
  <c r="AA51" i="61"/>
  <c r="AE51" i="61"/>
  <c r="E12" i="11"/>
  <c r="BF39" i="11"/>
  <c r="BF40" i="11" s="1"/>
  <c r="BF42" i="11" s="1"/>
  <c r="AL38" i="7"/>
  <c r="AG38" i="7"/>
  <c r="AA53" i="23"/>
  <c r="AK53" i="23"/>
  <c r="AF53" i="23"/>
  <c r="AE53" i="23"/>
  <c r="AA41" i="23"/>
  <c r="AF41" i="23"/>
  <c r="AE41" i="23"/>
  <c r="AK41" i="23"/>
  <c r="AL52" i="27"/>
  <c r="AG52" i="27"/>
  <c r="AL57" i="27"/>
  <c r="AG57" i="27"/>
  <c r="AG38" i="52"/>
  <c r="AL38" i="52"/>
  <c r="AF56" i="10"/>
  <c r="AE56" i="10"/>
  <c r="AA56" i="10"/>
  <c r="AK56" i="10"/>
  <c r="AF44" i="10"/>
  <c r="AE44" i="10"/>
  <c r="AK44" i="10"/>
  <c r="AA44" i="10"/>
  <c r="AF28" i="10"/>
  <c r="AK28" i="10"/>
  <c r="AA28" i="10"/>
  <c r="AE28" i="10"/>
  <c r="AA55" i="10"/>
  <c r="AK55" i="10"/>
  <c r="AE55" i="10"/>
  <c r="AF55" i="10"/>
  <c r="AF54" i="17"/>
  <c r="AK54" i="17"/>
  <c r="AE54" i="17"/>
  <c r="AA54" i="17"/>
  <c r="AF46" i="17"/>
  <c r="AK46" i="17"/>
  <c r="AE46" i="17"/>
  <c r="AA46" i="17"/>
  <c r="AE56" i="30"/>
  <c r="AK56" i="30"/>
  <c r="AA56" i="30"/>
  <c r="AF56" i="30"/>
  <c r="AK33" i="30"/>
  <c r="AF33" i="30"/>
  <c r="AE33" i="30"/>
  <c r="AA33" i="30"/>
  <c r="AF53" i="30"/>
  <c r="AE53" i="30"/>
  <c r="AA53" i="30"/>
  <c r="AK53" i="30"/>
  <c r="AA30" i="30"/>
  <c r="AK30" i="30"/>
  <c r="AF30" i="30"/>
  <c r="AE30" i="30"/>
  <c r="AE37" i="26"/>
  <c r="AA37" i="26"/>
  <c r="AK37" i="26"/>
  <c r="AF37" i="26"/>
  <c r="AK45" i="26"/>
  <c r="AF45" i="26"/>
  <c r="AE45" i="26"/>
  <c r="AA45" i="26"/>
  <c r="AK51" i="26"/>
  <c r="AF51" i="26"/>
  <c r="AE51" i="26"/>
  <c r="AA51" i="26"/>
  <c r="AF47" i="26"/>
  <c r="AE47" i="26"/>
  <c r="AA47" i="26"/>
  <c r="AK47" i="26"/>
  <c r="AE39" i="26"/>
  <c r="AA39" i="26"/>
  <c r="AK39" i="26"/>
  <c r="AF39" i="26"/>
  <c r="AA52" i="26"/>
  <c r="AF52" i="26"/>
  <c r="AE52" i="26"/>
  <c r="AK52" i="26"/>
  <c r="AG53" i="46"/>
  <c r="AL53" i="46"/>
  <c r="AG47" i="56"/>
  <c r="AL47" i="56"/>
  <c r="AV31" i="30"/>
  <c r="AW31" i="30" s="1"/>
  <c r="AR31" i="30"/>
  <c r="AL55" i="62"/>
  <c r="AG55" i="62"/>
  <c r="AG57" i="7"/>
  <c r="AL57" i="7"/>
  <c r="AL49" i="21"/>
  <c r="AG49" i="21"/>
  <c r="AV32" i="16"/>
  <c r="AW32" i="16" s="1"/>
  <c r="AR32" i="16"/>
  <c r="AL30" i="31"/>
  <c r="AG30" i="31"/>
  <c r="AR33" i="33"/>
  <c r="AV33" i="33"/>
  <c r="AW33" i="33" s="1"/>
  <c r="AG28" i="45"/>
  <c r="AL28" i="45"/>
  <c r="AV35" i="34"/>
  <c r="AW35" i="34" s="1"/>
  <c r="AR35" i="34"/>
  <c r="AT30" i="50"/>
  <c r="AU37" i="50"/>
  <c r="AG46" i="38"/>
  <c r="AL46" i="38"/>
  <c r="AG37" i="38"/>
  <c r="AL37" i="38"/>
  <c r="AL44" i="15"/>
  <c r="AG44" i="15"/>
  <c r="AV32" i="24"/>
  <c r="AW32" i="24" s="1"/>
  <c r="AR32" i="24"/>
  <c r="AL53" i="62"/>
  <c r="AG53" i="62"/>
  <c r="AL46" i="7"/>
  <c r="AG46" i="7"/>
  <c r="AF44" i="44"/>
  <c r="AK44" i="44"/>
  <c r="AE44" i="44"/>
  <c r="AA44" i="44"/>
  <c r="AK34" i="44"/>
  <c r="AF34" i="44"/>
  <c r="AE34" i="44"/>
  <c r="AA34" i="44"/>
  <c r="AV27" i="16"/>
  <c r="AW27" i="16" s="1"/>
  <c r="AR27" i="16"/>
  <c r="AG45" i="31"/>
  <c r="AL45" i="31"/>
  <c r="AG42" i="32"/>
  <c r="AL42" i="32"/>
  <c r="AV35" i="23"/>
  <c r="AW35" i="23" s="1"/>
  <c r="AR35" i="23"/>
  <c r="AG42" i="27"/>
  <c r="AL42" i="27"/>
  <c r="AK53" i="16"/>
  <c r="AF53" i="16"/>
  <c r="AE53" i="16"/>
  <c r="AA53" i="16"/>
  <c r="AK49" i="16"/>
  <c r="AA49" i="16"/>
  <c r="AF49" i="16"/>
  <c r="AE49" i="16"/>
  <c r="AF44" i="29"/>
  <c r="AK44" i="29"/>
  <c r="AE44" i="29"/>
  <c r="AA44" i="29"/>
  <c r="AK27" i="29"/>
  <c r="AF27" i="29"/>
  <c r="AE27" i="29"/>
  <c r="AA27" i="29"/>
  <c r="AF50" i="29"/>
  <c r="AE50" i="29"/>
  <c r="AK50" i="29"/>
  <c r="AA50" i="29"/>
  <c r="AF56" i="29"/>
  <c r="AE56" i="29"/>
  <c r="AA56" i="29"/>
  <c r="AK56" i="29"/>
  <c r="AK31" i="29"/>
  <c r="AE31" i="29"/>
  <c r="AA31" i="29"/>
  <c r="AF31" i="29"/>
  <c r="AK55" i="29"/>
  <c r="AF55" i="29"/>
  <c r="AE55" i="29"/>
  <c r="AA55" i="29"/>
  <c r="AL29" i="52"/>
  <c r="AG29" i="52"/>
  <c r="AG52" i="45"/>
  <c r="AL52" i="45"/>
  <c r="AG32" i="38"/>
  <c r="AL32" i="38"/>
  <c r="AL48" i="15"/>
  <c r="AG48" i="15"/>
  <c r="AF53" i="24"/>
  <c r="AE53" i="24"/>
  <c r="AA53" i="24"/>
  <c r="AK53" i="24"/>
  <c r="AA28" i="24"/>
  <c r="AK28" i="24"/>
  <c r="AF28" i="24"/>
  <c r="AE28" i="24"/>
  <c r="AF31" i="24"/>
  <c r="AE31" i="24"/>
  <c r="AK31" i="24"/>
  <c r="AA31" i="24"/>
  <c r="AF39" i="24"/>
  <c r="AA39" i="24"/>
  <c r="AE39" i="24"/>
  <c r="AK39" i="24"/>
  <c r="AF58" i="24"/>
  <c r="AE58" i="24"/>
  <c r="AA58" i="24"/>
  <c r="AK58" i="24"/>
  <c r="AL44" i="7"/>
  <c r="AG44" i="7"/>
  <c r="AL57" i="21"/>
  <c r="AG57" i="21"/>
  <c r="AG28" i="32"/>
  <c r="AL28" i="32"/>
  <c r="AV33" i="36"/>
  <c r="AW33" i="36" s="1"/>
  <c r="AR33" i="36"/>
  <c r="AR30" i="33"/>
  <c r="AV30" i="33"/>
  <c r="AW30" i="33" s="1"/>
  <c r="AG58" i="56"/>
  <c r="AL58" i="56"/>
  <c r="AL53" i="48"/>
  <c r="AG53" i="48"/>
  <c r="AG37" i="46"/>
  <c r="AL37" i="46"/>
  <c r="AG55" i="53"/>
  <c r="AL55" i="53"/>
  <c r="AW29" i="8"/>
  <c r="AG38" i="56"/>
  <c r="AL38" i="56"/>
  <c r="AF40" i="42"/>
  <c r="AE40" i="42"/>
  <c r="AA40" i="42"/>
  <c r="AK40" i="42"/>
  <c r="AG48" i="45"/>
  <c r="AL48" i="45"/>
  <c r="AD56" i="13"/>
  <c r="AD54" i="13"/>
  <c r="AD52" i="13"/>
  <c r="AD50" i="13"/>
  <c r="AD48" i="13"/>
  <c r="AD46" i="13"/>
  <c r="AD44" i="13"/>
  <c r="AC38" i="13"/>
  <c r="AC30" i="13"/>
  <c r="AD29" i="13"/>
  <c r="AC42" i="13"/>
  <c r="AD40" i="13"/>
  <c r="AC37" i="13"/>
  <c r="AD36" i="13"/>
  <c r="AC28" i="13"/>
  <c r="AD27" i="13"/>
  <c r="AD58" i="13"/>
  <c r="AC35" i="13"/>
  <c r="AC58" i="13"/>
  <c r="AD55" i="13"/>
  <c r="AD53" i="13"/>
  <c r="AD51" i="13"/>
  <c r="AD49" i="13"/>
  <c r="AD47" i="13"/>
  <c r="AD45" i="13"/>
  <c r="AD43" i="13"/>
  <c r="AD34" i="13"/>
  <c r="AD57" i="13"/>
  <c r="AC41" i="13"/>
  <c r="AC39" i="13"/>
  <c r="AC33" i="13"/>
  <c r="AD32" i="13"/>
  <c r="AD42" i="13"/>
  <c r="AD38" i="13"/>
  <c r="AC55" i="13"/>
  <c r="AC51" i="13"/>
  <c r="AC47" i="13"/>
  <c r="AC43" i="13"/>
  <c r="AD37" i="13"/>
  <c r="AC36" i="13"/>
  <c r="AD35" i="13"/>
  <c r="AD39" i="13"/>
  <c r="AC34" i="13"/>
  <c r="AD33" i="13"/>
  <c r="AC56" i="13"/>
  <c r="AC52" i="13"/>
  <c r="AC48" i="13"/>
  <c r="AC44" i="13"/>
  <c r="AC32" i="13"/>
  <c r="AD31" i="13"/>
  <c r="AC31" i="13"/>
  <c r="AD30" i="13"/>
  <c r="AC53" i="13"/>
  <c r="AC49" i="13"/>
  <c r="AC45" i="13"/>
  <c r="AC29" i="13"/>
  <c r="AD28" i="13"/>
  <c r="AC57" i="13"/>
  <c r="AC40" i="13"/>
  <c r="AC27" i="13"/>
  <c r="AD41" i="13"/>
  <c r="AC54" i="13"/>
  <c r="AC50" i="13"/>
  <c r="AC46" i="13"/>
  <c r="AG30" i="38"/>
  <c r="AL30" i="38"/>
  <c r="AL46" i="31"/>
  <c r="AG46" i="31"/>
  <c r="AA31" i="34"/>
  <c r="AK31" i="34"/>
  <c r="AF31" i="34"/>
  <c r="AE31" i="34"/>
  <c r="AF27" i="34"/>
  <c r="AA27" i="34"/>
  <c r="AK27" i="34"/>
  <c r="AE27" i="34"/>
  <c r="AK53" i="34"/>
  <c r="AE53" i="34"/>
  <c r="AA53" i="34"/>
  <c r="AF53" i="34"/>
  <c r="AR29" i="25"/>
  <c r="AV29" i="25"/>
  <c r="AW29" i="25" s="1"/>
  <c r="AE45" i="8"/>
  <c r="AA45" i="8"/>
  <c r="AK45" i="8"/>
  <c r="AF45" i="8"/>
  <c r="AF46" i="8"/>
  <c r="AE46" i="8"/>
  <c r="AA46" i="8"/>
  <c r="AK46" i="8"/>
  <c r="AA36" i="8"/>
  <c r="AE36" i="8"/>
  <c r="AK36" i="8"/>
  <c r="AF36" i="8"/>
  <c r="AK42" i="8"/>
  <c r="AA42" i="8"/>
  <c r="AF42" i="8"/>
  <c r="AE42" i="8"/>
  <c r="AA41" i="34"/>
  <c r="AK41" i="34"/>
  <c r="AE41" i="34"/>
  <c r="AF41" i="34"/>
  <c r="AE42" i="34"/>
  <c r="AA42" i="34"/>
  <c r="AK42" i="34"/>
  <c r="AF42" i="34"/>
  <c r="AF48" i="34"/>
  <c r="AE48" i="34"/>
  <c r="AK48" i="34"/>
  <c r="AA48" i="34"/>
  <c r="AF50" i="49"/>
  <c r="AE50" i="49"/>
  <c r="AA50" i="49"/>
  <c r="AK50" i="49"/>
  <c r="AA35" i="49"/>
  <c r="AK35" i="49"/>
  <c r="AF35" i="49"/>
  <c r="AE35" i="49"/>
  <c r="AF46" i="49"/>
  <c r="AK46" i="49"/>
  <c r="AE46" i="49"/>
  <c r="AA46" i="49"/>
  <c r="AK47" i="49"/>
  <c r="AA47" i="49"/>
  <c r="AF47" i="49"/>
  <c r="AE47" i="49"/>
  <c r="AL47" i="52"/>
  <c r="AG47" i="52"/>
  <c r="AV31" i="18"/>
  <c r="AW31" i="18" s="1"/>
  <c r="AR31" i="18"/>
  <c r="AG36" i="53"/>
  <c r="AL36" i="53"/>
  <c r="AE50" i="42"/>
  <c r="AA50" i="42"/>
  <c r="AK50" i="42"/>
  <c r="AF50" i="42"/>
  <c r="AG44" i="46"/>
  <c r="AL44" i="46"/>
  <c r="AU31" i="9"/>
  <c r="AT34" i="9"/>
  <c r="AT28" i="9"/>
  <c r="AK49" i="14"/>
  <c r="AF49" i="14"/>
  <c r="AE49" i="14"/>
  <c r="AA49" i="14"/>
  <c r="AE57" i="14"/>
  <c r="AA57" i="14"/>
  <c r="AK57" i="14"/>
  <c r="AF57" i="14"/>
  <c r="AK35" i="14"/>
  <c r="AF35" i="14"/>
  <c r="AE35" i="14"/>
  <c r="AA35" i="14"/>
  <c r="AF50" i="14"/>
  <c r="AE50" i="14"/>
  <c r="AK50" i="14"/>
  <c r="AA50" i="14"/>
  <c r="AA33" i="14"/>
  <c r="AK33" i="14"/>
  <c r="AF33" i="14"/>
  <c r="AE33" i="14"/>
  <c r="AG48" i="21"/>
  <c r="AL48" i="21"/>
  <c r="AV36" i="49"/>
  <c r="AW36" i="49" s="1"/>
  <c r="AR36" i="49"/>
  <c r="AL51" i="31"/>
  <c r="AG51" i="31"/>
  <c r="AL39" i="52"/>
  <c r="AG39" i="52"/>
  <c r="AR37" i="26"/>
  <c r="AV37" i="26"/>
  <c r="AW37" i="26" s="1"/>
  <c r="AR28" i="42"/>
  <c r="AV28" i="42"/>
  <c r="AW28" i="42" s="1"/>
  <c r="AL38" i="37"/>
  <c r="AG38" i="37"/>
  <c r="AL46" i="56"/>
  <c r="AG46" i="56"/>
  <c r="AG35" i="46"/>
  <c r="AL35" i="46"/>
  <c r="E4" i="32"/>
  <c r="AP48" i="32"/>
  <c r="AP46" i="32"/>
  <c r="AP50" i="32"/>
  <c r="AP52" i="32"/>
  <c r="AP41" i="32"/>
  <c r="AP54" i="32"/>
  <c r="AP51" i="32"/>
  <c r="AP42" i="32"/>
  <c r="AP43" i="32"/>
  <c r="AP44" i="32"/>
  <c r="AP45" i="32"/>
  <c r="AP53" i="32"/>
  <c r="AP49" i="32"/>
  <c r="AP47" i="32"/>
  <c r="U9" i="32"/>
  <c r="AP40" i="32"/>
  <c r="AE27" i="33"/>
  <c r="AA27" i="33"/>
  <c r="AK27" i="33"/>
  <c r="AF27" i="33"/>
  <c r="AE40" i="33"/>
  <c r="AA40" i="33"/>
  <c r="AK40" i="33"/>
  <c r="AF40" i="33"/>
  <c r="AK31" i="33"/>
  <c r="AF31" i="33"/>
  <c r="AE31" i="33"/>
  <c r="AA31" i="33"/>
  <c r="AG29" i="48"/>
  <c r="AL29" i="48"/>
  <c r="AC58" i="58"/>
  <c r="AD55" i="58"/>
  <c r="AD56" i="58"/>
  <c r="AD54" i="58"/>
  <c r="AD52" i="58"/>
  <c r="AD50" i="58"/>
  <c r="AD48" i="58"/>
  <c r="AD46" i="58"/>
  <c r="AD44" i="58"/>
  <c r="AC38" i="58"/>
  <c r="AC30" i="58"/>
  <c r="AD29" i="58"/>
  <c r="AD51" i="58"/>
  <c r="AD40" i="58"/>
  <c r="AD32" i="58"/>
  <c r="AC31" i="58"/>
  <c r="AC54" i="58"/>
  <c r="AC51" i="58"/>
  <c r="AC45" i="58"/>
  <c r="AD42" i="58"/>
  <c r="AD35" i="58"/>
  <c r="AD34" i="58"/>
  <c r="AC33" i="58"/>
  <c r="AC53" i="58"/>
  <c r="AC50" i="58"/>
  <c r="AD47" i="58"/>
  <c r="AC39" i="58"/>
  <c r="AD37" i="58"/>
  <c r="AC36" i="58"/>
  <c r="AD27" i="58"/>
  <c r="AC47" i="58"/>
  <c r="AC44" i="58"/>
  <c r="AD38" i="58"/>
  <c r="AC37" i="58"/>
  <c r="AD28" i="58"/>
  <c r="AC27" i="58"/>
  <c r="AC55" i="58"/>
  <c r="AC41" i="58"/>
  <c r="AC40" i="58"/>
  <c r="AD58" i="58"/>
  <c r="AD53" i="58"/>
  <c r="AC49" i="58"/>
  <c r="AD43" i="58"/>
  <c r="AC42" i="58"/>
  <c r="AD33" i="58"/>
  <c r="AC56" i="58"/>
  <c r="AC43" i="58"/>
  <c r="AC32" i="58"/>
  <c r="AD30" i="58"/>
  <c r="AD57" i="58"/>
  <c r="AC46" i="58"/>
  <c r="AD39" i="58"/>
  <c r="AD36" i="58"/>
  <c r="AC29" i="58"/>
  <c r="AC57" i="58"/>
  <c r="AD45" i="58"/>
  <c r="AD31" i="58"/>
  <c r="AC28" i="58"/>
  <c r="AC52" i="58"/>
  <c r="AD49" i="58"/>
  <c r="AD41" i="58"/>
  <c r="AC34" i="58"/>
  <c r="AC48" i="58"/>
  <c r="AC35" i="58"/>
  <c r="AR33" i="30"/>
  <c r="AV33" i="30"/>
  <c r="AW33" i="30" s="1"/>
  <c r="AG43" i="7"/>
  <c r="AL43" i="7"/>
  <c r="AG44" i="21"/>
  <c r="AL44" i="21"/>
  <c r="AV29" i="29"/>
  <c r="AW29" i="29" s="1"/>
  <c r="AR29" i="29"/>
  <c r="AR37" i="8"/>
  <c r="AV37" i="8"/>
  <c r="AW37" i="8" s="1"/>
  <c r="AV33" i="42"/>
  <c r="AW33" i="42" s="1"/>
  <c r="AR33" i="42"/>
  <c r="AG50" i="45"/>
  <c r="AL50" i="45"/>
  <c r="AG45" i="56"/>
  <c r="AL45" i="56"/>
  <c r="AG27" i="62"/>
  <c r="AL27" i="62"/>
  <c r="AW27" i="61"/>
  <c r="AL32" i="27"/>
  <c r="AG32" i="27"/>
  <c r="AL54" i="12"/>
  <c r="AG54" i="12"/>
  <c r="AA57" i="36"/>
  <c r="AK57" i="36"/>
  <c r="AF57" i="36"/>
  <c r="AE57" i="36"/>
  <c r="AE50" i="36"/>
  <c r="AA50" i="36"/>
  <c r="AK50" i="36"/>
  <c r="AF50" i="36"/>
  <c r="AV35" i="33"/>
  <c r="AW35" i="33" s="1"/>
  <c r="AR35" i="33"/>
  <c r="AG57" i="45"/>
  <c r="AL57" i="45"/>
  <c r="AT28" i="57"/>
  <c r="AU30" i="57"/>
  <c r="AU30" i="13"/>
  <c r="AT30" i="13"/>
  <c r="AG50" i="12"/>
  <c r="AL50" i="12"/>
  <c r="AA39" i="25"/>
  <c r="AK39" i="25"/>
  <c r="AF39" i="25"/>
  <c r="AE39" i="25"/>
  <c r="AK34" i="25"/>
  <c r="AF34" i="25"/>
  <c r="AE34" i="25"/>
  <c r="AA34" i="25"/>
  <c r="AF58" i="25"/>
  <c r="AE58" i="25"/>
  <c r="AK58" i="25"/>
  <c r="AA58" i="25"/>
  <c r="AF54" i="25"/>
  <c r="AE54" i="25"/>
  <c r="AA54" i="25"/>
  <c r="AK54" i="25"/>
  <c r="AL31" i="52"/>
  <c r="AG31" i="52"/>
  <c r="AP51" i="45"/>
  <c r="AP48" i="45"/>
  <c r="AP40" i="45"/>
  <c r="AP50" i="45"/>
  <c r="AP43" i="45"/>
  <c r="AP53" i="45"/>
  <c r="AP52" i="45"/>
  <c r="AP44" i="45"/>
  <c r="AP41" i="45"/>
  <c r="E4" i="45"/>
  <c r="AP54" i="45"/>
  <c r="AP46" i="45"/>
  <c r="AP49" i="45"/>
  <c r="AP45" i="45"/>
  <c r="AP47" i="45"/>
  <c r="AP42" i="45"/>
  <c r="U9" i="45"/>
  <c r="AL34" i="48"/>
  <c r="AG34" i="48"/>
  <c r="AF39" i="18"/>
  <c r="AE39" i="18"/>
  <c r="AA39" i="18"/>
  <c r="AK39" i="18"/>
  <c r="AA38" i="18"/>
  <c r="AK38" i="18"/>
  <c r="AF38" i="18"/>
  <c r="AE38" i="18"/>
  <c r="AF43" i="18"/>
  <c r="AE43" i="18"/>
  <c r="AA43" i="18"/>
  <c r="AK43" i="18"/>
  <c r="AE28" i="18"/>
  <c r="AA28" i="18"/>
  <c r="AK28" i="18"/>
  <c r="AF28" i="18"/>
  <c r="AA56" i="18"/>
  <c r="AK56" i="18"/>
  <c r="AF56" i="18"/>
  <c r="AE56" i="18"/>
  <c r="AT34" i="58"/>
  <c r="AU34" i="58"/>
  <c r="AG28" i="38"/>
  <c r="AL28" i="38"/>
  <c r="AK54" i="61"/>
  <c r="AA54" i="61"/>
  <c r="AF54" i="61"/>
  <c r="AE54" i="61"/>
  <c r="AE27" i="61"/>
  <c r="AK27" i="61"/>
  <c r="AF27" i="61"/>
  <c r="AA27" i="61"/>
  <c r="AA34" i="61"/>
  <c r="AF34" i="61"/>
  <c r="AE34" i="61"/>
  <c r="AK34" i="61"/>
  <c r="AF47" i="61"/>
  <c r="AE47" i="61"/>
  <c r="AA47" i="61"/>
  <c r="AK47" i="61"/>
  <c r="AV33" i="24"/>
  <c r="AW33" i="24" s="1"/>
  <c r="AR33" i="24"/>
  <c r="E5" i="11"/>
  <c r="E6" i="11"/>
  <c r="E7" i="11"/>
  <c r="AA49" i="23"/>
  <c r="AK49" i="23"/>
  <c r="AF49" i="23"/>
  <c r="AE49" i="23"/>
  <c r="AV28" i="61"/>
  <c r="AW28" i="61" s="1"/>
  <c r="AR28" i="61"/>
  <c r="AL39" i="27"/>
  <c r="AG39" i="27"/>
  <c r="AL56" i="12"/>
  <c r="AG56" i="12"/>
  <c r="AF30" i="10"/>
  <c r="AE30" i="10"/>
  <c r="AA30" i="10"/>
  <c r="AK30" i="10"/>
  <c r="AF57" i="10"/>
  <c r="AE57" i="10"/>
  <c r="AA57" i="10"/>
  <c r="AK57" i="10"/>
  <c r="AE55" i="17"/>
  <c r="AK55" i="17"/>
  <c r="AF55" i="17"/>
  <c r="AA55" i="17"/>
  <c r="AF39" i="17"/>
  <c r="AA39" i="17"/>
  <c r="AE39" i="17"/>
  <c r="AK39" i="17"/>
  <c r="AE51" i="17"/>
  <c r="AK51" i="17"/>
  <c r="AA51" i="17"/>
  <c r="AF51" i="17"/>
  <c r="AF55" i="30"/>
  <c r="AE55" i="30"/>
  <c r="AK55" i="30"/>
  <c r="AA55" i="30"/>
  <c r="AF37" i="30"/>
  <c r="AA37" i="30"/>
  <c r="AK37" i="30"/>
  <c r="AE37" i="30"/>
  <c r="AG42" i="53"/>
  <c r="AL42" i="53"/>
  <c r="AA49" i="26"/>
  <c r="AK49" i="26"/>
  <c r="AF49" i="26"/>
  <c r="AE49" i="26"/>
  <c r="AK55" i="26"/>
  <c r="AF55" i="26"/>
  <c r="AE55" i="26"/>
  <c r="AA55" i="26"/>
  <c r="AK57" i="26"/>
  <c r="AF57" i="26"/>
  <c r="AE57" i="26"/>
  <c r="AA57" i="26"/>
  <c r="AE43" i="26"/>
  <c r="AA43" i="26"/>
  <c r="AK43" i="26"/>
  <c r="AF43" i="26"/>
  <c r="AF40" i="26"/>
  <c r="AA40" i="26"/>
  <c r="AK40" i="26"/>
  <c r="AE40" i="26"/>
  <c r="AA54" i="26"/>
  <c r="AK54" i="26"/>
  <c r="AF54" i="26"/>
  <c r="AE54" i="26"/>
  <c r="AG46" i="48"/>
  <c r="AL46" i="48"/>
  <c r="AG53" i="56"/>
  <c r="AL53" i="56"/>
  <c r="AG37" i="48"/>
  <c r="AL37" i="48"/>
  <c r="AV30" i="30"/>
  <c r="AW30" i="30" s="1"/>
  <c r="AR30" i="30"/>
  <c r="AL57" i="62"/>
  <c r="AG57" i="62"/>
  <c r="AP54" i="27"/>
  <c r="AP52" i="27"/>
  <c r="AP50" i="27"/>
  <c r="AP48" i="27"/>
  <c r="AP46" i="27"/>
  <c r="AP44" i="27"/>
  <c r="AP42" i="27"/>
  <c r="AP51" i="27"/>
  <c r="E4" i="27"/>
  <c r="U9" i="27"/>
  <c r="AP45" i="27"/>
  <c r="AP49" i="27"/>
  <c r="AP53" i="27"/>
  <c r="AP43" i="27"/>
  <c r="AP47" i="27"/>
  <c r="AP40" i="27"/>
  <c r="AP41" i="27"/>
  <c r="AG34" i="45"/>
  <c r="AL34" i="45"/>
  <c r="AV37" i="14"/>
  <c r="AW37" i="14" s="1"/>
  <c r="AR37" i="14"/>
  <c r="AL57" i="37"/>
  <c r="AG57" i="37"/>
  <c r="AV32" i="34"/>
  <c r="AW32" i="34" s="1"/>
  <c r="AR32" i="34"/>
  <c r="AU30" i="50"/>
  <c r="AT33" i="50"/>
  <c r="AL57" i="15"/>
  <c r="AG57" i="15"/>
  <c r="AE39" i="44"/>
  <c r="AA39" i="44"/>
  <c r="AF39" i="44"/>
  <c r="AK39" i="44"/>
  <c r="AF46" i="44"/>
  <c r="AK46" i="44"/>
  <c r="AE46" i="44"/>
  <c r="AA46" i="44"/>
  <c r="AK43" i="44"/>
  <c r="AA43" i="44"/>
  <c r="AF43" i="44"/>
  <c r="AE43" i="44"/>
  <c r="AR37" i="61"/>
  <c r="AV37" i="61"/>
  <c r="AW37" i="61" s="1"/>
  <c r="AK34" i="16"/>
  <c r="AA34" i="16"/>
  <c r="AF34" i="16"/>
  <c r="AE34" i="16"/>
  <c r="AF54" i="16"/>
  <c r="AA54" i="16"/>
  <c r="AK54" i="16"/>
  <c r="AE54" i="16"/>
  <c r="AK40" i="29"/>
  <c r="AF40" i="29"/>
  <c r="AE40" i="29"/>
  <c r="AA40" i="29"/>
  <c r="AF57" i="29"/>
  <c r="AE57" i="29"/>
  <c r="AA57" i="29"/>
  <c r="AK57" i="29"/>
  <c r="AL49" i="38"/>
  <c r="AG49" i="38"/>
  <c r="AF55" i="24"/>
  <c r="AE55" i="24"/>
  <c r="AA55" i="24"/>
  <c r="AK55" i="24"/>
  <c r="AF41" i="24"/>
  <c r="AA41" i="24"/>
  <c r="AK41" i="24"/>
  <c r="AE41" i="24"/>
  <c r="AG52" i="21"/>
  <c r="AL52" i="21"/>
  <c r="AG55" i="27"/>
  <c r="AL55" i="27"/>
  <c r="AR34" i="17"/>
  <c r="AV34" i="17"/>
  <c r="AW34" i="17" s="1"/>
  <c r="AG27" i="52"/>
  <c r="AL27" i="52"/>
  <c r="AR28" i="44"/>
  <c r="AV28" i="44"/>
  <c r="AW28" i="44" s="1"/>
  <c r="AG32" i="45"/>
  <c r="AL32" i="45"/>
  <c r="AR34" i="34"/>
  <c r="AV34" i="34"/>
  <c r="AW34" i="34" s="1"/>
  <c r="AL49" i="46"/>
  <c r="AG49" i="46"/>
  <c r="AL57" i="12"/>
  <c r="AG57" i="12"/>
  <c r="AG27" i="32"/>
  <c r="AL27" i="32"/>
  <c r="AA41" i="33"/>
  <c r="AK41" i="33"/>
  <c r="AF41" i="33"/>
  <c r="AE41" i="33"/>
  <c r="AK34" i="33"/>
  <c r="AF34" i="33"/>
  <c r="AE34" i="33"/>
  <c r="AA34" i="33"/>
  <c r="AE58" i="33"/>
  <c r="AK58" i="33"/>
  <c r="AF58" i="33"/>
  <c r="AA58" i="33"/>
  <c r="AV29" i="26"/>
  <c r="AW29" i="26" s="1"/>
  <c r="AR29" i="26"/>
  <c r="AL32" i="37"/>
  <c r="AG32" i="37"/>
  <c r="AG29" i="53"/>
  <c r="AL29" i="53"/>
  <c r="AG38" i="15"/>
  <c r="AL38" i="15"/>
  <c r="AL56" i="7"/>
  <c r="AG56" i="7"/>
  <c r="AR35" i="29"/>
  <c r="AV35" i="29"/>
  <c r="AW35" i="29" s="1"/>
  <c r="AG51" i="32"/>
  <c r="AL51" i="32"/>
  <c r="AL33" i="32"/>
  <c r="AG33" i="32"/>
  <c r="AL40" i="48"/>
  <c r="AG40" i="48"/>
  <c r="AL52" i="56"/>
  <c r="AG52" i="56"/>
  <c r="AG37" i="15"/>
  <c r="AL37" i="15"/>
  <c r="AG45" i="15"/>
  <c r="AL45" i="15"/>
  <c r="AP41" i="62"/>
  <c r="AP42" i="62"/>
  <c r="E4" i="62"/>
  <c r="AP48" i="62"/>
  <c r="AP49" i="62"/>
  <c r="AP40" i="62"/>
  <c r="U9" i="62"/>
  <c r="AP51" i="62"/>
  <c r="AP52" i="62"/>
  <c r="AP50" i="62"/>
  <c r="AP45" i="62"/>
  <c r="AP53" i="62"/>
  <c r="AP47" i="62"/>
  <c r="AP54" i="62"/>
  <c r="AP43" i="62"/>
  <c r="AP46" i="62"/>
  <c r="AP44" i="62"/>
  <c r="AL54" i="7"/>
  <c r="AG54" i="7"/>
  <c r="AL57" i="31"/>
  <c r="AG57" i="31"/>
  <c r="AR30" i="23"/>
  <c r="AV30" i="23"/>
  <c r="AW30" i="23" s="1"/>
  <c r="AG40" i="12"/>
  <c r="AL40" i="12"/>
  <c r="AG45" i="52"/>
  <c r="AL45" i="52"/>
  <c r="AV30" i="26"/>
  <c r="AW30" i="26" s="1"/>
  <c r="AR30" i="26"/>
  <c r="AK33" i="36"/>
  <c r="AF33" i="36"/>
  <c r="AE33" i="36"/>
  <c r="AA33" i="36"/>
  <c r="AF40" i="36"/>
  <c r="AE40" i="36"/>
  <c r="AA40" i="36"/>
  <c r="AK40" i="36"/>
  <c r="AE52" i="36"/>
  <c r="AA52" i="36"/>
  <c r="AK52" i="36"/>
  <c r="AF52" i="36"/>
  <c r="AV34" i="18"/>
  <c r="AW34" i="18" s="1"/>
  <c r="AR34" i="18"/>
  <c r="AR36" i="42"/>
  <c r="AV36" i="42"/>
  <c r="AW36" i="42" s="1"/>
  <c r="AL33" i="45"/>
  <c r="AG33" i="45"/>
  <c r="AL58" i="45"/>
  <c r="AG58" i="45"/>
  <c r="AL56" i="37"/>
  <c r="AG56" i="37"/>
  <c r="AG56" i="48"/>
  <c r="AL56" i="48"/>
  <c r="AT34" i="57"/>
  <c r="AT31" i="57"/>
  <c r="AT31" i="13"/>
  <c r="AU37" i="13"/>
  <c r="AG57" i="38"/>
  <c r="AL57" i="38"/>
  <c r="AG38" i="62"/>
  <c r="AL38" i="62"/>
  <c r="AL41" i="21"/>
  <c r="AG41" i="21"/>
  <c r="AL54" i="27"/>
  <c r="AG54" i="27"/>
  <c r="AK43" i="25"/>
  <c r="AF43" i="25"/>
  <c r="AE43" i="25"/>
  <c r="AA43" i="25"/>
  <c r="AF28" i="25"/>
  <c r="AE28" i="25"/>
  <c r="AA28" i="25"/>
  <c r="AK28" i="25"/>
  <c r="AF56" i="25"/>
  <c r="AE56" i="25"/>
  <c r="AA56" i="25"/>
  <c r="AK56" i="25"/>
  <c r="AL40" i="37"/>
  <c r="AG40" i="37"/>
  <c r="AL52" i="53"/>
  <c r="AG52" i="53"/>
  <c r="AV37" i="10"/>
  <c r="AW37" i="10" s="1"/>
  <c r="AR37" i="10"/>
  <c r="AA31" i="18"/>
  <c r="AK31" i="18"/>
  <c r="AE31" i="18"/>
  <c r="AF31" i="18"/>
  <c r="AF45" i="18"/>
  <c r="AE45" i="18"/>
  <c r="AA45" i="18"/>
  <c r="AK45" i="18"/>
  <c r="AF35" i="18"/>
  <c r="AE35" i="18"/>
  <c r="AA35" i="18"/>
  <c r="AK35" i="18"/>
  <c r="AA29" i="18"/>
  <c r="AK29" i="18"/>
  <c r="AF29" i="18"/>
  <c r="AE29" i="18"/>
  <c r="AU27" i="58"/>
  <c r="AT27" i="58"/>
  <c r="AP48" i="15"/>
  <c r="AP45" i="15"/>
  <c r="AP42" i="15"/>
  <c r="AP50" i="15"/>
  <c r="AP47" i="15"/>
  <c r="AP52" i="15"/>
  <c r="AP49" i="15"/>
  <c r="AP41" i="15"/>
  <c r="AP51" i="15"/>
  <c r="AP54" i="15"/>
  <c r="E4" i="15"/>
  <c r="AP43" i="15"/>
  <c r="U9" i="15"/>
  <c r="AP53" i="15"/>
  <c r="AP46" i="15"/>
  <c r="AP44" i="15"/>
  <c r="AP40" i="15"/>
  <c r="AK33" i="61"/>
  <c r="AF33" i="61"/>
  <c r="AE33" i="61"/>
  <c r="AA33" i="61"/>
  <c r="AK48" i="61"/>
  <c r="AA48" i="61"/>
  <c r="AF48" i="61"/>
  <c r="AE48" i="61"/>
  <c r="AA57" i="61"/>
  <c r="AK57" i="61"/>
  <c r="AE57" i="61"/>
  <c r="AF57" i="61"/>
  <c r="AF55" i="61"/>
  <c r="AE55" i="61"/>
  <c r="AA55" i="61"/>
  <c r="AK55" i="61"/>
  <c r="AK50" i="61"/>
  <c r="AE50" i="61"/>
  <c r="AA50" i="61"/>
  <c r="AF50" i="61"/>
  <c r="AV28" i="24"/>
  <c r="AW28" i="24" s="1"/>
  <c r="AR28" i="24"/>
  <c r="AL31" i="21"/>
  <c r="AG31" i="21"/>
  <c r="AK58" i="23"/>
  <c r="AF58" i="23"/>
  <c r="AE58" i="23"/>
  <c r="AA58" i="23"/>
  <c r="AF44" i="23"/>
  <c r="AK44" i="23"/>
  <c r="AE44" i="23"/>
  <c r="AA44" i="23"/>
  <c r="AK32" i="23"/>
  <c r="AF32" i="23"/>
  <c r="AE32" i="23"/>
  <c r="AA32" i="23"/>
  <c r="AR31" i="61"/>
  <c r="AV31" i="61"/>
  <c r="AW31" i="61" s="1"/>
  <c r="AG40" i="52"/>
  <c r="AL40" i="52"/>
  <c r="AV36" i="26"/>
  <c r="AW36" i="26" s="1"/>
  <c r="AR36" i="26"/>
  <c r="AK36" i="10"/>
  <c r="AE36" i="10"/>
  <c r="AA36" i="10"/>
  <c r="AF36" i="10"/>
  <c r="AF46" i="10"/>
  <c r="AE46" i="10"/>
  <c r="AK46" i="10"/>
  <c r="AA46" i="10"/>
  <c r="AF37" i="10"/>
  <c r="AK37" i="10"/>
  <c r="AE37" i="10"/>
  <c r="AA37" i="10"/>
  <c r="AE33" i="10"/>
  <c r="AA33" i="10"/>
  <c r="AK33" i="10"/>
  <c r="AF33" i="10"/>
  <c r="AL39" i="45"/>
  <c r="AG39" i="45"/>
  <c r="AF56" i="17"/>
  <c r="AK56" i="17"/>
  <c r="AE56" i="17"/>
  <c r="AA56" i="17"/>
  <c r="AA40" i="17"/>
  <c r="AE40" i="17"/>
  <c r="AF40" i="17"/>
  <c r="AK40" i="17"/>
  <c r="AF52" i="17"/>
  <c r="AA52" i="17"/>
  <c r="AK52" i="17"/>
  <c r="AE52" i="17"/>
  <c r="AK31" i="30"/>
  <c r="AF31" i="30"/>
  <c r="AE31" i="30"/>
  <c r="AA31" i="30"/>
  <c r="AK39" i="30"/>
  <c r="AF39" i="30"/>
  <c r="AE39" i="30"/>
  <c r="AA39" i="30"/>
  <c r="AE52" i="30"/>
  <c r="AK52" i="30"/>
  <c r="AF52" i="30"/>
  <c r="AA52" i="30"/>
  <c r="AF42" i="30"/>
  <c r="AA42" i="30"/>
  <c r="AK42" i="30"/>
  <c r="AE42" i="30"/>
  <c r="AA38" i="30"/>
  <c r="AE38" i="30"/>
  <c r="AK38" i="30"/>
  <c r="AF38" i="30"/>
  <c r="AV37" i="34"/>
  <c r="AW37" i="34" s="1"/>
  <c r="AR37" i="34"/>
  <c r="AL45" i="48"/>
  <c r="AG45" i="48"/>
  <c r="AE35" i="26"/>
  <c r="AF35" i="26"/>
  <c r="AA35" i="26"/>
  <c r="AK35" i="26"/>
  <c r="AE53" i="26"/>
  <c r="AA53" i="26"/>
  <c r="AK53" i="26"/>
  <c r="AF53" i="26"/>
  <c r="AA56" i="26"/>
  <c r="AF56" i="26"/>
  <c r="AE56" i="26"/>
  <c r="AK56" i="26"/>
  <c r="AL43" i="48"/>
  <c r="AG43" i="48"/>
  <c r="AG54" i="37"/>
  <c r="AL54" i="37"/>
  <c r="AV35" i="25"/>
  <c r="AW35" i="25" s="1"/>
  <c r="AR35" i="25"/>
  <c r="AV34" i="61"/>
  <c r="AW34" i="61" s="1"/>
  <c r="AR34" i="61"/>
  <c r="AL58" i="12"/>
  <c r="AG58" i="12"/>
  <c r="AL56" i="56"/>
  <c r="AG56" i="56"/>
  <c r="AT31" i="50"/>
  <c r="AU34" i="50"/>
  <c r="E5" i="60"/>
  <c r="E7" i="60"/>
  <c r="E6" i="60"/>
  <c r="AG54" i="21"/>
  <c r="AL54" i="21"/>
  <c r="AE30" i="44"/>
  <c r="AK30" i="44"/>
  <c r="AF30" i="44"/>
  <c r="AA30" i="44"/>
  <c r="AK40" i="44"/>
  <c r="AF40" i="44"/>
  <c r="AE40" i="44"/>
  <c r="AA40" i="44"/>
  <c r="AF48" i="44"/>
  <c r="AK48" i="44"/>
  <c r="AE48" i="44"/>
  <c r="AA48" i="44"/>
  <c r="AK45" i="44"/>
  <c r="AF45" i="44"/>
  <c r="AE45" i="44"/>
  <c r="AA45" i="44"/>
  <c r="AV32" i="61"/>
  <c r="AW32" i="61" s="1"/>
  <c r="AR32" i="61"/>
  <c r="AL33" i="27"/>
  <c r="AG33" i="27"/>
  <c r="AG52" i="12"/>
  <c r="AL52" i="12"/>
  <c r="AE28" i="16"/>
  <c r="AA28" i="16"/>
  <c r="AK28" i="16"/>
  <c r="AF28" i="16"/>
  <c r="AF54" i="29"/>
  <c r="AK54" i="29"/>
  <c r="AE54" i="29"/>
  <c r="AA54" i="29"/>
  <c r="AE41" i="29"/>
  <c r="AA41" i="29"/>
  <c r="AF41" i="29"/>
  <c r="AK41" i="29"/>
  <c r="AF58" i="29"/>
  <c r="AE58" i="29"/>
  <c r="AA58" i="29"/>
  <c r="AK58" i="29"/>
  <c r="AL53" i="53"/>
  <c r="AG53" i="53"/>
  <c r="AF47" i="24"/>
  <c r="AE47" i="24"/>
  <c r="AA47" i="24"/>
  <c r="AK47" i="24"/>
  <c r="AF34" i="24"/>
  <c r="AE34" i="24"/>
  <c r="AA34" i="24"/>
  <c r="AK34" i="24"/>
  <c r="AE35" i="24"/>
  <c r="AK35" i="24"/>
  <c r="AF35" i="24"/>
  <c r="AA35" i="24"/>
  <c r="AV27" i="24"/>
  <c r="AW27" i="24" s="1"/>
  <c r="AR27" i="24"/>
  <c r="AV35" i="16"/>
  <c r="AW35" i="16" s="1"/>
  <c r="AR35" i="16"/>
  <c r="AL32" i="31"/>
  <c r="AG32" i="31"/>
  <c r="AV33" i="17"/>
  <c r="AW33" i="17" s="1"/>
  <c r="AR33" i="17"/>
  <c r="AP53" i="52"/>
  <c r="E4" i="52"/>
  <c r="AP47" i="52"/>
  <c r="AP50" i="52"/>
  <c r="AP51" i="52"/>
  <c r="AP48" i="52"/>
  <c r="AP49" i="52"/>
  <c r="AP40" i="52"/>
  <c r="AP54" i="52"/>
  <c r="AP42" i="52"/>
  <c r="AP45" i="52"/>
  <c r="U9" i="52"/>
  <c r="AP46" i="52"/>
  <c r="AP43" i="52"/>
  <c r="AP44" i="52"/>
  <c r="AP52" i="52"/>
  <c r="AP41" i="52"/>
  <c r="AV37" i="44"/>
  <c r="AW37" i="44" s="1"/>
  <c r="AR37" i="44"/>
  <c r="AR27" i="18"/>
  <c r="AV27" i="18"/>
  <c r="AW27" i="18" s="1"/>
  <c r="AG45" i="53"/>
  <c r="AL45" i="53"/>
  <c r="AR33" i="10"/>
  <c r="AV33" i="10"/>
  <c r="AW33" i="10" s="1"/>
  <c r="AL35" i="48"/>
  <c r="AG35" i="48"/>
  <c r="AK49" i="34"/>
  <c r="AA49" i="34"/>
  <c r="AF49" i="34"/>
  <c r="AE49" i="34"/>
  <c r="AE33" i="34"/>
  <c r="AK33" i="34"/>
  <c r="AF33" i="34"/>
  <c r="AA33" i="34"/>
  <c r="AF56" i="49"/>
  <c r="AK56" i="49"/>
  <c r="AA56" i="49"/>
  <c r="AE56" i="49"/>
  <c r="AK33" i="42"/>
  <c r="AF33" i="42"/>
  <c r="AE33" i="42"/>
  <c r="AA33" i="42"/>
  <c r="AG52" i="62"/>
  <c r="AL52" i="62"/>
  <c r="AG49" i="7"/>
  <c r="AL49" i="7"/>
  <c r="AA42" i="49"/>
  <c r="AK42" i="49"/>
  <c r="AF42" i="49"/>
  <c r="AE42" i="49"/>
  <c r="AK51" i="49"/>
  <c r="AE51" i="49"/>
  <c r="AF51" i="49"/>
  <c r="AA51" i="49"/>
  <c r="AR28" i="9"/>
  <c r="AV28" i="9"/>
  <c r="AW28" i="9" s="1"/>
  <c r="AK51" i="14"/>
  <c r="AF51" i="14"/>
  <c r="AE51" i="14"/>
  <c r="AA51" i="14"/>
  <c r="AF54" i="14"/>
  <c r="AE54" i="14"/>
  <c r="AK54" i="14"/>
  <c r="AA54" i="14"/>
  <c r="AR35" i="24"/>
  <c r="AV35" i="24"/>
  <c r="AW35" i="24" s="1"/>
  <c r="AR28" i="16"/>
  <c r="AV28" i="16"/>
  <c r="AW28" i="16" s="1"/>
  <c r="AL29" i="7"/>
  <c r="AG29" i="7"/>
  <c r="AR33" i="26"/>
  <c r="AV33" i="26"/>
  <c r="AW33" i="26" s="1"/>
  <c r="AV36" i="25"/>
  <c r="AW36" i="25" s="1"/>
  <c r="AR36" i="25"/>
  <c r="AL28" i="31"/>
  <c r="AG28" i="31"/>
  <c r="AL46" i="12"/>
  <c r="AG46" i="12"/>
  <c r="AL48" i="52"/>
  <c r="AG48" i="52"/>
  <c r="AG28" i="37"/>
  <c r="AL28" i="37"/>
  <c r="AG54" i="53"/>
  <c r="AL54" i="53"/>
  <c r="AV35" i="36"/>
  <c r="AW35" i="36" s="1"/>
  <c r="AR35" i="36"/>
  <c r="AG34" i="27"/>
  <c r="AL34" i="27"/>
  <c r="AL45" i="12"/>
  <c r="AG45" i="12"/>
  <c r="AL55" i="52"/>
  <c r="AG55" i="52"/>
  <c r="AF34" i="36"/>
  <c r="AE34" i="36"/>
  <c r="AA34" i="36"/>
  <c r="AK34" i="36"/>
  <c r="AF58" i="36"/>
  <c r="AE58" i="36"/>
  <c r="AA58" i="36"/>
  <c r="AK58" i="36"/>
  <c r="AE54" i="36"/>
  <c r="AA54" i="36"/>
  <c r="AK54" i="36"/>
  <c r="AF54" i="36"/>
  <c r="AU35" i="57"/>
  <c r="AT36" i="57"/>
  <c r="AU31" i="57"/>
  <c r="AU33" i="13"/>
  <c r="AU31" i="13"/>
  <c r="AG51" i="15"/>
  <c r="AL51" i="15"/>
  <c r="AV32" i="30"/>
  <c r="AW32" i="30" s="1"/>
  <c r="AR32" i="30"/>
  <c r="AG33" i="7"/>
  <c r="AL33" i="7"/>
  <c r="AP47" i="12"/>
  <c r="AP46" i="12"/>
  <c r="AP45" i="12"/>
  <c r="AP53" i="12"/>
  <c r="AP43" i="12"/>
  <c r="AP42" i="12"/>
  <c r="AP51" i="12"/>
  <c r="AP50" i="12"/>
  <c r="AP49" i="12"/>
  <c r="AP48" i="12"/>
  <c r="AP52" i="12"/>
  <c r="U9" i="12"/>
  <c r="AP41" i="12"/>
  <c r="AP44" i="12"/>
  <c r="AP40" i="12"/>
  <c r="AP54" i="12"/>
  <c r="E4" i="12"/>
  <c r="AV36" i="17"/>
  <c r="AW36" i="17" s="1"/>
  <c r="AR36" i="17"/>
  <c r="AA57" i="25"/>
  <c r="AK57" i="25"/>
  <c r="AF57" i="25"/>
  <c r="AE57" i="25"/>
  <c r="AK45" i="25"/>
  <c r="AF45" i="25"/>
  <c r="AE45" i="25"/>
  <c r="AA45" i="25"/>
  <c r="AF35" i="25"/>
  <c r="AE35" i="25"/>
  <c r="AA35" i="25"/>
  <c r="AK35" i="25"/>
  <c r="AF29" i="25"/>
  <c r="AE29" i="25"/>
  <c r="AA29" i="25"/>
  <c r="AK29" i="25"/>
  <c r="AE30" i="25"/>
  <c r="AA30" i="25"/>
  <c r="AK30" i="25"/>
  <c r="AF30" i="25"/>
  <c r="AL57" i="52"/>
  <c r="AG57" i="52"/>
  <c r="AV34" i="33"/>
  <c r="AW34" i="33" s="1"/>
  <c r="AR34" i="33"/>
  <c r="AV32" i="42"/>
  <c r="AW32" i="42" s="1"/>
  <c r="AR32" i="42"/>
  <c r="AG49" i="56"/>
  <c r="AL49" i="56"/>
  <c r="AF47" i="18"/>
  <c r="AE47" i="18"/>
  <c r="AA47" i="18"/>
  <c r="AK47" i="18"/>
  <c r="AE37" i="18"/>
  <c r="AA37" i="18"/>
  <c r="AK37" i="18"/>
  <c r="AF37" i="18"/>
  <c r="AT30" i="58"/>
  <c r="AT35" i="58"/>
  <c r="AU35" i="58"/>
  <c r="AG27" i="15"/>
  <c r="AL27" i="15"/>
  <c r="AE31" i="61"/>
  <c r="AK31" i="61"/>
  <c r="AF31" i="61"/>
  <c r="AA31" i="61"/>
  <c r="AF45" i="61"/>
  <c r="AA45" i="61"/>
  <c r="AK45" i="61"/>
  <c r="AE45" i="61"/>
  <c r="AF28" i="61"/>
  <c r="AE28" i="61"/>
  <c r="AA28" i="61"/>
  <c r="AK28" i="61"/>
  <c r="AF30" i="61"/>
  <c r="AA30" i="61"/>
  <c r="AE30" i="61"/>
  <c r="AK30" i="61"/>
  <c r="AE42" i="23"/>
  <c r="AA42" i="23"/>
  <c r="AK42" i="23"/>
  <c r="AF42" i="23"/>
  <c r="AF27" i="23"/>
  <c r="AK27" i="23"/>
  <c r="AE27" i="23"/>
  <c r="AA27" i="23"/>
  <c r="AA34" i="23"/>
  <c r="AK34" i="23"/>
  <c r="AF34" i="23"/>
  <c r="AE34" i="23"/>
  <c r="AF30" i="23"/>
  <c r="AE30" i="23"/>
  <c r="AA30" i="23"/>
  <c r="AK30" i="23"/>
  <c r="AF46" i="23"/>
  <c r="AK46" i="23"/>
  <c r="AE46" i="23"/>
  <c r="AA46" i="23"/>
  <c r="AV28" i="23"/>
  <c r="AW28" i="23" s="1"/>
  <c r="AR28" i="23"/>
  <c r="AV32" i="8"/>
  <c r="AW32" i="8" s="1"/>
  <c r="AR32" i="8"/>
  <c r="AF29" i="10"/>
  <c r="AE29" i="10"/>
  <c r="AK29" i="10"/>
  <c r="AA29" i="10"/>
  <c r="AF42" i="10"/>
  <c r="AK42" i="10"/>
  <c r="AE42" i="10"/>
  <c r="AA42" i="10"/>
  <c r="AF38" i="10"/>
  <c r="AE38" i="10"/>
  <c r="AA38" i="10"/>
  <c r="AK38" i="10"/>
  <c r="AA34" i="10"/>
  <c r="AK34" i="10"/>
  <c r="AE34" i="10"/>
  <c r="AF34" i="10"/>
  <c r="AK28" i="17"/>
  <c r="AA28" i="17"/>
  <c r="AF28" i="17"/>
  <c r="AE28" i="17"/>
  <c r="AE27" i="30"/>
  <c r="AA27" i="30"/>
  <c r="AK27" i="30"/>
  <c r="AF27" i="30"/>
  <c r="AE48" i="30"/>
  <c r="AK48" i="30"/>
  <c r="AF48" i="30"/>
  <c r="AA48" i="30"/>
  <c r="AV36" i="14"/>
  <c r="AW36" i="14" s="1"/>
  <c r="AR36" i="14"/>
  <c r="AA31" i="26"/>
  <c r="AK31" i="26"/>
  <c r="AF31" i="26"/>
  <c r="AE31" i="26"/>
  <c r="AK38" i="26"/>
  <c r="AF38" i="26"/>
  <c r="AE38" i="26"/>
  <c r="AA38" i="26"/>
  <c r="AF29" i="26"/>
  <c r="AE29" i="26"/>
  <c r="AA29" i="26"/>
  <c r="AK29" i="26"/>
  <c r="AL53" i="37"/>
  <c r="AG53" i="37"/>
  <c r="AL53" i="38"/>
  <c r="AG53" i="38"/>
  <c r="AL29" i="15"/>
  <c r="AG29" i="15"/>
  <c r="AR37" i="25"/>
  <c r="AV37" i="25"/>
  <c r="AW37" i="25" s="1"/>
  <c r="AL48" i="7"/>
  <c r="AG48" i="7"/>
  <c r="AV27" i="23"/>
  <c r="AW27" i="23" s="1"/>
  <c r="AR27" i="23"/>
  <c r="AG27" i="27"/>
  <c r="AL27" i="27"/>
  <c r="AR36" i="18"/>
  <c r="AV36" i="18"/>
  <c r="AW36" i="18" s="1"/>
  <c r="AG49" i="37"/>
  <c r="AL49" i="37"/>
  <c r="AG32" i="53"/>
  <c r="AL32" i="53"/>
  <c r="AT37" i="50"/>
  <c r="AT32" i="50"/>
  <c r="AA35" i="44"/>
  <c r="AK35" i="44"/>
  <c r="AF35" i="44"/>
  <c r="AE35" i="44"/>
  <c r="AF57" i="44"/>
  <c r="AK57" i="44"/>
  <c r="AE57" i="44"/>
  <c r="AA57" i="44"/>
  <c r="AF50" i="44"/>
  <c r="AK50" i="44"/>
  <c r="AE50" i="44"/>
  <c r="AA50" i="44"/>
  <c r="AK47" i="44"/>
  <c r="AF47" i="44"/>
  <c r="AE47" i="44"/>
  <c r="AA47" i="44"/>
  <c r="AR33" i="61"/>
  <c r="AV33" i="61"/>
  <c r="AW33" i="61" s="1"/>
  <c r="AL56" i="32"/>
  <c r="AG56" i="32"/>
  <c r="AA36" i="16"/>
  <c r="AK36" i="16"/>
  <c r="AF36" i="16"/>
  <c r="AE36" i="16"/>
  <c r="AF32" i="16"/>
  <c r="AE32" i="16"/>
  <c r="AA32" i="16"/>
  <c r="AK32" i="16"/>
  <c r="AF58" i="16"/>
  <c r="AK58" i="16"/>
  <c r="AE58" i="16"/>
  <c r="AA58" i="16"/>
  <c r="AE40" i="16"/>
  <c r="AA40" i="16"/>
  <c r="AK40" i="16"/>
  <c r="AF40" i="16"/>
  <c r="AF48" i="29"/>
  <c r="AA48" i="29"/>
  <c r="AK48" i="29"/>
  <c r="AE48" i="29"/>
  <c r="AK37" i="29"/>
  <c r="AF37" i="29"/>
  <c r="AE37" i="29"/>
  <c r="AA37" i="29"/>
  <c r="AF29" i="29"/>
  <c r="AE29" i="29"/>
  <c r="AA29" i="29"/>
  <c r="AK29" i="29"/>
  <c r="AK34" i="29"/>
  <c r="AE34" i="29"/>
  <c r="AA34" i="29"/>
  <c r="AF34" i="29"/>
  <c r="AL43" i="52"/>
  <c r="AG43" i="52"/>
  <c r="AR28" i="30"/>
  <c r="AV28" i="30"/>
  <c r="AW28" i="30" s="1"/>
  <c r="AA50" i="24"/>
  <c r="AK50" i="24"/>
  <c r="AF50" i="24"/>
  <c r="AE50" i="24"/>
  <c r="AK30" i="24"/>
  <c r="AF30" i="24"/>
  <c r="AE30" i="24"/>
  <c r="AA30" i="24"/>
  <c r="AA42" i="24"/>
  <c r="AK42" i="24"/>
  <c r="AE42" i="24"/>
  <c r="AF42" i="24"/>
  <c r="AE32" i="24"/>
  <c r="AK32" i="24"/>
  <c r="AF32" i="24"/>
  <c r="AA32" i="24"/>
  <c r="AR37" i="16"/>
  <c r="AV37" i="16"/>
  <c r="AW37" i="16" s="1"/>
  <c r="AL48" i="32"/>
  <c r="AG48" i="32"/>
  <c r="AL47" i="45"/>
  <c r="AG47" i="45"/>
  <c r="AL45" i="38"/>
  <c r="AG45" i="38"/>
  <c r="AE34" i="8"/>
  <c r="AA34" i="8"/>
  <c r="AK34" i="8"/>
  <c r="AF34" i="8"/>
  <c r="AK31" i="8"/>
  <c r="AF31" i="8"/>
  <c r="AE31" i="8"/>
  <c r="AA31" i="8"/>
  <c r="AA56" i="8"/>
  <c r="AK56" i="8"/>
  <c r="AF56" i="8"/>
  <c r="AE56" i="8"/>
  <c r="AF57" i="49"/>
  <c r="AA57" i="49"/>
  <c r="AK57" i="49"/>
  <c r="AE57" i="49"/>
  <c r="AG55" i="15"/>
  <c r="AL55" i="15"/>
  <c r="AA39" i="14"/>
  <c r="AK39" i="14"/>
  <c r="AF39" i="14"/>
  <c r="AE39" i="14"/>
  <c r="AL31" i="38"/>
  <c r="AG31" i="38"/>
  <c r="AR34" i="29"/>
  <c r="AV34" i="29"/>
  <c r="AW34" i="29" s="1"/>
  <c r="AA33" i="33"/>
  <c r="AK33" i="33"/>
  <c r="AF33" i="33"/>
  <c r="AE33" i="33"/>
  <c r="AF52" i="33"/>
  <c r="AE52" i="33"/>
  <c r="AK52" i="33"/>
  <c r="AA52" i="33"/>
  <c r="AF29" i="33"/>
  <c r="AE29" i="33"/>
  <c r="AK29" i="33"/>
  <c r="AA29" i="33"/>
  <c r="AK43" i="33"/>
  <c r="AF43" i="33"/>
  <c r="AE43" i="33"/>
  <c r="AA43" i="33"/>
  <c r="AG46" i="62"/>
  <c r="AL46" i="62"/>
  <c r="AV35" i="30"/>
  <c r="AW35" i="30" s="1"/>
  <c r="AR35" i="30"/>
  <c r="AL50" i="15"/>
  <c r="AG50" i="15"/>
  <c r="AF28" i="8"/>
  <c r="AE28" i="8"/>
  <c r="AA28" i="8"/>
  <c r="AK28" i="8"/>
  <c r="AE55" i="8"/>
  <c r="AF55" i="8"/>
  <c r="AA55" i="8"/>
  <c r="AK55" i="8"/>
  <c r="AE47" i="8"/>
  <c r="AF47" i="8"/>
  <c r="AA47" i="8"/>
  <c r="AK47" i="8"/>
  <c r="AL54" i="31"/>
  <c r="AG54" i="31"/>
  <c r="AE28" i="34"/>
  <c r="AF28" i="34"/>
  <c r="AA28" i="34"/>
  <c r="AK28" i="34"/>
  <c r="AK30" i="34"/>
  <c r="AF30" i="34"/>
  <c r="AE30" i="34"/>
  <c r="AA30" i="34"/>
  <c r="AA39" i="34"/>
  <c r="AE39" i="34"/>
  <c r="AK39" i="34"/>
  <c r="AF39" i="34"/>
  <c r="AF54" i="34"/>
  <c r="AA54" i="34"/>
  <c r="AK54" i="34"/>
  <c r="AE54" i="34"/>
  <c r="AF29" i="49"/>
  <c r="AA29" i="49"/>
  <c r="AK29" i="49"/>
  <c r="AE29" i="49"/>
  <c r="AF44" i="49"/>
  <c r="AE44" i="49"/>
  <c r="AK44" i="49"/>
  <c r="AA44" i="49"/>
  <c r="AE41" i="49"/>
  <c r="AA41" i="49"/>
  <c r="AF41" i="49"/>
  <c r="AK41" i="49"/>
  <c r="AA58" i="49"/>
  <c r="AK58" i="49"/>
  <c r="AF58" i="49"/>
  <c r="AE58" i="49"/>
  <c r="AK53" i="49"/>
  <c r="AF53" i="49"/>
  <c r="AA53" i="49"/>
  <c r="AE53" i="49"/>
  <c r="AG51" i="45"/>
  <c r="AL51" i="45"/>
  <c r="AL55" i="45"/>
  <c r="AG55" i="45"/>
  <c r="AL40" i="56"/>
  <c r="AG40" i="56"/>
  <c r="AA57" i="42"/>
  <c r="AK57" i="42"/>
  <c r="AF57" i="42"/>
  <c r="AE57" i="42"/>
  <c r="AK39" i="42"/>
  <c r="AF39" i="42"/>
  <c r="AE39" i="42"/>
  <c r="AA39" i="42"/>
  <c r="AF43" i="42"/>
  <c r="AE43" i="42"/>
  <c r="AK43" i="42"/>
  <c r="AA43" i="42"/>
  <c r="AF28" i="42"/>
  <c r="AE28" i="42"/>
  <c r="AA28" i="42"/>
  <c r="AK28" i="42"/>
  <c r="AE56" i="42"/>
  <c r="AA56" i="42"/>
  <c r="AK56" i="42"/>
  <c r="AF56" i="42"/>
  <c r="AL41" i="46"/>
  <c r="AG41" i="46"/>
  <c r="AU32" i="9"/>
  <c r="AT29" i="9"/>
  <c r="BF39" i="54"/>
  <c r="BF40" i="54" s="1"/>
  <c r="BF42" i="54" s="1"/>
  <c r="E12" i="54"/>
  <c r="AR37" i="30"/>
  <c r="AV37" i="30"/>
  <c r="AW37" i="30" s="1"/>
  <c r="AK34" i="14"/>
  <c r="AF34" i="14"/>
  <c r="AE34" i="14"/>
  <c r="AA34" i="14"/>
  <c r="AE32" i="14"/>
  <c r="AA32" i="14"/>
  <c r="AK32" i="14"/>
  <c r="AF32" i="14"/>
  <c r="AF28" i="14"/>
  <c r="AE28" i="14"/>
  <c r="AA28" i="14"/>
  <c r="AK28" i="14"/>
  <c r="AF56" i="14"/>
  <c r="AE56" i="14"/>
  <c r="AK56" i="14"/>
  <c r="AA56" i="14"/>
  <c r="AA41" i="14"/>
  <c r="AK41" i="14"/>
  <c r="AF41" i="14"/>
  <c r="AE41" i="14"/>
  <c r="AL47" i="62"/>
  <c r="AG47" i="62"/>
  <c r="AG47" i="7"/>
  <c r="AL47" i="7"/>
  <c r="AL34" i="21"/>
  <c r="AG34" i="21"/>
  <c r="AG31" i="32"/>
  <c r="AL31" i="32"/>
  <c r="AL39" i="32"/>
  <c r="AG39" i="32"/>
  <c r="AG51" i="12"/>
  <c r="AL51" i="12"/>
  <c r="AL39" i="37"/>
  <c r="AG39" i="37"/>
  <c r="AG52" i="37"/>
  <c r="AL52" i="37"/>
  <c r="AL57" i="56"/>
  <c r="AG57" i="56"/>
  <c r="AL40" i="15"/>
  <c r="AG40" i="15"/>
  <c r="AG48" i="62"/>
  <c r="AL48" i="62"/>
  <c r="AG46" i="21"/>
  <c r="AL46" i="21"/>
  <c r="AE36" i="33"/>
  <c r="AA36" i="33"/>
  <c r="AK36" i="33"/>
  <c r="AF36" i="33"/>
  <c r="AK45" i="33"/>
  <c r="AF45" i="33"/>
  <c r="AE45" i="33"/>
  <c r="AA45" i="33"/>
  <c r="AF35" i="33"/>
  <c r="AA35" i="33"/>
  <c r="AE35" i="33"/>
  <c r="AK35" i="33"/>
  <c r="AG58" i="27"/>
  <c r="AL58" i="27"/>
  <c r="AV27" i="8"/>
  <c r="AW27" i="8" s="1"/>
  <c r="AR27" i="8"/>
  <c r="AG42" i="45"/>
  <c r="AL42" i="45"/>
  <c r="AL38" i="53"/>
  <c r="AG38" i="53"/>
  <c r="AG30" i="48"/>
  <c r="AL30" i="48"/>
  <c r="AG58" i="38"/>
  <c r="AL58" i="38"/>
  <c r="AL47" i="38"/>
  <c r="AG47" i="38"/>
  <c r="AG39" i="7"/>
  <c r="AL39" i="7"/>
  <c r="AG40" i="27"/>
  <c r="AL40" i="27"/>
  <c r="AR29" i="18"/>
  <c r="AV29" i="18"/>
  <c r="AW29" i="18" s="1"/>
  <c r="AL40" i="38"/>
  <c r="AG40" i="38"/>
  <c r="AG36" i="15"/>
  <c r="AL36" i="15"/>
  <c r="AG36" i="31"/>
  <c r="AL36" i="31"/>
  <c r="AG30" i="32"/>
  <c r="AL30" i="32"/>
  <c r="AL58" i="52"/>
  <c r="AG58" i="52"/>
  <c r="AK39" i="36"/>
  <c r="AF39" i="36"/>
  <c r="AE39" i="36"/>
  <c r="AA39" i="36"/>
  <c r="AF43" i="36"/>
  <c r="AE43" i="36"/>
  <c r="AK43" i="36"/>
  <c r="AA43" i="36"/>
  <c r="AF28" i="36"/>
  <c r="AE28" i="36"/>
  <c r="AA28" i="36"/>
  <c r="AK28" i="36"/>
  <c r="AE56" i="36"/>
  <c r="AA56" i="36"/>
  <c r="AK56" i="36"/>
  <c r="AF56" i="36"/>
  <c r="AU29" i="57"/>
  <c r="AT27" i="57"/>
  <c r="AT32" i="57"/>
  <c r="AT34" i="13"/>
  <c r="AT32" i="13"/>
  <c r="AV34" i="30"/>
  <c r="AW34" i="30" s="1"/>
  <c r="AR34" i="30"/>
  <c r="AL53" i="21"/>
  <c r="AG53" i="21"/>
  <c r="AG47" i="31"/>
  <c r="AL47" i="31"/>
  <c r="AL46" i="32"/>
  <c r="AG46" i="32"/>
  <c r="AG27" i="12"/>
  <c r="AL27" i="12"/>
  <c r="AV35" i="17"/>
  <c r="AW35" i="17" s="1"/>
  <c r="AR35" i="17"/>
  <c r="AK47" i="25"/>
  <c r="AF47" i="25"/>
  <c r="AE47" i="25"/>
  <c r="AA47" i="25"/>
  <c r="AF37" i="25"/>
  <c r="AE37" i="25"/>
  <c r="AA37" i="25"/>
  <c r="AK37" i="25"/>
  <c r="AV29" i="44"/>
  <c r="AW29" i="44" s="1"/>
  <c r="AR29" i="44"/>
  <c r="AG43" i="45"/>
  <c r="AL43" i="45"/>
  <c r="AL55" i="46"/>
  <c r="AG55" i="46"/>
  <c r="AF49" i="18"/>
  <c r="AE49" i="18"/>
  <c r="AA49" i="18"/>
  <c r="AK49" i="18"/>
  <c r="AE42" i="18"/>
  <c r="AA42" i="18"/>
  <c r="AK42" i="18"/>
  <c r="AF42" i="18"/>
  <c r="AL29" i="56"/>
  <c r="AG29" i="56"/>
  <c r="AU33" i="58"/>
  <c r="AT29" i="58"/>
  <c r="AT36" i="58"/>
  <c r="AL51" i="38"/>
  <c r="AG51" i="38"/>
  <c r="AF35" i="61"/>
  <c r="AK35" i="61"/>
  <c r="AE35" i="61"/>
  <c r="AA35" i="61"/>
  <c r="AE58" i="61"/>
  <c r="AK58" i="61"/>
  <c r="AF58" i="61"/>
  <c r="AA58" i="61"/>
  <c r="AL33" i="62"/>
  <c r="AG33" i="62"/>
  <c r="AG29" i="21"/>
  <c r="AL29" i="21"/>
  <c r="AA43" i="23"/>
  <c r="AK43" i="23"/>
  <c r="AF43" i="23"/>
  <c r="AE43" i="23"/>
  <c r="AA47" i="23"/>
  <c r="AK47" i="23"/>
  <c r="AF47" i="23"/>
  <c r="AE47" i="23"/>
  <c r="AA39" i="23"/>
  <c r="AF39" i="23"/>
  <c r="AE39" i="23"/>
  <c r="AK39" i="23"/>
  <c r="AF36" i="23"/>
  <c r="AE36" i="23"/>
  <c r="AA36" i="23"/>
  <c r="AK36" i="23"/>
  <c r="AF48" i="23"/>
  <c r="AK48" i="23"/>
  <c r="AE48" i="23"/>
  <c r="AA48" i="23"/>
  <c r="AR33" i="29"/>
  <c r="AV33" i="29"/>
  <c r="AW33" i="29" s="1"/>
  <c r="AV31" i="8"/>
  <c r="AW31" i="8" s="1"/>
  <c r="AR31" i="8"/>
  <c r="AF48" i="10"/>
  <c r="AE48" i="10"/>
  <c r="AK48" i="10"/>
  <c r="AA48" i="10"/>
  <c r="AF31" i="10"/>
  <c r="AE31" i="10"/>
  <c r="AK31" i="10"/>
  <c r="AA31" i="10"/>
  <c r="AE39" i="10"/>
  <c r="AA39" i="10"/>
  <c r="AK39" i="10"/>
  <c r="AF39" i="10"/>
  <c r="AA43" i="10"/>
  <c r="AK43" i="10"/>
  <c r="AE43" i="10"/>
  <c r="AF43" i="10"/>
  <c r="AF29" i="17"/>
  <c r="AK29" i="17"/>
  <c r="AE29" i="17"/>
  <c r="AA29" i="17"/>
  <c r="AE49" i="17"/>
  <c r="AK49" i="17"/>
  <c r="AF49" i="17"/>
  <c r="AA49" i="17"/>
  <c r="AK31" i="17"/>
  <c r="AF31" i="17"/>
  <c r="AE31" i="17"/>
  <c r="AA31" i="17"/>
  <c r="AE44" i="30"/>
  <c r="AK44" i="30"/>
  <c r="AF44" i="30"/>
  <c r="AA44" i="30"/>
  <c r="AF34" i="30"/>
  <c r="AE34" i="30"/>
  <c r="AK34" i="30"/>
  <c r="AA34" i="30"/>
  <c r="AE58" i="30"/>
  <c r="AK58" i="30"/>
  <c r="AF58" i="30"/>
  <c r="AA58" i="30"/>
  <c r="AV29" i="14"/>
  <c r="AW29" i="14" s="1"/>
  <c r="AR29" i="14"/>
  <c r="AG33" i="46"/>
  <c r="AL33" i="46"/>
  <c r="AE28" i="26"/>
  <c r="AF28" i="26"/>
  <c r="AA28" i="26"/>
  <c r="AK28" i="26"/>
  <c r="AA33" i="26"/>
  <c r="AK33" i="26"/>
  <c r="AF33" i="26"/>
  <c r="AE33" i="26"/>
  <c r="AL36" i="48"/>
  <c r="AG36" i="48"/>
  <c r="AG48" i="38"/>
  <c r="AL48" i="38"/>
  <c r="AL33" i="38"/>
  <c r="AG33" i="38"/>
  <c r="AG30" i="62"/>
  <c r="AL30" i="62"/>
  <c r="AV31" i="29"/>
  <c r="AW31" i="29" s="1"/>
  <c r="AR31" i="29"/>
  <c r="AG39" i="31"/>
  <c r="AL39" i="31"/>
  <c r="AV34" i="36"/>
  <c r="AW34" i="36" s="1"/>
  <c r="AR34" i="36"/>
  <c r="AV31" i="42"/>
  <c r="AW31" i="42" s="1"/>
  <c r="AR31" i="42"/>
  <c r="AU31" i="50"/>
  <c r="AU33" i="50"/>
  <c r="BF39" i="60"/>
  <c r="BF40" i="60" s="1"/>
  <c r="BF42" i="60" s="1"/>
  <c r="E12" i="60"/>
  <c r="AG56" i="62"/>
  <c r="AL56" i="62"/>
  <c r="AR33" i="49"/>
  <c r="AV33" i="49"/>
  <c r="AW33" i="49" s="1"/>
  <c r="AE37" i="44"/>
  <c r="AK37" i="44"/>
  <c r="AF37" i="44"/>
  <c r="AA37" i="44"/>
  <c r="AF29" i="44"/>
  <c r="AE29" i="44"/>
  <c r="AA29" i="44"/>
  <c r="AK29" i="44"/>
  <c r="AF52" i="44"/>
  <c r="AE52" i="44"/>
  <c r="AA52" i="44"/>
  <c r="AK52" i="44"/>
  <c r="AK49" i="44"/>
  <c r="AF49" i="44"/>
  <c r="AE49" i="44"/>
  <c r="AA49" i="44"/>
  <c r="AG53" i="31"/>
  <c r="AL53" i="31"/>
  <c r="AA41" i="16"/>
  <c r="AK41" i="16"/>
  <c r="AF41" i="16"/>
  <c r="AE41" i="16"/>
  <c r="AK42" i="16"/>
  <c r="AF42" i="16"/>
  <c r="AE42" i="16"/>
  <c r="AA42" i="16"/>
  <c r="AA35" i="29"/>
  <c r="AK35" i="29"/>
  <c r="AF35" i="29"/>
  <c r="AE35" i="29"/>
  <c r="AE38" i="29"/>
  <c r="AK38" i="29"/>
  <c r="AA38" i="29"/>
  <c r="AF38" i="29"/>
  <c r="AF32" i="29"/>
  <c r="AE32" i="29"/>
  <c r="AA32" i="29"/>
  <c r="AK32" i="29"/>
  <c r="AK43" i="29"/>
  <c r="AA43" i="29"/>
  <c r="AF43" i="29"/>
  <c r="AE43" i="29"/>
  <c r="AG54" i="45"/>
  <c r="AL54" i="45"/>
  <c r="AR29" i="30"/>
  <c r="AV29" i="30"/>
  <c r="AW29" i="30" s="1"/>
  <c r="AG37" i="12"/>
  <c r="AL37" i="12"/>
  <c r="AL44" i="37"/>
  <c r="AG44" i="37"/>
  <c r="AL43" i="53"/>
  <c r="AG43" i="53"/>
  <c r="AP50" i="53"/>
  <c r="AP40" i="53"/>
  <c r="U9" i="53"/>
  <c r="AP43" i="53"/>
  <c r="AP47" i="53"/>
  <c r="AP51" i="53"/>
  <c r="AP53" i="53"/>
  <c r="E4" i="53"/>
  <c r="AP52" i="53"/>
  <c r="AP44" i="53"/>
  <c r="AP46" i="53"/>
  <c r="AP48" i="53"/>
  <c r="AP54" i="53"/>
  <c r="AP49" i="53"/>
  <c r="AP41" i="53"/>
  <c r="AP42" i="53"/>
  <c r="AP45" i="53"/>
  <c r="AV27" i="49"/>
  <c r="AW27" i="49" s="1"/>
  <c r="AR27" i="49"/>
  <c r="AF34" i="42"/>
  <c r="AE34" i="42"/>
  <c r="AK34" i="42"/>
  <c r="AA34" i="42"/>
  <c r="AE54" i="42"/>
  <c r="AA54" i="42"/>
  <c r="AK54" i="42"/>
  <c r="AF54" i="42"/>
  <c r="AL43" i="31"/>
  <c r="AG43" i="31"/>
  <c r="AL41" i="53"/>
  <c r="AG41" i="53"/>
  <c r="AL46" i="46"/>
  <c r="AG46" i="46"/>
  <c r="AL41" i="38"/>
  <c r="AG41" i="38"/>
  <c r="AA57" i="8"/>
  <c r="AK57" i="8"/>
  <c r="AF57" i="8"/>
  <c r="AE57" i="8"/>
  <c r="AF29" i="8"/>
  <c r="AE29" i="8"/>
  <c r="AA29" i="8"/>
  <c r="AK29" i="8"/>
  <c r="AE50" i="8"/>
  <c r="AA50" i="8"/>
  <c r="AK50" i="8"/>
  <c r="AF50" i="8"/>
  <c r="AK58" i="8"/>
  <c r="AF58" i="8"/>
  <c r="AE58" i="8"/>
  <c r="AA58" i="8"/>
  <c r="AG50" i="21"/>
  <c r="AL50" i="21"/>
  <c r="AE37" i="34"/>
  <c r="AF37" i="34"/>
  <c r="AA37" i="34"/>
  <c r="AK37" i="34"/>
  <c r="AE34" i="34"/>
  <c r="AA34" i="34"/>
  <c r="AK34" i="34"/>
  <c r="AF34" i="34"/>
  <c r="AF56" i="34"/>
  <c r="AA56" i="34"/>
  <c r="AK56" i="34"/>
  <c r="AE56" i="34"/>
  <c r="AG34" i="56"/>
  <c r="AL34" i="56"/>
  <c r="AF45" i="42"/>
  <c r="AE45" i="42"/>
  <c r="AK45" i="42"/>
  <c r="AA45" i="42"/>
  <c r="AE29" i="42"/>
  <c r="AA29" i="42"/>
  <c r="AK29" i="42"/>
  <c r="AF29" i="42"/>
  <c r="AL31" i="48"/>
  <c r="AG31" i="48"/>
  <c r="AU29" i="9"/>
  <c r="AL55" i="48"/>
  <c r="AG55" i="48"/>
  <c r="AG29" i="38"/>
  <c r="AL29" i="38"/>
  <c r="AL29" i="31"/>
  <c r="AG29" i="31"/>
  <c r="AF54" i="33"/>
  <c r="AE54" i="33"/>
  <c r="AK54" i="33"/>
  <c r="AA54" i="33"/>
  <c r="AK47" i="33"/>
  <c r="AF47" i="33"/>
  <c r="AE47" i="33"/>
  <c r="AA47" i="33"/>
  <c r="AL43" i="12"/>
  <c r="AG43" i="12"/>
  <c r="AL34" i="52"/>
  <c r="AG34" i="52"/>
  <c r="AR34" i="8"/>
  <c r="AV34" i="8"/>
  <c r="AW34" i="8" s="1"/>
  <c r="AP53" i="56"/>
  <c r="AP42" i="56"/>
  <c r="AP44" i="56"/>
  <c r="AP48" i="56"/>
  <c r="AP46" i="56"/>
  <c r="AP43" i="56"/>
  <c r="AP45" i="56"/>
  <c r="E4" i="56"/>
  <c r="AP40" i="56"/>
  <c r="U9" i="56"/>
  <c r="AP52" i="56"/>
  <c r="AP54" i="56"/>
  <c r="AP51" i="56"/>
  <c r="AP49" i="56"/>
  <c r="AP47" i="56"/>
  <c r="AP50" i="56"/>
  <c r="AP41" i="56"/>
  <c r="AL56" i="15"/>
  <c r="AG56" i="15"/>
  <c r="AV29" i="24"/>
  <c r="AW29" i="24" s="1"/>
  <c r="AR29" i="24"/>
  <c r="AL43" i="62"/>
  <c r="AG43" i="62"/>
  <c r="AL47" i="53"/>
  <c r="AG47" i="53"/>
  <c r="AL33" i="53"/>
  <c r="AG33" i="53"/>
  <c r="AL27" i="48"/>
  <c r="AG27" i="48"/>
  <c r="AG57" i="46"/>
  <c r="AL57" i="46"/>
  <c r="AL46" i="15"/>
  <c r="AG46" i="15"/>
  <c r="AV32" i="25"/>
  <c r="AW32" i="25" s="1"/>
  <c r="AR32" i="25"/>
  <c r="AL31" i="62"/>
  <c r="AG31" i="62"/>
  <c r="AV37" i="17"/>
  <c r="AW37" i="17" s="1"/>
  <c r="AR37" i="17"/>
  <c r="AK41" i="36"/>
  <c r="AF41" i="36"/>
  <c r="AE41" i="36"/>
  <c r="AA41" i="36"/>
  <c r="AF45" i="36"/>
  <c r="AE45" i="36"/>
  <c r="AK45" i="36"/>
  <c r="AA45" i="36"/>
  <c r="AF35" i="36"/>
  <c r="AE35" i="36"/>
  <c r="AA35" i="36"/>
  <c r="AK35" i="36"/>
  <c r="AE29" i="36"/>
  <c r="AA29" i="36"/>
  <c r="AK29" i="36"/>
  <c r="AF29" i="36"/>
  <c r="AA30" i="36"/>
  <c r="AK30" i="36"/>
  <c r="AF30" i="36"/>
  <c r="AE30" i="36"/>
  <c r="AG43" i="37"/>
  <c r="AL43" i="37"/>
  <c r="AT29" i="57"/>
  <c r="AT33" i="57"/>
  <c r="AT35" i="13"/>
  <c r="AU32" i="13"/>
  <c r="AV27" i="25"/>
  <c r="AW27" i="25" s="1"/>
  <c r="AR27" i="25"/>
  <c r="AL52" i="7"/>
  <c r="AG52" i="7"/>
  <c r="AL50" i="32"/>
  <c r="AG50" i="32"/>
  <c r="AA41" i="25"/>
  <c r="AK41" i="25"/>
  <c r="AF41" i="25"/>
  <c r="AE41" i="25"/>
  <c r="AK49" i="25"/>
  <c r="AF49" i="25"/>
  <c r="AE49" i="25"/>
  <c r="AA49" i="25"/>
  <c r="AF42" i="25"/>
  <c r="AE42" i="25"/>
  <c r="AA42" i="25"/>
  <c r="AK42" i="25"/>
  <c r="AE38" i="25"/>
  <c r="AA38" i="25"/>
  <c r="AK38" i="25"/>
  <c r="AF38" i="25"/>
  <c r="AG42" i="37"/>
  <c r="AL42" i="37"/>
  <c r="AL49" i="53"/>
  <c r="AG49" i="53"/>
  <c r="AL54" i="56"/>
  <c r="AG54" i="56"/>
  <c r="AL58" i="48"/>
  <c r="AG58" i="48"/>
  <c r="AL47" i="48"/>
  <c r="AG47" i="48"/>
  <c r="AF41" i="18"/>
  <c r="AE41" i="18"/>
  <c r="AA41" i="18"/>
  <c r="AK41" i="18"/>
  <c r="AK32" i="18"/>
  <c r="AF32" i="18"/>
  <c r="AA32" i="18"/>
  <c r="AE32" i="18"/>
  <c r="AF51" i="18"/>
  <c r="AE51" i="18"/>
  <c r="AA51" i="18"/>
  <c r="AK51" i="18"/>
  <c r="AF27" i="18"/>
  <c r="AE27" i="18"/>
  <c r="AA27" i="18"/>
  <c r="AK27" i="18"/>
  <c r="AA44" i="18"/>
  <c r="AK44" i="18"/>
  <c r="AF44" i="18"/>
  <c r="AE44" i="18"/>
  <c r="AL51" i="53"/>
  <c r="AG51" i="53"/>
  <c r="AL43" i="46"/>
  <c r="AG43" i="46"/>
  <c r="AG36" i="46"/>
  <c r="AL36" i="46"/>
  <c r="AT31" i="58"/>
  <c r="AT28" i="58"/>
  <c r="AL36" i="38"/>
  <c r="AG36" i="38"/>
  <c r="AE36" i="61"/>
  <c r="AK36" i="61"/>
  <c r="AF36" i="61"/>
  <c r="AA36" i="61"/>
  <c r="AF37" i="61"/>
  <c r="AE37" i="61"/>
  <c r="AA37" i="61"/>
  <c r="AK37" i="61"/>
  <c r="AA32" i="61"/>
  <c r="AF32" i="61"/>
  <c r="AE32" i="61"/>
  <c r="AK32" i="61"/>
  <c r="AL36" i="7"/>
  <c r="AG36" i="7"/>
  <c r="AG42" i="21"/>
  <c r="AL42" i="21"/>
  <c r="AA51" i="23"/>
  <c r="AK51" i="23"/>
  <c r="AF51" i="23"/>
  <c r="AE51" i="23"/>
  <c r="AF38" i="23"/>
  <c r="AE38" i="23"/>
  <c r="AA38" i="23"/>
  <c r="AK38" i="23"/>
  <c r="AF50" i="23"/>
  <c r="AK50" i="23"/>
  <c r="AE50" i="23"/>
  <c r="AA50" i="23"/>
  <c r="AL45" i="32"/>
  <c r="AG45" i="32"/>
  <c r="AR30" i="17"/>
  <c r="AV30" i="17"/>
  <c r="AW30" i="17" s="1"/>
  <c r="AE41" i="10"/>
  <c r="AA41" i="10"/>
  <c r="AK41" i="10"/>
  <c r="AF41" i="10"/>
  <c r="AA45" i="10"/>
  <c r="AK45" i="10"/>
  <c r="AE45" i="10"/>
  <c r="AF45" i="10"/>
  <c r="AK57" i="17"/>
  <c r="AF57" i="17"/>
  <c r="AE57" i="17"/>
  <c r="AA57" i="17"/>
  <c r="AF35" i="17"/>
  <c r="AK35" i="17"/>
  <c r="AE35" i="17"/>
  <c r="AA35" i="17"/>
  <c r="AF50" i="17"/>
  <c r="AE50" i="17"/>
  <c r="AA50" i="17"/>
  <c r="AK50" i="17"/>
  <c r="AK37" i="17"/>
  <c r="AF37" i="17"/>
  <c r="AE37" i="17"/>
  <c r="AA37" i="17"/>
  <c r="AE40" i="30"/>
  <c r="AA40" i="30"/>
  <c r="AK40" i="30"/>
  <c r="AF40" i="30"/>
  <c r="AE54" i="30"/>
  <c r="AK54" i="30"/>
  <c r="AF54" i="30"/>
  <c r="AA54" i="30"/>
  <c r="AE36" i="30"/>
  <c r="AA36" i="30"/>
  <c r="AK36" i="30"/>
  <c r="AF36" i="30"/>
  <c r="AF43" i="30"/>
  <c r="AE43" i="30"/>
  <c r="AA43" i="30"/>
  <c r="AK43" i="30"/>
  <c r="AG41" i="56"/>
  <c r="AL41" i="56"/>
  <c r="AG44" i="48"/>
  <c r="AL44" i="48"/>
  <c r="AG55" i="56"/>
  <c r="AL55" i="56"/>
  <c r="AL33" i="56"/>
  <c r="AG33" i="56"/>
  <c r="AV31" i="24"/>
  <c r="AW31" i="24" s="1"/>
  <c r="AR31" i="24"/>
  <c r="AG35" i="62"/>
  <c r="AL35" i="62"/>
  <c r="AV30" i="29"/>
  <c r="AW30" i="29" s="1"/>
  <c r="AR30" i="29"/>
  <c r="AL48" i="31"/>
  <c r="AG48" i="31"/>
  <c r="AL43" i="32"/>
  <c r="AG43" i="32"/>
  <c r="AR28" i="36"/>
  <c r="AV28" i="36"/>
  <c r="AW28" i="36" s="1"/>
  <c r="AV29" i="17"/>
  <c r="AW29" i="17" s="1"/>
  <c r="AR29" i="17"/>
  <c r="AV30" i="44"/>
  <c r="AW30" i="44" s="1"/>
  <c r="AR30" i="44"/>
  <c r="AG45" i="45"/>
  <c r="AL45" i="45"/>
  <c r="AG36" i="45"/>
  <c r="AL36" i="45"/>
  <c r="AL50" i="56"/>
  <c r="AG50" i="56"/>
  <c r="AG38" i="46"/>
  <c r="AL38" i="46"/>
  <c r="AU32" i="50"/>
  <c r="AT27" i="50"/>
  <c r="AL43" i="38"/>
  <c r="AG43" i="38"/>
  <c r="AG49" i="15"/>
  <c r="AL49" i="15"/>
  <c r="AR36" i="30"/>
  <c r="AV36" i="30"/>
  <c r="AW36" i="30" s="1"/>
  <c r="AG53" i="7"/>
  <c r="AL53" i="7"/>
  <c r="AA28" i="44"/>
  <c r="AK28" i="44"/>
  <c r="AF28" i="44"/>
  <c r="AE28" i="44"/>
  <c r="AK27" i="44"/>
  <c r="AF27" i="44"/>
  <c r="AE27" i="44"/>
  <c r="AA27" i="44"/>
  <c r="AF32" i="44"/>
  <c r="AE32" i="44"/>
  <c r="AA32" i="44"/>
  <c r="AK32" i="44"/>
  <c r="AK36" i="44"/>
  <c r="AF36" i="44"/>
  <c r="AA36" i="44"/>
  <c r="AE36" i="44"/>
  <c r="AF54" i="44"/>
  <c r="AE54" i="44"/>
  <c r="AA54" i="44"/>
  <c r="AK54" i="44"/>
  <c r="AK51" i="44"/>
  <c r="AF51" i="44"/>
  <c r="AE51" i="44"/>
  <c r="AA51" i="44"/>
  <c r="AV27" i="29"/>
  <c r="AW27" i="29" s="1"/>
  <c r="AR27" i="29"/>
  <c r="AG34" i="32"/>
  <c r="AL34" i="32"/>
  <c r="AK45" i="16"/>
  <c r="AA45" i="16"/>
  <c r="AF45" i="16"/>
  <c r="AE45" i="16"/>
  <c r="AF46" i="16"/>
  <c r="AA46" i="16"/>
  <c r="AK46" i="16"/>
  <c r="AE46" i="16"/>
  <c r="AK47" i="16"/>
  <c r="AF47" i="16"/>
  <c r="AE47" i="16"/>
  <c r="AA47" i="16"/>
  <c r="AF29" i="16"/>
  <c r="AE29" i="16"/>
  <c r="AA29" i="16"/>
  <c r="AK29" i="16"/>
  <c r="AF31" i="16"/>
  <c r="AE31" i="16"/>
  <c r="AA31" i="16"/>
  <c r="AK31" i="16"/>
  <c r="AE39" i="29"/>
  <c r="AA39" i="29"/>
  <c r="AK39" i="29"/>
  <c r="AF39" i="29"/>
  <c r="AE42" i="29"/>
  <c r="AA42" i="29"/>
  <c r="AF42" i="29"/>
  <c r="AK42" i="29"/>
  <c r="AK45" i="29"/>
  <c r="AF45" i="29"/>
  <c r="AE45" i="29"/>
  <c r="AA45" i="29"/>
  <c r="AV32" i="18"/>
  <c r="AW32" i="18" s="1"/>
  <c r="AR32" i="18"/>
  <c r="AL49" i="45"/>
  <c r="AG49" i="45"/>
  <c r="AG44" i="38"/>
  <c r="AL44" i="38"/>
  <c r="AL34" i="38"/>
  <c r="AG34" i="38"/>
  <c r="AF49" i="24"/>
  <c r="AE49" i="24"/>
  <c r="AA49" i="24"/>
  <c r="AK49" i="24"/>
  <c r="AF51" i="24"/>
  <c r="AE51" i="24"/>
  <c r="AA51" i="24"/>
  <c r="AK51" i="24"/>
  <c r="AA27" i="24"/>
  <c r="AE27" i="24"/>
  <c r="AK27" i="24"/>
  <c r="AF27" i="24"/>
  <c r="AG54" i="62"/>
  <c r="AL54" i="62"/>
  <c r="AG51" i="7"/>
  <c r="AL51" i="7"/>
  <c r="AL45" i="21"/>
  <c r="AG45" i="21"/>
  <c r="AV30" i="61"/>
  <c r="AW30" i="61" s="1"/>
  <c r="AR30" i="61"/>
  <c r="AL42" i="31"/>
  <c r="AG42" i="31"/>
  <c r="AL46" i="27"/>
  <c r="AG46" i="27"/>
  <c r="AG56" i="52"/>
  <c r="AL56" i="52"/>
  <c r="AL49" i="52"/>
  <c r="AG49" i="52"/>
  <c r="AV32" i="26"/>
  <c r="AW32" i="26" s="1"/>
  <c r="AR32" i="26"/>
  <c r="AG46" i="45"/>
  <c r="AL46" i="45"/>
  <c r="AL42" i="56"/>
  <c r="AG42" i="56"/>
  <c r="AL35" i="56"/>
  <c r="AG35" i="56"/>
  <c r="AG42" i="48"/>
  <c r="AL42" i="48"/>
  <c r="AL30" i="46"/>
  <c r="AG30" i="46"/>
  <c r="AL28" i="46"/>
  <c r="AG28" i="46"/>
  <c r="AF50" i="34"/>
  <c r="AK50" i="34"/>
  <c r="AE50" i="34"/>
  <c r="AA50" i="34"/>
  <c r="AL44" i="27"/>
  <c r="AG44" i="27"/>
  <c r="AG34" i="12"/>
  <c r="AL34" i="12"/>
  <c r="AV36" i="10"/>
  <c r="AW36" i="10" s="1"/>
  <c r="AR36" i="10"/>
  <c r="AF58" i="42"/>
  <c r="AE58" i="42"/>
  <c r="AA58" i="42"/>
  <c r="AK58" i="42"/>
  <c r="BF39" i="41"/>
  <c r="BF40" i="41" s="1"/>
  <c r="BF42" i="41" s="1"/>
  <c r="E12" i="41"/>
  <c r="AL33" i="15"/>
  <c r="AG33" i="15"/>
  <c r="AR35" i="8"/>
  <c r="AV35" i="8"/>
  <c r="AW35" i="8" s="1"/>
  <c r="AL35" i="12"/>
  <c r="AG35" i="12"/>
  <c r="AK28" i="49"/>
  <c r="AF28" i="49"/>
  <c r="AE28" i="49"/>
  <c r="AA28" i="49"/>
  <c r="AF54" i="49"/>
  <c r="AE54" i="49"/>
  <c r="AK54" i="49"/>
  <c r="AA54" i="49"/>
  <c r="AK31" i="49"/>
  <c r="AF31" i="49"/>
  <c r="AE31" i="49"/>
  <c r="AA31" i="49"/>
  <c r="AK55" i="49"/>
  <c r="AF55" i="49"/>
  <c r="AA55" i="49"/>
  <c r="AE55" i="49"/>
  <c r="AF29" i="14"/>
  <c r="AE29" i="14"/>
  <c r="AK29" i="14"/>
  <c r="AA29" i="14"/>
  <c r="AE30" i="14"/>
  <c r="AA30" i="14"/>
  <c r="AK30" i="14"/>
  <c r="AF30" i="14"/>
  <c r="AG30" i="12"/>
  <c r="AL30" i="12"/>
  <c r="AG37" i="53"/>
  <c r="AL37" i="53"/>
  <c r="AK47" i="14"/>
  <c r="AF47" i="14"/>
  <c r="AE47" i="14"/>
  <c r="AA47" i="14"/>
  <c r="AF37" i="14"/>
  <c r="AE37" i="14"/>
  <c r="AA37" i="14"/>
  <c r="AK37" i="14"/>
  <c r="AG35" i="53"/>
  <c r="AL35" i="53"/>
  <c r="AG32" i="48"/>
  <c r="AL32" i="48"/>
  <c r="AL27" i="46"/>
  <c r="AG27" i="46"/>
  <c r="AV34" i="23"/>
  <c r="AW34" i="23" s="1"/>
  <c r="AR34" i="23"/>
  <c r="AA39" i="33"/>
  <c r="AK39" i="33"/>
  <c r="AF39" i="33"/>
  <c r="AE39" i="33"/>
  <c r="AK49" i="33"/>
  <c r="AF49" i="33"/>
  <c r="AE49" i="33"/>
  <c r="AA49" i="33"/>
  <c r="AV36" i="33"/>
  <c r="AW36" i="33" s="1"/>
  <c r="AR36" i="33"/>
  <c r="AR30" i="14"/>
  <c r="AV30" i="14"/>
  <c r="AW30" i="14" s="1"/>
  <c r="AG37" i="37"/>
  <c r="AL37" i="37"/>
  <c r="AG30" i="53"/>
  <c r="AL30" i="53"/>
  <c r="AL36" i="56"/>
  <c r="AG36" i="56"/>
  <c r="AL27" i="56"/>
  <c r="AG27" i="56"/>
  <c r="AV36" i="24"/>
  <c r="AW36" i="24" s="1"/>
  <c r="AR36" i="24"/>
  <c r="AR32" i="49"/>
  <c r="AV32" i="49"/>
  <c r="AW32" i="49" s="1"/>
  <c r="AL32" i="32"/>
  <c r="AG32" i="32"/>
  <c r="AV31" i="36"/>
  <c r="AW31" i="36" s="1"/>
  <c r="AR31" i="36"/>
  <c r="AG51" i="27"/>
  <c r="AL51" i="27"/>
  <c r="AL51" i="37"/>
  <c r="AG51" i="37"/>
  <c r="AR34" i="24"/>
  <c r="AV34" i="24"/>
  <c r="AW34" i="24" s="1"/>
  <c r="AL34" i="62"/>
  <c r="AG34" i="62"/>
  <c r="AG37" i="21"/>
  <c r="AL37" i="21"/>
  <c r="AG40" i="31"/>
  <c r="AL40" i="31"/>
  <c r="AL27" i="31"/>
  <c r="AG27" i="31"/>
  <c r="AG36" i="32"/>
  <c r="AL36" i="32"/>
  <c r="AA32" i="36"/>
  <c r="AK32" i="36"/>
  <c r="AF32" i="36"/>
  <c r="AE32" i="36"/>
  <c r="AF47" i="36"/>
  <c r="AE47" i="36"/>
  <c r="AK47" i="36"/>
  <c r="AA47" i="36"/>
  <c r="AF37" i="36"/>
  <c r="AE37" i="36"/>
  <c r="AA37" i="36"/>
  <c r="AK37" i="36"/>
  <c r="AG53" i="45"/>
  <c r="AL53" i="45"/>
  <c r="AT35" i="57"/>
  <c r="AU36" i="13"/>
  <c r="AG52" i="38"/>
  <c r="AL52" i="38"/>
  <c r="AG42" i="62"/>
  <c r="AL42" i="62"/>
  <c r="AL31" i="7"/>
  <c r="AG31" i="7"/>
  <c r="AV31" i="16"/>
  <c r="AW31" i="16" s="1"/>
  <c r="AR31" i="16"/>
  <c r="AG36" i="27"/>
  <c r="AL36" i="27"/>
  <c r="AK51" i="25"/>
  <c r="AF51" i="25"/>
  <c r="AE51" i="25"/>
  <c r="AA51" i="25"/>
  <c r="AF27" i="25"/>
  <c r="AE27" i="25"/>
  <c r="AA27" i="25"/>
  <c r="AK27" i="25"/>
  <c r="AF44" i="25"/>
  <c r="AE44" i="25"/>
  <c r="AA44" i="25"/>
  <c r="AK44" i="25"/>
  <c r="AA31" i="25"/>
  <c r="AK31" i="25"/>
  <c r="AE31" i="25"/>
  <c r="AF31" i="25"/>
  <c r="AR35" i="26"/>
  <c r="AV35" i="26"/>
  <c r="AW35" i="26" s="1"/>
  <c r="AV34" i="14"/>
  <c r="AW34" i="14" s="1"/>
  <c r="AR34" i="14"/>
  <c r="AL29" i="46"/>
  <c r="AG29" i="46"/>
  <c r="AF53" i="18"/>
  <c r="AE53" i="18"/>
  <c r="AA53" i="18"/>
  <c r="AK53" i="18"/>
  <c r="AA46" i="18"/>
  <c r="AK46" i="18"/>
  <c r="AF46" i="18"/>
  <c r="AE46" i="18"/>
  <c r="AU30" i="58"/>
  <c r="AV31" i="25"/>
  <c r="AW31" i="25" s="1"/>
  <c r="AR31" i="25"/>
  <c r="AF41" i="61"/>
  <c r="AE41" i="61"/>
  <c r="AK41" i="61"/>
  <c r="AA41" i="61"/>
  <c r="AK44" i="61"/>
  <c r="AF44" i="61"/>
  <c r="AE44" i="61"/>
  <c r="AA44" i="61"/>
  <c r="E12" i="39"/>
  <c r="BF39" i="39"/>
  <c r="BF40" i="39" s="1"/>
  <c r="BF42" i="39" s="1"/>
  <c r="AA33" i="23"/>
  <c r="AK33" i="23"/>
  <c r="AF33" i="23"/>
  <c r="AE33" i="23"/>
  <c r="AE28" i="23"/>
  <c r="AA28" i="23"/>
  <c r="AK28" i="23"/>
  <c r="AF28" i="23"/>
  <c r="AF52" i="23"/>
  <c r="AE52" i="23"/>
  <c r="AA52" i="23"/>
  <c r="AK52" i="23"/>
  <c r="AK57" i="23"/>
  <c r="AF57" i="23"/>
  <c r="AE57" i="23"/>
  <c r="AA57" i="23"/>
  <c r="AR37" i="36"/>
  <c r="AV37" i="36"/>
  <c r="AW37" i="36" s="1"/>
  <c r="AV31" i="17"/>
  <c r="AW31" i="17" s="1"/>
  <c r="AR31" i="17"/>
  <c r="AK27" i="10"/>
  <c r="AE27" i="10"/>
  <c r="AA27" i="10"/>
  <c r="AF27" i="10"/>
  <c r="AF50" i="10"/>
  <c r="AE50" i="10"/>
  <c r="AK50" i="10"/>
  <c r="AA50" i="10"/>
  <c r="AA47" i="10"/>
  <c r="AK47" i="10"/>
  <c r="AE47" i="10"/>
  <c r="AF47" i="10"/>
  <c r="AL30" i="45"/>
  <c r="AG30" i="45"/>
  <c r="AE30" i="17"/>
  <c r="AA30" i="17"/>
  <c r="AK30" i="17"/>
  <c r="AF30" i="17"/>
  <c r="AK42" i="17"/>
  <c r="AA42" i="17"/>
  <c r="AF42" i="17"/>
  <c r="AE42" i="17"/>
  <c r="AK41" i="30"/>
  <c r="AF41" i="30"/>
  <c r="AE41" i="30"/>
  <c r="AA41" i="30"/>
  <c r="AA32" i="30"/>
  <c r="AF32" i="30"/>
  <c r="AK32" i="30"/>
  <c r="AE32" i="30"/>
  <c r="AF45" i="30"/>
  <c r="AE45" i="30"/>
  <c r="AK45" i="30"/>
  <c r="AA45" i="30"/>
  <c r="AF35" i="30"/>
  <c r="AA35" i="30"/>
  <c r="AE35" i="30"/>
  <c r="AK35" i="30"/>
  <c r="AG31" i="37"/>
  <c r="AL31" i="37"/>
  <c r="AG56" i="46"/>
  <c r="AL56" i="46"/>
  <c r="AA44" i="26"/>
  <c r="AK44" i="26"/>
  <c r="AF44" i="26"/>
  <c r="AE44" i="26"/>
  <c r="AL58" i="46"/>
  <c r="AG58" i="46"/>
  <c r="AG56" i="53"/>
  <c r="AL56" i="53"/>
  <c r="AG56" i="21"/>
  <c r="AL56" i="21"/>
  <c r="AG35" i="21"/>
  <c r="AL35" i="21"/>
  <c r="AG43" i="27"/>
  <c r="AL43" i="27"/>
  <c r="AL48" i="12"/>
  <c r="AG48" i="12"/>
  <c r="AL53" i="52"/>
  <c r="AG53" i="52"/>
  <c r="AR34" i="26"/>
  <c r="AV34" i="26"/>
  <c r="AW34" i="26" s="1"/>
  <c r="AU27" i="50"/>
  <c r="AT34" i="50"/>
  <c r="AG38" i="38"/>
  <c r="AL38" i="38"/>
  <c r="AP40" i="7"/>
  <c r="E4" i="7"/>
  <c r="AP54" i="7"/>
  <c r="AP52" i="7"/>
  <c r="AP50" i="7"/>
  <c r="AP48" i="7"/>
  <c r="AP46" i="7"/>
  <c r="AP44" i="7"/>
  <c r="AP41" i="7"/>
  <c r="AP51" i="7"/>
  <c r="AP47" i="7"/>
  <c r="AP42" i="7"/>
  <c r="AP45" i="7"/>
  <c r="AP49" i="7"/>
  <c r="AP43" i="7"/>
  <c r="U9" i="7"/>
  <c r="AP53" i="7"/>
  <c r="AL40" i="21"/>
  <c r="AG40" i="21"/>
  <c r="AG28" i="21"/>
  <c r="AL28" i="21"/>
  <c r="AE38" i="44"/>
  <c r="AA38" i="44"/>
  <c r="AK38" i="44"/>
  <c r="AF38" i="44"/>
  <c r="AF56" i="44"/>
  <c r="AE56" i="44"/>
  <c r="AA56" i="44"/>
  <c r="AK56" i="44"/>
  <c r="AK53" i="44"/>
  <c r="AF53" i="44"/>
  <c r="AE53" i="44"/>
  <c r="AA53" i="44"/>
  <c r="AL57" i="32"/>
  <c r="AG57" i="32"/>
  <c r="AG36" i="12"/>
  <c r="AL36" i="12"/>
  <c r="AF50" i="16"/>
  <c r="AA50" i="16"/>
  <c r="AK50" i="16"/>
  <c r="AE50" i="16"/>
  <c r="AK51" i="16"/>
  <c r="AF51" i="16"/>
  <c r="AE51" i="16"/>
  <c r="AA51" i="16"/>
  <c r="AF52" i="16"/>
  <c r="AA52" i="16"/>
  <c r="AE52" i="16"/>
  <c r="AK52" i="16"/>
  <c r="AE38" i="16"/>
  <c r="AK38" i="16"/>
  <c r="AF38" i="16"/>
  <c r="AA38" i="16"/>
  <c r="AK47" i="29"/>
  <c r="AE47" i="29"/>
  <c r="AA47" i="29"/>
  <c r="AF47" i="29"/>
  <c r="AL28" i="53"/>
  <c r="AG28" i="53"/>
  <c r="AA44" i="24"/>
  <c r="AK44" i="24"/>
  <c r="AF44" i="24"/>
  <c r="AE44" i="24"/>
  <c r="AA52" i="24"/>
  <c r="AK52" i="24"/>
  <c r="AF52" i="24"/>
  <c r="AE52" i="24"/>
  <c r="AA54" i="24"/>
  <c r="AK54" i="24"/>
  <c r="AF54" i="24"/>
  <c r="AE54" i="24"/>
  <c r="AL44" i="32"/>
  <c r="AG44" i="32"/>
  <c r="AV28" i="8"/>
  <c r="AW28" i="8" s="1"/>
  <c r="AR28" i="8"/>
  <c r="I57" i="4"/>
  <c r="E33" i="4"/>
  <c r="I9" i="4"/>
  <c r="E5" i="4"/>
  <c r="K57" i="4"/>
  <c r="F50" i="4"/>
  <c r="F48" i="4"/>
  <c r="K42" i="4"/>
  <c r="J9" i="4"/>
  <c r="J57" i="4"/>
  <c r="J42" i="4"/>
  <c r="K9" i="4"/>
  <c r="I63" i="4"/>
  <c r="E50" i="4"/>
  <c r="I42" i="4"/>
  <c r="F13" i="4"/>
  <c r="K63" i="4"/>
  <c r="I40" i="4"/>
  <c r="E38" i="4"/>
  <c r="E20" i="4"/>
  <c r="F66" i="4"/>
  <c r="J63" i="4"/>
  <c r="E10" i="4"/>
  <c r="J40" i="4"/>
  <c r="F38" i="4"/>
  <c r="E39" i="4"/>
  <c r="F39" i="4"/>
  <c r="E48" i="4"/>
  <c r="F20" i="4"/>
  <c r="F33" i="4"/>
  <c r="E47" i="4"/>
  <c r="F27" i="4"/>
  <c r="E13" i="4"/>
  <c r="K40" i="4"/>
  <c r="E27" i="4"/>
  <c r="F59" i="4"/>
  <c r="F5" i="4"/>
  <c r="E56" i="4"/>
  <c r="K18" i="4"/>
  <c r="I18" i="4"/>
  <c r="F32" i="4"/>
  <c r="F47" i="4"/>
  <c r="E66" i="4"/>
  <c r="F55" i="4"/>
  <c r="E55" i="4"/>
  <c r="F56" i="4"/>
  <c r="E59" i="4"/>
  <c r="J18" i="4"/>
  <c r="E32" i="4"/>
  <c r="F10" i="4"/>
  <c r="AL50" i="8" l="1"/>
  <c r="AG50" i="8"/>
  <c r="AL41" i="25"/>
  <c r="AG41" i="25"/>
  <c r="AV32" i="13"/>
  <c r="AW32" i="13" s="1"/>
  <c r="AR32" i="13"/>
  <c r="AG45" i="36"/>
  <c r="AL45" i="36"/>
  <c r="AL47" i="29"/>
  <c r="AG47" i="29"/>
  <c r="AL47" i="10"/>
  <c r="AG47" i="10"/>
  <c r="AG53" i="18"/>
  <c r="AL53" i="18"/>
  <c r="AL37" i="36"/>
  <c r="AG37" i="36"/>
  <c r="AL39" i="33"/>
  <c r="AG39" i="33"/>
  <c r="AL29" i="14"/>
  <c r="AG29" i="14"/>
  <c r="AG49" i="24"/>
  <c r="AL49" i="24"/>
  <c r="AG32" i="44"/>
  <c r="AL32" i="44"/>
  <c r="AL27" i="18"/>
  <c r="AG27" i="18"/>
  <c r="AG42" i="25"/>
  <c r="AL42" i="25"/>
  <c r="AG45" i="42"/>
  <c r="AL45" i="42"/>
  <c r="AG57" i="8"/>
  <c r="AL57" i="8"/>
  <c r="AL38" i="29"/>
  <c r="AG38" i="29"/>
  <c r="AG37" i="44"/>
  <c r="AL37" i="44"/>
  <c r="AG58" i="30"/>
  <c r="AL58" i="30"/>
  <c r="AL31" i="17"/>
  <c r="AG31" i="17"/>
  <c r="AL39" i="23"/>
  <c r="AG39" i="23"/>
  <c r="AL35" i="61"/>
  <c r="AG35" i="61"/>
  <c r="AL45" i="33"/>
  <c r="AG45" i="33"/>
  <c r="AL28" i="34"/>
  <c r="AG28" i="34"/>
  <c r="AG55" i="8"/>
  <c r="AL55" i="8"/>
  <c r="AG30" i="24"/>
  <c r="AL30" i="24"/>
  <c r="AG37" i="29"/>
  <c r="AL37" i="29"/>
  <c r="AL40" i="16"/>
  <c r="AG40" i="16"/>
  <c r="AL38" i="26"/>
  <c r="AG38" i="26"/>
  <c r="AG42" i="10"/>
  <c r="AL42" i="10"/>
  <c r="AG42" i="23"/>
  <c r="AL42" i="23"/>
  <c r="E5" i="12"/>
  <c r="E6" i="12"/>
  <c r="E7" i="12"/>
  <c r="AG54" i="14"/>
  <c r="AL54" i="14"/>
  <c r="AL51" i="49"/>
  <c r="AG51" i="49"/>
  <c r="AG28" i="16"/>
  <c r="AL28" i="16"/>
  <c r="AL38" i="30"/>
  <c r="AG38" i="30"/>
  <c r="AG43" i="25"/>
  <c r="AL43" i="25"/>
  <c r="AL52" i="36"/>
  <c r="AG52" i="36"/>
  <c r="AL41" i="33"/>
  <c r="AG41" i="33"/>
  <c r="AG55" i="24"/>
  <c r="AL55" i="24"/>
  <c r="AG55" i="26"/>
  <c r="AL55" i="26"/>
  <c r="AL51" i="17"/>
  <c r="AG51" i="17"/>
  <c r="AP53" i="61"/>
  <c r="AP44" i="61"/>
  <c r="AP45" i="61"/>
  <c r="AP46" i="61"/>
  <c r="AP43" i="61"/>
  <c r="AP51" i="61"/>
  <c r="AP49" i="61"/>
  <c r="AP40" i="61"/>
  <c r="AP48" i="61"/>
  <c r="E4" i="61"/>
  <c r="AP47" i="61"/>
  <c r="AP42" i="61"/>
  <c r="AP52" i="61"/>
  <c r="AP50" i="61"/>
  <c r="U9" i="61"/>
  <c r="AP54" i="61"/>
  <c r="AP41" i="61"/>
  <c r="AR34" i="58"/>
  <c r="AV34" i="58"/>
  <c r="AW34" i="58" s="1"/>
  <c r="AG39" i="18"/>
  <c r="AL39" i="18"/>
  <c r="AF40" i="58"/>
  <c r="AA40" i="58"/>
  <c r="AK40" i="58"/>
  <c r="AE40" i="58"/>
  <c r="AE54" i="58"/>
  <c r="AA54" i="58"/>
  <c r="AK54" i="58"/>
  <c r="AF54" i="58"/>
  <c r="AL49" i="14"/>
  <c r="AG49" i="14"/>
  <c r="AP40" i="34"/>
  <c r="U9" i="34"/>
  <c r="AP47" i="34"/>
  <c r="AP42" i="34"/>
  <c r="AP45" i="34"/>
  <c r="AP41" i="34"/>
  <c r="E4" i="34"/>
  <c r="AP52" i="34"/>
  <c r="AP46" i="34"/>
  <c r="AP49" i="34"/>
  <c r="AP54" i="34"/>
  <c r="AP50" i="34"/>
  <c r="AP43" i="34"/>
  <c r="AP53" i="34"/>
  <c r="AP51" i="34"/>
  <c r="AP48" i="34"/>
  <c r="AP44" i="34"/>
  <c r="AF33" i="13"/>
  <c r="AE33" i="13"/>
  <c r="AK33" i="13"/>
  <c r="AA33" i="13"/>
  <c r="AK38" i="13"/>
  <c r="AF38" i="13"/>
  <c r="AA38" i="13"/>
  <c r="AE38" i="13"/>
  <c r="AE47" i="13"/>
  <c r="AA47" i="13"/>
  <c r="AF47" i="13"/>
  <c r="AK47" i="13"/>
  <c r="AF36" i="13"/>
  <c r="AA36" i="13"/>
  <c r="AK36" i="13"/>
  <c r="AE36" i="13"/>
  <c r="AA50" i="13"/>
  <c r="AK50" i="13"/>
  <c r="AF50" i="13"/>
  <c r="AE50" i="13"/>
  <c r="AG55" i="29"/>
  <c r="AL55" i="29"/>
  <c r="AL44" i="29"/>
  <c r="AG44" i="29"/>
  <c r="AL54" i="17"/>
  <c r="AG54" i="17"/>
  <c r="AR29" i="13"/>
  <c r="AV29" i="13"/>
  <c r="AW29" i="13" s="1"/>
  <c r="AK29" i="57"/>
  <c r="AF29" i="57"/>
  <c r="AE29" i="57"/>
  <c r="AA29" i="57"/>
  <c r="AE39" i="57"/>
  <c r="AA39" i="57"/>
  <c r="AF39" i="57"/>
  <c r="AK39" i="57"/>
  <c r="AK43" i="57"/>
  <c r="AA43" i="57"/>
  <c r="AF43" i="57"/>
  <c r="AE43" i="57"/>
  <c r="AR37" i="9"/>
  <c r="AV37" i="9"/>
  <c r="AW37" i="9" s="1"/>
  <c r="AG38" i="24"/>
  <c r="AL38" i="24"/>
  <c r="AG36" i="26"/>
  <c r="AL36" i="26"/>
  <c r="AG42" i="26"/>
  <c r="AL42" i="26"/>
  <c r="AL57" i="30"/>
  <c r="AG57" i="30"/>
  <c r="AG29" i="23"/>
  <c r="AL29" i="23"/>
  <c r="AG37" i="23"/>
  <c r="AL37" i="23"/>
  <c r="AG39" i="61"/>
  <c r="AL39" i="61"/>
  <c r="BF39" i="31"/>
  <c r="BF40" i="31" s="1"/>
  <c r="BF42" i="31" s="1"/>
  <c r="E12" i="31"/>
  <c r="AL55" i="33"/>
  <c r="AG55" i="33"/>
  <c r="AL46" i="42"/>
  <c r="AG46" i="42"/>
  <c r="AK41" i="50"/>
  <c r="AE41" i="50"/>
  <c r="AF41" i="50"/>
  <c r="AA41" i="50"/>
  <c r="AA30" i="50"/>
  <c r="AF30" i="50"/>
  <c r="AE30" i="50"/>
  <c r="AK30" i="50"/>
  <c r="AF35" i="50"/>
  <c r="AK35" i="50"/>
  <c r="AE35" i="50"/>
  <c r="AA35" i="50"/>
  <c r="AA31" i="50"/>
  <c r="AK31" i="50"/>
  <c r="AF31" i="50"/>
  <c r="AE31" i="50"/>
  <c r="AK52" i="50"/>
  <c r="AF52" i="50"/>
  <c r="AE52" i="50"/>
  <c r="AA52" i="50"/>
  <c r="AG30" i="16"/>
  <c r="AL30" i="16"/>
  <c r="AL29" i="30"/>
  <c r="AG29" i="30"/>
  <c r="AK51" i="9"/>
  <c r="AA51" i="9"/>
  <c r="AF51" i="9"/>
  <c r="AE51" i="9"/>
  <c r="AA32" i="9"/>
  <c r="AK32" i="9"/>
  <c r="AF32" i="9"/>
  <c r="AE32" i="9"/>
  <c r="AK45" i="9"/>
  <c r="AF45" i="9"/>
  <c r="AE45" i="9"/>
  <c r="AA45" i="9"/>
  <c r="AK41" i="9"/>
  <c r="AA41" i="9"/>
  <c r="AE41" i="9"/>
  <c r="AF41" i="9"/>
  <c r="AK38" i="9"/>
  <c r="AE38" i="9"/>
  <c r="AF38" i="9"/>
  <c r="AA38" i="9"/>
  <c r="AP40" i="42"/>
  <c r="E4" i="42"/>
  <c r="U9" i="42"/>
  <c r="AP51" i="42"/>
  <c r="AP45" i="42"/>
  <c r="AP44" i="42"/>
  <c r="AP54" i="42"/>
  <c r="AP50" i="42"/>
  <c r="AP43" i="42"/>
  <c r="AP46" i="42"/>
  <c r="AP42" i="42"/>
  <c r="AP53" i="42"/>
  <c r="AP41" i="42"/>
  <c r="AP49" i="42"/>
  <c r="AP52" i="42"/>
  <c r="AP48" i="42"/>
  <c r="AP47" i="42"/>
  <c r="AG55" i="16"/>
  <c r="AL55" i="16"/>
  <c r="AR28" i="50"/>
  <c r="AV28" i="50"/>
  <c r="AW28" i="50" s="1"/>
  <c r="AG32" i="17"/>
  <c r="AL32" i="17"/>
  <c r="AR28" i="58"/>
  <c r="AV28" i="58"/>
  <c r="AW28" i="58" s="1"/>
  <c r="AR34" i="13"/>
  <c r="AV34" i="13"/>
  <c r="AW34" i="13" s="1"/>
  <c r="AL42" i="36"/>
  <c r="AG42" i="36"/>
  <c r="AL42" i="42"/>
  <c r="AG42" i="42"/>
  <c r="AG40" i="49"/>
  <c r="AL40" i="49"/>
  <c r="AG51" i="24"/>
  <c r="AL51" i="24"/>
  <c r="AL33" i="23"/>
  <c r="AG33" i="23"/>
  <c r="AP42" i="25"/>
  <c r="AP54" i="25"/>
  <c r="AP43" i="25"/>
  <c r="AP44" i="25"/>
  <c r="AP46" i="25"/>
  <c r="AP47" i="25"/>
  <c r="AP40" i="25"/>
  <c r="AP50" i="25"/>
  <c r="AP41" i="25"/>
  <c r="AP45" i="25"/>
  <c r="AP48" i="25"/>
  <c r="U9" i="25"/>
  <c r="AP49" i="25"/>
  <c r="AP53" i="25"/>
  <c r="E4" i="25"/>
  <c r="AP52" i="25"/>
  <c r="AP51" i="25"/>
  <c r="AG30" i="14"/>
  <c r="AL30" i="14"/>
  <c r="AG31" i="49"/>
  <c r="AL31" i="49"/>
  <c r="AL50" i="34"/>
  <c r="AG50" i="34"/>
  <c r="AL52" i="24"/>
  <c r="AG52" i="24"/>
  <c r="AG56" i="44"/>
  <c r="AL56" i="44"/>
  <c r="AP53" i="10"/>
  <c r="AP51" i="10"/>
  <c r="AP49" i="10"/>
  <c r="AP47" i="10"/>
  <c r="AP45" i="10"/>
  <c r="AP43" i="10"/>
  <c r="U9" i="10"/>
  <c r="AP44" i="10"/>
  <c r="AP40" i="10"/>
  <c r="AP54" i="10"/>
  <c r="AP52" i="10"/>
  <c r="AP50" i="10"/>
  <c r="E4" i="10"/>
  <c r="AP48" i="10"/>
  <c r="AP46" i="10"/>
  <c r="AP42" i="10"/>
  <c r="AP41" i="10"/>
  <c r="AG51" i="16"/>
  <c r="AL51" i="16"/>
  <c r="AL32" i="30"/>
  <c r="AG32" i="30"/>
  <c r="AG52" i="23"/>
  <c r="AL52" i="23"/>
  <c r="AG51" i="25"/>
  <c r="AL51" i="25"/>
  <c r="AG45" i="29"/>
  <c r="AL45" i="29"/>
  <c r="AL39" i="29"/>
  <c r="AG39" i="29"/>
  <c r="AG47" i="16"/>
  <c r="AL47" i="16"/>
  <c r="AG57" i="17"/>
  <c r="AL57" i="17"/>
  <c r="AL41" i="10"/>
  <c r="AG41" i="10"/>
  <c r="BF39" i="56"/>
  <c r="BF40" i="56" s="1"/>
  <c r="BF42" i="56" s="1"/>
  <c r="E12" i="56"/>
  <c r="AR29" i="9"/>
  <c r="AV29" i="9"/>
  <c r="AW29" i="9" s="1"/>
  <c r="AL34" i="34"/>
  <c r="AG34" i="34"/>
  <c r="E5" i="53"/>
  <c r="E6" i="53"/>
  <c r="E7" i="53"/>
  <c r="AL35" i="29"/>
  <c r="AG35" i="29"/>
  <c r="AG52" i="44"/>
  <c r="AL52" i="44"/>
  <c r="AG31" i="10"/>
  <c r="AL31" i="10"/>
  <c r="AL41" i="14"/>
  <c r="AG41" i="14"/>
  <c r="AG28" i="14"/>
  <c r="AL28" i="14"/>
  <c r="AL29" i="49"/>
  <c r="AG29" i="49"/>
  <c r="AL39" i="34"/>
  <c r="AG39" i="34"/>
  <c r="AL52" i="33"/>
  <c r="AG52" i="33"/>
  <c r="AL39" i="14"/>
  <c r="AG39" i="14"/>
  <c r="AL56" i="8"/>
  <c r="AG56" i="8"/>
  <c r="AL30" i="25"/>
  <c r="AG30" i="25"/>
  <c r="AG45" i="25"/>
  <c r="AL45" i="25"/>
  <c r="AL54" i="36"/>
  <c r="AG54" i="36"/>
  <c r="AG33" i="42"/>
  <c r="AL33" i="42"/>
  <c r="AL33" i="34"/>
  <c r="AG33" i="34"/>
  <c r="E12" i="52"/>
  <c r="BF39" i="52"/>
  <c r="BF40" i="52" s="1"/>
  <c r="BF42" i="52" s="1"/>
  <c r="E5" i="52"/>
  <c r="E6" i="52"/>
  <c r="E7" i="52"/>
  <c r="AG47" i="24"/>
  <c r="AL47" i="24"/>
  <c r="AG39" i="30"/>
  <c r="AL39" i="30"/>
  <c r="AV37" i="13"/>
  <c r="AW37" i="13" s="1"/>
  <c r="AR37" i="13"/>
  <c r="BF39" i="62"/>
  <c r="BF40" i="62" s="1"/>
  <c r="BF42" i="62" s="1"/>
  <c r="E12" i="62"/>
  <c r="AL57" i="10"/>
  <c r="AG57" i="10"/>
  <c r="E5" i="45"/>
  <c r="E6" i="45"/>
  <c r="E7" i="45"/>
  <c r="AF36" i="58"/>
  <c r="AE36" i="58"/>
  <c r="AA36" i="58"/>
  <c r="AK36" i="58"/>
  <c r="AA43" i="58"/>
  <c r="AK43" i="58"/>
  <c r="AF43" i="58"/>
  <c r="AE43" i="58"/>
  <c r="AE38" i="58"/>
  <c r="AK38" i="58"/>
  <c r="AF38" i="58"/>
  <c r="AA38" i="58"/>
  <c r="AA51" i="58"/>
  <c r="AK51" i="58"/>
  <c r="AF51" i="58"/>
  <c r="AE51" i="58"/>
  <c r="AK56" i="58"/>
  <c r="AF56" i="58"/>
  <c r="AE56" i="58"/>
  <c r="AA56" i="58"/>
  <c r="AL50" i="42"/>
  <c r="AG50" i="42"/>
  <c r="AG42" i="34"/>
  <c r="AL42" i="34"/>
  <c r="AL45" i="8"/>
  <c r="AG45" i="8"/>
  <c r="AE42" i="13"/>
  <c r="AK42" i="13"/>
  <c r="AA42" i="13"/>
  <c r="AF42" i="13"/>
  <c r="AE49" i="13"/>
  <c r="AA49" i="13"/>
  <c r="AK49" i="13"/>
  <c r="AF49" i="13"/>
  <c r="AA52" i="13"/>
  <c r="AK52" i="13"/>
  <c r="AF52" i="13"/>
  <c r="AE52" i="13"/>
  <c r="AL31" i="24"/>
  <c r="AG31" i="24"/>
  <c r="AV37" i="50"/>
  <c r="AW37" i="50" s="1"/>
  <c r="AR37" i="50"/>
  <c r="AF52" i="57"/>
  <c r="AA52" i="57"/>
  <c r="AK52" i="57"/>
  <c r="AE52" i="57"/>
  <c r="AF50" i="57"/>
  <c r="AE50" i="57"/>
  <c r="AK50" i="57"/>
  <c r="AA50" i="57"/>
  <c r="AE41" i="57"/>
  <c r="AA41" i="57"/>
  <c r="AF41" i="57"/>
  <c r="AK41" i="57"/>
  <c r="AK45" i="57"/>
  <c r="AF45" i="57"/>
  <c r="AE45" i="57"/>
  <c r="AA45" i="57"/>
  <c r="AG55" i="42"/>
  <c r="AL55" i="42"/>
  <c r="AG45" i="49"/>
  <c r="AL45" i="49"/>
  <c r="AL39" i="8"/>
  <c r="AG39" i="8"/>
  <c r="AG36" i="14"/>
  <c r="AL36" i="14"/>
  <c r="AL40" i="24"/>
  <c r="AG40" i="24"/>
  <c r="AL28" i="30"/>
  <c r="AG28" i="30"/>
  <c r="AL35" i="10"/>
  <c r="AG35" i="10"/>
  <c r="AL52" i="18"/>
  <c r="AG52" i="18"/>
  <c r="E6" i="31"/>
  <c r="E7" i="31"/>
  <c r="E5" i="31"/>
  <c r="AG37" i="49"/>
  <c r="AL37" i="49"/>
  <c r="AL33" i="8"/>
  <c r="AG33" i="8"/>
  <c r="AG33" i="24"/>
  <c r="AL33" i="24"/>
  <c r="AG43" i="24"/>
  <c r="AL43" i="24"/>
  <c r="AF33" i="50"/>
  <c r="AE33" i="50"/>
  <c r="AK33" i="50"/>
  <c r="AA33" i="50"/>
  <c r="AF36" i="50"/>
  <c r="AE36" i="50"/>
  <c r="AA36" i="50"/>
  <c r="AK36" i="50"/>
  <c r="AK57" i="50"/>
  <c r="AF57" i="50"/>
  <c r="AE57" i="50"/>
  <c r="AA57" i="50"/>
  <c r="AE42" i="50"/>
  <c r="AK42" i="50"/>
  <c r="AF42" i="50"/>
  <c r="AA42" i="50"/>
  <c r="AE54" i="50"/>
  <c r="AF54" i="50"/>
  <c r="AA54" i="50"/>
  <c r="AK54" i="50"/>
  <c r="AL45" i="23"/>
  <c r="AG45" i="23"/>
  <c r="AK55" i="9"/>
  <c r="AF55" i="9"/>
  <c r="AE55" i="9"/>
  <c r="AA55" i="9"/>
  <c r="AF42" i="9"/>
  <c r="AE42" i="9"/>
  <c r="AA42" i="9"/>
  <c r="AK42" i="9"/>
  <c r="AE44" i="9"/>
  <c r="AA44" i="9"/>
  <c r="AF44" i="9"/>
  <c r="AK44" i="9"/>
  <c r="AG51" i="36"/>
  <c r="AL51" i="36"/>
  <c r="AL45" i="14"/>
  <c r="AG45" i="14"/>
  <c r="AV35" i="9"/>
  <c r="AW35" i="9" s="1"/>
  <c r="AR35" i="9"/>
  <c r="AG27" i="42"/>
  <c r="AL27" i="42"/>
  <c r="AL36" i="34"/>
  <c r="AG36" i="34"/>
  <c r="AG36" i="29"/>
  <c r="AL36" i="29"/>
  <c r="E4" i="16"/>
  <c r="AP52" i="16"/>
  <c r="AP47" i="16"/>
  <c r="AP42" i="16"/>
  <c r="U9" i="16"/>
  <c r="AP48" i="16"/>
  <c r="AP50" i="16"/>
  <c r="AP53" i="16"/>
  <c r="AP46" i="16"/>
  <c r="AP51" i="16"/>
  <c r="AP44" i="16"/>
  <c r="AP49" i="16"/>
  <c r="AP54" i="16"/>
  <c r="AP41" i="16"/>
  <c r="AP40" i="16"/>
  <c r="AP43" i="16"/>
  <c r="AP45" i="16"/>
  <c r="AG58" i="26"/>
  <c r="AL58" i="26"/>
  <c r="AG28" i="33"/>
  <c r="AL28" i="33"/>
  <c r="AG48" i="33"/>
  <c r="AL48" i="33"/>
  <c r="AL43" i="14"/>
  <c r="AG43" i="14"/>
  <c r="AL45" i="34"/>
  <c r="AG45" i="34"/>
  <c r="AL44" i="26"/>
  <c r="AG44" i="26"/>
  <c r="AG50" i="10"/>
  <c r="AL50" i="10"/>
  <c r="AL32" i="29"/>
  <c r="AG32" i="29"/>
  <c r="AL49" i="33"/>
  <c r="AG49" i="33"/>
  <c r="AG40" i="30"/>
  <c r="AL40" i="30"/>
  <c r="AL44" i="24"/>
  <c r="AG44" i="24"/>
  <c r="AG55" i="49"/>
  <c r="AL55" i="49"/>
  <c r="AL54" i="49"/>
  <c r="AG54" i="49"/>
  <c r="AL27" i="24"/>
  <c r="AG27" i="24"/>
  <c r="AG54" i="44"/>
  <c r="AL54" i="44"/>
  <c r="AP40" i="44"/>
  <c r="AP41" i="44"/>
  <c r="AP50" i="44"/>
  <c r="E4" i="44"/>
  <c r="AP44" i="44"/>
  <c r="AP51" i="44"/>
  <c r="AP54" i="44"/>
  <c r="AP45" i="44"/>
  <c r="AP52" i="44"/>
  <c r="AP48" i="44"/>
  <c r="AP53" i="44"/>
  <c r="AP49" i="44"/>
  <c r="U9" i="44"/>
  <c r="AP46" i="44"/>
  <c r="AP42" i="44"/>
  <c r="AP43" i="44"/>
  <c r="AP47" i="44"/>
  <c r="AG38" i="23"/>
  <c r="AL38" i="23"/>
  <c r="AG41" i="18"/>
  <c r="AL41" i="18"/>
  <c r="AL30" i="36"/>
  <c r="AG30" i="36"/>
  <c r="AG35" i="36"/>
  <c r="AL35" i="36"/>
  <c r="AG28" i="26"/>
  <c r="AL28" i="26"/>
  <c r="AL43" i="10"/>
  <c r="AG43" i="10"/>
  <c r="AG48" i="23"/>
  <c r="AL48" i="23"/>
  <c r="AL56" i="36"/>
  <c r="AG56" i="36"/>
  <c r="AG39" i="36"/>
  <c r="AL39" i="36"/>
  <c r="AL56" i="42"/>
  <c r="AG56" i="42"/>
  <c r="AG39" i="42"/>
  <c r="AL39" i="42"/>
  <c r="AL43" i="33"/>
  <c r="AG43" i="33"/>
  <c r="AL34" i="8"/>
  <c r="AG34" i="8"/>
  <c r="AG58" i="16"/>
  <c r="AL58" i="16"/>
  <c r="AG50" i="44"/>
  <c r="AL50" i="44"/>
  <c r="AG48" i="30"/>
  <c r="AL48" i="30"/>
  <c r="AL34" i="10"/>
  <c r="AG34" i="10"/>
  <c r="AG46" i="23"/>
  <c r="AL46" i="23"/>
  <c r="AL30" i="61"/>
  <c r="AG30" i="61"/>
  <c r="AG42" i="49"/>
  <c r="AL42" i="49"/>
  <c r="AL49" i="34"/>
  <c r="AG49" i="34"/>
  <c r="AL41" i="29"/>
  <c r="AG41" i="29"/>
  <c r="AL48" i="44"/>
  <c r="AG48" i="44"/>
  <c r="AG30" i="44"/>
  <c r="AL30" i="44"/>
  <c r="AL42" i="30"/>
  <c r="AG42" i="30"/>
  <c r="AG46" i="10"/>
  <c r="AL46" i="10"/>
  <c r="AL50" i="61"/>
  <c r="AG50" i="61"/>
  <c r="AL48" i="61"/>
  <c r="AG48" i="61"/>
  <c r="AL31" i="18"/>
  <c r="AG31" i="18"/>
  <c r="AL54" i="16"/>
  <c r="AG54" i="16"/>
  <c r="AL43" i="44"/>
  <c r="AG43" i="44"/>
  <c r="AL39" i="17"/>
  <c r="AG39" i="17"/>
  <c r="AL56" i="18"/>
  <c r="AG56" i="18"/>
  <c r="AG43" i="18"/>
  <c r="AL43" i="18"/>
  <c r="AG34" i="25"/>
  <c r="AL34" i="25"/>
  <c r="AV30" i="13"/>
  <c r="AW30" i="13" s="1"/>
  <c r="AR30" i="13"/>
  <c r="AL50" i="36"/>
  <c r="AG50" i="36"/>
  <c r="AE39" i="58"/>
  <c r="AA39" i="58"/>
  <c r="AK39" i="58"/>
  <c r="AF39" i="58"/>
  <c r="AF34" i="58"/>
  <c r="AA34" i="58"/>
  <c r="AE34" i="58"/>
  <c r="AK34" i="58"/>
  <c r="AK29" i="58"/>
  <c r="AF29" i="58"/>
  <c r="AE29" i="58"/>
  <c r="AA29" i="58"/>
  <c r="AA55" i="58"/>
  <c r="AK55" i="58"/>
  <c r="AF55" i="58"/>
  <c r="AE55" i="58"/>
  <c r="AG35" i="14"/>
  <c r="AL35" i="14"/>
  <c r="AG50" i="49"/>
  <c r="AL50" i="49"/>
  <c r="AL36" i="8"/>
  <c r="AG36" i="8"/>
  <c r="AL31" i="34"/>
  <c r="AG31" i="34"/>
  <c r="AK30" i="13"/>
  <c r="AF30" i="13"/>
  <c r="AE30" i="13"/>
  <c r="AA30" i="13"/>
  <c r="AF39" i="13"/>
  <c r="AE39" i="13"/>
  <c r="AK39" i="13"/>
  <c r="AA39" i="13"/>
  <c r="AK32" i="13"/>
  <c r="AF32" i="13"/>
  <c r="AE32" i="13"/>
  <c r="AA32" i="13"/>
  <c r="AE51" i="13"/>
  <c r="AA51" i="13"/>
  <c r="AF51" i="13"/>
  <c r="AK51" i="13"/>
  <c r="AF40" i="13"/>
  <c r="AA40" i="13"/>
  <c r="AK40" i="13"/>
  <c r="AE40" i="13"/>
  <c r="AA54" i="13"/>
  <c r="AK54" i="13"/>
  <c r="AF54" i="13"/>
  <c r="AE54" i="13"/>
  <c r="AL34" i="44"/>
  <c r="AG34" i="44"/>
  <c r="AL39" i="26"/>
  <c r="AG39" i="26"/>
  <c r="AG45" i="26"/>
  <c r="AL45" i="26"/>
  <c r="AG46" i="61"/>
  <c r="AL46" i="61"/>
  <c r="AF31" i="57"/>
  <c r="AE31" i="57"/>
  <c r="AA31" i="57"/>
  <c r="AK31" i="57"/>
  <c r="AF56" i="57"/>
  <c r="AK56" i="57"/>
  <c r="AE56" i="57"/>
  <c r="AA56" i="57"/>
  <c r="AA30" i="57"/>
  <c r="AK30" i="57"/>
  <c r="AF30" i="57"/>
  <c r="AE30" i="57"/>
  <c r="AK47" i="57"/>
  <c r="AF47" i="57"/>
  <c r="AE47" i="57"/>
  <c r="AA47" i="57"/>
  <c r="AG55" i="36"/>
  <c r="AL55" i="36"/>
  <c r="AL57" i="33"/>
  <c r="AG57" i="33"/>
  <c r="AL58" i="14"/>
  <c r="AG58" i="14"/>
  <c r="AL53" i="8"/>
  <c r="AG53" i="8"/>
  <c r="AL48" i="16"/>
  <c r="AG48" i="16"/>
  <c r="AL41" i="26"/>
  <c r="AG41" i="26"/>
  <c r="AL53" i="17"/>
  <c r="AG53" i="17"/>
  <c r="AG52" i="61"/>
  <c r="AL52" i="61"/>
  <c r="AL55" i="14"/>
  <c r="AG55" i="14"/>
  <c r="AR30" i="9"/>
  <c r="AV30" i="9"/>
  <c r="AW30" i="9" s="1"/>
  <c r="AE39" i="50"/>
  <c r="AA39" i="50"/>
  <c r="AK39" i="50"/>
  <c r="AF39" i="50"/>
  <c r="AF58" i="50"/>
  <c r="AE58" i="50"/>
  <c r="AA58" i="50"/>
  <c r="AK58" i="50"/>
  <c r="AE56" i="50"/>
  <c r="AK56" i="50"/>
  <c r="AF56" i="50"/>
  <c r="AA56" i="50"/>
  <c r="AG57" i="16"/>
  <c r="AL57" i="16"/>
  <c r="AP49" i="26"/>
  <c r="U9" i="26"/>
  <c r="AP42" i="26"/>
  <c r="AP41" i="26"/>
  <c r="AP45" i="26"/>
  <c r="E4" i="26"/>
  <c r="AP54" i="26"/>
  <c r="AP52" i="26"/>
  <c r="AP48" i="26"/>
  <c r="AP47" i="26"/>
  <c r="AP53" i="26"/>
  <c r="AP43" i="26"/>
  <c r="AP46" i="26"/>
  <c r="AP40" i="26"/>
  <c r="AP51" i="26"/>
  <c r="AP50" i="26"/>
  <c r="AP44" i="26"/>
  <c r="AG58" i="17"/>
  <c r="AL58" i="17"/>
  <c r="AL34" i="17"/>
  <c r="AG34" i="17"/>
  <c r="AG55" i="25"/>
  <c r="AL55" i="25"/>
  <c r="AK47" i="9"/>
  <c r="AF47" i="9"/>
  <c r="AE47" i="9"/>
  <c r="AA47" i="9"/>
  <c r="AK43" i="9"/>
  <c r="AE43" i="9"/>
  <c r="AA43" i="9"/>
  <c r="AF43" i="9"/>
  <c r="AF27" i="9"/>
  <c r="AK27" i="9"/>
  <c r="AE27" i="9"/>
  <c r="AA27" i="9"/>
  <c r="AE46" i="9"/>
  <c r="AA46" i="9"/>
  <c r="AF46" i="9"/>
  <c r="AK46" i="9"/>
  <c r="AV33" i="9"/>
  <c r="AW33" i="9" s="1"/>
  <c r="AR33" i="9"/>
  <c r="AG34" i="49"/>
  <c r="AL34" i="49"/>
  <c r="AL36" i="24"/>
  <c r="AG36" i="24"/>
  <c r="AG45" i="24"/>
  <c r="AL45" i="24"/>
  <c r="AG31" i="44"/>
  <c r="AL31" i="44"/>
  <c r="AL50" i="30"/>
  <c r="AG50" i="30"/>
  <c r="AL43" i="17"/>
  <c r="AG43" i="17"/>
  <c r="AL48" i="18"/>
  <c r="AG48" i="18"/>
  <c r="AG55" i="18"/>
  <c r="AL55" i="18"/>
  <c r="AL33" i="25"/>
  <c r="AG33" i="25"/>
  <c r="AR27" i="57"/>
  <c r="AV27" i="57"/>
  <c r="AW27" i="57" s="1"/>
  <c r="AL37" i="42"/>
  <c r="AG37" i="42"/>
  <c r="AG28" i="49"/>
  <c r="AL28" i="49"/>
  <c r="AG41" i="30"/>
  <c r="AL41" i="30"/>
  <c r="AL30" i="17"/>
  <c r="AG30" i="17"/>
  <c r="AG57" i="23"/>
  <c r="AL57" i="23"/>
  <c r="AL32" i="36"/>
  <c r="AG32" i="36"/>
  <c r="BF39" i="53"/>
  <c r="BF40" i="53" s="1"/>
  <c r="BF42" i="53" s="1"/>
  <c r="E12" i="53"/>
  <c r="AG53" i="44"/>
  <c r="AL53" i="44"/>
  <c r="AL38" i="44"/>
  <c r="AG38" i="44"/>
  <c r="E5" i="7"/>
  <c r="E6" i="7"/>
  <c r="E7" i="7"/>
  <c r="AL27" i="44"/>
  <c r="AG27" i="44"/>
  <c r="AL54" i="30"/>
  <c r="AG54" i="30"/>
  <c r="AL32" i="61"/>
  <c r="AG32" i="61"/>
  <c r="AG36" i="61"/>
  <c r="AL36" i="61"/>
  <c r="AG49" i="25"/>
  <c r="AL49" i="25"/>
  <c r="E6" i="56"/>
  <c r="E7" i="56"/>
  <c r="E5" i="56"/>
  <c r="AG54" i="33"/>
  <c r="AL54" i="33"/>
  <c r="AG34" i="30"/>
  <c r="AL34" i="30"/>
  <c r="AL47" i="23"/>
  <c r="AG47" i="23"/>
  <c r="AL42" i="18"/>
  <c r="AG42" i="18"/>
  <c r="AG28" i="8"/>
  <c r="AL28" i="8"/>
  <c r="AL33" i="33"/>
  <c r="AG33" i="33"/>
  <c r="AL50" i="24"/>
  <c r="AG50" i="24"/>
  <c r="AL34" i="29"/>
  <c r="AG34" i="29"/>
  <c r="AL48" i="29"/>
  <c r="AG48" i="29"/>
  <c r="AL31" i="26"/>
  <c r="AG31" i="26"/>
  <c r="AP47" i="23"/>
  <c r="AP43" i="23"/>
  <c r="AP42" i="23"/>
  <c r="E4" i="23"/>
  <c r="AP41" i="23"/>
  <c r="AP40" i="23"/>
  <c r="AP53" i="23"/>
  <c r="AP51" i="23"/>
  <c r="AP45" i="23"/>
  <c r="U9" i="23"/>
  <c r="AP48" i="23"/>
  <c r="AP54" i="23"/>
  <c r="AP50" i="23"/>
  <c r="AP46" i="23"/>
  <c r="AP49" i="23"/>
  <c r="AP52" i="23"/>
  <c r="AP44" i="23"/>
  <c r="AV31" i="13"/>
  <c r="AW31" i="13" s="1"/>
  <c r="AR31" i="13"/>
  <c r="AL51" i="14"/>
  <c r="AG51" i="14"/>
  <c r="AL56" i="26"/>
  <c r="AG56" i="26"/>
  <c r="AG35" i="26"/>
  <c r="AL35" i="26"/>
  <c r="AG58" i="23"/>
  <c r="AL58" i="23"/>
  <c r="AL56" i="25"/>
  <c r="AG56" i="25"/>
  <c r="AG40" i="36"/>
  <c r="AL40" i="36"/>
  <c r="AL39" i="44"/>
  <c r="AG39" i="44"/>
  <c r="E12" i="27"/>
  <c r="BF39" i="27"/>
  <c r="BF40" i="27" s="1"/>
  <c r="BF42" i="27" s="1"/>
  <c r="AL54" i="26"/>
  <c r="AG54" i="26"/>
  <c r="AG49" i="26"/>
  <c r="AL49" i="26"/>
  <c r="AL49" i="23"/>
  <c r="AG49" i="23"/>
  <c r="AG27" i="61"/>
  <c r="AL27" i="61"/>
  <c r="AV30" i="57"/>
  <c r="AW30" i="57" s="1"/>
  <c r="AR30" i="57"/>
  <c r="AL57" i="36"/>
  <c r="AG57" i="36"/>
  <c r="AK41" i="58"/>
  <c r="AF41" i="58"/>
  <c r="AE41" i="58"/>
  <c r="AA41" i="58"/>
  <c r="AF53" i="58"/>
  <c r="AE53" i="58"/>
  <c r="AA53" i="58"/>
  <c r="AK53" i="58"/>
  <c r="AF35" i="58"/>
  <c r="AA35" i="58"/>
  <c r="AK35" i="58"/>
  <c r="AE35" i="58"/>
  <c r="AG40" i="33"/>
  <c r="AL40" i="33"/>
  <c r="AL33" i="14"/>
  <c r="AG33" i="14"/>
  <c r="AL46" i="49"/>
  <c r="AG46" i="49"/>
  <c r="AL41" i="34"/>
  <c r="AG41" i="34"/>
  <c r="AF41" i="13"/>
  <c r="AE41" i="13"/>
  <c r="AK41" i="13"/>
  <c r="AA41" i="13"/>
  <c r="AE35" i="13"/>
  <c r="AA35" i="13"/>
  <c r="AF35" i="13"/>
  <c r="AK35" i="13"/>
  <c r="AE53" i="13"/>
  <c r="AA53" i="13"/>
  <c r="AK53" i="13"/>
  <c r="AF53" i="13"/>
  <c r="AA56" i="13"/>
  <c r="AK56" i="13"/>
  <c r="AF56" i="13"/>
  <c r="AE56" i="13"/>
  <c r="AL58" i="24"/>
  <c r="AG58" i="24"/>
  <c r="AL28" i="24"/>
  <c r="AG28" i="24"/>
  <c r="AG50" i="29"/>
  <c r="AL50" i="29"/>
  <c r="AG49" i="16"/>
  <c r="AL49" i="16"/>
  <c r="AG44" i="10"/>
  <c r="AL44" i="10"/>
  <c r="AG40" i="25"/>
  <c r="AL40" i="25"/>
  <c r="AV37" i="57"/>
  <c r="AW37" i="57" s="1"/>
  <c r="AR37" i="57"/>
  <c r="AA35" i="57"/>
  <c r="AK35" i="57"/>
  <c r="AF35" i="57"/>
  <c r="AE35" i="57"/>
  <c r="AK40" i="57"/>
  <c r="AF40" i="57"/>
  <c r="AE40" i="57"/>
  <c r="AA40" i="57"/>
  <c r="AK49" i="57"/>
  <c r="AF49" i="57"/>
  <c r="AA49" i="57"/>
  <c r="AE49" i="57"/>
  <c r="AL52" i="14"/>
  <c r="AG52" i="14"/>
  <c r="AG47" i="34"/>
  <c r="AL47" i="34"/>
  <c r="AG58" i="44"/>
  <c r="AL58" i="44"/>
  <c r="AV36" i="50"/>
  <c r="AW36" i="50" s="1"/>
  <c r="AR36" i="50"/>
  <c r="AG48" i="17"/>
  <c r="AL48" i="17"/>
  <c r="AL56" i="61"/>
  <c r="AG56" i="61"/>
  <c r="AR37" i="58"/>
  <c r="AV37" i="58"/>
  <c r="AW37" i="58" s="1"/>
  <c r="AL30" i="18"/>
  <c r="AG30" i="18"/>
  <c r="AR35" i="13"/>
  <c r="AV35" i="13"/>
  <c r="AW35" i="13" s="1"/>
  <c r="AG53" i="42"/>
  <c r="AL53" i="42"/>
  <c r="AL43" i="49"/>
  <c r="AG43" i="49"/>
  <c r="AL37" i="24"/>
  <c r="AG37" i="24"/>
  <c r="AA49" i="50"/>
  <c r="AF49" i="50"/>
  <c r="AK49" i="50"/>
  <c r="AE49" i="50"/>
  <c r="AE28" i="50"/>
  <c r="AK28" i="50"/>
  <c r="AF28" i="50"/>
  <c r="AA28" i="50"/>
  <c r="AK29" i="50"/>
  <c r="AF29" i="50"/>
  <c r="AE29" i="50"/>
  <c r="AA29" i="50"/>
  <c r="AG27" i="26"/>
  <c r="AL27" i="26"/>
  <c r="AV36" i="58"/>
  <c r="AW36" i="58" s="1"/>
  <c r="AR36" i="58"/>
  <c r="AF28" i="9"/>
  <c r="AE28" i="9"/>
  <c r="AK28" i="9"/>
  <c r="AA28" i="9"/>
  <c r="AK33" i="9"/>
  <c r="AA33" i="9"/>
  <c r="AF33" i="9"/>
  <c r="AE33" i="9"/>
  <c r="AK53" i="9"/>
  <c r="AE53" i="9"/>
  <c r="AA53" i="9"/>
  <c r="AF53" i="9"/>
  <c r="AE48" i="9"/>
  <c r="AA48" i="9"/>
  <c r="AF48" i="9"/>
  <c r="AK48" i="9"/>
  <c r="AL31" i="36"/>
  <c r="AG31" i="36"/>
  <c r="AL43" i="34"/>
  <c r="AG43" i="34"/>
  <c r="AG52" i="8"/>
  <c r="AL52" i="8"/>
  <c r="AL39" i="16"/>
  <c r="AG39" i="16"/>
  <c r="AL33" i="44"/>
  <c r="AG33" i="44"/>
  <c r="AL27" i="17"/>
  <c r="AG27" i="17"/>
  <c r="AG52" i="10"/>
  <c r="AL52" i="10"/>
  <c r="AV28" i="57"/>
  <c r="AW28" i="57" s="1"/>
  <c r="AR28" i="57"/>
  <c r="AG49" i="8"/>
  <c r="AL49" i="8"/>
  <c r="AG30" i="49"/>
  <c r="AL30" i="49"/>
  <c r="AG35" i="34"/>
  <c r="AL35" i="34"/>
  <c r="AL37" i="8"/>
  <c r="AG37" i="8"/>
  <c r="AL48" i="49"/>
  <c r="AG48" i="49"/>
  <c r="AL38" i="34"/>
  <c r="AG38" i="34"/>
  <c r="AG37" i="34"/>
  <c r="AL37" i="34"/>
  <c r="AL28" i="36"/>
  <c r="AG28" i="36"/>
  <c r="AG28" i="23"/>
  <c r="AL28" i="23"/>
  <c r="AG28" i="44"/>
  <c r="AL28" i="44"/>
  <c r="AG32" i="18"/>
  <c r="AL32" i="18"/>
  <c r="AV30" i="58"/>
  <c r="AW30" i="58" s="1"/>
  <c r="AR30" i="58"/>
  <c r="AP40" i="24"/>
  <c r="AP52" i="24"/>
  <c r="AP47" i="24"/>
  <c r="AP44" i="24"/>
  <c r="AP53" i="24"/>
  <c r="AP50" i="24"/>
  <c r="AP45" i="24"/>
  <c r="AP51" i="24"/>
  <c r="AP42" i="24"/>
  <c r="AP54" i="24"/>
  <c r="AP43" i="24"/>
  <c r="AP49" i="24"/>
  <c r="AP46" i="24"/>
  <c r="E4" i="24"/>
  <c r="U9" i="24"/>
  <c r="AP48" i="24"/>
  <c r="AP41" i="24"/>
  <c r="AL54" i="24"/>
  <c r="AG54" i="24"/>
  <c r="AL50" i="16"/>
  <c r="AG50" i="16"/>
  <c r="AL35" i="30"/>
  <c r="AG35" i="30"/>
  <c r="AG44" i="61"/>
  <c r="AL44" i="61"/>
  <c r="AL46" i="18"/>
  <c r="AG46" i="18"/>
  <c r="AL44" i="25"/>
  <c r="AG44" i="25"/>
  <c r="AV36" i="13"/>
  <c r="AW36" i="13" s="1"/>
  <c r="AR36" i="13"/>
  <c r="AG47" i="36"/>
  <c r="AL47" i="36"/>
  <c r="AG37" i="14"/>
  <c r="AL37" i="14"/>
  <c r="AG31" i="16"/>
  <c r="AL31" i="16"/>
  <c r="AL46" i="16"/>
  <c r="AG46" i="16"/>
  <c r="AL36" i="44"/>
  <c r="AG36" i="44"/>
  <c r="AG43" i="30"/>
  <c r="AL43" i="30"/>
  <c r="AG50" i="17"/>
  <c r="AL50" i="17"/>
  <c r="AL51" i="23"/>
  <c r="AG51" i="23"/>
  <c r="AL44" i="18"/>
  <c r="AG44" i="18"/>
  <c r="AG51" i="18"/>
  <c r="AL51" i="18"/>
  <c r="AG56" i="34"/>
  <c r="AL56" i="34"/>
  <c r="AL30" i="34"/>
  <c r="AG30" i="34"/>
  <c r="AG32" i="24"/>
  <c r="AL32" i="24"/>
  <c r="AL27" i="23"/>
  <c r="AG27" i="23"/>
  <c r="AL29" i="25"/>
  <c r="AG29" i="25"/>
  <c r="AL57" i="25"/>
  <c r="AG57" i="25"/>
  <c r="AV33" i="13"/>
  <c r="AW33" i="13" s="1"/>
  <c r="AR33" i="13"/>
  <c r="AG58" i="36"/>
  <c r="AL58" i="36"/>
  <c r="AL56" i="49"/>
  <c r="AG56" i="49"/>
  <c r="AG35" i="24"/>
  <c r="AL35" i="24"/>
  <c r="AL54" i="29"/>
  <c r="AG54" i="29"/>
  <c r="AL40" i="17"/>
  <c r="AG40" i="17"/>
  <c r="E12" i="15"/>
  <c r="BF39" i="15"/>
  <c r="BF40" i="15" s="1"/>
  <c r="BF42" i="15" s="1"/>
  <c r="AG41" i="24"/>
  <c r="AL41" i="24"/>
  <c r="E5" i="27"/>
  <c r="E6" i="27"/>
  <c r="E7" i="27"/>
  <c r="AG43" i="26"/>
  <c r="AL43" i="26"/>
  <c r="AL47" i="61"/>
  <c r="AG47" i="61"/>
  <c r="AL54" i="61"/>
  <c r="AG54" i="61"/>
  <c r="AL38" i="18"/>
  <c r="AG38" i="18"/>
  <c r="BF39" i="45"/>
  <c r="BF40" i="45" s="1"/>
  <c r="BF42" i="45" s="1"/>
  <c r="E12" i="45"/>
  <c r="AK49" i="58"/>
  <c r="AF49" i="58"/>
  <c r="AE49" i="58"/>
  <c r="AA49" i="58"/>
  <c r="AF57" i="58"/>
  <c r="AK57" i="58"/>
  <c r="AE57" i="58"/>
  <c r="AA57" i="58"/>
  <c r="AK58" i="58"/>
  <c r="AF58" i="58"/>
  <c r="AE58" i="58"/>
  <c r="AA58" i="58"/>
  <c r="AF27" i="58"/>
  <c r="AA27" i="58"/>
  <c r="AK27" i="58"/>
  <c r="AE27" i="58"/>
  <c r="AE42" i="58"/>
  <c r="AA42" i="58"/>
  <c r="AK42" i="58"/>
  <c r="AF42" i="58"/>
  <c r="E5" i="32"/>
  <c r="E6" i="32"/>
  <c r="E7" i="32"/>
  <c r="AA31" i="13"/>
  <c r="AE31" i="13"/>
  <c r="AK31" i="13"/>
  <c r="AF31" i="13"/>
  <c r="AE55" i="13"/>
  <c r="AA55" i="13"/>
  <c r="AF55" i="13"/>
  <c r="AK55" i="13"/>
  <c r="AA29" i="13"/>
  <c r="AK29" i="13"/>
  <c r="AF29" i="13"/>
  <c r="AE29" i="13"/>
  <c r="AL56" i="30"/>
  <c r="AG56" i="30"/>
  <c r="AL55" i="10"/>
  <c r="AG55" i="10"/>
  <c r="AE38" i="57"/>
  <c r="AA38" i="57"/>
  <c r="AK38" i="57"/>
  <c r="AF38" i="57"/>
  <c r="AK51" i="57"/>
  <c r="AF51" i="57"/>
  <c r="AE51" i="57"/>
  <c r="AA51" i="57"/>
  <c r="AL48" i="42"/>
  <c r="AG48" i="42"/>
  <c r="AL53" i="10"/>
  <c r="AG53" i="10"/>
  <c r="E6" i="21"/>
  <c r="E5" i="21"/>
  <c r="E7" i="21"/>
  <c r="BF39" i="46"/>
  <c r="BF40" i="46" s="1"/>
  <c r="BF42" i="46" s="1"/>
  <c r="E12" i="46"/>
  <c r="AL55" i="34"/>
  <c r="AG55" i="34"/>
  <c r="AE37" i="50"/>
  <c r="AF37" i="50"/>
  <c r="AA37" i="50"/>
  <c r="AK37" i="50"/>
  <c r="AL33" i="29"/>
  <c r="AG33" i="29"/>
  <c r="AG43" i="16"/>
  <c r="AL43" i="16"/>
  <c r="AL51" i="10"/>
  <c r="AG51" i="10"/>
  <c r="AV31" i="58"/>
  <c r="AW31" i="58" s="1"/>
  <c r="AR31" i="58"/>
  <c r="AR27" i="13"/>
  <c r="AV27" i="13"/>
  <c r="AW27" i="13" s="1"/>
  <c r="AF58" i="9"/>
  <c r="AA58" i="9"/>
  <c r="AK58" i="9"/>
  <c r="AE58" i="9"/>
  <c r="AE35" i="9"/>
  <c r="AK35" i="9"/>
  <c r="AF35" i="9"/>
  <c r="AA35" i="9"/>
  <c r="AF36" i="9"/>
  <c r="AE36" i="9"/>
  <c r="AA36" i="9"/>
  <c r="AK36" i="9"/>
  <c r="AE50" i="9"/>
  <c r="AA50" i="9"/>
  <c r="AF50" i="9"/>
  <c r="AK50" i="9"/>
  <c r="AL44" i="36"/>
  <c r="AG44" i="36"/>
  <c r="AL46" i="33"/>
  <c r="AG46" i="33"/>
  <c r="AG44" i="14"/>
  <c r="AL44" i="14"/>
  <c r="E5" i="38"/>
  <c r="E6" i="38"/>
  <c r="E7" i="38"/>
  <c r="BF39" i="38"/>
  <c r="BF40" i="38" s="1"/>
  <c r="BF42" i="38" s="1"/>
  <c r="E12" i="38"/>
  <c r="E6" i="37"/>
  <c r="E7" i="37"/>
  <c r="E5" i="37"/>
  <c r="AL29" i="24"/>
  <c r="AG29" i="24"/>
  <c r="AP54" i="17"/>
  <c r="AP44" i="17"/>
  <c r="AP53" i="17"/>
  <c r="AP43" i="17"/>
  <c r="AP52" i="17"/>
  <c r="AP51" i="17"/>
  <c r="AP41" i="17"/>
  <c r="AP50" i="17"/>
  <c r="AP48" i="17"/>
  <c r="AP46" i="17"/>
  <c r="AP45" i="17"/>
  <c r="AP47" i="17"/>
  <c r="AP42" i="17"/>
  <c r="E4" i="17"/>
  <c r="AP49" i="17"/>
  <c r="AP40" i="17"/>
  <c r="U9" i="17"/>
  <c r="AL49" i="10"/>
  <c r="AG49" i="10"/>
  <c r="AL38" i="36"/>
  <c r="AG38" i="36"/>
  <c r="AG49" i="36"/>
  <c r="AL49" i="36"/>
  <c r="AL38" i="42"/>
  <c r="AG38" i="42"/>
  <c r="AG49" i="42"/>
  <c r="AL49" i="42"/>
  <c r="AL51" i="34"/>
  <c r="AG51" i="34"/>
  <c r="AG35" i="42"/>
  <c r="AL35" i="42"/>
  <c r="AG38" i="16"/>
  <c r="AL38" i="16"/>
  <c r="AG29" i="44"/>
  <c r="AL29" i="44"/>
  <c r="AL33" i="26"/>
  <c r="AG33" i="26"/>
  <c r="AL28" i="42"/>
  <c r="AG28" i="42"/>
  <c r="AL57" i="42"/>
  <c r="AG57" i="42"/>
  <c r="AL53" i="49"/>
  <c r="AG53" i="49"/>
  <c r="AG54" i="34"/>
  <c r="AL54" i="34"/>
  <c r="AP50" i="30"/>
  <c r="AP40" i="30"/>
  <c r="AP46" i="30"/>
  <c r="AP52" i="30"/>
  <c r="AP48" i="30"/>
  <c r="E4" i="30"/>
  <c r="AP54" i="30"/>
  <c r="AP44" i="30"/>
  <c r="AP42" i="30"/>
  <c r="AP47" i="30"/>
  <c r="AP41" i="30"/>
  <c r="AP49" i="30"/>
  <c r="U9" i="30"/>
  <c r="AP51" i="30"/>
  <c r="AP43" i="30"/>
  <c r="AP53" i="30"/>
  <c r="AP45" i="30"/>
  <c r="AG29" i="10"/>
  <c r="AL29" i="10"/>
  <c r="AL37" i="18"/>
  <c r="AG37" i="18"/>
  <c r="E12" i="12"/>
  <c r="BF39" i="12"/>
  <c r="BF40" i="12" s="1"/>
  <c r="BF42" i="12" s="1"/>
  <c r="AR31" i="57"/>
  <c r="AV31" i="57"/>
  <c r="AW31" i="57" s="1"/>
  <c r="AG31" i="30"/>
  <c r="AL31" i="30"/>
  <c r="AL33" i="10"/>
  <c r="AG33" i="10"/>
  <c r="AG32" i="23"/>
  <c r="AL32" i="23"/>
  <c r="AG35" i="18"/>
  <c r="AL35" i="18"/>
  <c r="E5" i="62"/>
  <c r="E6" i="62"/>
  <c r="E7" i="62"/>
  <c r="AG58" i="33"/>
  <c r="AL58" i="33"/>
  <c r="AL55" i="30"/>
  <c r="AG55" i="30"/>
  <c r="AG30" i="10"/>
  <c r="AL30" i="10"/>
  <c r="AL54" i="25"/>
  <c r="AG54" i="25"/>
  <c r="AL39" i="25"/>
  <c r="AG39" i="25"/>
  <c r="AK30" i="58"/>
  <c r="AF30" i="58"/>
  <c r="AA30" i="58"/>
  <c r="AE30" i="58"/>
  <c r="AE44" i="58"/>
  <c r="AF44" i="58"/>
  <c r="AA44" i="58"/>
  <c r="AK44" i="58"/>
  <c r="AR31" i="9"/>
  <c r="AV31" i="9"/>
  <c r="AW31" i="9" s="1"/>
  <c r="AE37" i="13"/>
  <c r="AK37" i="13"/>
  <c r="AF37" i="13"/>
  <c r="AA37" i="13"/>
  <c r="AG31" i="29"/>
  <c r="AL31" i="29"/>
  <c r="AP42" i="29"/>
  <c r="AP46" i="29"/>
  <c r="AP54" i="29"/>
  <c r="AP44" i="29"/>
  <c r="AP40" i="29"/>
  <c r="AP50" i="29"/>
  <c r="E4" i="29"/>
  <c r="AP41" i="29"/>
  <c r="AP45" i="29"/>
  <c r="AP47" i="29"/>
  <c r="AP52" i="29"/>
  <c r="AP48" i="29"/>
  <c r="U9" i="29"/>
  <c r="AP43" i="29"/>
  <c r="AP53" i="29"/>
  <c r="AP49" i="29"/>
  <c r="AP51" i="29"/>
  <c r="AG47" i="26"/>
  <c r="AL47" i="26"/>
  <c r="AG53" i="30"/>
  <c r="AL53" i="30"/>
  <c r="AG58" i="18"/>
  <c r="AL58" i="18"/>
  <c r="AL32" i="25"/>
  <c r="AG32" i="25"/>
  <c r="AF48" i="57"/>
  <c r="AE48" i="57"/>
  <c r="AA48" i="57"/>
  <c r="AK48" i="57"/>
  <c r="AA58" i="57"/>
  <c r="AK58" i="57"/>
  <c r="AF58" i="57"/>
  <c r="AE58" i="57"/>
  <c r="AK27" i="57"/>
  <c r="AE27" i="57"/>
  <c r="AA27" i="57"/>
  <c r="AF27" i="57"/>
  <c r="AA42" i="57"/>
  <c r="AK42" i="57"/>
  <c r="AF42" i="57"/>
  <c r="AE42" i="57"/>
  <c r="AK53" i="57"/>
  <c r="AA53" i="57"/>
  <c r="AF53" i="57"/>
  <c r="AE53" i="57"/>
  <c r="AL48" i="36"/>
  <c r="AG48" i="36"/>
  <c r="AG46" i="34"/>
  <c r="AL46" i="34"/>
  <c r="AP54" i="14"/>
  <c r="AP52" i="14"/>
  <c r="AP50" i="14"/>
  <c r="AP48" i="14"/>
  <c r="AP46" i="14"/>
  <c r="AP44" i="14"/>
  <c r="AP45" i="14"/>
  <c r="AP49" i="14"/>
  <c r="AP40" i="14"/>
  <c r="AP53" i="14"/>
  <c r="AP43" i="14"/>
  <c r="AP47" i="14"/>
  <c r="AP51" i="14"/>
  <c r="AP42" i="14"/>
  <c r="E4" i="14"/>
  <c r="U9" i="14"/>
  <c r="AP41" i="14"/>
  <c r="AG41" i="8"/>
  <c r="AL41" i="8"/>
  <c r="AL46" i="24"/>
  <c r="AG46" i="24"/>
  <c r="AL53" i="29"/>
  <c r="AG53" i="29"/>
  <c r="AG46" i="29"/>
  <c r="AL46" i="29"/>
  <c r="AL50" i="26"/>
  <c r="AG50" i="26"/>
  <c r="AL32" i="26"/>
  <c r="AG32" i="26"/>
  <c r="AG40" i="23"/>
  <c r="AL40" i="23"/>
  <c r="AL50" i="25"/>
  <c r="AG50" i="25"/>
  <c r="AR28" i="13"/>
  <c r="AV28" i="13"/>
  <c r="AW28" i="13" s="1"/>
  <c r="AL46" i="36"/>
  <c r="AG46" i="36"/>
  <c r="AG37" i="33"/>
  <c r="AL37" i="33"/>
  <c r="AL44" i="33"/>
  <c r="AG44" i="33"/>
  <c r="BF39" i="21"/>
  <c r="BF40" i="21" s="1"/>
  <c r="BF42" i="21" s="1"/>
  <c r="E12" i="21"/>
  <c r="AL31" i="42"/>
  <c r="AG31" i="42"/>
  <c r="AL52" i="49"/>
  <c r="AG52" i="49"/>
  <c r="AG30" i="8"/>
  <c r="AL30" i="8"/>
  <c r="AL48" i="24"/>
  <c r="AG48" i="24"/>
  <c r="AF47" i="50"/>
  <c r="AK47" i="50"/>
  <c r="AE47" i="50"/>
  <c r="AA47" i="50"/>
  <c r="AF45" i="50"/>
  <c r="AE45" i="50"/>
  <c r="AK45" i="50"/>
  <c r="AA45" i="50"/>
  <c r="AE38" i="50"/>
  <c r="AA38" i="50"/>
  <c r="AK38" i="50"/>
  <c r="AF38" i="50"/>
  <c r="AK32" i="50"/>
  <c r="AE32" i="50"/>
  <c r="AA32" i="50"/>
  <c r="AF32" i="50"/>
  <c r="AL33" i="16"/>
  <c r="AG33" i="16"/>
  <c r="AL49" i="30"/>
  <c r="AG49" i="30"/>
  <c r="AG56" i="23"/>
  <c r="AL56" i="23"/>
  <c r="AG49" i="61"/>
  <c r="AL49" i="61"/>
  <c r="AL50" i="18"/>
  <c r="AG50" i="18"/>
  <c r="AL48" i="25"/>
  <c r="AG48" i="25"/>
  <c r="AE52" i="9"/>
  <c r="AA52" i="9"/>
  <c r="AF52" i="9"/>
  <c r="AK52" i="9"/>
  <c r="AG51" i="42"/>
  <c r="AL51" i="42"/>
  <c r="AL57" i="34"/>
  <c r="AG57" i="34"/>
  <c r="BF39" i="37"/>
  <c r="BF40" i="37" s="1"/>
  <c r="BF42" i="37" s="1"/>
  <c r="E12" i="37"/>
  <c r="AL36" i="17"/>
  <c r="AG36" i="17"/>
  <c r="AL33" i="17"/>
  <c r="AG33" i="17"/>
  <c r="AG29" i="61"/>
  <c r="AL29" i="61"/>
  <c r="AL50" i="33"/>
  <c r="AG50" i="33"/>
  <c r="AG32" i="8"/>
  <c r="AL32" i="8"/>
  <c r="AL39" i="49"/>
  <c r="AG39" i="49"/>
  <c r="AG38" i="49"/>
  <c r="AL38" i="49"/>
  <c r="AG49" i="18"/>
  <c r="AL49" i="18"/>
  <c r="AG37" i="25"/>
  <c r="AL37" i="25"/>
  <c r="AL35" i="33"/>
  <c r="AG35" i="33"/>
  <c r="AG36" i="33"/>
  <c r="AL36" i="33"/>
  <c r="AL32" i="14"/>
  <c r="AG32" i="14"/>
  <c r="AV32" i="9"/>
  <c r="AW32" i="9" s="1"/>
  <c r="AR32" i="9"/>
  <c r="AL41" i="49"/>
  <c r="AG41" i="49"/>
  <c r="AL47" i="8"/>
  <c r="AG47" i="8"/>
  <c r="AG31" i="8"/>
  <c r="AL31" i="8"/>
  <c r="AL42" i="24"/>
  <c r="AG42" i="24"/>
  <c r="AG57" i="44"/>
  <c r="AL57" i="44"/>
  <c r="AG27" i="30"/>
  <c r="AL27" i="30"/>
  <c r="AL31" i="61"/>
  <c r="AG31" i="61"/>
  <c r="AL40" i="44"/>
  <c r="AG40" i="44"/>
  <c r="AG36" i="10"/>
  <c r="AL36" i="10"/>
  <c r="AG55" i="61"/>
  <c r="AL55" i="61"/>
  <c r="E5" i="15"/>
  <c r="E6" i="15"/>
  <c r="E7" i="15"/>
  <c r="AG33" i="36"/>
  <c r="AL33" i="36"/>
  <c r="AG57" i="29"/>
  <c r="AL57" i="29"/>
  <c r="AL34" i="16"/>
  <c r="AG34" i="16"/>
  <c r="AG57" i="26"/>
  <c r="AL57" i="26"/>
  <c r="AE37" i="58"/>
  <c r="AK37" i="58"/>
  <c r="AA37" i="58"/>
  <c r="AF37" i="58"/>
  <c r="AK46" i="58"/>
  <c r="AE46" i="58"/>
  <c r="AF46" i="58"/>
  <c r="AA46" i="58"/>
  <c r="U9" i="33"/>
  <c r="AP52" i="33"/>
  <c r="AP41" i="33"/>
  <c r="AP44" i="33"/>
  <c r="AP50" i="33"/>
  <c r="AP48" i="33"/>
  <c r="E4" i="33"/>
  <c r="AP54" i="33"/>
  <c r="AP40" i="33"/>
  <c r="AP46" i="33"/>
  <c r="AP45" i="33"/>
  <c r="AP49" i="33"/>
  <c r="AP43" i="33"/>
  <c r="AP51" i="33"/>
  <c r="AP53" i="33"/>
  <c r="AP42" i="33"/>
  <c r="AP47" i="33"/>
  <c r="AL35" i="49"/>
  <c r="AG35" i="49"/>
  <c r="AG48" i="34"/>
  <c r="AL48" i="34"/>
  <c r="AL42" i="8"/>
  <c r="AG42" i="8"/>
  <c r="AG46" i="8"/>
  <c r="AL46" i="8"/>
  <c r="AL53" i="34"/>
  <c r="AG53" i="34"/>
  <c r="AK57" i="13"/>
  <c r="AF57" i="13"/>
  <c r="AE57" i="13"/>
  <c r="AA57" i="13"/>
  <c r="AG39" i="24"/>
  <c r="AL39" i="24"/>
  <c r="AG27" i="29"/>
  <c r="AL27" i="29"/>
  <c r="AL44" i="44"/>
  <c r="AG44" i="44"/>
  <c r="AL52" i="26"/>
  <c r="AG52" i="26"/>
  <c r="AL46" i="17"/>
  <c r="AG46" i="17"/>
  <c r="AL41" i="23"/>
  <c r="AG41" i="23"/>
  <c r="AR32" i="58"/>
  <c r="AV32" i="58"/>
  <c r="AW32" i="58" s="1"/>
  <c r="AF32" i="57"/>
  <c r="AE32" i="57"/>
  <c r="AK32" i="57"/>
  <c r="AA32" i="57"/>
  <c r="AF44" i="57"/>
  <c r="AK44" i="57"/>
  <c r="AE44" i="57"/>
  <c r="AA44" i="57"/>
  <c r="AF46" i="57"/>
  <c r="AK46" i="57"/>
  <c r="AE46" i="57"/>
  <c r="AA46" i="57"/>
  <c r="AK55" i="57"/>
  <c r="AF55" i="57"/>
  <c r="AE55" i="57"/>
  <c r="AA55" i="57"/>
  <c r="AL35" i="16"/>
  <c r="AG35" i="16"/>
  <c r="AL34" i="26"/>
  <c r="AG34" i="26"/>
  <c r="AL46" i="30"/>
  <c r="AG46" i="30"/>
  <c r="AR33" i="57"/>
  <c r="AV33" i="57"/>
  <c r="AW33" i="57" s="1"/>
  <c r="AK55" i="50"/>
  <c r="AE55" i="50"/>
  <c r="AF55" i="50"/>
  <c r="AA55" i="50"/>
  <c r="AE53" i="50"/>
  <c r="AA53" i="50"/>
  <c r="AF53" i="50"/>
  <c r="AK53" i="50"/>
  <c r="AF40" i="50"/>
  <c r="AE40" i="50"/>
  <c r="AA40" i="50"/>
  <c r="AK40" i="50"/>
  <c r="AE44" i="50"/>
  <c r="AA44" i="50"/>
  <c r="AK44" i="50"/>
  <c r="AF44" i="50"/>
  <c r="AG28" i="29"/>
  <c r="AL28" i="29"/>
  <c r="AG30" i="26"/>
  <c r="AL30" i="26"/>
  <c r="AG47" i="17"/>
  <c r="AL47" i="17"/>
  <c r="AV34" i="57"/>
  <c r="AW34" i="57" s="1"/>
  <c r="AR34" i="57"/>
  <c r="AK49" i="9"/>
  <c r="AF49" i="9"/>
  <c r="AE49" i="9"/>
  <c r="AA49" i="9"/>
  <c r="AF40" i="9"/>
  <c r="AA40" i="9"/>
  <c r="AK40" i="9"/>
  <c r="AE40" i="9"/>
  <c r="AE54" i="9"/>
  <c r="AA54" i="9"/>
  <c r="AF54" i="9"/>
  <c r="AK54" i="9"/>
  <c r="AP42" i="36"/>
  <c r="U9" i="36"/>
  <c r="E4" i="36"/>
  <c r="AP49" i="36"/>
  <c r="AP48" i="36"/>
  <c r="AP52" i="36"/>
  <c r="AP50" i="36"/>
  <c r="AP43" i="36"/>
  <c r="AP51" i="36"/>
  <c r="AP44" i="36"/>
  <c r="AP40" i="36"/>
  <c r="AP53" i="36"/>
  <c r="AP46" i="36"/>
  <c r="AP41" i="36"/>
  <c r="AP54" i="36"/>
  <c r="AP45" i="36"/>
  <c r="AP47" i="36"/>
  <c r="BF39" i="48"/>
  <c r="BF40" i="48" s="1"/>
  <c r="BF42" i="48" s="1"/>
  <c r="E12" i="48"/>
  <c r="AL32" i="33"/>
  <c r="AG32" i="33"/>
  <c r="AL53" i="14"/>
  <c r="AG53" i="14"/>
  <c r="AL52" i="42"/>
  <c r="AG52" i="42"/>
  <c r="AL49" i="29"/>
  <c r="AG49" i="29"/>
  <c r="AL56" i="16"/>
  <c r="AG56" i="16"/>
  <c r="AL46" i="26"/>
  <c r="AG46" i="26"/>
  <c r="AG33" i="18"/>
  <c r="AL33" i="18"/>
  <c r="AL46" i="25"/>
  <c r="AG46" i="25"/>
  <c r="AG51" i="33"/>
  <c r="AL51" i="33"/>
  <c r="AG38" i="14"/>
  <c r="AL38" i="14"/>
  <c r="AL32" i="42"/>
  <c r="AG32" i="42"/>
  <c r="AG32" i="49"/>
  <c r="AL32" i="49"/>
  <c r="AG47" i="42"/>
  <c r="AL47" i="42"/>
  <c r="AG48" i="10"/>
  <c r="AL48" i="10"/>
  <c r="AG42" i="16"/>
  <c r="AL42" i="16"/>
  <c r="AL49" i="44"/>
  <c r="AG49" i="44"/>
  <c r="AG49" i="17"/>
  <c r="AL49" i="17"/>
  <c r="AG47" i="14"/>
  <c r="AL47" i="14"/>
  <c r="AG35" i="17"/>
  <c r="AL35" i="17"/>
  <c r="AG50" i="23"/>
  <c r="AL50" i="23"/>
  <c r="AL38" i="25"/>
  <c r="AG38" i="25"/>
  <c r="AL29" i="42"/>
  <c r="AG29" i="42"/>
  <c r="AV33" i="50"/>
  <c r="AW33" i="50" s="1"/>
  <c r="AR33" i="50"/>
  <c r="AL36" i="23"/>
  <c r="AG36" i="23"/>
  <c r="AL43" i="23"/>
  <c r="AG43" i="23"/>
  <c r="AV33" i="58"/>
  <c r="AW33" i="58" s="1"/>
  <c r="AR33" i="58"/>
  <c r="AL56" i="14"/>
  <c r="AG56" i="14"/>
  <c r="AG29" i="33"/>
  <c r="AL29" i="33"/>
  <c r="AL57" i="49"/>
  <c r="AG57" i="49"/>
  <c r="AL29" i="29"/>
  <c r="AG29" i="29"/>
  <c r="AG32" i="16"/>
  <c r="AL32" i="16"/>
  <c r="AG29" i="26"/>
  <c r="AL29" i="26"/>
  <c r="AG28" i="17"/>
  <c r="AL28" i="17"/>
  <c r="AG38" i="10"/>
  <c r="AL38" i="10"/>
  <c r="AG30" i="23"/>
  <c r="AL30" i="23"/>
  <c r="AL28" i="61"/>
  <c r="AG28" i="61"/>
  <c r="AV35" i="57"/>
  <c r="AW35" i="57" s="1"/>
  <c r="AR35" i="57"/>
  <c r="AG34" i="24"/>
  <c r="AL34" i="24"/>
  <c r="AL58" i="29"/>
  <c r="AG58" i="29"/>
  <c r="AL56" i="17"/>
  <c r="AG56" i="17"/>
  <c r="AG37" i="10"/>
  <c r="AL37" i="10"/>
  <c r="AL33" i="61"/>
  <c r="AG33" i="61"/>
  <c r="AG28" i="25"/>
  <c r="AL28" i="25"/>
  <c r="AL34" i="33"/>
  <c r="AG34" i="33"/>
  <c r="AL46" i="44"/>
  <c r="AG46" i="44"/>
  <c r="AV30" i="50"/>
  <c r="AW30" i="50" s="1"/>
  <c r="AR30" i="50"/>
  <c r="AL40" i="26"/>
  <c r="AG40" i="26"/>
  <c r="AL34" i="61"/>
  <c r="AG34" i="61"/>
  <c r="AA31" i="58"/>
  <c r="AK31" i="58"/>
  <c r="AF31" i="58"/>
  <c r="AE31" i="58"/>
  <c r="AE48" i="58"/>
  <c r="AA48" i="58"/>
  <c r="AK48" i="58"/>
  <c r="AF48" i="58"/>
  <c r="AG31" i="33"/>
  <c r="AL31" i="33"/>
  <c r="AG27" i="33"/>
  <c r="AL27" i="33"/>
  <c r="AE28" i="13"/>
  <c r="AK28" i="13"/>
  <c r="AF28" i="13"/>
  <c r="AA28" i="13"/>
  <c r="AE34" i="13"/>
  <c r="AA34" i="13"/>
  <c r="AF34" i="13"/>
  <c r="AK34" i="13"/>
  <c r="AF58" i="13"/>
  <c r="AK58" i="13"/>
  <c r="AE58" i="13"/>
  <c r="AA58" i="13"/>
  <c r="AA44" i="13"/>
  <c r="AK44" i="13"/>
  <c r="AF44" i="13"/>
  <c r="AE44" i="13"/>
  <c r="AG28" i="10"/>
  <c r="AL28" i="10"/>
  <c r="AG56" i="10"/>
  <c r="AL56" i="10"/>
  <c r="AL51" i="61"/>
  <c r="AG51" i="61"/>
  <c r="AK37" i="57"/>
  <c r="AF37" i="57"/>
  <c r="AE37" i="57"/>
  <c r="AA37" i="57"/>
  <c r="AF54" i="57"/>
  <c r="AK54" i="57"/>
  <c r="AE54" i="57"/>
  <c r="AA54" i="57"/>
  <c r="AF28" i="57"/>
  <c r="AA28" i="57"/>
  <c r="AK28" i="57"/>
  <c r="AE28" i="57"/>
  <c r="AK36" i="57"/>
  <c r="AE36" i="57"/>
  <c r="AF36" i="57"/>
  <c r="AA36" i="57"/>
  <c r="AL38" i="33"/>
  <c r="AG38" i="33"/>
  <c r="AG36" i="42"/>
  <c r="AL36" i="42"/>
  <c r="AG27" i="14"/>
  <c r="AL27" i="14"/>
  <c r="AL48" i="8"/>
  <c r="AG48" i="8"/>
  <c r="AL44" i="16"/>
  <c r="AG44" i="16"/>
  <c r="AL51" i="30"/>
  <c r="AG51" i="30"/>
  <c r="AL41" i="17"/>
  <c r="AG41" i="17"/>
  <c r="AL58" i="10"/>
  <c r="AG58" i="10"/>
  <c r="AG54" i="10"/>
  <c r="AL54" i="10"/>
  <c r="AG43" i="61"/>
  <c r="AL43" i="61"/>
  <c r="AL40" i="18"/>
  <c r="AG40" i="18"/>
  <c r="AR32" i="57"/>
  <c r="AV32" i="57"/>
  <c r="AW32" i="57" s="1"/>
  <c r="AG40" i="14"/>
  <c r="AL40" i="14"/>
  <c r="AG32" i="34"/>
  <c r="AL32" i="34"/>
  <c r="AE51" i="50"/>
  <c r="AA51" i="50"/>
  <c r="AK51" i="50"/>
  <c r="AF51" i="50"/>
  <c r="AA46" i="50"/>
  <c r="AK46" i="50"/>
  <c r="AF46" i="50"/>
  <c r="AE46" i="50"/>
  <c r="AV29" i="50"/>
  <c r="AW29" i="50" s="1"/>
  <c r="AR29" i="50"/>
  <c r="AL40" i="61"/>
  <c r="AG40" i="61"/>
  <c r="AK34" i="9"/>
  <c r="AA34" i="9"/>
  <c r="AF34" i="9"/>
  <c r="AE34" i="9"/>
  <c r="AA57" i="9"/>
  <c r="AK57" i="9"/>
  <c r="AF57" i="9"/>
  <c r="AE57" i="9"/>
  <c r="AE56" i="9"/>
  <c r="AA56" i="9"/>
  <c r="AF56" i="9"/>
  <c r="AK56" i="9"/>
  <c r="AG27" i="36"/>
  <c r="AL27" i="36"/>
  <c r="AL30" i="33"/>
  <c r="AG30" i="33"/>
  <c r="AG30" i="29"/>
  <c r="AL30" i="29"/>
  <c r="AG42" i="44"/>
  <c r="AL42" i="44"/>
  <c r="AL47" i="30"/>
  <c r="AG47" i="30"/>
  <c r="AG40" i="10"/>
  <c r="AL40" i="10"/>
  <c r="AG54" i="23"/>
  <c r="AL54" i="23"/>
  <c r="AP53" i="8"/>
  <c r="AP42" i="8"/>
  <c r="AP52" i="8"/>
  <c r="AP49" i="8"/>
  <c r="AP46" i="8"/>
  <c r="AP43" i="8"/>
  <c r="AP48" i="8"/>
  <c r="AP45" i="8"/>
  <c r="AP40" i="8"/>
  <c r="U9" i="8"/>
  <c r="AP47" i="8"/>
  <c r="AP44" i="8"/>
  <c r="AP50" i="8"/>
  <c r="AP54" i="8"/>
  <c r="AP41" i="8"/>
  <c r="AP51" i="8"/>
  <c r="E4" i="8"/>
  <c r="AG41" i="42"/>
  <c r="AL41" i="42"/>
  <c r="AG52" i="34"/>
  <c r="AL52" i="34"/>
  <c r="AG58" i="34"/>
  <c r="AL58" i="34"/>
  <c r="AL45" i="10"/>
  <c r="AG45" i="10"/>
  <c r="AL54" i="42"/>
  <c r="AG54" i="42"/>
  <c r="AG27" i="25"/>
  <c r="AL27" i="25"/>
  <c r="AG58" i="42"/>
  <c r="AL58" i="42"/>
  <c r="AG29" i="16"/>
  <c r="AL29" i="16"/>
  <c r="AG45" i="16"/>
  <c r="AL45" i="16"/>
  <c r="AG37" i="61"/>
  <c r="AL37" i="61"/>
  <c r="AL47" i="33"/>
  <c r="AG47" i="33"/>
  <c r="AG29" i="8"/>
  <c r="AL29" i="8"/>
  <c r="AG34" i="42"/>
  <c r="AL34" i="42"/>
  <c r="AR31" i="50"/>
  <c r="AV31" i="50"/>
  <c r="AW31" i="50" s="1"/>
  <c r="AL44" i="30"/>
  <c r="AG44" i="30"/>
  <c r="AG29" i="17"/>
  <c r="AL29" i="17"/>
  <c r="AL39" i="10"/>
  <c r="AG39" i="10"/>
  <c r="AG58" i="61"/>
  <c r="AL58" i="61"/>
  <c r="AV29" i="57"/>
  <c r="AW29" i="57" s="1"/>
  <c r="AR29" i="57"/>
  <c r="AL34" i="14"/>
  <c r="AG34" i="14"/>
  <c r="AL47" i="44"/>
  <c r="AG47" i="44"/>
  <c r="AG47" i="18"/>
  <c r="AL47" i="18"/>
  <c r="AG35" i="25"/>
  <c r="AL35" i="25"/>
  <c r="AG34" i="36"/>
  <c r="AL34" i="36"/>
  <c r="AL45" i="44"/>
  <c r="AG45" i="44"/>
  <c r="AV34" i="50"/>
  <c r="AW34" i="50" s="1"/>
  <c r="AR34" i="50"/>
  <c r="AL52" i="17"/>
  <c r="AG52" i="17"/>
  <c r="AV27" i="58"/>
  <c r="AW27" i="58" s="1"/>
  <c r="AR27" i="58"/>
  <c r="AL55" i="17"/>
  <c r="AG55" i="17"/>
  <c r="AE45" i="58"/>
  <c r="AK45" i="58"/>
  <c r="AF45" i="58"/>
  <c r="AA45" i="58"/>
  <c r="AF47" i="58"/>
  <c r="AK47" i="58"/>
  <c r="AE47" i="58"/>
  <c r="AA47" i="58"/>
  <c r="AF50" i="58"/>
  <c r="AA50" i="58"/>
  <c r="AE50" i="58"/>
  <c r="AK50" i="58"/>
  <c r="AL57" i="14"/>
  <c r="AG57" i="14"/>
  <c r="AL47" i="49"/>
  <c r="AG47" i="49"/>
  <c r="AG27" i="34"/>
  <c r="AL27" i="34"/>
  <c r="AE43" i="13"/>
  <c r="AA43" i="13"/>
  <c r="AF43" i="13"/>
  <c r="AK43" i="13"/>
  <c r="AF27" i="13"/>
  <c r="AA27" i="13"/>
  <c r="AK27" i="13"/>
  <c r="AE27" i="13"/>
  <c r="AA46" i="13"/>
  <c r="AK46" i="13"/>
  <c r="AF46" i="13"/>
  <c r="AE46" i="13"/>
  <c r="AG40" i="42"/>
  <c r="AL40" i="42"/>
  <c r="AG53" i="16"/>
  <c r="AL53" i="16"/>
  <c r="AG51" i="26"/>
  <c r="AL51" i="26"/>
  <c r="AL37" i="26"/>
  <c r="AG37" i="26"/>
  <c r="AG33" i="30"/>
  <c r="AL33" i="30"/>
  <c r="AF57" i="57"/>
  <c r="AE57" i="57"/>
  <c r="AK57" i="57"/>
  <c r="AA57" i="57"/>
  <c r="AE33" i="57"/>
  <c r="AA33" i="57"/>
  <c r="AK33" i="57"/>
  <c r="AF33" i="57"/>
  <c r="AG36" i="36"/>
  <c r="AL36" i="36"/>
  <c r="AG42" i="33"/>
  <c r="AL42" i="33"/>
  <c r="AL56" i="33"/>
  <c r="AG56" i="33"/>
  <c r="AL48" i="14"/>
  <c r="AG48" i="14"/>
  <c r="AG43" i="8"/>
  <c r="AL43" i="8"/>
  <c r="AL45" i="17"/>
  <c r="AG45" i="17"/>
  <c r="AL31" i="23"/>
  <c r="AG31" i="23"/>
  <c r="AG53" i="36"/>
  <c r="AL53" i="36"/>
  <c r="E5" i="46"/>
  <c r="E6" i="46"/>
  <c r="E7" i="46"/>
  <c r="AL36" i="49"/>
  <c r="AG36" i="49"/>
  <c r="AL54" i="8"/>
  <c r="AG54" i="8"/>
  <c r="AF27" i="50"/>
  <c r="AK27" i="50"/>
  <c r="AE27" i="50"/>
  <c r="AA27" i="50"/>
  <c r="AF48" i="50"/>
  <c r="AE48" i="50"/>
  <c r="AA48" i="50"/>
  <c r="AK48" i="50"/>
  <c r="AG51" i="29"/>
  <c r="AL51" i="29"/>
  <c r="AL48" i="26"/>
  <c r="AG48" i="26"/>
  <c r="AL38" i="17"/>
  <c r="AG38" i="17"/>
  <c r="AL44" i="17"/>
  <c r="AG44" i="17"/>
  <c r="AG35" i="23"/>
  <c r="AL35" i="23"/>
  <c r="AF37" i="9"/>
  <c r="AE37" i="9"/>
  <c r="AA37" i="9"/>
  <c r="AK37" i="9"/>
  <c r="AE29" i="9"/>
  <c r="AA29" i="9"/>
  <c r="AF29" i="9"/>
  <c r="AK29" i="9"/>
  <c r="AK30" i="9"/>
  <c r="AE30" i="9"/>
  <c r="AA30" i="9"/>
  <c r="AF30" i="9"/>
  <c r="E5" i="48"/>
  <c r="E6" i="48"/>
  <c r="E7" i="48"/>
  <c r="AL31" i="14"/>
  <c r="AG31" i="14"/>
  <c r="AL44" i="42"/>
  <c r="AG44" i="42"/>
  <c r="AL51" i="8"/>
  <c r="AG51" i="8"/>
  <c r="AL49" i="49"/>
  <c r="AG49" i="49"/>
  <c r="AL56" i="24"/>
  <c r="AG56" i="24"/>
  <c r="AL27" i="16"/>
  <c r="AG27" i="16"/>
  <c r="AL42" i="61"/>
  <c r="AG42" i="61"/>
  <c r="AG38" i="61"/>
  <c r="AL38" i="61"/>
  <c r="AL36" i="18"/>
  <c r="AG36" i="18"/>
  <c r="AL38" i="8"/>
  <c r="AG38" i="8"/>
  <c r="AV34" i="9"/>
  <c r="AW34" i="9" s="1"/>
  <c r="AR34" i="9"/>
  <c r="AG27" i="49"/>
  <c r="AL27" i="49"/>
  <c r="AG40" i="34"/>
  <c r="AL40" i="34"/>
  <c r="AG27" i="8"/>
  <c r="AL27" i="8"/>
  <c r="AL30" i="42"/>
  <c r="AG30" i="42"/>
  <c r="AL52" i="16"/>
  <c r="AG52" i="16"/>
  <c r="AG42" i="29"/>
  <c r="AL42" i="29"/>
  <c r="AG51" i="44"/>
  <c r="AL51" i="44"/>
  <c r="AV27" i="50"/>
  <c r="AW27" i="50" s="1"/>
  <c r="AR27" i="50"/>
  <c r="E12" i="7"/>
  <c r="BF39" i="7"/>
  <c r="BF40" i="7" s="1"/>
  <c r="BF42" i="7" s="1"/>
  <c r="AL45" i="30"/>
  <c r="AG45" i="30"/>
  <c r="AG42" i="17"/>
  <c r="AL42" i="17"/>
  <c r="AG27" i="10"/>
  <c r="AL27" i="10"/>
  <c r="AG41" i="61"/>
  <c r="AL41" i="61"/>
  <c r="AL31" i="25"/>
  <c r="AG31" i="25"/>
  <c r="AR32" i="50"/>
  <c r="AV32" i="50"/>
  <c r="AW32" i="50" s="1"/>
  <c r="AG36" i="30"/>
  <c r="AL36" i="30"/>
  <c r="AG37" i="17"/>
  <c r="AL37" i="17"/>
  <c r="AP42" i="18"/>
  <c r="AP41" i="18"/>
  <c r="E4" i="18"/>
  <c r="AP54" i="18"/>
  <c r="AP43" i="18"/>
  <c r="AP46" i="18"/>
  <c r="AP48" i="18"/>
  <c r="AP51" i="18"/>
  <c r="AP47" i="18"/>
  <c r="AP53" i="18"/>
  <c r="AP45" i="18"/>
  <c r="AP40" i="18"/>
  <c r="AP50" i="18"/>
  <c r="AP52" i="18"/>
  <c r="U9" i="18"/>
  <c r="AP44" i="18"/>
  <c r="AP49" i="18"/>
  <c r="AL29" i="36"/>
  <c r="AG29" i="36"/>
  <c r="AG41" i="36"/>
  <c r="AL41" i="36"/>
  <c r="AG58" i="8"/>
  <c r="AL58" i="8"/>
  <c r="AL43" i="29"/>
  <c r="AG43" i="29"/>
  <c r="AL41" i="16"/>
  <c r="AG41" i="16"/>
  <c r="AG47" i="25"/>
  <c r="AL47" i="25"/>
  <c r="AG43" i="36"/>
  <c r="AL43" i="36"/>
  <c r="AG43" i="42"/>
  <c r="AL43" i="42"/>
  <c r="AL58" i="49"/>
  <c r="AG58" i="49"/>
  <c r="AL44" i="49"/>
  <c r="AG44" i="49"/>
  <c r="AL36" i="16"/>
  <c r="AG36" i="16"/>
  <c r="AL35" i="44"/>
  <c r="AG35" i="44"/>
  <c r="AL34" i="23"/>
  <c r="AG34" i="23"/>
  <c r="AL45" i="61"/>
  <c r="AG45" i="61"/>
  <c r="AV35" i="58"/>
  <c r="AW35" i="58" s="1"/>
  <c r="AR35" i="58"/>
  <c r="AG53" i="26"/>
  <c r="AL53" i="26"/>
  <c r="AL52" i="30"/>
  <c r="AG52" i="30"/>
  <c r="AG44" i="23"/>
  <c r="AL44" i="23"/>
  <c r="AL57" i="61"/>
  <c r="AG57" i="61"/>
  <c r="AL29" i="18"/>
  <c r="AG29" i="18"/>
  <c r="AG45" i="18"/>
  <c r="AL45" i="18"/>
  <c r="AL40" i="29"/>
  <c r="AG40" i="29"/>
  <c r="AL37" i="30"/>
  <c r="AG37" i="30"/>
  <c r="AL28" i="18"/>
  <c r="AG28" i="18"/>
  <c r="AG58" i="25"/>
  <c r="AL58" i="25"/>
  <c r="AE33" i="58"/>
  <c r="AK33" i="58"/>
  <c r="AA33" i="58"/>
  <c r="AF33" i="58"/>
  <c r="AE28" i="58"/>
  <c r="AF28" i="58"/>
  <c r="AA28" i="58"/>
  <c r="AK28" i="58"/>
  <c r="AK32" i="58"/>
  <c r="AA32" i="58"/>
  <c r="AF32" i="58"/>
  <c r="AE32" i="58"/>
  <c r="AK52" i="58"/>
  <c r="AF52" i="58"/>
  <c r="AA52" i="58"/>
  <c r="AE52" i="58"/>
  <c r="E12" i="32"/>
  <c r="BF39" i="32"/>
  <c r="BF40" i="32" s="1"/>
  <c r="BF42" i="32" s="1"/>
  <c r="AG50" i="14"/>
  <c r="AL50" i="14"/>
  <c r="AE45" i="13"/>
  <c r="AA45" i="13"/>
  <c r="AK45" i="13"/>
  <c r="AF45" i="13"/>
  <c r="AA48" i="13"/>
  <c r="AK48" i="13"/>
  <c r="AF48" i="13"/>
  <c r="AE48" i="13"/>
  <c r="AG53" i="24"/>
  <c r="AL53" i="24"/>
  <c r="AG56" i="29"/>
  <c r="AL56" i="29"/>
  <c r="AL30" i="30"/>
  <c r="AG30" i="30"/>
  <c r="AL53" i="23"/>
  <c r="AG53" i="23"/>
  <c r="AL54" i="18"/>
  <c r="AG54" i="18"/>
  <c r="AG34" i="18"/>
  <c r="AL34" i="18"/>
  <c r="AL52" i="25"/>
  <c r="AG52" i="25"/>
  <c r="AF34" i="57"/>
  <c r="AA34" i="57"/>
  <c r="AK34" i="57"/>
  <c r="AE34" i="57"/>
  <c r="AV27" i="9"/>
  <c r="AW27" i="9" s="1"/>
  <c r="AR27" i="9"/>
  <c r="AL40" i="8"/>
  <c r="AG40" i="8"/>
  <c r="AL52" i="29"/>
  <c r="AG52" i="29"/>
  <c r="AG57" i="18"/>
  <c r="AL57" i="18"/>
  <c r="AL46" i="14"/>
  <c r="AG46" i="14"/>
  <c r="AG44" i="34"/>
  <c r="AL44" i="34"/>
  <c r="AL35" i="8"/>
  <c r="AG35" i="8"/>
  <c r="AA43" i="50"/>
  <c r="AK43" i="50"/>
  <c r="AF43" i="50"/>
  <c r="AE43" i="50"/>
  <c r="AF34" i="50"/>
  <c r="AK34" i="50"/>
  <c r="AE34" i="50"/>
  <c r="AA34" i="50"/>
  <c r="AF50" i="50"/>
  <c r="AA50" i="50"/>
  <c r="AK50" i="50"/>
  <c r="AE50" i="50"/>
  <c r="AG37" i="16"/>
  <c r="AL37" i="16"/>
  <c r="AL53" i="61"/>
  <c r="AG53" i="61"/>
  <c r="AG36" i="25"/>
  <c r="AL36" i="25"/>
  <c r="AK39" i="9"/>
  <c r="AA39" i="9"/>
  <c r="AF39" i="9"/>
  <c r="AE39" i="9"/>
  <c r="AA31" i="9"/>
  <c r="AK31" i="9"/>
  <c r="AF31" i="9"/>
  <c r="AE31" i="9"/>
  <c r="AL53" i="33"/>
  <c r="AG53" i="33"/>
  <c r="AL44" i="8"/>
  <c r="AG44" i="8"/>
  <c r="AG57" i="24"/>
  <c r="AL57" i="24"/>
  <c r="AG55" i="44"/>
  <c r="AL55" i="44"/>
  <c r="AL41" i="44"/>
  <c r="AG41" i="44"/>
  <c r="AL32" i="10"/>
  <c r="AG32" i="10"/>
  <c r="AL55" i="23"/>
  <c r="AG55" i="23"/>
  <c r="AG53" i="25"/>
  <c r="AL53" i="25"/>
  <c r="AG42" i="14"/>
  <c r="AL42" i="14"/>
  <c r="AP52" i="49"/>
  <c r="AP41" i="49"/>
  <c r="AP54" i="49"/>
  <c r="AP40" i="49"/>
  <c r="AP44" i="49"/>
  <c r="AP46" i="49"/>
  <c r="E4" i="49"/>
  <c r="AP48" i="49"/>
  <c r="AP47" i="49"/>
  <c r="U9" i="49"/>
  <c r="AP43" i="49"/>
  <c r="AP50" i="49"/>
  <c r="AP53" i="49"/>
  <c r="AP51" i="49"/>
  <c r="AP45" i="49"/>
  <c r="AP42" i="49"/>
  <c r="AP49" i="49"/>
  <c r="AL33" i="49"/>
  <c r="AG33" i="49"/>
  <c r="AG29" i="34"/>
  <c r="AL29" i="34"/>
  <c r="AW29" i="58"/>
  <c r="F44" i="4"/>
  <c r="F25" i="4"/>
  <c r="J55" i="4"/>
  <c r="K32" i="4"/>
  <c r="E14" i="4"/>
  <c r="J5" i="4"/>
  <c r="J27" i="4"/>
  <c r="K50" i="4"/>
  <c r="E6" i="4"/>
  <c r="I48" i="4"/>
  <c r="E44" i="4"/>
  <c r="K55" i="4"/>
  <c r="I32" i="4"/>
  <c r="E26" i="4"/>
  <c r="K5" i="4"/>
  <c r="K27" i="4"/>
  <c r="J38" i="4"/>
  <c r="F6" i="4"/>
  <c r="I50" i="4"/>
  <c r="I10" i="4"/>
  <c r="F35" i="4"/>
  <c r="I47" i="4"/>
  <c r="J59" i="4"/>
  <c r="I33" i="4"/>
  <c r="K38" i="4"/>
  <c r="E15" i="4"/>
  <c r="F34" i="4"/>
  <c r="E37" i="4"/>
  <c r="J48" i="4"/>
  <c r="E51" i="4"/>
  <c r="J10" i="4"/>
  <c r="J47" i="4"/>
  <c r="K59" i="4"/>
  <c r="F24" i="4"/>
  <c r="J33" i="4"/>
  <c r="J20" i="4"/>
  <c r="I38" i="4"/>
  <c r="E31" i="4"/>
  <c r="F37" i="4"/>
  <c r="K48" i="4"/>
  <c r="K10" i="4"/>
  <c r="F65" i="4"/>
  <c r="I56" i="4"/>
  <c r="K47" i="4"/>
  <c r="I59" i="4"/>
  <c r="E22" i="4"/>
  <c r="E24" i="4"/>
  <c r="K33" i="4"/>
  <c r="I20" i="4"/>
  <c r="I66" i="4"/>
  <c r="F51" i="4"/>
  <c r="F8" i="4"/>
  <c r="J56" i="4"/>
  <c r="E46" i="4"/>
  <c r="F26" i="4"/>
  <c r="K20" i="4"/>
  <c r="J66" i="4"/>
  <c r="E30" i="4"/>
  <c r="K56" i="4"/>
  <c r="F14" i="4"/>
  <c r="F46" i="4"/>
  <c r="I39" i="4"/>
  <c r="F31" i="4"/>
  <c r="K66" i="4"/>
  <c r="F12" i="4"/>
  <c r="E34" i="4"/>
  <c r="E35" i="4"/>
  <c r="E25" i="4"/>
  <c r="J39" i="4"/>
  <c r="E12" i="4"/>
  <c r="I13" i="4"/>
  <c r="F22" i="4"/>
  <c r="K39" i="4"/>
  <c r="J13" i="4"/>
  <c r="E65" i="4"/>
  <c r="E8" i="4"/>
  <c r="I55" i="4"/>
  <c r="J32" i="4"/>
  <c r="I5" i="4"/>
  <c r="I27" i="4"/>
  <c r="F15" i="4"/>
  <c r="F30" i="4"/>
  <c r="K13" i="4"/>
  <c r="J50" i="4"/>
  <c r="F16" i="4"/>
  <c r="E16" i="4"/>
  <c r="E12" i="18" l="1"/>
  <c r="BF39" i="18"/>
  <c r="BF40" i="18" s="1"/>
  <c r="BF42" i="18" s="1"/>
  <c r="AP41" i="50"/>
  <c r="AP49" i="50"/>
  <c r="AP51" i="50"/>
  <c r="AP53" i="50"/>
  <c r="AP40" i="50"/>
  <c r="E4" i="50"/>
  <c r="AP44" i="50"/>
  <c r="U9" i="50"/>
  <c r="AP42" i="50"/>
  <c r="AP50" i="50"/>
  <c r="AP54" i="50"/>
  <c r="AP52" i="50"/>
  <c r="AP43" i="50"/>
  <c r="AP45" i="50"/>
  <c r="AP46" i="50"/>
  <c r="AP47" i="50"/>
  <c r="AP48" i="50"/>
  <c r="AG49" i="9"/>
  <c r="AL49" i="9"/>
  <c r="AG34" i="50"/>
  <c r="AL34" i="50"/>
  <c r="AL31" i="9"/>
  <c r="AG31" i="9"/>
  <c r="AG34" i="57"/>
  <c r="AL34" i="57"/>
  <c r="AG52" i="58"/>
  <c r="AL52" i="58"/>
  <c r="E5" i="18"/>
  <c r="E7" i="18"/>
  <c r="E6" i="18"/>
  <c r="AG34" i="9"/>
  <c r="AL34" i="9"/>
  <c r="AL31" i="58"/>
  <c r="AG31" i="58"/>
  <c r="AG53" i="50"/>
  <c r="AL53" i="50"/>
  <c r="AG48" i="57"/>
  <c r="AL48" i="57"/>
  <c r="E5" i="29"/>
  <c r="E7" i="29"/>
  <c r="E6" i="29"/>
  <c r="E5" i="17"/>
  <c r="E6" i="17"/>
  <c r="E7" i="17"/>
  <c r="AG55" i="13"/>
  <c r="AL55" i="13"/>
  <c r="AL55" i="58"/>
  <c r="AG55" i="58"/>
  <c r="BF39" i="10"/>
  <c r="BF40" i="10" s="1"/>
  <c r="BF42" i="10" s="1"/>
  <c r="E12" i="10"/>
  <c r="AG45" i="9"/>
  <c r="AL45" i="9"/>
  <c r="AL40" i="58"/>
  <c r="AG40" i="58"/>
  <c r="BF39" i="61"/>
  <c r="BF40" i="61" s="1"/>
  <c r="BF42" i="61" s="1"/>
  <c r="E12" i="61"/>
  <c r="AL58" i="13"/>
  <c r="AG58" i="13"/>
  <c r="AL28" i="13"/>
  <c r="AG28" i="13"/>
  <c r="AG37" i="58"/>
  <c r="AL37" i="58"/>
  <c r="AG45" i="50"/>
  <c r="AL45" i="50"/>
  <c r="AP42" i="57"/>
  <c r="U9" i="57"/>
  <c r="AP48" i="57"/>
  <c r="E4" i="57"/>
  <c r="AP50" i="57"/>
  <c r="AP53" i="57"/>
  <c r="AP47" i="57"/>
  <c r="AP45" i="57"/>
  <c r="AP49" i="57"/>
  <c r="AP40" i="57"/>
  <c r="AP52" i="57"/>
  <c r="AP44" i="57"/>
  <c r="AP54" i="57"/>
  <c r="AP41" i="57"/>
  <c r="AP51" i="57"/>
  <c r="AP43" i="57"/>
  <c r="AP46" i="57"/>
  <c r="AG35" i="9"/>
  <c r="AL35" i="9"/>
  <c r="AG42" i="58"/>
  <c r="AL42" i="58"/>
  <c r="AL57" i="58"/>
  <c r="AG57" i="58"/>
  <c r="AL29" i="50"/>
  <c r="AG29" i="50"/>
  <c r="AL40" i="57"/>
  <c r="AG40" i="57"/>
  <c r="E7" i="23"/>
  <c r="E6" i="23"/>
  <c r="E5" i="23"/>
  <c r="AG43" i="9"/>
  <c r="AL43" i="9"/>
  <c r="AG32" i="13"/>
  <c r="AL32" i="13"/>
  <c r="AL36" i="13"/>
  <c r="AG36" i="13"/>
  <c r="AL57" i="57"/>
  <c r="AG57" i="57"/>
  <c r="AG43" i="50"/>
  <c r="AL43" i="50"/>
  <c r="AG37" i="9"/>
  <c r="AL37" i="9"/>
  <c r="AL54" i="9"/>
  <c r="AG54" i="9"/>
  <c r="AG44" i="50"/>
  <c r="AL44" i="50"/>
  <c r="AL44" i="57"/>
  <c r="AG44" i="57"/>
  <c r="BF39" i="14"/>
  <c r="BF40" i="14" s="1"/>
  <c r="BF42" i="14" s="1"/>
  <c r="E12" i="14"/>
  <c r="AL53" i="57"/>
  <c r="AG53" i="57"/>
  <c r="AL27" i="57"/>
  <c r="AG27" i="57"/>
  <c r="AL37" i="13"/>
  <c r="AG37" i="13"/>
  <c r="AL58" i="9"/>
  <c r="AG58" i="9"/>
  <c r="AL51" i="57"/>
  <c r="AG51" i="57"/>
  <c r="AG27" i="58"/>
  <c r="AL27" i="58"/>
  <c r="AL56" i="13"/>
  <c r="AG56" i="13"/>
  <c r="AG53" i="58"/>
  <c r="AL53" i="58"/>
  <c r="AL40" i="13"/>
  <c r="AG40" i="13"/>
  <c r="AG42" i="9"/>
  <c r="AL42" i="9"/>
  <c r="E12" i="25"/>
  <c r="BF39" i="25"/>
  <c r="BF40" i="25" s="1"/>
  <c r="BF42" i="25" s="1"/>
  <c r="BF39" i="34"/>
  <c r="BF40" i="34" s="1"/>
  <c r="BF42" i="34" s="1"/>
  <c r="E12" i="34"/>
  <c r="AG50" i="58"/>
  <c r="AL50" i="58"/>
  <c r="AL46" i="13"/>
  <c r="AG46" i="13"/>
  <c r="AL54" i="57"/>
  <c r="AG54" i="57"/>
  <c r="AG40" i="9"/>
  <c r="AL40" i="9"/>
  <c r="AL55" i="50"/>
  <c r="AG55" i="50"/>
  <c r="E12" i="33"/>
  <c r="BF39" i="33"/>
  <c r="BF40" i="33" s="1"/>
  <c r="BF42" i="33" s="1"/>
  <c r="AL32" i="50"/>
  <c r="AG32" i="50"/>
  <c r="E5" i="14"/>
  <c r="E6" i="14"/>
  <c r="E7" i="14"/>
  <c r="E5" i="30"/>
  <c r="E7" i="30"/>
  <c r="E6" i="30"/>
  <c r="AL50" i="9"/>
  <c r="AG50" i="9"/>
  <c r="AL29" i="13"/>
  <c r="AG29" i="13"/>
  <c r="AL31" i="13"/>
  <c r="AG31" i="13"/>
  <c r="AL48" i="9"/>
  <c r="AG48" i="9"/>
  <c r="AG35" i="13"/>
  <c r="AL35" i="13"/>
  <c r="AG39" i="50"/>
  <c r="AL39" i="50"/>
  <c r="AL56" i="57"/>
  <c r="AG56" i="57"/>
  <c r="E5" i="44"/>
  <c r="E7" i="44"/>
  <c r="E6" i="44"/>
  <c r="E7" i="16"/>
  <c r="E6" i="16"/>
  <c r="E5" i="16"/>
  <c r="AL54" i="50"/>
  <c r="AG54" i="50"/>
  <c r="AL36" i="58"/>
  <c r="AG36" i="58"/>
  <c r="AL38" i="9"/>
  <c r="AG38" i="9"/>
  <c r="AL32" i="9"/>
  <c r="AG32" i="9"/>
  <c r="AL41" i="50"/>
  <c r="AG41" i="50"/>
  <c r="AL39" i="9"/>
  <c r="AG39" i="9"/>
  <c r="AL32" i="58"/>
  <c r="AG32" i="58"/>
  <c r="AL30" i="9"/>
  <c r="AG30" i="9"/>
  <c r="AG43" i="13"/>
  <c r="AL43" i="13"/>
  <c r="AL55" i="57"/>
  <c r="AG55" i="57"/>
  <c r="AG57" i="13"/>
  <c r="AL57" i="13"/>
  <c r="AL47" i="50"/>
  <c r="AG47" i="50"/>
  <c r="AL58" i="57"/>
  <c r="AG58" i="57"/>
  <c r="BF39" i="29"/>
  <c r="BF40" i="29" s="1"/>
  <c r="BF42" i="29" s="1"/>
  <c r="E12" i="29"/>
  <c r="AP51" i="58"/>
  <c r="AP40" i="58"/>
  <c r="AP43" i="58"/>
  <c r="AP42" i="58"/>
  <c r="U9" i="58"/>
  <c r="AP53" i="58"/>
  <c r="AP44" i="58"/>
  <c r="AP45" i="58"/>
  <c r="AP54" i="58"/>
  <c r="AP48" i="58"/>
  <c r="E4" i="58"/>
  <c r="AP41" i="58"/>
  <c r="AP46" i="58"/>
  <c r="AP52" i="58"/>
  <c r="AP47" i="58"/>
  <c r="AP49" i="58"/>
  <c r="AP50" i="58"/>
  <c r="AG28" i="9"/>
  <c r="AL28" i="9"/>
  <c r="AL35" i="57"/>
  <c r="AG35" i="57"/>
  <c r="AL46" i="9"/>
  <c r="AG46" i="9"/>
  <c r="AG47" i="9"/>
  <c r="AL47" i="9"/>
  <c r="E5" i="26"/>
  <c r="E6" i="26"/>
  <c r="E7" i="26"/>
  <c r="BF39" i="44"/>
  <c r="BF40" i="44" s="1"/>
  <c r="BF42" i="44" s="1"/>
  <c r="E12" i="44"/>
  <c r="AG36" i="50"/>
  <c r="AL36" i="50"/>
  <c r="AL41" i="57"/>
  <c r="AG41" i="57"/>
  <c r="AG49" i="13"/>
  <c r="AL49" i="13"/>
  <c r="E6" i="10"/>
  <c r="E5" i="10"/>
  <c r="E7" i="10"/>
  <c r="AG35" i="50"/>
  <c r="AL35" i="50"/>
  <c r="AL39" i="57"/>
  <c r="AG39" i="57"/>
  <c r="AL45" i="58"/>
  <c r="AG45" i="58"/>
  <c r="AL50" i="50"/>
  <c r="AG50" i="50"/>
  <c r="E5" i="49"/>
  <c r="E6" i="49"/>
  <c r="E7" i="49"/>
  <c r="AG45" i="13"/>
  <c r="AL45" i="13"/>
  <c r="AL33" i="58"/>
  <c r="AG33" i="58"/>
  <c r="AL56" i="9"/>
  <c r="AG56" i="9"/>
  <c r="AL51" i="50"/>
  <c r="AG51" i="50"/>
  <c r="AL40" i="50"/>
  <c r="AG40" i="50"/>
  <c r="AL49" i="58"/>
  <c r="AG49" i="58"/>
  <c r="E12" i="24"/>
  <c r="BF39" i="24"/>
  <c r="BF40" i="24" s="1"/>
  <c r="BF42" i="24" s="1"/>
  <c r="AL41" i="58"/>
  <c r="AG41" i="58"/>
  <c r="BF39" i="23"/>
  <c r="BF40" i="23" s="1"/>
  <c r="BF42" i="23" s="1"/>
  <c r="E12" i="23"/>
  <c r="AP49" i="9"/>
  <c r="AP42" i="9"/>
  <c r="AP47" i="9"/>
  <c r="AP53" i="9"/>
  <c r="AP52" i="9"/>
  <c r="AP48" i="9"/>
  <c r="AP41" i="9"/>
  <c r="AP46" i="9"/>
  <c r="AP51" i="9"/>
  <c r="AP50" i="9"/>
  <c r="AP45" i="9"/>
  <c r="AP44" i="9"/>
  <c r="AP54" i="9"/>
  <c r="U9" i="9"/>
  <c r="E4" i="9"/>
  <c r="AP43" i="9"/>
  <c r="AP40" i="9"/>
  <c r="AG56" i="50"/>
  <c r="AL56" i="50"/>
  <c r="AL47" i="57"/>
  <c r="AG47" i="57"/>
  <c r="AG29" i="58"/>
  <c r="AL29" i="58"/>
  <c r="AG39" i="58"/>
  <c r="AL39" i="58"/>
  <c r="AG55" i="9"/>
  <c r="AL55" i="9"/>
  <c r="AG33" i="13"/>
  <c r="AL33" i="13"/>
  <c r="E5" i="61"/>
  <c r="E7" i="61"/>
  <c r="E6" i="61"/>
  <c r="AL48" i="50"/>
  <c r="AG48" i="50"/>
  <c r="AL47" i="58"/>
  <c r="AG47" i="58"/>
  <c r="AL57" i="9"/>
  <c r="AG57" i="9"/>
  <c r="AL36" i="57"/>
  <c r="AG36" i="57"/>
  <c r="AL44" i="13"/>
  <c r="AG44" i="13"/>
  <c r="E5" i="36"/>
  <c r="E6" i="36"/>
  <c r="E7" i="36"/>
  <c r="AL46" i="58"/>
  <c r="AG46" i="58"/>
  <c r="AG42" i="57"/>
  <c r="AL42" i="57"/>
  <c r="BF39" i="30"/>
  <c r="BF40" i="30" s="1"/>
  <c r="BF42" i="30" s="1"/>
  <c r="E12" i="30"/>
  <c r="AG36" i="9"/>
  <c r="AL36" i="9"/>
  <c r="E5" i="24"/>
  <c r="E7" i="24"/>
  <c r="E6" i="24"/>
  <c r="AG53" i="9"/>
  <c r="AL53" i="9"/>
  <c r="AG49" i="57"/>
  <c r="AL49" i="57"/>
  <c r="AL41" i="13"/>
  <c r="AG41" i="13"/>
  <c r="AG35" i="58"/>
  <c r="AL35" i="58"/>
  <c r="AG27" i="9"/>
  <c r="AL27" i="9"/>
  <c r="AG39" i="13"/>
  <c r="AL39" i="13"/>
  <c r="AL56" i="58"/>
  <c r="AG56" i="58"/>
  <c r="AG38" i="58"/>
  <c r="AL38" i="58"/>
  <c r="AL41" i="9"/>
  <c r="AG41" i="9"/>
  <c r="AL52" i="50"/>
  <c r="AG52" i="50"/>
  <c r="AL29" i="57"/>
  <c r="AG29" i="57"/>
  <c r="AL28" i="58"/>
  <c r="AG28" i="58"/>
  <c r="E12" i="49"/>
  <c r="BF39" i="49"/>
  <c r="BF40" i="49" s="1"/>
  <c r="BF42" i="49" s="1"/>
  <c r="AL27" i="13"/>
  <c r="AG27" i="13"/>
  <c r="AG37" i="57"/>
  <c r="AL37" i="57"/>
  <c r="AG34" i="13"/>
  <c r="AL34" i="13"/>
  <c r="E12" i="36"/>
  <c r="BF39" i="36"/>
  <c r="BF40" i="36" s="1"/>
  <c r="BF42" i="36" s="1"/>
  <c r="AL32" i="57"/>
  <c r="AG32" i="57"/>
  <c r="E5" i="33"/>
  <c r="E6" i="33"/>
  <c r="E7" i="33"/>
  <c r="BF39" i="17"/>
  <c r="BF40" i="17" s="1"/>
  <c r="BF42" i="17" s="1"/>
  <c r="E12" i="17"/>
  <c r="AL58" i="58"/>
  <c r="AG58" i="58"/>
  <c r="AL28" i="50"/>
  <c r="AG28" i="50"/>
  <c r="AG42" i="50"/>
  <c r="AL42" i="50"/>
  <c r="AL50" i="57"/>
  <c r="AG50" i="57"/>
  <c r="AL52" i="13"/>
  <c r="AG52" i="13"/>
  <c r="AG43" i="58"/>
  <c r="AL43" i="58"/>
  <c r="AG51" i="9"/>
  <c r="AL51" i="9"/>
  <c r="AL43" i="57"/>
  <c r="AG43" i="57"/>
  <c r="AL50" i="13"/>
  <c r="AG50" i="13"/>
  <c r="E5" i="34"/>
  <c r="E6" i="34"/>
  <c r="E7" i="34"/>
  <c r="E7" i="8"/>
  <c r="E6" i="8"/>
  <c r="E5" i="8"/>
  <c r="AL46" i="57"/>
  <c r="AG46" i="57"/>
  <c r="AL52" i="9"/>
  <c r="AG52" i="9"/>
  <c r="AG38" i="50"/>
  <c r="AL38" i="50"/>
  <c r="AG44" i="58"/>
  <c r="AL44" i="58"/>
  <c r="AG38" i="57"/>
  <c r="AL38" i="57"/>
  <c r="AL33" i="9"/>
  <c r="AG33" i="9"/>
  <c r="AL49" i="50"/>
  <c r="AG49" i="50"/>
  <c r="BF39" i="26"/>
  <c r="BF40" i="26" s="1"/>
  <c r="BF42" i="26" s="1"/>
  <c r="E12" i="26"/>
  <c r="AL58" i="50"/>
  <c r="AG58" i="50"/>
  <c r="AG30" i="57"/>
  <c r="AL30" i="57"/>
  <c r="AG31" i="57"/>
  <c r="AL31" i="57"/>
  <c r="AL54" i="13"/>
  <c r="AG54" i="13"/>
  <c r="AL33" i="50"/>
  <c r="AG33" i="50"/>
  <c r="AL45" i="57"/>
  <c r="AG45" i="57"/>
  <c r="AL42" i="13"/>
  <c r="AG42" i="13"/>
  <c r="E12" i="42"/>
  <c r="BF39" i="42"/>
  <c r="BF40" i="42" s="1"/>
  <c r="BF42" i="42" s="1"/>
  <c r="AL30" i="50"/>
  <c r="AG30" i="50"/>
  <c r="AG47" i="13"/>
  <c r="AL47" i="13"/>
  <c r="AL48" i="13"/>
  <c r="AG48" i="13"/>
  <c r="AL33" i="57"/>
  <c r="AG33" i="57"/>
  <c r="BF39" i="8"/>
  <c r="BF40" i="8" s="1"/>
  <c r="BF42" i="8" s="1"/>
  <c r="E12" i="8"/>
  <c r="AL46" i="50"/>
  <c r="AG46" i="50"/>
  <c r="AG28" i="57"/>
  <c r="AL28" i="57"/>
  <c r="AL29" i="9"/>
  <c r="AG29" i="9"/>
  <c r="AG27" i="50"/>
  <c r="AL27" i="50"/>
  <c r="AP41" i="13"/>
  <c r="AP42" i="13"/>
  <c r="E4" i="13"/>
  <c r="AP40" i="13"/>
  <c r="AP53" i="13"/>
  <c r="AP43" i="13"/>
  <c r="U9" i="13"/>
  <c r="AP47" i="13"/>
  <c r="AP51" i="13"/>
  <c r="AP46" i="13"/>
  <c r="AP44" i="13"/>
  <c r="AP50" i="13"/>
  <c r="AP48" i="13"/>
  <c r="AP54" i="13"/>
  <c r="AP52" i="13"/>
  <c r="AP45" i="13"/>
  <c r="AP49" i="13"/>
  <c r="AL48" i="58"/>
  <c r="AG48" i="58"/>
  <c r="AL30" i="58"/>
  <c r="AG30" i="58"/>
  <c r="AG37" i="50"/>
  <c r="AL37" i="50"/>
  <c r="AG53" i="13"/>
  <c r="AL53" i="13"/>
  <c r="AG51" i="13"/>
  <c r="AL51" i="13"/>
  <c r="AL30" i="13"/>
  <c r="AG30" i="13"/>
  <c r="AL34" i="58"/>
  <c r="AG34" i="58"/>
  <c r="E12" i="16"/>
  <c r="BF39" i="16"/>
  <c r="BF40" i="16" s="1"/>
  <c r="BF42" i="16" s="1"/>
  <c r="AL44" i="9"/>
  <c r="AG44" i="9"/>
  <c r="AL57" i="50"/>
  <c r="AG57" i="50"/>
  <c r="AL52" i="57"/>
  <c r="AG52" i="57"/>
  <c r="AL51" i="58"/>
  <c r="AG51" i="58"/>
  <c r="E5" i="25"/>
  <c r="E6" i="25"/>
  <c r="E7" i="25"/>
  <c r="E5" i="42"/>
  <c r="E6" i="42"/>
  <c r="E7" i="42"/>
  <c r="AL31" i="50"/>
  <c r="AG31" i="50"/>
  <c r="AL38" i="13"/>
  <c r="AG38" i="13"/>
  <c r="AL54" i="58"/>
  <c r="AG54" i="58"/>
  <c r="K16" i="4"/>
  <c r="I30" i="4"/>
  <c r="F7" i="4"/>
  <c r="K37" i="4"/>
  <c r="K24" i="4"/>
  <c r="K34" i="4"/>
  <c r="K25" i="4"/>
  <c r="J24" i="4"/>
  <c r="I35" i="4"/>
  <c r="K6" i="4"/>
  <c r="J16" i="4"/>
  <c r="K30" i="4"/>
  <c r="J30" i="4"/>
  <c r="E61" i="4"/>
  <c r="J35" i="4"/>
  <c r="J44" i="4"/>
  <c r="K35" i="4"/>
  <c r="E11" i="4"/>
  <c r="K44" i="4"/>
  <c r="I37" i="4"/>
  <c r="I25" i="4"/>
  <c r="I15" i="4"/>
  <c r="K22" i="4"/>
  <c r="I26" i="4"/>
  <c r="J15" i="4"/>
  <c r="J22" i="4"/>
  <c r="I12" i="4"/>
  <c r="I46" i="4"/>
  <c r="J26" i="4"/>
  <c r="J8" i="4"/>
  <c r="K15" i="4"/>
  <c r="I22" i="4"/>
  <c r="J12" i="4"/>
  <c r="K46" i="4"/>
  <c r="K26" i="4"/>
  <c r="I8" i="4"/>
  <c r="I51" i="4"/>
  <c r="I65" i="4"/>
  <c r="J6" i="4"/>
  <c r="K12" i="4"/>
  <c r="J46" i="4"/>
  <c r="K8" i="4"/>
  <c r="J51" i="4"/>
  <c r="K65" i="4"/>
  <c r="I6" i="4"/>
  <c r="F53" i="4"/>
  <c r="E60" i="4"/>
  <c r="I31" i="4"/>
  <c r="K14" i="4"/>
  <c r="K51" i="4"/>
  <c r="J65" i="4"/>
  <c r="K31" i="4"/>
  <c r="J14" i="4"/>
  <c r="F61" i="4"/>
  <c r="E53" i="4"/>
  <c r="I16" i="4"/>
  <c r="F60" i="4"/>
  <c r="J31" i="4"/>
  <c r="I14" i="4"/>
  <c r="E7" i="4"/>
  <c r="J37" i="4"/>
  <c r="I24" i="4"/>
  <c r="J34" i="4"/>
  <c r="F11" i="4"/>
  <c r="J25" i="4"/>
  <c r="I44" i="4"/>
  <c r="I34" i="4"/>
  <c r="E5" i="13" l="1"/>
  <c r="E6" i="13"/>
  <c r="E7" i="13"/>
  <c r="BF39" i="9"/>
  <c r="BF40" i="9" s="1"/>
  <c r="BF42" i="9" s="1"/>
  <c r="E12" i="9"/>
  <c r="E5" i="57"/>
  <c r="E7" i="57"/>
  <c r="E6" i="57"/>
  <c r="E12" i="50"/>
  <c r="BF39" i="50"/>
  <c r="BF40" i="50" s="1"/>
  <c r="BF42" i="50" s="1"/>
  <c r="E7" i="58"/>
  <c r="E5" i="58"/>
  <c r="E6" i="58"/>
  <c r="E12" i="57"/>
  <c r="BF39" i="57"/>
  <c r="BF40" i="57" s="1"/>
  <c r="BF42" i="57" s="1"/>
  <c r="E5" i="50"/>
  <c r="E6" i="50"/>
  <c r="E7" i="50"/>
  <c r="E12" i="13"/>
  <c r="BF39" i="13"/>
  <c r="BF40" i="13" s="1"/>
  <c r="BF42" i="13" s="1"/>
  <c r="BF39" i="58"/>
  <c r="BF40" i="58" s="1"/>
  <c r="BF42" i="58" s="1"/>
  <c r="E12" i="58"/>
  <c r="E6" i="9"/>
  <c r="E5" i="9"/>
  <c r="E7" i="9"/>
  <c r="I11" i="4"/>
  <c r="K61" i="4"/>
  <c r="J11" i="4"/>
  <c r="I61" i="4"/>
  <c r="I7" i="4"/>
  <c r="K11" i="4"/>
  <c r="J61" i="4"/>
  <c r="J7" i="4"/>
  <c r="J60" i="4"/>
  <c r="K7" i="4"/>
  <c r="I60" i="4"/>
  <c r="I53" i="4"/>
  <c r="K60" i="4"/>
  <c r="J53" i="4"/>
  <c r="K53" i="4"/>
</calcChain>
</file>

<file path=xl/sharedStrings.xml><?xml version="1.0" encoding="utf-8"?>
<sst xmlns="http://schemas.openxmlformats.org/spreadsheetml/2006/main" count="53759" uniqueCount="1100">
  <si>
    <t>ID_short</t>
  </si>
  <si>
    <t>ID</t>
  </si>
  <si>
    <t>Indicator ID</t>
  </si>
  <si>
    <t>Indicator Name</t>
  </si>
  <si>
    <t>Parent Code</t>
  </si>
  <si>
    <t>Parent Name</t>
  </si>
  <si>
    <t>Area Code</t>
  </si>
  <si>
    <t>Area Name</t>
  </si>
  <si>
    <t>Area Type</t>
  </si>
  <si>
    <t>Sex</t>
  </si>
  <si>
    <t>Age</t>
  </si>
  <si>
    <t>Category Type</t>
  </si>
  <si>
    <t>Category</t>
  </si>
  <si>
    <t>Time period</t>
  </si>
  <si>
    <t>Value</t>
  </si>
  <si>
    <t>Lower CI 95.0 limit</t>
  </si>
  <si>
    <t>Upper CI 95.0 limit</t>
  </si>
  <si>
    <t>Lower CI 99.8 limit</t>
  </si>
  <si>
    <t>Upper CI 99.8 limit</t>
  </si>
  <si>
    <t>Count</t>
  </si>
  <si>
    <t>Denominator</t>
  </si>
  <si>
    <t>Value note</t>
  </si>
  <si>
    <t>Recent Trend</t>
  </si>
  <si>
    <t>Compared to England value or percentiles</t>
  </si>
  <si>
    <t>Compared to percentiles</t>
  </si>
  <si>
    <t>Time period Sortable</t>
  </si>
  <si>
    <t>New data</t>
  </si>
  <si>
    <t>Compared to goal</t>
  </si>
  <si>
    <t>Time period range</t>
  </si>
  <si>
    <t>Emergency hospital admissions due to falls in people aged 65 and over</t>
  </si>
  <si>
    <t>E92000001</t>
  </si>
  <si>
    <t>England</t>
  </si>
  <si>
    <t>E09000027</t>
  </si>
  <si>
    <t>Richmond</t>
  </si>
  <si>
    <t>Counties &amp; UAs (from Apr 2023)</t>
  </si>
  <si>
    <t>Persons</t>
  </si>
  <si>
    <t>65+ yrs</t>
  </si>
  <si>
    <t>2010/11</t>
  </si>
  <si>
    <t>Better</t>
  </si>
  <si>
    <t>Not compared</t>
  </si>
  <si>
    <t>1y</t>
  </si>
  <si>
    <t>2011/12</t>
  </si>
  <si>
    <t>Similar</t>
  </si>
  <si>
    <t>2012/13</t>
  </si>
  <si>
    <t>2013/14</t>
  </si>
  <si>
    <t>2014/15</t>
  </si>
  <si>
    <t>2015/16</t>
  </si>
  <si>
    <t>2016/17</t>
  </si>
  <si>
    <t>2017/18</t>
  </si>
  <si>
    <t>Worse</t>
  </si>
  <si>
    <t>2018/19</t>
  </si>
  <si>
    <t>2019/20</t>
  </si>
  <si>
    <t>2020/21</t>
  </si>
  <si>
    <t>2021/22</t>
  </si>
  <si>
    <t>2022/23</t>
  </si>
  <si>
    <t>Decreasing and getting better</t>
  </si>
  <si>
    <t>E12000007</t>
  </si>
  <si>
    <t>London</t>
  </si>
  <si>
    <t>Regions (statistical)</t>
  </si>
  <si>
    <t>E09000018</t>
  </si>
  <si>
    <t>Hounslow</t>
  </si>
  <si>
    <t>No significant change</t>
  </si>
  <si>
    <t>E09000009</t>
  </si>
  <si>
    <t>Ealing</t>
  </si>
  <si>
    <t>E09000015</t>
  </si>
  <si>
    <t>Harrow</t>
  </si>
  <si>
    <t>E09000013</t>
  </si>
  <si>
    <t>Hammersmith and Fulham</t>
  </si>
  <si>
    <t>E09000005</t>
  </si>
  <si>
    <t>Brent</t>
  </si>
  <si>
    <t>E09000020</t>
  </si>
  <si>
    <t>Kensington and Chelsea</t>
  </si>
  <si>
    <t>E09000007</t>
  </si>
  <si>
    <t>Camden</t>
  </si>
  <si>
    <t>E09000019</t>
  </si>
  <si>
    <t>Islington</t>
  </si>
  <si>
    <t>E09000032</t>
  </si>
  <si>
    <t>Wandsworth</t>
  </si>
  <si>
    <t>E09000006</t>
  </si>
  <si>
    <t>Bromley</t>
  </si>
  <si>
    <t>E09000011</t>
  </si>
  <si>
    <t>Greenwich</t>
  </si>
  <si>
    <t>E09000021</t>
  </si>
  <si>
    <t>Kingston</t>
  </si>
  <si>
    <t>E09000023</t>
  </si>
  <si>
    <t>Lewisham</t>
  </si>
  <si>
    <t>E09000017</t>
  </si>
  <si>
    <t>Hillingdon</t>
  </si>
  <si>
    <t>Should be treated with caution due to Frimley Health Foundation Trust not submitting any HES data for June 2022 to March 2023. In 2021/22, between 1% and 10% of hospital patients from this area were treated at Frimley Health Foundation Trust</t>
  </si>
  <si>
    <t>E09000029</t>
  </si>
  <si>
    <t>Sutton</t>
  </si>
  <si>
    <t>E09000022</t>
  </si>
  <si>
    <t>Lambeth</t>
  </si>
  <si>
    <t>E09000003</t>
  </si>
  <si>
    <t>Barnet</t>
  </si>
  <si>
    <t>E09000028</t>
  </si>
  <si>
    <t>Southwark</t>
  </si>
  <si>
    <t>E09000004</t>
  </si>
  <si>
    <t>Bexley</t>
  </si>
  <si>
    <t>E09000033</t>
  </si>
  <si>
    <t>Westminster</t>
  </si>
  <si>
    <t>E09000012</t>
  </si>
  <si>
    <t>Hackney</t>
  </si>
  <si>
    <t>Value for Hackney and City of London combined</t>
  </si>
  <si>
    <t>E09000030</t>
  </si>
  <si>
    <t>Tower Hamlets</t>
  </si>
  <si>
    <t>E09000002</t>
  </si>
  <si>
    <t>Barking and Dagenham</t>
  </si>
  <si>
    <t>E09000024</t>
  </si>
  <si>
    <t>Merton</t>
  </si>
  <si>
    <t>E09000008</t>
  </si>
  <si>
    <t>Croydon</t>
  </si>
  <si>
    <t>E09000026</t>
  </si>
  <si>
    <t>Redbridge</t>
  </si>
  <si>
    <t>E09000031</t>
  </si>
  <si>
    <t>Waltham Forest</t>
  </si>
  <si>
    <t>E09000014</t>
  </si>
  <si>
    <t>Haringey</t>
  </si>
  <si>
    <t>E09000016</t>
  </si>
  <si>
    <t>Havering</t>
  </si>
  <si>
    <t>E09000010</t>
  </si>
  <si>
    <t>Enfield</t>
  </si>
  <si>
    <t>E09000025</t>
  </si>
  <si>
    <t>Newham</t>
  </si>
  <si>
    <t>Emergency hospital admissions due to falls in people aged 80 plus</t>
  </si>
  <si>
    <t>80+ yrs</t>
  </si>
  <si>
    <t>Population vaccination coverage: Flu (aged 65 and over)</t>
  </si>
  <si>
    <t>Green</t>
  </si>
  <si>
    <t>Red</t>
  </si>
  <si>
    <t>Value estimated from former primary care organisations covered by the LA</t>
  </si>
  <si>
    <t>Aggregated from all known lower geography values</t>
  </si>
  <si>
    <t>Increasing and getting better</t>
  </si>
  <si>
    <t>Decreasing and getting worse</t>
  </si>
  <si>
    <t>Hip fractures in people aged 65 and over</t>
  </si>
  <si>
    <t>Social Isolation: percentage of adult social care users who have as much social contact as they would like</t>
  </si>
  <si>
    <t>18+ yrs</t>
  </si>
  <si>
    <t>Cannot be calculated</t>
  </si>
  <si>
    <t>Value missing in source data</t>
  </si>
  <si>
    <t>Winter mortality index (age 85 plus)</t>
  </si>
  <si>
    <t>85+ yrs</t>
  </si>
  <si>
    <t>Aug 2001 - Jul 2002</t>
  </si>
  <si>
    <t>Aug 2002 - Jul 2003</t>
  </si>
  <si>
    <t>Aug 2003 - Jul 2004</t>
  </si>
  <si>
    <t>Aug 2004 - Jul 2005</t>
  </si>
  <si>
    <t>Aug 2005 - Jul 2006</t>
  </si>
  <si>
    <t>Aug 2006 - Jul 2007</t>
  </si>
  <si>
    <t>Aug 2007 - Jul 2008</t>
  </si>
  <si>
    <t>Aug 2008 - Jul 2009</t>
  </si>
  <si>
    <t>Aug 2009 - Jul 2010</t>
  </si>
  <si>
    <t>Aug 2010 - Jul 2011</t>
  </si>
  <si>
    <t>Aug 2011 - Jul 2012</t>
  </si>
  <si>
    <t>Aug 2012 - Jul 2013</t>
  </si>
  <si>
    <t>Aug 2013 - Jul 2014</t>
  </si>
  <si>
    <t>Aug 2014 - Jul 2015</t>
  </si>
  <si>
    <t>Aug 2015 - Jul 2016</t>
  </si>
  <si>
    <t>Aug 2016 - Jul 2017</t>
  </si>
  <si>
    <t>Aug 2017 - Jul 2018</t>
  </si>
  <si>
    <t>Aug 2018 - Jul 2019</t>
  </si>
  <si>
    <t>Aug 2019 - Jul 2020</t>
  </si>
  <si>
    <t>Aug 2020 - Jul 2021</t>
  </si>
  <si>
    <t>Aug 2021 - Jul 2022</t>
  </si>
  <si>
    <t>Social Isolation: percentage of adult carers who have as much social contact as they would like</t>
  </si>
  <si>
    <t>Dementia: Recorded prevalence (aged 65 years and over)</t>
  </si>
  <si>
    <t>Counties &amp; UAs (2021/22-2022/23)</t>
  </si>
  <si>
    <t>2017</t>
  </si>
  <si>
    <t>2018</t>
  </si>
  <si>
    <t>2019</t>
  </si>
  <si>
    <t>2020</t>
  </si>
  <si>
    <t>Higher</t>
  </si>
  <si>
    <t>Lower</t>
  </si>
  <si>
    <t>Mortality rate from all cardiovascular diseases, ages 65+ years</t>
  </si>
  <si>
    <t>2021</t>
  </si>
  <si>
    <t>Estimated dementia diagnosis rate (aged 65 and older)</t>
  </si>
  <si>
    <t>Amber</t>
  </si>
  <si>
    <t>2022</t>
  </si>
  <si>
    <t>2023</t>
  </si>
  <si>
    <t>Value based on April 2023 data, as there were no data available for March 2023 for this geography</t>
  </si>
  <si>
    <t>Smokers that have successfully quit at 4 weeks</t>
  </si>
  <si>
    <t>16+ yrs</t>
  </si>
  <si>
    <t>Utilisation of outdoor space for exercise or health reasons</t>
  </si>
  <si>
    <t>Mar 2012 - Feb 2013</t>
  </si>
  <si>
    <t>Value based on effective sample size &lt;100</t>
  </si>
  <si>
    <t>Mar 2013 - Feb 2014</t>
  </si>
  <si>
    <t>Mar 2014 - Feb 2015</t>
  </si>
  <si>
    <t>Mar 2015 - Feb 2016</t>
  </si>
  <si>
    <t>Value missing due to small sample size</t>
  </si>
  <si>
    <t>Population vaccination coverage: Flu (at risk individuals)</t>
  </si>
  <si>
    <t>6 months-64 yrs</t>
  </si>
  <si>
    <t>GP prescribed LARC excluding injections rate / 1,000</t>
  </si>
  <si>
    <t>Female</t>
  </si>
  <si>
    <t>All ages</t>
  </si>
  <si>
    <t>2011</t>
  </si>
  <si>
    <t>2012</t>
  </si>
  <si>
    <t>2013</t>
  </si>
  <si>
    <t>2014</t>
  </si>
  <si>
    <t>2015</t>
  </si>
  <si>
    <t>2016</t>
  </si>
  <si>
    <t>Decreasing</t>
  </si>
  <si>
    <t>Increasing</t>
  </si>
  <si>
    <t>Total prescribed LARC excluding injections rate / 1,000</t>
  </si>
  <si>
    <t>Smoking prevalence in adults (18+) - current smokers (GPPS)</t>
  </si>
  <si>
    <t>Smoking prevalence in adults in routine and manual occupations (18-64) - current smokers (APS)</t>
  </si>
  <si>
    <t>18-64 yrs</t>
  </si>
  <si>
    <t>Percentage of physically active adults</t>
  </si>
  <si>
    <t>19+ yrs</t>
  </si>
  <si>
    <t>Percentage of physically inactive adults</t>
  </si>
  <si>
    <t>Percentage of adults walking for travel at least three days per week</t>
  </si>
  <si>
    <t>Smoking prevalence in adults with a long term mental health condition (18+) - current smokers (GPPS)</t>
  </si>
  <si>
    <t>Obesity prevalence in adults</t>
  </si>
  <si>
    <t>Percentage of adults meeting the '5-a-day' fruit and vegetable consumption recommendations (new method)</t>
  </si>
  <si>
    <t>Hypertension: QOF prevalence (all ages)</t>
  </si>
  <si>
    <t>Diabetes: QOF prevalence (17+ yrs)</t>
  </si>
  <si>
    <t>17+ yrs</t>
  </si>
  <si>
    <t>There is a data quality issue with this value</t>
  </si>
  <si>
    <t>Cancer screening coverage: breast cancer</t>
  </si>
  <si>
    <t>53-70 yrs</t>
  </si>
  <si>
    <t>2010</t>
  </si>
  <si>
    <t>Suicide rate</t>
  </si>
  <si>
    <t>10+ yrs</t>
  </si>
  <si>
    <t>2001 - 03</t>
  </si>
  <si>
    <t>3y</t>
  </si>
  <si>
    <t>2002 - 04</t>
  </si>
  <si>
    <t>2003 - 05</t>
  </si>
  <si>
    <t>2004 - 06</t>
  </si>
  <si>
    <t>2005 - 07</t>
  </si>
  <si>
    <t>2006 - 08</t>
  </si>
  <si>
    <t>2007 - 09</t>
  </si>
  <si>
    <t>2008 - 10</t>
  </si>
  <si>
    <t>2009 - 11</t>
  </si>
  <si>
    <t>2010 - 12</t>
  </si>
  <si>
    <t>2011 - 13</t>
  </si>
  <si>
    <t>2012 - 14</t>
  </si>
  <si>
    <t>2013 - 15</t>
  </si>
  <si>
    <t>2014 - 16</t>
  </si>
  <si>
    <t>2015 - 17</t>
  </si>
  <si>
    <t>2016 - 18</t>
  </si>
  <si>
    <t>2017 - 19</t>
  </si>
  <si>
    <t>2018 - 20</t>
  </si>
  <si>
    <t>2019 - 21</t>
  </si>
  <si>
    <t>2020 - 22</t>
  </si>
  <si>
    <t>Cancer screening coverage: bowel cancer</t>
  </si>
  <si>
    <t>60-74 yrs</t>
  </si>
  <si>
    <t>Cancer screening coverage: cervical cancer (aged 25 to 49 years old)</t>
  </si>
  <si>
    <t>25-49 yrs</t>
  </si>
  <si>
    <t>Cancer screening coverage: cervical cancer (aged 50 to 64 years old)</t>
  </si>
  <si>
    <t>50-64 yrs</t>
  </si>
  <si>
    <t>Under 75 mortality rate from causes considered preventable</t>
  </si>
  <si>
    <t>&lt;75 yrs</t>
  </si>
  <si>
    <t>Healthy life expectancy at birth</t>
  </si>
  <si>
    <t>Male</t>
  </si>
  <si>
    <t>Life expectancy at birth</t>
  </si>
  <si>
    <t>Life expectancy at 65</t>
  </si>
  <si>
    <t>Inequality in life expectancy at birth</t>
  </si>
  <si>
    <t>Inequality in life expectancy at 65</t>
  </si>
  <si>
    <t>Healthy life expectancy at 65</t>
  </si>
  <si>
    <t>Fraction of mortality attributable to particulate air pollution (new method)</t>
  </si>
  <si>
    <t>30+ yrs</t>
  </si>
  <si>
    <t>Air pollution: fine particulate matter (new method - concentrations of total PM2.5)</t>
  </si>
  <si>
    <t>Not applicable</t>
  </si>
  <si>
    <t>Population vaccination coverage: Dtap  IPV  Hib HepB (2 years old)</t>
  </si>
  <si>
    <t>2 yrs</t>
  </si>
  <si>
    <t>Population vaccination coverage: MMR for one dose (2 years old)</t>
  </si>
  <si>
    <t>Population vaccination coverage: MMR for two doses (5 years old)</t>
  </si>
  <si>
    <t>5 yrs</t>
  </si>
  <si>
    <t>Reception prevalence of obesity (including severe obesity)</t>
  </si>
  <si>
    <t>4-5 yrs</t>
  </si>
  <si>
    <t>2008/09</t>
  </si>
  <si>
    <t>2009/10</t>
  </si>
  <si>
    <t>Interpret with caution - see Notes section in Definitions for details</t>
  </si>
  <si>
    <t>Value not published for data quality reasons</t>
  </si>
  <si>
    <t>Increasing and getting worse</t>
  </si>
  <si>
    <t>Year 6 prevalence of obesity (including severe obesity)</t>
  </si>
  <si>
    <t>10-11 yrs</t>
  </si>
  <si>
    <t>Hospital admissions as a result of self-harm (10-24 years)</t>
  </si>
  <si>
    <t>10-24 yrs</t>
  </si>
  <si>
    <t>School pupils with social, emotional and mental health needs: % of school pupils with social, emotional and mental health needs</t>
  </si>
  <si>
    <t>School age</t>
  </si>
  <si>
    <t>Infant mortality rate</t>
  </si>
  <si>
    <t>&lt;1 yr</t>
  </si>
  <si>
    <t>Population vaccination coverage: HPV vaccination coverage for one dose (12 to 13 year old)</t>
  </si>
  <si>
    <t>12-13 yrs</t>
  </si>
  <si>
    <t>Population vaccination coverage: DTaP and IPV booster (5 years)</t>
  </si>
  <si>
    <t>Indicator</t>
  </si>
  <si>
    <t>Definition</t>
  </si>
  <si>
    <t>Rationale</t>
  </si>
  <si>
    <t>Data source</t>
  </si>
  <si>
    <t>Indicator source</t>
  </si>
  <si>
    <t>Methodology</t>
  </si>
  <si>
    <t>Standard population/values</t>
  </si>
  <si>
    <t>Confidence interval details</t>
  </si>
  <si>
    <t>Source of numerator</t>
  </si>
  <si>
    <t>Definition of numerator</t>
  </si>
  <si>
    <t>Source of denominator</t>
  </si>
  <si>
    <t>Definition of denominator</t>
  </si>
  <si>
    <t>Disclosure control</t>
  </si>
  <si>
    <t>Caveats</t>
  </si>
  <si>
    <t>Copyright</t>
  </si>
  <si>
    <t>Data re-use</t>
  </si>
  <si>
    <t>Links</t>
  </si>
  <si>
    <t>Indicator number</t>
  </si>
  <si>
    <t>Notes</t>
  </si>
  <si>
    <t>Frequency</t>
  </si>
  <si>
    <t>Rounding</t>
  </si>
  <si>
    <t>Indicator Content</t>
  </si>
  <si>
    <t>Specific rationale</t>
  </si>
  <si>
    <t>Simple Name</t>
  </si>
  <si>
    <t>Simple Definition</t>
  </si>
  <si>
    <t>Impact of COVID-19</t>
  </si>
  <si>
    <t>Unit</t>
  </si>
  <si>
    <t>Value type</t>
  </si>
  <si>
    <t>Year type</t>
  </si>
  <si>
    <t>Polarity</t>
  </si>
  <si>
    <t>Date updated</t>
  </si>
  <si>
    <t>Ascending</t>
  </si>
  <si>
    <t>Emergency hospital admissions for falls injuries in persons aged 65 and over, directly age standardised rate per 100,000.</t>
  </si>
  <si>
    <t>Falls are the largest cause of emergency hospital admissions for older people, and significantly impact on long term outcomes, e.g. being a major precipitant of people moving from their own home to long term nursing or residential care[1]._x000D_
The highest risk of falls is in those aged 65 and above and it is estimated that about 30 percent people (2.5 million) aged 65 and above living at home and about 50 percent of people aged 80 and above living at home or in residential care will experience an episode of fall at least once a year [2]. Falls that results in injury can be very serious - approximately 1 in 20 older people living in the community experience a fracture or need hospitalisation after a fall. Falls and fractures in those aged 65 and above account for over 4 million bed days per year in England alone, at an estimated cost of £2 billion [3]._x000D_
The National Institute for Health and Clinical Excellence (NICE) has produced a quality standard that covers assessment after a fall and preventing further falls (secondary prevention) in older people living in the community and during a hospital stay. The standard is designed to drive measurable improvements in the 3 dimensions of quality: patient safety, patient experience and clinical effectiveness. [2]_x000D_
This measure should be understood in terms of assessing health service utilisation: the number divided by rate of patients with falls related emergency admissions entering a hospital setting. It should not be used to assess need as many injurious falls will not result in emergency admissions. It should also not be used to assess falls prevention service effectiveness as there are a number of conditions which will increase susceptibility to injury, including osteoporosis, the treatment of which is the remit of other services._x000D_
1. Department of Health (2012), improving outcomes and supporting transparency. Part2: Summary technical specifications of public health indicators. Available at:  http://www.dh.gov.uk/en/Publicationsandstatistics/Publications/PublicationsPolicyAndGuidance/DH_132358  last Accessed 03/04/2015_x000D_
2.National Institute for Health and Clinical Excellence (2017), Falls in older people: assessing risk and prevention. Available at:  https://www.nice.org.uk/guidance/cg161/resources/falls-in-older-people-assessing-risk-and-prevention-35109686728645  last Accessed 12/04/2017_x000D_
3. Royal College of Physicians (2011), NHS services for falls and fractures in older people are inadequate, finds national clinical audit. Available at: https://www.rcplondon.ac.uk/news/nhs-services-falls-and-fractures-older-people-are-inadequate-finds-national-clinical-audit Last Accessed 03/04/2015</t>
  </si>
  <si>
    <t>OHID using NHS England Hospital Episode Statistics (HES) and Office for National Statistics (ONS) mid year population estimates</t>
  </si>
  <si>
    <t>These rates are directly age standardised using European Standard Population 2013 per 100,000.This improves the comparability of rates for different areas, or between different time periods, by taking into account differences in the age structures of the populations being compared.The directly age standardised rate is the rate of events that would occur in a standard population if that population were to experience the age specific rates of the subject population. The standard population used for the direct method is the European Standard Population. The age groups used are: 65 to 69, 70 to 74, 75 to 79, 80 to 84, 85 to 89, 90 plus.The methodology is based on that provided in APHO Technical Briefing 3: Commonly Used Public Health Statistics and their Confidence Intervals._x000D_
 https://fingertips.phe.org.uk/profile/guidance</t>
  </si>
  <si>
    <t>Per 100,000 European Standard population (2013), using age bands of 65 to 69, 70 to 74, 75 to 79, 80 to 84, 85 to 89, 90 plus.</t>
  </si>
  <si>
    <t>NHS England, Hospital Episode Statistics (HES)</t>
  </si>
  <si>
    <t>Emergency admissions for falls injuries classified by primary diagnosis code (ICD10 code S00 to T98) and external cause (ICD10 code W00 to W19) and an emergency admission code (episode order number equals 1, admission method starts with 2) . Age at admission 65 and over.Regular and day attenders have been excluded. Admissions are only included if they have a valid Local Authority code. Regions are the sum of the Local Authorities. England is the sum of all Local Authorities and admissions coded as U (England NOS).</t>
  </si>
  <si>
    <t>Office for National Statistics (ONS), mid year population estimates</t>
  </si>
  <si>
    <t>ONS mid year population estimates, ages 65 and over</t>
  </si>
  <si>
    <t>&lt;div style="box-sizing: border-box;"&gt;For time points prior to 2012, all values between 1 and 5 have been suppressed and, where necessary, other LAs and comparators have also been suppressed in order to prevent possible disclosure and disclosure by differencing.For time points from 2012, all sub national counts are rounded to the nearest 5, and counts of 1 to 7 are suppressed. Rates and confidence intervals are calculated using unrounded counts.Values relating to City of London and Isles of Scilly have been combined with Hackney and Cornwall.</t>
  </si>
  <si>
    <t>&lt;p style="margin-bottom: 8px;"&gt;In 2023, NHS England announced a https://eur03.safelinks.protection.outlook.com/?url=https%3A%2F%2Fdigital.nhs.uk%2Fdata-and-information%2Ffind-data-and-publications%2Fstatement-of-administrative-sources%2Fmethodological-changes%2Fimpact-of-changes-to-recording-of-same-day-emergency-care-activity-to-hospital-episode-statistics-hes-data&amp;data=05%7C02%7CLaura.Powell%40dhsc.gov.uk%7C22feb52393f04a2270bc08dc587f7b14%7C61278c3091a84c318c1fef4de8973a1c%7C1%7C0%7C638482551742842317%7CUnknown%7CTWFpbGZsb3d8eyJWIjoiMC4wLjAwMDAiLCJQIjoiV2luMzIiLCJBTiI6Ik1haWwiLCJXVCI6Mn0%3D%7C0%7C%7C%7C&amp;sdata=Ic0fzE6wEChYvL5zD4LnrOnvsXvYJ%2Bwkql7DoTnjRY4%3D&amp;reserved=0  to require Trusts to report Same Day Emergency Care (SDEC) to the Emergency Care Data Set (ECDS) by July 2024. Early adopter sites began to report SDEC to ECDS from 2021/22, with other Trusts changing their reporting in 2022/23 or 2023/24. Some Trusts had previously reported this activity as part of the Admitted Patient Care data set, and moving to report to ECDS may reduce the number of admissions reported for this indicator. NHSE have advised it is not possible accurately to identify SDEC in current data flows, but the impact of the change is expected to vary by diagnosis, with indicators related to injuries and external causes potentially most affected._x000D_
&lt;p style="margin-bottom: 8px;"&gt;When considering if SDEC recording practice has reduced the number of admissions reported for this indicator at local level, please refer to the https://eur03.safelinks.protection.outlook.com/?url=https%3A%2F%2Fdigital.nhs.uk%2Fdata-and-information%2Fdata-collections-and-data-sets%2Fdata-sets%2Femergency-care-data-set-ecds%2Fsame-day-emergency-care&amp;data=05%7C02%7CLaura.Powell%40dhsc.gov.uk%7C22feb52393f04a2270bc08dc587f7b14%7C61278c3091a84c318c1fef4de8973a1c%7C1%7C0%7C638482551742856428%7CUnknown%7CTWFpbGZsb3d8eyJWIjoiMC4wLjAwMDAiLCJQIjoiV2luMzIiLCJBTiI6Ik1haWwiLCJXVCI6Mn0%3D%7C0%7C%7C%7C&amp;sdata=qiwVNfRx2vQW6ZLF0CKyGJL2mqmLgt%2FZWKiqa8ufy18%3D&amp;reserved=0 of sites who have reported when they began to report SDEC to ECDS._x000D_
Hospital admissions have been used as a proxy of the prevalence of falls injuries, these are only the tip of the iceberg in relation to the health and well being burden of falls. Inpatient hospital admissions are a proportion of falls incidents, more may present to A&amp;E and GPs, not all of which will lead to hospital admission.This indicator only counts falls that have been coded in the cause field and Injuries in primary diagnosis field. It has been observed that there are situations where falls (ICD10 W00 to W19) and Injuries (S00 to T98) are coded in secondary diagnosis fields. This may result in underestimation of falls resulting in injuries.HES inpatient data are generally considered to be complete and robust. However, there may be a question regarding the quality of external cause coding and differences in admission thresholds. There may be variation between Trusts in the way hospital admissions are coded. There may be variation in data recording completeness. Injury information could potentially be missing in the admission episode record but added instead to a subsequent episode record. In addition, some transfers which are also coded as episode order 1 (epiorder 1) and emergency could lead to double counting.Of particular relevance is the coding of external cause. Routine data do not allow for all of these aspects to be identified and removed from the indicator, however, this may be done through local audit.</t>
  </si>
  <si>
    <t>© Crown Copyright Under the terms of the Open Government licence (OGL)</t>
  </si>
  <si>
    <t>This material is Crown Copyright but may be reproduced without formal permission or charge for personal or in house use and should be acknowledged as © Crown Copyright, source: Office for Health Improvement and Disparities 2024'.</t>
  </si>
  <si>
    <t>C29</t>
  </si>
  <si>
    <t>&lt;div style="box-sizing: border-box;"&gt;_x000D_
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Where the observed total number of admissions is less than 10, the rates have been suppressed as there are too few admissions to calculate directly standardised rates reliably. The cut off has been reduced from 25, following research commissioned by PHE and in preparation for publication which shows DSRs and their confidence intervals are robust whenever the count is at least 10._x000D_
This indicator was calculated using age standardisation (as opposed to age sex standardisation) and the England value was changed to include the records where the LA of residence equals ‘U’ (England NOS). The exact method is no longer used for the confidence intervals whereas it used to be used for the local authorities with small counts, and the counts for persons is found using all records regardless of the coding of gender (rather than the sum of males and females)._x000D_
NHS England identified a data quality issue affecting HES data for Nottingham University Hospitals Trust (NUH) in 2016 to 2017. Over 30% of records from this trust did not have a valid geography of residence assigned. Therefore values have not published for indicators based on HES data for areas that had more than 20% of patients from that area treated at NUH in the previous year (2015 to 2016). Areas where 10% to 20% of the previous year’s patients were treated at NUH have been flagged and should be treated with caution._x000D_
NHS England identified a data quality issue affecting HES data for East Sussex Healthcare NHS Trust (RXC) in 2018 to 2019. Approximately 85,000 records erroneously had all diagnosis codes removed. Therefore, values have not been published for indicators based on HES data for areas that had more than 10% of patients from that area with missing diagnosis codes from RXC in the current year (2018 to 2019). Areas with between 1 to 10% of patients with missing diagnosis codes from RXC have been flagged to be treated with caution._x000D_
NHS England identified a data quality issue affecting Frimley Health Foundation Trust in 2022 to 2023. Frimley Health Foundation Trust did not submit HES data for June 2022 to March 2023. Therefore, values have not been published based on HES data for areas that had over 10% of hospital patients from an area treated at Frimley Health Foundation Trust in the previous year (2021 to 2022). Areas with between 1 to 10% of patients treated at Frimley Health Foundation Trust in the previous year (2021 to 2022) have been flagged to be treated with caution.</t>
  </si>
  <si>
    <t>Annual</t>
  </si>
  <si>
    <t>All sub national counts are rounded to the nearest 5. Rates and confidence intervals are calculated using unrounded counts</t>
  </si>
  <si>
    <t>&lt;p style="margin-bottom: 8px;"&gt;The COVID 19 pandemic had a large impact on hospital activity with a reduction in admissions in 2020 to 2021. Because of this, NHS England have been unable to analyse coverage (measured as the difference between expected and actual records submitted by NHS Trusts) in the normal way. There may have been issues around coverage in some areas which were not identified as a result._x000D_
&lt;p style="margin-bottom: 8px;"&gt;For more details of these data quality issues, see_x000D_
&lt;p style="margin-bottom: 8px;"&gt; https://eur03.safelinks.protection.outlook.com/?url=https%3A%2F%2Fdigital.nhs.uk%2Fdata-and-information%2Fdata-tools-and-services%2Fdata-services%2Fhospital-episode-statistics%2Fthe-processing-cycle-and-hes-data-quality%23hes-data-quality-notes&amp;data=05%7C02%7CMatt.Apps%40dhsc.gov.uk%7Cbeed1eaf39404ef6577508dc1dbba5ae%7C61278c3091a84c318c1fef4de8973a1c%7C1%7C0%7C638417938972530001%7CUnknown%7CTWFpbGZsb3d8eyJWIjoiMC4wLjAwMDAiLCJQIjoiV2luMzIiLCJBTiI6Ik1haWwiLCJXVCI6Mn0%3D%7C3000%7C%7C%7C&amp;sdata=%2FNfZp2DlCspCcUWz77DIlf1%2FCIKGI9wO2A6yk60sATA%3D&amp;reserved=0</t>
  </si>
  <si>
    <t>per 100,000</t>
  </si>
  <si>
    <t>Directly standardised rate</t>
  </si>
  <si>
    <t>Financial</t>
  </si>
  <si>
    <t>RAG - Low is good</t>
  </si>
  <si>
    <t>16/04/2024</t>
  </si>
  <si>
    <t>Emergency hospital admissions for falls injuries in persons aged 80 and over, directly age standardised rate per 100,000.</t>
  </si>
  <si>
    <t>Falls are the largest cause of emergency hospital admissions for older people, and significantly impact on long term outcomes, e.g. being a major precipitant of people moving from their own home to long term nursing or residential care[1]._x000D_
The highest risk of falls is in those aged 65 and above and it is estimated that about 30 percent people (2.5 million) aged 65 and above living at home and about 50 percent of people aged 80 and above living at home or in residential care will experience an episode of fall at least once a year [2]. Falls that results in injury can be very serious: approximately 1 in 20 older people living in the community experience a fracture or need hospitalisation after a fall. Falls and fractures in those aged 65 and above account for over 4 million bed days per year in England alone, at an estimated cost of £2 billion [3]._x000D_
The National Institute for Health and Clinical Excellence (NICE) has produced a quality standard that covers assessment after a fall and preventing further falls (secondary prevention) in older people living in the community and during a hospital stay. The standard is designed to drive measurable improvements in the 3 dimensions of quality: patient safety, patient experience and clinical effectiveness. [2]_x000D_
This measure should be understood in terms of assessing health service utilisation: the number divided by rate of patients with falls related emergency admissions entering a hospital setting. It should not be used to assess need as many injurious falls will not result in emergency admissions. It should also not be used to assess falls prevention service effectiveness as there are a number of conditions which will increase susceptibility to injury, including osteoporosis, the treatment of which is the remit of other services._x000D_
1. Department of Health (2012), improving outcomes and supporting transparency. Part2: Summary technical specifications of public health indicators. Available at:  http://www.dh.gov.uk/en/Publicationsandstatistics/Publications/PublicationsPolicyAndGuidance/DH_132358  last Accessed 03/04/2015_x000D_
2.National Institute for Health and Clinical Excellence (2017), Falls in older people: assessing risk and prevention. Available at:  https://www.nice.org.uk/guidance/cg161/resources/falls-in-older-people-assessing-risk-and-prevention-35109686728645  last Accessed 12/04/2017_x000D_
3. Royal College of Physicians (2011), NHS services for falls and fractures in older people are inadequate, finds national clinical audit. Available at: https://www.rcplondon.ac.uk/news/nhs-services-falls-and-fractures-older-people-are-inadequate-finds-national-clinical-audit  Last Accessed 03/04/2015</t>
  </si>
  <si>
    <t>These rates are directly age standardised using European Standard Population 2013 per 100,000.This improves the comparability of rates for different areas, or between different time periods, by taking into account differences in the age structures of the populations being compared.The directly age standardised rate is the rate of events that would occur in a standard population if that population were to experience the age specific rates of the subject population. The standard population used for the direct method is the European Standard Population. The age groups used are: 80 to 84, 85 to 89, 90 plus.The methodology is based on that provided in APHO Technical Briefing 3: Commonly Used Public Health Statistics and their Confidence Intervals._x000D_
 https://fingertips.phe.org.uk/profile/guidance</t>
  </si>
  <si>
    <t>Per 100,000 European Standard population (2013), using age bands of 80 to 84, 85 to 89, 90 plus.</t>
  </si>
  <si>
    <t>Emergency admissions for falls injuries classified by primary diagnosis code (ICD10 code S00 to T98) and external cause (ICD10 code W00 to W19) and an emergency admission code (episode order number equals 1, admission method starts with 2) . Age at admission 80 and over.Regular and day attenders have been excluded. Admissions are only included if they have a valid Local Authority code. Regions are the sum of the Local Authorities. England is the sum of all Local Authorities and admissions coded as U (England NOS).</t>
  </si>
  <si>
    <t>ONS mid year population estimates, ages 80 and over</t>
  </si>
  <si>
    <t>&lt;p style="margin-bottom: 8px;"&gt;In 2023, NHS England announced a https://eur03.safelinks.protection.outlook.com/?url=https%3A%2F%2Fdigital.nhs.uk%2Fdata-and-information%2Ffind-data-and-publications%2Fstatement-of-administrative-sources%2Fmethodological-changes%2Fimpact-of-changes-to-recording-of-same-day-emergency-care-activity-to-hospital-episode-statistics-hes-data&amp;data=05%7C02%7CLaura.Powell%40dhsc.gov.uk%7C22feb52393f04a2270bc08dc587f7b14%7C61278c3091a84c318c1fef4de8973a1c%7C1%7C0%7C638482551742842317%7CUnknown%7CTWFpbGZsb3d8eyJWIjoiMC4wLjAwMDAiLCJQIjoiV2luMzIiLCJBTiI6Ik1haWwiLCJXVCI6Mn0%3D%7C0%7C%7C%7C&amp;sdata=Ic0fzE6wEChYvL5zD4LnrOnvsXvYJ%2Bwkql7DoTnjRY4%3D&amp;reserved=0  to require Trusts to report Same Day Emergency Care (SDEC) to the Emergency Care Data Set (ECDS) by July 2024. Early adopter sites began to report SDEC to ECDS from 2021/22, with other Trusts changing their reporting in 2022/23 or 2023/24. Some Trusts had previously reported this activity as part of the Admitted Patient Care data set, and moving to report to ECDS may reduce the number of admissions reported for this indicator. NHSE have advised it is not possible accurately to identify SDEC in current data flows, but the impact of the change is expected to vary by diagnosis, with indicators related to injuries and external causes potentially most affected._x000D_
&lt;p style="margin-bottom: 8px;"&gt;When considering if SDEC recording practice has reduced the number of admissions reported for this indicator at local level, please refer to the https://eur03.safelinks.protection.outlook.com/?url=https%3A%2F%2Fdigital.nhs.uk%2Fdata-and-information%2Fdata-collections-and-data-sets%2Fdata-sets%2Femergency-care-data-set-ecds%2Fsame-day-emergency-care&amp;data=05%7C02%7CLaura.Powell%40dhsc.gov.uk%7C22feb52393f04a2270bc08dc587f7b14%7C61278c3091a84c318c1fef4de8973a1c%7C1%7C0%7C638482551742856428%7CUnknown%7CTWFpbGZsb3d8eyJWIjoiMC4wLjAwMDAiLCJQIjoiV2luMzIiLCJBTiI6Ik1haWwiLCJXVCI6Mn0%3D%7C0%7C%7C%7C&amp;sdata=qiwVNfRx2vQW6ZLF0CKyGJL2mqmLgt%2FZWKiqa8ufy18%3D&amp;reserved=0 of sites who have reported when they began to report SDEC to ECDS._x000D_
Hospital admissions have been used as a proxy of the prevalence of falls injuries, these are only the tip of the iceberg in relation to the health and well being burden of falls. Inpatient hospital admissions are a proportion of falls incidents, more may present to A&amp;E and GPs, not all of which will lead to hospital admission.This indicator only counts falls that have been coded in the cause field and Injuries in primary diagnosis field. It has been observed that there are situations where falls (ICD10 W00 to W19) and Injuries (S00 to T98) are coded in secondary diagnosis fields. This may result in underestimation of falls resulting in injuries.HES inpatient data are generally considered to be complete and robust. However, there may be a question regarding the quality of external cause coding and differences in admission thresholds.There may be variation between Trusts in the way hospital admissions are coded. There may be variation in data recording completeness. Injury information could potentially be missing in the admission episode record but added instead to a subsequent episode record. In addition, some transfers which are also coded as episode order 1 (epiorder 1) and emergency could lead to double counting.Of particular relevance is the coding of external cause. Routine data do not allow for all of these aspects to be identified and removed from the indicator, however, this may be done through local audit.</t>
  </si>
  <si>
    <t>&lt;table id="metadata-table" class="table bordered-table" style="padding: 0px; margin: 0px 0px 1rem; border-image: initial; outline: none; caption-side: bottom; --bs-table-color-type: initial; --bs-table-bg-type: initial; --bs-table-color-state: initial; --bs-table-bg-state: initial; --bs-table-color: var(--bs-emphasis-color); --bs-table-bg: var(--bs-body-bg); --bs-table-border-color: var(--bs-border-color); --bs-table-accent-bg: transparent; --bs-table-striped-color: var(--bs-emphasis-color); --bs-table-striped-bg: rgba(var(--bs-emphasis-color-rgb), 0.05); --bs-table-active-color: var(--bs-emphasis-color); --bs-table-active-bg: rgba(var(--bs-emphasis-color-rgb), 0.1); --bs-table-hover-color: var(--bs-emphasis-color); --bs-table-hover-bg: rgba(var(--bs-emphasis-color-rgb), 0.075); width: 1296px; vertical-align: top; border-width: 1px !important; border-style: solid !important; border-color: #eeeeee !important; border-spacing: 0px !important; table-layout: fixed !important;" cellspacing="0"&gt;_x000D_
_x000D_
&lt;tr class="align-items-center" style="box-sizing: border-box; padding: 0px; margin: 0px; border-width: 0px; border-style: solid; border-image: initial; outline: none; align-items: center !important;"&gt;_x000D_
&lt;td style="box-sizing: border-box; padding: 2px 3px; margin: 0px; border: 1px solid #eeeeee; outline: none; border-spacing: 0px; word-break: break-word;"&gt;_x000D_
&lt;div style="box-sizing: border-box;"&gt;_x000D_
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Where the observed total number of admissions is less than 10, the rates have been suppressed as there are too few admissions to calculate directly standardised rates reliably. The cut off has been reduced from 25, following research commissioned by PHE and in preparation for publication which shows DSRs and their confidence intervals are robust whenever the count is at least 10._x000D_
This indicator was calculated using age standardisation (as opposed to age sex standardisation) and the England value was changed to include the records where the LA of residence equals ‘U’ (England NOS). The exact method is no longer used for the confidence intervals whereas it used to be used for the local authorities with small counts, and the counts for persons is found using all records regardless of the coding of gender (rather than the sum of males and females)._x000D_
NHS England identified a data quality issue affecting HES data for Nottingham University Hospitals Trust (NUH) in 2016 to 2017. Over 30% of records from this trust did not have a valid geography of residence assigned. Therefore values have not published for indicators based on HES data for areas that had more than 20% of patients from that area treated at NUH in the previous year (2015 to 2016). Areas where 10% to 20% of the previous year’s patients were treated at NUH have been flagged and should be treated with caution._x000D_
NHS England identified a data quality issue affecting HES data for East Sussex Healthcare NHS Trust (RXC) in 2018 to 2019. Approximately 85,000 records erroneously had all diagnosis codes removed. Therefore, values have not been published for indicators based on HES data for areas that had more than 10% of patients from that area with missing diagnosis codes from RXC in the current year (2018 to 2019). Areas with between 1 to 10% of patients with missing diagnosis codes from RXC have been flagged to be treated with caution._x000D_
NHS England identified a data quality issue affecting Frimley Health Foundation Trust in 2022 to 2023. Frimley Health Foundation Trust did not submit HES data for June 2022 to March 2023. Therefore, values have not been published based on HES data for areas that had over 10% of hospital patients from an area treated at Frimley Health Foundation Trust in the previous year (2021 to 2022). Areas with between 1 to 10% of patients treated at Frimley Health Foundation Trust in the previous year (2021 to 2022) have been flagged to be treated with caution.</t>
  </si>
  <si>
    <t>Flu vaccine uptake (%) in adults aged 65 and over, who received the flu vaccination between 1st September to the end of February as recorded in the GP record. The February collection has been adopted for our end of season figures from 2017 to 2018. All previous data is the same definitions but until the end of January rather than February to consider data returning from outside the practice and later in practice vaccinations.</t>
  </si>
  <si>
    <t>Influenza (also known as Flu) is a highly infections viral illness spread by droplet infection. The flu vaccination is offered to people who are at greater risk of developing serious complications if they catch flu. The seasonal influenza programme for England is set out in the Annual Flu Letter ( https://www.gov.uk/government/collections/annual-flu-programme ). Both the flu letter and the flu plan have the support of the Chief Medical Officer (CMO), Chief Pharmaceutical Officer (CPhO) and Director of Nursing. Vaccination coverage is the best indicator of the level of protection a population will have against vaccine preventable communicable diseases. Immunisation is one of the most effective healthcare interventions available and flu vaccines can prevent illness and hospital admissions among these groups of people. Increasing the uptake of flu vaccine among these high risk groups should also contribute to easing winter pressure on primary care services and hospital admissions. Coverage is closely related to levels of disease. Monitoring coverage identifies possible drops in immunity before levels of disease rise.&lt;br style="box-sizing: border-box; padding: 0px; margin: 0px; border: none; outline: none;" /&gt;&lt;br style="box-sizing: border-box; padding: 0px; margin: 0px; border: none; outline: none;" /&gt;UKHSA will continue to provide a centre of expert advice and monitoring of public health, including immunisation. NHS England now has responsibility for commissioning the flu programme and GPs continue to play a key role. NHS England teams will ensure that robust plans are in place locally and that high vaccination uptake levels are reached in the clinical risk groups. For more information see the Green Book chapter 19 on "Influenza" ( https://www.gov.uk/government/publications/influenza-the-green-book-chapter-19 ).&lt;br style="box-sizing: border-box; padding: 0px; margin: 0px; border: none; outline: none;" /&gt;&lt;br style="box-sizing: border-box; padding: 0px; margin: 0px; border: none; outline: none;" /&gt;The Annual flu letter sets out the national vaccine uptake ambitions each year. In 2021 to 2022, the national ambition was to achieve at least 85 percent vaccine uptake in those aged 65 and over. Prior to this, the national vaccine uptake ambition was 75 percentin line with WHO targets.</t>
  </si>
  <si>
    <t>NHS England</t>
  </si>
  <si>
    <t>UKHSA https://www.gov.uk/government/collections/vaccine-uptake#seasonal-flu-vaccine-uptake:-figures</t>
  </si>
  <si>
    <t>Vaccine uptake data are collected via the ImmForm website on cumulative vaccinations administered from 1 September to end February inclusive. All data is cumulative (i.e., total vaccinations administered from 1 September to the end of the month or week in question).&lt;br style="box-sizing: border-box; padding: 0px; margin: 0px; border: none; outline: none;" /&gt;1. Data is final and represents a percentage of all GP practices in England responding to the final survey. Where a total for England is quoted (for example a sum of number of patients registered and number vaccinated) this is taken from the GP practice sample and is therefore not an extrapolated figure.&lt;br style="box-sizing: border-box; padding: 0px; margin: 0px; border: none; outline: none;" /&gt;2. . For definitions of clinical at risk groups for those aged 6 months to under 65 years, see annual flu letter published at&lt;br style="box-sizing: border-box; padding: 0px; margin: 0px; border: none; outline: none;" /&gt; https://www.gov.uk/government/collections/annual-flu-programme &lt;br style="box-sizing: border-box; padding: 0px; margin: 0px; border: none; outline: none;" /&gt;3. The age under 65 clinical at risk group data includes pregnant women with other risk factors but excludes otherwise 'healthy' pregnant women and carers.&lt;br style="box-sizing: border-box; padding: 0px; margin: 0px; border: none; outline: none;" /&gt;4. All figures are derived from data as extracted from records on GP systems or as submitted by GP practices or other responsible NHS organisations Data source: ImmForm website: registered patient GP practice data Influenza Immunisation Vaccine Uptake Monitoring Programme.&lt;br style="box-sizing: border-box; padding: 0px; margin: 0px; border: none; outline: none;" /&gt;The data collection is comprised of those aged 65 years and older&lt;br style="box-sizing: border-box; padding: 0px; margin: 0px; border: none; outline: none;" /&gt;&lt;br style="box-sizing: border-box; padding: 0px; margin: 0px; border: none; outline: none;" /&gt;% vaccine uptake is a percentage: numerator is divided by denominator and then multiplied by 100. Therefore, the data is NOT extrapolated. (GP practice response rates vary each year however response tends to be over 95 percent with the 2021 to 2022 season response rate being 97.1 percent).&lt;br style="box-sizing: border-box; padding: 0px; margin: 0px; border: none; outline: none;" /&gt;&lt;br style="box-sizing: border-box; padding: 0px; margin: 0px; border: none; outline: none;" /&gt;GP practices are asked to provide vaccine uptake data on the number of patients registered on the date of data extraction that fall within each defined eligible group (the denominator), and the number of those vaccinated within each group (the numerator). This means denominator fluctuations will occur as patients join and leave the practice or die during the data collection campaign.&lt;br style="box-sizing: border-box; padding: 0px; margin: 0px; border: none; outline: none;" /&gt;It will be assumed that vaccinations given in other settings by other healthcare providers (e.g. pharmacies, special clinics such as antenatal care, residential homes and private or occupational health vaccinations) will be recorded onto GP systems in a timely manner. This is essential for maintaining the individual's clinical record but also ensures a clear auditable trail to the original source of any data and will avoid double counting for the vaccine uptake survey. It may be that for some vaccinations where recording onto a GP system is difficult or slow, for example, vaccinations of travelling communities or homeless or where patients are not registered, recording of these vaccinations may be missed by the survey, although this is undesirable. Patients who are vaccinated but have not had their electronic patient record updated by the time of data extraction, will be excluded. For more information, see data collection guidance on GOV.UK [ARCHIVED CONTENT] Appendix I: data collection GOV.UK (nationalarchives.gov.uk)&lt;br style="box-sizing: border-box; padding: 0px; margin: 0px; border: none; outline: none;" /&gt;Data prior to 2013 to 2014 were collected at a PCT level and converted to LA level.</t>
  </si>
  <si>
    <t>GP registered population</t>
  </si>
  <si>
    <t>Numerator is the number of vaccinations administered during the influenza season between 1st September and the end of February.</t>
  </si>
  <si>
    <t>Denominator is the GP registered population on the date of extraction including patients who have been offered the vaccine but refused it, as the uptake rate is measured against the overall eligible population. For more detailed information please see the user guide, available to view and download from  https://www.gov.uk/government/collections/vaccine-uptake#seasonal-flu-vaccine-uptake</t>
  </si>
  <si>
    <t>For Isles of Scilly, City of London and Rutland, the data are aggregated with another Local Authority to ensure that there is no patient disclosure. When presented as their individual local authorities, these areas make up a very small number of practices. Isles of Scilly is combined with Cornwall, City of London is combined with Hackney and Rutland is combined with Leicestershire. For more detailed information please see the user guide, available to view and download from  https://www.gov.uk/government/collections/vaccine-uptake#seasonal-flu-vaccine-uptake</t>
  </si>
  <si>
    <t>Read codes are primarily used for data collection purposes to extract vaccine uptake data for patients who fall into one or more of the designated clinical risk groups. The codes identify individuals at risk, and therefore eligible for flu vaccination. However, it is important to note that there may be some individuals with conditions not specified in the recommended risk groups for vaccination, who may be offered influenza vaccine by their GP based on clinical judgement and according to advice contained in the flu letter and Green Book, and thus are likely to fall outside the listed Read codes. Therefore, this data should not be used for GP payment purposes.</t>
  </si>
  <si>
    <t>Crown Copyright © 2023</t>
  </si>
  <si>
    <t>You may reuse this information (excluding logos) free of charge in any format or medium, under the terms of the Open Government Licence v3.0. To view this licence, visit OGL or email pdi@nationalarchives.gsi.gov.uk. Where we have identified any third party copyright information you will need to obtain permission from the copyright holders concerned. For queries relating to this data, please contact influenza@phe.gov.uk.</t>
  </si>
  <si>
    <t>https://www.gov.uk/government/collections/annual-flu-programme PRIMIS was commissioned to provide the clinical risk group READ code 'seasonal influenza vaccine uptake reporting specification 2017 to 2018 for this season. The final version has been published and is available from the PRIMIS website at http://www.nottingham.ac.uk/primis/index.aspx</t>
  </si>
  <si>
    <t>D06a</t>
  </si>
  <si>
    <t>It is important that this data is NOT used for recall or payment purposes. The ImmForm data collection is based on a ‘snapshot’ of currently registered GP patients vaccinated at the time of data extraction and is intended to monitor vaccine uptake only.</t>
  </si>
  <si>
    <t>Data are collected by a sentinel weekly collection and a more in depth monthly collection. Data is updated in the PHOF annually.</t>
  </si>
  <si>
    <t>%</t>
  </si>
  <si>
    <t>Proportion</t>
  </si>
  <si>
    <t>RAG - High is good</t>
  </si>
  <si>
    <t>25/04/2024</t>
  </si>
  <si>
    <t>Emergency Hospital Admission for fractured neck of femur in persons aged 65 and over, directly age standardised rate per 100,000.</t>
  </si>
  <si>
    <t>Hip fracture is a debilitating condition. Only one in three sufferers return to their former levels of independence and one in three ends up leaving their own home and moving to long term care . Hip fractures are almost as common and costly as strokes and the incidence is rising. In the UK, about 75,000 hip fractures occur annually at an estimated health and social cost of about £2 billion a year._x000D_
The average age of a person with hip fracture is about 83 years with about 73% of fractures occurring in women. There is a high prevalence of comorbidity in people with hip fracture [2]. The National Hip Fracture Database [2] reports that mortality from hip fracture is high where about one in ten people with a hip fracture die within 1 month and about one in three within 12 months._x000D_
The National Institute for Health and Clinical Excellence (NICE) has produced a quality standard that covers the management and secondary prevention of hip fracture in adults (18 years and older). The standard is designed to drive measurable improvements in the 3 dimensions of quality: patient safety, patient experience and clinical effectiveness for fragility fracture of the hip or fracture of the hip due to osteoporosis or osteopenia. [1]_x000D_
Interventions for recently retired and active older people are likely to be different in provision and uptake for frailer older people. This indicator therefore has sub indicators for ages 65 to 79 years and 80 years and over disaggregated into males and females in the Public Health Outcome Framework data tool. Inclusion of this indicator in the Public Health Outcomes Framework will encourage prioritisation of such interventions._x000D_
1.National Institute for Health and Clinical Excellence (2017), The management of hip fracture in adults. Available at:  https://www.nice.org.uk/guidance/cg124/evidence/full-guideline-183081997  last Accessed 12/04/2017_x000D_
2. National Hip Fracture Database (NHFD), National Hip Fracture Database National report 2013. Available at:  http://www.nhfd.co.uk/20/hipfractureR.nsf/luMenuDefinitions/CA920122A244F2ED802579C900553993/$file/NHFD%20Report%202013.pdf?OpenElement  last Accessed 03/04/2015</t>
  </si>
  <si>
    <t>Office for Health Improvement and Disparities using NHS England Hospital Episode Statistics (HES) and Office for National Statistics (ONS) mid year population estimates</t>
  </si>
  <si>
    <t>These rates are directly age standardised using European Standard Population 2013 per 100,000.This improves the comparability of rates for different areas, or between different time periods, by taking into account differences in the age structures of the populations being compared.The directly age standardised rate is the rate of events that would occur in a standard population if that population were to experience the age specific rates of the subject population. The standard population used for the direct method is the European Standard Population. The age groups used are: 65 to 69, 70to 74, 75 to 79, 80 to 84, 85 to 89, 90 and over.The methodology is based on that provided in APHO Technical Briefing 3: Commonly Used Public Health Statistics and their Confidence Intervals._x000D_
 https://fingertips.phe.org.uk/profile/guidance</t>
  </si>
  <si>
    <t>Per 100,000 European Standard population (2013), using age bands of 65 to 69, 70 to 74, 75 to 79, 80 to 84, 85 to 89 and 90 and over.</t>
  </si>
  <si>
    <t>The number of first finished emergency admission episodes in patients aged 65 and over at the time of admission (episode order number equals 1, admission method starts with 2), with a recording of fractured neck of femur classified by primary diagnosis code (ICD10 S72.0 Fracture of neck of femur; S72.1 Pertrochanteric fracture and S72.2 Subtrochanteric fracture) in financial year in which episode ended.Regular and day attenders have been excluded. Admissions are only included if they have a valid Local Authority code. Regions are the sum of the Local Authorities. England is the sum of all Local Authorities and admissions coded as U (no fixed abode).</t>
  </si>
  <si>
    <t>&lt;p style="margin-bottom: 8px;"&gt;For time points prior to 2012, all values between 1 and 5 have been suppressed and, where necessary, other LAs and comparators have also been suppressed in order to prevent possible disclosure and disclosure by differencing._x000D_
&lt;p style="margin-bottom: 8px;"&gt;For time points from 2012, all sub national counts are rounded to the nearest 5, and counts of 1 to 7 are suppressed.Rates and confidence intervals are calculated using unrounded counts._x000D_
_x000D_
Values relating to City of London and Isles of Scilly have been combined with Hackney and Cornwall.</t>
  </si>
  <si>
    <t>Numerator values are for emergency admissions with a primary diagnosis of fractured neck of femur as defined by ICD10 codes S72.0 to S72.2. Fractured neck of femur is sometimes defined as S72.0 only, or as the whole S72.0 to S72.9 grouping, or as various other combinations within the S72.0 to S72.9 range. This indicator uses primary diagnosis of fractured neck of femur. This may result in lower values in comparison to using all diagnoses HES inpatient data are generally considered to be complete and robust. However, there may be a question regarding the quality of external cause coding and differences in admission thresholds. There may be variation between Trusts in the way hospital admissions are coded. There may be variation in data recording completeness. Injury information could potentially be missing in the admission episode record but added instead to a subsequent episode record. In addition, some transfers which are also coded as episode order 1 (epiorder 1) and emergency could lead to double counting. Figures can be corroborated by comparison with the National Hip Fracture Database (NHFD).</t>
  </si>
  <si>
    <t>This material is Crown Copyright but may be reproduced without formal permission or charge for personal or in house use and should be acknowledged as 'Â© Crown Copyright, source: Office for Health Improvement and Disparities 2024'.</t>
  </si>
  <si>
    <t>E13</t>
  </si>
  <si>
    <t>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&lt;p style="margin-bottom: 8px;"&gt;Where the observed total number of admissions is less than 10, the rates have been suppressed as there are too few admissions to calculate directly standardised rates reliably. The cut off has been reduced from 25, following research commissioned by PHE and in preparation for publication which shows DSRs and their confidence intervals are robust whenever the count is at least 10._x000D_
&lt;p style="margin-bottom: 8px;"&gt;This indicator was calculated using age standardisation (as opposed to age sex standardisation) and the England value was changed to include the records where the LA of residence equals ‘U’ (England NOS). The exact method is no longer used for the confidence intervals whereas it used to be used for the local authorities with small counts, and the counts for persons is found using all records regardless of the coding of gender (rather than the sum of males and females)._x000D_
&lt;p style="margin-bottom: 8px;"&gt;NHS England identified a data quality issue affecting HES data for Nottingham University Hospitals Trust (NUH) in 2016 to 2017. Over 30% of records from this trust did not have a valid geography of residence assigned. Therefore, values have not been published for indicators based on HES data for areas that had more than 20% of patients from that area treated at NUH in the previous year (2015 to 2016). Areas where 10% to 20% of the previous year’s patients were treated at NUH have been flagged and should be treated with caution._x000D_
&lt;p style="margin-bottom: 8px;"&gt;NHS England identified a data quality issue affecting HES data for East Sussex Healthcare NHS Trust (RXC) in 2018 to 2019. Approximately 85,000 records erroneously had all diagnosis codes removed. Therefore, values have not been published for indicators based on HES data for areas that had more than 10% of patients from that area with missing diagnosis codes from RXC in the current year (2018 to 2019). Areas with between 1 to 10% of patients with missing diagnosis codes from RXC have been flagged to be treated with caution._x000D_
&lt;p style="margin-bottom: 8px;"&gt;NHS England identified a data quality issue affecting Frimley Health Foundation Trust in 2022 to 2023. Frimley Health Foundation Trust did not submit HES data for June 2022 to March 2023. Therefore, values have not been published based on HES data for areas that had over 10% of hospital patients from an area treated at Frimley Health Foundation Trust in the previous year (2021 to 2022). Areas with between 1 to 10% of patients treated at Frimley Health Foundation Trust in the previous year (2021 to 2022) have been flagged to be treated with caution.</t>
  </si>
  <si>
    <t>All sub national counts are rounded to the nearest 5. Rates and confidence intervals are calculated using unrounded counts.</t>
  </si>
  <si>
    <t>Emergency hospital admissions for hip fractures, ages 65 and over</t>
  </si>
  <si>
    <t>Rate of emergency hospital admissions for fractured neck of femur in people aged 65 and over</t>
  </si>
  <si>
    <t>The percentage of respondents to the Adult Social Care Survey (service users) who responded to the question "Thinking about how much contact you've had with people you like, which of the following statements best describes your social situation?" with the answer "I have as much social contact as I want with people I like".This measure applies to those people in receipt, at the point that data are extracted, of long-term support services funded or managed by social services following a full assessment of need.</t>
  </si>
  <si>
    <t>There is clear link between loneliness and poor mental and physical health. A key element of the Government's vision for social care is to tackle loneliness and social isolation, supporting people to remain connected to their communities and to develop and maintain connections to their friends and family. This measure will draw on self-reported levels of social contact as an indicator of social isolation for both users of social care and carers.</t>
  </si>
  <si>
    <t>Adult Social Care Outcomes Framework (ASCOF) based on the Personal Social Services Adult Social Care Survey, NHS Digital</t>
  </si>
  <si>
    <t>ASCOF Indicator 1I(1) data included in the '...open data.csv' file accompanying the annual reports provided by NHS Digital here:&lt;a href="https://digital.nhs.uk/data-and-information/publications/statistical/adult-social-care-outcomes-framework-ascof"&gt;https://digital.nhs.uk/data-and-information/publications/statistical/adult-social-care-outcomes-framework-ascofData for the inequality breakdowns (other than deprivation deciles) is obtained from the 'Demographics' table in the Annex tables accompanying the annual survey reports provided by NHS Digital here:&lt;a href="https://digital.nhs.uk/data-and-information/publications/statistical/personal-social-services-adult-social-care-survey"&gt;https://digital.nhs.uk/data-and-information/publications/statistical/personal-social-services-adult-social-care-survey_x000D_
Office for Health Improvement and Disparities has calculated the breakdown of data by deprivation decile based on local authority of residence.</t>
  </si>
  <si>
    <t>Formula: Numerator/Denominator *100_x000D_
Weighted data is used to calculate both the numerator and denominator. The data for each question is weighted to take account of the stratified sampling technique that has been used when conducting the survey and to address non-response bias per question. Further details are provided in the https://digital.nhs.uk/data-and-information/data-collections-and-data-sets/data-collections/social-care-user-surveys and the https://digital.nhs.uk/data-and-information/publications/statistical/personal-social-services-adult-social-care-survey ._x000D_
Confidence Intervals:Weighting is applied to calculate the vairance, and this weighted vaiance is used to calculate 95% confidence intervals using normal approximation as described in the metholodogy document accconmaying the  https://files.digital.nhs.uk/AF/F92271/pss-ascs-eng-methodolgy-report-2022-23.pdf</t>
  </si>
  <si>
    <t>The number of respondents to the Adult Social Care Survey (service users) who responded to the question "Thinking about how much contact you've had with people you like, which of the following statements best describes your social situation?" with the answer "I have as much social contact as I want with people I like".</t>
  </si>
  <si>
    <t>The number of people responding to the question "Thinking about how much contact you've had with people that you like" in the Adult Social Care Survey (service users).</t>
  </si>
  <si>
    <t>Note that Isles of Scilly and City of London are exempt from the survey as the number of service users within their area who met the survey eligibility criteria are too small to guarantee statistically robust results.</t>
  </si>
  <si>
    <t>&lt;p class="MsoNormal"&gt;Note that Isles of Scilly and City of London are exempt from the survey as the number of service users within their area who met the survey eligibility criteria are generally too small to guarantee statistically robust results. However, City of London has submitted data on some years, including in 2021 to 2022 dataset, when it had sufficient numbers to be statistically robust for reporting._x000D_
&lt;p class="MsoNormal"&gt;Lewisham Council were not aware of the ASCS due to a change in staffing and did not submit any data for 2021 to 2022. Due to a serious cyber attack, Hackney Council were unable to submit ASCS data for 2021 to 2022. No data was availalbe for Hackney for 2022 to 2023. In order to present England level statistics that can be compared to previous years, NHS Digital have calculated the England and regional aggregated totals using the 2019 to 2020 data from Hackney. Further details are included in the Adult Social Care Activity and Finance data quality report:  https://digital.nhs.uk/data-and-information/publications/statistical/adult-social-care-activity-and-finance-report ._x000D_
The Covid19 impact from March 2020 onwards has had an effect on adult social care data collections, processing and quality assurance._x000D_
The 2020 to 2021 Adult Social Care survey was voluntary for councils to participate. As only 18 councils participated, this indicator has not been updated for 2020 to 2021 in the Profile._x000D_
Kent and Wokingham councils did not conduct an adult social care survey in 2019 to 2020. Trafford council 2019 to 2020 data returns were incomplete, so the resulting analysis reflects only service users with learning disabilities. As the Trafford questionnaire responses are not from a fully representative subset of the council, care should therefore be taken when reviewing the 2019 to 2020 data from the council. The 2019 to 2020 data for a number of other councils are also based on sample sizes less than 100 for this question. The 2019 to 2020 survey results for these councils are flagged in the tool with a 'value note'._x000D_
Further details about the data quality are provided alongside the annual survey reports here:  https://digital.nhs.uk/data-and-information/publications/statistical/personal-social-services-adult-social-care-survey _x000D_
Data are also unavailable for the Isles of Scilly for all years and for the City of London for 2019 to 2020, 2017 to 2018, 2015 to 2016, 2013 to 2014, 2012 to 2013 and 2010 to 2011. Slough council did not conduct the survey in 2012 to 2013 and Richmond council did not conduct the survey in 2010 to 2011. The age 65plus version of this indicator is only displayed for years 2014 to 2015 onwards._x000D_
Percentages are rounded to one decimal place and numbers are rounded to the nearest five. It is important to note that there are different base values (sample sizes) for each group. Therefore, some figures may be subject to more uncertainty than others. Also, each group may consist of people with different characteristics, such as age, which may have an impact on the figures. This means that a figure for a group depends upon many different factors, not just that particular category. For example, the age profile of the White ethnic group may differ from the age profile of other ethnic groups. If age has an effect on the outcome value, then this may be reflected in the ethnicity breakdown also. Along with the size of the base value, this should be borne in mind when comparing figures at this level.There have been a number of changes to the national data collections for adult social care for the 2014 to 2015 reporting year. The main change that has an impact on this indicator is the replacement of the Referrals, Assessments and Packages of Care (RAP) return with the Short and Long Term services (SALT) collection, which has resulted in a change to the target population for the survey. Previously, the eligible population of adult social care users has been those in receipt of local authority unded services following a full assessment of need. The key changes to the population covered by the survey are two. Firstly, service users whose only services are the provision of equipment, professional support or short term residential care are not now included. Secondly, ‘Full cost clients’ (those who pay for the full costs of their services, but whose care needs are assessed and supported through the LA) are now included. This may mean that previous years data are not comparable with data from 2014 to 2015 and beyond. In addition to the impact on the time series, these changes may have an impact on the comparability of data between LAs and may result in greater comparability between councils as there was inconsistency in previous years.</t>
  </si>
  <si>
    <t>NHS Digital</t>
  </si>
  <si>
    <t>ASCOF data: https://digital.nhs.uk/data-and-information/publications/statistical/adult-social-care-outcomes-framework-ascof _x000D_
ASCOF handbook of definitions: https://www.gov.uk/government/publications/adult-social-care-outcomes-framework-handbook-of-definitions _x000D_
Personal Social Services Adult Social Care Survey, NHS Digital: https://digital.nhs.uk/data-and-information/publications/statistical/personal-social-services-adult-social-care-survey _x000D_
Adult Social Care Survey guidance: https://digital.nhs.uk/data-and-information/data-collections-and-data-sets/data-collections/social-care-user-surveys _x000D_
NHS Digital interactive reports:&lt;a href="https://app.powerbi.com/view?r=eyJrIjoiMGM5OGRlOTAtY2QxYy00YzAxLWEyZWEtNjI3ZWRmOTE2OWI4IiwidCI6IjUwZjYwNzFmLWJiZmUtNDAxYS04ODAzLTY3Mzc0OGU2MjllMiIsImMiOjh9" target="_blank"&gt;Adult Social Care Analytical Hub</t>
  </si>
  <si>
    <t>B18a</t>
  </si>
  <si>
    <t>Numerator and denominator rounded to nearest 5</t>
  </si>
  <si>
    <t>23/01/2024</t>
  </si>
  <si>
    <t>&lt;span style="white-space: pre-wrap;"&gt;The winter mortality index (WMI) is a measure expressed as a ratio of the difference in all cause mortality in those aged 85 and over during winter months (December to March) compared to the average in those aged 85 and over in the non winter months (the preceding August to November and following April to July). The terminology used to describe this indicator has changed to provide clearer explanation of what the analysis represents. The measures have been renamed to winter deaths compared to non winter deaths (previously excess winter deaths) and winter mortality index (WMI) (previously excess winter mortality index). There have been no methodology changes.</t>
  </si>
  <si>
    <t>&lt;div class="ewa-rteLine" style="white-space: pre-wrap;"&gt;The purpose of the winter mortality measure is to compare the number of deaths that occurred in the winter period (December to March) with the average of the non winter periods (August to November and April to July). Winter mortality is not solely a reflection of temperature, but of other factors as well. These include respiratory diseases and pressure on services, which have been more intense than usual during and following the height of the pandemic (1)._x000D_
&lt;div class="ewa-rteLine" style="white-space: pre-wrap;"&gt;It is an important measure as it allows users to assess whether policies are having an impact on mortality risks during the winter period (2). The majority of winter deaths occur amongst the elderly population. (3)_x000D_
&lt;div class="ewa-rteLine" style="white-space: pre-wrap;"&gt;_x000D_
&lt;div class="ewa-rteLine" style="white-space: pre-wrap;"&gt;(1),(3)  https://www.ons.gov.uk/peoplepopulationandcommunity/birthsdeathsandmarriages/deaths/bulletins/excesswintermortalityinenglandandwales/2021to2022provisionaland2020to2021final _x000D_
&lt;div class="ewa-rteLine" style="white-space: pre-wrap;"&gt;_x000D_
&lt;div class="ewa-rteLine" style="white-space: pre-wrap;"&gt;(2)  https://www.ons.gov.uk/peoplepopulationandcommunity/birthsdeathsandmarriages/deaths/methodologies/excesswintermortalityinenglandandwalesqmi</t>
  </si>
  <si>
    <t>Office for National Statistics: Annual Births and Mortality Extracts</t>
  </si>
  <si>
    <t>Office for Health Improvement and Disparities(based on ONS source data)</t>
  </si>
  <si>
    <t>&lt;div class="ewa-rteLine" style="white-space: pre-wrap;"&gt;The Office for National Statistics (ONS) standard method was used which compares the number of death occurrences in the winter period (December to March) in those aged 85 and over with the average number of death occurrences in those aged 85 and over in the preceeding August to November and the following April to July. The calculation used is:_x000D_
&lt;div class="ewa-rteLine" style="white-space: pre-wrap;"&gt;_x000D_
&lt;div class="ewa-rteLine" style="white-space: pre-wrap;"&gt;Winter deaths compared to non winter deaths = winter deaths - average non winter deaths. _x000D_
&lt;div class="ewa-rteLine" style="white-space: pre-wrap;"&gt;_x000D_
&lt;div class="ewa-rteLine" style="white-space: pre-wrap;"&gt;Deaths are rounded to the nearest 10._x000D_
&lt;div class="ewa-rteLine" style="white-space: pre-wrap;"&gt;_x000D_
&lt;div class="ewa-rteLine" style="white-space: pre-wrap;"&gt;The measure is expressed as a percentage and is calculated so comparisons can be made between groups:_x000D_
&lt;div class="ewa-rteLine" style="white-space: pre-wrap;"&gt;_x000D_
&lt;div class="ewa-rteLine" style="white-space: pre-wrap;"&gt;WMI = (winter deaths compared to non winter deaths/ average non winter deaths ) *100_x000D_
&lt;div class="ewa-rteLine" style="white-space: pre-wrap;"&gt;_x000D_
&lt;div class="ewa-rteLine" style="white-space: pre-wrap;"&gt;A negative WMI means there were higher deaths in the non winter periods than the winter period._x000D_
&lt;div class="ewa-rteLine" style="white-space: pre-wrap;"&gt;_x000D_
&lt;div class="ewa-rteLine" style="white-space: pre-wrap;"&gt;More information on the WMI methodology can be found in the  https://www.ons.gov.uk/peoplepopulationandcommunity/birthsdeathsandmarriages/deaths/methodologies/excesswintermortalityinenglandandwalesqmi#cite-this-qmi (Office for National Statistics (ONS), released 19 January 2023, ONS website, QMI, Winter mortality in England and Wales QMI: 19 January 2023)</t>
  </si>
  <si>
    <t>&lt;div class="ewa-rteLine" style="white-space: pre-wrap;"&gt;The winter mortlaity index is treated as odds and the formula for a calculation of 95% confidence intervals is explained in the  /documents/Technical guidance.docx _x000D_
&lt;div class="ewa-rteLine" style="white-space: pre-wrap;"&gt;The technical guidance uses old terminology to describe the winter mortality index but the methods have not changed.</t>
  </si>
  <si>
    <t>&lt;span style="white-space: pre-wrap;"&gt;Total number of winter deaths for those aged 85 and over in defined year 20xx/20xx plus 1 (number of deaths occurring in December in year 20xx and January to March in 20xx plus 1) minus half the number of deaths in the non winter months (preceding August to November in year 20xx and following April to July in year 20xx plus 1) and registered by 31 December 20xx plus 1.</t>
  </si>
  <si>
    <t>The average number of deaths in those aged 85 and over (in defined year 20xx/20xx plus 1) occurring in the non winter months (the total number of deaths occurring in the preceding August to November in year 20xx and the following April to July in year 20xx plus 1), divided by two and registered by 31 December 20xx plus 1.</t>
  </si>
  <si>
    <t>&lt;span style="white-space: pre-wrap;"&gt;The Isles of Scilly and City of London have been aggregated with Cornwall and Hackney respectively. Data for Region and England levels therefore include data for all local authorities in order to prevent possible disclosure by differencing. All other LAs were checked for small numbers and did not require disclosure control. Deaths have been rounded to the nearest 10.</t>
  </si>
  <si>
    <t>&lt;div class="ewa-rteLine" style="white-space: pre-wrap;"&gt;In 2020, the coronavirus (COVID19) pandemic led to a large increase of deaths mostly in the non winter months of April to July 2020. This has impacted the WMI for 2019 to 2020. Because we rely on using the difference between deaths occurring in the winter and the average of non winter months, specifically, the scale of COVID19 deaths during non winter months has fundamentally disturbed the data time series and so data for 2019 to 2020 should be interpreted with caution._x000D_
&lt;div class="ewa-rteLine" style="white-space: pre-wrap;"&gt;_x000D_
&lt;div class="ewa-rteLine" style="white-space: pre-wrap;"&gt;The Office for National Statistics (ONS) Annual Births and Mortality Extract is based on registered deaths (Date of registration) and the Winter deaths compared to non winter deaths and WMI calculations are based on the date of death occurrences (Date of death). It is possible that a number of deaths might not have been registered when the data were released and this could vary between areas. This indicator only includes deaths which are registered by the end of the calendar year 20xx plus 1._x000D_
&lt;div class="ewa-rteLine" style="white-space: pre-wrap;"&gt;_x000D_
&lt;div class="ewa-rteLine" style="white-space: pre-wrap;"&gt;Data published in the PHOF will differ from published ONS results which uses an extract of mortality data taken approximately five months after the annual ONS mortality extract is taken, in order to give more time for late registrations (for example, deaths that were referred to a coroner) to appear in the data._x000D_
&lt;div class="ewa-rteLine" style="white-space: pre-wrap;"&gt;_x000D_
&lt;div class="ewa-rteLine" style="white-space: pre-wrap;"&gt;The WMI will be partly dependent on the proportion of older people in the population as most winter deaths effect older people (there is no standardisation in this calculation by age or any other factor)._x000D_
&lt;div class="ewa-rteLine" style="white-space: pre-wrap;"&gt;_x000D_
&lt;div class="ewa-rteLine" style="white-space: pre-wrap;"&gt;This winter period was selected as they are the months which over the last 50 years have displayed above average monthly mortality. However, if mortality starts to increase prior to this, for example in November, the number of deaths in the non winter period will increase, which in turn will decrease the estimate of winter deaths compared to non winter deaths._x000D_
&lt;div class="ewa-rteLine" style="white-space: pre-wrap;"&gt;_x000D_
&lt;div class="ewa-rteLine" style="white-space: pre-wrap;"&gt;The counts are presented rounded to the nearest 10, in line with how data is presented by the ONS.</t>
  </si>
  <si>
    <t>You may use or reuse this information (not including logos) free of charge in any format or medium, under the terms of the Open Government Licence. To view this licence, visit the National Archives website, write to: The Information Policy Team, The National Archives, Kew, London TW9 4DU, or email: psi@nationalarchives.gsi.gov.uk.</t>
  </si>
  <si>
    <t>&lt;div class="ewa-rteLine" style="white-space: pre-wrap;"&gt; https://www.ons.gov.uk/peoplepopulationandcommunity/birthsdeathsandmarriages/deaths/methodologies/excesswintermortalityinenglandandwalesqmi#cite-this-qmi%20%20https://www.ons.gov.uk/peoplepopulationandcommunity/birthsdeathsandmarriages/deaths/bulletins/excesswintermortalityinenglandandwales/2021to2022provisionaland2020to2021final#measuring-the-data _x000D_
&lt;div class="ewa-rteLine" style="white-space: pre-wrap;"&gt;_x000D_
&lt;div class="ewa-rteLine" style="white-space: pre-wrap;"&gt; https://www.ons.gov.uk/peoplepopulationandcommunity/birthsdeathsandmarriages/deaths/methodologies/excesswintermortalityinenglandandwalesqmi#cite-this-qmi%20%20https://www.ons.gov.uk/peoplepopulationandcommunity/birthsdeathsandmarriages/deaths/bulletins/excesswintermortalityinenglandandwales/2021to2022provisionaland2020to2021final#measuring-the-data</t>
  </si>
  <si>
    <t>E14</t>
  </si>
  <si>
    <t>&lt;span style="white-space: pre-wrap;"&gt;The terminology used to describe this indicator has changed to provide clearer explanation of what the analysis represents. The measures have been renamed to winter deaths compared to non winter deaths (previously excess winter deaths) and winter mortality index (WMI) (previously excess winter mortality index). There have been no methodology changes.</t>
  </si>
  <si>
    <t>Deaths have  been rounded to the nearest 10</t>
  </si>
  <si>
    <t>&lt;div class="ewa-rteLine" style="white-space: pre-wrap;"&gt;Data for August 2019 to July 2020 have been revised to include coronavirus (COVID-19) deaths._x000D_
&lt;div class="ewa-rteLine" style="white-space: pre-wrap;"&gt;In 2020, the coronavirus (COVID 19) pandemic led to a large increase of deaths mostly in the non winter months of April to July 2020. This has impacted the WMI for 2019 to 2020. Because we rely on using the difference between deaths occurring in the winter and the average of non winter months; specifically, the scale of COVID 19 deaths during non winter months has fundamentally disturbed the data time series and so data for 2019 to 2020 should be interpreted with caution.</t>
  </si>
  <si>
    <t>Ratio</t>
  </si>
  <si>
    <t>August-July</t>
  </si>
  <si>
    <t>31/01/2024</t>
  </si>
  <si>
    <t>The percentage of respondents to the Personal Social Services Survey of Adult Carers in England who responded to the question "Thinking about how much contact you have had with people you like, which of the following best describes your social situation?" with the answer "I have as much social contact I want with people I like".This measure applies to those people in receipt, at the point that data are extracted, of long-term support services funded or managed by social services following a full assessment of need</t>
  </si>
  <si>
    <t>There is a clear link between loneliness and poor mental and physical health. A key element of the Government's vision for social care is to tackle loneliness and social isolation, supporting people to remain connected to their communities and to develop and maintain connections to their friends and family. This measure will draw on self-reported levels of social contact as an indicator of social isolation for both users of social care and carers.</t>
  </si>
  <si>
    <t>Adult Social Care Outcomes Framework (ASCOF) based on the Personal Social Services Survey of Adult Carers, NHS Digital</t>
  </si>
  <si>
    <t>ASCOF Indicator 1I(2) data included in the '...open data.csv' file accompanying the relevant year reports provided by NHS Digital here:&lt;a href="https://digital.nhs.uk/data-and-information/publications/statistical/adult-social-care-outcomes-framework-ascof"&gt;https://digital.nhs.uk/data-and-information/publications/statistical/adult-social-care-outcomes-framework-ascofData for the inequality breakdowns (other than deprivation deciles) is obtained from the 'Demographic' table in the Annex tables accompanying the annual survey reports provided by NHS Digital here: https://digital.nhs.uk/data-and-information/publications/statistical/personal-social-services-survey-of-adult-carers ._x000D_
Office for Health Improvement and Disparities have calculated the breakdown of data by deprivation decile based on local authority of residence.</t>
  </si>
  <si>
    <t>Formula: (Numerator divided by the Denominator) multiplied by 100_x000D_
Weighted data is used to calculate both the numerator and denominator. The data for each question is weighted to take account of the stratified sampling technique that has been used when conducting the survey and to address non-response bias per question. Further details are provided in the https://digital.nhs.uk/data-and-information/data-collections-and-data-sets/data-collections/social-care-user-surveys and the https://digital.nhs.uk/data-and-information/publications/statistical/personal-social-services-survey-of-adult-carers Confidence Intervals:Weighting is applied to calculate the vairance, and this weighted vaiance is used to calculate 95% confidence intervals using normal approximation as described in the  https://digital.nhs.uk/data-and-information/publications/statistical/personal-social-services-survey-of-adult-carers</t>
  </si>
  <si>
    <t>The number of respondents to the Survey of Adult Carers who responded to the question "Thinking about how much contact you have had with people you like, which of the following best describes your social situation?" with the answer "I have as much social contact I want with people I like".</t>
  </si>
  <si>
    <t>The number of respondents to the Survey of Adult Carers who responded to the question "Thinking about how much contact you have had with people you like.</t>
  </si>
  <si>
    <t>&lt;p class="MsoNormal"&gt;Note that Isles of Scilly and City of London are exempt from the survey as the number of service users within their area who met the survey eligibility criteria are generally too small to guarantee statistically robust results. However, City of London has submitted data on some years, including in 2021 to 2022, when it had sufficient numbers to be statistically robust for reporting. There is no data from Isles of Scilly for 2021 to 2022._x000D_
&lt;p class="MsoNormal"&gt;Lewisham Council were not aware of the ASCS due to a change in staffing and did not submit any data in 2021 to 2022. Due to a serious cyber attack, Hackney Council were unable to submit ASCS data 2021 to 2022. In order to present England level statistics that can be compared to previous years, NHS Digital have calculated the England and regional aggregated totals using the 2019 to 2020 data from Hackney. Further details are included in the Adult Social Care Activity and Finance data quality report:  https://digital.nhs.uk/data-and-information/publications/statistical/adult-social-care-activity-and-finance-report ._x000D_
Due to the additional pressures that coronavirus (COVID 19) has brought on all services, the Survey of Adult Carers in England 2020 to 2021 was postponed by one full year. The survey from 2021 to 2022 will continue to run biennially.Information on the data quality is provided alongside the survey reports here: https://digital.nhs.uk/data-and-information/publications/statistical/personal-social-services-survey-of-adult-carers _x000D_
Percentages are rounded to one decimal place and numbers are rounded to the nearest five. It is important to note that there are different base values (sample sizes) for each group. Therefore, some figures may be subject to more uncertainty than others. Also, each group may consist of people with different characteristics, such as age, which may have an impact on the figures. This means that a figure for a group depends upon many different factors, not just that particular category. For example, the age profile of the White ethnic group may differ from the age profile of other ethnic groups. If age has an effect on the outcome value, then this may be reflected in the ethnicity breakdown also. Along with the size of the base value, this should be borne in mind when comparing figures at this level._x000D_
There have been a number of changes to the national data collections for adult social care for the 2014 to 2015 reporting year. The main change that has an impact on this indicator is the replacement of the Referrals, Assessments and Packages of Care (RAP) return with the Short and Long Term services (SALT) collection, which has resulted in a change to the target population for the survey. Previously, the eligible population of adult social care users has been those in receipt of local authority funded services following a full assessment of need. The key changes to the population covered by the survey are two. Firstly, service users whose only services are the provision of equipment, professional support or short term residential care are not now included. Secondly, ‘Full cost clients’ (those who pay for the full costs of their services, but whose care needs are assessed and supported through the LA) are now included. This may mean that previous years data are not comparable with data from 2014 to 2015 and beyond. In addition to the impact on the time series, these changes may have an impact on the comparability of data between LAs and may result in greater comparability between councils as there was inconsistency in previous years.</t>
  </si>
  <si>
    <t>NHS digital</t>
  </si>
  <si>
    <t>ASCOF data: https://digital.nhs.uk/data-and-information/publications/statistical/adult-social-care-outcomes-framework-ascof _x000D_
ASCOF handbook of definitions:&lt;a href="https://www.gov.uk/government/publications/adult-social-care-outcomes-framework-handbook-of-definitions"&gt;https://www.gov.uk/government/publications/adult-social-care-outcomes-framework-handbook-of-definitions_x000D_
Personal Social Services Survey of Adult Carers in England, NHS Digital: &lt;a href="https://digital.nhs.uk/data-and-information/publications/statistical/personal-social-services-survey-of-adult-carers"&gt;https://digital.nhs.uk/data-and-information/publications/statistical/personal-social-services-survey-of-adult-carers_x000D_
Survey of Adult Carers in England (SACE) guidance: https://digital.nhs.uk/data-and-information/data-collections-and-data-sets/data-collections/social-care-user-surveys _x000D_
NHS Digital interactive reports: https://app.powerbi.com/view?r=eyJrIjoiMGM5OGRlOTAtY2QxYy00YzAxLWEyZWEtNjI3ZWRmOTE2OWI4IiwidCI6IjUwZjYwNzFmLWJiZmUtNDAxYS04ODAzLTY3Mzc0OGU2MjllMiIsImMiOjh9</t>
  </si>
  <si>
    <t>B18b</t>
  </si>
  <si>
    <t>Biennial</t>
  </si>
  <si>
    <t>Denominator rounded to nearest 5</t>
  </si>
  <si>
    <t>The percentage of patients (aged 65+) with dementia as recorded on all open and active GP practice disease registers.</t>
  </si>
  <si>
    <t>This indicator quantifies the proportion aged 65+ with a recorded diagnosis of dementia._x000D_
Objective two of the National Dementia Strategy (2009) states 'all people with dementia to have access to…. treatment, care and support as needed following diagnosis'._x000D_
The recorded dementia prevalence provides an indication of the concentration, within a population, of the number of people aged 65 or older who have been diagnosed and who are now living with the condition. This indicator can be used to inform local service planning as to the scale of services required to provide treatment, care and support as needed, so those with dementia can live well with the condition.</t>
  </si>
  <si>
    <t>NHS Digital, Recorded Dementia Diagnoses publications, December data files</t>
  </si>
  <si>
    <t>https://digital.nhs.uk/data-and-information/publications/statistical/recorded-dementia-diagnoses _x000D_
&lt;a href="http://content.digital.nhs.uk/qofdementia"&gt;</t>
  </si>
  <si>
    <t>numerator/denominator X 100</t>
  </si>
  <si>
    <t>Patients registered with dementia aged 65+_x000D_
_x000D_
CCG: The number of people with dementia aged 65+ recorded on GP practice registers within a CCG._x000D_
STP: The number of people with dementia aged 65+ recorded on GP practice registers within a STP, aggregated from CCG numbers._x000D_
Local Authority: The number of people aged 65+ with dementia, recorded on GP practice registers, allocated to a local authority boundary using the postcode of the practice. Region figures are derived by aggregating local authority level figures._x000D_
_x000D_
Since April 2015, NHS Digital has been publishing recorded dementia diagnoses at GP practice level on a monthly basis. For this indicator, where data are not available for a GP practice for the date specified, data are backfilled using recorded dementia diagnosis data from previous months. Where this is not available, the 'QOF practice disease registers data' for all ages is used.</t>
  </si>
  <si>
    <t>Practice list size for people aged 65+_x000D_
_x000D_
CCG: The number of patients aged 65+ registered with a GP practice in each CCG._x000D_
STP: The number of patients aged 65+ registered with a GP practice in each STP, aggregated from CCG numbers._x000D_
Local Authority: The number of patients aged 65+ registered with a GP practice, allocated to a local authority boundary using the postcode of the practice. Region figures are derived by aggregating local authority level figures._x000D_
_x000D_
Where data are not available for a GP practice for the date specified, the 65+ practice list that matches the time period of the numerator is used.</t>
  </si>
  <si>
    <t>A small number of GP practices do not have denominator values, therefore the associated numerator values are excluded from this indicator. For geographies affected by this issue, the numerator counts provided here will not match those found in the relevant QOF publication._x000D_
This indicator is a measure of recorded prevalence and not actual prevalence and therefore under-reports groups who are less likely to be registered with a GP, such as ethnic minority populations, homeless people, migrants and travellers. QOF registers are constructed to underpin indicators on quality of care, and they do not necessarily equate to prevalence as may be defined by epidemiologists._x000D_
Caution should be taken when interpreting this indicator - as a higher than average value may mean that the prevalence of the condition is high in an area, but it could also indicate that detection is better there; this is for local knowledge to determine._x000D_
Caveat for Local Authority measure:The intended measure is a resident based measure at local authority geography. However the required base datasets are not available at the local authority level. Therefore a proxy registration based measure has been constructed which illustrates the proportion of individuals with dementia in the registered population apportioned to local authority geographies, based on the postcode of their GP practice.Therefore local authority boundaries may not necessarily match CCG boundaries._x000D_
_x000D_
Interpretation of the different dementia prevalence indicators:_x000D_
The following two indicators are ‘companion metrics’ which are based on QOF data, and they provide a snapshot of dementia at 31st March each year._x000D_
_x000D_
Dementia recorded prevalence (all ages)._x000D_
Rate of newly diagnosed dementia registrations (Experimental)._x000D_
_x000D_
However, the following three companion metrics are based on NHS monthly data, and they provide a snapshot of dementia prevalence at December 31st of each year._x000D_
_x000D_
Recorded prevalence (aged 65 years and over)._x000D_
Crude recorded prevalence (aged under 65 years) per 10, 000._x000D_
Dementia (aged under 65 years) as a proportion of total dementia (all ages) per 100.</t>
  </si>
  <si>
    <t>Calendar</t>
  </si>
  <si>
    <t>BOB - Blue orange blue</t>
  </si>
  <si>
    <t>22/03/2021</t>
  </si>
  <si>
    <t>Age-standardised rate of mortality from all cardiovascular diseases (including heart disease and stroke) in persons aged 65 years and over per 100,000 population</t>
  </si>
  <si>
    <t>Cardiovascular disease (CVD) is one of the major causes of death in the over 65's in England. There have been huge gains over the past decades in terms of better treatment for CVD and improvements in lifestyle, but there needs to be concerted action in both prevention and treatment._x000D_
This indicator has been developed to help understanding of variation in the rate of deaths in older people from cardiovascular disease compared to the rate of deaths from cancer and respiratory disease.</t>
  </si>
  <si>
    <t>Office for Health Improvement and Disparities (based on ONS source data)</t>
  </si>
  <si>
    <t>Numerator data for each age band are divided by the denominator population data for each age band respectively to give age specific death rates for the area._x000D_
These age specific rates are multiplied by the standard population for each age group respectively and aggregated across all the age groups to give the age adjusted count of deaths for the area._x000D_
This age adjusted count of deaths is divided by the total standard population for the whole age range included in the indicator, and multiplied by 100,000 to give the age standardised mortality rate for the area.</t>
  </si>
  <si>
    <t>2013 European Standard Population</t>
  </si>
  <si>
    <t>A confidence interval is a range of values that is used to quantify the imprecision in the estimate of a particular indicator. Specifically it quantifies the imprecision that results from random variation in the measurement of the indicator. A wider confidence interval shows that the indicator value presented is likely to be a less precise estimate of the true underlying value._x000D_
Dobson &amp; Byar’s method is used for calculating confidence intervals for directly standardised rates. A confidence interval is calculated for the observed total count of events using Byar’s method,&lt;span style="font-size: small;" size="2"&gt;1 which gives very accurate approximate confidence intervals for counts based on the assumption of a Poisson distribution and is sufficiently accurate for counts as low as 5 (below 5, an exact method should be used, based on Poisson tables or the Chi-squared distribution). This interval is then weighted and scaled to give the interval for the standardised rate using the method described by Dobson.&lt;span style="font-size: small;" size="2"&gt;2 The method is described in detail in APHO Technical Briefing 3: Commonly used public health statistics and their confidence intervals.&lt;span style="font-size: small;" size="2"&gt;3_x000D_
&lt;span style="font-size: small;" size="2"&gt;1 Breslow NE, Day NE. Statistical methods in cancer research, volume II: The design and analysis of cohort studies. Lyon: International Agency for Research on Cancer, World Health Organization; 1987:69. &lt;span style="font-size: small;" size="2"&gt;2 Dobson A et al. Confidence intervals for weighted sums of Poisson parameters. Stat Med 1991;10:457-62. &lt;span style="font-size: small;" size="2"&gt;3 Eayres D. Technical Briefing 3: Commonly used public health statistics and their confidence intervals. York: APHO; 2008. Available at  http://www.apho.org.uk/resource/item.aspx?RID=48457</t>
  </si>
  <si>
    <t>Office for National Statistics: Annual Mortality Extracts</t>
  </si>
  <si>
    <t>Number of deaths from all cardiovascular diseases (classified by underlying cause of death recorded as ICD codes I00-I99) registered in the respective calendar years, in people aged 65 and over, aggregated into quinary age bands (65-69, 70-74, 75-79,....... 90+).Counts of deaths for years up to and including 2019 have been adjusted where needed to take account of the MUSE ICD-10 coding change introduced in 2020. Detailed guidance on the MUSE implementation is available at: https://eur01.safelinks.protection.outlook.com/?url=https%3A%2F%2Fwww.ons.gov.uk%2Fpeoplepopulationandcommunity%2Fbirthsdeathsandmarriages%2Fdeaths%2Farticles%2Fcauseofdeathcodinginmortalitystatisticssoftwarechanges%2Fjanuary2020&amp;data=04%7C01%7CAshu.Sehgal%40phe.gov.uk%7C6d98dac40c7c4be82f8c08d99534f97a%7Cee4e14994a354b2ead475f3cf9de8666%7C0%7C0%7C637704877014406423%7CUnknown%7CTWFpbGZsb3d8eyJWIjoiMC4wLjAwMDAiLCJQIjoiV2luMzIiLCJBTiI6Ik1haWwiLCJXVCI6Mn0%3D%7C1000&amp;sdata=4s9ZdWokenrplJUTH28nBVGzl%2Fh7EBu0Gw6MX95x1qw%3D&amp;reserved=0 _x000D_
Counts of deaths for years up to and including 2013 have been double adjusted by applying comparability ratios from both the IRIS coding change and the MUSE coding change where needed to take account of both the MUSE ICD-10 coding change and the IRIS ICD-10 coding change introduced in 2014. The detailed guidance on the IRIS implementation is available at: https://eur01.safelinks.protection.outlook.com/?url=http%3A%2F%2Fwww.ons.gov.uk%2Fons%2Frel%2Fsubnational-health3%2Fimpact-of-the-implementation-of-iris-software-for-icd-10-cause-of-death-coding-on-mortality-statistics%2Fengland-and-wales%2Fstb-impact-of-the-implementation-of-iris.html&amp;data=04%7C01%7CAshu.Sehgal%40phe.gov.uk%7C6d98dac40c7c4be82f8c08d99534f97a%7Cee4e14994a354b2ead475f3cf9de8666%7C0%7C0%7C637704877014416419%7CUnknown%7CTWFpbGZsb3d8eyJWIjoiMC4wLjAwMDAiLCJQIjoiV2luMzIiLCJBTiI6Ik1haWwiLCJXVCI6Mn0%3D%7C1000&amp;sdata=QVhN7xYoZ5hg93DT9cGolBX9d41lHDdWt9nkDgv3AL4%3D&amp;reserved=0 _x000D_
Counts of deaths for years up to and including 2010 have been triple adjusted by applying comparability ratios from the 2011 coding change, the IRIS coding change and the MUSE coding change where needed to take account of the MUSE ICD-10 coding change, the IRIS ICD-10 coding change and the ICD-10 coding change introduced in 2011. The detailed guidance on the 2011 implementation is available at https://eur01.safelinks.protection.outlook.com/?url=http%3A%2F%2Fwww.ons.gov.uk%2Fons%2Fguide-method%2Fclassifications%2Finternational-standard-classifications%2Ficd-10-for-mortality%2Fcomparability-ratios%2Findex.html&amp;data=04%7C01%7CAshu.Sehgal%40phe.gov.uk%7C6d98dac40c7c4be82f8c08d99534f97a%7Cee4e14994a354b2ead475f3cf9de8666%7C0%7C0%7C637704877014416419%7CUnknown%7CTWFpbGZsb3d8eyJWIjoiMC4wLjAwMDAiLCJQIjoiV2luMzIiLCJBTiI6Ik1haWwiLCJXVCI6Mn0%3D%7C1000&amp;sdata=cNA%2BcI1Y2g4AdJSa6t5PmW4FsH3MJNOkj6HWDvfOq6Q%3D&amp;reserved=0</t>
  </si>
  <si>
    <t>ONS mid-year population estimates</t>
  </si>
  <si>
    <t>Number ofpeople included in ONS mid-year population estimate, aggregated into quinary age bands (65-69, 70-74, 75-79,....... 90+)</t>
  </si>
  <si>
    <t>The Isles of Scilly and City of London data have been aggregated with Cornwall and Hackney respectively. Disclosure control has not been applied to this data as it would be very difficult to identify individuals in areas at lower or upper tier local authority level.</t>
  </si>
  <si>
    <t>Office for Health Improvement and Disparities</t>
  </si>
  <si>
    <t>The data may be reused referencing Office for Health Improvement and Disparities</t>
  </si>
  <si>
    <t>&lt;p class="MsoNormal"&gt;Following Census 2021, the Office for National Statistics (ONS) is carrying out reconciliation and rebasing of the mid-year population estimates (MYE) it produces. This process happens every 10 years following the census. It is particularly important following the 2021 Census because the coronavirus (COVID-19) pandemic is likely to have increased the uncertainty around the MYEs more than would ordinarily be the case. It is likely that many people's movements over the last two years may not reflect longer-term trends._x000D_
&lt;p class="MsoNormal"&gt;The official population estimates for mid-2012 to mid-2020 will be revised, to incorporate the data now available from Census 2021. As such, this indicator is currently only presenting data for 2021. Once revised populations for mid-2012 to mid-2020 are published, the updated back series for this indicator will be published._x000D_
&lt;p class="MsoNormal"&gt;The data previously published on Fingertips are available from the mailto:lifecourseintelligence@dhsc.gov.uk . These data are based on un-revised population estimates and therefore should not be used to make comparisons with the published 2021 data._x000D_
The 2020 data point will include any effects of the COVID-19 pandemic.</t>
  </si>
  <si>
    <t>per 100,000 65+</t>
  </si>
  <si>
    <t>20/02/2023</t>
  </si>
  <si>
    <t>The rate of persons aged 65 and older with a recorded diagnosis of dementia per personestimated to have dementia given the characteristics of the population and the age and sexspecific prevalence rates of the Cognitive Function and Ageing Study II, expressed as apercentage with 95 percent confidence intervals. Significance is determined by the nonoverlapping of confidence intervals with the 66.7 percent benchmark.</t>
  </si>
  <si>
    <t>The prime minister’s challenge(1) for dementia included a commitment to increase the number of people living with dementia who have a formal diagnosis. The rationale being that a timely diagnosis enables people living with dementia, their carers and healthcare staff to plan accordingly and work together to improve health and care outcomes.This commitment was further supported by the NHS 2014 mandate which set a target of increasing the Estimated Dementia Diagnosis Rate by two thirds by March 2015 and to sustain this throughout 2015(2).References:_x000D_
_x000D_
 https://www.gov.uk/government/uploads/system/uploads/attachment_data/file/215101/dh_133176.pdf _x000D_
 https://www.england.nhs.uk/2013/05/dementia-targets/ _x000D_
_x000D_
&lt;a href="https://www.england.nhs.uk/2013/05/dementia-targets/"&gt;</t>
  </si>
  <si>
    <t>https://digital.nhs.uk/data-and-information/publications/statistical/recorded-dementia-diagnoses  https://digital.nhs.uk/data-and-information/publications/statistical/primary-care-dementia-data</t>
  </si>
  <si>
    <t>Applying the age and sex specific prevalence rates for people aged 65 and older from the CFAS II population (the reference rates) to the age and sex structure of the registered patients aged 65 and older in the subject population (the denominator), yields the number of people one would expect to have dementia within the subject population. Dividing the actual number of people aged 65 and older with a recorded dementia diagnosis in the subject population (the numerator) by the estimated number of people aged 65 and over expected to have dementia within the subject population yields the estimated dementia diagnosis rate.95 percent confidence intervals are derived from the 12 individual measures of uncertainty given with the CFAS II reference rates and the uncertainty around the numerator. The indicator is calculated 100,000 times, resampling randomly each time from the distributions of the 13 variables, to produce an overall distribution of indicator values closely approximating the true distribution. The 2,500th smallest and the 2,500th largest values in the distribution give robust estimates of the 95 percent lower and upper confidence limits respectively.For more information regarding the methodology please visit the  https://digital.nhs.uk/data-and-information/publications/statistical/recorded-dementia-diagnoses/recorded-dementia-diagnoses-supporting-information/recorded-dementia-diagnoses-methodology .</t>
  </si>
  <si>
    <t>The observed counts are subject to the usual stochastic (random) variation assumptions and are assumed to be observations from an underlying Poisson distribution.The expected number of cases is calculated by applying published prevalence proportions to the local age and sex specific population. The published proportions have confidence intervals, and these need to be reflected in the confidence intervals for the overall proportion.Simulation allows us to capture all these separate elements and calculate approximate confidence intervals for the overall indicator: the indicator is calculated 100,000 times. On each repetition, each of the expected (binomial) distributions, and the observed (Poisson) count distribution, are randomly sampled and the indicator is calculated based on those sampled values. Hence a distribution of 100,000 random samples from the overall indicator distribution is obtained. From this distribution we can take the 2500th smallest and the 2500th largest values as robust estimates of the 95 percent lower and upper confidence limits respectively. 100,000 repetitions is sufficient to ensure that, to one decimal place, the estimates of the upper and lower confidence limits are robust.For more information regarding the confidence intervals please visit the  https://digital.nhs.uk/data-and-information/publications/statistical/recorded-dementia-diagnoses/recorded-dementia-diagnoses-supporting-information/recorded-dementia-diagnoses-methodology .</t>
  </si>
  <si>
    <t>Patients aged 65 and older registered for General Medical Services with an unresolved diagnosis ofdementia, counts by 5 year age and sex band from GP Clinical Systems via the GeneralPractice Extraction Service (GPES) extracted on the reporting period end date (the last dayof the month).</t>
  </si>
  <si>
    <t>Applying the reference rates to the registered population yields the number of people aged 65 and older one would expect to have dementia within the subject population where:Registered populationPatients aged 65 and older registered for General Medical Services, counts by 5 year age and sex band from the National Health Application and Infrastructure Services (NHAIS) system, extracted on the first day of each month following the extraction date of the numerator.Reference rates: sampled dementia prevalenceAge 65 and older age and sex specific dementia prevalence rates, binomial proportions with 95 percent confidence limits by 5 year age and sex band from the Medical Research Council (MRC) Cognitive Function and Ageing Study II (CFAS II). Reference rates remain static.</t>
  </si>
  <si>
    <t>All source data are publicly available unsuppressed.</t>
  </si>
  <si>
    <t>From 2017 this indicator methodology replaces those used previously and will not produce comparable results when applied to the same source data. Where the new indicator time series overlaps with previously published periods, values will differ._x000D_
The data presented for 2017 is for 30th April 2017 as this was the first month of publication. All subsequent years are presented as at 31st March._x000D_
The data for 2020 has been impacted by COVID19, although it is not possible to quantify the full impact at this time it is likely to be a contributing to the drop in the estimated dementia diagnosis rate._x000D_
2020 regional values were not included in the original source data, seven of the regions have been derived from the PHE centre values. However, it was necessary to manually calculate values for two regions due to conflicting boundaries. It was not possible to manually calculate the confidence intervals for two of the regions due to time constraints._x000D_
The March 2023 values for England, London NHS region and London government region are based on an incomplete set of lower geographies. The following lower geographies were missing from the source data: E09000010 - Enfield, E09000014 - Haringey, E09000019 - Islington, nE38000240 - North Central London ICB - 93C and nE54000028 - NHS North Central London Integrated Care Board.Data was provided for these geographies on Fingertips by using the April 2023 source data as an estimate. However, the region and England values were not adjusted in Fingertips in order to maintain consistency with the published source data and therefore will not match the sum of the lower geographies.</t>
  </si>
  <si>
    <t>Used with the permission of NHS Digital. All rights reserved.</t>
  </si>
  <si>
    <t>E15</t>
  </si>
  <si>
    <t>Organisations with a smaller denominator population than the CFAS II reference population should be interpreted with caution. This is true for City of London and Isles of Scilly. All counts are greater than 300, except for City of London and Isles of Scilly. Both of these have indicator values close to 50 percent so the normal approximation is still sufficiently accurate.</t>
  </si>
  <si>
    <t>per 100</t>
  </si>
  <si>
    <t>Crude rate</t>
  </si>
  <si>
    <t>Financial year end point</t>
  </si>
  <si>
    <t>17/07/2023</t>
  </si>
  <si>
    <t>Rate of successful quitters at 4-weeks per 100,000 smokers</t>
  </si>
  <si>
    <t>Population Health Analysis Team, Department for Health and Social Care</t>
  </si>
  <si>
    <t>The quit rate was calculated by dividing the number of smoking quits by smoking population, multiplied by 100,000.</t>
  </si>
  <si>
    <t>Prior to the simulation:1)The prevalence is logit-transformed logit (prev) = (ln (prev / (1 – prev))2)The standard deviation (SD) of the logit-transformed prevalence is calculated. This is done by first calculating the Wilson Score confidence intervals for the prevalence, using n as the denominator and (prev × n / 100) as the numerator3)These confidence limits are then logit-transformed, and the difference between the logit-transformed upper and lower limits is divided by (2 × z1–α/2) to give an estimate of the SD of the logit-transformed prevalenceSimulation: for each iteration:4)A random number between 0 and 1 is generated using the Mersenne Twister algorithm, and used to provide a random value from a normal distribution with mean = logit (prev) and SD = the SD of logit (prev)5)This random sampled value is transformed to a prevalence using the inverse of the logit function, and multiplied by pop to give a randomised estimated number of smokers in the LA (the denominator of the randomised indicator)6)A second random number is generated and used to provide a random value from a normal distribution with mean = num (eg the number of smokers who have set a quite date in the LA) and SD = sqrt (num) – this is the randomised numerator value7)The randomised indicator value is calculated by dividing the randomised numerator by the randomised denominator8)The randomised indicator value is added to an array of randomised indicator valuesAfter the simulation:9)From the array of randomised indicator values, the (1–α/2)th centile smallest and largest values are identified and returned as the lower and upper confidence limits respectively (where α is the confidence level specified for the confidence intervals, eg 0.95)</t>
  </si>
  <si>
    <t>Number of self-reported successful quitters at 4 weeks. Successful quitters are those smokers who successfully quit at the four-week follow-up. A client is counted as a ‘self-reported 4-week quitter’ when assessed four weeks after the designated quit date, if they declare that they have not smoked, even a single puff on a cigarette, in the past two weeks. This information is collected on NHS Stop Smoking returns in line with requirements from the Department of Health (DH).</t>
  </si>
  <si>
    <t>Annual Population Survey for smoking prevalence. Population estimates from the Office for National Statistics.</t>
  </si>
  <si>
    <t>Population who currently smoke. Smoking prevalence estimates at local authority level for those aged 18+ (calculated from the Annual Population Survey) were multiplied by the corresponding ONS mid-year population estimates for age 16+ to calculate the smoking population.</t>
  </si>
  <si>
    <t>From April 2013, responsibility for commissioning the NHS Stop Smoking Services moved from Primary Care Trusts (PCTs) to Local Authorities (LAs). Therefore from April 2013 these data are collected and reported at Region and LA level rather than by Strategic Health Authority (SHA) and PCT._x000D_
_x000D_
Data are collected on the basis of the LA providing the stop smoking service. Clients are not restricted to attending stop smoking services in the LA with which they are registered or resident. This means that the number of smoking quits as a result of stop smoking services is not necessarily the number of smoking quits in the LA’s own population. However, for this indicator quits are expressed per 100,000 resident smoking population. For those LAs whose residents go elsewhere for stop smoking services this will be an underestimate of the true quit rate, for those LAs who see many people for stop smoking services from outside the LA, this rate will be an overestimate of the true quit rate. The numerator data are based on adults aged 16+. Smoking prevalence data from the IHS survey is available for adults aged 18+. Since smoking prevalence is likely to be lower for younger people, this will result in an over estimate of the actual smoking population aged 16+. The impact is that the success of local services as measured as expressed by quit rates is likely to be slightly underestimated. Smoking prevalence as measured by the Annual Population Survey is self-reported and as such, prone to respondent bias. In addition the prevalence data is not age standardised and its methodology is still classified as experimental. All issues of accuracy and completeness highlighted for smoking prevalence will also affect this indicator. Only those people who were able to be contacted 4 to 6 weeks after their quit date are included in the data. The implication of those lost to follow up on the indicator is not clear. There is some concern that four weeks is not long enough to judge that a quit attempt has been successful, and successful quitters at 12 weeks is suggested as an additional or alternative measure. There is possible over-reporting of success because the data are self-reported. CO validation is used where possible, but some data are collected by telephone and so validation is not possible. It should be noted that, as the majority of quitters do not use NHS Stop Smoking Services, this indicator may not reflect overall smoking quit rates in the population.Please see the NHS Digital spreadsheetfor details of LAs not submitting data.</t>
  </si>
  <si>
    <t>https://digital.nhs.uk/data-and-information/publications/statistical/statistics-on-nhs-stop-smoking-services-in-england</t>
  </si>
  <si>
    <t>Prior to the 2008/09 data collection, the NHS Information Centre collected quarterly data from local Stop Smoking Services via aggregated Strategic Health Authority (SHA) returns. From 2008/09 the data have been collected at PCT level, and from 2013 at LA level. Previously this indicator was calculated using the Integrated Household Survey (IHS) however in 2013 several survey modules were removed from the Integrated Household Survey (IHS) to leave a dataset solely based upon the Annual Population Survey (APS). Therefore the ONS announced it would no longer produce the IHS. Instead the questions formerly regarded as the IHS core will continue to be asked in the APS. This indicator has been updated to use APS data, including the trend series dating back to 2012._x000D_
The APS is a designated as a National Statistic and provides a consistent time series of data. Some differences in survey coverage, imputation and weighting methodology may result in some discontinuity for certain 'core' variables compared to estimates previously provided as part of the IHS and as a result the IHS and APS should not be directly compared.ONS have drafted a note (available  https://testtobacco.phe.org.uk/documents/IHS_V_APS_Note_on_differences.docx ) to explain the differences further._x000D_
In December 2018 the entire time series has been recalculated based on the revised mid-year population estimates published by ONS. Therefore estimates may differ from those published by other sources which use different population estimates to calculate the smoking population.NHS Digitalhave identified an issue with the data used to compile the Stop Smoking Services publication, originally released on 3rd September 2019. The annual dataset did not contain the revised data for Quarters 1 to 3 that local authorities had submitted along with their quarter 4 data; instead the provisional data for these quarters was included in the annual dataset. This has caused differences throughout the publication. Data for 2018/19 was updated on this tool on 1st October 2019.</t>
  </si>
  <si>
    <t>Successful smoking quitters</t>
  </si>
  <si>
    <t>Rate of smokers who have successfully quit for 4 weeks or more</t>
  </si>
  <si>
    <t>per 100,000 smokers aged 16+</t>
  </si>
  <si>
    <t>23/02/2024</t>
  </si>
  <si>
    <t>The weighted estimate of the proportion of residents in each area taking a visit to the natural environment for health or exercise purposes._x000D_
Visits to the natural environment are defined as time spent "out of doors" e.g. in open spaces in and around towns and cities, including parks, canals and nature areas; the coast and beaches; and the countryside including farmland, woodland, hills and rivers._x000D_
This could be anything from a few minutes to all day. It may include time spent close to home or workplace, further afield or while on holiday in England._x000D_
However this does not include:_x000D_
_x000D_
routine shopping trips or;_x000D_
time spent in own garden</t>
  </si>
  <si>
    <t>There is strong evidence to suggest that green spaces have a beneficial impact on physical and mental wellbeing and cognitive function through both physical access and usage._x000D_
The indicator is in line with Commitment 55 of the Natural Environment White Paper : The natural Choice: Securing the value of nature</t>
  </si>
  <si>
    <t>Office for Health Improvement and Disparities (OHID)</t>
  </si>
  <si>
    <t>Natural England: Monitor of Engagement with the Natural Environment (MENE) survey&lt;a href="http://www.naturalengland.org.uk/ourwork/research/mene.aspx#results"&gt;https://www.gov.uk/government/collections/monitor-of-engagement-with-the-natural-environment-survey-purpose-and-results#results&lt;a href="http://www.naturalengland.org.uk/ourwork/research/mene.aspx#results"&gt;</t>
  </si>
  <si>
    <t>During each survey interview, respondents are asked to indicate how many visits they have taken to the natural environment in the last 7 days. If any visits have been taken in this period, they are then asked to provide details of one visit (if more than one has been taken, the visit asked about is randomly selected)._x000D_
Normally MENE data is weighted using a standard set of demographic weights which include age, sex, socio economic status and the regional distribution of the English adult population. While this weighting approach allows for the production of robust, representative data at the national and regional level, it is not designed to allow for the production of data at a lower geographic level. As such, for the purposes of the PHOF indicator, a new series of weights were produced for every Upper Tier Local Authority in England using the following local level data:_x000D_
_x000D_
Age x Gender: Mid 2010 Population Estimates_x000D_
Social Grade: LA specific Social Grade from Census 2001 rebalanced using current England Social Grade: BARB 2011 and England Census 2001 Social Grade._x000D_
Working Status: LA specific Working Status from Census 2001 rebalanced using current England Working Status from BARB 2011 and England Census 2001 Working Status._x000D_
Presence of Children: BARB 2008_x000D_
Presence of Dog: World Panel_x000D_
_x000D_
This is a slightly more limited range of variables than used in the national weighting, a reflection of the limited data available at the local level and the need to obtain an efficient weighting solution._x000D_
When weights have been applied to each area the weighting efficiency has been calculated and in turn the effective sample size.</t>
  </si>
  <si>
    <t>Normal approximation methods can be used to calculate approximate confidence intervals for a wide variety of indicators. Any indicator value which is calculated as a mean of the observed values can be approximated with a Normal distribution as long as the sample size is sufficiently large. Distribution specific methods should be used whenever possible, especially when the indicator is a rate with very low values, or a proportion with values close to zero or one, and the ease with which these can be applied through computation means it is rarely necessary to use normal approximation methods. However, in cases where the underlying distribution is complex or not known, normal approximation methods may be the only approach available.The general form of all Normal approximation methods is:A 100(1 − α)% confidence interval for an indicator value, x, is given by: x ± z × SE(x)where α is the significance value specifying the width of the confidence interval, SE(x) is the standard error of the indicator value (estimated by different methods according to the statistic type) and z is the 100(1 − α/2)th percentile value from the Standard Normal distribution.For example for a 95% confidence interval, α = 0.05 and z = 1.96 (the 97.5th percentile value from the Standard Normal distribution).For proportions, SE(x) is estimated by: √(x(1 − x)/n)where x is the indicator value (the observed proportion) and n is the denominator of the indicator value.</t>
  </si>
  <si>
    <t>MENE Survey</t>
  </si>
  <si>
    <t>The weighted estimate of the proportion of residents in each area taking a visit to the natural environment for health or exercise purposes over the previous seven days.</t>
  </si>
  <si>
    <t>Effective sample size of all survey respondents. The effective sample size takes account of weighting efficiency following application of LA level demographic weights.</t>
  </si>
  <si>
    <t>Not applied</t>
  </si>
  <si>
    <t>Note that confidence intervals can be very wide, in areas where the effective sample size is small.While most MENE respondents have either taken no visits to the natural environment during the last 7 days (c.60 percent of sample) or have taken just 1 visit (c.20 percent of sample), around a fifth have taken more than 1 visit during this period. While we can state with certainty whether or not those respondents who took no visits or just 1 visit to the natural environment in the last 7 days were motivated by health or exercise, we can only report upon the 1 randomly selected visit recorded by those respondents who had taken more than 1 visit in the recall period. As such a respondent who has taken 2 visits in the last 7 days, 1 motivated by health and exercise and 1 for a different motivation, may or may not be asked about the health and exercise visit. As the visit asked about is randomly selected each of the 2 visits taken by this respondent has an equal probability of selection.</t>
  </si>
  <si>
    <t>Natural England</t>
  </si>
  <si>
    <t>All MENE data are free to reuse under the terms of the Open Government License</t>
  </si>
  <si>
    <t>http://www.defra.gov.uk/environment/natural/whitepaper/ _x000D_
_x000D_
 http://www.naturalengland.org.uk/ourwork/research/mene.aspx#results</t>
  </si>
  <si>
    <t>B16</t>
  </si>
  <si>
    <t>While MENE fieldwork is continuous, with fieldwork conducted in every week of the year, between March 2009 and February 2012 questions regarding the motivations for visits were asked in one wave of fieldwork per month (conducted during the last week of each month). Therefore over the three year period 32,324 English adults were included in survey waves when the question regarding motivations for visits was asked. From year 4 of the survey (commenced March 2012) this question has been asked in every survey week providing a much larger annual sample. Therefore, the first timepoint of this data series is based on 3 years worth of data, and all subsequent timepoints are based on 1 year.</t>
  </si>
  <si>
    <t>March-February</t>
  </si>
  <si>
    <t>04/04/2017</t>
  </si>
  <si>
    <t>Flu vaccine uptake (percent) in at risk individuals aged 6 months to 65 years (excluding pregnant women), who received the flu vaccination between 1st September to the end of February as recorded in the GP record. The February collection has been adopted for our end of season figures from 2017 to 2018. All previous data is the same definitions but until the end of January rather than February to consider data returning from outside the practice and later in practice vaccinations.</t>
  </si>
  <si>
    <t>Influenza (also known as Flu) is a highly infections viral illness spread by droplet infection. The flu vaccination is offered to people who are at greater risk of developing serious complications if they catch flu. The seasonal influenza programme for England is set out in the Annual Flu Letter ( https://www.gov.uk/government/collections/annual-flu-programme ). Both the flu letter and the flu plan have the support of the Chief Medical Officer (CMO), Chief Pharmaceutical Officer (CPhO) and Director of Nursing. Vaccination coverage is the best indicator of the level of protection a population will have against vaccine preventable communicable diseases. Immunisation is one of the most effective healthcare interventions available and flu vaccines can prevent illness and hospital admissions among these groups of people. Increasing the uptake of flu vaccine among these high risk groups should also contribute to easing winter pressure on primary care services and hospital admissions. Coverage is closely related to levels of disease. Monitoring coverage identifies possible drops in immunity before levels of disease rise.&lt;br style="box-sizing: border-box; padding: 0px; margin: 0px; border: none; outline: none;" /&gt;&lt;br style="box-sizing: border-box; padding: 0px; margin: 0px; border: none; outline: none;" /&gt;UKHSA will continue to provide a centre of expert advice and monitoring of public health, including immunisation. NHS England now has responsibility for commissioning the flu programme and GPs continue to play a key role. NHS England teams will ensure that robust plans are in place locally and that high vaccination uptake levels are reached in the clinical risk groups. For more information see the Green Book chapter 19 on "Influenza" ( https://www.gov.uk/government/publications/influenza-the-green-book-chapter-19 ).&lt;br style="box-sizing: border-box; padding: 0px; margin: 0px; border: none; outline: none;" /&gt;&lt;br style="box-sizing: border-box; padding: 0px; margin: 0px; border: none; outline: none;" /&gt;The Annual flu letter sets out the national vaccine uptake ambitions each year. In 2021 to 2022, the national ambition was to achieve at least a 75 percentuptake in those aged 6 months to under 65 years in one or more clinical risk groups given their increased risk of morbidity and mortality from flu.</t>
  </si>
  <si>
    <t>https://www.gov.uk/government/collections/vaccine-uptake#seasonal-flu-vaccine-uptake:-figures</t>
  </si>
  <si>
    <t>Vaccine uptake data will be collected via the ImmForm website on vaccinations administered from 1 September to end February inclusive. All data is cumulative (i.e. total vaccinations administered from 1 September to the end of the month or week in question).&lt;br style="box-sizing: border-box; padding: 0px; margin: 0px; border: none; outline: none;" /&gt;1. Data is final and represents a percentage of all GP practices in England responding to the final survey. Where a total for England is quoted (e.g. a sum of number of patients registered and number vaccinated) this is taken from the GP practice sample and is therefore not an extrapolated figure.&lt;br style="box-sizing: border-box; padding: 0px; margin: 0px; border: none; outline: none;" /&gt;2. For definitions of clinical at-risk groups for those aged 6 months to under 65 years, see annual flu letter published at&lt;br style="box-sizing: border-box; padding: 0px; margin: 0px; border: none; outline: none;" /&gt; https://www.gov.uk/government/collections/annual-flu-programme &lt;br style="box-sizing: border-box; padding: 0px; margin: 0px; border: none; outline: none;" /&gt;3. The age under 65 clinical at risk group data includes pregnant women with other risk factors but excludes otherwise 'healthy' pregnant women and carers.&lt;br style="box-sizing: border-box; padding: 0px; margin: 0px; border: none; outline: none;" /&gt;4. All figures are derived from data as extracted from records on GP systems or as submitted by GP practices or Area Teams and CCGs Data source: ImmForm website: registered patient GP practice data Influenza Immunisation Vaccine Uptake Monitoring Programme.&lt;br style="box-sizing: border-box; padding: 0px; margin: 0px; border: none; outline: none;" /&gt;&lt;br style="box-sizing: border-box; padding: 0px; margin: 0px; border: none; outline: none;" /&gt;The data collection will comprise of those aged six months to under 65 in clinical risk groups excluding pregnant women&lt;br style="box-sizing: border-box; padding: 0px; margin: 0px; border: none; outline: none;" /&gt;&lt;br style="box-sizing: border-box; padding: 0px; margin: 0px; border: none; outline: none;" /&gt;% vaccine uptake is a percentage: numerator is divided by denominator and then multiplied by 100. Therefore, the data is NOT extrapolated. (GP practice response rates vary each year however response tends to be over 95 percent with the 2021 to 2022 season response rate being 97.1 percent).&lt;br style="box-sizing: border-box; padding: 0px; margin: 0px; border: none; outline: none;" /&gt;GP practices are asked to provide vaccine uptake data on the number of patients registered on the date of data extraction that fall within each defined eligible group (the denominator), and the number of those vaccinated within each group (the numerator). This means denominator fluctuations will occur as patients join and leave the practice or die during the data collection campaign.&lt;br style="box-sizing: border-box; padding: 0px; margin: 0px; border: none; outline: none;" /&gt;Furthermore, the denominator (number of registered patients) includes within it patients who have been offered the vaccine but refused it, as the uptake rate is measured against the overall eligible population. Data on the number of people that refused the vaccine is not collected in the vaccine uptake survey therefore data providers should not adjust their figures if a patient refused the vaccine&lt;br style="box-sizing: border-box; padding: 0px; margin: 0px; border: none; outline: none;" /&gt;&lt;br style="box-sizing: border-box; padding: 0px; margin: 0px; border: none; outline: none;" /&gt;It will be assumed that vaccinations given in other settings by other healthcare providers (e.g., pharmacies, special clinics such as antenatal care, residential homes and private or occupational health vaccinations) will be recorded onto GP systems in a timely manner. This is essential for maintaining the individual's clinical record but also ensures a clear auditable trail to the original source of any data and will avoid double counting for the vaccine uptake survey. It may be that for some vaccinations where recording onto a GP system is difficult or slow, for example, vaccinations of travelling communities or homeless or where patients are not registered; recording of these vaccinations may be missed by the survey, although this is undesirable. Patients who are vaccinated but have not had their electronic patient record updated by the time of data extraction, will be excluded. For more information, see data collection guidance on GOV.UK [ARCHIVED CONTENT] Appendix I: data collection GOV.UK (nationalarchives.gov.uk)&lt;br style="box-sizing: border-box; padding: 0px; margin: 0px; border: none; outline: none;" /&gt;Data prior to 2013 to 2014 were collected at a PCT level and converted to LA level.</t>
  </si>
  <si>
    <t>Denominator is the GP registered population on the date of extraction including patients who have been offered the vaccine but refused it, as the uptake rate is measured against the overall eligible population.&lt;br style="box-sizing: border-box; padding: 0px; margin: 0px; border: none; outline: none;" /&gt;For more detailed information please see the user guide, available to view and download from  https://www.gov.uk/government/collections/vaccine-uptake#seasonal-flu-vaccine-uptake .</t>
  </si>
  <si>
    <t>For Isles of Scilly, City of London and Rutland, the data are aggregated with another Local Authority to ensure that there is no patient disclosure. When presented as their individual local authorities, these areas make up a very small number of practices. Isles of Scilly is combined with Cornwall, City of London is combined with Hackney and Rutland is combined with Leicestershire. For more detailed information please see the user guide, available to view and download from https://www.gov.uk/government/collections/vaccine-uptake#seasonal-flu-vaccine-uptake</t>
  </si>
  <si>
    <t>Read codes are primarily used for data collection purposes to extract vaccine uptake data for patients who fall into one or more of the designated clinical risk groups. The codes identify individuals at risk, and therefore eligible for flu vaccination. However, it is important to note that there may be some individuals with conditions not specified in the recommended risk groups for vaccination, who may be offered influenza vaccine by their GP based on clinical judgement and according to advice contained in the flu letter and Green Book, and thus are likely to fall outside the listed Read codes. Therefore, it is important to note that for the reasons mentioned, this data should not be used for GP payment purposes.&lt;br style="box-sizing: border-box; padding: 0px; margin: 0px; border: none; outline: none;" /&gt;This collection is regularly submitted for approval from the Data Coordination Board (DCB).</t>
  </si>
  <si>
    <t>https://www.gov.uk/government/collections/annual-flu-programme _x000D_
PRIMIS was commissioned to provide the clinical risk group Read code 'seasonal influenza vaccine uptake reporting specification 2017 to 2018 for this season. The final version has been published and is available from the PRIMIS website at  http://www.nottingham.ac.uk/primis/index.aspx</t>
  </si>
  <si>
    <t>D05</t>
  </si>
  <si>
    <t>Data are collected by a sentinel weekly collection and a more in depth monthly collection. Data are updated in the PHOF annually.</t>
  </si>
  <si>
    <t>Crude rate of GP prescribed long acting reversible contraception excluding injections per 1,000 resident female population aged 15-44 years</t>
  </si>
  <si>
    <t>The National Institute for Health and Clinical Excellence (NICE) Clinical Guideline CG30  https://www.nice.org.uk/guidance/cg30 advises that LARC methods, such as contraceptive injections, implants, the intra-uterine system (IUS) or the intrauterine device (IUD), are highly effective as they do not rely on daily compliance and are more cost effective than condoms and the pill. Implants, IUS and IUDs can remain in place for up to 3, 5 or 10 years depending on the type of product.A strategic priority is to ensure access to the full range of contraception is available to all. An increase in the provision of LARC is a proxy measure for wider access to the range of possible contraceptive methods and should also lead to a reduction in rates of unintended pregnancy.This indicator of GP prescribed LARC excludes injections, replacing an earlier indicator which included injections,because:- injections rely on timely repeat visits/administration withinthe year and consequently have a higher failure rate than the other LARC methods- injections are easily given in primary care and do not require the resources and training that other LARC methods require- injections are outside local authority contracts</t>
  </si>
  <si>
    <t>OHID based on NHS Business Services Authority ePACT2 prescribing data and Office for National Statistics mid-year population estimates</t>
  </si>
  <si>
    <t>Crude rate: numerator is divided by denominator and then multiplied by 1,000</t>
  </si>
  <si>
    <t>NHS Business Services Authority - NHS Prescription Services – Prescription Analysis and CosT (PACT) GP practice level contraception data. Further details:_x000D_
 http://www.nhsbsa.nhs.uk/PrescriptionServices.aspx</t>
  </si>
  <si>
    <t>Total number of implants, IUS and IUD in the calendar year (January to December) for women in all age groups._x000D_
Local authority assigned based on the location of the GP practice.</t>
  </si>
  <si>
    <t>Office for National Statistics (ONS), mid-year population estimates</t>
  </si>
  <si>
    <t>ONS, Mid-year population estimates: single year of age and sex for local authorities in England (ages 15-44 years)</t>
  </si>
  <si>
    <t>Small numbers are not be suppressed due to public availability of selected GP prescribing data - see 'links' section below.</t>
  </si>
  <si>
    <t>&lt;p class="MsoNormal"&gt;&lt;span style="line-height: 107%;"&gt;2021 data has used the new populations estimates based on the 2021 Census. Years prior to this used the population estimates which were originally based on the 2011 Census. Revised populations for years prior to 2021 have not yet been published by ONS, therefore any comparisons between 2021 and the earlier time periods should be treated with caution. Revised rates for earlier time periods will be produced once the back series of population has been made available.GP activity is assigned to the host local authority of the GP practice main base.Women, particularly younger women, may seek to use Sexual and Reproductive Health Services instead of GP services. Thus patterns of use may vary according to population characteristics and access to such services.Women may seek removal of LARC after a short time of use.In some cases LARC may be prescribed for menorrhagia, rather than for contraceptive purposes.GP prescribing data is prescription-item rather than person-based. Therefore it is not possible to use this data to derive an exact measure of the number of women prescribed implants, IUS and IUDs in general practice. The number of items prescribed in a yearis thus used as a proxy for the number of individuals prescribed implants, IUS amd IUDs.As LARC products can be in place for a number of years, this will be an undercount of the number of women actually using LARC in any year.A small number of ‘Unidentified doctors’ prescribed items have not been assigned to GP practices.The denominator population has been restricted to age 15-44 to allow direct comparison with the total abortion rate which is constructed on this basis. However, it should be noted that there is increasing use of contraception in older age groups. The numerator includes all age groups.</t>
  </si>
  <si>
    <t>Please see related indicators in the  http://fingertips.phe.org.uk/profile/sexualhealth  Furtheranalysis ofGP and Sexual and Reproductive Health services and other reproductive health related activity is provided inPHE's Summary of Local Authority Sexual Health Reports (SPLASH reports). These are available in the https://fingertips.phe.org.uk/profile/sexualhealth/data#page/13/ .NHS Digital provides GP prescribing data in their annual 'Prescription Cost Analysis, England' releases, e.g. see: https://digital.nhs.uk/data-and-information/publications/statistical/prescription-cost-analysis _x000D_
NHS Digital also provides an annual Sexual and Reproductive Health services report and Excel tables. This includes one table relating to GP prescribing as well as detailed analyses of 'SRHAD' (Sexual and Reproductive Health Activity Dataset) data at England, Region, local authority and service provider level: https://digital.nhs.uk/catalogue/PUB30094 The Open Prescribing website provides various ways of looking at data by GP practice and Clinical Commissioning Group (CCG) here:&lt;a href="https://openprescribing.net/"&gt;https://openprescribing.net/The 'NHS Choices' website provides further information on contraceptive methods here:  http://www.nhs.uk/Conditions/contraception-guide/Pages/contraception.aspx The British National Formulary (BNF) provides further details regarding potentially available prescriptions:  http://www.bnf.org/bnf/index.htm</t>
  </si>
  <si>
    <t>During the pandemic there were fewer attendances across primary care and specialist sexual and reproductive health services; and fewer face-to-face attendances due to Covid-19 control measures and service availability. Subsequently provision of LARC in England has dropped during the pandemic from April 2020 onwards. Levels of LARC provision in England had not returned to baseline by December 2020</t>
  </si>
  <si>
    <t>per 1,000</t>
  </si>
  <si>
    <t>25/03/2024</t>
  </si>
  <si>
    <t>Crude rate of long acting reversible contraception (LARC) excluding injections prescribed by GP and Sexual and Reproductive Health Services per 1,000 resident female population aged 15-44 years</t>
  </si>
  <si>
    <t>The National Institute for Health and Clinical Excellence (NICE) Clinical Guideline CG30  https://www.nice.org.uk/guidance/cg30 advises that LARC methods, such as contraceptive injections, implants, the intra-uterine system (IUS) or the intrauterine device (IUD), are highly effective as they do not rely on daily compliance and are more cost effective than condoms and the pill. Implants, IUS and IUD can remain in place for up to 3, 5 or 10 years depending on the type of product.This indicatorexcludes injections because:- injections rely on timely repeat visits/administration within the year and consequently have a higher failure rate than the other LARC methods- injections are easily given thus do not require the resources and training that other LARC methods require- injections are outside local authority contractsA strategic priority is to ensure access to the full range of contraception is available to all. An increase in the provision of LARC is a proxy measure for wider access to the range of possible contraceptive methods and should also lead to a reduction in rates of unintended pregnancy.Red-green colouring has not been applied to this indicator to indicate significantly 'worse'/'better' values as the intention is to encourage choice rather than to promote LARC methodsat the expense of other contraceptive methods.</t>
  </si>
  <si>
    <t>OHID based on NHS Digital SRHAD data, NHS Business Services Authority ePACT2 prescribing data and Office for National Statistics mid-year population estimates</t>
  </si>
  <si>
    <t>1. NHS Digital - Sexual and Reproductive Health Activity Dataset (SRHAD) extracts obtained as part of a data sharing agreement between NHS Digital and PHE.Further details regarding SRHAD:  https://digital.nhs.uk/data-and-information/data-collections-and-data-sets/data-collections/sexual-and-reproductive-health-activity-data-set-srhad-collection 2. NHS Business Services Authority - NHS Prescription Services – Prescription Analysis and CosT (PACT) GP practice level contraception data. Further details:  http://www.nhsbsa.nhs.uk/PrescriptionServices.aspx</t>
  </si>
  <si>
    <t>Total number of implants, IUS and IUDs prescribedin the calendar year (January to December) for women in all age groups.</t>
  </si>
  <si>
    <t>For time points from 2019 onwards, for SRHAD data all sub-national counts are rounded to the nearest 5, and counts of 1-7 are suppressed. Rates are calculated using rounded counts, and confidence intervals are calculated using unrounded counts.</t>
  </si>
  <si>
    <t>&lt;p class="MsoNormal"&gt;&lt;span style="line-height: 107%;"&gt;2021 data has used the new populations estimates based on the 2021 Census. Years prior to this used the population estimates which were originally based on the 2011 Census. Revised populations for years prior to 2021 have not yet been published by ONS, therefore any comparisons between 2021 and the earlier time periods should be treated with caution. Revised rates for earlier time periods will be produced once the back series of population has been made available._x000D_
LARC prescriptions in abortion and maternity/gynaecology settings are not included.Women may seek removal of LARC after a short time of use. In some cases LARC may be prescribed for menorrhagia, rather than for contraceptive purposes. As LARC products can be in place for a number of years, a prescriptions view will be an undercount of the number of women actually using LARC in any year. GP prescribing data is prescription-item rather than person-based thus:i) it is not possible to use this data to derive an exact measure of the number of women prescribed LARC in general practice ii) it is not possible to derive area of residence for this component of the indicator - GP activity is assigned instead to the host local authority of the GP practice main base. The GP component excludes a small number of ‘Unidentified doctors’ prescribed items that have not been assigned to GP practices. SRHAD data is incomplete for January-March 2014 due to some services still providing data on the 'KT31' form. The denominator population has been restricted to age 15-44 to allow direct comparison with the total abortion rate which is constructed on this basis. However, it should be noted that there is increasing use of contraception in older age groups. The numerator includes all age groups.</t>
  </si>
  <si>
    <t>&lt;a href="https://digital.nhs.uk/catalogue/PUB30094"&gt;Please see related indicatorsin the  http://fingertips.phe.org.uk/profile/sexualhealth _x000D_
Furtheranalysis ofGP and Sexual and Reproductive Health services and other reproductive health related activity is provided inPHE's Summary of Local Authority Sexual Health Reports (SPLASH reports). These are available in the https://fingertips.phe.org.uk/profile/sexualhealth/data#page/13/ _x000D_
NHS Digital provides GP prescibing data in their annual 'Prescription Cost Analysis, England' releases, e.g. see: http://content.digital.nhs.uk/catalogue/PUB20200 _x000D_
NHS Digital also provides an annual Sexual and Reproductive Health services report and Excel tables. This includes one table relating to GP prescribing as well as detailed analyses of 'SRHAD' (Sexual and Reproductive Health Activity Dataset) data at England, Region, local authority and service provider level: https://digital.nhs.uk/data-and-information/publications/statistical/sexual-and-reproductive-health-services The Open Prescribing website provides various ways of looking at data by GP practice and Clinical Commissioning Group (CCG) here: https://openprescribing.net/ _x000D_
The 'NHS Choices' website provides further information on contraceptive methods here:  http://www.nhs.uk/Conditions/contraception-guide/Pages/contraception.aspx The British National Formulary (BNF) provides further details regarding potentially available prescriptions:  http://www.bnf.org/bnf/index.htm</t>
  </si>
  <si>
    <t>C01</t>
  </si>
  <si>
    <t>&lt;p class="MsoNormal"&gt;1. NHS England - Sexual and Reproductive Health Activity Dataset (SRHAD) extracts obtained as part of a data sharing agreement between NHS Digital and OHID. Further details regarding SRHAD:  https://digital.nhs.uk/data-and-information/data-collections-and-data-sets/data-collections/sexual-and-reproductive-health-activity-data-set-srhad-collection ._x000D_
&lt;p class="MsoNormal"&gt;2. NHS Business Services Authority - NHS Prescription Services; Prescription Analysis and CosT (PACT) GP practice level contraception data. Further details:  http://www.nhsbsa.nhs.uk/PrescriptionServices.aspx</t>
  </si>
  <si>
    <t>Prescribing of LARC (excluding injections)</t>
  </si>
  <si>
    <t>Rate of prescribing of long acting reversible contraception (excluding injections) to females aged 15 to 44</t>
  </si>
  <si>
    <t>% of the population who classify themselves as either occasional or regular smokers according to the GP Patient Survey.</t>
  </si>
  <si>
    <t>Smoking is the most important cause of preventable ill health and premature mortality in the UK. Smoking is a major risk factor for many diseases, such as lung cancer, chronic obstructive pulmonary disease (COPD) and heart disease. It is also associated with cancers in other organs, including lip, mouth, throat, bladder, kidney, stomach, liver and cervix._x000D_
Smoking is a modifiable behavioural risk factor; effective tobacco control measures can reduce the prevalence of smoking in the population._x000D_
The Government’s Tobacco Control Plan (Towards a Smokefree Generation: A Tobacco Control Plan for England, https://www.gov.uk/government/publications/towards-a-smoke-free-generation-tobacco-control-plan-for-england ) published in July 2017 sets out the Government’s strategy to reduce smoking prevalence among adults and young people, and to reduce smoking during pregnancy.</t>
  </si>
  <si>
    <t>GP Patient Survey (GPPS)</t>
  </si>
  <si>
    <t>Calculated by OHID from GPPS data</t>
  </si>
  <si>
    <t>The prevalence is calculated by dividing the weighted number of self-reported smokers aged 18+ by total number of respondents (with a valid smoking status) aged 18+, expressed as a percentage.</t>
  </si>
  <si>
    <t>Wilson Score Method</t>
  </si>
  <si>
    <t>The number of people who responded either "regular smoker" or "occasional smoker" to the question "Which of the following best describes your smoking habits?"</t>
  </si>
  <si>
    <t>The number of people who responded to the question "Which of the following best describes your smoking habits?"</t>
  </si>
  <si>
    <t>None applied</t>
  </si>
  <si>
    <t>Data may be reused referencing Office for Health Improvement and Disparities (OHID) and the GP Patient Survey (GPPS)</t>
  </si>
  <si>
    <t>https://gp-patient.co.uk/</t>
  </si>
  <si>
    <t>Various changes were made to the questionnaire in 2017/18 including the inclusion of 16-17 year old respondents. For the purposes of continuity, the calculation of this indicator does not include responses from 16-17 year olds and therefore may differ from figures published elsewhere. For full details of the changes made to the questionnaire, please see the GPPS website https://www.gp-patient.co.uk/surveysandreports _x000D_
For the 2019/20 data anumber of checks were undertaken at key stages of the survey, including during the sample preparation and data cleaning stages. These help to identify obvious errors in the sample and response data, such as the inclusion of ineligible patients or incorrect coding. During reporting it was noted that there was a higher proportion of people who had not answered a selection of questions, including the questions on sex and age when compared with the average for the previous two years. This was investigated further and it was concluded that it was an issue with scanning sensitivity in relation to these questions. The missing values were randomly spread throughout the data set, the scale of the missing values represented a small proportion of overall responses and were shown not to have impacted trends. For these reasons it was concluded that this had not significantly impacted on the survey results.</t>
  </si>
  <si>
    <t>28/02/2024</t>
  </si>
  <si>
    <t>Prevalence of smoking among persons aged 18-64 years in the routine and manual group</t>
  </si>
  <si>
    <t>Smoking is the most important cause of preventable ill health and premature mortality in the UK. Smoking is a major risk factor for many diseases, such as lung cancer, chronic obstructive pulmonary disease (COPD) and heart disease. It is also associated with cancers in other organs, including lip, mouth, throat, bladder, kidney, stomach, liver and cervix._x000D_
Smoking is a modifiablebehavioural risk factor; effective tobacco control measures can reduce the prevalence of smoking in the population._x000D_
The Government’s Tobacco Control Plan (Towards a Smokefree Generation: A Tobacco Control Plan for England,  https://www.gov.uk/government/publications/towards-a-smoke-free-generation-tobacco-control-plan-for-england ) published in July 2017 sets out the Government’s strategy to reduce smoking prevalence among adults and young people, and to reduce smoking during pregnancy._x000D_
In 2013 several survey modules were removed from the Integrated Household Survey (IHS) to leave a dataset solely based upon the Annual Population Survey (APS). Therefore the ONS announced it would no longer produce the IHS. Instead the questions formerly regarded as the IHS core will continue to be asked in the APS._x000D_
The APS is a designated as a National Statistic and provides a consistent time series of data. Users should therefore replace their previously published historical IHS-based estimates with APS equivalents._x000D_
Some differences in survey coverage, imputation and weighting methodology may result in some discontinuity for certain 'core' variables compared to estimates previously provided as part of the IHS and as a result the IHS and APS should not be directly compared.ONS have drafted a note (available  \documents\IHS_V_APS_Note_on_differences.docx ) to explain the differences further.</t>
  </si>
  <si>
    <t>Annual Population Survey (APS)</t>
  </si>
  <si>
    <t>The prevalence is calculated by dividing the weighted number of self-reported smokers aged 18-64 years by total number of respondents (with a valid smoking status) aged 18-64 years in a subset of the routine and manual group, expressed as a percentage.</t>
  </si>
  <si>
    <t>&lt;p class="phebodycopy" style="margin-bottom: 12.0pt;"&gt;&lt;span style="font-size: 8.5pt; font-family: 'Verdana','sans-serif'; color: black;"&gt;Linearised-Jacknife method.  In July 2018, working in collaboration with the Office for National Statistics (ONS), we have modified the confidence interval method used for the smoking prevalence estimates calculated from the Annual Population Survey (APS). Previously the normal approximation method was used, however this was not able to take into account the design of the survey and how this can affect the precision of the estimates. In order to improve this, the latest confidence interval estimates are calculated using the linearised-Jacknife method.&lt;o:p&gt;&lt;/o:p&gt;_x000D_
&lt;p class="phebodycopy" style="font-variant-ligatures: normal; font-variant-caps: normal; orphans: 2; text-align: start; widows: 2; -webkit-text-stroke-width: 0px; text-decoration-style: initial; text-decoration-color: initial; word-spacing: 0px;"&gt;&lt;span style="font-size: 8.5pt; font-family: 'Verdana','sans-serif'; color: black;"&gt;For further details of how the calculation is carried out please see:  https://www.ons.gov.uk/methodology/methodologicalpublications/generalmethodology/onsworkingpaperseries/onsmethodologyworkingpaperseriesno9guidetocalculatingstandarderrorsforonssocialsurveys   http://old.sis-statistica.org/files/pdf/atti/RSMi0602p161-164.pdf &lt;o:p&gt;&lt;/o:p&gt;</t>
  </si>
  <si>
    <t>The number of persons aged 18-64 years who are self-reported smokers in the Annual Population Survey in a subset of the routine and manual group. The number of respondents has been weighted in order to improve representativeness of the sample. The weights take into account survey design and non-response.</t>
  </si>
  <si>
    <t>Total number of respondents (with valid recorded smoking status) aged 18-64 years in the routine and manual group from the Annual Population Survey. The number of respondents has been weighted in order to improve representativeness of the sample. The weights take into account survey design and non-response.</t>
  </si>
  <si>
    <t>The data are subject to standard disclosure control.</t>
  </si>
  <si>
    <t>Each eligible participant (18 years and over) in the Annual Population Survey (APS) was asked two smoking related questions;From 2016:1.Have you ever smoked cigarettes regularly? (yes/no)2.And do you smoke cigarettes at all nowadays? (yes/no)_x000D_
Prior to 2016:1. Have you ever smoked a cigarette, cigar or pipe? (yes/no)2. Do you smoke cigarettes at all nowadays? (yes/no)_x000D_
From this smoking status was derived as “current”, “ex-smoker” or “non-smoker”. Self-reported smoking status may be prone to respondent bias. For further details please see ../../../../../../../../../../../documents/ex-smokers.pdf _x000D_
These data have not been age-standardised and, therefore, variation between area values may be a result of differences in population structure. _x000D_
The numerator and denominatorcounts (which have been weighted to improve representativeness) are based on a sample of the population and, as such, are not true counts. _x000D_
Where the estimate is based on a sample size of less than 30 there is uncertainty in these estimates.&lt;span style="font-family: Verdana, sans-serif; font-size: 8.5pt;"&gt;In July 2018 the confidence interval method has been modified and new confidence intervals have been applied to the entire time series.See ../../../../../../../../../../../documents/CI_change.pdf for further details.</t>
  </si>
  <si>
    <t>Data may be re-used referencing the Annual Population Survey</t>
  </si>
  <si>
    <t>&lt;a href="http://doc.ukdataservice.ac.uk/doc/7522/mrdoc/pdf/lfs_user_guide_vol3_variabledetails2015.pdf"&gt;http://doc.ukdataservice.ac.uk/doc/7522/mrdoc/pdf/lfs_user_guide_vol3_variabledetails2015.pdf https://www.ons.gov.uk/methodology/methodologicalpublications/generalmethodology/onsworkingpaperseries/onsmethodologyworkingpaperseriesno9guidetocalculatingstandarderrorsforonssocialsurveys &lt;a href="http://doc.ukdataservice.ac.uk/doc/7522/mrdoc/pdf/lfs_user_guide_vol3_variabledetails2015.pdf"&gt;&lt;a href="http://doc.ukdataservice.ac.uk/doc/7522/mrdoc/pdf/lfs_user_guide_vol3_variabledetails2015.pdf"&gt;</t>
  </si>
  <si>
    <t>Data for smoking prevalence by- age and gender is available&lt;a href="../../../../../../../../../../../documents/APS_by_age_and_gender.xlsx" target="_blank"&gt;here- ethnicity and gender/religion and gender is available ../../../../../../../../../../../documents/APS_by_ethnicity_religion_and_gender.xlsx</t>
  </si>
  <si>
    <t>22/08/2023</t>
  </si>
  <si>
    <t>The number of respondents aged 19 and over, with valid responses to questions on physical activity, doing at least 150 moderate intensity equivalent (MIE) minutes physical activity per week in bouts of 10 minutes or more in the previous 28 days expressed as a percentage of the total number of respondents aged 19 and over.</t>
  </si>
  <si>
    <t>Office for Health Improvement and Disparities (OHID) update the physical activity indicators with Active Lives Adult Survey data to support local monitoring of performance against the government Sport Strategy and Chief Medical Officer (CMO) recommendations. To ensure we align with the CMO guidelines OHID also publishing the estimates for those aged 19 and over (1).Physical inactivity is the 4th leading risk factor for global mortality accounting for 6% of deaths globally. People who have a physically active lifestyle have a 20 to 35% lower risk of cardiovascular disease, coronary heart disease and stroke compared to those who have a sedentary lifestyle. Regular physical activity is also associated with a reduced risk of diabetes, obesity, osteoporosis, colon and breast cancer, and with improved mental health. In older adults physical activity is associated with increased functional capacities. The estimated direct cost of physical inactivity to the NHS across the UK is over £0.9 billion per year.The CMO currently recommends that adults undertake a minimum of 150 minutes (2.5 hours) of moderate physical activity per week,or 75 minutes of vigorous physical activity per week or an equivalent combination of the two (MVPA), in bouts of 10 minutes or more. The overall amount of activity is more important than the type, intensity or frequency.(1)Public Health England co-produced the ‘Everybody active, every day’ framework.(2) This is a national, evidence-based approach to support all sectors to embed physical activity into the fabric of daily life and make it an easy, cost-effective and ‘normal’ choice in every community in England.To make everybody active every day a reality we need to monitor progress and measure the impact at a population, organisational, programme and individual level. The key outcomes within the public health outcomes framework (PHOF) will be central, ie, the percentage of adults physically inactive (primary outcome, PHOF 2.13ii) and physically active (secondary, PHOF 2.13i). Evidence for the effectiveness of interventions to increase the population levels of physical activity is summarised by Kahn et al.(3) 1.  https://assets.publishing.service.gov.uk/government/uploads/system/uploads/attachment_data/file/830943/withdrawn_dh_128210.pdf _x000D_
2.  https://www.gov.uk/government/publications/everybody-active-every-day-a-framework-to-embed-physical-activity-into-daily-life 3. Kahn E, Ramsey L, Brownson R, Heath G, Howze E, Powell K, et al. ‘The Effectiveness of Interventions to Increase Physical Activity: A Systematic Review’. Am J Prev Med 2002; 22 (4S).</t>
  </si>
  <si>
    <t>OHID, based on Sport England data</t>
  </si>
  <si>
    <t>The numerator is divided by the denominator and multiplied by 100.The survey uses a 28 day reference period to record the number of minutes of physical activity (of at least 10 minutes) and then divides the number of minutes by four to calculate a weekly average (e.g. 2 hours of physical activity over the 28 days equates to 30 minutes per week). Number of minutes presented is the moderate intensity equivalent minutes of activity, which consists of moderate activity plus double the number of vigorous minutes of activity.The (broad) activities included in the estimates are grouped as sporting activities, fitness activities, cycling for leisure and sport, cycling for travel, walking for leisure, walking for travel, creative or artistic dance and gardening.The counts are weighted to be representative of the national population.</t>
  </si>
  <si>
    <t>&lt;p class="MsoNormal"&gt;An approximate 95% and 99.8% confidence interval was derived from 10,000 simulations of physically active prevalence for each age group within each area. Each prevalence simulation was calculated by_x000D_
&lt;p class="MsoNormal"&gt;1 drawing a number of ‘successes’ randomly from a binomial distribution ~Bin(n,p) when n is the unweighted total population estimate and p is the weighted prevalence of physically active._x000D_
&lt;p class="MsoNormal"&gt;2 dividing the number of ‘successes’ by the unweighted total respondentsThe 2.5th and 97.5th percentiles and 0.1th and 99.9th percentiles of these prevalence estimates were then found to give the 95% and 99.8% confidence intervals respectively.</t>
  </si>
  <si>
    <t>Sport England (SE), Active Lives Adult Survey (ALAS)</t>
  </si>
  <si>
    <t>Weighted number of respondents aged 19 and over, with valid responses to questions on physical activity, doing at least 150 MIE minutes physical activity per week in bouts of 10 minutes or more in the previous 28 days.Active Lives Adult Survey data is collected November to November.</t>
  </si>
  <si>
    <t>Weighted number of respondents aged 19 and over, with valid responses to questions on physical activity.Denominator values in the Download data are unweighted counts. All analyses for this indicator have been weighted to be representative of the population of England.Latest update presents data from the Active Lives Adult Survey for the period mid November to mid November.</t>
  </si>
  <si>
    <t>The values are calculated from the Active Lives Adult Survey a self report survey, which is subjective and is influenced by the respondent's ability to recall and assess their physical activity levels. Self reported data may also be affected by respondent desire to confirm to expectations and social norms (e.g. smoking under estimated and PA over estimated). However, although this might affect the absolute values, this should not affect comparisons if the bias is consistent across populations.</t>
  </si>
  <si>
    <t>Active Lives Adult Survey, Sport England</t>
  </si>
  <si>
    <t>C17a</t>
  </si>
  <si>
    <t>Revised data May 2022_x000D_
The May 2022 update included an update to the confidence interval methodology used for this indicator. Confidence intervals were previously produced using the Wilson score method but are now calculated using a simulated method as described in the confidence interval methodology section. Confidence intervals for earlier timepoints have been revised. This may affect the RAG rating of an area compared to the previously published data.The National Statistics Socio economic classification (NS SEC) analytic classes in the Inequalities section are now grouped to provide 8 categories rather than the 4 categories previously reported._x000D_
&lt;p class="MsoNormal"&gt;_x000D_
Revised data 2018The April 2018 update included a revision of 2015 to 2016 data for the 'Percentage of physically active adults' indicator. The update replaces previously published data for 2015 to 2016. For more information see the Sport England website  https://www.sportengland.org/research/active-lives-survey/a-revision-to-active-lives-stats/ _x000D_
Active Lives_x000D_
Sport England publishes a similar indicator using Active Lives Adult Survey data. The current Active Lives Adult Survey data reported by Sport England classifies adults as 16 and over, whereas the CMO recommendation is based on those aged 19 and over. Sport England’s reported data also excludes gardening activity, which OHID include in this indicator, in accordance with CMO recommendations. To support local monitoring of performance against the CMO guidance for the appropriate ages, it is necessary to provide estimates with a different definition to those figures produced by Sport England. Further details of the Sport England release are available here:  https://www.sportengland.org/know-your-audience/data/active-lives Further details of the Active LivesAdult Survey methodology are available here:  https://www.sportengland.org/research/active-lives-survey/method-behind-active-lives/ _x000D_
&lt;p class="MsoNormal"&gt;_x000D_
&lt;h4&gt;Definitions&lt;/h4&gt;_x000D_
Denominator values in the Download data are unweighted counts. All analyses for this indicator have been weighted to be representative of the population of England._x000D_
Working Status_x000D_
Working is defined as those that reported their current working status as either working full time or working part time. Unemployed includes those that reported being unemployed for less than 12 months or more than 12 months. Inactive is defined as those that reported their current working status as retired, looking after house or children or long term sick or disabled. The Working Status category excludes those that report their working status as student or other._x000D_
DisabilityDisability is defined as self reporting of any physical or mental health conditions or illnesses that have lasted or are expected to last 12 months or more, that have a substantial effect on the ability to carry out normal daily activities.Socioeconomic status_x000D_
Valid respondents were assigned to one of nine National Statistics Socio- economic classification (NSSEC) analytic classes. These NSSEC classes were then grouped to provide 8 categories:_x000D_
_x000D_
Managerial, administrative and professional occupations (NS SEC 1 and 2)_x000D_
Intermediate occupations (NS SEC 3)_x000D_
Self employed and small employers (NS SEC 4)_x000D_
Lower supervisory and technical occupations (NS SEC 5)_x000D_
Routine and manual occupations - Semi-routine and routine occupations (NS SEC 6 and 7)_x000D_
Long term unemployed or never worked (NS SEC 8)_x000D_
Students (NS SEC 9)_x000D_
Other / unclassified (NS SEC 9)_x000D_
_x000D_
Level of educationValid respondents selected their highest educational qualification from one of 7 options. This included any educational, professional, vocational or other work-related qualifications for which they received a certificate._x000D_
_x000D_
Level 4 or above – Degree level or above, Other Higher Education below degree level_x000D_
Level 3 and equivalents - A levels, NVQ level 3 and equivalents INFO includes AS level, SVQ and GNVQ level 3, BTEC National_x000D_
Level 2 and equivalents - GCSE/O level grade A* to C, NVQ level 2 and equivalents INFO. This includes SVQ and GNVQ level 2, BTEC first or general diploma_x000D_
Level 1 and below - includes GCSE or O level below grade C, CSE below grade 1, NVQ, SVQ and GNVQ level 1, BTEC first or general certificate,_x000D_
Another type of qualification - includes other vocational or professional or foreign qualifications_x000D_
No qualifications_x000D_
_x000D_
Level of education - data for 2019 to 2020Please note that the data for the highest attained level of education include only online responses due to a scanning issue impacting the postal entries.</t>
  </si>
  <si>
    <t>Physically active adults</t>
  </si>
  <si>
    <t>Percentage of people aged 19 and over who were active at moderate intensity for at least 150 minutes per week</t>
  </si>
  <si>
    <t>November-November</t>
  </si>
  <si>
    <t>The number of respondents aged 19 and over, with valid responses to questions on physical activity, doing less than 30 moderate intensity equivalent (MIE) minutes physical activity per week in bouts of 10 minutes or more in the previous 28 days expressed as a percentage of the total number of respondents aged 19 and over.</t>
  </si>
  <si>
    <t>Office for Health Improvement and Disparities (OHID) update the physical activity indicators with Active Lives Adult Survey data to support local monitoring of performance against the government Sport Strategy and Chief Medical Officer (CMO) recommendations. To ensure we align with the CMO guidelines OHID also publish the estimates for those aged 19 and over.(1). Physical inactivity is defined as engaging in less than 30 minutes of physical activity per week. This is the same definition as one of the KPIs in the current government sport strategy (Sporting Future: A New Strategy for an Active Nation)(2). The strategy reports the percentage of adults physically inactive and is measured by the “percentage doing less than 30 mins physical activity each week”. (2). Physical inactivity is the 4th leading risk factor for global mortality accounting for 6% of deaths globally. People who have a physically active lifestyle have a 20 to 35% lower risk of cardiovascular disease, coronary heart disease and stroke compared to those who have a sedentary lifestyle. Regular physical activity is also associated with a reduced risk of diabetes, obesity, osteoporosis and colon/breast cancer and with improved mental health. In older adults physical activity is associated with increased functional capacities. The estimated direct cost of physical inactivity to the NHS across the UK is over £0.9 billion per year.The CMO currently recommends that adults undertake a minimum of 150 minutes (2.5 hours) of moderate physical activity per week, or 75 minutes of vigorous physical activity per week or an equivalent combination of the two (MVPA), in bouts of 10 minutes or more. The overall amount of activity is more important than the type, intensity or frequency.(1).While increasing the activity levels of all adults who are not meeting the recommendations is important, targeting those adults who are significantly inactive (i.e. engaging in less than 30 minutes of activity per week) will produce the greatest reduction in chronic disease.(1).Public Health England co-produced the ‘Everybody active, every day’ framework.(3) This is a national, evidence-based approach to support all sectors to embed physical activity into the fabric of daily life and make it an easy, cost-effective and ‘normal’ choice in every community in England. To make everybody active every day a reality we need to monitor progress and measure the impact at a population, organisational, programme and individual level. The key outcomes within the public health outcomes framework (PHOF) will be central, ie, the percentage of adults physically inactive (primary outcome, PHOF 2.13ii) and physically active (secondary, PHOF 2.13i).Evidence for the effectiveness of interventions to increase the population levels of physical activity is summarised by Kahn et al.(4)1.  https://www.gov.uk/government/publications/physical-activity-guidelines-uk-chief-medical-officers-report 2. Cabinet Office, 2015. Sporting Future: A New Strategy for an Active Nation see:  https://www.gov.uk/government/uploads/system/uploads/attachment_data/file/486622/Sporting_Future_ACCESSIBLE.pdf  3.  https://www.gov.uk/government/publications/everybody-active-every-day-a-framework-to-embed-physical-activity-into-daily-life  4. Kahn E, Ramsey L, Brownson R, Heath G, Howze E, Powell K, et al. ‘The Effectiveness of Interventions to Increase Physical Activity: A Systematic Review’. Am J Prev Med 2002; 22 (4S).</t>
  </si>
  <si>
    <t>&lt;p class="MsoNormal"&gt;An approximate 95% and 99.8% confidence interval was derived from 10,000 simulations of physical inactivity prevalence for each age group within each area. Each prevalence simulation was calculated by_x000D_
&lt;p class="MsoNormal"&gt;1 drawing a number of ‘successes’ randomly from a binomial distribution ~Bin(n,p) when n is the unweighted total population estimate and p is the weighted prevalence of physical inactivity._x000D_
&lt;p class="MsoNormal"&gt;2 dividing the number of ‘successes’ by the unweighted total respondentsThe 2.5th and 97.5th percentiles and 0.1th and 99.9th percentiles of these prevalence estimates were then found to give the 95% and 99.8% confidence intervals respectively.</t>
  </si>
  <si>
    <t>Sport England (SE), Active Lives Children and Young People Survey (ALCYPS)</t>
  </si>
  <si>
    <t>Weighted number of respondents aged 19 and over, with valid responses to questions on physical activity, doing less than 30 MIE minutes physical activity per week in bouts of 10 minutes or more in the previous 28 days.Active Lives Adult Survey data is collected annually from mid November to mid November.</t>
  </si>
  <si>
    <t>Weighted number of respondents aged 19 and over, with valid responses to questions on physical activity.Denominator values in the Download data are unweighted counts. All analyses for this indicator have been weighted to be representative of the population of England.Latest update presents data from Active Lives Adult Survey for the period mid- November to mid November.</t>
  </si>
  <si>
    <t>The values are calculated from the Active Lives Adult Survey a self report survey, which is subjective and is influenced by the respondent's ability to recall and assess their physical activity levels. Self reported data may also be affected by respondent desire to confirm to expectations and social norms (e.g. physical activity is over estimated). However, although this might affect the absolute values, this should not affect comparisons if the bias is consistent across populations.</t>
  </si>
  <si>
    <t>C17b</t>
  </si>
  <si>
    <t>Revised data May 2022_x000D_
The May 2022 update included an update to the confidence interval methodology used for this indicator. Confidence intervals were previously produced using the Wilson score method but are now calculated using a simulated method as described in the confidence interval methodology section. Confidence intervals for earlier timepoints have been revised. This may affect the RAG rating of an area compared to the previously published data._x000D_
The National Statistics Socio economic classification (NS-SEC) analytic classes in the Inequalities section are now grouped to provide 8 categories rather than the 4 categories previously reported.Active Lives Adult Survey_x000D_
Sport England publishes a similar indicator using Active Lives Adult Survey data. The current Active Lives Adult Survey data reported by Sport England classifies adults as aged 16 and over, whereas the CMO recommendation is based on those aged 19 and over. Sport England’s reported data also excludes gardening activity, which OHID include in this indicator, in accordance with CMO recommendations. To support local monitoring of performance against the CMO guidance for the appropriate ages, it is necessary to provide estimates with a different definition to those figures produced by Sport England.Further details of the Sport England releases are available here: https://www.sportengland.org/know-your-audience/data/active-lives Further details of the Active Lives Adult Survey methodology are available here:  https://www.sportengland.org/research/active-lives-survey/method-behind-active-lives/ _x000D_
&lt;h4&gt;Definitions&lt;/h4&gt;_x000D_
Denominator values in the Download data are unweighted counts. All analyses for this indicator have been weighted to be representative of the population of England._x000D_
Working Status_x000D_
Working is defined as those that reported their current working status as either working full time or working part time. Unemployed includes those that reported being unemployed for less than 12 months or more than 12 months. Inactive is defined as those that reported their current working status as retired, looking after house or children or long term sick or disabled. The Working Status category excludes those that report their working status as student or other._x000D_
DisabilityDisability is defined as self reporting of any physical or mental health conditions or illnesses that have lasted or are expected to last 12 months or more, that have a substantial effect on the ability to carry out normal daily activities.Socioeconomic status_x000D_
Valid respondents were assigned to one of nine National Statistics Socio economic classification (NSSEC) analytic classes. These NSSEC classes were then grouped to provide 8 categories:_x000D_
_x000D_
Managerial, administrative and professional occupations (NS SEC 1 and 2)_x000D_
Intermediate occupations (NS SEC 3)_x000D_
Self employed and small employers (NS SEC 4)_x000D_
Lower supervisory and technical occupations (NS SEC 5)_x000D_
Routine and manual occupations - Semi-routine and routine occupations (NS SEC 6 and 7)_x000D_
Long term unemployed or never worked (NS SEC 8)_x000D_
Students (NS SEC 9)_x000D_
Other / unclassified (NS SEC 9)_x000D_
_x000D_
Level of educationValid respondents selected their highest educational qualification from one of 7 options. This included any educational, professional, vocational or other work-related qualifications for which they received a certificate._x000D_
_x000D_
Level 4 or above – Degree level or above; Other Higher Education below degree level_x000D_
Level 3 and equivalents - A levels, NVQ level 3 and equivalents INFO includes AS level, SVQ and GNVQ level 3, BTEC National_x000D_
Level 2 and equivalents - GCSE/O level grade A* to C, NVQ level 2 and equivalents INFO. This includes SVQ and GNVQ level 2, BTEC first or general diploma_x000D_
Level 1 and below - includes GCSE or O level below grade C, CSE below grade 1, NVQ, SVQ and GNVQ level 1, BTEC first or general certificate,_x000D_
Another type of qualification - includes other vocational or professional or foreign qualifications_x000D_
No qualifications_x000D_
_x000D_
Level of education - data for 2019 to 2020Please note that the data for the highest attained level of education include only online responses due to a scanning issue impacting the postal entries.</t>
  </si>
  <si>
    <t>Physically inactive adults</t>
  </si>
  <si>
    <t>Percentage of people aged 19 and over who were not active at moderate intensity for at least 30 minutes per week</t>
  </si>
  <si>
    <t>The number of respondents aged 16 and over, with valid responses to questions on walking, walking for travel in bouts of 10 minutes or more on at least twelve days in the previous 28 days expressed as a percentage of the total number of respondents aged 16 and over.</t>
  </si>
  <si>
    <t>Creating an environment where people actively choose to walk and cycle as part of everyday life can have a significant impact on public health and may reduce inequalities in health. It is an essential component of a strategic approach to increasing physical activity and may be more cost-effective than other initiatives that promote exercise, sport and active leisure pursuits.More walking and cycling also has the potential to achieve related policy objectives:•supports local businesses and promotes vibrant town centres•provides a high-quality, appealing public realm•reduces car travel, air pollution, carbon dioxide emissions and congestion•reduces road danger and noise•increases the number of people of all ages out on the streets, making public spaces seem more welcoming and providing opportunities for social interaction and children’s play•provides an opportunity for everyone, including people with impairments, to experience and enjoy the outdoor environment.(1)Walking and cycling for travel are presented separately, rather than as a combined active travel indicator, as walking and cycling are distinct activities which are likely to appeal to different segments of the population and may require different approaches. (1) Public Health England has a stated aim to support work across government on sustainable travel to promote increased levels of physical activity through walking and cycling and contribute to the implementation of the government’s sports strategy.The Cycling and Walking Investment Strategy (2) highlighted that PHE has worked closely with a number of other organisations including Sport England, the Town and Country Planning Association, RoSPA, and the Local Government Association amongst others, to produce a range of design guides, evidence-informed briefings and toolkits to support local authorities in their efforts to increase active travel. These active travel indicators are designed to help support the work of PHE and other organisations in promoting active travel. The promotion of active travel is also encouraged in the CMO’s Health Impacts of All Pollution – what do we know report (3) and this indicator can also help support PHE’s action on pollution.As well as reducing polluting emissions, encouragement of active travel – ie walking or cycling on journeys for which a car would previously have been used – will also have wider public health benefits associated with increased physical activity.PHE has co-produced the ‘Everybody active, every day’ framework.(4) This is a national, evidence-based approach to support all sectors to embed physical activity into the fabric of daily life and make it an easy, cost-effective and ‘normal’ choice in every community in England.For most people, the easiest and most acceptable forms of physical activity are those that can be built into everyday life. Examples include walking or cycling instead of travelling by car, and using stairs instead of lifts. ‘Active travel’ (or active transportation or mobility) means walking or cycling as an alternative to motorised transport (notably cars, motorbikes/mopeds etc) for the purpose of making everyday journeys.Although this active travel indicator doesn’t take into account intensity, any substitution of sedentary time for physical activity, even if it just results in low intensity activity, will increase energy expenditure. Minimising the amount of time spent being sedentary for extended periods is part of the CMOs’ physical activity guidelines. Sedentary behaviour can be reduced throughout the day, including at work, when travelling and at home. This can include replacing motorised travel with active travel such as cycling and walking.(5)(1) NICE Guidance, 2012. Physical activity: walking and cycling. Available from https://www.nice.org.uk/guidance/ph41(2) Department for Transport, 2017. Cycling and Walking Investment Strategy. Available from https://www.gov.uk/government/publications/cycling-and-walking-investment-strategy (3) Annual Report of the Chief Medical Officer 2017 Health Impacts of All Pollution – what do we know. Available from https://www.gov.uk/government/publications/chief-medical-officer-annual-report-2017-health-impacts-of-all-pollution-what-do-we-know(4) Public Health England, 2014. Everybody active, every day: an evidence-based approach to physical activity. Available from https://www.gov.uk/government/publications/everybody-active-every-day-a-framework-to-embed-physical-activity-into-daily-life(5) Start active, stay active: report on physical activity from the four home countries’ Chief Medical Officers, 2011. Available from https://www.gov.uk/government/publications/start-active-stay-active-a-report-on-physical-activity-from-the-four-home-countries-chief-medical-officers</t>
  </si>
  <si>
    <t>Department for Transport (based on Active Lives Adult Survey, Sport England)</t>
  </si>
  <si>
    <t>https://www.gov.uk/government/collections/walking-and-cycling-statistics</t>
  </si>
  <si>
    <t>The numerator is divided by the denominator and multiplied by 100. The survey uses a 28-day reference period to record the number of days of walking for travel (of at least 10 minutes) and then divides the number of days by four to calculate a weekly average.At least 3 times per week is equal to at least 12 days in 28. The counts are weighted to be representative of the national population.</t>
  </si>
  <si>
    <t>DfT published confidence intervals have been applied.The confidence intervals have been calculated using the Complex Samples module in SPSS. A sample plan was created for each of the weights, stratified to Local Authority. This plan was used to create tables of confidence intervals for each measure by analysis variable. This approach ensures that the confidence intervals accurately represent theeffectivesample size, rather than simply calculating them based on the achieved sample. This is needed because we have disproportionately sampled respondents by LA, which introduces selection bias. If we did not apply this correction our stated confidence intervals would be inaccurate (too narrow).</t>
  </si>
  <si>
    <t>Weighted number of valid respondents aged 16 and over, walking for travel in bouts of 10 minutes or more on at least twelve days in the previous four weeks.Active Lives Adult Survey data is collected November-November.</t>
  </si>
  <si>
    <t>Weighted number of respondents aged 16 and over, with valid responses to questions on walking for travel.Active Lives survey data is collected November-November.</t>
  </si>
  <si>
    <t>The indicator reports the number of days on which walking for travel occurred. Due to the survey design, the number of trips and length of those trips is not available.DfT’s walking and cycling estimates do not use the intensity information, this means walking activity may not be at a high enough intensity to achieve benefits of physical activity.Results are grouped according to the area where respondents live, which may not be the same as the area where they walk or cycle.The values are calculated from the self-report Active Lives Adult Survey, which is subjective and is influenced by the respondent's ability to recall and assess their physical activity levels. Self-reported data may also be affected by respondent desire to confirm to expectations and social norms (e.g. smoking under-estimated and PA over-estimated). However, although this might affect the absolute values, this should not affect comparisons if the bias is consistent across populations.</t>
  </si>
  <si>
    <t>https://www.gov.uk/government/collections/walking-and-cycling-statistics  https://www.sportengland.org/research/active-lives-survey/</t>
  </si>
  <si>
    <t>**Note to users**This active travel indicator will not be updated with data for 2020/21. The data is produced by the Department for Transport (DfT) and has been published without confidence intervals. The lack of confidence intervals limits the ability to compare areas and means that the significance RAG rating is unable to be applied within Fingertips.DfT are reviewing their confidence interval methodology, with revised confidence intervals potentially being released as part of their next statitsical release in Summer 2023.Local authority level estimates of walking and cycling for 2020/21, including active travel, are available from the  https:www.gov.uk/government/statistical-data-sets/walking-and-cycling-statistics-cw .The source data, Active Lives Adult Survey, is a 'push-to-web' survey. It involves four postal mailouts designed to encourage participants to complete the survey online. A letter is sent to a household inviting up to two people per household to take part in the survey, either online or by requesting a paper version of the questionnaire.There is also the option to take part via telephone for those whose first language is not English, and for those who may find online or paper completion difficult, for example those who are visually impaired.The survey is ‘device-agnostic’ and can be completed on mobile or desktop devices. At the third mailing a paper questionnaire is sent out to maximise response rates. This flexibility means an easier, more convenient way for people to access the survey.The overall sample size will be around 190,000 people each year. The Active Lives Adult Survey provides around 500 interviews in most of the Local Authorities in England, though some key areas will involve surveying a bigger number of people. The achieved sample sizes for the Isles and Scilly and the City of London are around 250. These are far smaller than for other areas and therefore results for these areas may not be statistically robust. The unusually small populations of Isles of Scilly and City of London also mean that they are not directly comparable with other authorities. Therefore caution is needed when interpreting the results for these two areas. The survey sample is randomly selected from the Royal Mail’s Postal Address File (generally regarded as the “Gold Standard” for population surveys), which is a list of addresses in the UK that is maintained by the Royal Mail and has a very high coverage of private residential addresses.Data has been weighted to ONS population measures for geography and key demographics.For the Active Lives Adult Survey the weights correct for the disproportionate selection of addresses across local authorities and for the selection of adults and youths within households. They also adjust the achieved sample by month to control for seasonality. In addition, by weighting to population estimates and national estimates from the Annual Population Survey (2015-16), the weights should also reduce bias in the survey estimates. There were five stages to the weighting strategy: 1) calculation of an individual (within household) selection weight; 2) initial calibration to local authority and age/sex population estimates and month counts assuming a proportionate sample; 3) a second stage of calibration to the same measures as well as national estimates from the Annual Population Survey; 4) trimming of the second stage of calibration; and 5) a final adjustment to regional counts.</t>
  </si>
  <si>
    <t>Percentage point</t>
  </si>
  <si>
    <t>19/10/2021</t>
  </si>
  <si>
    <t>Smoking prevalence in adults with a diagnosed long term mental health condition - current smokers (GPPS)</t>
  </si>
  <si>
    <t>Smoking is the most important cause of preventable ill health and premature mortality in the UK. Smoking is a major risk factor for many diseases, such as lung cancer, chronic obstructive pulmonary disease (COPD) and heart disease. It is also associated with cancers in other organs, including lip, mouth, throat, bladder, kidney, stomach, liver and cervix.Smoking is a modifiablebehavioural risk factor; effective tobacco control measures can reduce the prevalence of smoking in the population. Studies have shown that people with mental health conditions are more likely to smoke than the general public and that smoking rates increase with the severity of illness1. In addition studies have shown that those smoking more than 15 cigarettes a day are more likely to experience a common mental health disorder than those who smoke fewer cigarettes or do not smoke at all2, and 40% of cigarettes smoked in England are smoked by people with a mental health problem3.The Government’s Tobacco Control Plan4 published in July 2017 sets out the Government’s strategy to reduce smoking prevalence among adults and young people, to reduce smoking during pregnancy and to reduce the gap between routine and manual occupations and the general population. It also identified the need for improved data on smoking and mental health, and this indicator aims to address this.1. ASH smoking and mental health factsheet  http://ash.org.uk/information-andresources/fact-sheets/smoking-and-mental-health/ 2. Royal College of Physicians smoking and mental health report  https://www.rcplondon.ac.uk/projects/outputs/smoking-and-mental-health 3. Royal College of Physicians smoking and mental health leaflet  https://www.rcpsych.ac.uk/usefulresources/publications/collegereports/cr/cr178.aspx 4. Towards a Smokefree Generation: A Tobacco Control Plan for England,  https://www.gov.uk/government/publications/towards-a-smoke-free-generation-tobacco-control-plan-for-england X</t>
  </si>
  <si>
    <t>Individual responses are weighted in order to make the sample more representative of the population. The prevalence is calculated by dividing the sum of the individual weighted counts of the numerator by the sum of the individual weighted counts of the denominator (with a valid answer), expressed as a percentage.Full details on weighting within the GP Patient Survey can be found at  https://www.gp-patient.co.uk/surveysandreports  and  https://gp-patient.co.uk/weighted-data</t>
  </si>
  <si>
    <t>Sum of individual weighted count of self-reported current smokers (Q55 = 3,4) for respondents who have a long term mental health problem (Q31_14=true).</t>
  </si>
  <si>
    <t>Sum of individual weighted counts of respondents with valid response to smoking status (Q55) and long term medical conditions (Q31) questions in the GPPS</t>
  </si>
  <si>
    <t>https://www.gp-patient.co.uk/surveysandreports</t>
  </si>
  <si>
    <t>Previously the GPPS fieldwork was carried out in two waves across the financial year. From 2016/17 there was only one wave of fieldwork from January to March, however due to the trend the indicator remains reported by financial year._x000D_
Various changes were made to the questionnaire in 2017/18 including the inclusion of 16-17 year old respondents. For the purposes of continuity, the calculation of this indicator does not include responses from 16-17 year olds and therefore may differ from figures published elsewhere. For full details of the changes made to the questionnaire, please see the GPPS website  https://www.gp-patient.co.uk/surveysandreports For the 2019/20 data a number of checks were undertaken at key stages of the survey, including during the sample preparation and data cleaning stages. These help to identify obvious errors in the sample and response data, such as the inclusion of ineligible patients or incorrect coding. During reporting it was noted that there was a higher proportion of people who had not answered a selection of questions, including the questions on sex and age when compared with the average for the previous two years. This was investigated further and it was concluded that it was an issue with scanning sensitivity in relation to these questions. The missing values were randomly spread throughout the data set, the scale of the missing values represented a small proportion of overall responses and were shown not to have impacted trends. For these reasons it was concluded that this had not significantly impacted on the survey results.</t>
  </si>
  <si>
    <t>Percentage of adults aged 18 and over classified as obese (BMI greater than or equal to 30kg/m²)</t>
  </si>
  <si>
    <t>&lt;p class="MsoNormal"&gt;&lt;span style="line-height: 107%;"&gt;&lt;span style="line-height: 107%;"&gt;Obesity is a global and complex public health concern. It is associated with  https://www.nhs.uk/conditions/obesity/  for a range of chronic diseases, including https://bmcpublichealth.biomedcentral.com/articles/10.1186/1471-2458-9-88 ,&lt;span style="line-height: 107%;"&gt;&lt;a href="https://pubmed.ncbi.nlm.nih.gov/27557308/"&gt;&lt;span style="line-height: 107%;"&gt;at least 12 kinds of cancer&lt;span style="line-height: 107%;"&gt;,&lt;span style="line-height: 107%;"&gt;&lt;a href="https://www.nhs.uk/conditions/non-alcoholic-fatty-liver-disease/"&gt;&lt;span style="line-height: 107%;"&gt;liver&lt;span style="line-height: 107%;"&gt;, and&lt;span style="line-height: 107%;"&gt;&lt;a href="https://www.ncbi.nlm.nih.gov/pmc/articles/PMC2990395/"&gt;&lt;span style="line-height: 107%;"&gt;respiratory&lt;span style="line-height: 107%;"&gt;disease,and can also impact on&lt;span style="line-height: 107%;"&gt;&lt;a href="https://pubmed.ncbi.nlm.nih.gov/20194822/"&gt;&lt;span style="line-height: 107%;"&gt;mental health&lt;span style="line-height: 107%;"&gt;. The risk and severity of these diseases increases with a higher body mass index (BMI).The proportion of adults in England living with obesity has seen large increases in the last four decades. Analysis of data from the  https://beta.ukdataservice.ac.uk/datacatalogue/studies/study?id=2046  estimates that the prevalence of obesity in England stood at 6% of men and 9% of women aged 16 and over with 0.1% of men and 0.4% of women living with severe obesity. In 1993 the  https://digital.nhs.uk/data-and-information/publications/statistical/health-survey-for-england  reported that the prevalence of obesity among men and women in this age group was 13% and 16% respectively which has increased to 27% of men and 29% of women in 2019._x000D_
&lt;p class="MsoNormal"&gt;&lt;span style="line-height: 107%;"&gt;Preventing obesity and putting in place support for people living with overweight or obesity is a priority for the Government. In July 2020 the Department of Health and Social Care published a  https://www.gov.uk/government/publications/tackling-obesity-government-strategy  and help adults and children to live healthier lives._x000D_
&lt;p class="MsoNormal"&gt;&lt;span style="line-height: 107%;"&gt;Understanding the data, the trends and patterns enables us to make the case for national and local action, which includes policy and approaches to create health promoting environments; healthier food and activity options; social marketing campaigns to support behaviour change; and to work with partners to design and tailor approaches to meet needs of particular groups of people.This obesity indicator presents local authority estimates from Sport England's Active Lives Adult Survey data to help inform local action in preventing obesity and supporting people living with overweight or obesity. This indicator is a sub-set of the  https://fingertips.phe.org.uk/profile/public-health-outcomes-framework/data#page/3/gid/1000042/ati/402/iid/93088/age/168/sex/4/cat/-1/ctp/-1/yrr/1/cid/4/tbm/1/page-options/car-do-0  indicator. These indicators should be used in conjunction to provide a greater understanding of those who are overweight or living with obesity. It is important to track the population's movement between BMI groups and to understand whether a high prevalence of overweight (including obesity) is driven by greater numbers of people living with obesity or severe obesity, or greater numbers in the overweight category.</t>
  </si>
  <si>
    <t>https://www.sportengland.org/research/active-lives-survey/ _x000D_
&lt;p class="MsoNormal"&gt;Justification of data source_x000D_
&lt;p class="MsoNormal"&gt;The Active Lives Adult Survey (ALAS) has been chosen as the data source for this indicator as it provides routine, robust data for BMI calculations at local authority level which will support local monitoring of obesity estimates for the appropriate ages._x000D_
&lt;p class="MsoNormal"&gt;The survey provides self-reported height and weight, which can be used to produce BMI estimates. The data collected also allows for adjustments to be applied to the self-reported height and weight measurements at an individual level to give likely actual height and weight._x000D_
&lt;p class="MsoNormal"&gt;The Health Survey for England (HSE) is used by central government to monitor trends in the prevalence of overweight and obesity among adults and children in England. HSE data are available at regional level but the sample sizes do not allow for local authority estimates to be produced. To support local monitoring of overweight and obesity prevalence, OHID have produced overweight (including obese) and obesity indicators for each local authority in England based on ALAS data._x000D_
&lt;p class="MsoNormal"&gt;HSE reports overweight and obesity estimates based on nurse measured height and weight, rather than self-reported height and weight. HSE also classify adults as those aged 16+ yrs, whereas adult BMI classifications are designed for those aged 18+, which is the age range for this indicator based on ALAS data._x000D_
&lt;p class="MsoNormal"&gt;Although there are methodological differences between ALAS and HSE, both sets of estimates display similar trends across age groups and levels of deprivation._x000D_
&lt;p class="MsoNormal"&gt;The table below provides figures for obesity which are currently in the public domain. Note: methodologies vary so comparisons between the ALAS and the HSE should be made with caution._x000D_
&lt;table class="MsoNormalTable" style="margin-left: 5.4pt; border-collapse: collapse; mso-yfti-tbllook: 1184; mso-padding-alt: 0cm 0cm 0cm 0cm;" border="0" cellspacing="0" cellpadding="0"&gt;_x000D_
_x000D_
&lt;tr style="mso-yfti-irow: 0; mso-yfti-firstrow: yes; height: 44.55pt;"&gt;_x000D_
&lt;td style="width: 327.25pt; border: solid windowtext 1.0pt; padding: 0cm 5.4pt 0cm 5.4pt; height: 44.55pt;" valign="top" nowrap="nowrap" width="436"&gt;_x000D_
&lt;td style="width: 39.0pt; border: solid windowtext 1.0pt; border-left: none; padding: 0cm 0cm 0cm 0cm; height: 44.55pt;" width="52"&gt;_x000D_
&lt;p class="MsoNormal"&gt;&lt;span style="line-height: 107%;"&gt;Age_x000D_
_x000D_
&lt;td style="width: 78.65pt; border: solid windowtext 1.0pt; border-left: none; padding: 0cm 5.4pt 0cm 5.4pt; height: 44.55pt;" nowrap="nowrap" width="105"&gt;_x000D_
&lt;p class="MsoNormal"&gt;&lt;span style="line-height: 107%;"&gt;Obese_x000D_
&lt;p class="MsoNormal"&gt;&lt;span style="line-height: 107%;"&gt;(BMI &gt;= 30kg/m²)_x000D_
_x000D_
_x000D_
&lt;tr style="mso-yfti-irow: 1; height: 15.0pt;"&gt;_x000D_
&lt;td style="width: 327.25pt; border: solid windowtext 1.0pt; border-top: none; padding: 0cm 5.4pt 0cm 5.4pt; height: 15.0pt;" valign="top" nowrap="nowrap" width="436"&gt;_x000D_
&lt;p class="MsoNormal"&gt;&lt;span style="line-height: 107%;"&gt;ALAS (Nov 2020/21) _x000D_
_x000D_
&lt;td style="width: 39.0pt; border-top: none; border-left: none; border-bottom: solid windowtext 1.0pt; border-right: solid windowtext 1.0pt; padding: 0cm 0cm 0cm 0cm; height: 15.0pt;" width="52"&gt;_x000D_
&lt;p class="MsoNormal"&gt;&lt;span style="line-height: 107%;"&gt;18+_x000D_
_x000D_
&lt;td style="width: 78.65pt; border-top: none; border-left: none; border-bottom: solid windowtext 1.0pt; border-right: solid windowtext 1.0pt; padding: 0cm 5.4pt 0cm 5.4pt; height: 15.0pt;" nowrap="nowrap" width="105"&gt;_x000D_
&lt;p class="MsoNormal"&gt;&lt;span style="line-height: 107%;"&gt;25.3% _x000D_
_x000D_
_x000D_
&lt;tr style="mso-yfti-irow: 2; mso-yfti-lastrow: yes; height: 15.0pt;"&gt;_x000D_
&lt;td style="width: 327.25pt; border: solid windowtext 1.0pt; border-top: none; padding: 0cm 5.4pt 0cm 5.4pt; height: 15.0pt;" valign="top" nowrap="nowrap" width="436"&gt;_x000D_
&lt;p class="MsoNormal"&gt;&lt;span style="line-height: 107%;"&gt;HSE (2019)_x000D_
_x000D_
&lt;td style="width: 39.0pt; border-top: none; border-left: none; border-bottom: solid windowtext 1.0pt; border-right: solid windowtext 1.0pt; padding: 0cm 0cm 0cm 0cm; height: 15.0pt;" width="52"&gt;_x000D_
&lt;p class="MsoNormal"&gt;&lt;span style="line-height: 107%;"&gt;16+_x000D_
_x000D_
&lt;td style="width: 78.65pt; border-top: none; border-left: none; border-bottom: solid windowtext 1.0pt; border-right: solid windowtext 1.0pt; padding: 0cm 5.4pt 0cm 5.4pt; height: 15.0pt;" nowrap="nowrap" width="105"&gt;_x000D_
&lt;p class="MsoNormal"&gt;&lt;span style="line-height: 107%;"&gt;28.0%</t>
  </si>
  <si>
    <t>&lt;p class="MsoNormal"&gt;The age-standardised proportions presented are directly age-standardised rates per 100 people, represented as a percentage. This is the weighted number of respondents aged 18 and over with a body mass index (BMI) classified as obese (greater than or equal to 30kg/m²), calculated from the adjusted height and weight variables divided by the weighted number of respondents aged 18 and over with a BMI classification, standardised to the European Standard Population, multiplied by 100._x000D_
&lt;p class="MsoNormal"&gt;Questions on self-reported height and weight are included in Active Lives Adult Survey to provide data for monitoring obesity in adults at local authority level._x000D_
&lt;p class="MsoNormal" style="mso-margin-top-alt: auto; mso-margin-bottom-alt: auto; line-height: normal;"&gt;&lt;span style="mso-fareast-font-family: 'Times New Roman'; mso-fareast-language: EN-GB;"&gt;This indicator presents adjusted and directly age-standardised data to provide the best possible estimate of local level prevalence.WeightingThe obesity estimates are calculated from the survey weighted counts, using the weighting variable (wt_final) available from the Active Lives Adult Survey dataset. Weighting is required to reduce the bias in survey estimates. Weights are produced to make the weighted achieved sample match the population as closely as possible.For the Active Lives Adult Survey, the weights correct for the disproportionate selection of addresses across local authorities and for the selection of adults and youths within households. They also adjust the achieved sample by month to control for seasonality.Self-report adjustments&lt;span style="font-variant-ligatures: normal; font-variant-caps: normal; orphans: 2; text-align: start; widows: 2; -webkit-text-stroke-width: 0px; text-decoration-thickness: initial; text-decoration-style: initial; text-decoration-color: initial; float: none; word-spacing: 0px;"&gt;Questions on self-reported height and weight are included in the Active Lives Adult Survey to provide data for monitoring excess weight in adults at local authority level for the Public Health Outcomes Framework (PHOF).&lt;br style="font-variant-ligatures: normal; font-variant-caps: normal; orphans: 2; text-align: start; widows: 2; -webkit-text-stroke-width: 0px; text-decoration-thickness: initial; text-decoration-style: initial; text-decoration-color: initial; word-spacing: 0px;" /&gt;&lt;span style="font-variant-ligatures: normal; font-variant-caps: normal; orphans: 2; text-align: start; widows: 2; -webkit-text-stroke-width: 0px; text-decoration-thickness: initial; text-decoration-style: initial; text-decoration-color: initial; float: none; word-spacing: 0px;"&gt;It is known that adults tend to underestimate their weight and overestimate their height when providing self-reported measurements and the extent to which this occurs can differ between population groups. Therefore, prevalence of obesity calculated from self-reported data is likely to produce lower estimates than prevalence calculated from measured data.&lt;br style="font-variant-ligatures: normal; font-variant-caps: normal; orphans: 2; text-align: start; widows: 2; -webkit-text-stroke-width: 0px; text-decoration-thickness: initial; text-decoration-style: initial; text-decoration-color: initial; word-spacing: 0px;" /&gt;&lt;span style="font-variant-ligatures: normal; font-variant-caps: normal; orphans: 2; text-align: start; widows: 2; -webkit-text-stroke-width: 0px; text-decoration-thickness: initial; text-decoration-style: initial; text-decoration-color: initial; float: none; word-spacing: 0px;"&gt;Differences between self-reported and measured height and weight vary in a systematic way, primarily as a function of age and sex. This systematic variation can be described by formulas which may be used to adjust self-reported height and weight measurements at an individual level to give likely actual height and weight.&lt;br style="font-variant-ligatures: normal; font-variant-caps: normal; orphans: 2; text-align: start; widows: 2; -webkit-text-stroke-width: 0px; text-decoration-thickness: initial; text-decoration-style: initial; text-decoration-color: initial; word-spacing: 0px;" /&gt;&lt;span style="font-variant-ligatures: normal; font-variant-caps: normal; orphans: 2; text-align: start; widows: 2; -webkit-text-stroke-width: 0px; text-decoration-thickness: initial; text-decoration-style: initial; text-decoration-color: initial; float: none; word-spacing: 0px;"&gt;The Active Lives Adult Survey self-reported height and weight have been adjusted by OHID at individual level using formulas estimated by researchers at University College London (UCL) with Health Survey for England (HSE) data from 2011 to 2016. HSE collects data on both self-report and measured height and weight from the same individuals and this allows adjustment formulas to be estimated. Further details of the cross-sectional analysis conducted by UCL can be found in the  https://digital.nhs.uk/data-and-information/areas-of-interest/public-health/health-survey-for-england-predicting-height-weight-and-body-mass-index-from-self-reported-data &lt;span style="font-variant-ligatures: normal; font-variant-caps: normal; orphans: 2; text-align: start; widows: 2; -webkit-text-stroke-width: 0px; text-decoration-thickness: initial; text-decoration-style: initial; text-decoration-color: initial; float: none; word-spacing: 0px;"&gt;._x000D_
&lt;p class="MsoNormal" style="mso-margin-top-alt: auto; mso-margin-bottom-alt: auto; line-height: normal;"&gt;Age-standardisation&lt;span style="font-variant-ligatures: normal; font-variant-caps: normal; orphans: 2; text-align: start; widows: 2; -webkit-text-stroke-width: 0px; text-decoration-thickness: initial; text-decoration-style: initial; text-decoration-color: initial; float: none; word-spacing: 0px;"&gt;The estimates have been age-standardised, to the European Standard Population, to improve comparability of obesity prevalence between Local Authorities and over time.</t>
  </si>
  <si>
    <t>European Standard Population</t>
  </si>
  <si>
    <t>&lt;p class="MsoNormal"&gt;An approximate 95% and 99.8% confidence interval was derived from 10,000 simulations of obesity prevalence for each age group within each area. Each prevalence simulation was calculated by_x000D_
&lt;p class="MsoNormal"&gt;1&lt;span style="mso-spacerun: yes;"&gt; drawing a number of ‘successes’ randomly from a binomial distribution ~Bin(n,p) when n is the         unweighted total population estimate and p is the weighted prevalence of excess weight._x000D_
&lt;p class="MsoNormal"&gt;2&lt;span style="mso-spacerun: yes;"&gt; dividing the number of ‘successes’ by the unweighted total respondents_x000D_
&lt;p class="MsoNormal"&gt;The 2.5th and 97.5th percentiles and 0.1th and 99.9th percentiles of these prevalence estimates were then found to give the 95% and 99.8% confidence intervals respectively.</t>
  </si>
  <si>
    <t>Number of adults aged 18+ with a BMI classified as obese, calculated from the adjusted height and weight variables. Adults are defined as obese if their body mass index (BMI) is greater than or equal to 30kg/m²._x000D_
Those not recorded as male or female are excluded from the analysis. This is because the adjustment calculations are developed for males and females separately._x000D_
Respondents with a recorded height &lt; 1m or &gt;= 2.3m are excluded, as they are outside of the accepted range._x000D_
Respondents with no recorded height or weight are excluded._x000D_
Those aged under 18 yrs are excluded, as the BMI classifications have been developed for those aged 18+ yrs and are not the correct classification for those aged under 18 yrs._x000D_
Respondents that are recorded as pregnant are excluded as pregnancy will affect a woman’s BMI result. The NHS BMI calculator advises that pregnant women should use their pre-pregnancy weight when calculating their BMI._x000D_
Further details on the weightings, self-report adjustments and age-standardisation can be found in the Methodology section.</t>
  </si>
  <si>
    <t>Number of adults aged 18+ with valid height and weight recorded._x000D_
Those not recorded as male or female are excluded from the analysis. This is because the adjustment calculations are developed for males and females separately._x000D_
Respondents with a recorded height &lt; 1m or &gt;= 2.3m are excluded, as they are outside of the accepted range._x000D_
Respondents with no recorded height or weight are excluded._x000D_
Those aged under 18 yrs are excluded, as the BMI classifications have been developed for those aged 18+ yrs and are not the correct classification for those aged under 18 yrs._x000D_
Respondents that are recorded as pregnant are excluded as pregnancy will affect a woman’s BMI result. The NHS BMI calculator advises that pregnant women should use their pre-pregnancy weight when calculating their BMI._x000D_
Further details on the weightings, self-report adjustments and age-standardisation can be found in theMethodologysection.</t>
  </si>
  <si>
    <t>&lt;p class="MsoNormal"&gt;As outlined in the Methodology section, this indicator uses prediction equations to adjust the self-reported height and weight of respondents. Prediction equations are specific to time, place, target population and methods of data collection. As such, these may not be applicable to surveys with more recent data, or different sociodemographic, health and self-reported anthropometric profiles._x000D_
&lt;p class="MsoNormal"&gt;The NHS Digital  https://digital.nhs.uk/data-and-information/areas-of-interest/public-health/health-survey-for-england-predicting-height-weight-and-body-mass-index-from-self-reported-data  found that the usefulness of prediction equations has been demonstrated by the ability to reduce considerably, although not eliminate, the differences between self-reported and measured anthropometrics across a few, easily gathered sociodemographic and health-related variables.</t>
  </si>
  <si>
    <t>&lt;p style="margin-bottom: 1em;"&gt;RevisionsThe May 2023 update included a full revision of the data for the  https://fingertips.phe.org.uk/profile/physical-activity/data#page/3/gid/1938133001/pat/15/par/E92000001/ati/6/are/E12000004/iid/93088/age/168/sex/4/cat/-1/ctp/-1/yrr/1/cid/4/tbm/1/page-options/car-do-0  and the  https://fingertips.phe.org.uk/profile/physical-activity/data#page/3/gid/1938133001/pat/15/par/E92000001/ati/6/are/E12000004/iid/93881/age/168/sex/4/cat/-1/ctp/-1/yrr/1/cid/4/tbm/1  indicators, with all previously published data overwritten._x000D_
&lt;p style="margin-bottom: 1em;"&gt;The replacement of all previously published data was required as the adjustments applied to the self-reported height and weight data have been updated and published by NHS Digital in the https://digital.nhs.uk/data-and-information/areas-of-interest/public-health/health-survey-for-england-predicting-height-weight-and-body-mass-index-from-self-reported-data  report._x000D_
&lt;p style="margin-bottom: 1em;"&gt;The updated adjustments for height and weight have been applied to the new data point (November 2021 to 2022) and the whole back series (November 2015 to 2016 to November 2020 to 2021). A review of the estimates indicates that for both indicators at England level the values have changed no more than plus or minus 0.2 percentage points. At local authority level for the November 2020 to 2021 estimates, most values remain the same and any changes were no more than plus or minus 1.4 percentage points._x000D_
&lt;p class="MsoNormal"&gt;DefinitionsDenominator values in the download data are unweighted counts. All analyses for this indicator have been weighted and age-standardised to the European Standard Population.Working Status Working is defined as those that reported their current working status as either working full-time or working part-time. Unemployed includes those that reported being unemployed for less than 12 months or more than 12 months. Inactive is defined as those that reported their current working status as retired, looking after house/children or long-term sick or disabled. The Working Status category excludes those that report their working status as student or other.DisabilityDisability is defined as self-reporting of any physical or mental health conditions or illnesses that have lasted or are expected to last 12 months or more, that have a substantial effect on the ability to carry out normal daily activities.Socioeconomic statusValid respondents were assigned to one of nine National Statistics Socio-economic classification (NS-SEC) analytic classes. These NS-SEC classes were then grouped to provide 8 categories:_x000D_
&lt;p class="MsoNormal"&gt;Managerial, administrative and professional occupations (NS SEC 1-2)_x000D_
&lt;p class="MsoNormal"&gt;Intermediate occupations (NS SEC 3)_x000D_
&lt;p class="MsoNormal"&gt;Self employed and small employers (NS SEC 4)_x000D_
&lt;p class="MsoNormal"&gt;Lower supervisory and technical occupations (NS SEC 5)_x000D_
&lt;p class="MsoNormal"&gt;Routine and manual occupations - Semi-routine and routine occupations (NS SEC 6-7)_x000D_
&lt;p class="MsoNormal"&gt;Long term unemployed or never worked (NS SEC 8)_x000D_
&lt;p class="MsoNormal"&gt;Students (NS SEC 9)_x000D_
&lt;p class="MsoNormal"&gt;Other / unclassified (NS SEC 9)_x000D_
&lt;p class="MsoNormal"&gt;Level of education Valid respondents selected their highest educational qualification from one of 7 options. This included any educational, professional, vocational or other work-related qualifications for which they received a certificate:Level 4 or above; Degree level or above; Other Higher Education below degree levelLevel 3 and equivalents - A levels, NVQ level 3 and equivalents INFO includes AS level, SVQ and GNVQ level 3, BTEC NationalLevel 2 and equivalents - GCSE/O level grade A*-C, NVQ level 2 and equivalents INFO: includes SVQ and GNVQ level 2, BTEC first or general diplomaLevel 1 and below - includes GCSE or O level below grade C, CSE below grade 1, NVQ, SVQ and GNVQ level 1, BTEC first or general certificateAnother type of qualification - includes other vocational or professional or foreign qualificationsNo qualificationsLevel of education - data quality note for 2019/2020Please note that the data for the highest attained level of education include only online responses due to a scanning issue impacting the postal entries.</t>
  </si>
  <si>
    <t>Obesity in adults</t>
  </si>
  <si>
    <t>Percentage of people aged 18 and over classified as living with obesity</t>
  </si>
  <si>
    <t>Fieldwork for the Active Lives Adult Survey continued throughout the pandemic. The survey instrument was largely unchanged. Caveats were added to various sections to acknowledge that not all types of physical activity listed may be possible at the time at which respondents completed the survey. An accompanying leaflet regarding coronavirus was introduced into all Active Lives mailings from April 2020 until May 2021 in order to inform potential participants about the importance of completing the Active Lives Survey during these exceptional times, so that a picture could be built up of the impact coronavirus is having on people’s lives, their ability to stay active and overall wellbeing. Included in the leaflet was an invitation to check out Sport England’s “Join the Movement” campaign, which offers advice and inspiration to help people stay active at this time using this link:  https://www.sportengland.org/jointhemovement . There was also a link to information regarding the NHS guidelines about exercising:  https://www.nhs.uk/live-well/exercise/</t>
  </si>
  <si>
    <t>The percentage of respondents aged 16 and over who reported they had eaten 5 or more portions of fruit and vegetables on the previous day.</t>
  </si>
  <si>
    <t>&lt;p class="MsoNormal"&gt;New indicator_x000D_
&lt;p class="MsoNormal"&gt;This indicator supersedes the previous ‘5-a-day’ fruit and vegetable consumption indicator ( https://fingertips.phe.org.uk/profile/public-health-outcomes-framework/data#page/4/gid/1000042/pat/159/par/K02000001/ati/15/are/E92000001/iid/93077/age/164/sex/4/cat/-1/ctp/-1/yrr/1/cid/4/tbm/1 ). The source data for this indicator is unchanged and remains  https://www.sportengland.org/research/active-lives-survey/  but a new indicator was required due to a change in the survey questions which has made the estimates not comparable to the superseded indicator._x000D_
&lt;p class="MsoNormal"&gt;The previous estimates of fruit and vegetable consumption from the ALAS were derived from 2 separate questions (How many portions of fruit did you eat yesterday? and How many portions of vegetables did you eat yesterday?). Since November 2020 the ALAS has included a single fruit and vegetable consumption question (How many portions offruitand vegetablesdid you eat yesterday?).The current estimates (2020 to 2021 onwards) are not comparable with the previous estimates (between 2015 to 2016 and 2019 to 2020) as the current estimates are consistently around 20 percentage points lower than the previous estimates. Although the estimates of those meeting the ‘5-a-day’ fruit and vegetable consumption recommendations are significantly lower from the single question, the ranking order across local authorities or inequality groups is similar._x000D_
&lt;p class="MsoNormal"&gt;Monitoring of fruit and vegetable consumption_x000D_
&lt;p class="MsoNormal"&gt;Fruit and vegetables are part of a healthy, balanced diet and can help the public stay healthy._x000D_
&lt;p class="MsoNormal"&gt;Evidence shows there are significant health benefits to getting at least 5 portions of a variety of fruit and vegetables every day. A portion of fruit or vegetables is 80g._x000D_
&lt;p class="MsoNormal"&gt;The  https://www.nhs.uk/live-well/eat-well/5-a-day/  is based on advice from the World Health Organization (WHO), which recommends eating a minimum of 400g of fruit and vegetables a day to lower the risk of serious health problems, such as heart disease, stroke and some types of cancer._x000D_
&lt;p class="MsoNormal"&gt;Data from the  http://healthsurvey.hscic.gov.uk/data-visualisation/data-visualisation/explore-the-trends/fruit-vegetables.aspx  estimated the proportions of adults in England who ate the recommended five portions of fruit and vegetables per day increased from 24% in 2001 to 30% on 2006. Since then, the proportions have varied between 26% and 29%._x000D_
&lt;p class="MsoNormal"&gt;Understanding the data, the trends and patterns enables us to make the case for national and local action, which includes policy and approaches to create health promoting environments; healthier food and activity options; social marketing campaigns to support behaviour change; and work with partners to design and tailor approaches to meet needs of particular groups of people._x000D_
&lt;p class="MsoNormal"&gt;Questions on self-reported fruit and vegetable consumption are included in the ALAS to provide data for monitoring of the 5-a-day recommendations in adults at local authority level.</t>
  </si>
  <si>
    <t>&lt;p class="MsoNormal"&gt;Active Lives Adult Survey, Sport England https://www.sportengland.org/research/active-lives-survey/ _x000D_
&lt;p class="MsoNormal"&gt;Justification of data source_x000D_
&lt;p class="MsoNormal"&gt;The Active Lives Adult Survey (ALAS) has been chosen as the data source for this indicator as it provides routine, robust data for fruit and vegetable consumption at local authority level._x000D_
&lt;p class="MsoNormal"&gt;The survey provides self reported fruit and vegetable consumption, which can be used to produce estimates of those meeting the ‘5-a-day’ fruit and vegetable consumption recommendations._x000D_
&lt;p class="MsoNormal"&gt;National level 5-a-day consumption is also measured by the  https://digital.nhs.uk/data-and-information/publications/statistical/health-survey-for-england  and the  https://www.gov.uk/government/collections/national-diet-and-nutrition-survey  but the survey sample sizes for these surveys are not sufficient to provide local authority level estimates. OHID have produced this indicator for each local authority in England based on ALAS data to support local monitoring of 5-a-day consumption, OHID have produced this indicator for each local authority in England based on ALAS data._x000D_
&lt;p class="MsoNormal"&gt;Estimates from the different surveys are not directly comparable as the data collection methodologies are different. For the HSE, participants are asked numerous questions, including separate questions about fruits, vegetables and pulses, and portion sizes. For the NDNS, data are collected using food diaries. Foods are then broken down to their component parts and fruit and vegetable portions are calculated._x000D_
&lt;p class="MsoNormal"&gt;Although there are methodological differences between ALAS, HSE and NDNS, all sets of estimates display similar trends across age groups and levels of deprivation._x000D_
&lt;p class="MsoNormal"&gt;The table below provides England level estimates of those meeting the ‘5-a-day’ fruit and vegetable consumption recommendations which are currently in the public domain. Note: methodologies vary so comparisons between the surveys should be made with caution._x000D_
&lt;p class="MsoNormal"&gt;&lt;span style="mso-tab-count: 1;"&gt; _x000D_
&lt;table class="MsoTableGrid" style="border-collapse: collapse; border: none; mso-border-alt: solid windowtext .5pt; mso-yfti-tbllook: 1184; mso-padding-alt: 0cm 5.4pt 0cm 5.4pt;" border="1" cellspacing="0" cellpadding="0"&gt;_x000D_
_x000D_
&lt;tr style="mso-yfti-irow: 0; mso-yfti-firstrow: yes;"&gt;_x000D_
&lt;td style="width: 150.25pt; border: solid windowtext 1.0pt; mso-border-alt: solid windowtext .5pt; padding: 0cm 5.4pt 0cm 5.4pt;" valign="top" width="200"&gt;_x000D_
&lt;p class="MsoNormal" style="margin-bottom: 0cm; line-height: normal;"&gt;Survey_x000D_
_x000D_
&lt;td style="width: 150.25pt; border: solid windowtext 1.0pt; border-left: none; mso-border-left-alt: solid windowtext .5pt; mso-border-alt: solid windowtext .5pt; padding: 0cm 5.4pt 0cm 5.4pt;" valign="top" width="200"&gt;_x000D_
&lt;p class="MsoNormal" style="margin-bottom: 0cm; line-height: normal;"&gt;Age group (Years)_x000D_
_x000D_
&lt;td style="width: 150.3pt; border: solid windowtext 1.0pt; border-left: none; mso-border-left-alt: solid windowtext .5pt; mso-border-alt: solid windowtext .5pt; padding: 0cm 5.4pt 0cm 5.4pt;" valign="top" width="200"&gt;_x000D_
&lt;p class="MsoNormal" style="margin-bottom: 0cm; line-height: normal;"&gt;Percentage meeting 5-a-day recommendations_x000D_
_x000D_
_x000D_
&lt;tr style="mso-yfti-irow: 1;"&gt;_x000D_
&lt;td style="width: 150.25pt; border: solid windowtext 1.0pt; border-top: none; mso-border-top-alt: solid windowtext .5pt; mso-border-alt: solid windowtext .5pt; padding: 0cm 5.4pt 0cm 5.4pt;" valign="top" width="200"&gt;_x000D_
&lt;p class="MsoNormal" style="margin-bottom: 0cm; line-height: normal;"&gt;ALAS (2021 to 2022)_x000D_
_x000D_
&lt;td style="width: 150.25pt; border-top: none; border-left: none; border-bottom: solid windowtext 1.0pt; border-right: solid windowtext 1.0pt; mso-border-top-alt: solid windowtext .5pt; mso-border-left-alt: solid windowtext .5pt; mso-border-alt: solid windowtext .5pt; padding: 0cm 5.4pt 0cm 5.4pt;" valign="top" width="200"&gt;_x000D_
&lt;p class="MsoNormal" style="margin-bottom: 0cm; line-height: normal;"&gt;16 and over_x000D_
_x000D_
&lt;td style="width: 150.3pt; border-top: none; border-left: none; border-bottom: solid windowtext 1.0pt; border-right: solid windowtext 1.0pt; mso-border-top-alt: solid windowtext .5pt; mso-border-left-alt: solid windowtext .5pt; mso-border-alt: solid windowtext .5pt; padding: 0cm 5.4pt 0cm 5.4pt;" valign="top" width="200"&gt;_x000D_
&lt;p class="MsoNormal" style="margin-bottom: 0cm; line-height: normal;"&gt;32.5%_x000D_
_x000D_
_x000D_
&lt;tr style="mso-yfti-irow: 2;"&gt;_x000D_
&lt;td style="width: 150.25pt; border: solid windowtext 1.0pt; border-top: none; mso-border-top-alt: solid windowtext .5pt; mso-border-alt: solid windowtext .5pt; padding: 0cm 5.4pt 0cm 5.4pt;" valign="top" width="200"&gt;_x000D_
&lt;p class="MsoNormal" style="margin-bottom: 0cm; line-height: normal;"&gt;HSE (2018)_x000D_
_x000D_
&lt;td style="width: 150.25pt; border-top: none; border-left: none; border-bottom: solid windowtext 1.0pt; border-right: solid windowtext 1.0pt; mso-border-top-alt: solid windowtext .5pt; mso-border-left-alt: solid windowtext .5pt; mso-border-alt: solid windowtext .5pt; padding: 0cm 5.4pt 0cm 5.4pt;" valign="top" width="200"&gt;_x000D_
&lt;p class="MsoNormal" style="margin-bottom: 0cm; line-height: normal;"&gt;16 and over_x000D_
_x000D_
&lt;td style="width: 150.3pt; border-top: none; border-left: none; border-bottom: solid windowtext 1.0pt; border-right: solid windowtext 1.0pt; mso-border-top-alt: solid windowtext .5pt; mso-border-left-alt: solid windowtext .5pt; mso-border-alt: solid windowtext .5pt; padding: 0cm 5.4pt 0cm 5.4pt;" valign="top" width="200"&gt;_x000D_
&lt;p class="MsoNormal" style="margin-bottom: 0cm; line-height: normal;"&gt;27.5%_x000D_
_x000D_
_x000D_
&lt;tr style="mso-yfti-irow: 3; mso-yfti-lastrow: yes;"&gt;_x000D_
&lt;td style="width: 150.25pt; border: solid windowtext 1.0pt; border-top: none; mso-border-top-alt: solid windowtext .5pt; mso-border-alt: solid windowtext .5pt; padding: 0cm 5.4pt 0cm 5.4pt;" valign="top" width="200"&gt;_x000D_
&lt;p class="MsoNormal" style="margin-bottom: 0cm; line-height: normal;"&gt;NDNS (between 2016 to 2017 and 2018 to 2019)_x000D_
_x000D_
&lt;td style="width: 150.25pt; border-top: none; border-left: none; border-bottom: solid windowtext 1.0pt; border-right: solid windowtext 1.0pt; mso-border-top-alt: solid windowtext .5pt; mso-border-left-alt: solid windowtext .5pt; mso-border-alt: solid windowtext .5pt; padding: 0cm 5.4pt 0cm 5.4pt;" valign="top" width="200"&gt;_x000D_
&lt;p class="MsoNormal" style="margin-bottom: 0cm; line-height: normal;"&gt;19 to 64_x000D_
_x000D_
&lt;td style="width: 150.3pt; border-top: none; border-left: none; border-bottom: solid windowtext 1.0pt; border-right: solid windowtext 1.0pt; mso-border-top-alt: solid windowtext .5pt; mso-border-left-alt: solid windowtext .5pt; mso-border-alt: solid windowtext .5pt; padding: 0cm 5.4pt 0cm 5.4pt;" valign="top" width="200"&gt;_x000D_
&lt;p class="MsoNormal" style="margin-bottom: 0cm; line-height: normal;"&gt;33.3%</t>
  </si>
  <si>
    <t>The numerator is divided by the denominator and multiplied by 100._x000D_
&lt;span style="box-sizing: border-box; padding: 0px; margin: 0px; border: none; outline: none;"&gt;Weighting&lt;br style="box-sizing: border-box; padding: 0px; margin: 0px; border: none; outline: none;" /&gt;The fruit and vegetable consumption estimates are calculated from the survey weighted counts, using the weighting variable (&lt;em style="box-sizing: border-box; padding: 0px; margin: 0px; border: none; outline: none;"&gt;wt_final) available from the Active Lives Adult Survey dataset. Weighting is required to reduce the bias in survey estimates. Weights are produced to make the weighted achieved sample match the population as closely as possible.&lt;br style="box-sizing: border-box; padding: 0px; margin: 0px; border: none; outline: none;" /&gt;&lt;br style="box-sizing: border-box; padding: 0px; margin: 0px; border: none; outline: none;" /&gt;For the Active Lives Adult Survey, the weights correct for the disproportionate selection of addresses across local authorities and for the selection of adults and youths within households. They also adjust the achieved sample by month to control for seasonality.</t>
  </si>
  <si>
    <t>&lt;p class="MsoNormal" style="box-sizing: border-box; padding: 0px; margin: 0px 0px 1rem; border-top: none; border-right: none; border-bottom: 1px none; border-left: none; border-image: initial; outline: none; box-shadow: inset 0 0 0 9999px var(--bs-table-accent-bg);"&gt;An approximate 95% and 99.8% confidence interval was derived from 10,000 simulations of weighted prevalence for each area. Each prevalence simulation was calculated by_x000D_
&lt;p class="MsoNormal" style="box-sizing: border-box; padding: 0px; margin: 0px 0px 1rem; border-top: none; border-right: none; border-bottom: 1px none; border-left: none; border-image: initial; outline: none; box-shadow: inset 0 0 0 9999px var(--bs-table-accent-bg);"&gt;1&lt;span style="box-sizing: border-box; padding: 0px; margin: 0px; border: none; outline: none;"&gt;drawing a number of ‘successes’ randomly from a binomial distribution ~Bin(n,p) when n is the unweighted total population estimate and p is the weighted prevalence._x000D_
&lt;p class="MsoNormal" style="box-sizing: border-box; padding: 0px; margin: 0px 0px 1rem; border-top: none; border-right: none; border-bottom: 1px none; border-left: none; border-image: initial; outline: none; box-shadow: inset 0 0 0 9999px var(--bs-table-accent-bg);"&gt;2&lt;span style="box-sizing: border-box; padding: 0px; margin: 0px; border: none; outline: none;"&gt;dividing the number of ‘successes’ by the unweighted total respondents_x000D_
&lt;p class="MsoNormal" style="box-sizing: border-box; padding: 0px; margin: 0px 0px 1rem; border-top: none; border-right: none; border-bottom: 1px none; border-left: none; border-image: initial; outline: none; box-shadow: inset 0 0 0 9999px var(--bs-table-accent-bg);"&gt;_x000D_
&lt;p class="MsoNormal" style="box-sizing: border-box; padding: 0px; margin: 0px 0px 1rem; border-top: none; border-right: none; border-bottom: 1px none; border-left: none; border-image: initial; outline: none; box-shadow: inset 0 0 0 9999px var(--bs-table-accent-bg);"&gt;The 2.5th and 97.5th percentiles and 0.1th and 99.9th percentiles of these prevalence estimates were then found to give the 95% and 99.8% confidence intervals respectively.</t>
  </si>
  <si>
    <t>Number of respondents aged 16 and over, with a valid response to the fruit and vegetable consumption question, eating 5 or more portions of fruit and vegetables on the previous day.Respondents were asked:How many portions of fruit and vegetables did you eat yesterday? (Please include all fruit and vegetables, including fresh, frozen, dried or tinned, stewed fruit or fruit juices and smoothies, but do not include any potatoes you ate. Fruit juice, beans and pulses only count as one portion no matter how much you have).&lt;span style="box-sizing: border-box; padding: 0px; margin: 0px; border: none; outline: none;"&gt;Weighting&lt;br style="box-sizing: border-box; padding: 0px; margin: 0px; border: none; outline: none;" /&gt;All analyses for this indicator have been weighted. The fruit and vegetable consumption estimates are calculated from the survey weighted counts, using the weighting variable (&lt;em style="box-sizing: border-box; padding: 0px; margin: 0px; border: none; outline: none;"&gt;wt_final) available from the Active Lives Adult Survey dataset. Weighting is required to reduce the bias in survey estimates. Weights are produced to make the weighted achieved sample match the population as closely as possible.&lt;br style="box-sizing: border-box; padding: 0px; margin: 0px; border: none; outline: none;" /&gt;&lt;br style="box-sizing: border-box; padding: 0px; margin: 0px; border: none; outline: none;" /&gt;For the Active Lives Adult Survey, the weights correct for the disproportionate selection of addresses across local authorities and for the selection of adults and youths within households. They also adjust the achieved sample by month to control for seasonality.</t>
  </si>
  <si>
    <t>Number of respondents aged 16 and over, with a valid response to the fruit and vegetable consumption question.&lt;br style="box-sizing: border-box; padding: 0px; margin: 0px; border-top: none; border-right: none; border-bottom: 1px none; border-left: none; border-image: initial; outline: none; box-shadow: inset 0 0 0 9999px var(--bs-table-accent-bg);" /&gt;Respondents were asked:How many portions of fruit and vegetables did you eat yesterday? (Please include all fruit and vegetables, including fresh, frozen, dried or tinned, stewed fruit or fruit juices and smoothies, but do not include any potatoes you ate. Fruit juice, beans and pulses only count as one portion no matter how much you have).&lt;br style="box-sizing: border-box; padding: 0px; margin: 0px; border-top: none; border-right: none; border-bottom: 1px none; border-left: none; border-image: initial; outline: none; box-shadow: inset 0 0 0 9999px var(--bs-table-accent-bg);" /&gt;&lt;span style="box-sizing: border-box; padding: 0px; margin: 0px; border: none; outline: none;"&gt;Weighting&lt;br style="box-sizing: border-box; padding: 0px; margin: 0px; border: none; outline: none;" /&gt;All analyses for this indicator have been weighted. The fruit and vegetable consumption estimates are calculated from the survey weighted counts, using the weighting variable (&lt;em style="box-sizing: border-box; padding: 0px; margin: 0px; border: none; outline: none;"&gt;wt_final) available from the Active Lives Adult Survey dataset. Weighting is required to reduce the bias in survey estimates. Weights are produced to make the weighted achieved sample match the population as closely as possible.&lt;br style="box-sizing: border-box; padding: 0px; margin: 0px; border: none; outline: none;" /&gt;&lt;br style="box-sizing: border-box; padding: 0px; margin: 0px; border: none; outline: none;" /&gt;For the Active Lives Adult Survey, the weights correct for the disproportionate selection of addresses across local authorities and for the selection of adults and youths within households. They also adjust the achieved sample by month to control for seasonality.</t>
  </si>
  <si>
    <t>&lt;span style="line-height: 107%;"&gt;This indicator supersedes the previous ‘5-a-day’ fruit and vegetable consumption indicator (&lt;span style="line-height: 107%; mso-ascii-theme-font: minor-latin; mso-fareast-font-family: Calibri; mso-fareast-theme-font: minor-latin; mso-hansi-theme-font: minor-latin; mso-bidi-font-family: 'Times New Roman'; mso-bidi-theme-font: minor-bidi; mso-ansi-language: EN-GB; mso-fareast-language: EN-US; mso-bidi-language: AR-SA;"&gt;&lt;a href="https://fingertips.phe.org.uk/profile/public-health-outcomes-framework/data#page/4/gid/1000042/pat/159/par/K02000001/ati/15/are/E92000001/iid/93077/age/164/sex/4/cat/-1/ctp/-1/yrr/1/cid/4/tbm/1" target="_blank" rel="noopener"&gt;&lt;span style="line-height: 107%;"&gt;C15 - Proportion of the population meeting the recommended '5-a-day' on a 'usual day' (adults)&lt;span style="line-height: 107%;"&gt;). The survey source for this indicator is unchanged and remains&lt;span style="line-height: 107%; mso-ascii-theme-font: minor-latin; mso-fareast-font-family: Calibri; mso-fareast-theme-font: minor-latin; mso-hansi-theme-font: minor-latin; mso-bidi-font-family: 'Times New Roman'; mso-bidi-theme-font: minor-bidi; mso-ansi-language: EN-GB; mso-fareast-language: EN-US; mso-bidi-language: AR-SA;"&gt;&lt;a href="https://www.sportengland.org/research/active-lives-survey/" target="_blank" rel="noopener"&gt;&lt;span style="line-height: 107%;"&gt;Sport England’s Active Lives Adult Survey (ALAS)&lt;span style="line-height: 107%;"&gt; buta new indicator was required due to a change in the survey questions which has made the estimates not comparable to the superseded indicator.&lt;span style="line-height: 107%;"&gt;The previous estimates of fruit and vegetable consumption from the ALAS were derived from 2 separate questions (How many portions of fruit did you eat yesterday?andHow many portions of vegetables did you eat yesterday?). Since November 2020 the ALAS has combined the fruit and vegetable elements into a single consumption question (How many portions offruitand vegetablesdid you eat yesterday?)._x000D_
&lt;p class="MsoNormal" style="mso-margin-top-alt: auto; mso-margin-bottom-alt: auto;"&gt;&lt;span style="line-height: 107%; mso-themecolor: text1;"&gt;The last data point of the previous ‘5-a-day’ fruit and vegetable consumption indicator from 2019 to 2020 estimated that 55.4% of adults in England met the 5-a-day recommendations. This is much higher than the current indicator in 2021 to 2022, where the England estimate was 32.5%. A similar decrease of around 20 percentage points was consistently seen when comparing individual local authorities and across inequality groups._x000D_
&lt;p class="MsoNormal" style="mso-margin-top-alt: auto; mso-margin-bottom-alt: auto;"&gt;&lt;span style="line-height: 107%; mso-themecolor: text1;"&gt;Users should not report this as a decrease in the percentage of adults aged 16 and over meeting the '5-a-day' fruit and vegetable consumption recommendations due to the change in survey questions._x000D_
&lt;p class="MsoNormal" style="mso-margin-top-alt: auto; mso-margin-bottom-alt: auto;"&gt;&lt;span style="line-height: 107%; mso-themecolor: text1;"&gt;Users should note that there was no cognitive pretesting or piloting of the question change. The differences between the 2 '5-a-day' fruit and vegetable consumption indicators are largely due to the change in the survey question and its impact on the self-reported responses.</t>
  </si>
  <si>
    <t>&lt;p class="MsoNormal"&gt;© Crown Copyright</t>
  </si>
  <si>
    <t>You may use and re-use Crown copyright information from this website (other than the Royal Arms and departmental or agency logos) free of charge in any format or medium, under the terms and conditions of the Open Government Licence, provided it is reproduced accurately and not used in a misleading context. Where any of the Crown copyright items on this website are being republished or copied to others, the source of the material must be identified and the copyright status acknowledged.</t>
  </si>
  <si>
    <t>C15</t>
  </si>
  <si>
    <t>&lt;p class="MsoNormal" style="box-sizing: border-box; padding: 0px; margin: 0px 0px 1rem; border-top: none; border-right: none; border-bottom: 1px none; border-left: none; border-image: initial; outline: none; box-shadow: inset 0 0 0 9999px var(--bs-table-accent-bg);"&gt;The following text was provided to the survey respondent to help quantify how many portions of fruit and vegetables they had eaten the previous day.What should I count as a portion?A portion of fruit is half a large fruit such as a grapefruit, avocado, one medium sized fruit such as an apple, orange or pear, 2 small fruits such as plums or satsumas, a handful of grapes or berries, a heaped tablespoon of dried fruit, 3 heaped tablespoons of fruit salad or stewed fruit, 150ml fruit juice. Please do not include more than 150ml of fruit juice (including fruit juice contained within smoothies). This is because only one portion of fruit juice counts towards your 5-a-day.A portion of vegetables is 3 heaped tablespoons of vegetables, 3 heaped tablespoons of beans or pulses (such as baked beans, kidney beans or lentils). Beans and pulses only count as one portion no matter how much of them you eat. Potatoes do not count.Denominator values in the download data are unweighted counts. All analyses for this indicator have been weighted (see Methodology section).&lt;br style="box-sizing: border-box; padding: 0px; margin: 0px; border: none; outline: none;" /&gt;Inequality definitions&lt;br style="box-sizing: border-box; padding: 0px; margin: 0px; border: none; outline: none;" /&gt;&lt;span style="box-sizing: border-box; padding: 0px; margin: 0px; border: none; outline: none;"&gt;Working Status&lt;br style="box-sizing: border-box; padding: 0px; margin: 0px; border: none; outline: none;" /&gt;Working is defined as those that reported their current working status as either working full-time or working part-time. Unemployed includes those that reported being unemployed for less than 12 months or more than 12 months. Inactive is defined as those that reported their current working status as retired, looking after house/children or long-term sick or disabled. The Working Status category excludes those that report their working status as student or other.&lt;br style="box-sizing: border-box; padding: 0px; margin: 0px; border: none; outline: none;" /&gt;&lt;br style="box-sizing: border-box; padding: 0px; margin: 0px; border: none; outline: none;" /&gt;&lt;span style="box-sizing: border-box; padding: 0px; margin: 0px; border: none; outline: none;"&gt;Disability&lt;br style="box-sizing: border-box; padding: 0px; margin: 0px; border: none; outline: none;" /&gt;Disability is defined as self-reporting of any physical or mental health conditions or illnesses that have lasted or are expected to last 12 months or more, that have a substantial effect on the ability to carry out normal daily activities.&lt;br style="box-sizing: border-box; padding: 0px; margin: 0px; border: none; outline: none;" /&gt;&lt;br style="box-sizing: border-box; padding: 0px; margin: 0px; border: none; outline: none;" /&gt;&lt;span style="box-sizing: border-box; padding: 0px; margin: 0px; border: none; outline: none;"&gt;Socioeconomic status&lt;br style="box-sizing: border-box; padding: 0px; margin: 0px; border: none; outline: none;" /&gt;Valid respondents were assigned to one of nine National Statistics Socio-economic classification (NS-SEC) analytic classes. These NS-SEC classes were then grouped to provide 8 categories:_x000D_
&lt;p class="MsoNormal" style="box-sizing: border-box; padding: 0px; margin: 0px 0px 1rem; border-top: none; border-right: none; border-bottom: 1px none; border-left: none; border-image: initial; outline: none; box-shadow: inset 0 0 0 9999px var(--bs-table-accent-bg);"&gt;Managerial, administrative and professional occupations (NS SEC 1-2)_x000D_
&lt;p class="MsoNormal" style="box-sizing: border-box; padding: 0px; margin: 0px 0px 1rem; border-top: none; border-right: none; border-bottom: 1px none; border-left: none; border-image: initial; outline: none; box-shadow: inset 0 0 0 9999px var(--bs-table-accent-bg);"&gt;Intermediate occupations (NS SEC 3)_x000D_
&lt;p class="MsoNormal" style="box-sizing: border-box; padding: 0px; margin: 0px 0px 1rem; border-top: none; border-right: none; border-bottom: 1px none; border-left: none; border-image: initial; outline: none; box-shadow: inset 0 0 0 9999px var(--bs-table-accent-bg);"&gt;Self employed and small employers (NS SEC 4)_x000D_
&lt;p class="MsoNormal" style="box-sizing: border-box; padding: 0px; margin: 0px 0px 1rem; border-top: none; border-right: none; border-bottom: 1px none; border-left: none; border-image: initial; outline: none; box-shadow: inset 0 0 0 9999px var(--bs-table-accent-bg);"&gt;Lower supervisory and technical occupations (NS SEC 5)_x000D_
&lt;p class="MsoNormal" style="box-sizing: border-box; padding: 0px; margin: 0px 0px 1rem; border-top: none; border-right: none; border-bottom: 1px none; border-left: none; border-image: initial; outline: none; box-shadow: inset 0 0 0 9999px var(--bs-table-accent-bg);"&gt;Routine and manual occupations - Semi-routine and routine occupations (NS SEC 6-7)_x000D_
&lt;p class="MsoNormal" style="box-sizing: border-box; padding: 0px; margin: 0px 0px 1rem; border-top: none; border-right: none; border-bottom: 1px none; border-left: none; border-image: initial; outline: none; box-shadow: inset 0 0 0 9999px var(--bs-table-accent-bg);"&gt;Long term unemployed or never worked (NS SEC 8)_x000D_
&lt;p class="MsoNormal" style="box-sizing: border-box; padding: 0px; margin: 0px 0px 1rem; border-top: none; border-right: none; border-bottom: 1px none; border-left: none; border-image: initial; outline: none; box-shadow: inset 0 0 0 9999px var(--bs-table-accent-bg);"&gt;Students (NS SEC 9)_x000D_
&lt;p class="MsoNormal" style="box-sizing: border-box; padding: 0px; margin: 0px 0px 1rem; border-top: none; border-right: none; border-bottom: 1px none; border-left: none; border-image: initial; outline: none; box-shadow: inset 0 0 0 9999px var(--bs-table-accent-bg);"&gt;Other / unclassified (NS SEC 9)_x000D_
&lt;p class="MsoNormal" style="box-sizing: border-box; padding: 0px; margin: 0px 0px 1rem; border-top: none; border-right: none; border-bottom: 1px none; border-left: none; border-image: initial; outline: none; box-shadow: inset 0 0 0 9999px var(--bs-table-accent-bg);"&gt;&lt;span style="box-sizing: border-box; padding: 0px; margin: 0px; border: none; outline: none;"&gt;Level of education&lt;br style="box-sizing: border-box; padding: 0px; margin: 0px; border: none; outline: none;" /&gt;Valid respondents selected their highest educational qualification from one of 7 options. This included any educational, professional, vocational or other work-related qualifications for which they received a certificate:&lt;br style="box-sizing: border-box; padding: 0px; margin: 0px; border: none; outline: none;" /&gt;&lt;br style="box-sizing: border-box; padding: 0px; margin: 0px; border: none; outline: none;" /&gt;Level 4 or above; Degree level or above; Other Higher Education below degree level&lt;br style="box-sizing: border-box; padding: 0px; margin: 0px; border: none; outline: none;" /&gt;&lt;br style="box-sizing: border-box; padding: 0px; margin: 0px; border: none; outline: none;" /&gt;Level 3 and equivalents - A levels, NVQ level 3 and equivalents INFO includes AS level, SVQ and GNVQ level 3, BTEC National&lt;br style="box-sizing: border-box; padding: 0px; margin: 0px; border: none; outline: none;" /&gt;&lt;br style="box-sizing: border-box; padding: 0px; margin: 0px; border: none; outline: none;" /&gt;Level 2 and equivalents - GCSE/O level grade A*-C, NVQ level 2 and equivalents INFO: includes SVQ and GNVQ level 2, BTEC first or general diploma&lt;br style="box-sizing: border-box; padding: 0px; margin: 0px; border: none; outline: none;" /&gt;&lt;br style="box-sizing: border-box; padding: 0px; margin: 0px; border: none; outline: none;" /&gt;Level 1 and below - includes GCSE or O level below grade C, CSE below grade 1, NVQ, SVQ and GNVQ level 1, BTEC first or general certificate&lt;br style="box-sizing: border-box; padding: 0px; margin: 0px; border: none; outline: none;" /&gt;&lt;br style="box-sizing: border-box; padding: 0px; margin: 0px; border: none; outline: none;" /&gt;Another type of qualification - includes other vocational or professional or foreign qualifications&lt;br style="box-sizing: border-box; padding: 0px; margin: 0px; border: none; outline: none;" /&gt;&lt;br style="box-sizing: border-box; padding: 0px; margin: 0px; border: none; outline: none;" /&gt;No qualifications</t>
  </si>
  <si>
    <t>'5-a-day' consumption by adults</t>
  </si>
  <si>
    <t>Percentage of people aged 16 and over who ate 5 or more portions of fruit and vegetables the previous day</t>
  </si>
  <si>
    <t>The percentage of patients with established hypertension, as recorded on practice disease registers (proportion of total list size).</t>
  </si>
  <si>
    <t>Quality and Outcomes Framework (QOF), NHS England</t>
  </si>
  <si>
    <t>For the current year:  https://digital.nhs.uk/data-and-information/publications/statistical/quality-and-outcomes-framework-achievement-prevalence-and-exceptions-data/2022-23/ For previous years, please see the  https://digital.nhs.uk/data-and-information/publications/statistical/quality-and-outcomes-framework-achievement-prevalence-and-exceptions-data/</t>
  </si>
  <si>
    <t>numerator/denominator * 100</t>
  </si>
  <si>
    <t>Quality and Outcomes Framework (QOF), NHS Digital</t>
  </si>
  <si>
    <t>The number of patients with established hypertension, as recorded on practice disease registers.</t>
  </si>
  <si>
    <t>Total practice list size.</t>
  </si>
  <si>
    <t>Where local authority values are presented, these were calculated by assigning all patients of the GP to the local authority where the GP practice is located (main address as listed in the ODS  https://digital.nhs.uk/services/organisation-data-service/file-downloads/gp-and-gp-practice-related-data  file).PCN values are not necessarily a perfect match with the values published in QOF because these groups of practices are still changing quite frequently. The aggregated values presented in Fingertips are based on the  https://digital.nhs.uk/services/organisation-data-service/file-downloads/gp-and-gp-practice-related-data  file (v. 26/04/24), which may contain more up-to-date PCN allocations than those found in the 2022/23 QOF data files.</t>
  </si>
  <si>
    <t>Hypertension prevalence</t>
  </si>
  <si>
    <t>Percentage of patients with established hypertension recorded on practice disease register</t>
  </si>
  <si>
    <t>For 2020/21 QOF data,  https://digital.nhs.uk/data-and-information/publications/statistical/quality-and-outcomes-framework-achievement-prevalence-and-exceptions-data/2020-21/  have stated that changes in QOF during the pandemic mean that indicator data may be inaccurate and comparisons with data from previous years could be misleading. It is important that this caveat is acknowledged when using QOF indicators for 2020/21.</t>
  </si>
  <si>
    <t>29/04/2024</t>
  </si>
  <si>
    <t>The percentage of patients aged 17 or over with diabetes mellitus, as recorded on practice disease registers.</t>
  </si>
  <si>
    <t>Diabetes mellitus is one of the common endocrine diseases affecting all age groups with over three million people in the UK having the condition. Effective control and monitoring can reduce mortality and morbidity. Much of the management and monitoring of diabetic patients, particularly patients with Type 2 diabetes is undertaken by the GP and members of the primary care team.</t>
  </si>
  <si>
    <t>Patients aged 17+ yrs with diabetes mellitus.</t>
  </si>
  <si>
    <t>Total number of patients aged 17+ yrs registered with the practice.</t>
  </si>
  <si>
    <t>Diabetes prevalence (age 17 and over)</t>
  </si>
  <si>
    <t>Percentage of patients aged 17 or over with diabetes mellitus recorded on practice disease register</t>
  </si>
  <si>
    <t>The proportion of women eligible for screening who have had a test with a recorded result at least once in the previous 36 _x000D_
months.</t>
  </si>
  <si>
    <t>Breast screening supports early detection of cancer and is estimated to save 1,400 lives in England each year. This indicator provides an opportunity to incentivise screening promotion and other local initiatives to increase coverage of breast screening.Improvements in coverage would mean more breast cancers are detected at earlier, more treatable stages.Breast screening supports early detection of cancer and is estimated to save 1,400 lives in England each year. This indicator provides an opportunity to incentivise screening promotion and other local initiatives to increase coverage of breast screening.Improvements in coverage would mean more breast cancers are detected at earlier, more treatable stages.</t>
  </si>
  <si>
    <t>NHS England, Breast Screening Programme</t>
  </si>
  <si>
    <t>Count is divided by denominator and multiplied by 100.England figures have been aggregated from local authority data and exclude women resident in Wales or of unknown local authority</t>
  </si>
  <si>
    <t>NHS England (NHSE), Breast Screening Programme (BSP)</t>
  </si>
  <si>
    <t>Tested women (numerator) is the number of eligible women aged 53 to 70 registered with a GP with a screening test result recorded in the past 36 months.</t>
  </si>
  <si>
    <t>Eligible women (denominator) is the number of women aged 53 to 70 years resident in the area (determined by postcode of residence) who are eligible for breast screening at a given point in time, excluding those whose recall has been ceased for clinical reasons (for example, due to previous bilateral mastectomy).</t>
  </si>
  <si>
    <t>Data for ICBs are estimated from local authority data. In most cases ICBs are coterminous with local authorities, so the ICB figures are precise. In cases where local authorities cross ICB boundaries, the local authority data are proportionally split between ICBs, based on population located in each ICB._x000D_
The affected ICBs are:_x000D_
_x000D_
_x000D_
Bath and North East Somerset, Swindon and Wiltshire;_x000D_
Bedfordshire, Luton and Milton Keynes;_x000D_
Buckinghamshire, Oxfordshire and Berkshire West;_x000D_
Cambridgeshire and Peterborough;_x000D_
Frimley;_x000D_
Hampshire and Isle of Wight;_x000D_
Hertfordshire and West Essex;_x000D_
Humber and North Yorkshire;_x000D_
Lancashire and South Cumbria;_x000D_
Norfolk and Waveney;_x000D_
North East and North Cumbria;_x000D_
Suffolk and North East Essex;_x000D_
Surrey Heartlands;_x000D_
Sussex;_x000D_
West Yorkshire._x000D_
_x000D_
_x000D_
_x000D_
Please be aware that the April 2019 to March 2020, April 2020 to March 2021 and April 2021 to March 2022 data covers the time period affected by the COVID19 pandemic and therefore data for this period should be interpreted with caution._x000D_
This indicator gives screening coverage by local authority . This is not the same as the indicator based on population registered with primary care organisations which include patients wherever they live. This is likely to result in different England totals depending on selected (registered or resident) population footprint._x000D_
The indicator excludes women outside the target age range for the screening programme who may self refer for screening._x000D_
Standards say "Women who are ineligible for screening due to having had a bilateral mastectomy, women who are ceased from the programme based on a ‘best interests’ decision under the Mental Capacity Act 2005 or women who make an informed choice to remove themselves from the screening programme will be removed from the numerator and denominator._x000D_
There are a number of categories of women in the eligible age range who are not registered with a GP and subsequently not called for screening as they are not on the Breast Screening Select (BS Select) database. Screening units have a responsibility to maximise coverage of eligible women in their target population and should therefore be accessible to women in this category through self referral and GP referral ."This indicator gives screening coverage by local authority . This is not the same as the indicator based on population registered with primary care organisations which include patients wherever they live. This is likely to result in different England totals depending on selected (registered or resident) population footprint.</t>
  </si>
  <si>
    <t>Standards:  https://www.gov.uk/government/collections/nhs-population-screening-programme-standards KPIs:  https://www.gov.uk/topic/population-screening-programmes/population-screening-data-key-performance-indicators Programme overview:  https://www.gov.uk/topic/population-screening-programmes National cancer strategy:  https://www.gov.uk/government/publications/the-national-cancer-strategy</t>
  </si>
  <si>
    <t>C24a</t>
  </si>
  <si>
    <t>Performance thresholds: Acceptable level: greater than or equal to 70.0 percent, achievable level greater than or equal to 80.0 percent_x000D_
_x000D_
Data for earlier years may be revised as final data are available.</t>
  </si>
  <si>
    <t>Age-standardised mortality rate from suicide and injury of undetermined intent per 100,000 population</t>
  </si>
  <si>
    <t>Suicide is a significant cause of death in young adults, and is seen as an indicator of underlying rates of mental ill-health. Suicide is a major issue for society and a leading cause of years of life lost. Suicide is often the end point of a complex history of risk factors and distressing events, but there are many ways in which services, communities, individuals and society as a whole can help to prevent suicides.The  https://www.gov.uk/government/publications/suicide-prevention-strategy-for-england-2023-to-2028  has the overall aim of reducing the suicide rate in the general population in England.</t>
  </si>
  <si>
    <t>Office for National Statistics</t>
  </si>
  <si>
    <t>Office for National Statistics (ONS), Annual Mortality Extract (produced for OHID)</t>
  </si>
  <si>
    <t>Number of deaths from suicide and injury of undetermined intent classified by underlying cause of death recorded as ICD10 codes X60-X84 (age 10+ only), Y10-Y34 (ages 15+ only) registered in the respective calendar years, aggregated into quinary age bands (10-14,15-19,…, 85-89, 90+). For 2001-2006, ICD10 code Y33.9 is excluded, as this code was used to record open verdicts prior to 2007.Counts of deaths for years up to and including 2013 have been adjusted where needed to take account of the IRIS ICD-10 coding change introduced in 2014, the detailed guidance on the implementation is available at  http://www.ons.gov.uk/ons/rel/subnational-health3/impact-of-the-implementation-of-iris-software-for-icd-10-cause-of-death-coding-on-mortality-statistics/england-and-wales/stb-impact-of-the-implementation-of-iris.html?format=print  Counts of deaths for years up to and including 2010 have been double adjusted by applying comparability ratios from both the 2011 coding change and the IRIS coding change where needed to take account of both the IRIS coding change and the ICD-10 coding change introduced in 2011. The detailed guidance on the 2011 implementation is available at  http://www.ons.gov.uk/ons/guide-method/classifications/international-standard-classifications/icd-10-for-mortality/comparability-ratios/index.html Reported counts are totals for the three year period.</t>
  </si>
  <si>
    <t>Office for National Statistics (ONS), Mid-year population estimates</t>
  </si>
  <si>
    <t>Population-years (aggregated populations for the three years) for people of ages 10+ only, aggregated into quinary age bands (10-14,15-19 …, 85-89, 90+).</t>
  </si>
  <si>
    <t>Disclosure control not required as mortality data used in the calculation are classified as 'discoverable' by ONS, ie they can be obtained from individual death certificates.Values have not been calculated for areas where the number of deaths was fewer than 10, and the counts have been suppressed for these areas.</t>
  </si>
  <si>
    <t>Rates for the period 2001 to 2006 have been revised in March 2015. Prior to this revision, ICD code Y33.9 was incorrectly included for all years, giving inflated rates for 2001 to 2006.</t>
  </si>
  <si>
    <t>&lt;span class="ui-provider dy awk awl awm awn awo awp awq awr aws awt awu awv aww awx awy awz axa axb axc axd axe axf axg axh axi axj axk axl axm axn axo axp axq axr" dir="ltr"&gt;© Crown copyright</t>
  </si>
  <si>
    <t>E10</t>
  </si>
  <si>
    <t>The ONS definition of suicide includes deaths given an underlying cause of intentional self harm or an injury/poisoning of undetermined intent. In England and Wales, it has been customary to assume that most injuries and poisonings of undetermined intent are cases where the harm was self-inflicted but there was insufficient evidence to prove that the deceased deliberately intended to kill themselves. However, it cannot be applied to children due to the possibility that these deaths were caused by unverifiable accidents, neglect or abuse. Therefore, only deaths of undetermined intent in adults aged 15 years and over are included._x000D_
Where the observed total number of deaths is less than 10, the rates have been suppressed as there are too few deaths to calculate directly standardised rates reliably. The cut-off has been reduced from 25, following research commissioned by Public Health England (PHE) and in preparation for publication which shows DSRs and their confidence intervals are robust whenever the count is at least 10._x000D_
From 2014, ONS changed the software used to code cause of death to a package called IRIS. From January 2014, ONS also introduced a new version of ICD-10 (version 2013). To ensure consistency across different time points, a revision of the back series was required using newly calculated comparability ratios. A guidance document and details of the comparability ratios can be found here:  http://webarchive.nationalarchives.gov.uk/20170106081009/http://www.apho.org.uk/resource/view.aspx?RID=184799 From May 2016, the definition for suicides has been revised. For deaths registered since 2001, ICD tenth edition (ICD-10) codes X60-X84 only for ages 10 and over are included and for codes Y10-Y34 only ages 15 and over are included. The population denominator will be ages 10+, Further details refer to  https://eur03.safelinks.protection.outlook.com/?url=https%3A%2F%2Fwww.ons.gov.uk%2Fpeoplepopulationandcommunity%2Fbirthsdeathsandmarriages%2Fdeaths%2Fbulletins%2Fsuicidesintheunitedkingdom%2F2022registrations%23measuring-the-data&amp;data=05%7C02%7CKatie.Dowden%40dhsc.gov.uk%7Ce0a40c47a4cb4451d45b08dc0b9dfdeb%7C61278c3091a84c318c1fef4de8973a1c%7C1%7C0%7C638398020405679295%7CUnknown%7CTWFpbGZsb3d8eyJWIjoiMC4wLjAwMDAiLCJQIjoiV2luMzIiLCJBTiI6Ik1haWwiLCJXVCI6Mn0%3D%7C3000%7C%7C%7C&amp;sdata=nYHgyIUbwX7O9YlG9VIWo2rLiCoD7%2BN3tREY3dB02OM%3D&amp;reserved=0 ..</t>
  </si>
  <si>
    <t>The data will normally be updated annually.</t>
  </si>
  <si>
    <t>Rate of deaths from suicide and injury of undetermined intent</t>
  </si>
  <si>
    <t>02/01/2024</t>
  </si>
  <si>
    <t>The proportion of eligible men and women aged 60 to 74 invited for screening who had an adequate faecal occult blood test (FOBt) screening result in the previous 30 months.</t>
  </si>
  <si>
    <t>Bowel cancer screening supports early detection of cancer and polyps which are not cancers but may develop into cancers overtime. About one in 20 people in the UK will develop bowel cancer during their lifetime. This indicator provides an opportunity to incentivise screening promotion and other local initiatives to increase coverage of bowel cancer screening.Improvements in coverage would mean more bowel cancers are detected at earlier, more treatable stages, and more polyps are detected and removed, reducing the risk of bowel cancer developing.</t>
  </si>
  <si>
    <t>NHS England, Bowel Cancer Screening Programme</t>
  </si>
  <si>
    <t>NHS England (NHSE), Bowel Cancer Screening Programme (BCSP)</t>
  </si>
  <si>
    <t>Adequately screened (numerator) is the number of eligible men and women who have had an adequate gFOBT screening result recorded in the past 30 months.</t>
  </si>
  <si>
    <t>Eligible population (denominator) is the number of men and women aged 60 to 74 years resident in the area (determined by postcode of residence) who are eligible for bowel cancer screening at a given point in time, excluding those whose recall has been ceased for clinical reasons (e.g. no functioning colon) or if they opt out of the programme.</t>
  </si>
  <si>
    <t>Data for ICBs are estimated from local authority data. In most cases ICBs are coterminous with local authorities, so the ICB figures are precise. In cases where local authorities cross ICB boundaries, the local authority data are proportionally split between ICBs, based on population located in each ICB. The affected ICBs are:_x000D_
Bath and North East Somerset, Swindon and Wiltshire;_x000D_
 Bedfordshire, Luton and Milton Keynes; _x000D_
Buckinghamshire, Oxfordshire and Berkshire West;_x000D_
Cambridgeshire and Peterborough; _x000D_
Frimley; Hampshire and Isle of Wight; _x000D_
Hertfordshire and West Essex; _x000D_
Humber and North Yorkshire; Lancashire and South Cumbria; _x000D_
Norfolk and Waveney; North East and North Cumbria; _x000D_
Suffolk and North East Essex; _x000D_
Surrey Heartlands; _x000D_
Sussex; West Yorkshire.Please be aware that the April 2019 to March 2020, April 2020 to March 2021 and April 2021 to March 2022 data covers the time period affected by the COVID19 pandemic and therefore data for this period should be interpreted with caution._x000D_
This indicator gives screening coverage by local authority of residence. This is not the same as the indicator based on population registered with primary care organisations which include patients wherever they live. This is likely to result in different England totals depending on selected (registered or resident) population footprint._x000D_
The indicator excludes women outside the target age range for the screening programme who may self-refer for screening._x000D_
The data for bowel screening indicators has been refreshed for all years, back to the 2013 to 2014 financial year. This is due to a methodology change, to ensure the data periods run up to the end of March in the given financial year.</t>
  </si>
  <si>
    <t>C24d</t>
  </si>
  <si>
    <t>Performance thresholds: To be setData for earlier years may be revised as final data are available.&lt;span class="ui-provider dy awp awq awr aws awt awu awv aww awx awy awz axa axb axc axd axe axf axg axh axi axj axk axl axm axn axo axp axq axr axs axt axu axv axw" dir="ltr"&gt;&lt;span class="ui-provider dy awp awq awr aws awt awu awv aww awx awy awz axa axb axc axd axe axf axg axh axi axj axk axl axm axn axo axp axq axr axs axt axu axv axw" dir="ltr"&gt;From 2019 the guaiac faecal occult blood test (gFOBt) was replaced by the faecal immunochemical test (FIT) as the primary test for bowel cancer screening. This is reflected in the current data. As a result, making comparisons between values for the screening year 2019 to 2020 onwards and previous years needs to be treated with caution._x000D_
&lt;p style="margin-bottom: 8px;"&gt; https://eur03.safelinks.protection.outlook.com/?url=https%3A%2F%2Fwww.gov.uk%2Fgovernment%2Fpublications%2Fnhs-screening-programmes-annual-report%2Fnhs-screening-programmes-in-england-2020-to-2021%23nhs-bowel-cancer-screening-programme-bcsp&amp;data=05%7C02%7CSara.Haylock%40dhsc.gov.uk%7Ca804a80e8ac74af602c308dc42a5643a%7C61278c3091a84c318c1fef4de8973a1c%7C1%7C0%7C638458525320728328%7CUnknown%7CTWFpbGZsb3d8eyJWIjoiMC4wLjAwMDAiLCJQIjoiV2luMzIiLCJBTiI6Ik1haWwiLCJXVCI6Mn0%3D%7C0%7C%7C%7C&amp;sdata=CobrlTuFYdQSn3seSquKpmYjS66VxN4Gm5SFp3DaClM%3D&amp;reserved=0 _x000D_
&lt;p style="margin-bottom: 8px;"&gt;The guaiac fecal occult blood test (gFOBT) uses a chemical (guaiac) to find blood in stool. The fecal immunochemical test (iFOBT or FIT) uses antibodies to find blood in stool. As both tests look for hidden blood in faeces, both kits can be referred to as faecal occult blood test (FOBt) kits.</t>
  </si>
  <si>
    <t>The proportion of women in the resident population eligible for cervical screening aged 25 to 49 years at end of period reported who were screened adequately within the previous 3.5 years.</t>
  </si>
  <si>
    <t>Cervical screening supports detection of cell abnormalities that may become cancer and is estimated to save 4,500 lives in England each year. Inclusion of this indicator provides an opportunity to incentivise screening promotion and other local initiatives to increase coverage of cervical cancer screening.Improvements in coverage would mean more cervical cancer is prevented or detected at earlier, more treatable stages.</t>
  </si>
  <si>
    <t>NHS England, Cervical Screening Programme</t>
  </si>
  <si>
    <t>NHS England (NHSE), Cervical Screening Programme (CSP)</t>
  </si>
  <si>
    <t>Tested women (numerator) is the number of eligible women with a technically adequate screen within the previous 3.5 years.</t>
  </si>
  <si>
    <t>Eligible women (denominator) is the number of women aged 25 to 49 years resident in the area (determined by postcode of residence) who are eligible for cervical screening at a given point in time, excluding those without a cervix.</t>
  </si>
  <si>
    <t>Data for ICBs are estimated from local authority data. In most cases ICBs are coterminous with local authorities, so the ICB figures are precise. In cases where local authorities cross ICB boundaries, the local authority data are proportionally split between ICBs, based on population located in each ICB. The affected ICBs are:_x000D_
Bath and North East Somerset, Swindon and Wiltshire;_x000D_
 Bedfordshire, Luton and Milton Keynes; _x000D_
Buckinghamshire, Oxfordshire and Berkshire West;_x000D_
Cambridgeshire and Peterborough; _x000D_
Frimley; Hampshire and Isle of Wight; _x000D_
Hertfordshire and West Essex; _x000D_
Humber and North Yorkshire; Lancashire and South Cumbria; _x000D_
Norfolk and Waveney; North East and North Cumbria; _x000D_
Suffolk and North East Essex; _x000D_
Surrey Heartlands; _x000D_
Sussex;West Yorkshire.Please be aware that the April 2019 to March 2020, April 2020 to March 2021 and April 2021 to March 2022 data covers the time period affected by the COVID19 pandemic and therefore data for this period should be interpreted with caution._x000D_
This indicator gives screening coverage by local authority of residence. This is not the same as the indicator based on population registered with primary care organisations which include patients wherever they live. This is likely to result in different England totals depending on selected (registered or resident) population footprint._x000D_
The indicator excludes women outside the target age range for the screening programme who may self refer for screening.</t>
  </si>
  <si>
    <t>C24b</t>
  </si>
  <si>
    <t>Performance thresholds: Acceptable level: greater than or equal to 80.0 percent.England values are the sum of all known local authorities and exclude patients from unknown geographies.Data for earlier years may be revised as final data are available.</t>
  </si>
  <si>
    <t>The proportion of women in the resident population eligible for cervical screening aged 50 to 64 years at end of period reported who were screened adequately within the previous 5.5 years.</t>
  </si>
  <si>
    <t>Tested women (numerator) is the number of eligible women with a technically adequate screen within the previous 5.5 years.</t>
  </si>
  <si>
    <t>Eligible women (denominator) is the number of women aged 50 to 64 years resident in the area (determined by postcode of residence) who are eligible for cervical screening at a given point in time, excluding those without a cervix.</t>
  </si>
  <si>
    <t>Data for ICBs are estimated from local authority data. In most cases ICBs are coterminous with local authorities, so the ICB figures are precise. In cases where local authorities cross ICB boundaries, the local authority data are proportionally split between ICBs, based on population located in each ICB. The affected ICBs are:_x000D_
Bath and North East Somerset, Swindon and Wiltshire;_x000D_
 Bedfordshire, Luton and Milton Keynes; _x000D_
Buckinghamshire, Oxfordshire and Berkshire West;_x000D_
Cambridgeshire and Peterborough; _x000D_
Frimley; Hampshire and Isle of Wight; _x000D_
Hertfordshire and West Essex; _x000D_
Humber and North Yorkshire; Lancashire and South Cumbria; _x000D_
Norfolk and Waveney; North East and North Cumbria; _x000D_
Suffolk and North East Essex; _x000D_
Surrey Heartlands; _x000D_
Sussex; West Yorkshire.Eligible pupils are those children who turn 5 within the academic year unless:• an exemption has been granted by the secretary of state from the profile• the child has recently arrived from abroad and so an accurate and valid assessment cannot be completed.• the child has spent a lengthy period of time away from the setting, for example: due to illness or medical treatment.• the child is continuing in early years foundation stage profile provision beyond the year in which they turn 5</t>
  </si>
  <si>
    <t>C24c</t>
  </si>
  <si>
    <t>Directly age-standardised mortality rate from causes considered preventable, per 100,000 population, in those aged under 75 years</t>
  </si>
  <si>
    <t>The basic concept of preventable mortality is that deaths are considered preventable if, in the light of the understanding of the determinants of health at the time of death, all or most deaths from the underlying cause (subject to age limits if appropriate) could mainly be avoided through effective public health and primary prevention interventions. Preventable mortality overlaps with, but is not the same as ‘treatable’ mortality, which includes causes of deaths which could potentially be avoided through effective healthcare interventions, including secondary prevention and treatment. Preventable mortality and treatable mortality are the two components of ‘avoidable’ mortality. The inclusion of this indicator (alongside others in the Public Health and NHS Outcomes Frameworks) reinforces the Government’s commitment to reducing avoidable deaths through public health policy and interventions and sends out a clear signal that prevention is just as important as treatment.</t>
  </si>
  <si>
    <t>OHID, based on Office for National Statistics data</t>
  </si>
  <si>
    <t>Numerator data for each age band are divided by the denominator population data for each age band respectively to give age specific death rates for the area.These age specific rates are multiplied by the standard population for each age group respectively and aggregated across all the age groups to give the age adjusted count of deaths for the area.This age adjusted count of deaths is divided by the total standard population for the whole age range included in the indicator, and multiplied by 100,000 to give the age standardised mortality rate for the area.</t>
  </si>
  <si>
    <t>Number of deaths that are considered preventable (classified by underlying cause of death recorded as ICD-10 codes A00 to A09, A35, A36, A80, A37, A39, A40.3, A41.3, A49.2, A50 to A60, A63, A64, B01, B05, B06, B15 to B19, B20 to B24, B50 to B54, G00.0, G00.1, A15 to A19 (at 50% of total count), B90 (at 50% of total count), J65 (at 50 percent of total count), C00 to C16, C22, C33 to C34, C45, C43, C67, C53 (at 50 percent of total count), D50 to D53, E10 to E14 (at 50 percent of total count), I71, (at 50 percent of total count), I10 to I13 (at 50 percent of total count), I15 (at 50 percent of total count), I20 to I25 (at 50 percent of total count), I60 to I69 (at 50 percent of total count), I70 (at 50 percent of total count), I73.9 (at 50 percent of total count), J09 to J11, J13 to J14, J40 to J44, J60 to J64, J66 to J70, J82, J92, A33, A34, Q00, Q01, Q05, V01 to V99, W00 to X39, X46 to X59, X66 to X84, Y16 to Y34, X86 to Y09, U50.9, E24.4, F10, G31.2, G62.1, G72.1, I42.6, K29.2, K70, K85.2, K86.0, Q86.0, R78.0, X45, X65, Y15, K73, K74.0-K74.2, K74.6 to K74.9, F11 to F16, F18, F19, X40 to X44, X85, Y10 to Y14, X60 to X64. U07.1 and U07.2 were added from 2020 based on guidance published by the  https://www.oecd.org/health/health-systems/Avoidable-mortality-2019-Joint-OECD-Eurostat-List-preventable-treatable-causes-of-death.pdf  to include COVID19 in the preventable mortality definition. Registered in the respective calendar years, in people aged under 75, aggregated into quinary age bands (0 to 4, 5 to 9,…, 70 to 74). The Office for National Statistics (ONS) uses software to automate the translation of cause of death information on death certificates from text to International Classification of Diseases (ICD) codes, and to select the underlying cause of death. Software changes were brought in:_x000D_
_x000D_
in 2011, when ICD-10 v2010 was implemented_x000D_
in 2014, when ICD-10 IRIS was implemented_x000D_
in 2020, when ICD-10 MUSE 5.5 was implemented_x000D_
in 2022, when ICD-10 MUSE 5.8 was implemented_x000D_
_x000D_
Updates to the ICD are implemented within these software change, such as inclusion of codes for new conditions and/or to incorporate changes to the rules used to select the underlying cause of death.When software changes occur, ONS carry out a dual coding exercise whereby a sample of deaths are coded independently using the old and new software, to analyse the differences in coding brought about by these changes. Comparability ratios are the number of deaths coded to an underlying cause in the new version, divided by the number of deaths coded to the same underlying cause in the old version. For causes affected by these coding changes, numbers of deaths for years between 2001 and 2021 were adjusted using comparability ratios to make counts of deaths comparable over the whole period from 2001 to 2022.</t>
  </si>
  <si>
    <t>For single years: Population for people under 75 years of age, aggregated into quinary age bands (0 to 4, 5 to 9, …, 70 to 74) For three-year rolling averages: Population-years (aggregated populations for the three years) for people under 75 years of age, aggregated into quinary age bands (0 to 4, 5 to 9, …, 70 to 74)</t>
  </si>
  <si>
    <t>For ICBs that are almost, but not precisely, coterminous with local authorities, _x000D_
the local authority boundaries have been used to avoid small slivers: differences between local authorities _x000D_
and ICBs which could contain small counts of deaths.  In each case the population affected is very small _x000D_
and will have no material difference to the ICB figures. The affected ICBs are: Bath and _x000D_
North East Somerset, Swindon and Wiltshire; Bedfordshire, Luton and Milton Keynes; _x000D_
 Buckinghamshire, Oxfordshire and Berkshire West; Cambridgeshire and Peterborough; _x000D_
 Frimley;  Hampshire and Isle of Wight; Hertfordshire and West Essex; _x000D_
Humber and North Yorkshire;  Lancashire and South Cumbria; North East and North Cumbria; _x000D_
Surrey Heartlands;  Sussex._x000D_
The Isles of Scilly and City of London data have been aggregated with Cornwall and Hackney respectively.</t>
  </si>
  <si>
    <t>With advances in medical technology and wider public health interventions, deaths from conditions previously not preventable may have since become preventable. This means the preventable mortality definition requires review and, if appropriate, revisions.In 2017, an Organisation for Economic Co-operation and Development (OECD) working group was set up to review the definitions of avoidable and preventable mortality used internationally with a remit to create a harmonised definition. The group proposed a new  http://www.oecd.org/health/health-systems/Avoidable-mortality-2019-Joint-OECD-Eurostat-List-preventable-treatable-causes-of-death.pdf  and in 2019, the ONS ran a public consultation to review this definition. As a result of the consultation, it was agreed the ONS would implement the new international avoidable and preventable mortality definition to ensure statistics were comparable. This definition now includes COVID-19.Please note data may not match published Office for National Statistics (ONS) figures due to differences in the version of postcode lookup used and the application of comparability ratios in Office for Health Improvement and Disparities (OHID) data.</t>
  </si>
  <si>
    <t>© Crown copyright</t>
  </si>
  <si>
    <t>Please cite any use of this website as follows specifying the date of access:_x000D_
_x000D_
Office for Health Improvement and Disparities. _x000D_
Public health profiles 202x _x000D_
https://fingertips.phe.org.uk © Crown copyright</t>
  </si>
  <si>
    <t>Latest guidance from Organisation for Economic Cooperation and Development &amp; Eurostat (Jan 2022)  https://www.oecd.org/health/health-systems/Avoidable-mortality-2019-Joint-OECD-Eurostat-List-preventable-treatable-causes-of-death.pdf To see the previous definition documents please see: https://www.ons.gov.uk/file?uri=/aboutus/whatwedo/statistics/consultationsandsurveys/allconsultationsandsurveys/reviewofavoidablemortalitydefinition/reviseddefinitionofavoidablemortalityandnewdefinitionforchildrenandyoungpeople.doc</t>
  </si>
  <si>
    <t>E03</t>
  </si>
  <si>
    <t>Data have been updated for years 2001 to 2022, and therefore cover the COVID-19 pandemic. Following Census 2021, the Office for National Statistics (ONS) carried out reconciliation and rebasing of the mid-year population estimates (MYE) it produces. This process happens every 10 years following the census. The official population estimates for mid-2012 to mid-2020 have been revised, to incorporate the data now available from Census 2021. The data for this indicator has been revised to use the rebased population estimates from 2012 onwards. Data have been presented as single years and also three-year rolling averages. This is to allow users to monitor effects of the COVID-19 pandemic.Where the observed total number of deaths is less than 10, the rates have been suppressed as there are too few deaths to calculate directly standardised rates reliably.Data were revised in May 2024 to add deaths coded to ICD-10 code U50.9.</t>
  </si>
  <si>
    <t>The data will be updated annually</t>
  </si>
  <si>
    <t>Directly age-standardised rate of mortality, for deaths from causes considered preventable, under 75s</t>
  </si>
  <si>
    <t>Deaths from preventable causes, ages under 75</t>
  </si>
  <si>
    <t>Rate of deaths from causes considered preventable for people aged under 75</t>
  </si>
  <si>
    <t>This indicator covers the period since March 2020 and includes the impact of the COVID-19 pandemic</t>
  </si>
  <si>
    <t>A measure of the average number of years a person would expect to live in good health based on contemporary mortality rates and prevalence of self reported good health. The prevalence of good health is derived from responses to a survey question on general health. For a particular area and time period, it is an estimate of the average number of years a newborn baby would live in good general health if he or she experienced the age-specific mortality rates and prevalence of good health for that area and time period throughout his or her life. Figures are calculated from deaths from all causes, mid year population estimates, and self reported general health status, based on data aggregated over a three year period. Figures reflect the prevalence of good health and mortality among those living in an area in each time period, rather than what will be experienced throughout life among those born in the area. The figures are not therefore the number of years a baby born in the area could actually expect to live in good general health, both because the health prevalence and mortality rates of the area are likely to change in the future and because many of those born in the area will live elsewhere for at least some part of their lives.</t>
  </si>
  <si>
    <t>This indicator is an extremely important summary measure of mortality and morbidity in itself. Healthy life expectancy shows the years a person can expect to live in good health (rather than with a disability or in poor health). It complements the supporting indicators by showing the overall trends in a major population health measure, setting the context in which local authorities can assess the other indicators and identify the drivers of healthy life expectancy.</t>
  </si>
  <si>
    <t>Office for National Statistics (ONS),  https://www.ons.gov.uk/peoplepopulationandcommunity/healthandsocialcare/healthandlifeexpectancies/bulletins/healthstatelifeexpectanciesuk/previousReleases</t>
  </si>
  <si>
    <t>Healthy life expectancy is calculated by abridged Sullivan life tables, for males and females separately using 5 year age bands. A Sullivan life table extends the traditional life table by partitioning years lived into favourable and unfavourable health states to provide an estimate of healthy life expectancy for males and females at birth and each geographical unit. In addition to the number of deaths and mid year population estimates used in a traditional life table, the Sullivan life table also incorporates the proportion of people reporting their general health as good or very good from a data source, in this case from the Annual Population Survey. In response to the question “How is your health in general; would you say it was…” responses “Very good” and “Good” are categorised as ‘Good’ health and “Fair”, “Bad” or “Very bad” as ‘Not Good’ health. A life table template which illustrates the method used to calculate healthy life expectancy (and 95 percent confidence intervals) can be found on the ONS website:  https://www.ons.gov.uk/file?uri=/peoplepopulationandcommunity/healthandsocialcare/healthandlifeexpectancies/datasets/healthstatelifeexpectancytemplate/current/healthstatelifeexpectanciestemplate.xls _x000D_
&lt;p class="MsoNormal"&gt;To prepare the Annual Population Survey data for the Sullivan method, a set of adjustments are applied to the dataset. These adjustments use data from the 2011 Census to smooth fluctuations in subnational disability free prevalence, and impute a plausible disability-free prevalence at both younger and older ages. Further explanation of these adjustments can be found here:  https://eur03.safelinks.protection.outlook.com/?url=https%3A%2F%2Fwww.ons.gov.uk%2Fpeoplepopulationandcommunity%2Fhealthandsocialcare%2Fhealthandlifeexpectancies%2Fmethodologies%2Fhealthstatelifeexpectanciesukqmi&amp;data=05%7C01%7CAshu.Sehgal%40dhsc.gov.uk%7Cae295f1407ab4330f57108da22adaa38%7C61278c3091a84c318c1fef4de8973a1c%7C1%7C0%7C637860426556618667%7CUnknown%7CTWFpbGZsb3d8eyJWIjoiMC4wLjAwMDAiLCJQIjoiV2luMzIiLCJBTiI6Ik1haWwiLCJXVCI6Mn0%3D%7C3000%7C%7C%7C&amp;sdata=VGZP0R78gofKKcviNU6B%2BBtxSHt%2FOZNPVL4%2BtlxK6Kg%3D&amp;reserved=0</t>
  </si>
  <si>
    <t>The 95 percent confidence intervals calculated around the healthy life expectancy estimates for each area follow the methodology outlined in "Health Expectancy Calculations by the Sullivan Method: A Practical Guide" (Jagger, Van Oyen, Robine 2014)  http://www.eurohex.eu/pdf/Sullivan_guide_pre%20final_oct%202014.pdf This methodology assumes that if the sample size of the survey producing the prevalence rates is not very large compared to the population on which the mortality data are based, then the variance from the mortality rates is negligible. Therefore only the variance of the health prevalence rates is used when calculating the confidence intervals for healthy life expectancy in this output. The Annual Population Survey used for estimating the health prevalence has a complex design, this is taken account of in the confidence interval calculation.</t>
  </si>
  <si>
    <t>Office for National Statistics (ONS), Annual births and mortality extracts and Office for National Statistics (ONS), Annual Population Survey (APS)</t>
  </si>
  <si>
    <t>Number of deaths registered in the respective calendar years and the weighted prevalence of people reporting good or very good health from the Annual Population Survey.</t>
  </si>
  <si>
    <t>Office for National Statistics (ONS), Mid-year population estimates and Eurostat, European Standard Population (2013)</t>
  </si>
  <si>
    <t>ONS mid year population estimates for the respective calendar years, Annual Population Survey sample weighted to local authority population totals.</t>
  </si>
  <si>
    <t>Disclosure control not required as mortality data used in the calculation are classified as 'discoverable' by ONS, i.e. they can be obtained from individual death certificates and individual survey responses cannot be derived from the published statistics.</t>
  </si>
  <si>
    <t>The healthy life expectancy figures exclude residents of communal establishments except NHS housing and students in halls of residence where inclusion takes place at their parents' address.</t>
  </si>
  <si>
    <t>©Crown copyright</t>
  </si>
  <si>
    <t>You may use and re use Crown copyright information from this website (other than the Royal Arms and departmental or agency logos) free of charge in any format or medium, under the terms and conditions of the Open Government Licence, provided it is reproduced accurately and not used in a misleading context. Where any of the Crown copyright items on this website are being republished or copied to others, the source of the material must be identified and the copyright status acknowledged.</t>
  </si>
  <si>
    <t>Guides to the methods used in calculation of the PHOF overarching indicators are available on the  https://fingertips.phe.org.uk/profile/guidance/supporting-information/PH-methods  page.</t>
  </si>
  <si>
    <t>A01a</t>
  </si>
  <si>
    <t>&lt;span class="ui-provider dy avu avv avw avx avy avz awa awb awc awd awe awf awg awh awi awj awk awl awm awn awo awp awq awr aws awt awu awv aww awx awy awz axa axb" dir="ltr"&gt;On 26th March 2024 ONS released more up to date  https://www.ons.gov.uk/peoplepopulationandcommunity/healthandsocialcare/healthandlifeexpectancies/datasets/healthstatelifeexpectancyallagesuk  for England, Northern Ireland, Wales and the English regions than is presented in Fingertips. These estimates use data from the 2021 Census and include new data for periods 2019 to 2021 and 2020 to 2022 as well as updated data for periods 2011 to 2013 to 2018 to 2020. These estimates have not been added into Fingertips as comparable local authority data is not yet available.</t>
  </si>
  <si>
    <t>The data will be updated annually.</t>
  </si>
  <si>
    <t>The average number of years a person would expect to live in good health based on contemporary mortality rates and prevalence of self reported good health</t>
  </si>
  <si>
    <t>Years</t>
  </si>
  <si>
    <t>Life expectancy</t>
  </si>
  <si>
    <t>05/07/2022</t>
  </si>
  <si>
    <t>The average number of years a person would expect to live based on contemporary mortality rates. For a particular area and time period, it is an estimate of the average number of years a newborn baby would survive if he or she experienced the age specific mortality rates for that area and time period throughout his or her life._x000D_
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Figures reflect mortality among those living in an area in each time period, rather than what will be experienced throughout life among those born in the area. The figures are not therefore the number of years a baby born in the area could actually expect to live, both because the mortality rates of the area are likely to change in the future and because many of those born in the area will live elsewhere for at least some part of their lives.</t>
  </si>
  <si>
    <t>This indicator gives context to healthy life expectancy figures by providing information on the estimated length of life. The two indicators are extremely important summary measures of mortality and morbidity. They complement the supporting indicators by showing the overall trends in major population health measures, setting the context in which local authorities can assess the other indicators and identify the drivers of life expectancy and healthy life expectancy.</t>
  </si>
  <si>
    <t>https://www.ons.gov.uk/peoplepopulationandcommunity/healthandsocialcare/healthandlifeexpectancies/datasets/lifeexpectancyforlocalareasinenglandnorthernirelandandwalesbetween2001to2003and2020to2022  https://www.ons.gov.uk/peoplepopulationandcommunity/healthandsocialcare/healthandlifeexpectancies/datasets/lifeexpectancyforlocalareasinenglandnorthernirelandandwalessingleyearperiods2018to2022 Life expectancy for England, regions and local authorities for single year periods 2012 to 2017 produced by OHID using same methodology as ONS.Life expectancy for NHS regions and integrated care boards for single year periods 2021 to 2022 produced by OHID using same methodlogy as ONS.</t>
  </si>
  <si>
    <t>Abridged life tables (based on five year age groups) were constructed using standard methods.i,ii Separate tables were constructed for males and females using numbers of deaths registered in calendar years and annual mid year population estimates. A life table template which illustrates the method used to calculate life expectancy (and 95 percent confidence intervals) can be found on the ONS website:  https://www.ons.gov.uk/file?uri=/peoplepopulationandcommunity/healthandsocialcare/healthandlifeexpectancies/datasets/healthstatelifeexpectancytemplate/current/healthstatelifeexpectanciestemplate.xls _x000D_
i Shyrock HS and Siegel JS (1976) The Methods and Materials of Demography (abridged edition), Academic Press: New York. ii Newell C (1994) Methods and Models in Demography, John Wiley &amp; Sons: Chichester_x000D_
Index of Multiple Deprivation 2015 has been used to define deprivation deciles for the time period 2010 to 2012. Periods from 2011 to 2013 onward will be updated to 2021 Census based population estimates when LSOA data is available.</t>
  </si>
  <si>
    <t>The 95 percent confidence interval (CI) for each area was calculated using the revised Chiang method (Chiang II), allowing the calculation of the variance of the mortality rates for those age groups with no deaths registered in the analysis period. This method is the approved standard for ONS outputs of life expectancy at sub national level1._x000D_
[1] Toson B and Baker A (2003) Life expectancy at birth: methodological options for small populations. National Statistics Methodological Series No.33.</t>
  </si>
  <si>
    <t>Office for National Statistics (ONS), Annual births and mortality extracts</t>
  </si>
  <si>
    <t>Number of deaths registered in the respective calendar years</t>
  </si>
  <si>
    <t>ONS mid year population estimates for the respective calendar years</t>
  </si>
  <si>
    <t>Disclosure control not required as it would be very difficult to identify individuals in areas at lower or upper tier local authority level.</t>
  </si>
  <si>
    <t>Life expectancy at birth: methodological options for small populations. No 33 in the National Statistics Methodological Series:  http://www.ons.gov.uk/ons/guide-method/method-quality/specific/gss-methodology-series/index.html _x000D_
&lt;p class="MsoNormal"&gt;Guides to the methods used in calculation of the PHOF overarching indicators are available on the  https://fingertips.phe.org.uk/profile/guidance/supporting-information/PH-methods  page.</t>
  </si>
  <si>
    <t>A01b</t>
  </si>
  <si>
    <t>&lt;div style="box-sizing: border-box;"&gt;_x000D_
Following Census 2021, the Office for National Statistics (ONS) carried out reconciliation and rebasing of the mid year population estimates (MYE) it produces for 2012 to 2020. This process happens every 10 years following the census. The data for this indicator has been revised to use the rebased population estimates for 2012 to 2020 time periods.</t>
  </si>
  <si>
    <t>The average number of years a person would expect to live based on contemporary mortality rates</t>
  </si>
  <si>
    <t>19/04/2024</t>
  </si>
  <si>
    <t>The average number of years a person would expect to live based on contemporary mortality rates. For a particular area and time period, it is an estimate of the average number of years at age 65 a person would survive if he or she experienced the age specific mortality rates for that area and time period throughout his or her life after that age._x000D_
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Figures reflect mortality among those living in an area in each time period, rather than what will be experienced throughout life among those born in the area. The figures are not therefore the number of years a baby born in the area could actually expect to live, both because the mortality rates of the area are likely to change in the future and because many of those born in the area will live elsewhere for at least some part of their lives.</t>
  </si>
  <si>
    <t>https://www.ons.gov.uk/peoplepopulationandcommunity/healthandsocialcare/healthandlifeexpectancies/datasets/lifeexpectancyforlocalareasinenglandnorthernirelandandwalesbetween2001to2003and2020to2022  https://www.ons.gov.uk/peoplepopulationandcommunity/healthandsocialcare/healthandlifeexpectancies/datasets/lifeexpectancyforlocalareasinenglandnorthernirelandandwalessingleyearperiods2018to2022 Life expectancy for England, regions and local authorities for single years 2012 to 2017 produced by OHID using same methodology as ONS.Life expectancy for NHS regions and integrated care boards for single years for 2012 and 2022 produced by OHID using same methodology as ONS.</t>
  </si>
  <si>
    <t>Abridged life tables (based on five year age groups) were constructed using standard methods.i,ii Separate tables were constructed for males and females using numbers of deaths registered in calendar years and annual mid year population estimates. A life table template which illustrates the method used to calculate life expectancy (and 95 percent confidence intervals) can be found on the ONS website:  https://www.ons.gov.uk/file?uri=/peoplepopulationandcommunity/healthandsocialcare/healthandlifeexpectancies/datasets/healthstatelifeexpectancytemplate/current/healthstatelifeexpectanciestemplate.xls _x000D_
i Shyrock HS and Siegel JS (1976) The Methods and Materials of Demography (abridged edition), Academic Press: New York. ii Newell C (1994) Methods and Models in Demography, John Wiley &amp; Sons: ChichesterIndex of Multiple Deprivation 2015 has been used to define deprivation deciles for the time period 2010 to 2012. Periods from 2011 to 2013 onward will be updated to 2021 Census based population estimates when LSOA data is available.</t>
  </si>
  <si>
    <t>Number of deaths registered in the respective calendar years in those aged 65 and over</t>
  </si>
  <si>
    <t>ONS mid year population estimates for the respective calendar years in those aged 65 and over</t>
  </si>
  <si>
    <t>Life expectancy: methodological options for small populations. No 33 in the National Statistics Methodological Series:  http://www.ons.gov.uk/ons/guide-method/method-quality/specific/gss-methodology-series/index.html _x000D_
&lt;p class="MsoNormal"&gt;Guides to the methods used in calculation of the PHOF overarching indicators are available on the  https://fingertips.phe.org.uk/profile/guidance/supporting-information/PH-methods  page.</t>
  </si>
  <si>
    <t>24/04/2024</t>
  </si>
  <si>
    <t>This indicator measures inequalities in life expectancy at birth within England as a whole, each English region, and each local authority. Life expectancy at birth is calculated for each deprivation decile of lower super output areas within each area and then the slope index of inequality (SII) is calculated based on these figures. The SII is a measure of the social gradient in life expectancy, that is how much life expectancy varies with deprivation. It takes account of health inequalities across the whole range of deprivation within each area and summarises this in a single number. This represents the range in years of life expectancy across the social gradient from most to least deprived, based on a statistical analysis of the relationship between life expectancy and deprivation across all deprivation deciles.Life expectancy at birth is a measure of the average number of years a person would expect to live based on contemporary mortality rates. For a particular area and time period, it is an estimate of the average number of years a newborn baby would survive if he or she experienced the age-specific mortality rates for that area and time period throughout his or her life.</t>
  </si>
  <si>
    <t>This is a key high level health inequalities outcome and is core to the aims of the Department of Health. It shows inequalities within England as a whole and at within local areas, enabling a focus on the deprivation that exists everywhere at small area level. By highlighting area based inequalities, it sets the context within which local areas can assess the other indicators within the framework and set priorities, identifying the drivers of life expectancy, especially in areas where life expectancy is low.</t>
  </si>
  <si>
    <t>Office for Health Improvement and Disparities, using Office for National Statistics and Department for Levelling Up, Housing and Communities data</t>
  </si>
  <si>
    <t>Figures are calculated by Office for Health Improvements and Disparities using mortality data and mid year population estimates from the Office for National Statistics, and Index of Multiple Deprivation 2010, 2015 and 2019 (IMD 2010, IMD 2015 and IMD 2019) scores from the Department for Levelling Up, Housing and Communities.Lower Super Output Areas (LSOAs) in each area (England, region, local authority) were ranked in order of deprivation using overall IMD scores from the appropriate version of IMD (see point 2 below). They were then divided into ten categories or 'deprivation deciles' with approximately equal numbers of LSOAs in each. LSOA level mortality data and population estimates were aggregated to these deprivation deciles. Life expectancy at birth was then calculated for each of the ten deprivation deciles in each area, for males and females separately. The slope index of inequality (SII) is a measure of the social gradient in life expectancy, that is how much life expectancy varies with deprivation. It takes account of health inequalities across the whole range of deprivation within each area and summarises this in a single number. This represents the range in years of life expectancy across the social gradient from most to least deprived, based on a statistical analysis of the relationship between life expectancy and deprivation across all deprivation deciles. The SII is calculated using population-weighted linear regression. To allow for differences in population size between deprivation deciles, each is given a rank score based on the midpoint of its range in the cumulative distribution of the area's population. The deciles are first ordered from most deprived to least deprived. If decile 1 then contains 12 percent of the population, its rank score 1 would be 12/2=6. If decile 2 includes 10 per cent of the population, its rank score would be 12+(10/2)=17. The life expectancy for each decile is plotted against this rank score and a population-weighted regression line is fitted to the data by the least squares method. The SII is the gradient of the resulting fitted line.IMD 2010 has been used to define deprivation deciles for data up to 2009 to 2011 (currently at England level only). IMD 2015 has been used to define deprivation deciles for time periods 2010 to 2012 to 2015 to 2017, and IMD 2019 has been used to define deprivation deciles for 2016 to 2018. In doing this, areas are grouped into deprivation deciles using the Index of Multiple Deprivation which most closely aligns with the time period of the data. This provides a more accurate way of examining changes over time by deprivation._x000D_
&lt;p class="MsoNormal"&gt;&lt;span style="line-height: 107%;"&gt;This  /documents/PHOF_Slope_Index_of_Inequality_Method.pdf  provides more detail about the SII method used.</t>
  </si>
  <si>
    <t>The confidence intervals for the SII are calculated by simulation. Simulation is a method used to estimate the degree of uncertainty for measures where the statistical distributions underpinning the measure are too complex to analyse mathematically. For each decile, the life expectancy (LE) has been calculated along with its standard error (SE). These SEs give information about the degree of uncertainty around each of the life expectancy values: essentially it describes a statistical distribution for each decile. Using a random number generating algorithm, a random value is taken from each decile LE distribution and the SII recalculated. This is repeated many times (1,000,000), to build up a distribution of SII values based on random sampling from the decile LE distributions. The 2.5 percent and 97.5 percent values from this distribution of SII values are then reported as the 95 per cent confidence interval for the SII.Note that previously the confidence intervals were calculated based purely on the SII regression slope, ignoring the distributional information about the decile LEs. This method generally overestimated the width of the confidence intervals, ie it was overly conservative in most cases. The current method allows greater discrimination between areas and over time.</t>
  </si>
  <si>
    <t>Disclosure control not required as number of deaths cannot be determined from life expectancy figures.</t>
  </si>
  <si>
    <t>Crown copyright 2020</t>
  </si>
  <si>
    <t>&lt;p class="MsoNormal"&gt;Guides to the methods used in calculation of the PHOF overarching indicators are available on the  https://fingertips.phe.org.uk/profile/guidance/supporting-information/PH-methods  page.</t>
  </si>
  <si>
    <t>A02a</t>
  </si>
  <si>
    <t>The SII for England and for regions have been presented alongside the local authority figures in order to improve the display of the indicators on the overview page. However, they should not be considered as comparators for the local authority figures. The SII for England takes account of the full range of deprivation and mortality across the whole country. This does not therefore provide a suitable benchmark with which to compare local authority results, which take into account the range of deprivation and mortality within much smaller geographies.</t>
  </si>
  <si>
    <t>The difference between the most and least deprived in the average number of years a person would expect to live based on contemporary mortality rates</t>
  </si>
  <si>
    <t>Slope Index of Inequality</t>
  </si>
  <si>
    <t>12/01/2022</t>
  </si>
  <si>
    <t>This indicator measures inequalities in life expectancy at age 65 within England as a whole, each English region, and each local authority. Life expectancy at age 65 is calculated for each deprivation decile of lower super output areas within each area and then the slope index of inequality (SII) is calculated based on these figures. The SII is a measure of the social gradient in life expectancy, that is how much life expectancy varies with deprivation. It takes account of health inequalities across the whole range of deprivation within each area and summarises this in a single number. This represents the range in years of life expectancy across the social gradient from most to least deprived, based on a statistical analysis of the relationship between life expectancy and deprivation across all deprivation deciles.Life expectancy at age 65 is a measure of the average number of years a person would expect to live based on contemporary mortality rates. For a particular area and time period, it is an estimate of the average number of years a person aged 65 would survive if he or she experienced the age specific mortality rates for that area and time period throughout the remainder of his or her life.</t>
  </si>
  <si>
    <t>OHID, using Office for National Statistics and Department for Levelling Up, Housing and Communities data</t>
  </si>
  <si>
    <t>Figures are calculated by Office for Health Improvements and Disparities using mortality data and mid year population estimates from the Office for National Statistics, and Index of Multiple Deprivation 2010, 2015 and 2019 (IMD 2010, IMD 2015 and IMD 2019) scores from the Department for Levelling Up, Housing and Communities.Lower Super Output Areas (LSOAs) in each area (England, region, local authority) were ranked in order of deprivation using overall IMD scores from the appropriate version of IMD (see point 2 below). They were then divided into ten categories or 'deprivation deciles' with approximately equal numbers of LSOAs in each. LSOA level mortality data and population estimates were aggregated to these deprivation deciles. Life expectancy at age 65 was then calculated for each of the ten deprivation deciles in each area, for males and females separately.The slope index of inequality (SII) is a measure of the social gradient in life expectancy, that is how much life expectancy varies with deprivation. It takes account of health inequalities across the whole range of deprivation within each area and summarises this in a single number. This represents the range in years of life expectancy across the social gradient from most to least deprived, based on a statistical analysis of the relationship between life expectancy and deprivation across all deprivation deciles. The SII is calculated using population weighted linear regression. To allow for differences in population size between deprivation deciles, each is given a rank score based on the midpoint of its range in the cumulative distribution of the area's population. The deciles are first ordered from most deprived to least deprived. If decile 1 then contains 12 per cent of the population, its rank score 1 would be 12/2=6. If decile 2 includes 10 per cent of the population, its rank score would be 12+(10/2)=17. The life expectancy for each decile is plotted against this rank score and a population weighted regression line is fitted to the data by the least squares method. The SII is the gradient of the resulting fitted line.IMD 2015 has been used to define deprivation deciles for time periods 2010 to 2012 to 2015 to 2017, and IMD 2019 has been used to define deprivation deciles for 2016 to 2018. In doing this, areas are grouped into deprivation deciles using the Index of Multiple Deprivation which most closely aligns with the time period of the data. This provides a more accurate way of examining changes over time by deprivation.&lt;span style="line-height: 107%;"&gt;This  /documents/PHOF_Slope_Index_of_Inequality_Method.pdf  provides more detail about the SII method used.</t>
  </si>
  <si>
    <t>The confidence intervals for the SII are calculated by simulation. Simulation is a method used to estimate the degree of uncertainty for measures where the statistical distributions underpinning the measure are too complex to analyse mathematically. For each decile, the life expectancy (LE) has been calculated along with its standard error (SE). These SEs give information about the degree of uncertainty around each of the life expectancy values: essentially it describes a statistical distribution for each decile. Using a random number generating algorithm, a random value is taken from each decile LE distribution and the SII recalculated. This is repeated many times (1,000,000), to build up a distribution of SII values based on random sampling from the decile LE distributions. The 2.5 percent and 97.5 percent values from this distribution of SII values are then reported as the 95 percent confidence interval for the SII.Note that previously the confidence intervals were calculated based purely on the SII regression slope, ignoring the distributional information about the decile LEs. This method generally overestimated the width of the confidence intervals, ie it was overly conservative in most cases. The current method allows greater discrimination between areas and over time.</t>
  </si>
  <si>
    <t>A measure of the average number of years a person aged 65 years would expect to live in good health based on contemporary mortality rates and prevalence of self reported good health. The prevalence of good health is derived from responses to a survey question on general health. For a particular area and time period, it is an estimate of the average number of years a person aged 65 years would live in good general health if he or she experienced the age specific mortality rates and prevalence of good health for that area and time period throughout his or her remaining life. Figures are calculated from deaths from all causes, mid year population estimates, and self reported general health status, based on data aggregated over a three year period.</t>
  </si>
  <si>
    <t>This indicator provides an important summary measure of the mortality and morbidity in those aged 65 years and over. Healthy life expectancy shows the years a person can expect to live in good health (rather than with a disability or in poor health). This indicator is included to emphasise the expected health experience of those aged 65 years. It will complement the proposed indicator of disability-free life expectancy at age 65 to measure progress on the government's 'Ageing Grand Challenge' mission announced in 2018 to "ensure that people can enjoy at least 5 extra healthy, independent years of life by 2035, while narrowing the gap between the experience of the richest and poorest." See: https://www.gov.uk/government/publications/industrial-strategy-the-grand-challenges/missions#healthy-lives It is also a key measure to monitor progress on implementation of PHE's evolving productive healthy ageing policy based on the World Health Organisation's healthy ageing framework described here:  http://apps.who.int/iris/bitstream/handle/10665/186463/9789240694811_eng.pdf;jsessionid=A23EAC34980DC7F2B797BDF882EEF975?sequence=1 .</t>
  </si>
  <si>
    <t>Healthy life expectancy is calculated by abridged Sullivan life tables, for males and females separately using 5 year age bands. A Sullivan life table extends the traditional life table by partitioning years lived into favourable and unfavourable health states to provide an estimate of healthy life expectancy for males and females at birth and each geographical unit. In addition to the number of deaths and mid year population estimates used in a traditional life table, the Sullivan life table also incorporates the proportion of people reporting their general health as good or very good from a data source, in this case from the Annual Population Survey. In response to the question “How is your health in general; would you say it was…” responses “Very good” and “Good” are categorised as ‘Good’ health and “Fair”, “Bad” or “Very bad” as ‘Not Good’ health. A life table template which illustrates the method used to calculate healthy life expectancy (and 95 percent confidence intervals) can be found on the ONS website:  https://www.ons.gov.uk/file?uri=/peoplepopulationandcommunity/healthandsocialcare/healthandlifeexpectancies/datasets/healthstatelifeexpectancytemplate/current/healthstatelifeexpectanciestemplate.xls _x000D_
&lt;p class="MsoNormal"&gt;To prepare the Annual Population Survey data for the Sullivan method, a set of adjustments are applied to the dataset. These adjustments use data from the 2011 Census to smooth fluctuations in subnational disability free prevalence, and impute a plausible disability free prevalence at both younger and older ages. Further explanation of these adjustments can be found here:_x000D_
&lt;p class="MsoNormal"&gt; https://eur03.safelinks.protection.outlook.com/?url=https%3A%2F%2Fwww.ons.gov.uk%2Fpeoplepopulationandcommunity%2Fhealthandsocialcare%2Fhealthandlifeexpectancies%2Fmethodologies%2Fhealthstatelifeexpectanciesukqmi&amp;data=05%7C01%7CAshu.Sehgal%40dhsc.gov.uk%7Cae295f1407ab4330f57108da22adaa38%7C61278c3091a84c318c1fef4de8973a1c%7C1%7C0%7C637860426556618667%7CUnknown%7CTWFpbGZsb3d8eyJWIjoiMC4wLjAwMDAiLCJQIjoiV2luMzIiLCJBTiI6Ik1haWwiLCJXVCI6Mn0%3D%7C3000%7C%7C%7C&amp;sdata=VGZP0R78gofKKcviNU6B%2BBtxSHt%2FOZNPVL4%2BtlxK6Kg%3D&amp;reserved=0 _x000D_
In December 2018, ONS implemented a further revision based on stakeholder feedback. Adjustments have been made to the Annual Population Survey data using Census 2011 health data to smooth subnational fluctuations and to impute plausible prevalence for younger and older ages. A detailed explanation of this revision is provided in the Quality and Methodology Information report here: https://www.ons.gov.uk/peoplepopulationandcommunity/healthandsocialcare/healthandlifeexpectancies/methodologies/healthstatelifeexpectanciesukqmi  National deciles of area deprivation are created through ranking small geographical populations known as 'Lower layer Super Output Areas' (LSOAs) by ranking them according to their deprivation score and grouping them into 10 divisions. Each decile represents approximately 10 per cent of the national population, with decile one containing the 10 percent most deprived LSOAs and decile 10 the 10 percent least deprived.</t>
  </si>
  <si>
    <t>Number of deaths registered in the respective calendar years for ages 65 years and over and the weighted prevalence of people reporting good or very good health from the Annual Population Survey. The weighting is based on Census 2011 health data.</t>
  </si>
  <si>
    <t>ONS mid year population estimates for ages 65 years and over for the respective calendar years and Annual Population Survey sample weighted to local authority population totals.</t>
  </si>
  <si>
    <t>The Annual Population Survey excludes residents of communal establishments except NHS housing and students in halls of residence where inclusion takes place at their parents' address. The Census 2011 health data weighting helps to an extent by adjusting for older populations.This measure is based on self reported health status so will be affected by subjective perception of health. Users of the indicator should also note the change in methodology adopted by ONS as described in the methodology section.</t>
  </si>
  <si>
    <t>The  https://fingertips.phe.org.uk/profile/healthy-ageing  also includes acorresponding 'at birth' version of this indicator plusindicators of life expectancy at age 65 years and disability-free life expectancy at age 65 years._x000D_
&lt;p class="MsoNormal"&gt;Guides to the methods used in calculation of the PHOF overarching indicators are available on the  https://fingertips.phe.org.uk/profile/guidance/supporting-information/PH-methods  page.</t>
  </si>
  <si>
    <t>Annual. ONS typically release local authority data in December and national deprivation deciles data in March.</t>
  </si>
  <si>
    <t>07/07/2022</t>
  </si>
  <si>
    <t>&lt;span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transparent;"&gt;Fraction of annual all cause adult mortality attributable to particulate air pollution (measured as fine particulate matter, PM&lt;span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Subscript SCXW247442670 BCX9" style="margin: 0px; padding: 0px; user-select: text; -webkit-user-drag: none; -webkit-tap-highlight-color: transparent; vertical-align: sub;" data-fontsize="12"&gt;2.5&lt;span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transparent;"&gt;*).&lt;span class="LineBreakBlob BlobObject DragDrop SCXW247442670 BCX9" style="margin: 0px; padding: 0px; user-select: text; -webkit-user-drag: none; -webkit-tap-highlight-color: transparent; white-space-collapse: preserve; line-height: 18px;"&gt;&lt;span class="SCXW247442670 BCX9" style="margin: 0px; padding: 0px; user-select: text; -webkit-user-drag: none; -webkit-tap-highlight-color: transparent; text-wrap: nowrap !important;"&gt;&lt;br class="SCXW247442670 BCX9" style="margin: 0px; padding: 0px; user-select: text; -webkit-user-drag: none; -webkit-tap-highlight-color: transparent; text-wrap: nowrap !important;" /&gt;&lt;span class="LineBreakBlob BlobObject DragDrop SCXW247442670 BCX9" style="margin: 0px; padding: 0px; user-select: text; -webkit-user-drag: none; -webkit-tap-highlight-color: transparent; white-space-collapse: preserve; line-height: 18px;"&gt;&lt;span class="SCXW247442670 BCX9" style="margin: 0px; padding: 0px; user-select: text; -webkit-user-drag: none; -webkit-tap-highlight-color: transparent; text-wrap: nowrap !important;"&gt;&lt;br class="SCXW247442670 BCX9" style="margin: 0px; padding: 0px; user-select: text; -webkit-user-drag: none; -webkit-tap-highlight-color: transparent; text-wrap: nowrap !important;" /&gt;&lt;span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 PM&lt;span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Subscript SCXW247442670 BCX9" style="margin: 0px; padding: 0px; user-select: text; -webkit-user-drag: none; -webkit-tap-highlight-color: transparent; vertical-align: sub;" data-fontsize="12"&gt;2.5&lt;span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 means the mass (in micrograms) per cubic metre of air of individual particles with an aerodynamic diameter &lt;span class="NormalTextRun SCXW247442670 BCX9" style="margin: 0px; padding: 0px; user-select: text; -webkit-user-drag: none; -webkit-tap-highlight-color: transparent;"&gt;generally less&lt;span class="NormalTextRun SCXW247442670 BCX9" style="margin: 0px; padding: 0px; user-select: text; -webkit-user-drag: none; -webkit-tap-highlight-color: transparent;"&gt; than 2.5 &lt;span class="NormalTextRun SpellingErrorV2Themed SCXW247442670 BCX9" style="margin: 0px; padding: 0px; user-select: text; -webkit-user-drag: none; -webkit-tap-highlight-color: transparent; background-repeat: repeat-x; background-position: left bottom; background-image: var(--urlSpellingErrorV2, ); border-bottom: 1px solid transparent;"&gt;micrometers&lt;span class="NormalTextRun SCXW247442670 BCX9" style="margin: 0px; padding: 0px; user-select: text; -webkit-user-drag: none; -webkit-tap-highlight-color: transparent;"&gt;. PM&lt;span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Subscript SCXW247442670 BCX9" style="margin: 0px; padding: 0px; user-select: text; -webkit-user-drag: none; -webkit-tap-highlight-color: transparent; vertical-align: sub;" data-fontsize="12"&gt;2.5&lt;span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 is also known as fine particulate matter.&lt;span class="LineBreakBlob BlobObject DragDrop SCXW247442670 BCX9" style="margin: 0px; padding: 0px; user-select: text; -webkit-user-drag: none; -webkit-tap-highlight-color: transparent; white-space-collapse: preserve; line-height: 18px;"&gt;&lt;span class="SCXW247442670 BCX9" style="margin: 0px; padding: 0px; user-select: text; -webkit-user-drag: none; -webkit-tap-highlight-color: transparent; text-wrap: nowrap !important;"&gt;&lt;br class="SCXW247442670 BCX9" style="margin: 0px; padding: 0px; user-select: text; -webkit-user-drag: none; -webkit-tap-highlight-color: transparent; text-wrap: nowrap !important;" /&gt;&lt;span class="LineBreakBlob BlobObject DragDrop SCXW247442670 BCX9" style="margin: 0px; padding: 0px; user-select: text; -webkit-user-drag: none; -webkit-tap-highlight-color: transparent; white-space-collapse: preserve; line-height: 18px;"&gt;&lt;span class="SCXW247442670 BCX9" style="margin: 0px; padding: 0px; user-select: text; -webkit-user-drag: none; -webkit-tap-highlight-color: transparent; text-wrap: nowrap !important;"&gt;&lt;br class="SCXW247442670 BCX9" style="margin: 0px; padding: 0px; user-select: text; -webkit-user-drag: none; -webkit-tap-highlight-color: transparent; text-wrap: nowrap !important;" /&gt;&lt;span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transparent;"&gt;Mortality burden associated with long term exposure to particulate air pollution at current levels, expressed as the percentage of annual deaths from all causes in those aged 30 and older.&lt;span class="EOP SCXW247442670 BCX9" style="margin: 0px; padding: 0px; user-select: text; -webkit-user-drag: none; -webkit-tap-highlight-color: transparent; white-space-collapse: preserve; line-height: 18px;" data-ccp-props="{"134233117":true,"134233118":true,"201341983":0,"335559740":240}"&gt;</t>
  </si>
  <si>
    <t>&lt;div class="OutlineElement Ltr SCXW238150367 BCX9" style="margin: 0px; padding: 0px; user-select: text; -webkit-user-drag: none; -webkit-tap-highlight-color: transparent; overflow: visible; cursor: text; clear: both; position: relative; direction: ltr;"&gt;_x000D_
&lt;p class="Paragraph SCXW238150367 BCX9" style="margin: 0px 0px 16px; padding: 0px; user-select: text; -webkit-user-drag: none; -webkit-tap-highlight-color: transparent; overflow-wrap: break-word; white-space-collapse: preserve; vertical-align: baseline; font-kerning: none;"&gt;&lt;span class="TextRun SCXW238150367 BCX9" lang="EN-GB" style="margin: 0px; padding: 0px; user-select: text; -webkit-user-drag: none; -webkit-tap-highlight-color: transparent; font-variant-ligatures: none !important; line-height: 19.425px;" xml:lang="EN-GB" data-contrast="auto"&gt;&lt;span class="NormalTextRun SCXW238150367 BCX9" style="margin: 0px; padding: 0px; user-select: text; -webkit-user-drag: none; -webkit-tap-highlight-color: transparent;"&gt;Poor air quality is a significant public health issue. There is &lt;span class="NormalTextRun SCXW238150367 BCX9" style="margin: 0px; padding: 0px; user-select: text; -webkit-user-drag: none; -webkit-tap-highlight-color: transparent;"&gt;strong evidence&lt;span class="NormalTextRun SCXW238150367 BCX9" style="margin: 0px; padding: 0px; user-select: text; -webkit-user-drag: none; -webkit-tap-highlight-color: transparent;"&gt; that air pollution causes the development of coronary heart disease, stroke, respiratory disease, and lung cancer, &lt;span class="NormalTextRun SCXW238150367 BCX9" style="margin: 0px; padding: 0px; user-select: text; -webkit-user-drag: none; -webkit-tap-highlight-color: transparent;"&gt;exacerbates&lt;span class="NormalTextRun SCXW238150367 BCX9" style="margin: 0px; padding: 0px; user-select: text; -webkit-user-drag: none; -webkit-tap-highlight-color: transparent;"&gt; &lt;span class="NormalTextRun SCXW238150367 BCX9" style="margin: 0px; padding: 0px; user-select: text; -webkit-user-drag: none; -webkit-tap-highlight-color: transparent;"&gt;asthma&lt;span class="NormalTextRun SCXW238150367 BCX9" style="margin: 0px; padding: 0px; user-select: text; -webkit-user-drag: none; -webkit-tap-highlight-color: transparent;"&gt; and has a contributory role in mortality (Air Pollution Evidence Review from Public Health England, 2019 &lt;a class="Hyperlink SCXW238150367 BCX9" style="margin: 0px; padding: 0px; user-select: text; -webkit-user-drag: none; -webkit-tap-highlight-color: transparent; text-decoration-line: none;" href="https://www.gov.uk/government/publications/improving-outdoor-air-quality-and-health-review-of-interventions" target="_blank" rel="noreferrer noopener"&gt;&lt;span class="TextRun Underlined SCXW238150367 BCX9" lang="EN-GB" style="margin: 0px; padding: 0px; user-select: text; -webkit-user-drag: none; -webkit-tap-highlight-color: transparent; text-decoration-line: underline; line-height: 19.425px; font-variant-ligatures: none !important;" xml:lang="EN-GB" data-contrast="none"&gt;&lt;span class="NormalTextRun SCXW238150367 BCX9" style="margin: 0px; padding: 0px; user-select: text; -webkit-user-drag: none; -webkit-tap-highlight-color: transparent;" data-ccp-charstyle="Hyperlink"&gt;https://www.gov.uk/government/publications/improving-outdoor-air-quality-and-health-review-of-interventions&lt;span class="TextRun SCXW238150367 BCX9" lang="EN-GB" style="margin: 0px; padding: 0px; user-select: text; -webkit-user-drag: none; -webkit-tap-highlight-color: transparent; font-variant-ligatures: none !important; line-height: 19.425px;" xml:lang="EN-GB" data-contrast="auto"&gt;&lt;span class="NormalTextRun SCXW238150367 BCX9" style="margin: 0px; padding: 0px; user-select: text; -webkit-user-drag: none; -webkit-tap-highlight-color: transparent;"&gt;). The annual &lt;span class="NormalTextRun SCXW238150367 BCX9" style="margin: 0px; padding: 0px; user-select: text; -webkit-user-drag: none; -webkit-tap-highlight-color: transparent;"&gt;burden of &lt;span class="NormalTextRun SCXW238150367 BCX9" style="margin: 0px; padding: 0px; user-select: text; -webkit-user-drag: none; -webkit-tap-highlight-color: transparent;"&gt;long-term&lt;span class="NormalTextRun SCXW238150367 BCX9" style="margin: 0px; padding: 0px; user-select: text; -webkit-user-drag: none; -webkit-tap-highlight-color: transparent;"&gt; exposure to &lt;span class="NormalTextRun SCXW238150367 BCX9" style="margin: 0px; padding: 0px; user-select: text; -webkit-user-drag: none; -webkit-tap-highlight-color: transparent;"&gt;air pollution in the UK &lt;span class="NormalTextRun SCXW238150367 BCX9" style="margin: 0px; padding: 0px; user-select: text; -webkit-user-drag: none; -webkit-tap-highlight-color: transparent;"&gt;has been &lt;span class="NormalTextRun SCXW238150367 BCX9" style="margin: 0px; padding: 0px; user-select: text; -webkit-user-drag: none; -webkit-tap-highlight-color: transparent;"&gt;estimated to be &lt;span class="NormalTextRun SCXW238150367 BCX9" style="margin: 0px; padding: 0px; user-select: text; -webkit-user-drag: none; -webkit-tap-highlight-color: transparent;"&gt;an effect &lt;span class="NormalTextRun SCXW238150367 BCX9" style="margin: 0px; padding: 0px; user-select: text; -webkit-user-drag: none; -webkit-tap-highlight-color: transparent;"&gt;equivalent to &lt;span class="NormalTextRun SCXW238150367 BCX9" style="margin: 0px; padding: 0px; user-select: text; -webkit-user-drag: none; -webkit-tap-highlight-color: transparent;"&gt;29&lt;span class="NormalTextRun SCXW238150367 BCX9" style="margin: 0px; padding: 0px; user-select: text; -webkit-user-drag: none; -webkit-tap-highlight-color: transparent;"&gt;,000 to &lt;span class="NormalTextRun SCXW238150367 BCX9" style="margin: 0px; padding: 0px; user-select: text; -webkit-user-drag: none; -webkit-tap-highlight-color: transparent;"&gt;43&lt;span class="NormalTextRun SCXW238150367 BCX9" style="margin: 0px; padding: 0px; user-select: text; -webkit-user-drag: none; -webkit-tap-highlight-color: transparent;"&gt;,000 deaths at typical ages &lt;span class="NormalTextRun SCXW238150367 BCX9" style="margin: 0px; padding: 0px; user-select: text; -webkit-user-drag: none; -webkit-tap-highlight-color: transparent;"&gt;(&lt;span class="NormalTextRun SCXW238150367 BCX9" style="margin: 0px; padding: 0px; user-select: text; -webkit-user-drag: none; -webkit-tap-highlight-color: transparent;"&gt; &lt;a class="Hyperlink SCXW238150367 BCX9" style="margin: 0px; padding: 0px; user-select: text; -webkit-user-drag: none; -webkit-tap-highlight-color: transparent; text-decoration-line: none;" href="https://assets.publishing.service.gov.uk/government/uploads/system/uploads/attachment_data/file/1083447/CHaPR_AQ_Special_Edition_2206116.pdf%22%20/t%20%22_blank" target="_blank" rel="noreferrer noopener"&gt;&lt;span class="FieldRange SCXW238150367 BCX9" style="margin: 0px; padding: 0px; user-select: text; -webkit-user-drag: none; -webkit-tap-highlight-color: transparent;"&gt;&lt;span class="TextRun Highlight Underlined SCXW238150367 BCX9" lang="EN-GB" style="margin: 0px; padding: 0px; user-select: text; -webkit-user-drag: none; -webkit-tap-highlight-color: transparent; outline: transparent solid 1px; text-decoration-line: underline; line-height: 19.425px; font-variant-ligatures: none !important;" xml:lang="EN-GB" data-contrast="none"&gt;&lt;span class="NormalTextRun SCXW238150367 BCX9" style="margin: 0px; padding: 0px; user-select: text; -webkit-user-drag: none; -webkit-tap-highlight-color: transparent;" data-ccp-charstyle="normaltextrun" data-ccp-charstyle-defn="{"ObjectId":"2b213c9a-a806-4868-8b51-c30118cdae9c|149","ClassId":1073872969,"Properties":[469775450,"normaltextrun",201340122,"1",134233614,"true",469778129,"normaltextrun",335572020,"1",469778324,"Default Paragraph Font"]}"&gt;UKHSA Chemical Hazards and Poisons Report&lt;span class="NormalTextRun SCXW238150367 BCX9" style="margin: 0px; padding: 0px; user-select: text; -webkit-user-drag: none; -webkit-tap-highlight-color: transparent;" data-ccp-charstyle="normaltextrun"&gt;, &lt;span class="NormalTextRun SCXW238150367 BCX9" style="margin: 0px; padding: 0px; user-select: text; -webkit-user-drag: none; -webkit-tap-highlight-color: transparent;" data-ccp-charstyle="normaltextrun"&gt;2022&lt;span class="TextRun SCXW238150367 BCX9" lang="EN-GB" style="margin: 0px; padding: 0px; user-select: text; -webkit-user-drag: none; -webkit-tap-highlight-color: transparent; font-variant-ligatures: none !important; line-height: 19.425px;" xml:lang="EN-GB" data-contrast="auto"&gt;).?&lt;span class="EOP SCXW238150367 BCX9" style="margin: 0px; padding: 0px; user-select: text; -webkit-user-drag: none; -webkit-tap-highlight-color: transparent; line-height: 19.425px;" data-ccp-props="{"201341983":0,"335559739":240,"335559740":259}"&gt;_x000D_
_x000D_
&lt;div class="OutlineElement Ltr SCXW238150367 BCX9" style="margin: 0px; padding: 0px; user-select: text; -webkit-user-drag: none; -webkit-tap-highlight-color: transparent; overflow: visible; cursor: text; clear: both; position: relative; direction: ltr;"&gt;_x000D_
&lt;p class="Paragraph SCXW238150367 BCX9" style="margin: 0px 0px 16px; padding: 0px; user-select: text; -webkit-user-drag: none; -webkit-tap-highlight-color: transparent; overflow-wrap: break-word; white-space-collapse: preserve; vertical-align: baseline; font-kerning: none;"&gt;&lt;span class="TextRun SCXW238150367 BCX9" lang="EN-GB" style="margin: 0px; padding: 0px; user-select: text; -webkit-user-drag: none; -webkit-tap-highlight-color: transparent; font-variant-ligatures: none !important; line-height: 19.425px;" xml:lang="EN-GB" data-contrast="auto"&gt;Although air pollution can be harmful to everyone, it particularly affects people living in polluted areas, those who are exposed to higher levels of air pollution in their day to day lives, and those who are more susceptible to health problems caused by air pollution, widening health inequalities (&lt;a class="Hyperlink SCXW238150367 BCX9" style="margin: 0px; padding: 0px; user-select: text; -webkit-user-drag: none; -webkit-tap-highlight-color: transparent; text-decoration-line: none;" href="https://www.gov.uk/government/publications/health-matters-air-pollution" target="_blank" rel="noreferrer noopener"&gt;&lt;span class="TextRun Underlined SCXW238150367 BCX9" lang="EN-GB" style="margin: 0px; padding: 0px; user-select: text; -webkit-user-drag: none; -webkit-tap-highlight-color: transparent; text-decoration-line: underline; line-height: 19.425px; font-variant-ligatures: none !important;" xml:lang="EN-GB" data-contrast="none"&gt;&lt;span class="NormalTextRun SCXW238150367 BCX9" style="margin: 0px; padding: 0px; user-select: text; -webkit-user-drag: none; -webkit-tap-highlight-color: transparent;" data-ccp-charstyle="Hyperlink"&gt;https://www.gov.uk/government/publications/health-matters-air-pollution&lt;span class="TextRun SCXW238150367 BCX9" lang="EN-GB" style="margin: 0px; padding: 0px; user-select: text; -webkit-user-drag: none; -webkit-tap-highlight-color: transparent; font-variant-ligatures: none !important; line-height: 19.425px;" xml:lang="EN-GB" data-contrast="auto"&gt;).&lt;span class="EOP SCXW238150367 BCX9" style="margin: 0px; padding: 0px; user-select: text; -webkit-user-drag: none; -webkit-tap-highlight-color: transparent; line-height: 19.425px;" data-ccp-props="{"201341983":0,"335559739":240,"335559740":259}"&gt;_x000D_
_x000D_
&lt;div class="OutlineElement Ltr SCXW238150367 BCX9" style="margin: 0px; padding: 0px; user-select: text; -webkit-user-drag: none; -webkit-tap-highlight-color: transparent; overflow: visible; cursor: text; clear: both; position: relative; direction: ltr;"&gt;_x000D_
&lt;p class="Paragraph SCXW238150367 BCX9" style="margin: 0px; padding: 0px; user-select: text; -webkit-user-drag: none; -webkit-tap-highlight-color: transparent; overflow-wrap: break-word; white-space-collapse: preserve; vertical-align: baseline; font-kerning: none;"&gt;&lt;span class="TextRun SCXW238150367 BCX9" lang="EN-GB" style="margin: 0px; padding: 0px; user-select: text; -webkit-user-drag: none; -webkit-tap-highlight-color: transparent; font-variant-ligatures: none !important; line-height: 19.425px;" xml:lang="EN-GB" data-contrast="auto"&gt;&lt;span class="NormalTextRun SCXW238150367 BCX9" style="margin: 0px; padding: 0px; user-select: text; -webkit-user-drag: none; -webkit-tap-highlight-color: transparent;"&gt;The annual average metric is a summary of typical environmental &lt;span class="NormalTextRun SCXW238150367 BCX9" style="margin: 0px; padding: 0px; user-select: text; -webkit-user-drag: none; -webkit-tap-highlight-color: transparent;"&gt;conditions&lt;span class="NormalTextRun SCXW238150367 BCX9" style="margin: 0px; padding: 0px; user-select: text; -webkit-user-drag: none; -webkit-tap-highlight-color: transparent;"&gt; and the population weighting accounts for human exposure. In addition to this indicator, other air pollutants (such as NO&lt;span class="TextRun SCXW238150367 BCX9" lang="EN-GB" style="margin: 0px; padding: 0px; user-select: text; -webkit-user-drag: none; -webkit-tap-highlight-color: transparent; font-variant-ligatures: none !important; line-height: 19.425px;" xml:lang="EN-GB" data-contrast="auto"&gt;&lt;span class="NormalTextRun Subscript SCXW238150367 BCX9" style="margin: 0px; padding: 0px; user-select: text; -webkit-user-drag: none; -webkit-tap-highlight-color: transparent; vertical-align: sub;" data-fontsize="12"&gt;2&lt;span class="TextRun SCXW238150367 BCX9" lang="EN-GB" style="margin: 0px; padding: 0px; user-select: text; -webkit-user-drag: none; -webkit-tap-highlight-color: transparent; font-variant-ligatures: none !important; line-height: 19.425px;" xml:lang="EN-GB" data-contrast="auto"&gt;), as well as indoor air pollutants, are also considered important. However, methodological considerations make it impractical to include these in a health outcomes indicator at present.&lt;span class="EOP SCXW238150367 BCX9" style="margin: 0px; padding: 0px; user-select: text; -webkit-user-drag: none; -webkit-tap-highlight-color: transparent; line-height: 19.425px;" data-ccp-props="{"201341983":0,"335559739":0,"335559740":259}"&gt;_x000D_
_x000D_
&lt;div class="OutlineElement Ltr SCXW238150367 BCX9" style="margin: 0px; padding: 0px; user-select: text; -webkit-user-drag: none; -webkit-tap-highlight-color: transparent; overflow: visible; cursor: text; clear: both; position: relative; direction: ltr;"&gt;_x000D_
&lt;p class="Paragraph SCXW238150367 BCX9" style="margin: auto 0px; padding: 0px; user-select: text; -webkit-user-drag: none; -webkit-tap-highlight-color: transparent; overflow-wrap: break-word; white-space-collapse: preserve; vertical-align: baseline; font-kerning: none;"&gt;&lt;span class="LineBreakBlob BlobObject DragDrop SCXW238150367 BCX9" style="margin: 0px; padding: 0px; user-select: text; -webkit-user-drag: none; -webkit-tap-highlight-color: transparent; line-height: 18px;"&gt;&lt;span class="SCXW238150367 BCX9" style="margin: 0px; padding: 0px; user-select: text; -webkit-user-drag: none; -webkit-tap-highlight-color: transparent; text-wrap: nowrap !important;"&gt;&lt;br class="SCXW238150367 BCX9" style="margin: 0px; padding: 0px; user-select: text; -webkit-user-drag: none; -webkit-tap-highlight-color: transparent; text-wrap: nowrap !important;" /&gt;&lt;span class="TextRun SCXW238150367 BCX9" lang="EN-GB" style="margin: 0px; padding: 0px; user-select: text; -webkit-user-drag: none; -webkit-tap-highlight-color: transparent; font-variant-ligatures: none !important; line-height: 18px;" xml:lang="EN-GB" data-contrast="auto"&gt;Inclusion of this indicator in the Public Health Outcomes Framework enables Directors of Public Health to prioritise action on air quality in their local area to help reduce the health burden from air pollution.&lt;span class="EOP SCXW238150367 BCX9" style="margin: 0px; padding: 0px; user-select: text; -webkit-user-drag: none; -webkit-tap-highlight-color: transparent; line-height: 18px;" data-ccp-props="{"134233117":true,"134233118":true,"201341983":0,"335559740":240}"&gt;</t>
  </si>
  <si>
    <t>Background annual average PM2.5 concentrations for the year of interest are modelled on a 1km x 1km grid using an air dispersion model, and calibrated using measured concentrations taken from background sites in Defra’s Automatic Urban and Rural Network (https://uk-air.defra.gov.uk/interactive-map). By approximating LA boundaries to the 1km by 1km grid, and using census population data, population weighted background PM2.5 concentrations for each lower tier LA are calculated. This work is completed under contract to Defra, as a small extension of its obligations under the Ambient Air Quality Directive (2008/50/EC). Concentrations of total PM2.5 are used for estimating the mortality burden attributable to particulate air pollution (COMEAP, 2022).</t>
  </si>
  <si>
    <t>&lt;span class="TextRun SCXW147058560 BCX9" lang="EN-GB" style="accent-color: auto; place-content: normal; place-items: normal; place-self: auto; alignment-baseline: auto; animation: 0s ease 0s 1 normal none running none; app-region: none; appearance: none; aspect-ratio: auto; backdrop-filter: none; backface-visibility: visible; background-image: none; background-position: 0% 0%; background-size: auto; background-repeat: repeat; background-attachment: scroll; background-origin: padding-box; background-clip: border-box; background-blend-mode: normal; baseline-shift: 0px; border-image: none 100% / 1 / 0 stretch; border-collapse: collapse; border-end-end-radius: 0px; border-end-start-radius: 0px; border-spacing: 0px; border-start-end-radius: 0px; border-start-start-radius: 0px; border-radius: 0px; inset: auto; box-shadow: none; box-sizing: content-box; break-after: auto; break-before: auto; break-inside: auto; buffered-rendering: auto; caption-side: top; caret-color: #000000; clear: none; clip: auto; clip-path: none; clip-rule: nonzero; color-interpolation: srgb; color-interpolation-filters: linearrgb; color-rendering: auto; color-scheme: normal; columns: auto; column-fill: balance; gap: normal; column-rule: 0px #000000; column-span: none; contain: none; contain-intrinsic-block-size: none; contain-intrinsic-size: none; contain-intrinsic-inline-size: none; content: normal; content-visibility: visible; counter-increment: none; counter-reset: none; counter-set: none; cursor: text; cx: 0px; cy: 0px; d: none; direction: ltr; display: inline; dominant-baseline: auto; empty-cells: show; fill: #000000; fill-opacity: 1; fill-rule: nonzero; filter: none; flex: 0 1 auto; flex-flow: row; float: none; flood-color: #000000; flood-opacity: 1; font-feature-settings: normal; font-kerning: none; font-optical-sizing: auto; font-palette: normal; font-stretch: 100%; font-synthesis: weight style small-caps; font-variant-ligatures: no-common-ligatures no-discretionary-ligatures no-historical-ligatures no-contextual; font-variant-numeric: normal; font-variant-east-asian: normal; font-variant-alternates: normal; font-variation-settings: normal; grid-area: auto / auto / auto / auto; grid: auto-flow auto / none; height: auto; hyphens: manual; image-orientation: from-image; image-rendering: auto; inline-size: auto; inset-block: auto; inset-inline: auto; isolation: auto; lighting-color: #ffffff; line-break: auto; line-height: 18px; list-style: outside none disc; margin: 0px; marker: none; mask: none; mask-type: luminance; max-height: none; max-width: none; min-height: 0px; min-width: 0px; mix-blend-mode: normal; object-fit: fill; object-position: 50% 50%; offset: auto; opacity: 1; order: 0; outline: #000000 none 0px; outline-offset: 0px; overflow: visible; overflow-anchor: auto; overflow-clip-margin: 0px; overflow-wrap: break-word; overscroll-behavior-block: auto; overscroll-behavior-inline: auto; overscroll-behavior: auto; padding: 0px; page: auto; paint-order: normal; perspective: none; perspective-origin: 0px 0px; pointer-events: auto; position: static; quotes: auto; r: 0px; resize: none; ruby-position: over; rx: auto; ry: auto; scroll-behavior: auto; scroll-margin-block: 0px; scroll-margin: 0px; scroll-margin-inline: 0px; scroll-padding-block: auto; scroll-padding: auto; scroll-padding-inline: auto; scroll-snap-align: none; scroll-snap-stop: normal; scroll-snap-type: none; scrollbar-gutter: auto; shape-image-threshold: 0; shape-margin: 0px; shape-outside: none; shape-rendering: auto; speak: normal; stop-color: #000000; stop-opacity: 1; stroke: none; stroke-dasharray: none; stroke-dashoffset: 0px; stroke-linecap: butt; stroke-linejoin: miter; stroke-miterlimit: 4; stroke-opacity: 1; stroke-width: 1px; tab-size: 8; table-layout: auto; text-align-last: auto; text-anchor: start; text-combine-upright: none; text-decoration-style: solid; text-decoration-color: #000000; text-decoration-skip-ink: auto; text-emphasis: none #000000; text-emphasis-position: over; text-orientation: mixed; text-overflow: clip; text-rendering: auto; text-shadow: none; text-size-adjust: auto; text-underline-offset: auto; text-underline-position: auto; touch-action: auto; transform: none; transform-box: view-box; transform-origin: 0px 0px; transform-style: flat; transition: all 0s ease 0s; unicode-bidi: normal; user-select: text; vector-effect: none; vertical-align: baseline; visibility: visible; border-block-end: 0px none #000000; border-block-start: 0px none #000000; border-inline-end: 0px none #000000; -webkit-border-image: none; border-inline-start: 0px none #000000; -webkit-box-align: stretch; -webkit-box-decoration-break: slice; -webkit-box-direction: normal; -webkit-box-flex: 0; -webkit-box-ordinal-group: 1; -webkit-box-orient: horizontal; -webkit-box-pack: start; -webkit-font-smoothing: auto; -webkit-highlight: none; hyphenate-character: auto; -webkit-line-break: auto; -webkit-locale: 'en-GB'; block-size: auto; margin-block: 0px; margin-inline: 0px; -webkit-mask-box-image-source: none; -webkit-mask-box-image-slice: 0 fill; -webkit-mask-box-image-width: auto; -webkit-mask-box-image-outset: 0; -webkit-mask-box-image-repeat: stretch; -webkit-mask: none 0% 0% / auto repeat border-box border-box; -webkit-mask-composite: source-over; max-block-size: none; max-inline-size: none; min-block-size: 0px; min-inline-size: 0px; padding-block: 0px; padding-inline: 0px; -webkit-print-color-adjust: economy; -webkit-rtl-ordering: logical; -webkit-ruby-position: before; -webkit-tap-highlight-color: rgba(0, 0, 0, 0); -webkit-text-combine: none; -webkit-text-fill-color: #000000; -webkit-text-orientation: vertical-right; -webkit-text-security: none; -webkit-text-stroke-color: #000000; -webkit-user-drag: none; -webkit-user-modify: read-only; -webkit-writing-mode: horizontal-tb; white-space-collapse: preserve; width: auto; will-change: auto; word-break: normal; writing-mode: horizontal-tb; x: 0px; y: 0px; z-index: auto; zoom: 1; border: 0px none #000000;" xml:lang="EN-GB" data-contrast="auto"&gt;&lt;span class="NormalTextRun SCXW147058560 BCX9"&gt;DEFRA &amp; Air Quality and Public Health, UK Health Security Agency</t>
  </si>
  <si>
    <t>&lt;span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SCXW74077041 BCX9" style="margin: 0px; padding: 0px; user-select: text; -webkit-user-drag: none; -webkit-tap-highlight-color: transparent;"&gt;An increase of 10 µg/m&lt;span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Superscript SCXW74077041 BCX9" style="margin: 0px; padding: 0px; user-select: text; -webkit-user-drag: none; -webkit-tap-highlight-color: transparent; vertical-align: super;" data-fontsize="12"&gt;3&lt;span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SCXW74077041 BCX9" style="margin: 0px; padding: 0px; user-select: text; -webkit-user-drag: none; -webkit-tap-highlight-color: transparent;"&gt; in population-weighted annual average background concentration of PM&lt;span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Subscript SCXW74077041 BCX9" style="margin: 0px; padding: 0px; user-select: text; -webkit-user-drag: none; -webkit-tap-highlight-color: transparent; vertical-align: sub;" data-fontsize="12"&gt;2.5&lt;span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SCXW74077041 BCX9" style="margin: 0px; padding: 0px; user-select: text; -webkit-user-drag: none; -webkit-tap-highlight-color: transparent;"&gt;* is assumed to increase &lt;span class="NormalTextRun ContextualSpellingAndGrammarErrorV2Themed SCXW74077041 BCX9" style="margin: 0px; padding: 0px; user-select: text; -webkit-user-drag: none; -webkit-tap-highlight-color: transparent; background-repeat: repeat-x; background-position: left bottom; background-image: var(--urlContextualSpellingAndGrammarErrorV2, ); border-bottom: 1px solid transparent;"&gt;all cause&lt;span class="NormalTextRun SCXW74077041 BCX9" style="margin: 0px; padding: 0px; user-select: text; -webkit-user-drag: none; -webkit-tap-highlight-color: transparent;"&gt; mortality rates by &lt;span class="NormalTextRun SCXW74077041 BCX9" style="margin: 0px; padding: 0px; user-select: text; -webkit-user-drag: none; -webkit-tap-highlight-color: transparent;"&gt;8% - &lt;span class="NormalTextRun SCXW74077041 BCX9" style="margin: 0px; padding: 0px; user-select: text; -webkit-user-drag: none; -webkit-tap-highlight-color: transparent;"&gt;a &lt;span class="NormalTextRun SCXW74077041 BCX9" style="margin: 0px; padding: 0px; user-select: text; -webkit-user-drag: none; -webkit-tap-highlight-color: transparent;"&gt;relative risk (RR)&lt;span class="NormalTextRun SCXW74077041 BCX9" style="margin: 0px; padding: 0px; user-select: text; -webkit-user-drag: none; -webkit-tap-highlight-color: transparent;"&gt; of 1.08 &lt;span class="NormalTextRun SCXW74077041 BCX9" style="margin: 0px; padding: 0px; user-select: text; -webkit-user-drag: none; -webkit-tap-highlight-color: transparent;"&gt;per 10 &lt;span class="NormalTextRun SCXW74077041 BCX9" style="margin: 0px; padding: 0px; user-select: text; -webkit-user-drag: none; -webkit-tap-highlight-color: transparent;"&gt;µg/m&lt;span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Superscript SCXW74077041 BCX9" style="margin: 0px; padding: 0px; user-select: text; -webkit-user-drag: none; -webkit-tap-highlight-color: transparent; vertical-align: super;" data-fontsize="12"&gt;3&lt;span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SCXW74077041 BCX9" style="margin: 0px; padding: 0px; user-select: text; -webkit-user-drag: none; -webkit-tap-highlight-color: transparent;"&gt; &lt;span class="NormalTextRun SCXW74077041 BCX9" style="margin: 0px; padding: 0px; user-select: text; -webkit-user-drag: none; -webkit-tap-highlight-color: transparent;"&gt;(COMEAP, 2022). For a population weighted modelled annual average background PM&lt;span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Subscript SCXW74077041 BCX9" style="margin: 0px; padding: 0px; user-select: text; -webkit-user-drag: none; -webkit-tap-highlight-color: transparent; vertical-align: sub;" data-fontsize="12"&gt;2.5&lt;span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SCXW74077041 BCX9" style="margin: 0px; padding: 0px; user-select: text; -webkit-user-drag: none; -webkit-tap-highlight-color: transparent;"&gt; concentration x, RR is calculated as (&lt;span class="NormalTextRun ContextualSpellingAndGrammarErrorV2Themed SCXW74077041 BCX9" style="margin: 0px; padding: 0px; user-select: text; -webkit-user-drag: none; -webkit-tap-highlight-color: transparent; background-repeat: repeat-x; background-position: left bottom; background-image: var(--urlContextualSpellingAndGrammarErrorV2, ); border-bottom: 1px solid transparent;"&gt;1.08)&lt;span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Superscript ContextualSpellingAndGrammarErrorV2Themed SCXW74077041 BCX9" style="margin: 0px; padding: 0px; user-select: text; -webkit-user-drag: none; -webkit-tap-highlight-color: transparent; background-repeat: repeat-x; background-position: left bottom; background-image: var(--urlContextualSpellingAndGrammarErrorV2, ); border-bottom: 1px solid transparent; vertical-align: super;" data-fontsize="12"&gt;(&lt;span class="NormalTextRun Superscript SCXW74077041 BCX9" style="margin: 0px; padding: 0px; user-select: text; -webkit-user-drag: none; -webkit-tap-highlight-color: transparent; vertical-align: super;" data-fontsize="12"&gt;x&lt;span class="NormalTextRun Superscript SCXW74077041 BCX9" style="margin: 0px; padding: 0px; user-select: text; -webkit-user-drag: none; -webkit-tap-highlight-color: transparent; vertical-align: super;" data-fontsize="12"&gt;/10)&lt;span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SCXW74077041 BCX9" style="margin: 0px; padding: 0px; user-select: text; -webkit-user-drag: none; -webkit-tap-highlight-color: transparent;"&gt; (&lt;span class="NormalTextRun SCXW74077041 BCX9" style="margin: 0px; padding: 0px; user-select: text; -webkit-user-drag: none; -webkit-tap-highlight-color: transparent;"&gt;as explained in PHE, 2014). The fraction of deaths attributable to PM&lt;span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Subscript SCXW74077041 BCX9" style="margin: 0px; padding: 0px; user-select: text; -webkit-user-drag: none; -webkit-tap-highlight-color: transparent; vertical-align: sub;" data-fontsize="12"&gt;2.5&lt;span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SCXW74077041 BCX9" style="margin: 0px; padding: 0px; user-select: text; -webkit-user-drag: none; -webkit-tap-highlight-color: transparent;"&gt; is expressed as a percentage, calculated as 100*(RR-1)/RR.&lt;span class="LineBreakBlob BlobObject DragDrop SCXW74077041 BCX9" style="margin: 0px; padding: 0px; user-select: text; -webkit-user-drag: none; -webkit-tap-highlight-color: transparent; white-space-collapse: preserve; line-height: 18px;"&gt;&lt;span class="SCXW74077041 BCX9" style="margin: 0px; padding: 0px; user-select: text; -webkit-user-drag: none; -webkit-tap-highlight-color: transparent; text-wrap: nowrap !important;"&gt;&lt;br class="SCXW74077041 BCX9" style="margin: 0px; padding: 0px; user-select: text; -webkit-user-drag: none; -webkit-tap-highlight-color: transparent; text-wrap: nowrap !important;" /&gt;&lt;span class="LineBreakBlob BlobObject DragDrop SCXW74077041 BCX9" style="margin: 0px; padding: 0px; user-select: text; -webkit-user-drag: none; -webkit-tap-highlight-color: transparent; white-space-collapse: preserve; line-height: 18px;"&gt;&lt;span class="SCXW74077041 BCX9" style="margin: 0px; padding: 0px; user-select: text; -webkit-user-drag: none; -webkit-tap-highlight-color: transparent; text-wrap: nowrap !important;"&gt;&lt;br class="SCXW74077041 BCX9" style="margin: 0px; padding: 0px; user-select: text; -webkit-user-drag: none; -webkit-tap-highlight-color: transparent; text-wrap: nowrap !important;" /&gt;&lt;span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SCXW74077041 BCX9" style="margin: 0px; padding: 0px; user-select: text; -webkit-user-drag: none; -webkit-tap-highlight-color: transparent;"&gt;Population weighted annual average concentrations of PM&lt;span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Subscript SCXW74077041 BCX9" style="margin: 0px; padding: 0px; user-select: text; -webkit-user-drag: none; -webkit-tap-highlight-color: transparent; vertical-align: sub;" data-fontsize="12"&gt;2.5&lt;span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SCXW74077041 BCX9" style="margin: 0px; padding: 0px; user-select: text; -webkit-user-drag: none; -webkit-tap-highlight-color: transparent;"&gt; were provided by Ricardo&lt;span class="NormalTextRun SCXW74077041 BCX9" style="margin: 0px; padding: 0px; user-select: text; -webkit-user-drag: none; -webkit-tap-highlight-color: transparent;"&gt; for all lower tier and unitary local authorities within England, as well as combined at upper tier, regional and national level. Attributable fractions can be calculated at all these scales.</t>
  </si>
  <si>
    <t>No confidence intervals available.&lt;span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transparent;"&gt;A meta-analysis of available cohort studies produced a 95% confidence interval of 1.06 to 1.09 for the RR=1.08 of mortality associated with 10 µg/m&lt;span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Superscript SCXW250430539 BCX9" style="margin: 0px; padding: 0px; user-select: text; -webkit-user-drag: none; -webkit-tap-highlight-color: transparent; vertical-align: super;" data-fontsize="12"&gt;3&lt;span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 annual average PM&lt;span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Subscript SCXW250430539 BCX9" style="margin: 0px; padding: 0px; user-select: text; -webkit-user-drag: none; -webkit-tap-highlight-color: transparent; vertical-align: sub;" data-fontsize="12"&gt;2.5&lt;span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 (COMEAP, 2022). This means that, in the region of 10 µg/m&lt;span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Superscript SCXW250430539 BCX9" style="margin: 0px; padding: 0px; user-select: text; -webkit-user-drag: none; -webkit-tap-highlight-color: transparent; vertical-align: super;" data-fontsize="12"&gt;3&lt;span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 the true attributable fractions are likely to be in the range of 80 to 110% of the central estimates reported, with these factors changing only trivially over the range of concentrations considered.&lt;span class="LineBreakBlob BlobObject DragDrop SCXW250430539 BCX9" style="margin: 0px; padding: 0px; user-select: text; -webkit-user-drag: none; -webkit-tap-highlight-color: transparent; white-space-collapse: preserve; line-height: 18px;"&gt;&lt;span class="SCXW250430539 BCX9" style="margin: 0px; padding: 0px; user-select: text; -webkit-user-drag: none; -webkit-tap-highlight-color: transparent; text-wrap: nowrap !important;"&gt;&lt;br class="SCXW250430539 BCX9" style="margin: 0px; padding: 0px; user-select: text; -webkit-user-drag: none; -webkit-tap-highlight-color: transparent; text-wrap: nowrap !important;" /&gt;&lt;span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transparent;"&gt;This confidence interval reflects the uncertainty in the relationship between ambient PM&lt;span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Subscript SCXW250430539 BCX9" style="margin: 0px; padding: 0px; user-select: text; -webkit-user-drag: none; -webkit-tap-highlight-color: transparent; vertical-align: sub;" data-fontsize="12"&gt;2.5&lt;span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 concentrations and effects on mortality. Thus, whilst it is important &lt;span class="NormalTextRun SCXW250430539 BCX9" style="margin: 0px; padding: 0px; user-select: text; -webkit-user-drag: none; -webkit-tap-highlight-color: transparent;"&gt;in terms of the size of the absolute effect, it does not reflect uncertainties which would affect comparisons over time or between areas. Because of this, the confidence intervals are not presented in the indicator. There is no accepted way of fully quantifying the uncertainty associated with modelled concentrations of PM&lt;span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Subscript SCXW250430539 BCX9" style="margin: 0px; padding: 0px; user-select: text; -webkit-user-drag: none; -webkit-tap-highlight-color: transparent; vertical-align: sub;" data-fontsize="12"&gt;2.5&lt;span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 (see Caveats).&lt;span class="LineBreakBlob BlobObject DragDrop SCXW250430539 BCX9" style="margin: 0px; padding: 0px; user-select: text; -webkit-user-drag: none; -webkit-tap-highlight-color: transparent; white-space-collapse: preserve; line-height: 18px;"&gt;&lt;span class="SCXW250430539 BCX9" style="margin: 0px; padding: 0px; user-select: text; -webkit-user-drag: none; -webkit-tap-highlight-color: transparent; text-wrap: nowrap !important;"&gt;&lt;br class="SCXW250430539 BCX9" style="margin: 0px; padding: 0px; user-select: text; -webkit-user-drag: none; -webkit-tap-highlight-color: transparent; text-wrap: nowrap !important;" /&gt;&lt;span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transparent;"&gt;While there is some uncertainty in the relative risk estimate and hence in the estimate of the fraction of mortality attributed to PM&lt;span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Subscript SCXW250430539 BCX9" style="margin: 0px; padding: 0px; user-select: text; -webkit-user-drag: none; -webkit-tap-highlight-color: transparent; vertical-align: sub;" data-fontsize="12"&gt;2.5&lt;span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 estimates for the local authorities all use the same relative risk, and the variation in the attributable fraction between local authorities is strongly predicted by the variation in PM&lt;span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Subscript SCXW250430539 BCX9" style="margin: 0px; padding: 0px; user-select: text; -webkit-user-drag: none; -webkit-tap-highlight-color: transparent; vertical-align: sub;" data-fontsize="12"&gt;2.5&lt;span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 concentration in the local authorities. Therefore, the above confidence intervals are not relevant to comparisons between local authorities and are not presented with this indicator.&lt;span class="EOP SCXW250430539 BCX9" style="margin: 0px; padding: 0px; user-select: text; -webkit-user-drag: none; -webkit-tap-highlight-color: transparent; white-space-collapse: preserve; line-height: 18px;" data-ccp-props="{"134233117":true,"134233118":true,"201341983":0,"335559740":240}"&gt;</t>
  </si>
  <si>
    <t>Calculation does not involve a numerator</t>
  </si>
  <si>
    <t>&lt;span class="TextRun SCXW64397963 BCX9" lang="EN-GB" style="margin: 0px; padding: 0px; user-select: text; -webkit-user-drag: none; -webkit-tap-highlight-color: transparent; white-space-collapse: preserve; line-height: 18px; font-variant-ligatures: none !important;" xml:lang="EN-GB" data-contrast="auto"&gt;&lt;span class="NormalTextRun SCXW64397963 BCX9" style="margin: 0px; padding: 0px; user-select: text; -webkit-user-drag: none; -webkit-tap-highlight-color: transparent;"&gt;Calculation does not involve a numerator&lt;span class="EOP SCXW64397963 BCX9" style="margin: 0px; padding: 0px; user-select: text; -webkit-user-drag: none; -webkit-tap-highlight-color: transparent; white-space-collapse: preserve; line-height: 18px;" data-ccp-props="{"134233117":true,"134233118":true,"201341983":0,"335559740":240}"&gt;</t>
  </si>
  <si>
    <t>Calculation does not involve a denominator</t>
  </si>
  <si>
    <t>&lt;span class="TextRun SCXW265170742 BCX9" lang="EN-GB" style="margin: 0px; padding: 0px; user-select: text; -webkit-user-drag: none; -webkit-tap-highlight-color: transparent; white-space-collapse: preserve; line-height: 18px; font-variant-ligatures: none !important;" xml:lang="EN-GB" data-contrast="auto"&gt;&lt;span class="NormalTextRun SCXW265170742 BCX9" style="margin: 0px; padding: 0px; user-select: text; -webkit-user-drag: none; -webkit-tap-highlight-color: transparent;"&gt;Calculation does not involve a denominator</t>
  </si>
  <si>
    <t>&lt;span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SCXW133811842 BCX9" style="margin: 0px; padding: 0px; user-select: text; -webkit-user-drag: none; -webkit-tap-highlight-color: transparent;"&gt;There is no accepted way of fully quantifying the uncertainty associated with modelled concentrations of PM&lt;span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Subscript SCXW133811842 BCX9" style="margin: 0px; padding: 0px; user-select: text; -webkit-user-drag: none; -webkit-tap-highlight-color: transparent; vertical-align: sub;" data-fontsize="12"&gt;2.5&lt;span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SCXW133811842 BCX9" style="margin: 0px; padding: 0px; user-select: text; -webkit-user-drag: none; -webkit-tap-highlight-color: transparent;"&gt;. The modelling used in calculating the indicator meets the requirements of the EU's Directive 2008/50/EC on Ambient Air Quality that the uncertainty in modelled annual average PM&lt;span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Subscript SCXW133811842 BCX9" style="margin: 0px; padding: 0px; user-select: text; -webkit-user-drag: none; -webkit-tap-highlight-color: transparent; vertical-align: sub;" data-fontsize="12"&gt;2.5&lt;span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SCXW133811842 BCX9" style="margin: 0px; padding: 0px; user-select: text; -webkit-user-drag: none; -webkit-tap-highlight-color: transparent;"&gt; concentrations should be no more than 50 percent?in the region of the Limit Value (25 µg per m&lt;span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Superscript SCXW133811842 BCX9" style="margin: 0px; padding: 0px; user-select: text; -webkit-user-drag: none; -webkit-tap-highlight-color: transparent; vertical-align: super;" data-fontsize="12"&gt;3&lt;span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SCXW133811842 BCX9" style="margin: 0px; padding: 0px; user-select: text; -webkit-user-drag: none; -webkit-tap-highlight-color: transparent;"&gt;).&lt;span class="LineBreakBlob BlobObject DragDrop SCXW133811842 BCX9" style="margin: 0px; padding: 0px; user-select: text; -webkit-user-drag: none; -webkit-tap-highlight-color: transparent; white-space-collapse: preserve; line-height: 18px;"&gt;&lt;span class="SCXW133811842 BCX9" style="margin: 0px; padding: 0px; user-select: text; -webkit-user-drag: none; -webkit-tap-highlight-color: transparent; text-wrap: nowrap !important;"&gt;&lt;br class="SCXW133811842 BCX9" style="margin: 0px; padding: 0px; user-select: text; -webkit-user-drag: none; -webkit-tap-highlight-color: transparent; text-wrap: nowrap !important;" /&gt;&lt;span class="LineBreakBlob BlobObject DragDrop SCXW133811842 BCX9" style="margin: 0px; padding: 0px; user-select: text; -webkit-user-drag: none; -webkit-tap-highlight-color: transparent; white-space-collapse: preserve; line-height: 18px;"&gt;&lt;span class="SCXW133811842 BCX9" style="margin: 0px; padding: 0px; user-select: text; -webkit-user-drag: none; -webkit-tap-highlight-color: transparent; text-wrap: nowrap !important;"&gt;&lt;br class="SCXW133811842 BCX9" style="margin: 0px; padding: 0px; user-select: text; -webkit-user-drag: none; -webkit-tap-highlight-color: transparent; text-wrap: nowrap !important;" /&gt;&lt;span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SCXW133811842 BCX9" style="margin: 0px; padding: 0px; user-select: text; -webkit-user-drag: none; -webkit-tap-highlight-color: transparent;"&gt;Caution is needed when considering &lt;span class="NormalTextRun SCXW133811842 BCX9" style="margin: 0px; padding: 0px; user-select: text; -webkit-user-drag: none; -webkit-tap-highlight-color: transparent;"&gt;apparent&lt;span class="NormalTextRun SCXW133811842 BCX9" style="margin: 0px; padding: 0px; user-select: text; -webkit-user-drag: none; -webkit-tap-highlight-color: transparent;"&gt; trends over time. Trend data should not be overinterpreted for &lt;span class="NormalTextRun AdvancedProofingIssueV2Themed SCXW133811842 BCX9" style="margin: 0px; padding: 0px; user-select: text; -webkit-user-drag: none; -webkit-tap-highlight-color: transparent; background-repeat: repeat-x; background-position: left bottom; background-image: var(--urlAdvancedProofingIssueV2, ); border-bottom: 1px solid transparent;"&gt;a number of&lt;span class="NormalTextRun SCXW133811842 BCX9" style="margin: 0px; padding: 0px; user-select: text; -webkit-user-drag: none; -webkit-tap-highlight-color: transparent;"&gt; reasons:&lt;span class="LineBreakBlob BlobObject DragDrop SCXW133811842 BCX9" style="margin: 0px; padding: 0px; user-select: text; -webkit-user-drag: none; -webkit-tap-highlight-color: transparent; white-space-collapse: preserve; line-height: 18px;"&gt;&lt;span class="SCXW133811842 BCX9" style="margin: 0px; padding: 0px; user-select: text; -webkit-user-drag: none; -webkit-tap-highlight-color: transparent; text-wrap: nowrap !important;"&gt;&lt;br class="SCXW133811842 BCX9" style="margin: 0px; padding: 0px; user-select: text; -webkit-user-drag: none; -webkit-tap-highlight-color: transparent; text-wrap: nowrap !important;" /&gt;&lt;span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SCXW133811842 BCX9" style="margin: 0px; padding: 0px; user-select: text; -webkit-user-drag: none; -webkit-tap-highlight-color: transparent;"&gt;• Concentrations of PM&lt;span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Subscript SCXW133811842 BCX9" style="margin: 0px; padding: 0px; user-select: text; -webkit-user-drag: none; -webkit-tap-highlight-color: transparent; vertical-align: sub;" data-fontsize="12"&gt;2.5&lt;span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SCXW133811842 BCX9" style="margin: 0px; padding: 0px; user-select: text; -webkit-user-drag: none; -webkit-tap-highlight-color: transparent;"&gt; vary from year to year due to the weather. This variation due to weather is &lt;span class="NormalTextRun SCXW133811842 BCX9" style="margin: 0px; padding: 0px; user-select: text; -webkit-user-drag: none; -webkit-tap-highlight-color: transparent;"&gt;generally greater&lt;span class="NormalTextRun SCXW133811842 BCX9" style="margin: 0px; padding: 0px; user-select: text; -webkit-user-drag: none; -webkit-tap-highlight-color: transparent;"&gt; than the &lt;span class="NormalTextRun ContextualSpellingAndGrammarErrorV2Themed SCXW133811842 BCX9" style="margin: 0px; padding: 0px; user-select: text; -webkit-user-drag: none; -webkit-tap-highlight-color: transparent; background-repeat: repeat-x; background-position: left bottom; background-image: var(--urlContextualSpellingAndGrammarErrorV2, ); border-bottom: 1px solid transparent;"&gt;year to year&lt;span class="NormalTextRun SCXW133811842 BCX9" style="margin: 0px; padding: 0px; user-select: text; -webkit-user-drag: none; -webkit-tap-highlight-color: transparent;"&gt; variation from changes in emissions.&lt;span class="LineBreakBlob BlobObject DragDrop SCXW133811842 BCX9" style="margin: 0px; padding: 0px; user-select: text; -webkit-user-drag: none; -webkit-tap-highlight-color: transparent; white-space-collapse: preserve; line-height: 18px;"&gt;&lt;span class="SCXW133811842 BCX9" style="margin: 0px; padding: 0px; user-select: text; -webkit-user-drag: none; -webkit-tap-highlight-color: transparent; text-wrap: nowrap !important;"&gt;&lt;br class="SCXW133811842 BCX9" style="margin: 0px; padding: 0px; user-select: text; -webkit-user-drag: none; -webkit-tap-highlight-color: transparent; text-wrap: nowrap !important;" /&gt;&lt;span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SCXW133811842 BCX9" style="margin: 0px; padding: 0px; user-select: text; -webkit-user-drag: none; -webkit-tap-highlight-color: transparent;"&gt;• The methods and data inputs for the pollution modelling are continually updated and improved.&lt;span class="NormalTextRun SCXW133811842 BCX9" style="margin: 0px; padding: 0px; user-select: text; -webkit-user-drag: none; -webkit-tap-highlight-color: transparent;"&gt;?&lt;span class="EOP SCXW133811842 BCX9" style="margin: 0px; padding: 0px; user-select: text; -webkit-user-drag: none; -webkit-tap-highlight-color: transparent; white-space-collapse: preserve; line-height: 18px;" data-ccp-props="{"134233117":true,"134233118":true,"201341983":0,"335559740":240}"&gt;</t>
  </si>
  <si>
    <t>&lt;div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none;"&gt;&lt;a class="Hyperlink SCXW174057962 BCX9" style="margin: 0px; padding: 0px; user-select: text; -webkit-user-drag: none; -webkit-tap-highlight-color: transparent; text-decoration-line: none;" href="https://www.gov.uk/government/publications/improving-outdoor-air-quality-and-health-review-of-interventions" target="_blank" rel="noreferrer noopener"&gt;&lt;span class="TextRun Underlined SCXW174057962 BCX9" lang="EN-GB" style="margin: 0px; padding: 0px; user-select: text; -webkit-user-drag: none; -webkit-tap-highlight-color: transparent; text-decoration-line: underline; line-height: 19.425px; font-variant-ligatures: none !important;" xml:lang="EN-GB" data-contrast="none"&gt;&lt;span class="NormalTextRun SCXW174057962 BCX9" style="margin: 0px; padding: 0px; user-select: text; -webkit-user-drag: none; -webkit-tap-highlight-color: transparent;" data-ccp-charstyle="Hyperlink"&gt;https://www.gov.uk/government/publications/improving-outdoor-air-quality-and-health-review-of-interventions&lt;span class="EOP SCXW174057962 BCX9" style="margin: 0px; padding: 0px; user-select: text; -webkit-user-drag: none; -webkit-tap-highlight-color: transparent; line-height: 19.425px;" data-ccp-props="{"201341983":0,"335559740":259}"&gt;_x000D_
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none;"&gt;&lt;span class="TextRun SCXW174057962 BCX9" lang="EN-GB" style="margin: 0px; padding: 0px; user-select: text; -webkit-user-drag: none; -webkit-tap-highlight-color: transparent; font-variant-ligatures: none !important; line-height: 19.425px;" xml:lang="EN-GB" data-contrast="auto"&gt; &lt;span class="EOP SCXW174057962 BCX9" style="margin: 0px; padding: 0px; user-select: text; -webkit-user-drag: none; -webkit-tap-highlight-color: transparent; line-height: 19.425px;" data-ccp-props="{"201341983":0,"335559740":259}"&gt;_x000D_
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none;"&gt;&lt;span class="TextRun SCXW174057962 BCX9" lang="EN-GB" style="margin: 0px; padding: 0px; user-select: text; -webkit-user-drag: none; -webkit-tap-highlight-color: transparent; font-variant-ligatures: none !important; line-height: 19.425px;" xml:lang="EN-GB" data-contrast="auto"&gt;&lt;span class="NormalTextRun SCXW174057962 BCX9" style="margin: 0px; padding: 0px; user-select: text; -webkit-user-drag: none; -webkit-tap-highlight-color: transparent;"&gt;https://assets.publishing.service.gov.uk/government/uploads/system/uploads/attachment_data/file/1083447/CHaPR_AQ_Special_Edition_2206116.pdf&lt;span class="NormalTextRun SCXW174057962 BCX9" style="margin: 0px; padding: 0px; user-select: text; -webkit-user-drag: none; -webkit-tap-highlight-color: transparent;"&gt; &lt;span class="EOP SCXW174057962 BCX9" style="margin: 0px; padding: 0px; user-select: text; -webkit-user-drag: none; -webkit-tap-highlight-color: transparent; line-height: 19.425px;" data-ccp-props="{"201341983":0,"335559740":259}"&gt;_x000D_
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none;"&gt;&lt;a class="Hyperlink SCXW174057962 BCX9" style="margin: 0px; padding: 0px; user-select: text; -webkit-user-drag: none; -webkit-tap-highlight-color: transparent; text-decoration-line: none;" href="https://www.gov.uk/government/publications/health-matters-air-pollution" target="_blank" rel="noreferrer noopener"&gt;&lt;span class="TextRun Underlined SCXW174057962 BCX9" lang="EN-GB" style="margin: 0px; padding: 0px; user-select: text; -webkit-user-drag: none; -webkit-tap-highlight-color: transparent; text-decoration-line: underline; line-height: 19.425px; font-variant-ligatures: none !important;" xml:lang="EN-GB" data-contrast="none"&gt;&lt;span class="NormalTextRun SCXW174057962 BCX9" style="margin: 0px; padding: 0px; user-select: text; -webkit-user-drag: none; -webkit-tap-highlight-color: transparent;" data-ccp-charstyle="Hyperlink"&gt;https://www.gov.uk/government/publications/health-matters-air-pollution&lt;span class="EOP SCXW174057962 BCX9" style="margin: 0px; padding: 0px; user-select: text; -webkit-user-drag: none; -webkit-tap-highlight-color: transparent; line-height: 19.425px;" data-ccp-props="{"201341983":0,"335559740":259}"&gt;_x000D_
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none;"&gt;&lt;span class="TextRun SCXW174057962 BCX9" lang="EN-GB" style="margin: 0px; padding: 0px; user-select: text; -webkit-user-drag: none; -webkit-tap-highlight-color: transparent; font-variant-ligatures: none !important; line-height: 19.425px;" xml:lang="EN-GB" data-contrast="auto"&gt; &lt;span class="EOP SCXW174057962 BCX9" style="margin: 0px; padding: 0px; user-select: text; -webkit-user-drag: none; -webkit-tap-highlight-color: transparent; line-height: 19.425px;" data-ccp-props="{"201341983":0,"335559740":259}"&gt;_x000D_
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none;"&gt;&lt;a class="Hyperlink SCXW174057962 BCX9" style="margin: 0px; padding: 0px; user-select: text; -webkit-user-drag: none; -webkit-tap-highlight-color: transparent; text-decoration-line: none;" href="http://uk-air.defra.gov.uk/data/pcm-data" target="_blank" rel="noreferrer noopener"&gt;&lt;span class="TextRun Underlined SCXW174057962 BCX9" lang="EN-GB" style="margin: 0px; padding: 0px; user-select: text; -webkit-user-drag: none; -webkit-tap-highlight-color: transparent; text-decoration-line: underline; line-height: 19.425px; font-variant-ligatures: none !important;" xml:lang="EN-GB" data-contrast="none"&gt;&lt;span class="NormalTextRun SCXW174057962 BCX9" style="margin: 0px; padding: 0px; user-select: text; -webkit-user-drag: none; -webkit-tap-highlight-color: transparent;" data-ccp-charstyle="Hyperlink"&gt;http://uk-air.defra.gov.uk/data/pcm-data&lt;span class="EOP SCXW174057962 BCX9" style="margin: 0px; padding: 0px; user-select: text; -webkit-user-drag: none; -webkit-tap-highlight-color: transparent; line-height: 19.425px;" data-ccp-props="{"201341983":0,"335559740":259}"&gt;_x000D_
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none;"&gt;&lt;span class="TextRun SCXW174057962 BCX9" lang="EN-GB" style="margin: 0px; padding: 0px; user-select: text; -webkit-user-drag: none; -webkit-tap-highlight-color: transparent; font-variant-ligatures: none !important; line-height: 19.425px;" xml:lang="EN-GB" data-contrast="auto"&gt; &lt;span class="EOP SCXW174057962 BCX9" style="margin: 0px; padding: 0px; user-select: text; -webkit-user-drag: none; -webkit-tap-highlight-color: transparent; line-height: 19.425px;" data-ccp-props="{"201341983":0,"335559740":259}"&gt;_x000D_
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none;"&gt;&lt;a class="Hyperlink SCXW174057962 BCX9" style="margin: 0px; padding: 0px; user-select: text; -webkit-user-drag: none; -webkit-tap-highlight-color: transparent; text-decoration-line: none;" href="https://www.gov.uk/government/publications/estimating-local-mortality-burdens-associated-with-particulate-air-pollution" target="_blank" rel="noreferrer noopener"&gt;&lt;span class="TextRun Underlined SCXW174057962 BCX9" lang="EN-GB" style="margin: 0px; padding: 0px; user-select: text; -webkit-user-drag: none; -webkit-tap-highlight-color: transparent; text-decoration-line: underline; line-height: 19.425px; font-variant-ligatures: none !important;" xml:lang="EN-GB" data-contrast="none"&gt;&lt;span class="NormalTextRun SCXW174057962 BCX9" style="margin: 0px; padding: 0px; user-select: text; -webkit-user-drag: none; -webkit-tap-highlight-color: transparent;" data-ccp-charstyle="Hyperlink"&gt;https://www.gov.uk/government/publications/estimating-local-mortality-burdens-associated-with-particulate-air-pollution&lt;span class="EOP SCXW174057962 BCX9" style="margin: 0px; padding: 0px; user-select: text; -webkit-user-drag: none; -webkit-tap-highlight-color: transparent; line-height: 19.425px;" data-ccp-props="{"201341983":0,"335559740":259}"&gt;_x000D_
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none;"&gt;&lt;span class="TextRun SCXW174057962 BCX9" lang="EN-GB" style="margin: 0px; padding: 0px; user-select: text; -webkit-user-drag: none; -webkit-tap-highlight-color: transparent; font-variant-ligatures: none !important; line-height: 19.425px;" xml:lang="EN-GB" data-contrast="auto"&gt; &lt;span class="EOP SCXW174057962 BCX9" style="margin: 0px; padding: 0px; user-select: text; -webkit-user-drag: none; -webkit-tap-highlight-color: transparent; line-height: 19.425px;" data-ccp-props="{"201341983":0,"335559740":259}"&gt;_x000D_
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none;"&gt;_x000D_
_x000D_
&lt;a class="Hyperlink SCXW174057962 BCX9" style="white-space-collapse: preserve; margin: 0px; padding: 0px; user-select: text; -webkit-user-drag: none; -webkit-tap-highlight-color: transparent; text-decoration-line: none;" href="https://www.gov.uk/government/publications/particulate-air-pollution-quantifying-effects-on-mortality" target="_blank" rel="noreferrer noopener"&gt;&lt;span class="TextRun Underlined SCXW174057962 BCX9" lang="EN-GB" style="margin: 0px; padding: 0px; user-select: text; -webkit-user-drag: none; -webkit-tap-highlight-color: transparent; text-decoration-line: underline; line-height: 19.425px; font-variant-ligatures: none !important;" xml:lang="EN-GB" data-contrast="none"&gt;&lt;span class="NormalTextRun SCXW174057962 BCX9" style="margin: 0px; padding: 0px; user-select: text; -webkit-user-drag: none; -webkit-tap-highlight-color: transparent;" data-ccp-charstyle="Hyperlink"&gt;https://www.gov.uk/government/publications/particulate-air-pollution-quantifying-effects-on-mortality &lt;span class="TextRun SCXW174057962 BCX9" lang="EN-GB" style="white-space-collapse: preserve; margin: 0px; padding: 0px; user-select: text; -webkit-user-drag: none; -webkit-tap-highlight-color: transparent; line-height: 19.425px; font-variant-ligatures: none !important;" xml:lang="EN-GB" data-contrast="auto"&gt;  &lt;span class="EOP SCXW174057962 BCX9" style="white-space-collapse: preserve; margin: 0px; padding: 0px; user-select: text; -webkit-user-drag: none; -webkit-tap-highlight-color: transparent; line-height: 19.425px;" data-ccp-props="{"201341983":0,"335559740":259}"&gt;</t>
  </si>
  <si>
    <t>D01</t>
  </si>
  <si>
    <t>&lt;div class="OutlineElement Ltr SCXW216686995 BCX9" style="margin: 0px; padding: 0px; user-select: text; -webkit-user-drag: none; -webkit-tap-highlight-color: transparent; overflow: visible; cursor: text; clear: both; position: relative; direction: ltr;"&gt;_x000D_
&lt;p class="Paragraph SCXW216686995 BCX9" style="margin: 0px 0px 16px; padding: 0px; user-select: text; -webkit-user-drag: none; -webkit-tap-highlight-color: transparent; overflow-wrap: break-word; white-space-collapse: preserve; vertical-align: baseline; font-kerning: none;"&gt;&lt;span class="TextRun SCXW216686995 BCX9" lang="EN-GB" style="margin: 0px; padding: 0px; user-select: text; -webkit-user-drag: none; -webkit-tap-highlight-color: transparent; font-variant-ligatures: none !important; line-height: 19.425px;" xml:lang="EN-GB" data-contrast="auto"&gt;&lt;span class="NormalTextRun SCXW216686995 BCX9" style="margin: 0px; padding: 0px; user-select: text; -webkit-user-drag: none; -webkit-tap-highlight-color: transparent;"&gt;The &lt;span class="NormalTextRun SCXW216686995 BCX9" style="margin: 0px; padding: 0px; user-select: text; -webkit-user-drag: none; -webkit-tap-highlight-color: transparent;"&gt;updated &lt;span class="NormalTextRun SCXW216686995 BCX9" style="margin: 0px; padding: 0px; user-select: text; -webkit-user-drag: none; -webkit-tap-highlight-color: transparent;"&gt;estimate&lt;span class="NormalTextRun SCXW216686995 BCX9" style="margin: 0px; padding: 0px; user-select: text; -webkit-user-drag: none; -webkit-tap-highlight-color: transparent;"&gt;s of the&lt;span class="NormalTextRun SCXW216686995 BCX9" style="margin: 0px; padding: 0px; user-select: text; -webkit-user-drag: none; -webkit-tap-highlight-color: transparent;"&gt; &lt;span class="NormalTextRun SCXW216686995 BCX9" style="margin: 0px; padding: 0px; user-select: text; -webkit-user-drag: none; -webkit-tap-highlight-color: transparent;"&gt;mortality burden of air pollution in the &lt;span class="NormalTextRun SpellingErrorV2Themed SCXW216686995 BCX9" style="margin: 0px; padding: 0px; user-select: text; -webkit-user-drag: none; -webkit-tap-highlight-color: transparent; background-repeat: repeat-x; background-position: left bottom; background-image: var(--urlSpellingErrorV2, ); border-bottom: 1px solid transparent;"&gt;UK&lt;span class="NormalTextRun SpellingErrorV2Themed SCXW216686995 BCX9" style="margin: 0px; padding: 0px; user-select: text; -webkit-user-drag: none; -webkit-tap-highlight-color: transparent; background-repeat: repeat-x; background-position: left bottom; background-image: var(--urlSpellingErrorV2, ); border-bottom: 1px solid transparent;"&gt;is&lt;span class="NormalTextRun SCXW216686995 BCX9" style="margin: 0px; padding: 0px; user-select: text; -webkit-user-drag: none; -webkit-tap-highlight-color: transparent;"&gt; available in: &lt;span class="NormalTextRun SCXW216686995 BCX9" style="margin: 0px; padding: 0px; user-select: text; -webkit-user-drag: none; -webkit-tap-highlight-color: transparent;"&gt;Updated mortality burden estimates attributable to air pollution, &lt;span class="TextRun Highlight Underlined SCXW216686995 BCX9" lang="EN-GB" style="margin: 0px; padding: 0px; user-select: text; -webkit-user-drag: none; -webkit-tap-highlight-color: transparent; outline: transparent solid 1px; text-decoration-line: underline; line-height: 19.425px; font-variant-ligatures: none !important;" xml:lang="EN-GB" data-contrast="none"&gt;&lt;span class="NormalTextRun SCXW216686995 BCX9" style="margin: 0px; padding: 0px; user-select: text; -webkit-user-drag: none; -webkit-tap-highlight-color: transparent;" data-ccp-charstyle="normaltextrun" data-ccp-charstyle-defn="{"ObjectId":"2b213c9a-a806-4868-8b51-c30118cdae9c|149","ClassId":1073872969,"Properties":[469775450,"normaltextrun",201340122,"1",134233614,"true",469778129,"normaltextrun",335572020,"1",469778324,"Default Paragraph Font"]}"&gt;UKHSA Chemical Hazards and Poisons Report (2022&lt;span class="TextRun Highlight SCXW216686995 BCX9" lang="EN-GB" style="margin: 0px; padding: 0px; user-select: text; -webkit-user-drag: none; -webkit-tap-highlight-color: transparent; outline: transparent solid 1px; line-height: 19.425px; font-variant-ligatures: none !important;" xml:lang="EN-GB" data-contrast="none"&gt;&lt;span class="NormalTextRun SCXW216686995 BCX9" style="margin: 0px; padding: 0px; user-select: text; -webkit-user-drag: none; -webkit-tap-highlight-color: transparent;" data-ccp-charstyle="normaltextrun"&gt;)&lt;span class="NormalTextRun SCXW216686995 BCX9" style="margin: 0px; padding: 0px; user-select: text; -webkit-user-drag: none; -webkit-tap-highlight-color: transparent;" data-ccp-charstyle="normaltextrun"&gt; &lt;a class="Hyperlink SCXW216686995 BCX9" style="margin: 0px; padding: 0px; user-select: text; -webkit-user-drag: none; -webkit-tap-highlight-color: transparent; text-decoration-line: none;" href="https://assets.publishing.service.gov.uk/government/uploads/system/uploads/attachment_data/file/1083447/CHaPR_AQ_Special_Edition_2206116.pdf" target="_blank" rel="noreferrer noopener"&gt;&lt;span class="FieldRange SCXW216686995 BCX9" style="margin: 0px; padding: 0px; user-select: text; -webkit-user-drag: none; -webkit-tap-highlight-color: transparent;"&gt;&lt;span class="TextRun Highlight Underlined SCXW216686995 BCX9" lang="EN-GB" style="margin: 0px; padding: 0px; user-select: text; -webkit-user-drag: none; -webkit-tap-highlight-color: transparent; outline: transparent solid 1px; text-decoration-line: underline; line-height: 19.425px; font-variant-ligatures: none !important;" xml:lang="EN-GB" data-contrast="none"&gt;&lt;span class="NormalTextRun SCXW216686995 BCX9" style="margin: 0px; padding: 0px; user-select: text; -webkit-user-drag: none; -webkit-tap-highlight-color: transparent;" data-ccp-charstyle="Hyperlink"&gt;https://assets.publishing.service.gov.uk/government/uploads/system/uploads/attachment_data/file/1083447/CHaPR_AQ_Special_Edition_2206116.pdf&lt;span class="TextRun Highlight SCXW216686995 BCX9" lang="EN-GB" style="margin: 0px; padding: 0px; user-select: text; -webkit-user-drag: none; -webkit-tap-highlight-color: transparent; outline: transparent solid 1px; line-height: 19.425px; font-variant-ligatures: none !important;" xml:lang="EN-GB" data-contrast="none"&gt;&lt;span class="NormalTextRun SCXW216686995 BCX9" style="margin: 0px; padding: 0px; user-select: text; -webkit-user-drag: none; -webkit-tap-highlight-color: transparent;" data-ccp-charstyle="normaltextrun"&gt; &lt;span class="LineBreakBlob BlobObject DragDrop SCXW216686995 BCX9" style="margin: 0px; padding: 0px; user-select: text; -webkit-user-drag: none; -webkit-tap-highlight-color: transparent; line-height: 19.425px;"&gt;&lt;span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class="LineBreakBlob BlobObject DragDrop SCXW216686995 BCX9" style="margin: 0px; padding: 0px; user-select: text; -webkit-user-drag: none; -webkit-tap-highlight-color: transparent; line-height: 19.425px;"&gt;&lt;span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class="TextRun SCXW216686995 BCX9" lang="EN-GB" style="margin: 0px; padding: 0px; user-select: text; -webkit-user-drag: none; -webkit-tap-highlight-color: transparent; font-variant-ligatures: none !important; line-height: 19.425px;" xml:lang="EN-GB" data-contrast="auto"&gt;&lt;span class="NormalTextRun SCXW216686995 BCX9" style="margin: 0px; padding: 0px; user-select: text; -webkit-user-drag: none; -webkit-tap-highlight-color: transparent;"&gt; The &lt;span class="NormalTextRun SCXW216686995 BCX9" style="margin: 0px; padding: 0px; user-select: text; -webkit-user-drag: none; -webkit-tap-highlight-color: transparent;"&gt;Committee&lt;span class="NormalTextRun SCXW216686995 BCX9" style="margin: 0px; padding: 0px; user-select: text; -webkit-user-drag: none; -webkit-tap-highlight-color: transparent;"&gt; on the Medical Effects of Air Pollutants (COMEAP) recommended concentration-response function coefficient is published in: COMEAP’s statement on quantifying mortality associated with long-term exposure to PM&lt;span class="TextRun SCXW216686995 BCX9" lang="EN-GB" style="margin: 0px; padding: 0px; user-select: text; -webkit-user-drag: none; -webkit-tap-highlight-color: transparent; font-variant-ligatures: none !important; line-height: 19.425px;" xml:lang="EN-GB" data-contrast="auto"&gt;&lt;span class="NormalTextRun Subscript SCXW216686995 BCX9" style="margin: 0px; padding: 0px; user-select: text; -webkit-user-drag: none; -webkit-tap-highlight-color: transparent; vertical-align: sub;" data-fontsize="12"&gt;2.5&lt;span class="TextRun SCXW216686995 BCX9" lang="EN-GB" style="margin: 0px; padding: 0px; user-select: text; -webkit-user-drag: none; -webkit-tap-highlight-color: transparent; font-variant-ligatures: none !important; line-height: 19.425px;" xml:lang="EN-GB" data-contrast="auto"&gt; (COMEAP, 2022). Available at: &lt;a class="Hyperlink SCXW216686995 BCX9" style="margin: 0px; padding: 0px; user-select: text; -webkit-user-drag: none; -webkit-tap-highlight-color: transparent; text-decoration-line: none;" href="https://www.gov.uk/government/publications/particulate-air-pollution-quantifying-effects-on-mortality" target="_blank" rel="noreferrer noopener"&gt;&lt;span class="TextRun Underlined SCXW216686995 BCX9" lang="EN-GB" style="margin: 0px; padding: 0px; user-select: text; -webkit-user-drag: none; -webkit-tap-highlight-color: transparent; text-decoration-line: underline; line-height: 19.425px; font-variant-ligatures: none !important;" xml:lang="EN-GB" data-contrast="none"&gt;&lt;span class="NormalTextRun SCXW216686995 BCX9" style="margin: 0px; padding: 0px; user-select: text; -webkit-user-drag: none; -webkit-tap-highlight-color: transparent;" data-ccp-charstyle="Hyperlink"&gt;https://www.gov.uk/government/publications/particulate-air-pollution-quantifying-effects-on-mortality?&lt;span class="LineBreakBlob BlobObject DragDrop SCXW216686995 BCX9" style="margin: 0px; padding: 0px; user-select: text; -webkit-user-drag: none; -webkit-tap-highlight-color: transparent; line-height: 19.425px;"&gt;&lt;span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class="LineBreakBlob BlobObject DragDrop SCXW216686995 BCX9" style="margin: 0px; padding: 0px; user-select: text; -webkit-user-drag: none; -webkit-tap-highlight-color: transparent; line-height: 19.425px;"&gt;&lt;span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class="TextRun SCXW216686995 BCX9" lang="EN-GB" style="margin: 0px; padding: 0px; user-select: text; -webkit-user-drag: none; -webkit-tap-highlight-color: transparent; font-variant-ligatures: none !important; line-height: 19.425px;" xml:lang="EN-GB" data-contrast="auto"&gt;Modelled background PM&lt;span class="TextRun SCXW216686995 BCX9" lang="EN-GB" style="margin: 0px; padding: 0px; user-select: text; -webkit-user-drag: none; -webkit-tap-highlight-color: transparent; font-variant-ligatures: none !important; line-height: 19.425px;" xml:lang="EN-GB" data-contrast="auto"&gt;&lt;span class="NormalTextRun Subscript SCXW216686995 BCX9" style="margin: 0px; padding: 0px; user-select: text; -webkit-user-drag: none; -webkit-tap-highlight-color: transparent; vertical-align: sub;" data-fontsize="12"&gt;2.5 &lt;span class="TextRun SCXW216686995 BCX9" lang="EN-GB" style="margin: 0px; padding: 0px; user-select: text; -webkit-user-drag: none; -webkit-tap-highlight-color: transparent; font-variant-ligatures: none !important; line-height: 19.425px;" xml:lang="EN-GB" data-contrast="auto"&gt;&lt;span class="NormalTextRun SCXW216686995 BCX9" style="margin: 0px; padding: 0px; user-select: text; -webkit-user-drag: none; -webkit-tap-highlight-color: transparent;"&gt;data are published on a 1km x 1km grid square basis &lt;span class="NormalTextRun SCXW216686995 BCX9" style="margin: 0px; padding: 0px; user-select: text; -webkit-user-drag: none; -webkit-tap-highlight-color: transparent;"&gt;by Defra (&lt;a class="Hyperlink SCXW216686995 BCX9" style="margin: 0px; padding: 0px; user-select: text; -webkit-user-drag: none; -webkit-tap-highlight-color: transparent; text-decoration-line: none;" href="http://uk-air.defra.gov.uk/data/pcm-data" target="_blank" rel="noreferrer noopener"&gt;&lt;span class="TextRun Underlined SCXW216686995 BCX9" lang="EN-GB" style="margin: 0px; padding: 0px; user-select: text; -webkit-user-drag: none; -webkit-tap-highlight-color: transparent; text-decoration-line: underline; line-height: 19.425px; font-variant-ligatures: none !important;" xml:lang="EN-GB" data-contrast="none"&gt;&lt;span class="NormalTextRun SCXW216686995 BCX9" style="margin: 0px; padding: 0px; user-select: text; -webkit-user-drag: none; -webkit-tap-highlight-color: transparent;" data-ccp-charstyle="Hyperlink"&gt;http://uk-air.defra.gov.uk/data/pcm-data&lt;span class="TextRun SCXW216686995 BCX9" lang="EN-GB" style="margin: 0px; padding: 0px; user-select: text; -webkit-user-drag: none; -webkit-tap-highlight-color: transparent; font-variant-ligatures: none !important; line-height: 19.425px;" xml:lang="EN-GB" data-contrast="auto"&gt;).&lt;span class="LineBreakBlob BlobObject DragDrop SCXW216686995 BCX9" style="margin: 0px; padding: 0px; user-select: text; -webkit-user-drag: none; -webkit-tap-highlight-color: transparent; line-height: 19.425px;"&gt;&lt;span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class="LineBreakBlob BlobObject DragDrop SCXW216686995 BCX9" style="margin: 0px; padding: 0px; user-select: text; -webkit-user-drag: none; -webkit-tap-highlight-color: transparent; line-height: 19.425px;"&gt;&lt;span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class="TextRun SCXW216686995 BCX9" lang="EN-GB" style="margin: 0px; padding: 0px; user-select: text; -webkit-user-drag: none; -webkit-tap-highlight-color: transparent; font-variant-ligatures: none !important; line-height: 19.425px;" xml:lang="EN-GB" data-contrast="auto"&gt;&lt;span class="NormalTextRun SCXW216686995 BCX9" style="margin: 0px; padding: 0px; user-select: text; -webkit-user-drag: none; -webkit-tap-highlight-color: transparent;"&gt;The &lt;span class="NormalTextRun SCXW216686995 BCX9" style="margin: 0px; padding: 0px; user-select: text; -webkit-user-drag: none; -webkit-tap-highlight-color: transparent;"&gt;methodology&lt;span class="NormalTextRun SCXW216686995 BCX9" style="margin: 0px; padding: 0px; user-select: text; -webkit-user-drag: none; -webkit-tap-highlight-color: transparent;"&gt; is described in PHE (2014). Available at:?&lt;a class="Hyperlink SCXW216686995 BCX9" style="margin: 0px; padding: 0px; user-select: text; -webkit-user-drag: none; -webkit-tap-highlight-color: transparent; text-decoration-line: none;" href="https://www.gov.uk/government/publications/estimating-local-mortality-burdens-associated-with-particulate-air-pollution" target="_blank" rel="noreferrer noopener"&gt;&lt;span class="TextRun Underlined SCXW216686995 BCX9" lang="EN-GB" style="margin: 0px; padding: 0px; user-select: text; -webkit-user-drag: none; -webkit-tap-highlight-color: transparent; text-decoration-line: underline; line-height: 19.425px; font-variant-ligatures: none !important;" xml:lang="EN-GB" data-contrast="none"&gt;&lt;span class="NormalTextRun SCXW216686995 BCX9" style="margin: 0px; padding: 0px; user-select: text; -webkit-user-drag: none; -webkit-tap-highlight-color: transparent;" data-ccp-charstyle="Hyperlink"&gt;https://www.gov.uk/government/publ&lt;span class="NormalTextRun SCXW216686995 BCX9" style="margin: 0px; padding: 0px; user-select: text; -webkit-user-drag: none; -webkit-tap-highlight-color: transparent;" data-ccp-charstyle="Hyperlink"&gt;ications/es&lt;span class="NormalTextRun SCXW216686995 BCX9" style="margin: 0px; padding: 0px; user-select: text; -webkit-user-drag: none; -webkit-tap-highlight-color: transparent;" data-ccp-charstyle="Hyperlink"&gt;timating-local-mortality-burdens-associated-with-particulate-air-pollution&lt;span class="LineBreakBlob BlobObject DragDrop SCXW216686995 BCX9" style="margin: 0px; padding: 0px; user-select: text; -webkit-user-drag: none; -webkit-tap-highlight-color: transparent; line-height: 19.425px;"&gt;&lt;span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class="TextRun SCXW216686995 BCX9" lang="EN-GB" style="margin: 0px; padding: 0px; user-select: text; -webkit-user-drag: none; -webkit-tap-highlight-color: transparent; font-variant-ligatures: none !important; line-height: 19.425px;" xml:lang="EN-GB" data-contrast="auto"&gt;As there are no confidence intervals associated with this indicator, it is not possible to make comparisons between local authority and either the England or regional values. As a result, this indicator is not RAG rated.&lt;span class="EOP SCXW216686995 BCX9" style="margin: 0px; padding: 0px; user-select: text; -webkit-user-drag: none; -webkit-tap-highlight-color: transparent; line-height: 19.425px;" data-ccp-props="{"201341983":0,"335559739":240,"335559740":259}"&gt;_x000D_
_x000D_
&lt;div class="OutlineElement Ltr SCXW216686995 BCX9" style="margin: 0px; padding: 0px; user-select: text; -webkit-user-drag: none; -webkit-tap-highlight-color: transparent; overflow: visible; cursor: text; clear: both; position: relative; direction: ltr;"&gt;_x000D_
&lt;p class="Paragraph SCXW216686995 BCX9" style="margin: auto 0px; padding: 0px; user-select: text; -webkit-user-drag: none; -webkit-tap-highlight-color: transparent; overflow-wrap: break-word; white-space-collapse: preserve; vertical-align: baseline; font-kerning: none;"&gt;&lt;span class="TextRun SCXW216686995 BCX9" lang="EN-GB" style="margin: 0px; padding: 0px; user-select: text; -webkit-user-drag: none; -webkit-tap-highlight-color: transparent; font-variant-ligatures: none !important; line-height: 18px;" xml:lang="EN-GB" data-contrast="auto"&gt;&lt;span class="NormalTextRun SCXW216686995 BCX9" style="margin: 0px; padding: 0px; user-select: text; -webkit-user-drag: none; -webkit-tap-highlight-color: transparent;" data-ccp-parastyle="Normal (Web)"&gt;As the 2020 data for this indicator includes the period from March 2020 onwards, the mortality data used in its calculation will reflect effects of the COVID-19 pandemic. &lt;span class="NormalTextRun ContextualSpellingAndGrammarErrorV2Themed SCXW216686995 BCX9" style="margin: 0px; padding: 0px; user-select: text; -webkit-user-drag: none; -webkit-tap-highlight-color: transparent; background-repeat: repeat-x; background-position: left bottom; background-image: var(--urlContextualSpellingAndGrammarErrorV2, ); border-bottom: 1px solid transparent;" data-ccp-parastyle="Normal (Web)"&gt;Therefore&lt;span class="NormalTextRun SCXW216686995 BCX9" style="margin: 0px; padding: 0px; user-select: text; -webkit-user-drag: none; -webkit-tap-highlight-color: transparent;" data-ccp-parastyle="Normal (Web)"&gt; attributable fractions in this period should be interpreted with caution.&lt;span class="LineBreakBlob BlobObject DragDrop SCXW216686995 BCX9" style="margin: 0px; padding: 0px; user-select: text; -webkit-user-drag: none; -webkit-tap-highlight-color: transparent; line-height: 18px;"&gt;&lt;span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class="LineBreakBlob BlobObject DragDrop SCXW216686995 BCX9" style="margin: 0px; padding: 0px; user-select: text; -webkit-user-drag: none; -webkit-tap-highlight-color: transparent; line-height: 18px;"&gt;&lt;span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class="TextRun SCXW216686995 BCX9" lang="EN-GB" style="margin: 0px; padding: 0px; user-select: text; -webkit-user-drag: none; -webkit-tap-highlight-color: transparent; font-variant-ligatures: none !important; line-height: 18px;" xml:lang="EN-GB" data-contrast="auto"&gt;Historical data for this indicator can be found &lt;a class="Hyperlink SCXW216686995 BCX9" style="margin: 0px; padding: 0px; user-select: text; -webkit-user-drag: none; -webkit-tap-highlight-color: transparent; text-decoration-line: none;" href="https://fingertips.phe.org.uk/documents/archived%20data%20for%20D01_old%20methodology.xlsx" target="_blank" rel="noreferrer noopener"&gt;&lt;span class="TextRun Underlined SCXW216686995 BCX9" lang="EN-GB" style="margin: 0px; padding: 0px; user-select: text; -webkit-user-drag: none; -webkit-tap-highlight-color: transparent; text-decoration-line: underline; line-height: 18px; font-variant-ligatures: none !important;" xml:lang="EN-GB" data-contrast="none"&gt;&lt;span class="NormalTextRun SCXW216686995 BCX9" style="margin: 0px; padding: 0px; user-select: text; -webkit-user-drag: none; -webkit-tap-highlight-color: transparent;" data-ccp-charstyle="Hyperlink"&gt;here&lt;span class="EOP SCXW216686995 BCX9" style="margin: 0px; padding: 0px; user-select: text; -webkit-user-drag: none; -webkit-tap-highlight-color: transparent; line-height: 18px;" data-ccp-props="{"134233117":true,"134233118":true,"201341983":0,"335559740":240}"&gt;</t>
  </si>
  <si>
    <t>Inclusion of this indicator in the Public Health Outcomes Framework enables Directors of Public Health to prioritise action on air quality in their local area to help reduce the health burden from air pollution.</t>
  </si>
  <si>
    <t>16/01/2024</t>
  </si>
  <si>
    <t>Annual concentration of fine particulate matter at an area level, adjusted to account for population exposure. Fine particulate matter is also known as PM2.5 and has a metric of micrograms per cubic metre (µg/m3).</t>
  </si>
  <si>
    <t>&lt;div class="WordSection1" style="page: WordSection1;"&gt;_x000D_
&lt;p class="MsoNormal" style="margin: 2pt 0cm; line-height: normal;"&gt;Poor air quality is a significant public health issue.There is strong evidence that air pollution causes the development of coronary heart disease, stroke, respiratory disease, and lung cancer, exacerbates asthma and has a contributory role in mortality [1].The annual burden of air pollution in the UK has been estimated to be equivalent to approximately 28,000-36,000 deaths at typical ages and an associated loss of population life of 328,000-416,000 life years lost [2]._x000D_
&lt;p class="MsoNormal" style="margin: 2pt 0cm; line-height: normal;"&gt;The inclusion of this indicator aims to support local areas to prioritise action on air quality to help reduce the health burden from air pollution.The data used for this indicator is the same as that which underlies the updated PHOF indicator - 'Fraction of annual all-cause adult mortality attributable to particulate air pollution (new method)'. The new method is based on total concentrations of PM2.5 rather than just the anthropogenic component. For the Wider Determinants tool, the environmental condition itself, as opposed to the estimated health impact, was considered a more direct measure of a wider determinant.1.Air Pollution Evidence Review – PHE, 2019 https://www.gov.uk/government/publications/improving-outdoor-air-quality-and-health-review-of-interventions _x000D_
&lt;p class="MsoNormal" style="margin: 2pt 0cm; line-height: normal;"&gt;2. COMEAP, 2018 https://www.gov.uk/government/publications/nitrogen-dioxide-effects-on-mortality</t>
  </si>
  <si>
    <t>DEFRA &amp; Air Quality and Public Health - UK Health Security Agency</t>
  </si>
  <si>
    <t>&lt;div class="WordSection1" style="page: WordSection1;"&gt;_x000D_
&lt;p class="MsoNormal" style="margin: 2pt 0cm; line-height: normal;"&gt;Population-weighted annual average concentrations of PM2.5 were provided by Ricardo Energy and Environment for all lower tier and unitary LAs within England, as well as combined at upper tier, regional and national level; attributable fractions can be calculated at all these scales. Concentrations of total PM2.5are used as the basis for this indicator. Modelled concentrations of anthropogenic PM2.5are not used because of the relatively small contribution of sea salt to total PM2.5concentrations and the uncertainty associated with the assignment to anthropogenic and non-anthropogenic sources.</t>
  </si>
  <si>
    <t>Confidence intervals are not produced for this indicator as there is no accepted way of fully quantifying the uncertainty associated with modelled concentrations of PM2.5.</t>
  </si>
  <si>
    <t>Not applicable (N/A)</t>
  </si>
  <si>
    <t>&lt;div class="WordSection1" style="page: WordSection1;"&gt;_x000D_
&lt;p class="MsoNormal" style="margin: 2pt 0cm; line-height: normal;"&gt;Calculation does not involve a numerator</t>
  </si>
  <si>
    <t>&lt;div class="WordSection1" style="page: WordSection1;"&gt;_x000D_
&lt;p class="MsoNormal" style="margin: 0cm; line-height: normal;"&gt;Calculation does not involve a denominator</t>
  </si>
  <si>
    <t>&lt;div class="WordSection1" style="page: WordSection1;"&gt;_x000D_
&lt;div class="WordSection1" style="page: WordSection1;"&gt;_x000D_
&lt;p class="MsoNormal" style="margin: 0cm; line-height: normal;"&gt;Please note the 2020 year covers the COVID-19 pandemic period.There is no accepted way of fully quantifying the uncertainty associated with modelled concentrations of PM2.5. The modelling used in calculating the indicator meets the requirements of the EU's Directive 2008/50/EC on Ambient Air Quality that the uncertainty in modelled annual average PM2.5 concentrations should be no more than 50% in the region of the Limit Value (25 µg/m3).Caution is needed when considering apparent trends over time. Trend data should not be over-interpreted for a number of reasons:• Concentrations of PM2.5 vary from year to year due to the weather. This variation due to weather is generally greater than theyear to year variation from changes in emissions._x000D_
&lt;div class="WordSection1" style="page: WordSection1;"&gt;_x000D_
&lt;p class="MsoNormal" style="margin: 2pt 0cm; line-height: normal;"&gt;• The methods and data inputs for the pollution modelling are continually updated and improved.</t>
  </si>
  <si>
    <t>The data is provided by Defra under Open Government Licence.</t>
  </si>
  <si>
    <t>&lt;div class="WordSection1" style="page: WordSection1;"&gt;_x000D_
&lt;p class="MsoNormal" style="margin: 2pt 0cm; line-height: normal;"&gt; http://uk-air.defra.gov.uk/data/pcm-data</t>
  </si>
  <si>
    <t>&lt;div class="WordSection1" style="page: WordSection1;"&gt;_x000D_
&lt;div class="WordSection1" style="page: WordSection1;"&gt;_x000D_
&lt;p class="MsoNormal" style="margin: 2pt 0cm; line-height: normal;"&gt;The estimated mortality burden of air pollution in the UK (COMEAP, 2018) is available in: https://www.gov.uk/government/publications/nitrogen-dioxide-effects-on-mortality COMEAP’s recommended concentration-response function coefficient is published in: COMEAP’s statement on quantifying mortality associated with long-term exposure to PM2.5 (COMEAP, 2022). Available at:&lt;span style="mso-fareast-font-family: Calibri; mso-fareast-theme-font: minor-latin; mso-ansi-language: EN-GB; mso-fareast-language: EN-US; mso-bidi-language: AR-SA;"&gt; https://eur01.safelinks.protection.outlook.com/?url=https%3A%2F%2Fwww.gov.uk%2Fgovernment%2Fpublications%2Fparticulate-air-pollution-quantifying-effects-on-mortality&amp;data=04%7C01%7CCaroline.X.Tudor%40phe.gov.uk%7Cefe55e0989884faa969a08da1e19461b%7Cee4e14994a354b2ead475f3cf9de8666%7C0%7C0%7C637855391139236617%7CUnknown%7CTWFpbGZsb3d8eyJWIjoiMC4wLjAwMDAiLCJQIjoiV2luMzIiLCJBTiI6Ik1haWwiLCJXVCI6Mn0%3D%7C3000&amp;sdata=V3dTeRV67b%2BLBETeTQtyXfsYdJ9rVU7%2B1OykksqnR6I%3D&amp;reserved=0 Modelled background PM2.5 data are published on a 1km x 1km grid square basis by DEFRA (http://uk-air.defra.gov.uk/data/pcm-data).The methodology is described in PHE (2014). Available at:https://www.gov.uk/government/publications/estimating-local-mortality-burdens-associated-with-particulate-air-pollutionAs there are no confidence intervals associated with this indicator, it is not possible to make comparisons between local authority and either the England or regional values. As a result, this indicator is not RAG rated.</t>
  </si>
  <si>
    <t>Data are rounded to one decimal place.</t>
  </si>
  <si>
    <t>Concentration of fine particulate matter air pollution</t>
  </si>
  <si>
    <t>Concentration of fine particulate matter (PM2.5)</t>
  </si>
  <si>
    <t>µg/m3</t>
  </si>
  <si>
    <t>Mean</t>
  </si>
  <si>
    <t>14/05/2024</t>
  </si>
  <si>
    <t>Children for whom the local authority is responsible who received 3 doses of DTaP IPV Hib HepB vaccine at any time by their second birthday as a percentage of all children whose second birthday falls within the time period.</t>
  </si>
  <si>
    <t>The combined DTaP IPV Hib HepB is the first in a course of vaccines offered to babies to protect them against diphtheria, pertussis (whooping cough), tetanus, Haemophilus influenzae type b (an important cause of childhood meningitis and pneumonia), polio (IPV is inactivated polio vaccine) and from 2020, Hepatitis B._x000D_
Vaccination coverage is the best indicator of the level of protection a population will have against vaccine preventable communicable diseases. Coverage is closely correlated with levels of disease. Monitoring coverage identifies possible drops in immunity before levels of disease rise._x000D_
The combined DTaP IPV Hib HepB is the first in a course of vaccines offered to babies to protect them against these six diseases. The vaccine is offered when babies are two, three and four months old. Previous evidence shows that highlighting vaccination programmes encourages improvements in uptake levels. May also have relevance for NICE guidance PH21: Reducing differences in the uptake of immunisations (The guidance aims to increase immunisation uptake among those aged under 19 years from groups where uptake is low).</t>
  </si>
  <si>
    <t>https://digital.nhs.uk/data-and-information/publications/statistical/nhs-immunisation-statistics</t>
  </si>
  <si>
    <t>Crude percentage: numerator is divided by denominator and then multiplied by 100.</t>
  </si>
  <si>
    <t>Total number of children whose second birthday falls within the time period who received 3 doses of DTaP IPV Hib HepB at any time before their second birthday.From 2020/21, for the 24 month cohort, coverage reported is for the DTaP/IPV/Hib/HepB (6 in 1) vaccination, which replaced the DTaP/IPV/Hib (5 in 1) vaccinationData for 2013 to 2014 are available at source at LA level. Data prior to 2013 to 2014 were collected at PCT level and converted to LA level using the criteria as described in the notes section below.</t>
  </si>
  <si>
    <t>Total number of children whose second birthday falls within the time period.Data from 2013 to 2014 are available at source at LA level. Data prior to 2013 to 2014 were collected at PCT level and converted to LA level using the criteria as described in the notes section below.</t>
  </si>
  <si>
    <t>none</t>
  </si>
  <si>
    <t>Copyright © 2023, NHS England.</t>
  </si>
  <si>
    <t>You may re-use this document/publication (not including logos) free of charge in any format or medium, under the terms of the Open Government Licence v3.0.</t>
  </si>
  <si>
    <t>D03h</t>
  </si>
  <si>
    <t>From Autumn 2017, all babies born on or after 1 August 2017 became eligible for a hexavalent vaccine which protects against 6 different diseases including hepatitis B (HepB) for their primary immunisations. This vaccine replaced the pentavalent infant vaccines which protect against 5 diseases but do not protect against HepB. Therefore, for the 24 month cohort, data from 2020/21 is for the DTaP/IPV/Hib/HepB (6 in 1) vaccination, which replaced the DTaP/IPV/Hib (5 in 1) vaccination.&lt;span class="ui-provider dy ayn ayo ayp ayq ayr ays ayt ayu ayv ayw ayx ayy ayz aza azb azc azd aze azf azg azh azi azj azk azl azm azn azo azp azq azr azs azt azu" dir="ltr"&gt;For further information on the hexavalent (6 in 1) vaccine go to  https://digital.nhs.uk/data-and-information/publications/statistical/nhs-immunisation-statistics/england-2022-23/appendices#appendix-g-introduction-of-the-hexavalent-vaccine Data prior to 2013 to 2014 were collected at PCT level and converted to LA level using the criteria as described below.Denominators and numerators for local authorities are estimated from denominators/counts for PCTs. Denominators and numerators for PCTs include all people registered with practices accountable to the PCT, and no data are available to provide resident based figures. Denominators and counts for local authorities are estimated as follows:(i) For local authorities that have exactly the same boundary as a PCT, the PCT figure is used as it is the only estimate available for the residents of the PCT and local authority.(ii) For local authorities whose boundary is contained wholly within a single PCT, but is not equal to the whole PCT, the LA denominator and count is estimated as a proportion of the PCT figure, with the exceptions of Isles of Scilly, City of London, Rutland, Cornwall, Hackney and Leicestershire (see below).(iii) For local authorities whose boundaries include all or part of more than one PCT, the local authority denominator and count is estimated by aggregating the appropriate proportions of the denominators and counts for the PCTs whose boundaries include part of the local authority.The appropriate proportions in cases ii and iii are defined according to the resident population (in the appropriate age group) in the calendar year overlapping most of the period of the indicator value: population by resident Lower Layer Super Output Area were extracted used to calculate the population resident in every LA PCT overlapping block.To calculate the denominator (or numerator), each LA PCT overlap is calculated as a proportion of the PCT resident population, and then multiplied by the denominator (or numerator) for the PCT. A LA may overlap several PCTs: the appropriate portions of all the PCTs’ denominators (or counts) are aggregated to give the denominator estimate for the LA. Expressed as an equation the denominator (or numerator) is calculated as follows:Denominator (or Count)LA = ∑ (Denominator (or Count)PCT × n/N)summed over all PCTs overlapping the LAwhere:Denominator (or Count)LA = Estimated denominator (or numerator) in the LAn = Population resident in the LA-PCT overlapping blockN = Population resident in the PCTDenominator (or Count)PCT = Denominator (or Numerator) in the PCTFor Isles of Scilly, City of London and Rutland, no indicator data are presented, as the local authority makes up a very small proportion of the PCT, and estimates for the LAs based on the PCT figures are unlikely to be representative as they are swamped by the much larger local authority within the same PCT. The estimates for Cornwall, Hackney and Leicestershire local authorities are combined data for Cornwall and Isles of Scilly, City of London and Hackney, and Leicestershire and Rutland respectively in order to ensure that all valid PCT data are included in the England total.Estimates are not presented for Isles of Scilly, City of London and Rutland local authorities as these local authorities make up a very small proportion of the corresponding PCT. In these instances estimates of the smaller LA’s based on the PCT figures are unlikely to be representative as they are “masked” by the larger local authorities contribution to the PCT totals. Cornwall, Leicestershire and Hackney local authorities show combined data for Cornwall and Isles of Scilly, Leicestershire and Rutland, and City of London and Hackney as they present the overall PCT figures in order to allow aggregation to published regional and England totals.Rationale for target level of indicator: The World Health Organisation (WHO) has set vaccination coverage targets at global and WHO regional levels, which have been adopted by the Department of Health at national and local levels. The 95 percent target for vaccination coverage is required nationally to ensure control of vaccine preventable diseases within the UK routine childhood vaccination programmes, with at least 90 percent coverage in each geo-political unit. A target of at least 75 percent coverage has been set for the adult 65 and over years and risk group influenza programmes. For the remainder of the selective vaccination programmes there are no national targets, therefore these should be compared with the previous year's national average.</t>
  </si>
  <si>
    <t>All children for whom the local authority is responsible who received one dose of MMR on or after their first birthday and at any time up to their second birthday as a percentage of all children whose second birthday falls within the time period</t>
  </si>
  <si>
    <t>MMR is the combined vaccine that protects against measles, mumps and rubella. Measles, mumps and rubella are highly infectious, common conditions that can have serious complications, including meningitis, swelling of the brain (encephalitis) and deafness. They can also lead to complications in pregnancy that affect the unborn baby and can lead to miscarriage._x000D_
Vaccination coverage is the best indicator of the level of protection a population will have against vaccine preventable communicable diseases. Coverage is closely correlated with levels of disease. Monitoring coverage identifies possible drops in immunity before levels of disease rise._x000D_
The first MMR vaccine is given to children as part of the routine vaccination schedule, usually within a month of their first birthday. They'll then have a booster dose before starting school, which is usually between three and five years of age. Previous evidence shows that highlighting vaccination programmes encourages improvements in uptake levels.May also have relevance for NICE guidance PH21: Reducing differences in the uptake of immunisations (The guidance aims to increase immunisation uptake among those aged under 19 years from groups where uptake is low).</t>
  </si>
  <si>
    <t>Total number of children whose second birthday falls within the time period who received one dose of MMR on or after their first birthday and at any time before their second birthday.Data for 2013 to 2014 are available at source at LA level. Data prior to 2013 to 2014 were collected at PCT level and converted to LA level using the criteria as described in the notes section below.</t>
  </si>
  <si>
    <t>Total number of children whose second birthday falls within the time period.Data from 2013to 2014 are available at source at LA level. Data prior to 2013 to 2014 were collected at PCT level and converted to LA level using the criteria as described in the notes section below.</t>
  </si>
  <si>
    <t>D03j</t>
  </si>
  <si>
    <t>Data prior to 2013 to 2014 were collected at PCT level and converted to LA level using the criteria as described below.Denominators and numerators for local authorities are estimated from denominators and counts for PCTs. Denominators and numerators for PCTs include all people registered with practices accountable to the PCT, and no data are available to provide resident based figures. Denominators and counts for local authorities are estimated as follows:(i) For local authorities that have exactly the same boundary as a PCT, the PCT figure is used as it is the only estimate available for the residents of the PCT and local authority.(ii) For local authorities whose boundary is contained wholly within a single PCT, but is not equal to the whole PCT, the LA denominator and count is estimated as a proportion of the PCT figure, with the exceptions of Isles of Scilly, City of London, Rutland, Cornwall, Hackney and Leicestershire (see below).(iii) For local authorities whose boundaries include all or part of more than one PCT, the local authority denominator and count is estimated by aggregating the appropriate proportions of the denominators and counts for the PCTs whose boundaries include part of the local authority.The appropriate proportions in cases ii and iii are defined according to the resident population (in the appropriate age group) in the calendar year overlapping most of the period of the indicator value: population by resident Lower Layer Super Output Area were extracted used to calculate the population resident in every LA PCT overlapping block.To calculate the denominator (or numerator), each LA PCT overlap is calculated as a proportion of the PCT resident population, and then multiplied by the denominator (or numerator) for the PCT. A LA may overlap several PCTs: the appropriate portions of all the PCTs’ denominators (or counts) are aggregated to give the denominator estimate for the LA. Expressed as an equation the denominator (or numerator) is calculated as follows:Denominator (or Count)LA = ∑ (Denominator (or Count)PCT × n/N)summed over all PCTs overlapping the LAwhere:Denominator (or Count)LA = Estimated denominator (or numerator) in the LAn = Population resident in the LA-PCT overlapping blockN = Population resident in the PCTDenominator (or Count)PCT = Denominator (or Numerator) in the PCTFor Isles of Scilly, City of London and Rutland, no indicator data are presented, as the local authority makes up a very small proportion of the PCT, and estimates for the LAs based on the PCT figures are unlikely to be representative as they are swamped by the much larger local authority within the same PCT. The estimates for Cornwall, Hackney and Leicestershire local authorities are combined data for Cornwall and Isles of Scilly, City of London and Hackney, and Leicestershire and Rutland respectively in order to ensure that all valid PCT data are included in the England total.Estimates are not presented for Isles of Scilly, City of London and Rutland local authorities as these local authorities make up a very small proportion of the corresponding PCT. In these instances estimates of the smaller LA’s based on the PCT figures are unlikely to be representative as they are “masked” by the larger local authorities contribution to the PCT totals. Cornwall, Leicestershire and Hackney local authorities show combined data for Cornwall and Isles of Scilly, Leicestershire and Rutland, and City of London and Hackney as they present the overall PCT figures in order to allow aggregation to published regional and England totals.Rationale for target level of indicator: The World Health Organisation (WHO) has set vaccination coverage targets at global and WHO regional levels, which have been adopted by the Department of Health at national and local levels. The 95 percent target for vaccination coverage is required nationally to ensure control of vaccine preventable diseases within the UK routine childhood vaccination programmes, with at least 90 percent coverage in each geo political unit. A target of at least 75 percent coverage has been set for the adult 65 and over years and risk group influenza programmes. For the remainder of the selective vaccination programmes there are no national targets, therefore these should be compared with the previous year's national average.</t>
  </si>
  <si>
    <t>All children for whom the local authority is responsible who received two doses of MMR on or after their first birthday and at any time up to their fifth birthday as a percentage of all children whose fifth birthday falls within the time period</t>
  </si>
  <si>
    <t>Total number of children whose fifth birthday falls within the time period who received two doses of MMR on or after their first birthday and at any time before their fifth birthday.Data for 2013 to 2014 are available at source at LA level. Data prior to 2013 to 2014 were collected at PCT level and converted to LA level using the criteria as described in the notes section below.</t>
  </si>
  <si>
    <t>Total number of children whose fifth birthday falls within the time period.Data from 2013 and 2014 are available at source at LA level. Data prior to 2013 and 2014 were collected at PCT level and converted to LA level using the criteria as described in the notes section below.</t>
  </si>
  <si>
    <t>https://digital.nhs.uk/data-and-information/publications/statistical/nhs-immunisation-statistics &lt;a href="http://www.hpa.org.uk/Topics/InfectiousDiseases/InfectionsAZ/VaccineCoverageAndCOVER/COVERParameters/COVERVaccineCoverageCalculationDefinitions/" title="HPA definitions" target="_blank"&gt;</t>
  </si>
  <si>
    <t>D04c</t>
  </si>
  <si>
    <t>Data prior to 2013 to 2014 were collected at PCT level and converted to LA level using the criteria as described below.Denominators and numerators for local authorities are estimated from denominators and counts for PCTs. Denominators and numerators for PCTs include all people registered with practices accountable to the PCT, and no data are available to provide resident based figures. Denominators and counts for local authorities are estimated as follows:(i) For local authorities that have exactly the same boundary as a PCT, the PCT figure is used as it is the only estimate available for the residents of the PCT and local authority.(ii) For local authorities whose boundary is contained wholly within a single PCT, but is not equal to the whole PCT, the LA denominator and count is estimated as a proportion of the PCT figure, with the exceptions of Isles of Scilly, City of London, Rutland, Cornwall, Hackney and Leicestershire (see below).(iii) For local authorities whose boundaries include all or part of more than one PCT, the local authority denominator and count is estimated by aggregating the appropriate proportions of the denominators and counts for the PCTs whose boundaries include part of the local authority.The appropriate proportions in cases ii and iii are defined according to the resident population (in the appropriate age group) in the calendar year overlapping most of the period of the indicator value: population by resident Lower Layer Super Output Area were extracted used to calculate the population resident in every LA and PCT overlapping block.To calculate the denominator (or numerator), each LA and PCT overlap is calculated as a proportion of the PCT resident population, and then multiplied by the denominator (or numerator) for the PCT. A LA may overlap several PCTs: the appropriate portions of all the PCTs’ denominators (or counts) are aggregated to give the denominator estimate for the LA. Expressed as an equation the denominator (or numerator) is calculated as follows:Denominator (or Count)LA = ∑ (Denominator (or Count)PCT × n/N)summed over all PCTs overlapping the LAwhere:Denominator (or Count)LA = Estimated denominator (or numerator) in the LAn = Population resident in the LA-PCT overlapping blockN = Population resident in the PCTDenominator (or Count)PCT = Denominator (or Numerator) in the PCTFor Isles of Scilly, City of London and Rutland, no indicator data are presented, as the local authority makes up a very small proportion of the PCT, and estimates for the LAs based on the PCT figures are unlikely to be representative as they are swamped by the much larger local authority within the same PCT. The estimates for Cornwall, Hackney and Leicestershire local authorities are combined data for Cornwall and Isles of Scilly, City of London and Hackney, and Leicestershire and Rutland respectively in order to ensure that all valid PCT data are included in the England total.Estimates are not presented for Isles of Scilly, City of London and Rutland local authorities as these local authorities make up a very small proportion of the corresponding PCT. In these instances estimates of the smaller LA’s based on the PCT figures are unlikely to be representative as they are “masked” by the larger local authorities contribution to the PCT totals. Cornwall, Leicestershire and Hackney local authorities show combined data for Cornwall and Isles of Scilly, Leicestershire and Rutland, and City of London and Hackney as they present the overall PCT figures in order to allow aggregation to published regional and England totals.Rationale for target level of indicator: The World Health Organisation (WHO) has set vaccination coverage targets at global and WHO regional levels, which have been adopted by the Department of Health at national and local levels. The 95 percent target for vaccination coverage is required nationally to ensure control of vaccine preventable diseases within the UK routine childhood vaccination programmes, with at least 90 percent coverage in each geo political unit. A target of at least 75 percent coverage has been set for the adult 65 and over years and risk group influenza programmes. For the remainder of the selective vaccination programmes there are no national targets, therefore these should be compared with the previous year's national average.</t>
  </si>
  <si>
    <t>Proportion of children aged 4 to 5 years classified as overweight or living with obesity. For population monitoring purposes, a child's body mass index (BMI) is classed as overweight or obese where it is on or above the 85th centile or 95th centile, respectively, based on the British 1990 (UK90) growth reference data. The population monitoring cut offs for overweight and obesity are lower than the clinical cut offs (91st and 98th centiles for overweight and obesity) used to assess individual children; this is to capture children in the population in the clinical overweight or obesity BMI categories and those who are at high risk of moving into the clinical overweight or clinical obesity categories. This helps ensure that adequate services are planned and delivered for the whole population.</t>
  </si>
  <si>
    <t>There is concern about the rise of childhood obesity and the implications of obesity persisting into adulthood. The risk of obesity in adulthood and risk of future obesity-related ill health are greater as children get older. Studies tracking child obesity into adulthood have found that the probability of children who are overweight or living with obesity becoming overweight or obese adults increases with age[1,2,3]. The health consequences of childhood obesity include: increased blood lipids, glucose intolerance, Type 2 diabetes, hypertension, increases in liver enzymes associated with fatty liver, exacerbation of conditions such as asthma and psychological problems such as social isolation, low self-esteem, teasing and bullying._x000D_
_x000D_
It is important to look at the prevalence of weight status across all weight/BMI categories to understand the whole picture and the movement of the population between categories over time._x000D_
_x000D_
These data indicators enable monitoring of the national ambition to "significantly reduce childhood obesity" as set out in https://www.gov.uk/government/publications/childhood-obesity-a-plan-for-action-chapter-2 ._x000D_
The National Institute of Health and Clinical Excellence have produced guidelines to tackle obesity in adults and children - http://guidance.nice.org.uk/CG43 ._x000D_
_x000D_
1 Guo SS, Chumlea WC. Tracking of body mass index in children in relation to overweight in adulthood. The American Journal of Clinical Nutrition 1999;70(suppl): 145S-8S._x000D_
_x000D_
2 Serdula MK, Ivery D, Coates RJ, Freedman DS, Williamson DF, Byers T. Do obese children become obese adults? A review of the literature. Preventative Medicine 1993;22:167-77._x000D_
_x000D_
3 Starc G, Strel J. Tracking excess weight and obesity from childhood to young adulthood: a 12-year prospective cohort study in Slovenia. Public Health Nutrition 2011;14:49-55.</t>
  </si>
  <si>
    <t>Office for Health Improvement and Disparities, using National Child Measurement Programme, NHS England</t>
  </si>
  <si>
    <t>The National Child Measurement Programme (NCMP) collects height and weight measurements of children primarily in mainstream state-maintained schools in England. Local authorities are mandated to collect data from mainstream state-maintained schools but collection of data from special schools (schools for pupils with special educational needs and pupil referral units) and independent schools is encouraged. For the 2022/23 collection, 4,802 records were collected relating to pupils in independent/special schools. This represents only 0.4% of the total number of records across all state and independent/special schools.Since the proportion of records from independent and special schools is low and varies each year, analysis of NCMP data by NHS England and DHSC excludes such records to ensure consistency over time. There are also concerns around how representative the participating independent and special schools would be.The indicator is calculated by dividing the numerator by the denominator and then multiplying by 100 to produce the percentage.</t>
  </si>
  <si>
    <t>NHS England, National Child Measurement Programme,  https://digital.nhs.uk/services/national-child-measurement-programme/</t>
  </si>
  <si>
    <t>Number of children in reception (aged 4 to 5 years) with a valid height and weight measured by the NCMP with a BMI classified as living with obesity or severe obesity.</t>
  </si>
  <si>
    <t>Number of children in reception (aged 4 to 5 years) with a valid height and weight measured by the NCMP.</t>
  </si>
  <si>
    <t>City of London totals have been included with Hackney and Isles of Scilly totals with Cornwall UA to prevent potential disclosure of individuals.Any value based on a numerator that is 7 or less is suppressed. Any sub-national statistics require the numerators and dominators to be rounded to the nearest 5. The prevalence rates and data quality indicators for all sub-national geographies are calculated using these rounded values. Confidence intervals are calculated on the unrounded numerators and dominators. https://digital.nhs.uk/binaries/content/assets/website-assets/publications/publications-admin-pages/methodological-changes/ncmp-methodology-change-oct-2020.pdf</t>
  </si>
  <si>
    <t>There is the potential for error in the collection, collation and interpretation of the data (bias may be introduced due to poor response rates and selective opt out of children with a high BMI for age/sex which it is not possible to control for).There is not a good measure of response bias and the degree of selective opt out, but participation rates (the proportion of eligible school children who were measured) may provide a reasonable proxy; the higher the participation rate, the less chance there is for selective opt out, though this is not a perfect method of assessment.</t>
  </si>
  <si>
    <t>Please cite any use of this website as follows specifying the date of access:_x000D_
Office for Health Improvement and Disparities. Obesity Profile. 2023 https://fingertips.phe.org.uk © Crown copyright</t>
  </si>
  <si>
    <t>Local authority and region geographies are derived from the postcode of child residency; only children with valid geographical coding (postcode of residence) have been included in the analysis. The proportion of records with such coding has increased over the years of the NCMP. In 2006/07 (the first year of the NCMP) around 57% of child records included valid postcode of residence. This increased to 95% in 2007/08, and to over 99% in 2008/09 and subsequent years. Data have only been provided for local authorities, in instances where 80% or more of the records submitted by that local authority had a postcode recorded.Integrated care boards (ICB) and lower ICB geographies are included for this indicator from 2013/14 onwards; due to boundary changes overtime it is not possible to produce this data before that time point.2006/07, 2007/08, and 2008/09 datasets underwent further data cleaning by NHS England in early 2010, therefore data published here may not match those published by NHS England at time of first publication.2017/18 data for Torbay, and Hinckley and Bosworth local authorities have not been included in this tool due to data quality issues. The participation rate in Torbay was very low (51.7% in Reception and 38.2% in Year 6) due to the use of an opt-in system of data collection, this resulted in poor validity in the prevalence data. After publication of the data errors in height measurement were identified in data for children measured in Hinckley and Bosworth local authority. Data from Torbay and Hinckley and Bosworth are included in the aggregated values for higher geographies i.e. County, Region and England.</t>
  </si>
  <si>
    <t>Annual measurements during academic year. Data published in the final quarter of the calendar year.</t>
  </si>
  <si>
    <t>Obesity in reception year children</t>
  </si>
  <si>
    <t>Percentage of children aged 4-5 years classified as living with obesity</t>
  </si>
  <si>
    <t>The 2019/20 NCMP data collection stopped in March 2020 when schools were closed due to the coronavirus COVID-19 pandemic. In a usual NCMP collection year, national participation rates are around 95% (over a million) of all eligible children, however in 2019/20 the number of children measured was around 75% of previous years. Despite the lower than usual number of measurements, analysis by NHS England indicates that figures at national and regional level are directly comparable to previous years, for all breakdowns._x000D_
_x000D_
The data at local authority level and below are not as robust because of the fewer measurements than usual. Therefore, the local authority figures have been split into three levels:_x000D_
_x000D_
a. reliable – coverage of greater than 75%_x000D_
b. fit for publication but interpret with caution – coverage of between 25% and 75%, these areas have the following data quality flag ‘Interpret with caution - see Notes section in Definitions for details’_x000D_
c. unreliable, suppressed (not published) – coverage of less than 25%, data for these areas is not shown in the Profile and has the following data quality flag ‘Value suppressed due to incompleteness of source data’_x000D_
_x000D_
The reliability indicator calculations for the data presented in the Obesity Profile are available to https://fingertips.phe.org.uk/documents/NCMP%202019-20%20reliability%20and%20data%20quality%20flags.xlsx for each local authority by school year. More information on the data quality assessment of the 2019/20 data is available in the https://digital.nhs.uk/data-and-information/publications/statistical/national-child-measurement-programme/2019-20-school-year _x000D_
_x000D_
The start of the 2020/21 NCMP data collection was delayed due to the COVID-19 pandemic response. In March 2021 local authorities were asked to collect a representative 10% sample of data because it was not feasible to expect a full NCMP collection so late into the academic year. This sample has enabled national and regional estimates of children’s weight status (including obesity prevalence) for 2020 to 2021 and contributes towards assessing the impact of the COVID-19 pandemic on children’s physical health. As the final sample was not fully representative of the child population, weighting was applied to the analysis to adjust for under or over representation of demographic and socioeconomic groups and make it comparable to previous years of NCMP data. More information about the weighting of data is available in the https://digital.nhs.uk/data-and-information/publications/statistical/national-child-measurement-programme/2020-21-school-year/data-quality of the https://digital.nhs.uk/data-and-information/publications/statistical/national-child-measurement-programme/2020-21-school-year _x000D_
_x000D_
The 2021/22 NCMP was the first data collection since the COVID-19 pandemic that was unaffected by school closures and other public health measures. Over 1.17 million children were measured in which is 92% of all children that were eligible to take part. This participation rate, though high, is lower than pre-pandemic years where participation had been at 95% since the data collection in 2014 to 2015. This is likely to be due to resourcing issues within some local authorities during the pandemic recovery process.In 2022/23 the NCMP collected data from over 1.18 million children, which is 93% of all eligible children. This participation rate is higher than the rate in 2021/22 (92%), but still lower than the participation rates in pre-pandemic years of around 95%.</t>
  </si>
  <si>
    <t>Academic</t>
  </si>
  <si>
    <t>10/10/2023</t>
  </si>
  <si>
    <t>Proportion of children aged 10 to 11 years classified as overweight or living with obesity. For population monitoring purposes, a child's body mass index (BMI) is classed as overweight or obese where it is on or above the 85th centile or 95th centile, respectively, based on the British 1990 (UK90) growth reference data. The population monitoring cut offs for overweight and obesity are lower than the clinical cut offs (91st and 98th centiles for overweight and obesity) used to assess individual children; this is to capture children in the population in the clinical overweight or obesity BMI categories and those who are at high risk of moving into the clinical overweight or clinical obesity categories. This helps ensure that adequate services are planned and delivered for the whole population.</t>
  </si>
  <si>
    <t>Number of children in year 6 (aged 10 to 11 years) with a valid height and weight measured by the NCMP with a BMI classified as living with obesity or severe obesity.</t>
  </si>
  <si>
    <t>Number of children in year 6 (aged 10 to 11 years) with a valid height and weight measured by the NCMP.</t>
  </si>
  <si>
    <t>Obesity in year 6 children</t>
  </si>
  <si>
    <t>Percentage of children aged 10-11 years classified as living with obesity</t>
  </si>
  <si>
    <t>Directly standardised rate of finished admission episodes for self-harm per 100,000 population aged 10-24 years.Following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t>
  </si>
  <si>
    <t>Hospital admissions for self-harm in children have increased in recent years, with admissions for young women being much higher than admissions for young men. With links to other mental health conditions such as depression, the emotional causes of self-harm may require psychological assessment and treatment.</t>
  </si>
  <si>
    <t>Public Health Analysis, Office for Health Improvement and Disparities</t>
  </si>
  <si>
    <t>Directly standardised rate per 100,000 population calculated using the revised European Standard Population 2013 (2013 ESP)_x000D_
www.ons.gov.uk/ons/guide-method/user-guidance/health-and-life-events/revised-european-standard-population-2013--2013-esp-/index.html</t>
  </si>
  <si>
    <t>NHS England (NHSE), Hospital Episode Statistics (HES)</t>
  </si>
  <si>
    <t>Number of finished admission episodes in children aged between 10 and 24 years where the main recorded cause (defined as the first diagnosis code that represents an external cause (V01-Y98)) is between X60 and X84 (Intentional self-harm)</t>
  </si>
  <si>
    <t>Local authority figures: Mid-year population estimates: Single year of age and sex for local authorities in England and Wales; estimated resident population</t>
  </si>
  <si>
    <t>Data refer to episodes of admission and not persons. Any indicator based on hospital admissions may be influenced by local variation in referral and admission practices as well as variation in incidence or prevalence._x000D_
Does not include attendance at A&amp;E._x000D_
The European Standard Population (ESP), which was first used in 1976, was revised in 2013. Figures using the 1976 and 2013 ESPs are not comparable.NHS Digital has identified a data quality issue affecting HES data for East Sussex Healthcare NHS Trust (RXC) in 2018/19. Approximately 85,000 records erroneously had all diagnosis codes removed. Therefore, PHE have not published values for indicators based on HES data for areas that had more than 10% of patients from that area with missing diagnosis codes from RXC in the current year (2018/19). Areas with between 1 to 10% of patients with missing diagnosis codes from RXC have been flagged to be treated with caution. For more details of the issue, see https://digital.nhs.uk/data-and-information/data-tools-and-services/data-services/hospital-episode-statistics/the-processing-cycle-and-hes-data-quality#hes-data-quality-notes&lt;a href="https://digital.nhs.uk/data-and-information/data-tools-and-services/data-services/hospital-episode-statistics/the-processing-cycle-and-hes-data-quality#hes-data-quality-notes"&gt;From 2018/19 onwards, all sub-national counts are rounded to the nearest 5, and counts of 1-7 are suppressed.Rates are calculated using rounded counts, and confidence intervals are calculated using unrounded counts. Values relating to City of London and Isles of Scilly have been combined with Hackney and Cornwall._x000D_
For prior periods, values relating to City of London and Isles of Scilly have been combined with Hackney and Cornwall.All values between 1 and 5 have been suppressed and, where necessary, other LAs and comparators have also been suppressed in order to prevent possible disclosure and disclosure by differencing.&lt;span class="ui-provider ayt ayu ayv ayw ayx ayy ayz aza azb azc azd aze azf azg azh azi azj azk azl azm azn azo azp azq azr azs azt azu azv azw azx azy azz baa bab" dir="ltr"&gt;NHS England identified a data quality issue affecting Frimley Health Foundation Trust in 2022 to 2023. Frimley Health Foundation Trust did not submit HES data for June 2022 to March 2023. Therefore, values have not been published based on HES data for areas that had over 10% of hospital patients from an area treated at Frimley Health Foundation Trust in the previous year (2021 to 2022). Areas with between 1 to 10% of patients treated at Frimley Health Foundation Trust in the previous year (2021 to 2022) have been flagged to be treated with caution._x000D_
&lt;p style="margin-bottom: 8px;"&gt;In 2023, NHS England announced a  https://eur03.safelinks.protection.outlook.com/?url=https%3A%2F%2Fdigital.nhs.uk%2Fdata-and-information%2Ffind-data-and-publications%2Fstatement-of-administrative-sources%2Fmethodological-changes%2Fimpact-of-changes-to-recording-of-same-day-emergency-care-activity-to-hospital-episode-statistics-hes-data&amp;data=05%7C02%7CZachary.Gleisner%40dhsc.gov.uk%7C4c6b429dca6744c7978908dc38602955%7C61278c3091a84c318c1fef4de8973a1c%7C1%7C0%7C638447232861632065%7CUnknown%7CTWFpbGZsb3d8eyJWIjoiMC4wLjAwMDAiLCJQIjoiV2luMzIiLCJBTiI6Ik1haWwiLCJXVCI6Mn0%3D%7C0%7C%7C%7C&amp;sdata=OekajVwhFKS5YNnlA%2BBjY%2FXTplZUBIqWIfJFUeWr7Jw%3D&amp;reserved=0  to require Trusts to report Same Day Emergency Care (SDEC) to the Emergency Care Data Set (ECDS) by July 2024. Early adopter sites began to report SDEC to ECDS from 2021/22, with other Trusts changing their reporting in 2022/23 or 2023/24. Some Trusts had previously reported this activity as part of the Admitted Patient Care data set, and moving to report to ECDS may reduce the number of admissions reported for this indicator. NHSE have advised it is not possible accurately to identify SDEC in current data flows, but the impact of the change is expected to vary by diagnosis, with indicators related to injuries and external causes potentially most affected._x000D_
&lt;p style="margin-bottom: 8px;"&gt;When considering if SDEC recording practice has reduced the number of admissions reported for this indicator at local level, please refer to the  https://eur03.safelinks.protection.outlook.com/?url=https%3A%2F%2Fdigital.nhs.uk%2Fdata-and-information%2Fdata-collections-and-data-sets%2Fdata-sets%2Femergency-care-data-set-ecds%2Fsame-day-emergency-care&amp;data=05%7C02%7CZachary.Gleisner%40dhsc.gov.uk%7C4c6b429dca6744c7978908dc38602955%7C61278c3091a84c318c1fef4de8973a1c%7C1%7C0%7C638447232861644348%7CUnknown%7CTWFpbGZsb3d8eyJWIjoiMC4wLjAwMDAiLCJQIjoiV2luMzIiLCJBTiI6Ik1haWwiLCJXVCI6Mn0%3D%7C0%7C%7C%7C&amp;sdata=5YyDnaEGpaNWyj4veJBvLHXpCGa55KhwqPgYiUceVDI%3D&amp;reserved=0  of sites who have reported when they began to report SDEC to ECDS.</t>
  </si>
  <si>
    <t>https://analytics.phe.gov.uk/apps/covid-19-indirect-effects/</t>
  </si>
  <si>
    <t>Following Census 2021, the Office for National Statistics (ONS) is carrying out reconciliation and rebasing of the mid-year population estimates (MYE) it produces. This process happens every 10 years following the census. It is particularly important following the 2021 Census because the coronavirus (COVID-19) pandemic is likely to have increased the uncertainty around the MYEs more than would ordinarily be the case. It is likely that many people's movements over the last two years may not reflect longer-term trends._x000D_
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The data previously published on Fingertips are available from the mailto:childandmaternalintelligence@dhsc.gov.uk . These data are based on un-revised population estimates and therefore should not be used to make comparisons with the published 2021 data.</t>
  </si>
  <si>
    <t>Hospital admissions for self-harm (ages 10 to 24 years)</t>
  </si>
  <si>
    <t>Rate of hospital admissions for intentional self-harm in people aged 10 to 24</t>
  </si>
  <si>
    <t>The COVID-19 pandemic had a large impact on hospital activity with a reduction in admissions in 2020 to 2021. Further information can be found in the Wider Impacts of COVID-19 on Health tool.</t>
  </si>
  <si>
    <t>The number of school children with Special Education Needs (SEN) who are identified as having social, emotional and mental health as the primary type of need, expressed as a percentage of all schoolpupils.</t>
  </si>
  <si>
    <t>The National Clinical Practice Guidelines published by the British Psychological Society state that children with learning or physical disabilities have a risk of developing a mental health problem compared to the national population. [1][1] National Collaborating Centre For Mental Health. Depression in Children and Young People - Identification And Management In Primary,Community and Secondary Care. London: The British Psychological Society; 2005.</t>
  </si>
  <si>
    <t>Department for Education special educational needs statistics: https://explore-education-statistics.service.gov.uk/find-statistics/special-educational-needs-in-england</t>
  </si>
  <si>
    <t>Population Health Analysis, Office for Health Improvement and Disparities</t>
  </si>
  <si>
    <t>Percentage</t>
  </si>
  <si>
    <t>Local Authority tabulations- Primary, Secondary and Special Schools: Number and percentage of pupils with special educational needs by primary type of need</t>
  </si>
  <si>
    <t>Number of primary, secondary and special school pupils with Special Education Needs (SEN) where primary need is social, emotional and mental health</t>
  </si>
  <si>
    <t>Local Authority tabulations- State-funded primary, secondary and special schools: number of pupils with special educational needs, based on where the pupil attends school</t>
  </si>
  <si>
    <t>Total number of pupils</t>
  </si>
  <si>
    <t>To protect confidentiality the following conventions have been employed:- Pupil numbers of 1 or 2 have been suppressed - 0 is shown only when the true value is zero.</t>
  </si>
  <si>
    <t>Hackney and City of London have been combined due to small numbers for City of LondonCornwall and the Isles of Scilly have been combined due to small numbers for Isles of Scilly.For 2015 data, counts have been rounded to the nearest 5 prior to calculation of indicator value across all regional and national figures.</t>
  </si>
  <si>
    <t>&lt;div dir="ltr" style="left: 94.44px; top: 948.517px; transform: rotate(0deg) scale(0.999764, 1); transform-origin: 0% 0% 0px;" data-canvas-width="634.3999848747256" data-font-name="Helvetica" data-angle="0"&gt;The figures in Special Educational Needs in England Statistical First Release (SFR) are taken from the School Census statistical return and the SEN2 survey._x000D_
&lt;div dir="ltr" style="left: 94.44px; top: 991.517px; transform: rotate(0deg) scale(1.00609, 1); transform-origin: 0% 0% 0px;" data-canvas-width="796.1199810190205" data-font-name="Helvetica" data-angle="0"&gt;&lt;span class="ui-provider uz b c d e f g h i j k l m n o p q r s t u v w x y z ab ac ae af ag ah ai aj ak" dir="ltr"&gt;In March 2023, the year type for this indicator was changed to ‘academic’ to match the source data from DfE.</t>
  </si>
  <si>
    <t>27/02/2024</t>
  </si>
  <si>
    <t>Infant deaths under 1 year of age, per 1,000 live births</t>
  </si>
  <si>
    <t>Infant mortality is an indicator of the general health of an entire population. It reflects the relationship between causes of infant mortality and upstream determinants of population health such as economic, social and environmental conditions. Deaths occurring during the first 28 days of life (the neonatal period) in particular, are considered to reflect the health and care of both mother and newborn._x000D_
Reducing infant mortality overall and the gap between the richest and poorest groups are part of the Government's strategy for public health (Healthy Lives, Healthy People: Our Strategy for Public Health November 2010).</t>
  </si>
  <si>
    <t>Office for Health Improvement and Disparities (based on Office for National Statistics source data)</t>
  </si>
  <si>
    <t>Crude rate per 1,000 live births: The number of infant deaths is divided by the number of live births in the same area and multiplied by 1,000.</t>
  </si>
  <si>
    <t>The number of infant deaths aged under 1 year that were registered in the relevant period.</t>
  </si>
  <si>
    <t>Office for National Statistics (ONS) births</t>
  </si>
  <si>
    <t>The number of live births that occurred in the relevant period.</t>
  </si>
  <si>
    <t>The Isles of Scilly and City of London data have been aggregated with Cornwall and Hackney respectively.</t>
  </si>
  <si>
    <t>Live births were assigned to geographical areas by Office for National Statistics (ONS) using the postcode of mother’s usual residence and the National Statistics Postcode Directory (NSPD).</t>
  </si>
  <si>
    <t>E01</t>
  </si>
  <si>
    <t>This infant mortality indicator is based on the year in which the death was registered.As per ONS guidance, rates were not calculated where there were fewer than 3 deaths; rates based on such low numbers are susceptible to inaccurate interpretation. Rates calculated where there were between 3 and 19 deaths should be treated with caution, as their reliability as a measure may be affected by the small number of events.The single year 2020 national rate for infant mortality showed a slight decrease on 2019, which was not statistically significant. Due to the small numbers the single year rates have not been published.Data for the time period 2020 to 2022 have been revised, due to an error found in the number of live births (i.e. the denominator for this indicator) in 2022, in England and lower level geographies. Incorrect data suggested England's infant mortality rate for the time period 2020 to 2022 was 4.0 per 1,000, but the correction of the data shows that England's infant mortality rate in 2020 to 2022 was 3.9 per 1,000. This means the infant mortality rate has stayed the same (3.9 per 1,000) since the time period 2013 to 2015. The error led to 7% of live births in 2022 in England being omitted from the calculation of the rate. As such, this means that rates have either stayed the same or decreased, due to the denominator increasing. Out of the geographies with data updated for 2020 to 2022 (comprising unitary authorities, non-metropolitan districts, metropolitan districts, London boroughs, counties, regions, upper tier local authority deciles, lower tier local authority deciles and England), when comparing rates on Fingertips, the following changes can be found: _x000D_
_x000D_
116 geographies have seen no difference in their rate at 1 decimal place_x000D_
158 geographies have seen their rate decrease by 0.1_x000D_
44 geographies have seen their rate decrease by 0.2_x000D_
15 geographies have seen their rate decrease by 0.3_x000D_
4 geographies have seen their rate decrease by 0.4_x000D_
2 geographies have seen their rate decrease by 0.5</t>
  </si>
  <si>
    <t>Infant deaths under 1 year of age per 1,000 births</t>
  </si>
  <si>
    <t>Infant mortality</t>
  </si>
  <si>
    <t>Rate of infant deaths aged under 1 year per 1,000 live births</t>
  </si>
  <si>
    <t>22/02/2024</t>
  </si>
  <si>
    <t>All persons aged 12 to 13 years who have received the first (priming) dose of the HPV vaccine within each reporting area (local authority LA) as a percentage of all persons aged 12 to 13 years within each area</t>
  </si>
  <si>
    <t>On the advice of the Joint Committee on Vaccination and Immunisation (JCVI), a HPV national vaccination programme was introduced in 2008, to protect adolescent females against cervical cancer. At that time, a 3 dose schedule was offered routinely to secondary school year 8 females (aged 12 to 13) alongside a catch up programme targeting females aged 13 to 18._x000D_
In September 2014 (3) the programme changed to a 2 dose schedule based on evidence that showed that antibody response to 2 doses of HPV vaccine in adolescent females was as good as 3 doses. Public Health England (PHE) recommended the following:_x000D_
• the first dose can be given at any time during school year 8_x000D_
• the minimum time between the first and second dose should be 6 months_x000D_
• for operational purposes a 12 month gap between the 2 doses is recommended, that is, the first HPV vaccine dose should be offered in year 8 (aged 12 to 13) and the second dose should be offered in year 9 (aged 13 to 14), as this reduces the number of HPV vaccination sessions required in school_x000D_
• however, local needs should be considered when planning the programme_x000D_
In England, the decision on when to offer the 2 HPV vaccine doses is made by NHS England and Improvement (NHSEI) commissioned providers and so some areas offer both doses in year 8 and others offer HPV Dose 1 in year 8 and HPV Dose 2 in year 9._x000D_
From September 2019, 12 to 13 year old males became eligible for HPV immunisation alongside females, based on JCVI advice.</t>
  </si>
  <si>
    <t>UK Health Security Agency</t>
  </si>
  <si>
    <t>&lt;div style="box-sizing: border-box;"&gt; https://assets.publishing.service.gov.uk/government/uploads/system/uploads/attachment_data/file/1126762/hpr1322-HPV2.pdf</t>
  </si>
  <si>
    <t>Crude percentage: numerator is divided by denominator and then multiplied by 100</t>
  </si>
  <si>
    <t>Wilson Score method</t>
  </si>
  <si>
    <t>Number of persons in school year 8 (aged 12 to 13) who have received the first dose of HPV vaccine within each LA</t>
  </si>
  <si>
    <t>Number of year 8 (aged 12 to 13) persons in each LA</t>
  </si>
  <si>
    <t>On 23 March 2020, all educational settings in England were advised to close by the UK Government as part of COVID19 pandemic measures. Although the importance of maintaining good vaccine uptake was impressed, operational delivery of all school aged immunisation programmes was paused for a short period of time as a consequence of school closures limiting access to venues for providers and children who were eligible for vaccination.The NHSEI central public health commissioning and operations team rapidly established an Immunisation Task and Finish Group, with regional NHSEI and PHE representation. The group was established to:• assess the impact of COVID 19 on all immunisation programmes, including school aged programmes• develop technical guidance and a plan for restoration and recovery of school aged programmes, once education settings were re openedFrom 1 June 2020 some schools partially re opened for some year groups for a mini summer term. NHSEI published clinical guidance for healthcare professionals on maintaining immunisation programmes during COVID19, and the Department of Education published further guidance which led to schools allowing vaccination sessions to resume on site. NHSEI commissioned, school aged immunisation providers were able to implement their restoration and recovery plans to commence catch-up during the summer of 2020. This included delivery of programmes in school and community settings following a robust risk assessment and in line with UK government public health COVID19 guidance. The aim was to ensure that those eligible for HPV vaccination had been offered at least one dose of vaccine in line with JCVI recommendations with the second dose scheduled at a later date.In September 2020, schools across the UK reopened for general in person attendance. During the 2020 to 2021 academic year, students were required to stay at home and learn remotely if they tested positive for COVID 19 or if they were a contact of a confirmed COVID19 case and so school attendance rates in England were lower than normal, especially in areas with very high COVID19 incidence rates. In England, as part of a wider national lockdown in January 2021, schools were closed to all, except children of keyworkers and vulnerable children. From early March 2021, primary schools reopened, with a phased reopening of secondary schools.Although this led to some disruption of school-based immunisation programme delivery in the 2020 to 2021 academic year, NHSEI Regional Public Health Commissioning teams worked with NHSEI commissioned school aged immunisation providers to maintain the delivery of the routine programme and catch up. As the routine programme is commissioned for a school aged cohort rather than a school based cohort, providers were able to build on existing arrangments such as community based clinics in place for home school children. A wide variety of local arrangements were established to ensure programme delivery continued effectively and safely in the school and community premises, during the term time and school breaks.</t>
  </si>
  <si>
    <t>Office for Health Improvements and Disparities</t>
  </si>
  <si>
    <t>This work may be re used by NHS and government organisations without permission. This work is subject to the Re Use of Public Sector Information Regulations and permission for commercial use must be obtained from the copyright holder.</t>
  </si>
  <si>
    <t>D04e</t>
  </si>
  <si>
    <t>The ImmForm website provides a secure platform for vaccine coverage collections and these data collections are monitored, validated and analysed by UKHSA.&lt;span class="ui-provider dy ayq ayr ays ayt ayu ayv ayw ayx ayy ayz aza azb azc azd aze azf azg azh azi azj azk azl azm azn azo azp azq azr azs azt azu azv azw azx" dir="ltr"&gt;2022/23 data - interpret with caution value noteFor 49 of 151 local authorities, provisional denominators (the number of children eligible for HPV vaccination) were used to calculate vaccine coverage of one and/or 2 doses of HPV vaccine in year 8, year 9 or year 10. This was due to a fault in the submission form for data which retained these provisional denominator figures rather than the updated actual denominators. Based on submitted data, the margin of expected change from provisional to actual denominators is on average 5.4%. Numerators (the number of children vaccinated) are not affected by this issue but, as a result, there may be small under or overestimates in coverage in the 49 affected local authorities. The local authorities affected are marked by a value note "Interpret with caution". For further information please see:  https://www.gov.uk/government/statistics/human-papillomavirus-hpv-vaccine-coverage-estimates-in-england-2022-to-2023</t>
  </si>
  <si>
    <t>one decimal place</t>
  </si>
  <si>
    <t>Breastfeeding prevalence at 6 to 8 weeks - current method</t>
  </si>
  <si>
    <t>This is the percentage of infants that are totally or partially breastfed at age 6 to 8 weeks. Totally breastfed is defined as infants who are exclusively receiving breast milk at 6 to 8 weeks of age - that is, they are not receiving formula milk, any other liquids or food. Partially breastfed is defined as infants who are currently receiving breast milk at 6 to 8 weeks of age and who are also receiving formula milk or any other liquids or food. Not at all breastfed is defined as infants who are not currently receiving any breast milk at 6 to 8 weeks of age. The numerator is the count of the number of infants recorded as being totally breastfed at 6 to 8 weeks and the number of infants recorded as being partially breastfed. The denominator is the total number of infants due a 6 to 8 weeks check.</t>
  </si>
  <si>
    <t>This indicator was judged to be a valid and an important measure of public health and was therefore included in the public health outcomes framework. Inclusion of these indicators will encourage the continued prioritisation of breastfeeding support locally. Increases in breastfeeding are expected to reduce illness in young children, have health benefits for the infant and the mother and result in cost savings to the NHS through reduced hospital admission for the treatment of infection in infants (Quigley et al 2007.) Breast milk provides the ideal nutrition for infants in the first stages of life. There is evidence that babies who are breast fed experience lower levels of gastro-intestinal and respiratory infection. Observational studies have shown that breastfeeding is associated with lower levels of child obesity. Mothers who do not breastfeed have an increased risk of breast and ovarian cancers and may find it more difficult to return to their pre-pregnancy weight (World Cancer Research Fund; DH, cited in NICE Public health guidance PH11  https://www.nice.org.uk/guidance/ph11/chapter/2-public-health-need-and-practice ). Current national and international guidance recommends exclusive breastfeeding for newborns and for the first six months of infancy.  http://www.who.int/nutrition/topics/infantfeeding_recommendation/en/index.html   http://www.nice.org.uk/nicemedia/live/11943/40097/40097.pdf  Increasing rates of breastfeeding initiation and continuation is also recommended within the DH Healthy Child Programme Breastfeeding initiation and uptake at 6-8 weeks are included in the NICE proposals for the Commissioning Outcomes Framework The longer-term strategic solution for data collection and reporting for this indicator is NHS England's Community Services Dataset (formerly the Children and Young Peoples (CYPHS) data set). It is mandatory for the providers of public funded services to submit the dataset to NHS England. Whilst the data set is operational and reporting has begun, providers are at different stages of maturity with their submissions or readiness to flow the data therefore it is expected to take some additional time for this data set to reach sufficient coverage for reporting purposes.</t>
  </si>
  <si>
    <t>Office for Health Improvement and Disparities (formerly Public Health England) interim reporting of health visiting metrics</t>
  </si>
  <si>
    <t>Crude percentage: numerator is divided by denominator and then multiplied by 100.A process of estimation was applied to any local authority data where a return was submitted for only 3 quarters, or DK was submitted for any data item. An estimated numerator for the missing quarter was calculated as an average of the numerators of the other 3 quarters, and the same for an estimated denominator. Where a numerator or denominator has been submitted as 0, no estimation has been performed. An annual numerator and denominator have been calculated based on the estimated numerator and denominator and the known numerators and denominators.</t>
  </si>
  <si>
    <t>Since April 2003, data on the local breastfeeding prevalence at 6 to 8 weeks have been requested on a quarterly basis, historically from all Primary Care Trusts, via the Department of Health and Social Care (DHSC), Integrated Performance Monitoring Returns. This provides more timely, frequent and local information on breastfeeding prevalence at 6 to 8 weeks than the Infant Feeding Survey._x000D_
Between April 2013 and September 2015 these data were collected directly from providers via the data collection tool that is part of Unify2, a web based system set up to collect performance and other central returns directly from the NHS. The figures are obtained from maternity providers, from midwives in acute trusts and information recorded at deliveries.From October 2015 these data have been obtained via interim reporting arrangements to collect health visiting activity at a local authority resident level.</t>
  </si>
  <si>
    <t>Number of infants at the 6 to 8 week check who are totally or partially breastfeeding.</t>
  </si>
  <si>
    <t>Number of infants due for 6 to 8 week checks</t>
  </si>
  <si>
    <t>The indicator is based on observation and is therefore susceptible to measurement bias._x000D_
The denominator in this indicator implicitly assumes that all infants whose breastfeeding status at 6-8 weeks after birth is unknown and were not breastfeeding. This will result in an underestimate of the percentage infants breastfeeding._x000D_
Three stages of validation are carried out_x000D_
_x000D_
The number of infants due a 6 to 8 week check should be greater than or equal to the combined total of the number of infants "totally" breastfed, the number of infants "partially" breastfed, and the number of infants "not at all" breastfed_x000D_
The number of infants due a 6 to 8 week check must be within +20% / -20% of the resident population of children aged 0 of that particular area._x000D_
The total number of infants whose breast feeding status was not known must be less than 5%</t>
  </si>
  <si>
    <t>https://www.gov.uk/government/collections/child-and-maternal-health-statistics#breastfeeding-statistics</t>
  </si>
  <si>
    <t>C05b</t>
  </si>
  <si>
    <t>Data for 2022 to 2023 has been published for 77 of 150 local authorities - 7 did not submit data, 66 failed validation. Hackney &amp; City of London and Cornwall &amp; Isles of Scilly make joint data submissions. The move to residence-based reporting has necessitated joint working of neighbouring local authorities to ensure children on authority borders are included in the correct return, however it is not known how successfully this is being implemented in every area.Since publication in November 2023 an issue has been identified with Rochdale's 2022 to 2023 data. This has now been corrected.Data prior to 2015 to 2016 were collected and reported by NHS England, and are shown as indicator 2.02ii - Breastfeeding - breastfeeding prevalence at 6-8 weeks after birth - historical method. Due to differences in the collection methods, these data are not comparable with the current indicator.</t>
  </si>
  <si>
    <t>Breastfeeding at 6 to 8 weeks</t>
  </si>
  <si>
    <t>Percentage of babies who are receiving breast milk at 6 to 8 weeks of age</t>
  </si>
  <si>
    <t>15/01/2024</t>
  </si>
  <si>
    <t>Children for whom the local authority is responsible who completed a booster course of diphtheria, tetanus, pertussis, polio (DTaP and IPV) vaccine at any time by their fifth birthday as a percentage of all children whose fifith birthday falls within the time period.</t>
  </si>
  <si>
    <t>A booster vaccine for diphtheria, tetanus, pertusiss and polio disease has been in the routine childhood immunisation programme since late 2001. It is currently offered at 3 year and 4 months or soon after. Vaccination coverage is the best indicator of the level of protection a population will have against vaccine preventable communicable diseases. Coverage is closely correlated with levels of disease. Monitoring coverage identifies possible drops in immunity before levels of disease rise. Previous evidence shows that highlighting vaccination programmes encourages improvements in uptake levels. May also have relevance for NICE guidance PH21: Reducing differences in the uptake of immunisations (The guidance aims to increase immunisation uptake among those aged under 19 years from groups where uptake is low).</t>
  </si>
  <si>
    <t>Number of children in LA responsible population whose fifth birthday falls within the time period who received a DTaP and IPV booster at any time before their fifth birthday.</t>
  </si>
  <si>
    <t>Total number of children in LA responsible population whose fifth birthday falls within the time period. &lt;span class="font5"&gt;Coverage figures are supplied for patients registered with GPs based in that LA and for unregistered patients who were resident in that LA. The LA responsible population is therefore different from the estimated resident population figures produced by the Office of National Statistics (ONS) for each LA. For the COVER collection, the LA responsible population is usually derived from the population registers held on CHISs.</t>
  </si>
  <si>
    <t>Small numbers &lt;span class="font5"&gt;less than 5 &lt;span class="font0"&gt;are suppressed</t>
  </si>
  <si>
    <t>Information on childhood immunisation coverage at ages one, two and five are collected through the UK COVER collection by UKHSA. These aggregated data are collected from CHISs, computerised systems storing clinical records supporting health promotion and prevention activities for children, including immunisation. In England, COVER data are collected for Upper Tier Local Authorities (LAs) using the COVER data collection form.These are established collections based on total populations i.e. not a sample. The number of CHIS systems has decreased from over 100 in 2015 to around 70 by mid 2017. As different phases of the digital strategy are implemented across the country it is anticipated that there may be further temporary local data quality issues associated with transition. Temporary data quality issues in some London COVER returns during 2017 to 2018 were observed in the quarterly COVER reports as the new Hubs become responsible for generating coverage data. Changes in vaccine coverage within London should therefore be interpreted with caution for the time being. Data are extracted directly from local population registers and data issues are generally related to under estimation of coverage. There may be some over estimation of denominators due to children who have moved away remaining on the area register which can lead to under estimates of coverage. In some areas it is known that a small number of GPs do not submit vaccination data to the local CHISS also resulting in under estimation of coverage. Using non standardised data extraction methods could result in over estimated coverage. Caution should be exercised when comparing coverage figures over time due to occasional data quality issues reported by some data suppliers. Apparent trends could reflect changes in the quality of data reported as well as real changes in vaccination coverage. While this issue will be more apparent at the local level it may also have an impact on national figures. Similarly, some caution should also be exercised when comparing coverage between different areas where data quality issures have been reported.</t>
  </si>
  <si>
    <t>D04a</t>
  </si>
  <si>
    <t>IDS</t>
  </si>
  <si>
    <t>interpretation</t>
  </si>
  <si>
    <t>In 2022/23, Richmond's rate was 2444.4 per 100,000 (n=805), which was the 6th highest in London, 26.5% higher than the England average and 18.1% higher than the London average. The latest Borough figure for 2022/23 was also 29.2% higher than in 2010/11, in comparison with 9.1% decrease in England's rate in the equivalent time period.</t>
  </si>
  <si>
    <t>In 2022/23, Richmond's rate was 6404.0 per 100,000 (n=540), which was the 3rd highest in London, 32.2% higher than the England average and 28.3% higher than the London average. The latest Borough figure for 2022/23 was also 37.7% higher than in 2010/11, in comparison with 8.3% decrease in England's rate in the equivalent time period.</t>
  </si>
  <si>
    <t>In 2022/23, Richmond's rate was 76.5% (n=24733), which was the 2nd highest in London, 4.2% lower than the England average and 12.0% higher than the London average. The latest Borough figure for 2022/23 was also 0.3% lower than in 2010/11, in comparison with 9.6% increase in England's rate in the equivalent time period.</t>
  </si>
  <si>
    <t>In 2022/23, Richmond's rate was 510.4 per 100,000 (n=170), which was the 11th highest in London, 8.5% lower than the England average and 1.6% higher than the London average. The latest Borough figure for 2022/23 was also 15.3% lower than in 2010/11, in comparison with 9.3% decrease in England's rate in the equivalent time period.</t>
  </si>
  <si>
    <t>In 2022/23, Richmond's rate was 45.5% (n=715), which was the 3rd highest in London, 2.5% higher than the England average and 14.6% higher than the London average. The latest Borough figure for 2022/23 was also 11.2% higher than in 2011/12, in comparison with 5.0% increase in England's rate in the equivalent time period.</t>
  </si>
  <si>
    <t>In 2022/23, Richmond's rate was 44.9% (n=385), which was the highest in London, 8.2% higher than the England average and 25.8% higher than the London average. The latest Borough figure for 2022/23 was also 16.3% higher than in 2014/15, in comparison with 3.0% decrease in England's rate in the equivalent time period.</t>
  </si>
  <si>
    <t>In Aug 2021 - Jul 2022, Richmond's rate was -2.9% (n=-10), which was the 2nd lowest in London, 125.7% lower than the England average and 120.7% lower than the London average. The latest Borough figure for Aug 2021 - Jul 2022 was also 116.5% lower than in Aug 2001 - Jul 2002, in comparison with 55.2% decrease in England's rate in the equivalent time period.</t>
  </si>
  <si>
    <t>In 2021/22, Richmond's rate was 32.7% (n=75), which was the 4th highest in London, 16.8% higher than the England average and 18.9% higher than the London average. The latest Borough figure for 2021/22 was also 16.2% lower than in 2012/13, in comparison with 32.4% decrease in England's rate in the equivalent time period.</t>
  </si>
  <si>
    <t>In 2020, Richmond's rate was 4.0% (n=1412), which was the 14th lowest in London, 1.0% higher than the England average and 3.9% lower than the London average. The latest Borough figure for 2020 was also 6.6% lower than in 2017, in comparison with 8.3% decrease in England's rate in the equivalent time period.</t>
  </si>
  <si>
    <t>In 2021, Richmond's rate was 778.4 per 100,000 65+ (n=250), which was the lowest in London, 23.8% lower than the England average and 23.4% lower than the London average. Time series data were not available for this indicator.</t>
  </si>
  <si>
    <t>In 2023, Richmond's rate was 68.7 per 100 (n=1598), which was the 9th highest in London, 9.0% higher than the England average and 4.7% higher than the London average. The latest Borough figure for 2023 was also 1.0% lower than in 2017, in comparison with 7.2% decrease in England's rate in the equivalent time period.</t>
  </si>
  <si>
    <t>In 2022/23, Richmond's rate was 1090.8 per 100,000 smokers aged 16+ (n=109), which was the 12th lowest in London, 32.7% lower than the England average and 29.2% lower than the London average. The latest Borough figure for 2022/23 was also 70.0% lower than in 2013/14, in comparison with 56.7% decrease in England's rate in the equivalent time period.</t>
  </si>
  <si>
    <t>In Mar 2015 - Feb 2016, Richmond's rate was 9.8%, which was the 3rd lowest in London, 45.4% lower than the England average and 45.8% lower than the London average. The latest Borough figure for Mar 2015 - Feb 2016 was also 1.8% lower than in Mar 2012 - Feb 2013, in comparison with 16.9% increase in England's rate in the equivalent time period.</t>
  </si>
  <si>
    <t>In 2022/23, Richmond's rate was 48.6% (n=10183), which was the 2nd highest in London, 1.0% lower than the England average and 18.7% higher than the London average. The latest Borough figure for 2022/23 was also 6.2% lower than in 2010/11, in comparison with 2.6% decrease in England's rate in the equivalent time period.</t>
  </si>
  <si>
    <t>In 2022, Richmond's rate was 31.0 per 1,000 (n=1130), which was the highest in London, 17.0% higher than the England average and 191.4% higher than the London average. The latest Borough figure for 2022 was also 13.7% higher than in 2011, in comparison with 9.3% decrease in England's rate in the equivalent time period.</t>
  </si>
  <si>
    <t>In 2022, Richmond's rate was 51.4 per 1,000 (n=1875), which was the highest in London, 16.5% higher than the England average and 54.8% higher than the London average. The latest Borough figure for 2022 was also 26.5% higher than in 2014, in comparison with 12.0% decrease in England's rate in the equivalent time period.</t>
  </si>
  <si>
    <t>In 2022/23, Richmond's rate was 9.3%, which was the lowest in London, 31.8% lower than the England average and 38.1% lower than the London average. The latest Borough figure for 2022/23 was also 31.6% lower than in 2013/14, in comparison with 20.8% decrease in England's rate in the equivalent time period.</t>
  </si>
  <si>
    <t>In 2022, Richmond's rate was 14.6%, which was the 10th lowest in London, 35.1% lower than the England average and 27.7% lower than the London average. The latest Borough figure for 2022 was also 60.5% lower than in 2011, in comparison with 29.8% decrease in England's rate in the equivalent time period.</t>
  </si>
  <si>
    <t>In 2022/23, Richmond's rate was 74.8%, which was the 3rd highest in London, 11.5% higher than the England average and 12.8% higher than the London average. The latest Borough figure for 2022/23 was also 4.5% higher than in 2015/16, in comparison with 1.5% increase in England's rate in the equivalent time period.</t>
  </si>
  <si>
    <t>In 2022/23, Richmond's rate was 15.1%, which was the 2nd lowest in London, 33.3% lower than the England average and 36.5% lower than the London average. The latest Borough figure for 2022/23 was also 8.9% lower than in 2015/16, in comparison with 1.2% increase in England's rate in the equivalent time period.</t>
  </si>
  <si>
    <t>In 2019/20, Richmond's rate was 24.6%, which was the 12th highest in London, 62.8% higher than the England average and 11.7% higher than the London average. The latest Borough figure for 2019/20 was also 34.8% lower than in 2015/16, in comparison with 33.3% decrease in England's rate in the equivalent time period.</t>
  </si>
  <si>
    <t>In 2022/23, Richmond's rate was 22.0%, which was the 2nd lowest in London, 12.3% lower than the England average and 16.5% lower than the London average. The latest Borough figure for 2022/23 was also 21.1% lower than in 2013/14, in comparison with 28.9% decrease in England's rate in the equivalent time period.</t>
  </si>
  <si>
    <t>In 2022/23, Richmond's rate was 20.5%, which was the 15th lowest in London, 21.7% lower than the England average and 1.7% lower than the London average. The latest Borough figure for 2022/23 was also 41.8% higher than in 2015/16, in comparison with 16.0% increase in England's rate in the equivalent time period.</t>
  </si>
  <si>
    <t>In 2022/23, Richmond's rate was 41.0%, which was the highest in London, 32.2% higher than the England average and 36.5% higher than the London average. The latest Borough figure for 2022/23 was also 10.4% lower than in 2020/21, in comparison with 11.1% decrease in England's rate in the equivalent time period.</t>
  </si>
  <si>
    <t>In 2022/23, Richmond's rate was 10.2% (n=24768), which was the 11th lowest in London, 29.0% lower than the England average and 6.2% lower than the London average. The latest Borough figure for 2022/23 was also 2.4% lower than in 2012/13, in comparison with 5.5% increase in England's rate in the equivalent time period.</t>
  </si>
  <si>
    <t>In 2022/23, Richmond's rate was 4.3% (n=8417), which was the 5th lowest in London, 41.7% lower than the England average and 36.8% lower than the London average. The latest Borough figure for 2022/23 was also 17.9% higher than in 2012/13, in comparison with 23.9% increase in England's rate in the equivalent time period.</t>
  </si>
  <si>
    <t>In 2023, Richmond's rate was 63.8% (n=14667), which was the 6th highest in London, 3.7% lower than the England average and 14.2% higher than the London average. The latest Borough figure for 2023 was also 11.7% lower than in 2010, in comparison with 13.9% decrease in England's rate in the equivalent time period.</t>
  </si>
  <si>
    <t>In 2020 - 22, Richmond's rate was 8.3 per 100,000 (n=44), which was the 11th highest in London, 19.3% lower than the England average and 20.0% higher than the London average. The latest Borough figure for 2020 - 22 was also 15.4% higher than in 2001 - 03, in comparison with 0.6% increase in England's rate in the equivalent time period.</t>
  </si>
  <si>
    <t>In 2023, Richmond's rate was 70.1% (n=21588), which was the 5th highest in London, 2.6% lower than the England average and 10.5% higher than the London average. The latest Borough figure for 2023 was also 22.2% higher than in 2015, in comparison with 25.7% increase in England's rate in the equivalent time period.</t>
  </si>
  <si>
    <t>In 2023, Richmond's rate was 65.5% (n=28159), which was the 5th highest in London, 0.6% lower than the England average and 12.8% higher than the London average. The latest Borough figure for 2023 was also 9.3% lower than in 2010, in comparison with 11.2% decrease in England's rate in the equivalent time period.</t>
  </si>
  <si>
    <t>In 2023, Richmond's rate was 72.8% (n=16088), which was the 8th highest in London, 2.1% lower than the England average and 3.1% higher than the London average. The latest Borough figure for 2023 was also 7.7% lower than in 2010, in comparison with 5.4% decrease in England's rate in the equivalent time period.</t>
  </si>
  <si>
    <t>In 2020 - 22, Richmond's rate was 100.8 per 100,000 (n=496), which was the lowest in London, 41.2% lower than the England average and 40.5% lower than the London average. The latest Borough figure for 2020 - 22 was also 36.0% lower than in 2001 - 03, in comparison with 10.9% decrease in England's rate in the equivalent time period.</t>
  </si>
  <si>
    <t>In 2018 - 20, Richmond's rate was 70.2 years, which was the highest in London, 11.2% higher than the England average and 10.1% higher than the London average. The latest Borough figure for 2018 - 20 was also 2.0% higher than in 2009 - 11, in comparison with 0.2% increase in England's rate in the equivalent time period.</t>
  </si>
  <si>
    <t>In 2018 - 20, Richmond's rate was 68.9 years, which was the 4th highest in London, 7.8% higher than the England average and 6.0% higher than the London average. The latest Borough figure for 2018 - 20 was also 1.5% lower than in 2009 - 11, in comparison with 0.3% decrease in England's rate in the equivalent time period.</t>
  </si>
  <si>
    <t>In 2020 - 22, Richmond's rate was 82.4 years, which was the highest in London, 4.5% higher than the England average and 4.1% higher than the London average. The latest Borough figure for 2020 - 22 was also 5.1% higher than in 2001 - 03, in comparison with 3.5% increase in England's rate in the equivalent time period.</t>
  </si>
  <si>
    <t>In 2020 - 22, Richmond's rate was 85.8 years, which was the 2nd highest in London, 3.6% higher than the England average and 2.6% higher than the London average. The latest Borough figure for 2020 - 22 was also 4.4% higher than in 2001 - 03, in comparison with 2.6% increase in England's rate in the equivalent time period.</t>
  </si>
  <si>
    <t>In 2020 - 22, Richmond's rate was 20.3 years, which was the highest in London, 10.2% higher than the England average and 10.7% higher than the London average. The latest Borough figure for 2020 - 22 was also 17.4% higher than in 2001 - 03, in comparison with 12.9% increase in England's rate in the equivalent time period.</t>
  </si>
  <si>
    <t>In 2020 - 22, Richmond's rate was 22.9 years, which was the 2nd highest in London, 9.3% higher than the England average and 7.3% higher than the London average. The latest Borough figure for 2020 - 22 was also 14.9% higher than in 2001 - 03, in comparison with 8.7% increase in England's rate in the equivalent time period.</t>
  </si>
  <si>
    <t>In 2018 - 20, Richmond's rate was 5.3 years, which was the 3rd lowest in London, 45.4% lower than the England average and 29.3% lower than the London average. The latest Borough figure for 2018 - 20 was also 8.6% lower than in 2010 - 12, in comparison with 6.6% increase in England's rate in the equivalent time period.</t>
  </si>
  <si>
    <t>In 2018 - 20, Richmond's rate was 1.2 years, which was the lowest in London, 84.8% lower than the England average and 77.8% lower than the London average. The latest Borough figure for 2018 - 20 was also 69.2% lower than in 2010 - 12, in comparison with 16.2% increase in England's rate in the equivalent time period.</t>
  </si>
  <si>
    <t>In 2018 - 20, Richmond's rate was 2.8 years, which was the 3rd lowest in London, 46.2% lower than the England average and 41.7% lower than the London average. The latest Borough figure for 2018 - 20 was also 24.3% lower than in 2010 - 12, in comparison with 13.0% increase in England's rate in the equivalent time period.</t>
  </si>
  <si>
    <t>In 2018 - 20, Richmond's rate was 0.1 years, which was the lowest in London, 97.9% lower than the England average and 97.2% lower than the London average. The latest Borough figure for 2018 - 20 was also 95.2% lower than in 2010 - 12, in comparison with 20.0% increase in England's rate in the equivalent time period.</t>
  </si>
  <si>
    <t>In 2018 - 20, Richmond's rate was 13.3 years, which was the 4th highest in London, 26.3% higher than the England average and 28.7% higher than the London average. The latest Borough figure for 2018 - 20 was also 14.3% higher than in 2009 - 11, in comparison with 5.8% increase in England's rate in the equivalent time period.</t>
  </si>
  <si>
    <t>In 2018 - 20, Richmond's rate was 11.0 years, which was the 16th lowest in London, 3.0% lower than the England average and 1.3% lower than the London average. The latest Borough figure for 2018 - 20 was also 12.0% lower than in 2009 - 11, in comparison with 6.6% increase in England's rate in the equivalent time period.</t>
  </si>
  <si>
    <t>In 2022, Richmond's rate was 6.8%, which was the 7th lowest in London, 16.2% higher than the England average and 5.2% lower than the London average. The latest Borough figure for 2022 was also 20.8% lower than in 2018, in comparison with 17.7% decrease in England's rate in the equivalent time period.</t>
  </si>
  <si>
    <t>In 2022, Richmond's rate was 9.1 µg/m3, which was the 7th lowest in London, 16.8% higher than the England average and 5.4% lower than the London average. The latest Borough figure for 2022 was also 21.5% lower than in 2018, in comparison with 18.2% decrease in England's rate in the equivalent time period.</t>
  </si>
  <si>
    <t>In 2022/23, Richmond's rate was 89.4% (n=1849), which was the 10th highest in London, 3.5% lower than the England average and 2.3% higher than the London average. The latest Borough figure for 2022/23 was also 5.6% lower than in 2010/11, in comparison with 3.5% decrease in England's rate in the equivalent time period.</t>
  </si>
  <si>
    <t>In 2022/23, Richmond's rate was 85.5% (n=1769), which was the 11th highest in London, 4.3% lower than the England average and 3.8% higher than the London average. The latest Borough figure for 2022/23 was also 0.3% higher than in 2010/11, in comparison with 0.2% increase in England's rate in the equivalent time period.</t>
  </si>
  <si>
    <t>In 2022/23, Richmond's rate was 74.1% (n=1983), which was the 16th highest in London, 12.3% lower than the England average and 0.2% higher than the London average. The latest Borough figure for 2022/23 was also 2.2% lower than in 2010/11, in comparison with 0.4% increase in England's rate in the equivalent time period.</t>
  </si>
  <si>
    <t>In 2022/23, Richmond's rate was 5.7% (n=100), which was the lowest in London, 38.1% lower than the England average and 39.2% lower than the London average. The latest Borough figure for 2022/23 was also 4.8% higher than in 2008/09, in comparison with 4.7% decrease in England's rate in the equivalent time period. Missing time series data for Richmond have been estimated using linear interpolation.</t>
  </si>
  <si>
    <t>In 2022/23, Richmond's rate was 12.0% (n=230), which was the lowest in London, 46.8% lower than the England average and 51.4% lower than the London average. The latest Borough figure for 2022/23 was also 5.3% higher than in 2008/09, in comparison with 23.6% increase in England's rate in the equivalent time period. Missing time series data for Richmond have been estimated using linear interpolation.</t>
  </si>
  <si>
    <t>In 2022/23, Richmond's rate was 219.3 per 100,000 (n=65), which was the 5th highest in London, 31.3% lower than the England average and 37.2% higher than the London average. The latest Borough figure for 2022/23 was also 15.8% lower than in 2011/12, in comparison with 8.2% decrease in England's rate in the equivalent time period.</t>
  </si>
  <si>
    <t>In 2022/23, Richmond's rate was 3.0% (n=865), which was the 13th highest in London, 9.1% lower than the England average and 7.1% higher than the London average. The latest Borough figure for 2022/23 was also 33.8% higher than in 2015/16, in comparison with 41.5% increase in England's rate in the equivalent time period.</t>
  </si>
  <si>
    <t>In 2020 - 22, Richmond's rate was 2.3 per 1,000 (n=14), which was the 3rd lowest in London, 40.4% lower than the England average and 32.6% lower than the London average. The latest Borough figure for 2020 - 22 was also 42.5% lower than in 2001 - 03, in comparison with 26.5% decrease in England's rate in the equivalent time period.</t>
  </si>
  <si>
    <t>In 2022/23, Richmond's rate was 81.3% (n=1090), which was the 2nd highest in London, 14.0% higher than the England average and 37.8% higher than the London average. The latest Borough figure for 2022/23 was also 9.3% lower than in 2013/14, in comparison with 21.7% decrease in England's rate in the equivalent time period.</t>
  </si>
  <si>
    <t>In 2022/23, Richmond's rate was 71.4% (n=1912), which was the 16th lowest in London, 14.2% lower than the England average and 1.7% lower than the London average. The latest Borough figure for 2022/23 was also 8.4% higher than in 2015/16, in comparison with 3.4% decrease in England's rate in the equivalent time period.</t>
  </si>
  <si>
    <t>JSNA at a glance dashoard</t>
  </si>
  <si>
    <t>Indicator values</t>
  </si>
  <si>
    <t>Domain</t>
  </si>
  <si>
    <t>Time scale</t>
  </si>
  <si>
    <t>Rank</t>
  </si>
  <si>
    <t>Change from last year</t>
  </si>
  <si>
    <t>vs. England</t>
  </si>
  <si>
    <t>vs. London</t>
  </si>
  <si>
    <t>vs. IMD Comparators</t>
  </si>
  <si>
    <t>IMD Comparators</t>
  </si>
  <si>
    <t>Overarching Indicators</t>
  </si>
  <si>
    <t>1 M</t>
  </si>
  <si>
    <t xml:space="preserve">Male healthy life expectancy at birth </t>
  </si>
  <si>
    <t>1 F</t>
  </si>
  <si>
    <t>Female healthy life expectancy at birth</t>
  </si>
  <si>
    <t>2 M</t>
  </si>
  <si>
    <t>Male life expectancy at birth</t>
  </si>
  <si>
    <t>2 F</t>
  </si>
  <si>
    <t>Female life expectancy at birth</t>
  </si>
  <si>
    <t>3 M</t>
  </si>
  <si>
    <t>Inequality in male life expectancy at birth</t>
  </si>
  <si>
    <t>3 F</t>
  </si>
  <si>
    <t>Inequality in female life expectancy at birth</t>
  </si>
  <si>
    <t>4 M</t>
  </si>
  <si>
    <t>Male healthy life expectancy at 65</t>
  </si>
  <si>
    <t>4 F</t>
  </si>
  <si>
    <t>Female healthy life expectancy at 65</t>
  </si>
  <si>
    <t>5 M</t>
  </si>
  <si>
    <t>Male life expectancy at 65</t>
  </si>
  <si>
    <t>5 F</t>
  </si>
  <si>
    <t>Female life expectancy at 65</t>
  </si>
  <si>
    <t>6 M</t>
  </si>
  <si>
    <t>Inequality in male life expectancy at 65</t>
  </si>
  <si>
    <t>6 F</t>
  </si>
  <si>
    <t>Inequality in female life expectancy at 65</t>
  </si>
  <si>
    <t>Start Well</t>
  </si>
  <si>
    <t>Population vaccination coverage: Dtap IPV Hib (2 years old)</t>
  </si>
  <si>
    <t>Live Well: Healthy Lifestyle and Behaviours</t>
  </si>
  <si>
    <t>Smoking prevalence in adults with a long term mental health condition</t>
  </si>
  <si>
    <t>Total prescribed LARC excluding injections rate</t>
  </si>
  <si>
    <t>GP prescribed LARC excluding injections rate</t>
  </si>
  <si>
    <t>Live Well: LTC</t>
  </si>
  <si>
    <t>Under 75 mortality rate from cardiovascular diseases considered preventable </t>
  </si>
  <si>
    <t xml:space="preserve">	Cancer screening coverage: bowel cancer</t>
  </si>
  <si>
    <t>Age Well</t>
  </si>
  <si>
    <t>Social Isolation: percentage of adult social care users aged 18+ who have as much social contact as they would like</t>
  </si>
  <si>
    <t>Social Isolation: percentage of adult social care users aged 65+ who have as much social contact as they would like</t>
  </si>
  <si>
    <t>Place</t>
  </si>
  <si>
    <t>Climate change indicator - placeholder</t>
  </si>
  <si>
    <t>Performance Rank in London:</t>
  </si>
  <si>
    <t>Change from last year symbols:</t>
  </si>
  <si>
    <t>1=best LA in London</t>
  </si>
  <si>
    <t>32=worst LA in London</t>
  </si>
  <si>
    <t>Indlist</t>
  </si>
  <si>
    <t>Gender</t>
  </si>
  <si>
    <t>row number</t>
  </si>
  <si>
    <t>IMD Comparators based on rank of IMD 2015 average score</t>
  </si>
  <si>
    <t>AOP_comparators</t>
  </si>
  <si>
    <t>CYP_comparators</t>
  </si>
  <si>
    <t>indicator</t>
  </si>
  <si>
    <t>IndicatorID</t>
  </si>
  <si>
    <t>Bedford</t>
  </si>
  <si>
    <t>Essex</t>
  </si>
  <si>
    <t>1 yr</t>
  </si>
  <si>
    <t>Kent</t>
  </si>
  <si>
    <t>Medway</t>
  </si>
  <si>
    <t>Milton Keynes</t>
  </si>
  <si>
    <t>Southend-on-Sea</t>
  </si>
  <si>
    <t>Swindon</t>
  </si>
  <si>
    <t>Thurrock</t>
  </si>
  <si>
    <t>Indicators not found:</t>
  </si>
  <si>
    <t>Children who started to be looked after  due to abuse or neglect:  rate per 10,000 children aged under 18</t>
  </si>
  <si>
    <t>Estimated prevalence of diabetes (undiagnosed and diagnosed)</t>
  </si>
  <si>
    <t>Back to summary</t>
  </si>
  <si>
    <t>Low good?</t>
  </si>
  <si>
    <t>1=best, 32=worst in London</t>
  </si>
  <si>
    <t>baseline</t>
  </si>
  <si>
    <t>% change from last year</t>
  </si>
  <si>
    <t>good/bad last year</t>
  </si>
  <si>
    <t>% change from last baseline</t>
  </si>
  <si>
    <t>good/bad baseline</t>
  </si>
  <si>
    <t>change from last year</t>
  </si>
  <si>
    <t>change from baseline</t>
  </si>
  <si>
    <t>id</t>
  </si>
  <si>
    <t>LA</t>
  </si>
  <si>
    <t>Other London Boroughs</t>
  </si>
  <si>
    <t>AOP Comparators</t>
  </si>
  <si>
    <t>CYP Comparators</t>
  </si>
  <si>
    <t>Gauge</t>
  </si>
  <si>
    <t>Start</t>
  </si>
  <si>
    <t>Yellow</t>
  </si>
  <si>
    <t>Indicator definition:</t>
  </si>
  <si>
    <t>End</t>
  </si>
  <si>
    <t>Blank</t>
  </si>
  <si>
    <t>AOP_Comparators</t>
  </si>
  <si>
    <t>overall rank</t>
  </si>
  <si>
    <t>GV</t>
  </si>
  <si>
    <t>GV+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</si>
</sst>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34">
    <font>
      <sz val="11"/>
      <color theme="1"/>
      <name val="Calibri"/>
      <family val="2"/>
      <scheme val="minor"/>
    </font>
    <font>
      <b/>
      <sz val="11"/>
      <color theme="1"/>
      <name val="Calibri"/>
      <family val="2"/>
      <scheme val="minor"/>
    </font>
    <font>
      <sz val="11"/>
      <color theme="1"/>
      <name val="Calibri"/>
      <family val="2"/>
      <scheme val="minor"/>
    </font>
    <font>
      <sz val="10"/>
      <name val="Arial"/>
      <family val="2"/>
    </font>
    <font>
      <sz val="11"/>
      <name val="Calibri"/>
      <family val="2"/>
      <scheme val="minor"/>
    </font>
    <font>
      <sz val="10"/>
      <color theme="1"/>
      <name val="Calibri"/>
      <family val="2"/>
      <scheme val="minor"/>
    </font>
    <font>
      <u/>
      <sz val="11"/>
      <color theme="10"/>
      <name val="Calibri"/>
      <family val="2"/>
      <scheme val="minor"/>
    </font>
    <font>
      <b/>
      <sz val="14"/>
      <name val="Calibri"/>
      <family val="2"/>
      <scheme val="minor"/>
    </font>
    <font>
      <sz val="11"/>
      <color theme="0"/>
      <name val="Calibri"/>
      <family val="2"/>
      <scheme val="minor"/>
    </font>
    <font>
      <sz val="12"/>
      <color theme="1"/>
      <name val="Gill Sans"/>
      <family val="2"/>
    </font>
    <font>
      <sz val="12"/>
      <color rgb="FF006100"/>
      <name val="Gill Sans"/>
      <family val="2"/>
    </font>
    <font>
      <sz val="10"/>
      <color indexed="17"/>
      <name val="Calibri"/>
      <family val="2"/>
    </font>
    <font>
      <u/>
      <sz val="10"/>
      <color indexed="12"/>
      <name val="Arial"/>
      <family val="2"/>
    </font>
    <font>
      <sz val="15"/>
      <name val="Calibri"/>
      <family val="2"/>
      <scheme val="minor"/>
    </font>
    <font>
      <sz val="18"/>
      <name val="Calibri"/>
      <family val="2"/>
      <scheme val="minor"/>
    </font>
    <font>
      <u/>
      <sz val="14"/>
      <color theme="1"/>
      <name val="Calibri"/>
      <family val="2"/>
      <scheme val="minor"/>
    </font>
    <font>
      <sz val="9"/>
      <color theme="1"/>
      <name val="Calibri"/>
      <family val="2"/>
      <scheme val="minor"/>
    </font>
    <font>
      <sz val="8"/>
      <color theme="1"/>
      <name val="Calibri"/>
      <family val="2"/>
      <scheme val="minor"/>
    </font>
    <font>
      <sz val="9"/>
      <name val="Calibri"/>
      <family val="2"/>
      <scheme val="minor"/>
    </font>
    <font>
      <sz val="11"/>
      <color theme="0" tint="-4.9989318521683403E-2"/>
      <name val="Calibri"/>
      <family val="2"/>
      <scheme val="minor"/>
    </font>
    <font>
      <sz val="11"/>
      <color rgb="FFFF0000"/>
      <name val="Calibri"/>
      <family val="2"/>
      <scheme val="minor"/>
    </font>
    <font>
      <sz val="11"/>
      <color rgb="FF000000"/>
      <name val="Calibri"/>
      <family val="2"/>
      <scheme val="minor"/>
    </font>
    <font>
      <b/>
      <sz val="11"/>
      <name val="Calibri"/>
      <family val="2"/>
    </font>
    <font>
      <b/>
      <sz val="18"/>
      <name val="Calibri"/>
      <family val="2"/>
      <scheme val="minor"/>
    </font>
    <font>
      <i/>
      <sz val="11"/>
      <color theme="1"/>
      <name val="Calibri"/>
      <family val="2"/>
      <scheme val="minor"/>
    </font>
    <font>
      <i/>
      <sz val="9"/>
      <color theme="1"/>
      <name val="Calibri"/>
      <family val="2"/>
      <scheme val="minor"/>
    </font>
    <font>
      <sz val="18"/>
      <color theme="1"/>
      <name val="Calibri"/>
      <family val="2"/>
      <scheme val="minor"/>
    </font>
    <font>
      <i/>
      <sz val="12"/>
      <color theme="1"/>
      <name val="Calibri"/>
      <family val="2"/>
      <scheme val="minor"/>
    </font>
    <font>
      <i/>
      <sz val="10"/>
      <color theme="1"/>
      <name val="Calibri"/>
      <family val="2"/>
      <scheme val="minor"/>
    </font>
    <font>
      <i/>
      <sz val="10"/>
      <color rgb="FF00B050"/>
      <name val="Calibri"/>
      <family val="2"/>
      <scheme val="minor"/>
    </font>
    <font>
      <i/>
      <sz val="11"/>
      <color theme="0"/>
      <name val="Calibri"/>
      <family val="2"/>
      <scheme val="minor"/>
    </font>
    <font>
      <i/>
      <sz val="10"/>
      <color rgb="FFFF0000"/>
      <name val="Calibri"/>
      <family val="2"/>
      <scheme val="minor"/>
    </font>
    <font>
      <b/>
      <i/>
      <sz val="16"/>
      <name val="Calibri"/>
      <family val="2"/>
      <scheme val="minor"/>
    </font>
    <font>
      <b/>
      <sz val="11"/>
      <name val="Calibri"/>
      <family val="2"/>
    </font>
  </fonts>
  <fills count="8">
    <fill>
      <patternFill patternType="none"/>
    </fill>
    <fill>
      <patternFill patternType="gray125"/>
    </fill>
    <fill>
      <patternFill patternType="solid">
        <fgColor theme="0"/>
        <bgColor indexed="64"/>
      </patternFill>
    </fill>
    <fill>
      <patternFill patternType="solid">
        <fgColor rgb="FFC6EFCE"/>
      </patternFill>
    </fill>
    <fill>
      <patternFill patternType="solid">
        <fgColor indexed="42"/>
      </patternFill>
    </fill>
    <fill>
      <patternFill patternType="solid">
        <fgColor rgb="FFFFFF00"/>
        <bgColor indexed="64"/>
      </patternFill>
    </fill>
    <fill>
      <patternFill patternType="solid">
        <fgColor rgb="FFF7E5FF"/>
        <bgColor indexed="64"/>
      </patternFill>
    </fill>
    <fill>
      <patternFill patternType="solid">
        <fgColor theme="9" tint="0.79998168889431442"/>
        <bgColor indexed="64"/>
      </patternFill>
    </fill>
  </fills>
  <borders count="24">
    <border>
      <left/>
      <right/>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17">
    <xf numFmtId="0" fontId="0" fillId="0" borderId="0"/>
    <xf numFmtId="0" fontId="3" fillId="0" borderId="0"/>
    <xf numFmtId="0" fontId="2" fillId="0" borderId="0"/>
    <xf numFmtId="0" fontId="2" fillId="0" borderId="0"/>
    <xf numFmtId="0" fontId="6" fillId="0" borderId="0"/>
    <xf numFmtId="9" fontId="2" fillId="0" borderId="0"/>
    <xf numFmtId="0" fontId="9" fillId="0" borderId="0"/>
    <xf numFmtId="0" fontId="10" fillId="3" borderId="0"/>
    <xf numFmtId="0" fontId="3" fillId="0" borderId="0"/>
    <xf numFmtId="0" fontId="3" fillId="0" borderId="0"/>
    <xf numFmtId="9" fontId="9" fillId="0" borderId="0"/>
    <xf numFmtId="0" fontId="11" fillId="4" borderId="0"/>
    <xf numFmtId="0" fontId="9" fillId="0" borderId="0"/>
    <xf numFmtId="0" fontId="3" fillId="0" borderId="0"/>
    <xf numFmtId="0" fontId="12" fillId="0" borderId="0">
      <alignment vertical="top"/>
      <protection locked="0"/>
    </xf>
    <xf numFmtId="9" fontId="3" fillId="0" borderId="0"/>
    <xf numFmtId="0" fontId="2" fillId="0" borderId="0"/>
  </cellStyleXfs>
  <cellXfs count="132">
    <xf numFmtId="0" fontId="0" fillId="0" borderId="0" xfId="0"/>
    <xf numFmtId="49" fontId="0" fillId="0" borderId="0" xfId="0" applyNumberFormat="1"/>
    <xf numFmtId="164" fontId="1" fillId="0" borderId="1" xfId="0" applyNumberFormat="1" applyFont="1" applyBorder="1" applyAlignment="1">
      <alignment horizontal="left"/>
    </xf>
    <xf numFmtId="0" fontId="0" fillId="0" borderId="1" xfId="0" applyBorder="1"/>
    <xf numFmtId="0" fontId="6" fillId="0" borderId="0" xfId="4"/>
    <xf numFmtId="0" fontId="4" fillId="0" borderId="0" xfId="0" applyFont="1"/>
    <xf numFmtId="0" fontId="4" fillId="2" borderId="0" xfId="0" applyFont="1" applyFill="1"/>
    <xf numFmtId="0" fontId="0" fillId="5" borderId="0" xfId="0" applyFill="1"/>
    <xf numFmtId="0" fontId="0" fillId="0" borderId="7" xfId="0" applyBorder="1"/>
    <xf numFmtId="0" fontId="1" fillId="0" borderId="0" xfId="0" applyFont="1" applyAlignment="1">
      <alignment horizontal="left" vertical="top"/>
    </xf>
    <xf numFmtId="0" fontId="16" fillId="0" borderId="0" xfId="0" applyFont="1"/>
    <xf numFmtId="0" fontId="16" fillId="0" borderId="7" xfId="0" applyFont="1" applyBorder="1" applyAlignment="1">
      <alignment horizontal="left" indent="1"/>
    </xf>
    <xf numFmtId="0" fontId="16" fillId="0" borderId="0" xfId="0" applyFont="1" applyAlignment="1">
      <alignment horizontal="left" vertical="top"/>
    </xf>
    <xf numFmtId="0" fontId="16" fillId="0" borderId="0" xfId="0" applyFont="1" applyAlignment="1">
      <alignment horizontal="left" indent="2"/>
    </xf>
    <xf numFmtId="164" fontId="1" fillId="0" borderId="1" xfId="0" applyNumberFormat="1" applyFont="1" applyBorder="1" applyAlignment="1">
      <alignment horizontal="left" indent="2"/>
    </xf>
    <xf numFmtId="0" fontId="15" fillId="0" borderId="0" xfId="0" applyFont="1" applyAlignment="1">
      <alignment vertical="top"/>
    </xf>
    <xf numFmtId="0" fontId="3" fillId="0" borderId="0" xfId="0" applyFont="1"/>
    <xf numFmtId="0" fontId="17" fillId="0" borderId="0" xfId="0" applyFont="1" applyAlignment="1">
      <alignment vertical="top" wrapText="1"/>
    </xf>
    <xf numFmtId="0" fontId="1" fillId="0" borderId="1" xfId="0" applyFont="1" applyBorder="1" applyAlignment="1">
      <alignment horizontal="left" indent="1"/>
    </xf>
    <xf numFmtId="0" fontId="16" fillId="6" borderId="3" xfId="0" applyFont="1" applyFill="1" applyBorder="1" applyAlignment="1" applyProtection="1">
      <alignment horizontal="right"/>
      <protection locked="0" hidden="1"/>
    </xf>
    <xf numFmtId="0" fontId="16" fillId="2" borderId="3" xfId="0" applyFont="1" applyFill="1" applyBorder="1" applyAlignment="1" applyProtection="1">
      <alignment horizontal="right"/>
      <protection locked="0" hidden="1"/>
    </xf>
    <xf numFmtId="0" fontId="4" fillId="2" borderId="3" xfId="4" applyFont="1" applyFill="1" applyBorder="1" applyAlignment="1" applyProtection="1">
      <alignment vertical="center" wrapText="1"/>
      <protection locked="0" hidden="1"/>
    </xf>
    <xf numFmtId="0" fontId="0" fillId="2" borderId="3" xfId="0" applyFill="1" applyBorder="1" applyAlignment="1">
      <alignment horizontal="left"/>
    </xf>
    <xf numFmtId="0" fontId="7" fillId="2" borderId="3" xfId="0" applyFont="1" applyFill="1" applyBorder="1" applyAlignment="1">
      <alignment horizontal="center" vertical="center"/>
    </xf>
    <xf numFmtId="164" fontId="0" fillId="2" borderId="3" xfId="0" applyNumberFormat="1" applyFill="1" applyBorder="1"/>
    <xf numFmtId="0" fontId="0" fillId="2" borderId="3" xfId="0" applyFill="1" applyBorder="1"/>
    <xf numFmtId="164" fontId="0" fillId="2" borderId="4" xfId="0" applyNumberFormat="1" applyFill="1" applyBorder="1"/>
    <xf numFmtId="164" fontId="0" fillId="2" borderId="5" xfId="0" applyNumberFormat="1" applyFill="1" applyBorder="1"/>
    <xf numFmtId="0" fontId="4" fillId="2" borderId="9" xfId="4" applyFont="1" applyFill="1" applyBorder="1" applyAlignment="1" applyProtection="1">
      <alignment vertical="center" wrapText="1"/>
      <protection locked="0" hidden="1"/>
    </xf>
    <xf numFmtId="0" fontId="0" fillId="2" borderId="9" xfId="0" applyFill="1" applyBorder="1" applyAlignment="1">
      <alignment horizontal="left"/>
    </xf>
    <xf numFmtId="0" fontId="7" fillId="2" borderId="9" xfId="0" applyFont="1" applyFill="1" applyBorder="1" applyAlignment="1">
      <alignment horizontal="center" vertical="center"/>
    </xf>
    <xf numFmtId="164" fontId="0" fillId="2" borderId="9" xfId="0" applyNumberFormat="1" applyFill="1" applyBorder="1"/>
    <xf numFmtId="0" fontId="0" fillId="2" borderId="9" xfId="0" applyFill="1" applyBorder="1"/>
    <xf numFmtId="164" fontId="0" fillId="2" borderId="11" xfId="0" applyNumberFormat="1" applyFill="1" applyBorder="1"/>
    <xf numFmtId="0" fontId="18" fillId="2" borderId="3" xfId="2" applyFont="1" applyFill="1" applyBorder="1" applyAlignment="1" applyProtection="1">
      <alignment horizontal="right"/>
      <protection locked="0" hidden="1"/>
    </xf>
    <xf numFmtId="0" fontId="18" fillId="2" borderId="9" xfId="2" applyFont="1" applyFill="1" applyBorder="1" applyAlignment="1" applyProtection="1">
      <alignment horizontal="right"/>
      <protection locked="0" hidden="1"/>
    </xf>
    <xf numFmtId="0" fontId="20" fillId="0" borderId="0" xfId="0" applyFont="1"/>
    <xf numFmtId="17" fontId="0" fillId="0" borderId="0" xfId="0" applyNumberFormat="1"/>
    <xf numFmtId="0" fontId="21" fillId="0" borderId="0" xfId="0" applyFont="1"/>
    <xf numFmtId="0" fontId="22" fillId="0" borderId="13" xfId="0" applyFont="1" applyBorder="1" applyAlignment="1">
      <alignment horizontal="center" vertical="top"/>
    </xf>
    <xf numFmtId="165" fontId="2" fillId="0" borderId="0" xfId="5" applyNumberFormat="1"/>
    <xf numFmtId="0" fontId="13" fillId="2" borderId="0" xfId="2" applyFont="1" applyFill="1" applyAlignment="1" applyProtection="1">
      <alignment horizontal="center" vertical="center" textRotation="90"/>
      <protection locked="0" hidden="1"/>
    </xf>
    <xf numFmtId="49" fontId="18" fillId="2" borderId="0" xfId="2" applyNumberFormat="1" applyFont="1" applyFill="1" applyAlignment="1" applyProtection="1">
      <alignment horizontal="right"/>
      <protection locked="0" hidden="1"/>
    </xf>
    <xf numFmtId="0" fontId="0" fillId="2" borderId="0" xfId="0" applyFill="1" applyAlignment="1">
      <alignment horizontal="left"/>
    </xf>
    <xf numFmtId="0" fontId="7" fillId="2" borderId="0" xfId="0" applyFont="1" applyFill="1" applyAlignment="1">
      <alignment horizontal="center" vertical="center"/>
    </xf>
    <xf numFmtId="164" fontId="0" fillId="2" borderId="0" xfId="0" applyNumberFormat="1" applyFill="1"/>
    <xf numFmtId="1" fontId="19" fillId="2" borderId="0" xfId="0" applyNumberFormat="1" applyFont="1" applyFill="1" applyAlignment="1">
      <alignment horizontal="right"/>
    </xf>
    <xf numFmtId="0" fontId="0" fillId="2" borderId="0" xfId="0" applyFill="1"/>
    <xf numFmtId="0" fontId="16" fillId="6" borderId="19" xfId="0" applyFont="1" applyFill="1" applyBorder="1" applyAlignment="1" applyProtection="1">
      <alignment horizontal="right"/>
      <protection locked="0" hidden="1"/>
    </xf>
    <xf numFmtId="0" fontId="0" fillId="2" borderId="19" xfId="0" applyFill="1" applyBorder="1" applyAlignment="1">
      <alignment horizontal="left"/>
    </xf>
    <xf numFmtId="0" fontId="7" fillId="2" borderId="19" xfId="0" applyFont="1" applyFill="1" applyBorder="1" applyAlignment="1">
      <alignment horizontal="center" vertical="center"/>
    </xf>
    <xf numFmtId="164" fontId="0" fillId="2" borderId="19" xfId="0" applyNumberFormat="1" applyFill="1" applyBorder="1"/>
    <xf numFmtId="1" fontId="8" fillId="2" borderId="19" xfId="0" applyNumberFormat="1" applyFont="1" applyFill="1" applyBorder="1" applyAlignment="1">
      <alignment horizontal="right"/>
    </xf>
    <xf numFmtId="1" fontId="4" fillId="2" borderId="19" xfId="0" applyNumberFormat="1" applyFont="1" applyFill="1" applyBorder="1" applyAlignment="1">
      <alignment horizontal="right"/>
    </xf>
    <xf numFmtId="0" fontId="0" fillId="2" borderId="19" xfId="0" applyFill="1" applyBorder="1"/>
    <xf numFmtId="1" fontId="8" fillId="2" borderId="3" xfId="0" applyNumberFormat="1" applyFont="1" applyFill="1" applyBorder="1" applyAlignment="1">
      <alignment horizontal="right"/>
    </xf>
    <xf numFmtId="1" fontId="4" fillId="2" borderId="3" xfId="0" applyNumberFormat="1" applyFont="1" applyFill="1" applyBorder="1" applyAlignment="1">
      <alignment horizontal="right"/>
    </xf>
    <xf numFmtId="0" fontId="16" fillId="6" borderId="9" xfId="0" applyFont="1" applyFill="1" applyBorder="1" applyAlignment="1" applyProtection="1">
      <alignment horizontal="right"/>
      <protection locked="0" hidden="1"/>
    </xf>
    <xf numFmtId="1" fontId="8" fillId="2" borderId="9" xfId="0" applyNumberFormat="1" applyFont="1" applyFill="1" applyBorder="1" applyAlignment="1">
      <alignment horizontal="right"/>
    </xf>
    <xf numFmtId="1" fontId="4" fillId="2" borderId="9" xfId="0" applyNumberFormat="1" applyFont="1" applyFill="1" applyBorder="1" applyAlignment="1">
      <alignment horizontal="right"/>
    </xf>
    <xf numFmtId="0" fontId="14" fillId="2" borderId="0" xfId="2" applyFont="1" applyFill="1" applyAlignment="1" applyProtection="1">
      <alignment horizontal="center" vertical="center" textRotation="90"/>
      <protection locked="0" hidden="1"/>
    </xf>
    <xf numFmtId="0" fontId="16" fillId="2" borderId="0" xfId="0" applyFont="1" applyFill="1" applyAlignment="1" applyProtection="1">
      <alignment horizontal="right"/>
      <protection locked="0" hidden="1"/>
    </xf>
    <xf numFmtId="0" fontId="0" fillId="0" borderId="0" xfId="0" applyAlignment="1">
      <alignment horizontal="left"/>
    </xf>
    <xf numFmtId="0" fontId="7" fillId="0" borderId="0" xfId="0" applyFont="1" applyAlignment="1">
      <alignment horizontal="center" vertical="center"/>
    </xf>
    <xf numFmtId="164" fontId="0" fillId="0" borderId="0" xfId="0" applyNumberFormat="1"/>
    <xf numFmtId="1" fontId="8" fillId="0" borderId="0" xfId="0" applyNumberFormat="1" applyFont="1" applyAlignment="1">
      <alignment horizontal="right"/>
    </xf>
    <xf numFmtId="0" fontId="16" fillId="2" borderId="19" xfId="0" applyFont="1" applyFill="1" applyBorder="1" applyAlignment="1" applyProtection="1">
      <alignment horizontal="right"/>
      <protection locked="0" hidden="1"/>
    </xf>
    <xf numFmtId="1" fontId="19" fillId="2" borderId="19" xfId="0" applyNumberFormat="1" applyFont="1" applyFill="1" applyBorder="1" applyAlignment="1">
      <alignment horizontal="right"/>
    </xf>
    <xf numFmtId="1" fontId="19" fillId="2" borderId="3" xfId="0" applyNumberFormat="1" applyFont="1" applyFill="1" applyBorder="1" applyAlignment="1">
      <alignment horizontal="right"/>
    </xf>
    <xf numFmtId="0" fontId="16" fillId="2" borderId="9" xfId="0" applyFont="1" applyFill="1" applyBorder="1" applyAlignment="1" applyProtection="1">
      <alignment horizontal="right"/>
      <protection locked="0" hidden="1"/>
    </xf>
    <xf numFmtId="1" fontId="19" fillId="2" borderId="9" xfId="0" applyNumberFormat="1" applyFont="1" applyFill="1" applyBorder="1" applyAlignment="1">
      <alignment horizontal="right"/>
    </xf>
    <xf numFmtId="49" fontId="16" fillId="2" borderId="0" xfId="0" applyNumberFormat="1" applyFont="1" applyFill="1" applyAlignment="1" applyProtection="1">
      <alignment horizontal="right"/>
      <protection locked="0" hidden="1"/>
    </xf>
    <xf numFmtId="1" fontId="4" fillId="2" borderId="0" xfId="0" applyNumberFormat="1" applyFont="1" applyFill="1" applyAlignment="1">
      <alignment horizontal="right"/>
    </xf>
    <xf numFmtId="0" fontId="14" fillId="2" borderId="0" xfId="0" applyFont="1" applyFill="1" applyAlignment="1">
      <alignment horizontal="center" vertical="center" textRotation="90"/>
    </xf>
    <xf numFmtId="1" fontId="4" fillId="0" borderId="0" xfId="0" applyNumberFormat="1" applyFont="1" applyAlignment="1">
      <alignment horizontal="right"/>
    </xf>
    <xf numFmtId="0" fontId="0" fillId="0" borderId="9" xfId="0" applyBorder="1" applyAlignment="1">
      <alignment horizontal="left" wrapText="1"/>
    </xf>
    <xf numFmtId="0" fontId="18" fillId="2" borderId="19" xfId="2" applyFont="1" applyFill="1" applyBorder="1" applyAlignment="1" applyProtection="1">
      <alignment horizontal="right"/>
      <protection locked="0" hidden="1"/>
    </xf>
    <xf numFmtId="0" fontId="4" fillId="2" borderId="19" xfId="4" applyFont="1" applyFill="1" applyBorder="1" applyAlignment="1" applyProtection="1">
      <alignment vertical="center" wrapText="1"/>
      <protection locked="0" hidden="1"/>
    </xf>
    <xf numFmtId="1" fontId="4" fillId="2" borderId="19" xfId="0" applyNumberFormat="1" applyFont="1" applyFill="1" applyBorder="1" applyAlignment="1">
      <alignment horizontal="left"/>
    </xf>
    <xf numFmtId="1" fontId="4" fillId="2" borderId="3" xfId="0" applyNumberFormat="1" applyFont="1" applyFill="1" applyBorder="1" applyAlignment="1">
      <alignment horizontal="left"/>
    </xf>
    <xf numFmtId="1" fontId="4" fillId="2" borderId="9" xfId="0" applyNumberFormat="1" applyFont="1" applyFill="1" applyBorder="1" applyAlignment="1">
      <alignment horizontal="left"/>
    </xf>
    <xf numFmtId="0" fontId="0" fillId="2" borderId="9" xfId="0" applyFill="1" applyBorder="1" applyAlignment="1">
      <alignment horizontal="left" wrapText="1"/>
    </xf>
    <xf numFmtId="0" fontId="0" fillId="2" borderId="9" xfId="0" applyFill="1" applyBorder="1" applyAlignment="1">
      <alignment wrapText="1"/>
    </xf>
    <xf numFmtId="0" fontId="4" fillId="2" borderId="18" xfId="4" applyFont="1" applyFill="1" applyBorder="1" applyAlignment="1" applyProtection="1">
      <alignment vertical="center" wrapText="1"/>
      <protection locked="0" hidden="1"/>
    </xf>
    <xf numFmtId="0" fontId="0" fillId="7" borderId="9" xfId="0" applyFill="1" applyBorder="1"/>
    <xf numFmtId="0" fontId="0" fillId="7" borderId="9" xfId="0" applyFill="1" applyBorder="1" applyAlignment="1">
      <alignment wrapText="1"/>
    </xf>
    <xf numFmtId="0" fontId="8" fillId="0" borderId="0" xfId="0" applyFont="1"/>
    <xf numFmtId="0" fontId="8" fillId="2" borderId="0" xfId="0" applyFont="1" applyFill="1"/>
    <xf numFmtId="0" fontId="8" fillId="0" borderId="0" xfId="16" applyFont="1"/>
    <xf numFmtId="0" fontId="8" fillId="2" borderId="0" xfId="0" applyFont="1" applyFill="1" applyAlignment="1">
      <alignment horizontal="left"/>
    </xf>
    <xf numFmtId="2" fontId="8" fillId="2" borderId="0" xfId="0" applyNumberFormat="1" applyFont="1" applyFill="1"/>
    <xf numFmtId="166" fontId="8" fillId="2" borderId="0" xfId="5" applyNumberFormat="1" applyFont="1" applyFill="1"/>
    <xf numFmtId="0" fontId="8" fillId="2" borderId="0" xfId="3" applyFont="1" applyFill="1" applyProtection="1">
      <protection hidden="1"/>
    </xf>
    <xf numFmtId="164" fontId="8" fillId="2" borderId="0" xfId="3" applyNumberFormat="1" applyFont="1" applyFill="1" applyProtection="1">
      <protection hidden="1"/>
    </xf>
    <xf numFmtId="0" fontId="8" fillId="2" borderId="0" xfId="3" applyFont="1" applyFill="1"/>
    <xf numFmtId="0" fontId="24" fillId="0" borderId="0" xfId="0" applyFont="1"/>
    <xf numFmtId="0" fontId="27" fillId="0" borderId="0" xfId="0" applyFont="1" applyAlignment="1">
      <alignment horizontal="right"/>
    </xf>
    <xf numFmtId="0" fontId="27" fillId="0" borderId="0" xfId="0" applyFont="1"/>
    <xf numFmtId="0" fontId="28" fillId="0" borderId="0" xfId="0" applyFont="1" applyAlignment="1">
      <alignment horizontal="right"/>
    </xf>
    <xf numFmtId="0" fontId="29" fillId="0" borderId="0" xfId="0" applyFont="1" applyAlignment="1">
      <alignment horizontal="right"/>
    </xf>
    <xf numFmtId="1" fontId="30" fillId="0" borderId="0" xfId="0" applyNumberFormat="1" applyFont="1" applyAlignment="1">
      <alignment horizontal="right"/>
    </xf>
    <xf numFmtId="0" fontId="28" fillId="0" borderId="0" xfId="0" applyFont="1"/>
    <xf numFmtId="0" fontId="31" fillId="0" borderId="0" xfId="0" applyFont="1" applyAlignment="1">
      <alignment horizontal="right"/>
    </xf>
    <xf numFmtId="0" fontId="33" fillId="0" borderId="23" xfId="0" applyFont="1" applyBorder="1" applyAlignment="1">
      <alignment horizontal="center" vertical="top"/>
    </xf>
    <xf numFmtId="0" fontId="32" fillId="7" borderId="8" xfId="0" applyFont="1" applyFill="1" applyBorder="1" applyAlignment="1">
      <alignment horizontal="center" vertical="top"/>
    </xf>
    <xf numFmtId="0" fontId="0" fillId="0" borderId="1" xfId="0" applyBorder="1"/>
    <xf numFmtId="0" fontId="0" fillId="0" borderId="8" xfId="0" applyBorder="1"/>
    <xf numFmtId="9" fontId="14" fillId="2" borderId="2" xfId="2" applyNumberFormat="1" applyFont="1" applyFill="1" applyBorder="1" applyAlignment="1" applyProtection="1">
      <alignment horizontal="center" vertical="center" textRotation="90"/>
      <protection locked="0" hidden="1"/>
    </xf>
    <xf numFmtId="0" fontId="0" fillId="0" borderId="20" xfId="0" applyBorder="1" applyProtection="1">
      <protection locked="0" hidden="1"/>
    </xf>
    <xf numFmtId="0" fontId="0" fillId="0" borderId="21" xfId="0" applyBorder="1" applyProtection="1">
      <protection locked="0" hidden="1"/>
    </xf>
    <xf numFmtId="0" fontId="0" fillId="2" borderId="22" xfId="0" applyFill="1" applyBorder="1" applyAlignment="1">
      <alignment horizontal="left"/>
    </xf>
    <xf numFmtId="0" fontId="0" fillId="0" borderId="14" xfId="0" applyBorder="1"/>
    <xf numFmtId="0" fontId="0" fillId="0" borderId="15" xfId="0" applyBorder="1"/>
    <xf numFmtId="49" fontId="26" fillId="7" borderId="2" xfId="0" applyNumberFormat="1" applyFont="1" applyFill="1" applyBorder="1" applyAlignment="1" applyProtection="1">
      <alignment horizontal="center" vertical="center" textRotation="90"/>
      <protection locked="0" hidden="1"/>
    </xf>
    <xf numFmtId="0" fontId="4" fillId="7" borderId="6" xfId="0" applyFont="1" applyFill="1" applyBorder="1" applyAlignment="1">
      <alignment horizontal="left"/>
    </xf>
    <xf numFmtId="0" fontId="0" fillId="0" borderId="7" xfId="0" applyBorder="1"/>
    <xf numFmtId="0" fontId="0" fillId="0" borderId="12" xfId="0" applyBorder="1"/>
    <xf numFmtId="0" fontId="0" fillId="7" borderId="9" xfId="0" applyFill="1" applyBorder="1" applyAlignment="1">
      <alignment horizontal="left" wrapText="1"/>
    </xf>
    <xf numFmtId="0" fontId="0" fillId="0" borderId="10" xfId="0" applyBorder="1"/>
    <xf numFmtId="0" fontId="14" fillId="2" borderId="2" xfId="2" applyFont="1" applyFill="1" applyBorder="1" applyAlignment="1" applyProtection="1">
      <alignment horizontal="center" vertical="center" textRotation="90"/>
      <protection locked="0" hidden="1"/>
    </xf>
    <xf numFmtId="9" fontId="14" fillId="7" borderId="2" xfId="0" applyNumberFormat="1" applyFont="1" applyFill="1" applyBorder="1" applyAlignment="1">
      <alignment horizontal="center" vertical="center" textRotation="90"/>
    </xf>
    <xf numFmtId="0" fontId="0" fillId="0" borderId="20" xfId="0" applyBorder="1"/>
    <xf numFmtId="0" fontId="0" fillId="0" borderId="21" xfId="0" applyBorder="1"/>
    <xf numFmtId="9" fontId="14" fillId="7" borderId="2" xfId="2" applyNumberFormat="1" applyFont="1" applyFill="1" applyBorder="1" applyAlignment="1" applyProtection="1">
      <alignment horizontal="center" vertical="center" textRotation="90"/>
      <protection locked="0" hidden="1"/>
    </xf>
    <xf numFmtId="0" fontId="25" fillId="0" borderId="0" xfId="0" applyFont="1" applyAlignment="1">
      <alignment horizontal="left" vertical="top" wrapText="1" indent="1"/>
    </xf>
    <xf numFmtId="0" fontId="0" fillId="0" borderId="0" xfId="0"/>
    <xf numFmtId="0" fontId="5" fillId="0" borderId="0" xfId="0" applyFont="1" applyAlignment="1">
      <alignment horizontal="left" vertical="center" wrapText="1" indent="2"/>
    </xf>
    <xf numFmtId="0" fontId="0" fillId="0" borderId="0" xfId="0" applyAlignment="1">
      <alignment horizontal="left" vertical="top" wrapText="1"/>
    </xf>
    <xf numFmtId="0" fontId="23" fillId="0" borderId="17" xfId="0" applyFont="1" applyBorder="1" applyAlignment="1">
      <alignment horizontal="center" vertical="center"/>
    </xf>
    <xf numFmtId="0" fontId="0" fillId="0" borderId="16" xfId="0" applyBorder="1"/>
    <xf numFmtId="0" fontId="0" fillId="0" borderId="0" xfId="0" applyAlignment="1">
      <alignment horizontal="left" vertical="center" wrapText="1"/>
    </xf>
    <xf numFmtId="0" fontId="24" fillId="0" borderId="0" xfId="0" applyFont="1" applyAlignment="1">
      <alignment horizontal="left" vertical="center" wrapText="1"/>
    </xf>
  </cellXfs>
  <cellStyles count="17">
    <cellStyle name="Good 2" xfId="7" xr:uid="{00000000-0005-0000-0000-000007000000}"/>
    <cellStyle name="Good 2 2" xfId="11" xr:uid="{00000000-0005-0000-0000-00000B000000}"/>
    <cellStyle name="Hyperlink" xfId="4" builtinId="8"/>
    <cellStyle name="Hyperlink 2" xfId="14" xr:uid="{00000000-0005-0000-0000-00000E000000}"/>
    <cellStyle name="Normal" xfId="0" builtinId="0"/>
    <cellStyle name="Normal 10" xfId="6" xr:uid="{00000000-0005-0000-0000-000006000000}"/>
    <cellStyle name="Normal 2" xfId="3" xr:uid="{00000000-0005-0000-0000-000003000000}"/>
    <cellStyle name="Normal 2 2" xfId="1" xr:uid="{00000000-0005-0000-0000-000001000000}"/>
    <cellStyle name="Normal 2 2 2" xfId="8" xr:uid="{00000000-0005-0000-0000-000008000000}"/>
    <cellStyle name="Normal 2 3" xfId="13" xr:uid="{00000000-0005-0000-0000-00000D000000}"/>
    <cellStyle name="Normal 3 3" xfId="9" xr:uid="{00000000-0005-0000-0000-000009000000}"/>
    <cellStyle name="Normal 4" xfId="2" xr:uid="{00000000-0005-0000-0000-000002000000}"/>
    <cellStyle name="Normal 4 2" xfId="16" xr:uid="{00000000-0005-0000-0000-000010000000}"/>
    <cellStyle name="Normal 6 2" xfId="12" xr:uid="{00000000-0005-0000-0000-00000C000000}"/>
    <cellStyle name="Percent" xfId="5" builtinId="5"/>
    <cellStyle name="Percent 2" xfId="15" xr:uid="{00000000-0005-0000-0000-00000F000000}"/>
    <cellStyle name="Percent 4" xfId="10" xr:uid="{00000000-0005-0000-0000-00000A000000}"/>
  </cellStyles>
  <dxfs count="6">
    <dxf>
      <font>
        <b/>
        <color theme="0"/>
      </font>
      <fill>
        <patternFill>
          <bgColor rgb="FFFF0000"/>
        </patternFill>
      </fill>
    </dxf>
    <dxf>
      <font>
        <b/>
        <color theme="0"/>
      </font>
      <fill>
        <patternFill>
          <bgColor rgb="FFFF0000"/>
        </patternFill>
      </fill>
    </dxf>
    <dxf>
      <font>
        <b/>
        <color theme="0"/>
      </font>
      <fill>
        <patternFill>
          <bgColor rgb="FFFF0000"/>
        </patternFill>
      </fill>
    </dxf>
    <dxf>
      <font>
        <b/>
        <color theme="0"/>
      </font>
      <fill>
        <patternFill>
          <bgColor rgb="FFFF0000"/>
        </patternFill>
      </fill>
    </dxf>
    <dxf>
      <font>
        <b/>
        <color theme="0"/>
      </font>
      <fill>
        <patternFill>
          <bgColor rgb="FFFF0000"/>
        </patternFill>
      </fill>
    </dxf>
    <dxf>
      <font>
        <b/>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 M'!$AE$26</c:f>
              <c:strCache>
                <c:ptCount val="1"/>
                <c:pt idx="0">
                  <c:v>Richmond</c:v>
                </c:pt>
              </c:strCache>
            </c:strRef>
          </c:tx>
          <c:spPr>
            <a:solidFill>
              <a:srgbClr val="7030A0"/>
            </a:solidFill>
            <a:ln>
              <a:solidFill>
                <a:schemeClr val="accent4">
                  <a:lumMod val="50000"/>
                </a:schemeClr>
              </a:solidFill>
              <a:prstDash val="solid"/>
            </a:ln>
          </c:spPr>
          <c:invertIfNegative val="0"/>
          <c:cat>
            <c:strRef>
              <c:f>'1 M'!$AD$27:$AD$58</c:f>
              <c:strCache>
                <c:ptCount val="32"/>
                <c:pt idx="0">
                  <c:v>Richmond</c:v>
                </c:pt>
                <c:pt idx="1">
                  <c:v>Kingston</c:v>
                </c:pt>
                <c:pt idx="2">
                  <c:v>Bromley</c:v>
                </c:pt>
                <c:pt idx="3">
                  <c:v>Kensington and Chelsea</c:v>
                </c:pt>
                <c:pt idx="4">
                  <c:v>Merton</c:v>
                </c:pt>
                <c:pt idx="5">
                  <c:v>Bexley</c:v>
                </c:pt>
                <c:pt idx="6">
                  <c:v>Westminster</c:v>
                </c:pt>
                <c:pt idx="7">
                  <c:v>Sutton</c:v>
                </c:pt>
                <c:pt idx="8">
                  <c:v>Hammersmith and Fulham</c:v>
                </c:pt>
                <c:pt idx="9">
                  <c:v>Wandsworth</c:v>
                </c:pt>
                <c:pt idx="10">
                  <c:v>Tower Hamlets</c:v>
                </c:pt>
                <c:pt idx="11">
                  <c:v>Hillingdon</c:v>
                </c:pt>
                <c:pt idx="12">
                  <c:v>Harrow</c:v>
                </c:pt>
                <c:pt idx="13">
                  <c:v>Camden</c:v>
                </c:pt>
                <c:pt idx="14">
                  <c:v>Havering</c:v>
                </c:pt>
                <c:pt idx="15">
                  <c:v>Lewisham</c:v>
                </c:pt>
                <c:pt idx="16">
                  <c:v>Enfield</c:v>
                </c:pt>
                <c:pt idx="17">
                  <c:v>Southwark</c:v>
                </c:pt>
                <c:pt idx="18">
                  <c:v>Croydon</c:v>
                </c:pt>
                <c:pt idx="19">
                  <c:v>Waltham Forest</c:v>
                </c:pt>
                <c:pt idx="20">
                  <c:v>Islington</c:v>
                </c:pt>
                <c:pt idx="21">
                  <c:v>Barnet</c:v>
                </c:pt>
                <c:pt idx="22">
                  <c:v>Haringey</c:v>
                </c:pt>
                <c:pt idx="23">
                  <c:v>Brent</c:v>
                </c:pt>
                <c:pt idx="24">
                  <c:v>Hounslow</c:v>
                </c:pt>
                <c:pt idx="25">
                  <c:v>Ealing</c:v>
                </c:pt>
                <c:pt idx="26">
                  <c:v>Lambeth</c:v>
                </c:pt>
                <c:pt idx="27">
                  <c:v>Redbridge</c:v>
                </c:pt>
                <c:pt idx="28">
                  <c:v>Hackney</c:v>
                </c:pt>
                <c:pt idx="29">
                  <c:v>Greenwich</c:v>
                </c:pt>
                <c:pt idx="30">
                  <c:v>Newham</c:v>
                </c:pt>
                <c:pt idx="31">
                  <c:v>Barking and Dagenham</c:v>
                </c:pt>
              </c:strCache>
            </c:strRef>
          </c:cat>
          <c:val>
            <c:numRef>
              <c:f>'1 M'!$AE$27:$AE$58</c:f>
              <c:numCache>
                <c:formatCode>General</c:formatCode>
                <c:ptCount val="32"/>
                <c:pt idx="0">
                  <c:v>70.23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252E-B340-BDE3-40A6B8263CAF}"/>
            </c:ext>
          </c:extLst>
        </c:ser>
        <c:ser>
          <c:idx val="1"/>
          <c:order val="1"/>
          <c:tx>
            <c:strRef>
              <c:f>'1 M'!$AF$26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 M'!$AD$27:$AD$58</c:f>
              <c:strCache>
                <c:ptCount val="32"/>
                <c:pt idx="0">
                  <c:v>Richmond</c:v>
                </c:pt>
                <c:pt idx="1">
                  <c:v>Kingston</c:v>
                </c:pt>
                <c:pt idx="2">
                  <c:v>Bromley</c:v>
                </c:pt>
                <c:pt idx="3">
                  <c:v>Kensington and Chelsea</c:v>
                </c:pt>
                <c:pt idx="4">
                  <c:v>Merton</c:v>
                </c:pt>
                <c:pt idx="5">
                  <c:v>Bexley</c:v>
                </c:pt>
                <c:pt idx="6">
                  <c:v>Westminster</c:v>
                </c:pt>
                <c:pt idx="7">
                  <c:v>Sutton</c:v>
                </c:pt>
                <c:pt idx="8">
                  <c:v>Hammersmith and Fulham</c:v>
                </c:pt>
                <c:pt idx="9">
                  <c:v>Wandsworth</c:v>
                </c:pt>
                <c:pt idx="10">
                  <c:v>Tower Hamlets</c:v>
                </c:pt>
                <c:pt idx="11">
                  <c:v>Hillingdon</c:v>
                </c:pt>
                <c:pt idx="12">
                  <c:v>Harrow</c:v>
                </c:pt>
                <c:pt idx="13">
                  <c:v>Camden</c:v>
                </c:pt>
                <c:pt idx="14">
                  <c:v>Havering</c:v>
                </c:pt>
                <c:pt idx="15">
                  <c:v>Lewisham</c:v>
                </c:pt>
                <c:pt idx="16">
                  <c:v>Enfield</c:v>
                </c:pt>
                <c:pt idx="17">
                  <c:v>Southwark</c:v>
                </c:pt>
                <c:pt idx="18">
                  <c:v>Croydon</c:v>
                </c:pt>
                <c:pt idx="19">
                  <c:v>Waltham Forest</c:v>
                </c:pt>
                <c:pt idx="20">
                  <c:v>Islington</c:v>
                </c:pt>
                <c:pt idx="21">
                  <c:v>Barnet</c:v>
                </c:pt>
                <c:pt idx="22">
                  <c:v>Haringey</c:v>
                </c:pt>
                <c:pt idx="23">
                  <c:v>Brent</c:v>
                </c:pt>
                <c:pt idx="24">
                  <c:v>Hounslow</c:v>
                </c:pt>
                <c:pt idx="25">
                  <c:v>Ealing</c:v>
                </c:pt>
                <c:pt idx="26">
                  <c:v>Lambeth</c:v>
                </c:pt>
                <c:pt idx="27">
                  <c:v>Redbridge</c:v>
                </c:pt>
                <c:pt idx="28">
                  <c:v>Hackney</c:v>
                </c:pt>
                <c:pt idx="29">
                  <c:v>Greenwich</c:v>
                </c:pt>
                <c:pt idx="30">
                  <c:v>Newham</c:v>
                </c:pt>
                <c:pt idx="31">
                  <c:v>Barking and Dagenham</c:v>
                </c:pt>
              </c:strCache>
            </c:strRef>
          </c:cat>
          <c:val>
            <c:numRef>
              <c:f>'1 M'!$AF$27:$AF$58</c:f>
              <c:numCache>
                <c:formatCode>General</c:formatCode>
                <c:ptCount val="32"/>
                <c:pt idx="0">
                  <c:v>0</c:v>
                </c:pt>
                <c:pt idx="1">
                  <c:v>69.41</c:v>
                </c:pt>
                <c:pt idx="2">
                  <c:v>67.44</c:v>
                </c:pt>
                <c:pt idx="3">
                  <c:v>0</c:v>
                </c:pt>
                <c:pt idx="4">
                  <c:v>66.64</c:v>
                </c:pt>
                <c:pt idx="5">
                  <c:v>0</c:v>
                </c:pt>
                <c:pt idx="6">
                  <c:v>0</c:v>
                </c:pt>
                <c:pt idx="7">
                  <c:v>66.319999999999993</c:v>
                </c:pt>
                <c:pt idx="8">
                  <c:v>0</c:v>
                </c:pt>
                <c:pt idx="9">
                  <c:v>0</c:v>
                </c:pt>
                <c:pt idx="10">
                  <c:v>0</c:v>
                </c:pt>
                <c:pt idx="11">
                  <c:v>0</c:v>
                </c:pt>
                <c:pt idx="12">
                  <c:v>64.81</c:v>
                </c:pt>
                <c:pt idx="13">
                  <c:v>0</c:v>
                </c:pt>
                <c:pt idx="14">
                  <c:v>0</c:v>
                </c:pt>
                <c:pt idx="15">
                  <c:v>0</c:v>
                </c:pt>
                <c:pt idx="16">
                  <c:v>0</c:v>
                </c:pt>
                <c:pt idx="17">
                  <c:v>0</c:v>
                </c:pt>
                <c:pt idx="18">
                  <c:v>0</c:v>
                </c:pt>
                <c:pt idx="19">
                  <c:v>0</c:v>
                </c:pt>
                <c:pt idx="20">
                  <c:v>0</c:v>
                </c:pt>
                <c:pt idx="21">
                  <c:v>62.86</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252E-B340-BDE3-40A6B8263CAF}"/>
            </c:ext>
          </c:extLst>
        </c:ser>
        <c:ser>
          <c:idx val="2"/>
          <c:order val="2"/>
          <c:tx>
            <c:strRef>
              <c:f>'1 M'!$AG$26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 M'!$AD$27:$AD$58</c:f>
              <c:strCache>
                <c:ptCount val="32"/>
                <c:pt idx="0">
                  <c:v>Richmond</c:v>
                </c:pt>
                <c:pt idx="1">
                  <c:v>Kingston</c:v>
                </c:pt>
                <c:pt idx="2">
                  <c:v>Bromley</c:v>
                </c:pt>
                <c:pt idx="3">
                  <c:v>Kensington and Chelsea</c:v>
                </c:pt>
                <c:pt idx="4">
                  <c:v>Merton</c:v>
                </c:pt>
                <c:pt idx="5">
                  <c:v>Bexley</c:v>
                </c:pt>
                <c:pt idx="6">
                  <c:v>Westminster</c:v>
                </c:pt>
                <c:pt idx="7">
                  <c:v>Sutton</c:v>
                </c:pt>
                <c:pt idx="8">
                  <c:v>Hammersmith and Fulham</c:v>
                </c:pt>
                <c:pt idx="9">
                  <c:v>Wandsworth</c:v>
                </c:pt>
                <c:pt idx="10">
                  <c:v>Tower Hamlets</c:v>
                </c:pt>
                <c:pt idx="11">
                  <c:v>Hillingdon</c:v>
                </c:pt>
                <c:pt idx="12">
                  <c:v>Harrow</c:v>
                </c:pt>
                <c:pt idx="13">
                  <c:v>Camden</c:v>
                </c:pt>
                <c:pt idx="14">
                  <c:v>Havering</c:v>
                </c:pt>
                <c:pt idx="15">
                  <c:v>Lewisham</c:v>
                </c:pt>
                <c:pt idx="16">
                  <c:v>Enfield</c:v>
                </c:pt>
                <c:pt idx="17">
                  <c:v>Southwark</c:v>
                </c:pt>
                <c:pt idx="18">
                  <c:v>Croydon</c:v>
                </c:pt>
                <c:pt idx="19">
                  <c:v>Waltham Forest</c:v>
                </c:pt>
                <c:pt idx="20">
                  <c:v>Islington</c:v>
                </c:pt>
                <c:pt idx="21">
                  <c:v>Barnet</c:v>
                </c:pt>
                <c:pt idx="22">
                  <c:v>Haringey</c:v>
                </c:pt>
                <c:pt idx="23">
                  <c:v>Brent</c:v>
                </c:pt>
                <c:pt idx="24">
                  <c:v>Hounslow</c:v>
                </c:pt>
                <c:pt idx="25">
                  <c:v>Ealing</c:v>
                </c:pt>
                <c:pt idx="26">
                  <c:v>Lambeth</c:v>
                </c:pt>
                <c:pt idx="27">
                  <c:v>Redbridge</c:v>
                </c:pt>
                <c:pt idx="28">
                  <c:v>Hackney</c:v>
                </c:pt>
                <c:pt idx="29">
                  <c:v>Greenwich</c:v>
                </c:pt>
                <c:pt idx="30">
                  <c:v>Newham</c:v>
                </c:pt>
                <c:pt idx="31">
                  <c:v>Barking and Dagenham</c:v>
                </c:pt>
              </c:strCache>
            </c:strRef>
          </c:cat>
          <c:val>
            <c:numRef>
              <c:f>'1 M'!$AG$27:$AG$58</c:f>
              <c:numCache>
                <c:formatCode>General</c:formatCode>
                <c:ptCount val="32"/>
                <c:pt idx="0">
                  <c:v>0</c:v>
                </c:pt>
                <c:pt idx="1">
                  <c:v>0</c:v>
                </c:pt>
                <c:pt idx="2">
                  <c:v>0</c:v>
                </c:pt>
                <c:pt idx="3">
                  <c:v>67.41</c:v>
                </c:pt>
                <c:pt idx="4">
                  <c:v>0</c:v>
                </c:pt>
                <c:pt idx="5">
                  <c:v>66.39</c:v>
                </c:pt>
                <c:pt idx="6">
                  <c:v>66.33</c:v>
                </c:pt>
                <c:pt idx="7">
                  <c:v>0</c:v>
                </c:pt>
                <c:pt idx="8">
                  <c:v>66.09</c:v>
                </c:pt>
                <c:pt idx="9">
                  <c:v>65.44</c:v>
                </c:pt>
                <c:pt idx="10">
                  <c:v>65.3</c:v>
                </c:pt>
                <c:pt idx="11">
                  <c:v>64.989999999999995</c:v>
                </c:pt>
                <c:pt idx="12">
                  <c:v>0</c:v>
                </c:pt>
                <c:pt idx="13">
                  <c:v>64.599999999999994</c:v>
                </c:pt>
                <c:pt idx="14">
                  <c:v>64.599999999999994</c:v>
                </c:pt>
                <c:pt idx="15">
                  <c:v>64.59</c:v>
                </c:pt>
                <c:pt idx="16">
                  <c:v>64.31</c:v>
                </c:pt>
                <c:pt idx="17">
                  <c:v>63.41</c:v>
                </c:pt>
                <c:pt idx="18">
                  <c:v>63.23</c:v>
                </c:pt>
                <c:pt idx="19">
                  <c:v>63.22</c:v>
                </c:pt>
                <c:pt idx="20">
                  <c:v>62.96</c:v>
                </c:pt>
                <c:pt idx="21">
                  <c:v>0</c:v>
                </c:pt>
                <c:pt idx="22">
                  <c:v>62.61</c:v>
                </c:pt>
                <c:pt idx="23">
                  <c:v>62.57</c:v>
                </c:pt>
                <c:pt idx="24">
                  <c:v>62.05</c:v>
                </c:pt>
                <c:pt idx="25">
                  <c:v>61.37</c:v>
                </c:pt>
                <c:pt idx="26">
                  <c:v>60.92</c:v>
                </c:pt>
                <c:pt idx="27">
                  <c:v>60.57</c:v>
                </c:pt>
                <c:pt idx="28">
                  <c:v>60.17</c:v>
                </c:pt>
                <c:pt idx="29">
                  <c:v>60.11</c:v>
                </c:pt>
                <c:pt idx="30">
                  <c:v>59.48</c:v>
                </c:pt>
                <c:pt idx="31">
                  <c:v>58.12</c:v>
                </c:pt>
              </c:numCache>
            </c:numRef>
          </c:val>
          <c:extLst>
            <c:ext xmlns:c16="http://schemas.microsoft.com/office/drawing/2014/chart" uri="{C3380CC4-5D6E-409C-BE32-E72D297353CC}">
              <c16:uniqueId val="{00000002-252E-B340-BDE3-40A6B8263CAF}"/>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 M'!$AH$26</c:f>
              <c:strCache>
                <c:ptCount val="1"/>
                <c:pt idx="0">
                  <c:v>London</c:v>
                </c:pt>
              </c:strCache>
            </c:strRef>
          </c:tx>
          <c:spPr>
            <a:ln w="31750">
              <a:solidFill>
                <a:schemeClr val="bg1">
                  <a:lumMod val="50000"/>
                </a:schemeClr>
              </a:solidFill>
              <a:prstDash val="solid"/>
            </a:ln>
          </c:spPr>
          <c:marker>
            <c:symbol val="none"/>
          </c:marker>
          <c:cat>
            <c:strRef>
              <c:f>'1 M'!$AD$27:$AD$58</c:f>
              <c:strCache>
                <c:ptCount val="32"/>
                <c:pt idx="0">
                  <c:v>Richmond</c:v>
                </c:pt>
                <c:pt idx="1">
                  <c:v>Kingston</c:v>
                </c:pt>
                <c:pt idx="2">
                  <c:v>Bromley</c:v>
                </c:pt>
                <c:pt idx="3">
                  <c:v>Kensington and Chelsea</c:v>
                </c:pt>
                <c:pt idx="4">
                  <c:v>Merton</c:v>
                </c:pt>
                <c:pt idx="5">
                  <c:v>Bexley</c:v>
                </c:pt>
                <c:pt idx="6">
                  <c:v>Westminster</c:v>
                </c:pt>
                <c:pt idx="7">
                  <c:v>Sutton</c:v>
                </c:pt>
                <c:pt idx="8">
                  <c:v>Hammersmith and Fulham</c:v>
                </c:pt>
                <c:pt idx="9">
                  <c:v>Wandsworth</c:v>
                </c:pt>
                <c:pt idx="10">
                  <c:v>Tower Hamlets</c:v>
                </c:pt>
                <c:pt idx="11">
                  <c:v>Hillingdon</c:v>
                </c:pt>
                <c:pt idx="12">
                  <c:v>Harrow</c:v>
                </c:pt>
                <c:pt idx="13">
                  <c:v>Camden</c:v>
                </c:pt>
                <c:pt idx="14">
                  <c:v>Havering</c:v>
                </c:pt>
                <c:pt idx="15">
                  <c:v>Lewisham</c:v>
                </c:pt>
                <c:pt idx="16">
                  <c:v>Enfield</c:v>
                </c:pt>
                <c:pt idx="17">
                  <c:v>Southwark</c:v>
                </c:pt>
                <c:pt idx="18">
                  <c:v>Croydon</c:v>
                </c:pt>
                <c:pt idx="19">
                  <c:v>Waltham Forest</c:v>
                </c:pt>
                <c:pt idx="20">
                  <c:v>Islington</c:v>
                </c:pt>
                <c:pt idx="21">
                  <c:v>Barnet</c:v>
                </c:pt>
                <c:pt idx="22">
                  <c:v>Haringey</c:v>
                </c:pt>
                <c:pt idx="23">
                  <c:v>Brent</c:v>
                </c:pt>
                <c:pt idx="24">
                  <c:v>Hounslow</c:v>
                </c:pt>
                <c:pt idx="25">
                  <c:v>Ealing</c:v>
                </c:pt>
                <c:pt idx="26">
                  <c:v>Lambeth</c:v>
                </c:pt>
                <c:pt idx="27">
                  <c:v>Redbridge</c:v>
                </c:pt>
                <c:pt idx="28">
                  <c:v>Hackney</c:v>
                </c:pt>
                <c:pt idx="29">
                  <c:v>Greenwich</c:v>
                </c:pt>
                <c:pt idx="30">
                  <c:v>Newham</c:v>
                </c:pt>
                <c:pt idx="31">
                  <c:v>Barking and Dagenham</c:v>
                </c:pt>
              </c:strCache>
            </c:strRef>
          </c:cat>
          <c:val>
            <c:numRef>
              <c:f>'1 M'!$AH$27:$AH$58</c:f>
              <c:numCache>
                <c:formatCode>General</c:formatCode>
                <c:ptCount val="32"/>
                <c:pt idx="0">
                  <c:v>63.76</c:v>
                </c:pt>
                <c:pt idx="1">
                  <c:v>63.76</c:v>
                </c:pt>
                <c:pt idx="2">
                  <c:v>63.76</c:v>
                </c:pt>
                <c:pt idx="3">
                  <c:v>63.76</c:v>
                </c:pt>
                <c:pt idx="4">
                  <c:v>63.76</c:v>
                </c:pt>
                <c:pt idx="5">
                  <c:v>63.76</c:v>
                </c:pt>
                <c:pt idx="6">
                  <c:v>63.76</c:v>
                </c:pt>
                <c:pt idx="7">
                  <c:v>63.76</c:v>
                </c:pt>
                <c:pt idx="8">
                  <c:v>63.76</c:v>
                </c:pt>
                <c:pt idx="9">
                  <c:v>63.76</c:v>
                </c:pt>
                <c:pt idx="10">
                  <c:v>63.76</c:v>
                </c:pt>
                <c:pt idx="11">
                  <c:v>63.76</c:v>
                </c:pt>
                <c:pt idx="12">
                  <c:v>63.76</c:v>
                </c:pt>
                <c:pt idx="13">
                  <c:v>63.76</c:v>
                </c:pt>
                <c:pt idx="14">
                  <c:v>63.76</c:v>
                </c:pt>
                <c:pt idx="15">
                  <c:v>63.76</c:v>
                </c:pt>
                <c:pt idx="16">
                  <c:v>63.76</c:v>
                </c:pt>
                <c:pt idx="17">
                  <c:v>63.76</c:v>
                </c:pt>
                <c:pt idx="18">
                  <c:v>63.76</c:v>
                </c:pt>
                <c:pt idx="19">
                  <c:v>63.76</c:v>
                </c:pt>
                <c:pt idx="20">
                  <c:v>63.76</c:v>
                </c:pt>
                <c:pt idx="21">
                  <c:v>63.76</c:v>
                </c:pt>
                <c:pt idx="22">
                  <c:v>63.76</c:v>
                </c:pt>
                <c:pt idx="23">
                  <c:v>63.76</c:v>
                </c:pt>
                <c:pt idx="24">
                  <c:v>63.76</c:v>
                </c:pt>
                <c:pt idx="25">
                  <c:v>63.76</c:v>
                </c:pt>
                <c:pt idx="26">
                  <c:v>63.76</c:v>
                </c:pt>
                <c:pt idx="27">
                  <c:v>63.76</c:v>
                </c:pt>
                <c:pt idx="28">
                  <c:v>63.76</c:v>
                </c:pt>
                <c:pt idx="29">
                  <c:v>63.76</c:v>
                </c:pt>
                <c:pt idx="30">
                  <c:v>63.76</c:v>
                </c:pt>
                <c:pt idx="31">
                  <c:v>63.76</c:v>
                </c:pt>
              </c:numCache>
            </c:numRef>
          </c:val>
          <c:smooth val="0"/>
          <c:extLst>
            <c:ext xmlns:c16="http://schemas.microsoft.com/office/drawing/2014/chart" uri="{C3380CC4-5D6E-409C-BE32-E72D297353CC}">
              <c16:uniqueId val="{00000003-252E-B340-BDE3-40A6B8263CAF}"/>
            </c:ext>
          </c:extLst>
        </c:ser>
        <c:ser>
          <c:idx val="4"/>
          <c:order val="4"/>
          <c:tx>
            <c:strRef>
              <c:f>'1 M'!$AI$26</c:f>
              <c:strCache>
                <c:ptCount val="1"/>
                <c:pt idx="0">
                  <c:v>England</c:v>
                </c:pt>
              </c:strCache>
            </c:strRef>
          </c:tx>
          <c:spPr>
            <a:ln w="31750">
              <a:solidFill>
                <a:schemeClr val="tx1"/>
              </a:solidFill>
              <a:prstDash val="solid"/>
            </a:ln>
          </c:spPr>
          <c:marker>
            <c:symbol val="none"/>
          </c:marker>
          <c:cat>
            <c:strRef>
              <c:f>'1 M'!$AD$27:$AD$58</c:f>
              <c:strCache>
                <c:ptCount val="32"/>
                <c:pt idx="0">
                  <c:v>Richmond</c:v>
                </c:pt>
                <c:pt idx="1">
                  <c:v>Kingston</c:v>
                </c:pt>
                <c:pt idx="2">
                  <c:v>Bromley</c:v>
                </c:pt>
                <c:pt idx="3">
                  <c:v>Kensington and Chelsea</c:v>
                </c:pt>
                <c:pt idx="4">
                  <c:v>Merton</c:v>
                </c:pt>
                <c:pt idx="5">
                  <c:v>Bexley</c:v>
                </c:pt>
                <c:pt idx="6">
                  <c:v>Westminster</c:v>
                </c:pt>
                <c:pt idx="7">
                  <c:v>Sutton</c:v>
                </c:pt>
                <c:pt idx="8">
                  <c:v>Hammersmith and Fulham</c:v>
                </c:pt>
                <c:pt idx="9">
                  <c:v>Wandsworth</c:v>
                </c:pt>
                <c:pt idx="10">
                  <c:v>Tower Hamlets</c:v>
                </c:pt>
                <c:pt idx="11">
                  <c:v>Hillingdon</c:v>
                </c:pt>
                <c:pt idx="12">
                  <c:v>Harrow</c:v>
                </c:pt>
                <c:pt idx="13">
                  <c:v>Camden</c:v>
                </c:pt>
                <c:pt idx="14">
                  <c:v>Havering</c:v>
                </c:pt>
                <c:pt idx="15">
                  <c:v>Lewisham</c:v>
                </c:pt>
                <c:pt idx="16">
                  <c:v>Enfield</c:v>
                </c:pt>
                <c:pt idx="17">
                  <c:v>Southwark</c:v>
                </c:pt>
                <c:pt idx="18">
                  <c:v>Croydon</c:v>
                </c:pt>
                <c:pt idx="19">
                  <c:v>Waltham Forest</c:v>
                </c:pt>
                <c:pt idx="20">
                  <c:v>Islington</c:v>
                </c:pt>
                <c:pt idx="21">
                  <c:v>Barnet</c:v>
                </c:pt>
                <c:pt idx="22">
                  <c:v>Haringey</c:v>
                </c:pt>
                <c:pt idx="23">
                  <c:v>Brent</c:v>
                </c:pt>
                <c:pt idx="24">
                  <c:v>Hounslow</c:v>
                </c:pt>
                <c:pt idx="25">
                  <c:v>Ealing</c:v>
                </c:pt>
                <c:pt idx="26">
                  <c:v>Lambeth</c:v>
                </c:pt>
                <c:pt idx="27">
                  <c:v>Redbridge</c:v>
                </c:pt>
                <c:pt idx="28">
                  <c:v>Hackney</c:v>
                </c:pt>
                <c:pt idx="29">
                  <c:v>Greenwich</c:v>
                </c:pt>
                <c:pt idx="30">
                  <c:v>Newham</c:v>
                </c:pt>
                <c:pt idx="31">
                  <c:v>Barking and Dagenham</c:v>
                </c:pt>
              </c:strCache>
            </c:strRef>
          </c:cat>
          <c:val>
            <c:numRef>
              <c:f>'1 M'!$AI$27:$AI$58</c:f>
              <c:numCache>
                <c:formatCode>General</c:formatCode>
                <c:ptCount val="32"/>
                <c:pt idx="0">
                  <c:v>63.14</c:v>
                </c:pt>
                <c:pt idx="1">
                  <c:v>63.14</c:v>
                </c:pt>
                <c:pt idx="2">
                  <c:v>63.14</c:v>
                </c:pt>
                <c:pt idx="3">
                  <c:v>63.14</c:v>
                </c:pt>
                <c:pt idx="4">
                  <c:v>63.14</c:v>
                </c:pt>
                <c:pt idx="5">
                  <c:v>63.14</c:v>
                </c:pt>
                <c:pt idx="6">
                  <c:v>63.14</c:v>
                </c:pt>
                <c:pt idx="7">
                  <c:v>63.14</c:v>
                </c:pt>
                <c:pt idx="8">
                  <c:v>63.14</c:v>
                </c:pt>
                <c:pt idx="9">
                  <c:v>63.14</c:v>
                </c:pt>
                <c:pt idx="10">
                  <c:v>63.14</c:v>
                </c:pt>
                <c:pt idx="11">
                  <c:v>63.14</c:v>
                </c:pt>
                <c:pt idx="12">
                  <c:v>63.14</c:v>
                </c:pt>
                <c:pt idx="13">
                  <c:v>63.14</c:v>
                </c:pt>
                <c:pt idx="14">
                  <c:v>63.14</c:v>
                </c:pt>
                <c:pt idx="15">
                  <c:v>63.14</c:v>
                </c:pt>
                <c:pt idx="16">
                  <c:v>63.14</c:v>
                </c:pt>
                <c:pt idx="17">
                  <c:v>63.14</c:v>
                </c:pt>
                <c:pt idx="18">
                  <c:v>63.14</c:v>
                </c:pt>
                <c:pt idx="19">
                  <c:v>63.14</c:v>
                </c:pt>
                <c:pt idx="20">
                  <c:v>63.14</c:v>
                </c:pt>
                <c:pt idx="21">
                  <c:v>63.14</c:v>
                </c:pt>
                <c:pt idx="22">
                  <c:v>63.14</c:v>
                </c:pt>
                <c:pt idx="23">
                  <c:v>63.14</c:v>
                </c:pt>
                <c:pt idx="24">
                  <c:v>63.14</c:v>
                </c:pt>
                <c:pt idx="25">
                  <c:v>63.14</c:v>
                </c:pt>
                <c:pt idx="26">
                  <c:v>63.14</c:v>
                </c:pt>
                <c:pt idx="27">
                  <c:v>63.14</c:v>
                </c:pt>
                <c:pt idx="28">
                  <c:v>63.14</c:v>
                </c:pt>
                <c:pt idx="29">
                  <c:v>63.14</c:v>
                </c:pt>
                <c:pt idx="30">
                  <c:v>63.14</c:v>
                </c:pt>
                <c:pt idx="31">
                  <c:v>63.14</c:v>
                </c:pt>
              </c:numCache>
            </c:numRef>
          </c:val>
          <c:smooth val="0"/>
          <c:extLst>
            <c:ext xmlns:c16="http://schemas.microsoft.com/office/drawing/2014/chart" uri="{C3380CC4-5D6E-409C-BE32-E72D297353CC}">
              <c16:uniqueId val="{00000004-252E-B340-BDE3-40A6B8263CAF}"/>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 M'!$U$4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 M'!$Y$1</c:f>
              <c:strCache>
                <c:ptCount val="1"/>
                <c:pt idx="0">
                  <c:v>England</c:v>
                </c:pt>
              </c:strCache>
            </c:strRef>
          </c:tx>
          <c:spPr>
            <a:ln w="38100">
              <a:solidFill>
                <a:schemeClr val="tx1"/>
              </a:solidFill>
              <a:prstDash val="solid"/>
            </a:ln>
          </c:spPr>
          <c:marker>
            <c:symbol val="none"/>
          </c:marker>
          <c:cat>
            <c:strRef>
              <c:f>'3 M'!$X$2:$X$10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'3 M'!$Y$2:$Y$10</c:f>
              <c:numCache>
                <c:formatCode>General</c:formatCode>
                <c:ptCount val="9"/>
                <c:pt idx="0">
                  <c:v>9.1</c:v>
                </c:pt>
                <c:pt idx="1">
                  <c:v>9</c:v>
                </c:pt>
                <c:pt idx="2">
                  <c:v>9.1</c:v>
                </c:pt>
                <c:pt idx="3">
                  <c:v>9.1999999999999993</c:v>
                </c:pt>
                <c:pt idx="4">
                  <c:v>9.4</c:v>
                </c:pt>
                <c:pt idx="5">
                  <c:v>9.4</c:v>
                </c:pt>
                <c:pt idx="6">
                  <c:v>9.5</c:v>
                </c:pt>
                <c:pt idx="7">
                  <c:v>9.4</c:v>
                </c:pt>
                <c:pt idx="8">
                  <c:v>9.6999999999999993</c:v>
                </c:pt>
              </c:numCache>
            </c:numRef>
          </c:val>
          <c:smooth val="0"/>
          <c:extLst>
            <c:ext xmlns:c16="http://schemas.microsoft.com/office/drawing/2014/chart" uri="{C3380CC4-5D6E-409C-BE32-E72D297353CC}">
              <c16:uniqueId val="{00000000-EB84-E34D-84C7-AED4581B67FE}"/>
            </c:ext>
          </c:extLst>
        </c:ser>
        <c:ser>
          <c:idx val="1"/>
          <c:order val="1"/>
          <c:tx>
            <c:strRef>
              <c:f>'3 M'!$Z$1</c:f>
              <c:strCache>
                <c:ptCount val="1"/>
                <c:pt idx="0">
                  <c:v>London</c:v>
                </c:pt>
              </c:strCache>
            </c:strRef>
          </c:tx>
          <c:spPr>
            <a:ln w="38100">
              <a:solidFill>
                <a:schemeClr val="bg1">
                  <a:lumMod val="50000"/>
                </a:schemeClr>
              </a:solidFill>
              <a:prstDash val="solid"/>
            </a:ln>
          </c:spPr>
          <c:marker>
            <c:symbol val="none"/>
          </c:marker>
          <c:cat>
            <c:strRef>
              <c:f>'3 M'!$X$2:$X$10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'3 M'!$Z$2:$Z$10</c:f>
              <c:numCache>
                <c:formatCode>General</c:formatCode>
                <c:ptCount val="9"/>
                <c:pt idx="0">
                  <c:v>7.6</c:v>
                </c:pt>
                <c:pt idx="1">
                  <c:v>7.4</c:v>
                </c:pt>
                <c:pt idx="2">
                  <c:v>7.5</c:v>
                </c:pt>
                <c:pt idx="3">
                  <c:v>7.4</c:v>
                </c:pt>
                <c:pt idx="4">
                  <c:v>7.4</c:v>
                </c:pt>
                <c:pt idx="5">
                  <c:v>7.2</c:v>
                </c:pt>
                <c:pt idx="6">
                  <c:v>7.4</c:v>
                </c:pt>
                <c:pt idx="7">
                  <c:v>7.2</c:v>
                </c:pt>
                <c:pt idx="8">
                  <c:v>7.5</c:v>
                </c:pt>
              </c:numCache>
            </c:numRef>
          </c:val>
          <c:smooth val="0"/>
          <c:extLst>
            <c:ext xmlns:c16="http://schemas.microsoft.com/office/drawing/2014/chart" uri="{C3380CC4-5D6E-409C-BE32-E72D297353CC}">
              <c16:uniqueId val="{00000001-EB84-E34D-84C7-AED4581B67FE}"/>
            </c:ext>
          </c:extLst>
        </c:ser>
        <c:ser>
          <c:idx val="2"/>
          <c:order val="2"/>
          <c:tx>
            <c:strRef>
              <c:f>'3 M'!$AA$1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M'!$X$2:$X$10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'3 M'!$AA$2:$AA$10</c:f>
              <c:numCache>
                <c:formatCode>General</c:formatCode>
                <c:ptCount val="9"/>
                <c:pt idx="0">
                  <c:v>5.8</c:v>
                </c:pt>
                <c:pt idx="1">
                  <c:v>5</c:v>
                </c:pt>
                <c:pt idx="2">
                  <c:v>4.5999999999999996</c:v>
                </c:pt>
                <c:pt idx="3">
                  <c:v>6</c:v>
                </c:pt>
                <c:pt idx="4">
                  <c:v>7.4</c:v>
                </c:pt>
                <c:pt idx="5">
                  <c:v>7.9</c:v>
                </c:pt>
                <c:pt idx="6">
                  <c:v>6.5</c:v>
                </c:pt>
                <c:pt idx="7">
                  <c:v>6.3</c:v>
                </c:pt>
                <c:pt idx="8">
                  <c:v>5.3</c:v>
                </c:pt>
              </c:numCache>
            </c:numRef>
          </c:val>
          <c:smooth val="0"/>
          <c:extLst>
            <c:ext xmlns:c16="http://schemas.microsoft.com/office/drawing/2014/chart" uri="{C3380CC4-5D6E-409C-BE32-E72D297353CC}">
              <c16:uniqueId val="{00000002-EB84-E34D-84C7-AED4581B67FE}"/>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 M'!$U$4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'45'!$Y$1</c:f>
              <c:strCache>
                <c:ptCount val="1"/>
                <c:pt idx="0">
                  <c:v>England</c:v>
                </c:pt>
              </c:strCache>
            </c:strRef>
          </c:tx>
          <c:spPr>
            <a:ln w="38100">
              <a:solidFill>
                <a:schemeClr val="tx1"/>
              </a:solidFill>
              <a:prstDash val="solid"/>
            </a:ln>
          </c:spPr>
          <c:marker>
            <c:symbol val="none"/>
          </c:marker>
          <c:cat>
            <c:strRef>
              <c:f>'45'!$X$2:$X$12</c:f>
              <c:strCache>
                <c:ptCount val="11"/>
                <c:pt idx="0">
                  <c:v>2011/12</c:v>
                </c:pt>
                <c:pt idx="1">
                  <c:v>2012/13</c:v>
                </c:pt>
                <c:pt idx="2">
                  <c:v>2013/14</c:v>
                </c:pt>
                <c:pt idx="3">
                  <c:v>2014/15</c:v>
                </c:pt>
                <c:pt idx="4">
                  <c:v>2015/16</c:v>
                </c:pt>
                <c:pt idx="5">
                  <c:v>2016/17</c:v>
                </c:pt>
                <c:pt idx="6">
                  <c:v>2017/18</c:v>
                </c:pt>
                <c:pt idx="7">
                  <c:v>2018/19</c:v>
                </c:pt>
                <c:pt idx="8">
                  <c:v>2019/20</c:v>
                </c:pt>
                <c:pt idx="9">
                  <c:v>2021/22</c:v>
                </c:pt>
                <c:pt idx="10">
                  <c:v>2022/23</c:v>
                </c:pt>
              </c:strCache>
            </c:strRef>
          </c:cat>
          <c:val>
            <c:numRef>
              <c:f>'45'!$Y$2:$Y$12</c:f>
              <c:numCache>
                <c:formatCode>General</c:formatCode>
                <c:ptCount val="11"/>
                <c:pt idx="0">
                  <c:v>42.3</c:v>
                </c:pt>
                <c:pt idx="1">
                  <c:v>43.2</c:v>
                </c:pt>
                <c:pt idx="2">
                  <c:v>44.5</c:v>
                </c:pt>
                <c:pt idx="3">
                  <c:v>44.8</c:v>
                </c:pt>
                <c:pt idx="4">
                  <c:v>45.4</c:v>
                </c:pt>
                <c:pt idx="5">
                  <c:v>45.4</c:v>
                </c:pt>
                <c:pt idx="6">
                  <c:v>46</c:v>
                </c:pt>
                <c:pt idx="7">
                  <c:v>45.9</c:v>
                </c:pt>
                <c:pt idx="8">
                  <c:v>45.9</c:v>
                </c:pt>
                <c:pt idx="9">
                  <c:v>40.6</c:v>
                </c:pt>
                <c:pt idx="10">
                  <c:v>44.4</c:v>
                </c:pt>
              </c:numCache>
            </c:numRef>
          </c:val>
          <c:smooth val="0"/>
          <c:extLst>
            <c:ext xmlns:c16="http://schemas.microsoft.com/office/drawing/2014/chart" uri="{C3380CC4-5D6E-409C-BE32-E72D297353CC}">
              <c16:uniqueId val="{00000000-8EB0-8441-B9BA-93BC9A5CFE27}"/>
            </c:ext>
          </c:extLst>
        </c:ser>
        <c:ser>
          <c:idx val="1"/>
          <c:order val="1"/>
          <c:tx>
            <c:strRef>
              <c:f>'45'!$Z$1</c:f>
              <c:strCache>
                <c:ptCount val="1"/>
                <c:pt idx="0">
                  <c:v>London</c:v>
                </c:pt>
              </c:strCache>
            </c:strRef>
          </c:tx>
          <c:spPr>
            <a:ln w="38100">
              <a:solidFill>
                <a:schemeClr val="bg1">
                  <a:lumMod val="50000"/>
                </a:schemeClr>
              </a:solidFill>
              <a:prstDash val="solid"/>
            </a:ln>
          </c:spPr>
          <c:marker>
            <c:symbol val="none"/>
          </c:marker>
          <c:cat>
            <c:strRef>
              <c:f>'45'!$X$2:$X$12</c:f>
              <c:strCache>
                <c:ptCount val="11"/>
                <c:pt idx="0">
                  <c:v>2011/12</c:v>
                </c:pt>
                <c:pt idx="1">
                  <c:v>2012/13</c:v>
                </c:pt>
                <c:pt idx="2">
                  <c:v>2013/14</c:v>
                </c:pt>
                <c:pt idx="3">
                  <c:v>2014/15</c:v>
                </c:pt>
                <c:pt idx="4">
                  <c:v>2015/16</c:v>
                </c:pt>
                <c:pt idx="5">
                  <c:v>2016/17</c:v>
                </c:pt>
                <c:pt idx="6">
                  <c:v>2017/18</c:v>
                </c:pt>
                <c:pt idx="7">
                  <c:v>2018/19</c:v>
                </c:pt>
                <c:pt idx="8">
                  <c:v>2019/20</c:v>
                </c:pt>
                <c:pt idx="9">
                  <c:v>2021/22</c:v>
                </c:pt>
                <c:pt idx="10">
                  <c:v>2022/23</c:v>
                </c:pt>
              </c:strCache>
            </c:strRef>
          </c:cat>
          <c:val>
            <c:numRef>
              <c:f>'45'!$Z$2:$Z$12</c:f>
              <c:numCache>
                <c:formatCode>General</c:formatCode>
                <c:ptCount val="11"/>
                <c:pt idx="0">
                  <c:v>39.1</c:v>
                </c:pt>
                <c:pt idx="1">
                  <c:v>39.799999999999997</c:v>
                </c:pt>
                <c:pt idx="2">
                  <c:v>40.700000000000003</c:v>
                </c:pt>
                <c:pt idx="3">
                  <c:v>41.8</c:v>
                </c:pt>
                <c:pt idx="4">
                  <c:v>41.1</c:v>
                </c:pt>
                <c:pt idx="5">
                  <c:v>41</c:v>
                </c:pt>
                <c:pt idx="6">
                  <c:v>41.4</c:v>
                </c:pt>
                <c:pt idx="7">
                  <c:v>41.3</c:v>
                </c:pt>
                <c:pt idx="8">
                  <c:v>42.9</c:v>
                </c:pt>
                <c:pt idx="9">
                  <c:v>37.799999999999997</c:v>
                </c:pt>
                <c:pt idx="10">
                  <c:v>39.700000000000003</c:v>
                </c:pt>
              </c:numCache>
            </c:numRef>
          </c:val>
          <c:smooth val="0"/>
          <c:extLst>
            <c:ext xmlns:c16="http://schemas.microsoft.com/office/drawing/2014/chart" uri="{C3380CC4-5D6E-409C-BE32-E72D297353CC}">
              <c16:uniqueId val="{00000001-8EB0-8441-B9BA-93BC9A5CFE27}"/>
            </c:ext>
          </c:extLst>
        </c:ser>
        <c:ser>
          <c:idx val="2"/>
          <c:order val="2"/>
          <c:tx>
            <c:strRef>
              <c:f>'45'!$AA$1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'45'!$X$2:$X$12</c:f>
              <c:strCache>
                <c:ptCount val="11"/>
                <c:pt idx="0">
                  <c:v>2011/12</c:v>
                </c:pt>
                <c:pt idx="1">
                  <c:v>2012/13</c:v>
                </c:pt>
                <c:pt idx="2">
                  <c:v>2013/14</c:v>
                </c:pt>
                <c:pt idx="3">
                  <c:v>2014/15</c:v>
                </c:pt>
                <c:pt idx="4">
                  <c:v>2015/16</c:v>
                </c:pt>
                <c:pt idx="5">
                  <c:v>2016/17</c:v>
                </c:pt>
                <c:pt idx="6">
                  <c:v>2017/18</c:v>
                </c:pt>
                <c:pt idx="7">
                  <c:v>2018/19</c:v>
                </c:pt>
                <c:pt idx="8">
                  <c:v>2019/20</c:v>
                </c:pt>
                <c:pt idx="9">
                  <c:v>2021/22</c:v>
                </c:pt>
                <c:pt idx="10">
                  <c:v>2022/23</c:v>
                </c:pt>
              </c:strCache>
            </c:strRef>
          </c:cat>
          <c:val>
            <c:numRef>
              <c:f>'45'!$AA$2:$AA$12</c:f>
              <c:numCache>
                <c:formatCode>General</c:formatCode>
                <c:ptCount val="11"/>
                <c:pt idx="0">
                  <c:v>40.9</c:v>
                </c:pt>
                <c:pt idx="1">
                  <c:v>45.9</c:v>
                </c:pt>
                <c:pt idx="2">
                  <c:v>43.4</c:v>
                </c:pt>
                <c:pt idx="3">
                  <c:v>43.1</c:v>
                </c:pt>
                <c:pt idx="4">
                  <c:v>49.7</c:v>
                </c:pt>
                <c:pt idx="5">
                  <c:v>48.2</c:v>
                </c:pt>
                <c:pt idx="6">
                  <c:v>41.5</c:v>
                </c:pt>
                <c:pt idx="7">
                  <c:v>47.9</c:v>
                </c:pt>
                <c:pt idx="8">
                  <c:v>48.9</c:v>
                </c:pt>
                <c:pt idx="9">
                  <c:v>42.8</c:v>
                </c:pt>
                <c:pt idx="10">
                  <c:v>45.5</c:v>
                </c:pt>
              </c:numCache>
            </c:numRef>
          </c:val>
          <c:smooth val="0"/>
          <c:extLst>
            <c:ext xmlns:c16="http://schemas.microsoft.com/office/drawing/2014/chart" uri="{C3380CC4-5D6E-409C-BE32-E72D297353CC}">
              <c16:uniqueId val="{00000002-8EB0-8441-B9BA-93BC9A5CFE27}"/>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'45'!$U$4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'46'!$AE$26</c:f>
              <c:strCache>
                <c:ptCount val="1"/>
                <c:pt idx="0">
                  <c:v>Richmond</c:v>
                </c:pt>
              </c:strCache>
            </c:strRef>
          </c:tx>
          <c:spPr>
            <a:solidFill>
              <a:srgbClr val="7030A0"/>
            </a:solidFill>
            <a:ln>
              <a:solidFill>
                <a:schemeClr val="accent4">
                  <a:lumMod val="50000"/>
                </a:schemeClr>
              </a:solidFill>
              <a:prstDash val="solid"/>
            </a:ln>
          </c:spPr>
          <c:invertIfNegative val="0"/>
          <c:cat>
            <c:strRef>
              <c:f>'46'!$AD$27:$AD$58</c:f>
              <c:strCache>
                <c:ptCount val="32"/>
                <c:pt idx="0">
                  <c:v>Richmond</c:v>
                </c:pt>
                <c:pt idx="1">
                  <c:v>Redbridge</c:v>
                </c:pt>
                <c:pt idx="2">
                  <c:v>Haringey</c:v>
                </c:pt>
                <c:pt idx="3">
                  <c:v>Lambeth</c:v>
                </c:pt>
                <c:pt idx="4">
                  <c:v>Wandsworth</c:v>
                </c:pt>
                <c:pt idx="5">
                  <c:v>Camden</c:v>
                </c:pt>
                <c:pt idx="6">
                  <c:v>Harrow</c:v>
                </c:pt>
                <c:pt idx="7">
                  <c:v>Southwark</c:v>
                </c:pt>
                <c:pt idx="8">
                  <c:v>Merton</c:v>
                </c:pt>
                <c:pt idx="9">
                  <c:v>Greenwich</c:v>
                </c:pt>
                <c:pt idx="10">
                  <c:v>Enfield</c:v>
                </c:pt>
                <c:pt idx="11">
                  <c:v>Kingston</c:v>
                </c:pt>
                <c:pt idx="12">
                  <c:v>Kensington and Chelsea</c:v>
                </c:pt>
                <c:pt idx="13">
                  <c:v>Havering</c:v>
                </c:pt>
                <c:pt idx="14">
                  <c:v>Hounslow</c:v>
                </c:pt>
                <c:pt idx="15">
                  <c:v>Brent</c:v>
                </c:pt>
                <c:pt idx="16">
                  <c:v>Waltham Forest</c:v>
                </c:pt>
                <c:pt idx="17">
                  <c:v>Ealing</c:v>
                </c:pt>
                <c:pt idx="18">
                  <c:v>Bromley</c:v>
                </c:pt>
                <c:pt idx="19">
                  <c:v>Bexley</c:v>
                </c:pt>
                <c:pt idx="20">
                  <c:v>Barking and Dagenham</c:v>
                </c:pt>
                <c:pt idx="21">
                  <c:v>Tower Hamlets</c:v>
                </c:pt>
                <c:pt idx="22">
                  <c:v>Hillingdon</c:v>
                </c:pt>
                <c:pt idx="23">
                  <c:v>Newham</c:v>
                </c:pt>
                <c:pt idx="24">
                  <c:v>Hammersmith and Fulham</c:v>
                </c:pt>
                <c:pt idx="25">
                  <c:v>Barnet</c:v>
                </c:pt>
                <c:pt idx="26">
                  <c:v>Sutton</c:v>
                </c:pt>
                <c:pt idx="27">
                  <c:v>Croydon</c:v>
                </c:pt>
                <c:pt idx="28">
                  <c:v>Westminster</c:v>
                </c:pt>
                <c:pt idx="29">
                  <c:v>Lewisham</c:v>
                </c:pt>
                <c:pt idx="30">
                  <c:v>Islington</c:v>
                </c:pt>
                <c:pt idx="31">
                  <c:v>Hackney</c:v>
                </c:pt>
              </c:strCache>
            </c:strRef>
          </c:cat>
          <c:val>
            <c:numRef>
              <c:f>'46'!$AE$27:$AE$58</c:f>
              <c:numCache>
                <c:formatCode>General</c:formatCode>
                <c:ptCount val="32"/>
                <c:pt idx="0">
                  <c:v>44.9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5D3D-9643-894A-31C3C0328B08}"/>
            </c:ext>
          </c:extLst>
        </c:ser>
        <c:ser>
          <c:idx val="1"/>
          <c:order val="1"/>
          <c:tx>
            <c:strRef>
              <c:f>'46'!$AF$26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'46'!$AD$27:$AD$58</c:f>
              <c:strCache>
                <c:ptCount val="32"/>
                <c:pt idx="0">
                  <c:v>Richmond</c:v>
                </c:pt>
                <c:pt idx="1">
                  <c:v>Redbridge</c:v>
                </c:pt>
                <c:pt idx="2">
                  <c:v>Haringey</c:v>
                </c:pt>
                <c:pt idx="3">
                  <c:v>Lambeth</c:v>
                </c:pt>
                <c:pt idx="4">
                  <c:v>Wandsworth</c:v>
                </c:pt>
                <c:pt idx="5">
                  <c:v>Camden</c:v>
                </c:pt>
                <c:pt idx="6">
                  <c:v>Harrow</c:v>
                </c:pt>
                <c:pt idx="7">
                  <c:v>Southwark</c:v>
                </c:pt>
                <c:pt idx="8">
                  <c:v>Merton</c:v>
                </c:pt>
                <c:pt idx="9">
                  <c:v>Greenwich</c:v>
                </c:pt>
                <c:pt idx="10">
                  <c:v>Enfield</c:v>
                </c:pt>
                <c:pt idx="11">
                  <c:v>Kingston</c:v>
                </c:pt>
                <c:pt idx="12">
                  <c:v>Kensington and Chelsea</c:v>
                </c:pt>
                <c:pt idx="13">
                  <c:v>Havering</c:v>
                </c:pt>
                <c:pt idx="14">
                  <c:v>Hounslow</c:v>
                </c:pt>
                <c:pt idx="15">
                  <c:v>Brent</c:v>
                </c:pt>
                <c:pt idx="16">
                  <c:v>Waltham Forest</c:v>
                </c:pt>
                <c:pt idx="17">
                  <c:v>Ealing</c:v>
                </c:pt>
                <c:pt idx="18">
                  <c:v>Bromley</c:v>
                </c:pt>
                <c:pt idx="19">
                  <c:v>Bexley</c:v>
                </c:pt>
                <c:pt idx="20">
                  <c:v>Barking and Dagenham</c:v>
                </c:pt>
                <c:pt idx="21">
                  <c:v>Tower Hamlets</c:v>
                </c:pt>
                <c:pt idx="22">
                  <c:v>Hillingdon</c:v>
                </c:pt>
                <c:pt idx="23">
                  <c:v>Newham</c:v>
                </c:pt>
                <c:pt idx="24">
                  <c:v>Hammersmith and Fulham</c:v>
                </c:pt>
                <c:pt idx="25">
                  <c:v>Barnet</c:v>
                </c:pt>
                <c:pt idx="26">
                  <c:v>Sutton</c:v>
                </c:pt>
                <c:pt idx="27">
                  <c:v>Croydon</c:v>
                </c:pt>
                <c:pt idx="28">
                  <c:v>Westminster</c:v>
                </c:pt>
                <c:pt idx="29">
                  <c:v>Lewisham</c:v>
                </c:pt>
                <c:pt idx="30">
                  <c:v>Islington</c:v>
                </c:pt>
                <c:pt idx="31">
                  <c:v>Hackney</c:v>
                </c:pt>
              </c:strCache>
            </c:strRef>
          </c:cat>
          <c:val>
            <c:numRef>
              <c:f>'46'!$AF$27:$AF$58</c:f>
              <c:numCache>
                <c:formatCode>General</c:formatCode>
                <c:ptCount val="32"/>
                <c:pt idx="0">
                  <c:v>0</c:v>
                </c:pt>
                <c:pt idx="1">
                  <c:v>0</c:v>
                </c:pt>
                <c:pt idx="2">
                  <c:v>0</c:v>
                </c:pt>
                <c:pt idx="3">
                  <c:v>0</c:v>
                </c:pt>
                <c:pt idx="4">
                  <c:v>0</c:v>
                </c:pt>
                <c:pt idx="5">
                  <c:v>0</c:v>
                </c:pt>
                <c:pt idx="6">
                  <c:v>38.6</c:v>
                </c:pt>
                <c:pt idx="7">
                  <c:v>0</c:v>
                </c:pt>
                <c:pt idx="8">
                  <c:v>38.299999999999997</c:v>
                </c:pt>
                <c:pt idx="9">
                  <c:v>0</c:v>
                </c:pt>
                <c:pt idx="10">
                  <c:v>0</c:v>
                </c:pt>
                <c:pt idx="11">
                  <c:v>37.6</c:v>
                </c:pt>
                <c:pt idx="12">
                  <c:v>0</c:v>
                </c:pt>
                <c:pt idx="13">
                  <c:v>0</c:v>
                </c:pt>
                <c:pt idx="14">
                  <c:v>0</c:v>
                </c:pt>
                <c:pt idx="15">
                  <c:v>0</c:v>
                </c:pt>
                <c:pt idx="16">
                  <c:v>0</c:v>
                </c:pt>
                <c:pt idx="17">
                  <c:v>0</c:v>
                </c:pt>
                <c:pt idx="18">
                  <c:v>35</c:v>
                </c:pt>
                <c:pt idx="19">
                  <c:v>0</c:v>
                </c:pt>
                <c:pt idx="20">
                  <c:v>0</c:v>
                </c:pt>
                <c:pt idx="21">
                  <c:v>0</c:v>
                </c:pt>
                <c:pt idx="22">
                  <c:v>0</c:v>
                </c:pt>
                <c:pt idx="23">
                  <c:v>0</c:v>
                </c:pt>
                <c:pt idx="24">
                  <c:v>0</c:v>
                </c:pt>
                <c:pt idx="25">
                  <c:v>32.5</c:v>
                </c:pt>
                <c:pt idx="26">
                  <c:v>32.4</c:v>
                </c:pt>
                <c:pt idx="27">
                  <c:v>0</c:v>
                </c:pt>
                <c:pt idx="28">
                  <c:v>0</c:v>
                </c:pt>
                <c:pt idx="29">
                  <c:v>0</c:v>
                </c:pt>
                <c:pt idx="30">
                  <c:v>0</c:v>
                </c:pt>
                <c:pt idx="31">
                  <c:v>0</c:v>
                </c:pt>
              </c:numCache>
            </c:numRef>
          </c:val>
          <c:extLst>
            <c:ext xmlns:c16="http://schemas.microsoft.com/office/drawing/2014/chart" uri="{C3380CC4-5D6E-409C-BE32-E72D297353CC}">
              <c16:uniqueId val="{00000001-5D3D-9643-894A-31C3C0328B08}"/>
            </c:ext>
          </c:extLst>
        </c:ser>
        <c:ser>
          <c:idx val="2"/>
          <c:order val="2"/>
          <c:tx>
            <c:strRef>
              <c:f>'46'!$AG$26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'46'!$AD$27:$AD$58</c:f>
              <c:strCache>
                <c:ptCount val="32"/>
                <c:pt idx="0">
                  <c:v>Richmond</c:v>
                </c:pt>
                <c:pt idx="1">
                  <c:v>Redbridge</c:v>
                </c:pt>
                <c:pt idx="2">
                  <c:v>Haringey</c:v>
                </c:pt>
                <c:pt idx="3">
                  <c:v>Lambeth</c:v>
                </c:pt>
                <c:pt idx="4">
                  <c:v>Wandsworth</c:v>
                </c:pt>
                <c:pt idx="5">
                  <c:v>Camden</c:v>
                </c:pt>
                <c:pt idx="6">
                  <c:v>Harrow</c:v>
                </c:pt>
                <c:pt idx="7">
                  <c:v>Southwark</c:v>
                </c:pt>
                <c:pt idx="8">
                  <c:v>Merton</c:v>
                </c:pt>
                <c:pt idx="9">
                  <c:v>Greenwich</c:v>
                </c:pt>
                <c:pt idx="10">
                  <c:v>Enfield</c:v>
                </c:pt>
                <c:pt idx="11">
                  <c:v>Kingston</c:v>
                </c:pt>
                <c:pt idx="12">
                  <c:v>Kensington and Chelsea</c:v>
                </c:pt>
                <c:pt idx="13">
                  <c:v>Havering</c:v>
                </c:pt>
                <c:pt idx="14">
                  <c:v>Hounslow</c:v>
                </c:pt>
                <c:pt idx="15">
                  <c:v>Brent</c:v>
                </c:pt>
                <c:pt idx="16">
                  <c:v>Waltham Forest</c:v>
                </c:pt>
                <c:pt idx="17">
                  <c:v>Ealing</c:v>
                </c:pt>
                <c:pt idx="18">
                  <c:v>Bromley</c:v>
                </c:pt>
                <c:pt idx="19">
                  <c:v>Bexley</c:v>
                </c:pt>
                <c:pt idx="20">
                  <c:v>Barking and Dagenham</c:v>
                </c:pt>
                <c:pt idx="21">
                  <c:v>Tower Hamlets</c:v>
                </c:pt>
                <c:pt idx="22">
                  <c:v>Hillingdon</c:v>
                </c:pt>
                <c:pt idx="23">
                  <c:v>Newham</c:v>
                </c:pt>
                <c:pt idx="24">
                  <c:v>Hammersmith and Fulham</c:v>
                </c:pt>
                <c:pt idx="25">
                  <c:v>Barnet</c:v>
                </c:pt>
                <c:pt idx="26">
                  <c:v>Sutton</c:v>
                </c:pt>
                <c:pt idx="27">
                  <c:v>Croydon</c:v>
                </c:pt>
                <c:pt idx="28">
                  <c:v>Westminster</c:v>
                </c:pt>
                <c:pt idx="29">
                  <c:v>Lewisham</c:v>
                </c:pt>
                <c:pt idx="30">
                  <c:v>Islington</c:v>
                </c:pt>
                <c:pt idx="31">
                  <c:v>Hackney</c:v>
                </c:pt>
              </c:strCache>
            </c:strRef>
          </c:cat>
          <c:val>
            <c:numRef>
              <c:f>'46'!$AG$27:$AG$58</c:f>
              <c:numCache>
                <c:formatCode>General</c:formatCode>
                <c:ptCount val="32"/>
                <c:pt idx="0">
                  <c:v>0</c:v>
                </c:pt>
                <c:pt idx="1">
                  <c:v>44.4</c:v>
                </c:pt>
                <c:pt idx="2">
                  <c:v>43.1</c:v>
                </c:pt>
                <c:pt idx="3">
                  <c:v>39.200000000000003</c:v>
                </c:pt>
                <c:pt idx="4">
                  <c:v>39.1</c:v>
                </c:pt>
                <c:pt idx="5">
                  <c:v>38.6</c:v>
                </c:pt>
                <c:pt idx="6">
                  <c:v>0</c:v>
                </c:pt>
                <c:pt idx="7">
                  <c:v>38.4</c:v>
                </c:pt>
                <c:pt idx="8">
                  <c:v>0</c:v>
                </c:pt>
                <c:pt idx="9">
                  <c:v>37.700000000000003</c:v>
                </c:pt>
                <c:pt idx="10">
                  <c:v>37.6</c:v>
                </c:pt>
                <c:pt idx="11">
                  <c:v>0</c:v>
                </c:pt>
                <c:pt idx="12">
                  <c:v>37.1</c:v>
                </c:pt>
                <c:pt idx="13">
                  <c:v>36.700000000000003</c:v>
                </c:pt>
                <c:pt idx="14">
                  <c:v>36</c:v>
                </c:pt>
                <c:pt idx="15">
                  <c:v>35.700000000000003</c:v>
                </c:pt>
                <c:pt idx="16">
                  <c:v>35.200000000000003</c:v>
                </c:pt>
                <c:pt idx="17">
                  <c:v>35.1</c:v>
                </c:pt>
                <c:pt idx="18">
                  <c:v>0</c:v>
                </c:pt>
                <c:pt idx="19">
                  <c:v>34.299999999999997</c:v>
                </c:pt>
                <c:pt idx="20">
                  <c:v>34.1</c:v>
                </c:pt>
                <c:pt idx="21">
                  <c:v>33.799999999999997</c:v>
                </c:pt>
                <c:pt idx="22">
                  <c:v>33.700000000000003</c:v>
                </c:pt>
                <c:pt idx="23">
                  <c:v>33.4</c:v>
                </c:pt>
                <c:pt idx="24">
                  <c:v>32.6</c:v>
                </c:pt>
                <c:pt idx="25">
                  <c:v>0</c:v>
                </c:pt>
                <c:pt idx="26">
                  <c:v>0</c:v>
                </c:pt>
                <c:pt idx="27">
                  <c:v>31.3</c:v>
                </c:pt>
                <c:pt idx="28">
                  <c:v>30.7</c:v>
                </c:pt>
                <c:pt idx="29">
                  <c:v>29.5</c:v>
                </c:pt>
                <c:pt idx="30">
                  <c:v>27</c:v>
                </c:pt>
                <c:pt idx="31">
                  <c:v>0</c:v>
                </c:pt>
              </c:numCache>
            </c:numRef>
          </c:val>
          <c:extLst>
            <c:ext xmlns:c16="http://schemas.microsoft.com/office/drawing/2014/chart" uri="{C3380CC4-5D6E-409C-BE32-E72D297353CC}">
              <c16:uniqueId val="{00000002-5D3D-9643-894A-31C3C0328B08}"/>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'46'!$AH$26</c:f>
              <c:strCache>
                <c:ptCount val="1"/>
                <c:pt idx="0">
                  <c:v>London</c:v>
                </c:pt>
              </c:strCache>
            </c:strRef>
          </c:tx>
          <c:spPr>
            <a:ln w="31750">
              <a:solidFill>
                <a:schemeClr val="bg1">
                  <a:lumMod val="50000"/>
                </a:schemeClr>
              </a:solidFill>
              <a:prstDash val="solid"/>
            </a:ln>
          </c:spPr>
          <c:marker>
            <c:symbol val="none"/>
          </c:marker>
          <c:cat>
            <c:strRef>
              <c:f>'46'!$AD$27:$AD$58</c:f>
              <c:strCache>
                <c:ptCount val="32"/>
                <c:pt idx="0">
                  <c:v>Richmond</c:v>
                </c:pt>
                <c:pt idx="1">
                  <c:v>Redbridge</c:v>
                </c:pt>
                <c:pt idx="2">
                  <c:v>Haringey</c:v>
                </c:pt>
                <c:pt idx="3">
                  <c:v>Lambeth</c:v>
                </c:pt>
                <c:pt idx="4">
                  <c:v>Wandsworth</c:v>
                </c:pt>
                <c:pt idx="5">
                  <c:v>Camden</c:v>
                </c:pt>
                <c:pt idx="6">
                  <c:v>Harrow</c:v>
                </c:pt>
                <c:pt idx="7">
                  <c:v>Southwark</c:v>
                </c:pt>
                <c:pt idx="8">
                  <c:v>Merton</c:v>
                </c:pt>
                <c:pt idx="9">
                  <c:v>Greenwich</c:v>
                </c:pt>
                <c:pt idx="10">
                  <c:v>Enfield</c:v>
                </c:pt>
                <c:pt idx="11">
                  <c:v>Kingston</c:v>
                </c:pt>
                <c:pt idx="12">
                  <c:v>Kensington and Chelsea</c:v>
                </c:pt>
                <c:pt idx="13">
                  <c:v>Havering</c:v>
                </c:pt>
                <c:pt idx="14">
                  <c:v>Hounslow</c:v>
                </c:pt>
                <c:pt idx="15">
                  <c:v>Brent</c:v>
                </c:pt>
                <c:pt idx="16">
                  <c:v>Waltham Forest</c:v>
                </c:pt>
                <c:pt idx="17">
                  <c:v>Ealing</c:v>
                </c:pt>
                <c:pt idx="18">
                  <c:v>Bromley</c:v>
                </c:pt>
                <c:pt idx="19">
                  <c:v>Bexley</c:v>
                </c:pt>
                <c:pt idx="20">
                  <c:v>Barking and Dagenham</c:v>
                </c:pt>
                <c:pt idx="21">
                  <c:v>Tower Hamlets</c:v>
                </c:pt>
                <c:pt idx="22">
                  <c:v>Hillingdon</c:v>
                </c:pt>
                <c:pt idx="23">
                  <c:v>Newham</c:v>
                </c:pt>
                <c:pt idx="24">
                  <c:v>Hammersmith and Fulham</c:v>
                </c:pt>
                <c:pt idx="25">
                  <c:v>Barnet</c:v>
                </c:pt>
                <c:pt idx="26">
                  <c:v>Sutton</c:v>
                </c:pt>
                <c:pt idx="27">
                  <c:v>Croydon</c:v>
                </c:pt>
                <c:pt idx="28">
                  <c:v>Westminster</c:v>
                </c:pt>
                <c:pt idx="29">
                  <c:v>Lewisham</c:v>
                </c:pt>
                <c:pt idx="30">
                  <c:v>Islington</c:v>
                </c:pt>
                <c:pt idx="31">
                  <c:v>Hackney</c:v>
                </c:pt>
              </c:strCache>
            </c:strRef>
          </c:cat>
          <c:val>
            <c:numRef>
              <c:f>'46'!$AH$27:$AH$58</c:f>
              <c:numCache>
                <c:formatCode>General</c:formatCode>
                <c:ptCount val="32"/>
                <c:pt idx="0">
                  <c:v>35.700000000000003</c:v>
                </c:pt>
                <c:pt idx="1">
                  <c:v>35.700000000000003</c:v>
                </c:pt>
                <c:pt idx="2">
                  <c:v>35.700000000000003</c:v>
                </c:pt>
                <c:pt idx="3">
                  <c:v>35.700000000000003</c:v>
                </c:pt>
                <c:pt idx="4">
                  <c:v>35.700000000000003</c:v>
                </c:pt>
                <c:pt idx="5">
                  <c:v>35.700000000000003</c:v>
                </c:pt>
                <c:pt idx="6">
                  <c:v>35.700000000000003</c:v>
                </c:pt>
                <c:pt idx="7">
                  <c:v>35.700000000000003</c:v>
                </c:pt>
                <c:pt idx="8">
                  <c:v>35.700000000000003</c:v>
                </c:pt>
                <c:pt idx="9">
                  <c:v>35.700000000000003</c:v>
                </c:pt>
                <c:pt idx="10">
                  <c:v>35.700000000000003</c:v>
                </c:pt>
                <c:pt idx="11">
                  <c:v>35.700000000000003</c:v>
                </c:pt>
                <c:pt idx="12">
                  <c:v>35.700000000000003</c:v>
                </c:pt>
                <c:pt idx="13">
                  <c:v>35.700000000000003</c:v>
                </c:pt>
                <c:pt idx="14">
                  <c:v>35.700000000000003</c:v>
                </c:pt>
                <c:pt idx="15">
                  <c:v>35.700000000000003</c:v>
                </c:pt>
                <c:pt idx="16">
                  <c:v>35.700000000000003</c:v>
                </c:pt>
                <c:pt idx="17">
                  <c:v>35.700000000000003</c:v>
                </c:pt>
                <c:pt idx="18">
                  <c:v>35.700000000000003</c:v>
                </c:pt>
                <c:pt idx="19">
                  <c:v>35.700000000000003</c:v>
                </c:pt>
                <c:pt idx="20">
                  <c:v>35.700000000000003</c:v>
                </c:pt>
                <c:pt idx="21">
                  <c:v>35.700000000000003</c:v>
                </c:pt>
                <c:pt idx="22">
                  <c:v>35.700000000000003</c:v>
                </c:pt>
                <c:pt idx="23">
                  <c:v>35.700000000000003</c:v>
                </c:pt>
                <c:pt idx="24">
                  <c:v>35.700000000000003</c:v>
                </c:pt>
                <c:pt idx="25">
                  <c:v>35.700000000000003</c:v>
                </c:pt>
                <c:pt idx="26">
                  <c:v>35.700000000000003</c:v>
                </c:pt>
                <c:pt idx="27">
                  <c:v>35.700000000000003</c:v>
                </c:pt>
                <c:pt idx="28">
                  <c:v>35.700000000000003</c:v>
                </c:pt>
                <c:pt idx="29">
                  <c:v>35.700000000000003</c:v>
                </c:pt>
                <c:pt idx="30">
                  <c:v>35.700000000000003</c:v>
                </c:pt>
                <c:pt idx="31">
                  <c:v>35.700000000000003</c:v>
                </c:pt>
              </c:numCache>
            </c:numRef>
          </c:val>
          <c:smooth val="0"/>
          <c:extLst>
            <c:ext xmlns:c16="http://schemas.microsoft.com/office/drawing/2014/chart" uri="{C3380CC4-5D6E-409C-BE32-E72D297353CC}">
              <c16:uniqueId val="{00000003-5D3D-9643-894A-31C3C0328B08}"/>
            </c:ext>
          </c:extLst>
        </c:ser>
        <c:ser>
          <c:idx val="4"/>
          <c:order val="4"/>
          <c:tx>
            <c:strRef>
              <c:f>'46'!$AI$26</c:f>
              <c:strCache>
                <c:ptCount val="1"/>
                <c:pt idx="0">
                  <c:v>England</c:v>
                </c:pt>
              </c:strCache>
            </c:strRef>
          </c:tx>
          <c:spPr>
            <a:ln w="31750">
              <a:solidFill>
                <a:schemeClr val="tx1"/>
              </a:solidFill>
              <a:prstDash val="solid"/>
            </a:ln>
          </c:spPr>
          <c:marker>
            <c:symbol val="none"/>
          </c:marker>
          <c:cat>
            <c:strRef>
              <c:f>'46'!$AD$27:$AD$58</c:f>
              <c:strCache>
                <c:ptCount val="32"/>
                <c:pt idx="0">
                  <c:v>Richmond</c:v>
                </c:pt>
                <c:pt idx="1">
                  <c:v>Redbridge</c:v>
                </c:pt>
                <c:pt idx="2">
                  <c:v>Haringey</c:v>
                </c:pt>
                <c:pt idx="3">
                  <c:v>Lambeth</c:v>
                </c:pt>
                <c:pt idx="4">
                  <c:v>Wandsworth</c:v>
                </c:pt>
                <c:pt idx="5">
                  <c:v>Camden</c:v>
                </c:pt>
                <c:pt idx="6">
                  <c:v>Harrow</c:v>
                </c:pt>
                <c:pt idx="7">
                  <c:v>Southwark</c:v>
                </c:pt>
                <c:pt idx="8">
                  <c:v>Merton</c:v>
                </c:pt>
                <c:pt idx="9">
                  <c:v>Greenwich</c:v>
                </c:pt>
                <c:pt idx="10">
                  <c:v>Enfield</c:v>
                </c:pt>
                <c:pt idx="11">
                  <c:v>Kingston</c:v>
                </c:pt>
                <c:pt idx="12">
                  <c:v>Kensington and Chelsea</c:v>
                </c:pt>
                <c:pt idx="13">
                  <c:v>Havering</c:v>
                </c:pt>
                <c:pt idx="14">
                  <c:v>Hounslow</c:v>
                </c:pt>
                <c:pt idx="15">
                  <c:v>Brent</c:v>
                </c:pt>
                <c:pt idx="16">
                  <c:v>Waltham Forest</c:v>
                </c:pt>
                <c:pt idx="17">
                  <c:v>Ealing</c:v>
                </c:pt>
                <c:pt idx="18">
                  <c:v>Bromley</c:v>
                </c:pt>
                <c:pt idx="19">
                  <c:v>Bexley</c:v>
                </c:pt>
                <c:pt idx="20">
                  <c:v>Barking and Dagenham</c:v>
                </c:pt>
                <c:pt idx="21">
                  <c:v>Tower Hamlets</c:v>
                </c:pt>
                <c:pt idx="22">
                  <c:v>Hillingdon</c:v>
                </c:pt>
                <c:pt idx="23">
                  <c:v>Newham</c:v>
                </c:pt>
                <c:pt idx="24">
                  <c:v>Hammersmith and Fulham</c:v>
                </c:pt>
                <c:pt idx="25">
                  <c:v>Barnet</c:v>
                </c:pt>
                <c:pt idx="26">
                  <c:v>Sutton</c:v>
                </c:pt>
                <c:pt idx="27">
                  <c:v>Croydon</c:v>
                </c:pt>
                <c:pt idx="28">
                  <c:v>Westminster</c:v>
                </c:pt>
                <c:pt idx="29">
                  <c:v>Lewisham</c:v>
                </c:pt>
                <c:pt idx="30">
                  <c:v>Islington</c:v>
                </c:pt>
                <c:pt idx="31">
                  <c:v>Hackney</c:v>
                </c:pt>
              </c:strCache>
            </c:strRef>
          </c:cat>
          <c:val>
            <c:numRef>
              <c:f>'46'!$AI$27:$AI$58</c:f>
              <c:numCache>
                <c:formatCode>General</c:formatCode>
                <c:ptCount val="32"/>
                <c:pt idx="0">
                  <c:v>41.5</c:v>
                </c:pt>
                <c:pt idx="1">
                  <c:v>41.5</c:v>
                </c:pt>
                <c:pt idx="2">
                  <c:v>41.5</c:v>
                </c:pt>
                <c:pt idx="3">
                  <c:v>41.5</c:v>
                </c:pt>
                <c:pt idx="4">
                  <c:v>41.5</c:v>
                </c:pt>
                <c:pt idx="5">
                  <c:v>41.5</c:v>
                </c:pt>
                <c:pt idx="6">
                  <c:v>41.5</c:v>
                </c:pt>
                <c:pt idx="7">
                  <c:v>41.5</c:v>
                </c:pt>
                <c:pt idx="8">
                  <c:v>41.5</c:v>
                </c:pt>
                <c:pt idx="9">
                  <c:v>41.5</c:v>
                </c:pt>
                <c:pt idx="10">
                  <c:v>41.5</c:v>
                </c:pt>
                <c:pt idx="11">
                  <c:v>41.5</c:v>
                </c:pt>
                <c:pt idx="12">
                  <c:v>41.5</c:v>
                </c:pt>
                <c:pt idx="13">
                  <c:v>41.5</c:v>
                </c:pt>
                <c:pt idx="14">
                  <c:v>41.5</c:v>
                </c:pt>
                <c:pt idx="15">
                  <c:v>41.5</c:v>
                </c:pt>
                <c:pt idx="16">
                  <c:v>41.5</c:v>
                </c:pt>
                <c:pt idx="17">
                  <c:v>41.5</c:v>
                </c:pt>
                <c:pt idx="18">
                  <c:v>41.5</c:v>
                </c:pt>
                <c:pt idx="19">
                  <c:v>41.5</c:v>
                </c:pt>
                <c:pt idx="20">
                  <c:v>41.5</c:v>
                </c:pt>
                <c:pt idx="21">
                  <c:v>41.5</c:v>
                </c:pt>
                <c:pt idx="22">
                  <c:v>41.5</c:v>
                </c:pt>
                <c:pt idx="23">
                  <c:v>41.5</c:v>
                </c:pt>
                <c:pt idx="24">
                  <c:v>41.5</c:v>
                </c:pt>
                <c:pt idx="25">
                  <c:v>41.5</c:v>
                </c:pt>
                <c:pt idx="26">
                  <c:v>41.5</c:v>
                </c:pt>
                <c:pt idx="27">
                  <c:v>41.5</c:v>
                </c:pt>
                <c:pt idx="28">
                  <c:v>41.5</c:v>
                </c:pt>
                <c:pt idx="29">
                  <c:v>41.5</c:v>
                </c:pt>
                <c:pt idx="30">
                  <c:v>41.5</c:v>
                </c:pt>
                <c:pt idx="31">
                  <c:v>41.5</c:v>
                </c:pt>
              </c:numCache>
            </c:numRef>
          </c:val>
          <c:smooth val="0"/>
          <c:extLst>
            <c:ext xmlns:c16="http://schemas.microsoft.com/office/drawing/2014/chart" uri="{C3380CC4-5D6E-409C-BE32-E72D297353CC}">
              <c16:uniqueId val="{00000004-5D3D-9643-894A-31C3C0328B08}"/>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'46'!$U$4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'46'!$Y$1</c:f>
              <c:strCache>
                <c:ptCount val="1"/>
                <c:pt idx="0">
                  <c:v>England</c:v>
                </c:pt>
              </c:strCache>
            </c:strRef>
          </c:tx>
          <c:spPr>
            <a:ln w="38100">
              <a:solidFill>
                <a:schemeClr val="tx1"/>
              </a:solidFill>
              <a:prstDash val="solid"/>
            </a:ln>
          </c:spPr>
          <c:marker>
            <c:symbol val="none"/>
          </c:marker>
          <c:cat>
            <c:strRef>
              <c:f>'46'!$X$2:$X$9</c:f>
              <c:strCache>
                <c:ptCount val="8"/>
                <c:pt idx="0">
                  <c:v>2014/15</c:v>
                </c:pt>
                <c:pt idx="1">
                  <c:v>2015/16</c:v>
                </c:pt>
                <c:pt idx="2">
                  <c:v>2016/17</c:v>
                </c:pt>
                <c:pt idx="3">
                  <c:v>2017/18</c:v>
                </c:pt>
                <c:pt idx="4">
                  <c:v>2018/19</c:v>
                </c:pt>
                <c:pt idx="5">
                  <c:v>2019/20</c:v>
                </c:pt>
                <c:pt idx="6">
                  <c:v>2021/22</c:v>
                </c:pt>
                <c:pt idx="7">
                  <c:v>2022/23</c:v>
                </c:pt>
              </c:strCache>
            </c:strRef>
          </c:cat>
          <c:val>
            <c:numRef>
              <c:f>'46'!$Y$2:$Y$9</c:f>
              <c:numCache>
                <c:formatCode>General</c:formatCode>
                <c:ptCount val="8"/>
                <c:pt idx="0">
                  <c:v>42.8</c:v>
                </c:pt>
                <c:pt idx="1">
                  <c:v>43.7</c:v>
                </c:pt>
                <c:pt idx="2">
                  <c:v>43.2</c:v>
                </c:pt>
                <c:pt idx="3">
                  <c:v>44</c:v>
                </c:pt>
                <c:pt idx="4">
                  <c:v>43.5</c:v>
                </c:pt>
                <c:pt idx="5">
                  <c:v>43.4</c:v>
                </c:pt>
                <c:pt idx="6">
                  <c:v>37.299999999999997</c:v>
                </c:pt>
                <c:pt idx="7">
                  <c:v>41.5</c:v>
                </c:pt>
              </c:numCache>
            </c:numRef>
          </c:val>
          <c:smooth val="0"/>
          <c:extLst>
            <c:ext xmlns:c16="http://schemas.microsoft.com/office/drawing/2014/chart" uri="{C3380CC4-5D6E-409C-BE32-E72D297353CC}">
              <c16:uniqueId val="{00000000-AFC9-EB4C-AC1E-C10047A734CD}"/>
            </c:ext>
          </c:extLst>
        </c:ser>
        <c:ser>
          <c:idx val="1"/>
          <c:order val="1"/>
          <c:tx>
            <c:strRef>
              <c:f>'46'!$Z$1</c:f>
              <c:strCache>
                <c:ptCount val="1"/>
                <c:pt idx="0">
                  <c:v>London</c:v>
                </c:pt>
              </c:strCache>
            </c:strRef>
          </c:tx>
          <c:spPr>
            <a:ln w="38100">
              <a:solidFill>
                <a:schemeClr val="bg1">
                  <a:lumMod val="50000"/>
                </a:schemeClr>
              </a:solidFill>
              <a:prstDash val="solid"/>
            </a:ln>
          </c:spPr>
          <c:marker>
            <c:symbol val="none"/>
          </c:marker>
          <c:cat>
            <c:strRef>
              <c:f>'46'!$X$2:$X$9</c:f>
              <c:strCache>
                <c:ptCount val="8"/>
                <c:pt idx="0">
                  <c:v>2014/15</c:v>
                </c:pt>
                <c:pt idx="1">
                  <c:v>2015/16</c:v>
                </c:pt>
                <c:pt idx="2">
                  <c:v>2016/17</c:v>
                </c:pt>
                <c:pt idx="3">
                  <c:v>2017/18</c:v>
                </c:pt>
                <c:pt idx="4">
                  <c:v>2018/19</c:v>
                </c:pt>
                <c:pt idx="5">
                  <c:v>2019/20</c:v>
                </c:pt>
                <c:pt idx="6">
                  <c:v>2021/22</c:v>
                </c:pt>
                <c:pt idx="7">
                  <c:v>2022/23</c:v>
                </c:pt>
              </c:strCache>
            </c:strRef>
          </c:cat>
          <c:val>
            <c:numRef>
              <c:f>'46'!$Z$2:$Z$9</c:f>
              <c:numCache>
                <c:formatCode>General</c:formatCode>
                <c:ptCount val="8"/>
                <c:pt idx="0">
                  <c:v>41.1</c:v>
                </c:pt>
                <c:pt idx="1">
                  <c:v>39.6</c:v>
                </c:pt>
                <c:pt idx="2">
                  <c:v>38.9</c:v>
                </c:pt>
                <c:pt idx="3">
                  <c:v>39.6</c:v>
                </c:pt>
                <c:pt idx="4">
                  <c:v>38.9</c:v>
                </c:pt>
                <c:pt idx="5">
                  <c:v>40.1</c:v>
                </c:pt>
                <c:pt idx="6">
                  <c:v>33.799999999999997</c:v>
                </c:pt>
                <c:pt idx="7">
                  <c:v>35.700000000000003</c:v>
                </c:pt>
              </c:numCache>
            </c:numRef>
          </c:val>
          <c:smooth val="0"/>
          <c:extLst>
            <c:ext xmlns:c16="http://schemas.microsoft.com/office/drawing/2014/chart" uri="{C3380CC4-5D6E-409C-BE32-E72D297353CC}">
              <c16:uniqueId val="{00000001-AFC9-EB4C-AC1E-C10047A734CD}"/>
            </c:ext>
          </c:extLst>
        </c:ser>
        <c:ser>
          <c:idx val="2"/>
          <c:order val="2"/>
          <c:tx>
            <c:strRef>
              <c:f>'46'!$AA$1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'46'!$X$2:$X$9</c:f>
              <c:strCache>
                <c:ptCount val="8"/>
                <c:pt idx="0">
                  <c:v>2014/15</c:v>
                </c:pt>
                <c:pt idx="1">
                  <c:v>2015/16</c:v>
                </c:pt>
                <c:pt idx="2">
                  <c:v>2016/17</c:v>
                </c:pt>
                <c:pt idx="3">
                  <c:v>2017/18</c:v>
                </c:pt>
                <c:pt idx="4">
                  <c:v>2018/19</c:v>
                </c:pt>
                <c:pt idx="5">
                  <c:v>2019/20</c:v>
                </c:pt>
                <c:pt idx="6">
                  <c:v>2021/22</c:v>
                </c:pt>
                <c:pt idx="7">
                  <c:v>2022/23</c:v>
                </c:pt>
              </c:strCache>
            </c:strRef>
          </c:cat>
          <c:val>
            <c:numRef>
              <c:f>'46'!$AA$2:$AA$9</c:f>
              <c:numCache>
                <c:formatCode>General</c:formatCode>
                <c:ptCount val="8"/>
                <c:pt idx="0">
                  <c:v>38.6</c:v>
                </c:pt>
                <c:pt idx="1">
                  <c:v>45</c:v>
                </c:pt>
                <c:pt idx="2">
                  <c:v>44.3</c:v>
                </c:pt>
                <c:pt idx="3">
                  <c:v>40</c:v>
                </c:pt>
                <c:pt idx="4">
                  <c:v>41.9</c:v>
                </c:pt>
                <c:pt idx="5">
                  <c:v>46.8</c:v>
                </c:pt>
                <c:pt idx="6">
                  <c:v>38</c:v>
                </c:pt>
                <c:pt idx="7">
                  <c:v>44.9</c:v>
                </c:pt>
              </c:numCache>
            </c:numRef>
          </c:val>
          <c:smooth val="0"/>
          <c:extLst>
            <c:ext xmlns:c16="http://schemas.microsoft.com/office/drawing/2014/chart" uri="{C3380CC4-5D6E-409C-BE32-E72D297353CC}">
              <c16:uniqueId val="{00000002-AFC9-EB4C-AC1E-C10047A734CD}"/>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'46'!$U$4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'47'!$AE$26</c:f>
              <c:strCache>
                <c:ptCount val="1"/>
                <c:pt idx="0">
                  <c:v>Richmond</c:v>
                </c:pt>
              </c:strCache>
            </c:strRef>
          </c:tx>
          <c:spPr>
            <a:solidFill>
              <a:srgbClr val="7030A0"/>
            </a:solidFill>
            <a:ln>
              <a:solidFill>
                <a:schemeClr val="accent4">
                  <a:lumMod val="50000"/>
                </a:schemeClr>
              </a:solidFill>
              <a:prstDash val="solid"/>
            </a:ln>
          </c:spPr>
          <c:invertIfNegative val="0"/>
          <c:cat>
            <c:strRef>
              <c:f>'47'!$AD$27:$AD$58</c:f>
              <c:strCache>
                <c:ptCount val="32"/>
                <c:pt idx="0">
                  <c:v>Newham</c:v>
                </c:pt>
                <c:pt idx="1">
                  <c:v>Hammersmith and Fulham</c:v>
                </c:pt>
                <c:pt idx="2">
                  <c:v>Greenwich</c:v>
                </c:pt>
                <c:pt idx="3">
                  <c:v>Kensington and Chelsea</c:v>
                </c:pt>
                <c:pt idx="4">
                  <c:v>Haringey</c:v>
                </c:pt>
                <c:pt idx="5">
                  <c:v>Havering</c:v>
                </c:pt>
                <c:pt idx="6">
                  <c:v>Hackney</c:v>
                </c:pt>
                <c:pt idx="7">
                  <c:v>Barking and Dagenham</c:v>
                </c:pt>
                <c:pt idx="8">
                  <c:v>Kingston</c:v>
                </c:pt>
                <c:pt idx="9">
                  <c:v>Hounslow</c:v>
                </c:pt>
                <c:pt idx="10">
                  <c:v>Harrow</c:v>
                </c:pt>
                <c:pt idx="11">
                  <c:v>Southwark</c:v>
                </c:pt>
                <c:pt idx="12">
                  <c:v>Merton</c:v>
                </c:pt>
                <c:pt idx="13">
                  <c:v>Richmond</c:v>
                </c:pt>
                <c:pt idx="14">
                  <c:v>Brent</c:v>
                </c:pt>
                <c:pt idx="15">
                  <c:v>Waltham Forest</c:v>
                </c:pt>
                <c:pt idx="16">
                  <c:v>Redbridge</c:v>
                </c:pt>
                <c:pt idx="17">
                  <c:v>Tower Hamlets</c:v>
                </c:pt>
                <c:pt idx="18">
                  <c:v>Hillingdon</c:v>
                </c:pt>
                <c:pt idx="19">
                  <c:v>Bexley</c:v>
                </c:pt>
                <c:pt idx="20">
                  <c:v>Westminster</c:v>
                </c:pt>
                <c:pt idx="21">
                  <c:v>Ealing</c:v>
                </c:pt>
                <c:pt idx="22">
                  <c:v>Lewisham</c:v>
                </c:pt>
                <c:pt idx="23">
                  <c:v>Bromley</c:v>
                </c:pt>
                <c:pt idx="24">
                  <c:v>Lambeth</c:v>
                </c:pt>
                <c:pt idx="25">
                  <c:v>Croydon</c:v>
                </c:pt>
                <c:pt idx="26">
                  <c:v>Barnet</c:v>
                </c:pt>
                <c:pt idx="27">
                  <c:v>Sutton</c:v>
                </c:pt>
                <c:pt idx="28">
                  <c:v>Wandsworth</c:v>
                </c:pt>
                <c:pt idx="29">
                  <c:v>Islington</c:v>
                </c:pt>
                <c:pt idx="30">
                  <c:v>Camden</c:v>
                </c:pt>
                <c:pt idx="31">
                  <c:v>Enfield</c:v>
                </c:pt>
              </c:strCache>
            </c:strRef>
          </c:cat>
          <c:val>
            <c:numRef>
              <c:f>'47'!$AE$27:$AE$58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4.0129596998806303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71D1-EF40-8E64-2D5D1D318952}"/>
            </c:ext>
          </c:extLst>
        </c:ser>
        <c:ser>
          <c:idx val="1"/>
          <c:order val="1"/>
          <c:tx>
            <c:strRef>
              <c:f>'47'!$AF$26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'47'!$AD$27:$AD$58</c:f>
              <c:strCache>
                <c:ptCount val="32"/>
                <c:pt idx="0">
                  <c:v>Newham</c:v>
                </c:pt>
                <c:pt idx="1">
                  <c:v>Hammersmith and Fulham</c:v>
                </c:pt>
                <c:pt idx="2">
                  <c:v>Greenwich</c:v>
                </c:pt>
                <c:pt idx="3">
                  <c:v>Kensington and Chelsea</c:v>
                </c:pt>
                <c:pt idx="4">
                  <c:v>Haringey</c:v>
                </c:pt>
                <c:pt idx="5">
                  <c:v>Havering</c:v>
                </c:pt>
                <c:pt idx="6">
                  <c:v>Hackney</c:v>
                </c:pt>
                <c:pt idx="7">
                  <c:v>Barking and Dagenham</c:v>
                </c:pt>
                <c:pt idx="8">
                  <c:v>Kingston</c:v>
                </c:pt>
                <c:pt idx="9">
                  <c:v>Hounslow</c:v>
                </c:pt>
                <c:pt idx="10">
                  <c:v>Harrow</c:v>
                </c:pt>
                <c:pt idx="11">
                  <c:v>Southwark</c:v>
                </c:pt>
                <c:pt idx="12">
                  <c:v>Merton</c:v>
                </c:pt>
                <c:pt idx="13">
                  <c:v>Richmond</c:v>
                </c:pt>
                <c:pt idx="14">
                  <c:v>Brent</c:v>
                </c:pt>
                <c:pt idx="15">
                  <c:v>Waltham Forest</c:v>
                </c:pt>
                <c:pt idx="16">
                  <c:v>Redbridge</c:v>
                </c:pt>
                <c:pt idx="17">
                  <c:v>Tower Hamlets</c:v>
                </c:pt>
                <c:pt idx="18">
                  <c:v>Hillingdon</c:v>
                </c:pt>
                <c:pt idx="19">
                  <c:v>Bexley</c:v>
                </c:pt>
                <c:pt idx="20">
                  <c:v>Westminster</c:v>
                </c:pt>
                <c:pt idx="21">
                  <c:v>Ealing</c:v>
                </c:pt>
                <c:pt idx="22">
                  <c:v>Lewisham</c:v>
                </c:pt>
                <c:pt idx="23">
                  <c:v>Bromley</c:v>
                </c:pt>
                <c:pt idx="24">
                  <c:v>Lambeth</c:v>
                </c:pt>
                <c:pt idx="25">
                  <c:v>Croydon</c:v>
                </c:pt>
                <c:pt idx="26">
                  <c:v>Barnet</c:v>
                </c:pt>
                <c:pt idx="27">
                  <c:v>Sutton</c:v>
                </c:pt>
                <c:pt idx="28">
                  <c:v>Wandsworth</c:v>
                </c:pt>
                <c:pt idx="29">
                  <c:v>Islington</c:v>
                </c:pt>
                <c:pt idx="30">
                  <c:v>Camden</c:v>
                </c:pt>
                <c:pt idx="31">
                  <c:v>Enfield</c:v>
                </c:pt>
              </c:strCache>
            </c:strRef>
          </c:cat>
          <c:val>
            <c:numRef>
              <c:f>'47'!$AF$27:$AF$58</c:f>
              <c:numCache>
                <c:formatCode>General</c:formatCode>
                <c:ptCount val="32"/>
                <c:pt idx="0">
                  <c:v>0</c:v>
                </c:pt>
                <c:pt idx="1">
                  <c:v>0</c:v>
                </c:pt>
                <c:pt idx="2">
                  <c:v>0</c:v>
                </c:pt>
                <c:pt idx="3">
                  <c:v>0</c:v>
                </c:pt>
                <c:pt idx="4">
                  <c:v>0</c:v>
                </c:pt>
                <c:pt idx="5">
                  <c:v>0</c:v>
                </c:pt>
                <c:pt idx="6">
                  <c:v>0</c:v>
                </c:pt>
                <c:pt idx="7">
                  <c:v>0</c:v>
                </c:pt>
                <c:pt idx="8">
                  <c:v>3.8457263532288501</c:v>
                </c:pt>
                <c:pt idx="9">
                  <c:v>0</c:v>
                </c:pt>
                <c:pt idx="10">
                  <c:v>3.92520475969711</c:v>
                </c:pt>
                <c:pt idx="11">
                  <c:v>0</c:v>
                </c:pt>
                <c:pt idx="12">
                  <c:v>4.0087568188343399</c:v>
                </c:pt>
                <c:pt idx="13">
                  <c:v>0</c:v>
                </c:pt>
                <c:pt idx="14">
                  <c:v>0</c:v>
                </c:pt>
                <c:pt idx="15">
                  <c:v>0</c:v>
                </c:pt>
                <c:pt idx="16">
                  <c:v>0</c:v>
                </c:pt>
                <c:pt idx="17">
                  <c:v>0</c:v>
                </c:pt>
                <c:pt idx="18">
                  <c:v>0</c:v>
                </c:pt>
                <c:pt idx="19">
                  <c:v>0</c:v>
                </c:pt>
                <c:pt idx="20">
                  <c:v>0</c:v>
                </c:pt>
                <c:pt idx="21">
                  <c:v>0</c:v>
                </c:pt>
                <c:pt idx="22">
                  <c:v>0</c:v>
                </c:pt>
                <c:pt idx="23">
                  <c:v>4.4347981016861304</c:v>
                </c:pt>
                <c:pt idx="24">
                  <c:v>0</c:v>
                </c:pt>
                <c:pt idx="25">
                  <c:v>0</c:v>
                </c:pt>
                <c:pt idx="26">
                  <c:v>4.5885328836425003</c:v>
                </c:pt>
                <c:pt idx="27">
                  <c:v>4.6638931464856599</c:v>
                </c:pt>
                <c:pt idx="28">
                  <c:v>0</c:v>
                </c:pt>
                <c:pt idx="29">
                  <c:v>0</c:v>
                </c:pt>
                <c:pt idx="30">
                  <c:v>0</c:v>
                </c:pt>
                <c:pt idx="31">
                  <c:v>0</c:v>
                </c:pt>
              </c:numCache>
            </c:numRef>
          </c:val>
          <c:extLst>
            <c:ext xmlns:c16="http://schemas.microsoft.com/office/drawing/2014/chart" uri="{C3380CC4-5D6E-409C-BE32-E72D297353CC}">
              <c16:uniqueId val="{00000001-71D1-EF40-8E64-2D5D1D318952}"/>
            </c:ext>
          </c:extLst>
        </c:ser>
        <c:ser>
          <c:idx val="2"/>
          <c:order val="2"/>
          <c:tx>
            <c:strRef>
              <c:f>'47'!$AG$26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'47'!$AD$27:$AD$58</c:f>
              <c:strCache>
                <c:ptCount val="32"/>
                <c:pt idx="0">
                  <c:v>Newham</c:v>
                </c:pt>
                <c:pt idx="1">
                  <c:v>Hammersmith and Fulham</c:v>
                </c:pt>
                <c:pt idx="2">
                  <c:v>Greenwich</c:v>
                </c:pt>
                <c:pt idx="3">
                  <c:v>Kensington and Chelsea</c:v>
                </c:pt>
                <c:pt idx="4">
                  <c:v>Haringey</c:v>
                </c:pt>
                <c:pt idx="5">
                  <c:v>Havering</c:v>
                </c:pt>
                <c:pt idx="6">
                  <c:v>Hackney</c:v>
                </c:pt>
                <c:pt idx="7">
                  <c:v>Barking and Dagenham</c:v>
                </c:pt>
                <c:pt idx="8">
                  <c:v>Kingston</c:v>
                </c:pt>
                <c:pt idx="9">
                  <c:v>Hounslow</c:v>
                </c:pt>
                <c:pt idx="10">
                  <c:v>Harrow</c:v>
                </c:pt>
                <c:pt idx="11">
                  <c:v>Southwark</c:v>
                </c:pt>
                <c:pt idx="12">
                  <c:v>Merton</c:v>
                </c:pt>
                <c:pt idx="13">
                  <c:v>Richmond</c:v>
                </c:pt>
                <c:pt idx="14">
                  <c:v>Brent</c:v>
                </c:pt>
                <c:pt idx="15">
                  <c:v>Waltham Forest</c:v>
                </c:pt>
                <c:pt idx="16">
                  <c:v>Redbridge</c:v>
                </c:pt>
                <c:pt idx="17">
                  <c:v>Tower Hamlets</c:v>
                </c:pt>
                <c:pt idx="18">
                  <c:v>Hillingdon</c:v>
                </c:pt>
                <c:pt idx="19">
                  <c:v>Bexley</c:v>
                </c:pt>
                <c:pt idx="20">
                  <c:v>Westminster</c:v>
                </c:pt>
                <c:pt idx="21">
                  <c:v>Ealing</c:v>
                </c:pt>
                <c:pt idx="22">
                  <c:v>Lewisham</c:v>
                </c:pt>
                <c:pt idx="23">
                  <c:v>Bromley</c:v>
                </c:pt>
                <c:pt idx="24">
                  <c:v>Lambeth</c:v>
                </c:pt>
                <c:pt idx="25">
                  <c:v>Croydon</c:v>
                </c:pt>
                <c:pt idx="26">
                  <c:v>Barnet</c:v>
                </c:pt>
                <c:pt idx="27">
                  <c:v>Sutton</c:v>
                </c:pt>
                <c:pt idx="28">
                  <c:v>Wandsworth</c:v>
                </c:pt>
                <c:pt idx="29">
                  <c:v>Islington</c:v>
                </c:pt>
                <c:pt idx="30">
                  <c:v>Camden</c:v>
                </c:pt>
                <c:pt idx="31">
                  <c:v>Enfield</c:v>
                </c:pt>
              </c:strCache>
            </c:strRef>
          </c:cat>
          <c:val>
            <c:numRef>
              <c:f>'47'!$AG$27:$AG$58</c:f>
              <c:numCache>
                <c:formatCode>General</c:formatCode>
                <c:ptCount val="32"/>
                <c:pt idx="0">
                  <c:v>3.33475844377939</c:v>
                </c:pt>
                <c:pt idx="1">
                  <c:v>3.4145465966707</c:v>
                </c:pt>
                <c:pt idx="2">
                  <c:v>3.6024100186113999</c:v>
                </c:pt>
                <c:pt idx="3">
                  <c:v>3.6528999552706098</c:v>
                </c:pt>
                <c:pt idx="4">
                  <c:v>3.6926485521740502</c:v>
                </c:pt>
                <c:pt idx="5">
                  <c:v>3.6981051735150099</c:v>
                </c:pt>
                <c:pt idx="6">
                  <c:v>3.7211221122112201</c:v>
                </c:pt>
                <c:pt idx="7">
                  <c:v>3.7913840348591701</c:v>
                </c:pt>
                <c:pt idx="8">
                  <c:v>0</c:v>
                </c:pt>
                <c:pt idx="9">
                  <c:v>3.8546191717347198</c:v>
                </c:pt>
                <c:pt idx="10">
                  <c:v>0</c:v>
                </c:pt>
                <c:pt idx="11">
                  <c:v>3.9963361264714901</c:v>
                </c:pt>
                <c:pt idx="12">
                  <c:v>0</c:v>
                </c:pt>
                <c:pt idx="13">
                  <c:v>0</c:v>
                </c:pt>
                <c:pt idx="14">
                  <c:v>4.0715513677017796</c:v>
                </c:pt>
                <c:pt idx="15">
                  <c:v>4.07251211682508</c:v>
                </c:pt>
                <c:pt idx="16">
                  <c:v>4.1522914678607297</c:v>
                </c:pt>
                <c:pt idx="17">
                  <c:v>4.1755944604128601</c:v>
                </c:pt>
                <c:pt idx="18">
                  <c:v>4.1919903866152097</c:v>
                </c:pt>
                <c:pt idx="19">
                  <c:v>4.2011271316694696</c:v>
                </c:pt>
                <c:pt idx="20">
                  <c:v>4.2085740780369498</c:v>
                </c:pt>
                <c:pt idx="21">
                  <c:v>4.2436782523924199</c:v>
                </c:pt>
                <c:pt idx="22">
                  <c:v>4.2856700807624497</c:v>
                </c:pt>
                <c:pt idx="23">
                  <c:v>0</c:v>
                </c:pt>
                <c:pt idx="24">
                  <c:v>4.4984199764545503</c:v>
                </c:pt>
                <c:pt idx="25">
                  <c:v>4.5136243242262601</c:v>
                </c:pt>
                <c:pt idx="26">
                  <c:v>0</c:v>
                </c:pt>
                <c:pt idx="27">
                  <c:v>0</c:v>
                </c:pt>
                <c:pt idx="28">
                  <c:v>4.7171914182223498</c:v>
                </c:pt>
                <c:pt idx="29">
                  <c:v>4.7467548994655102</c:v>
                </c:pt>
                <c:pt idx="30">
                  <c:v>4.8833545870527297</c:v>
                </c:pt>
                <c:pt idx="31">
                  <c:v>5.3373928171989604</c:v>
                </c:pt>
              </c:numCache>
            </c:numRef>
          </c:val>
          <c:extLst>
            <c:ext xmlns:c16="http://schemas.microsoft.com/office/drawing/2014/chart" uri="{C3380CC4-5D6E-409C-BE32-E72D297353CC}">
              <c16:uniqueId val="{00000002-71D1-EF40-8E64-2D5D1D318952}"/>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'47'!$AH$26</c:f>
              <c:strCache>
                <c:ptCount val="1"/>
                <c:pt idx="0">
                  <c:v>London</c:v>
                </c:pt>
              </c:strCache>
            </c:strRef>
          </c:tx>
          <c:spPr>
            <a:ln w="31750">
              <a:solidFill>
                <a:schemeClr val="bg1">
                  <a:lumMod val="50000"/>
                </a:schemeClr>
              </a:solidFill>
              <a:prstDash val="solid"/>
            </a:ln>
          </c:spPr>
          <c:marker>
            <c:symbol val="none"/>
          </c:marker>
          <c:cat>
            <c:strRef>
              <c:f>'47'!$AD$27:$AD$58</c:f>
              <c:strCache>
                <c:ptCount val="32"/>
                <c:pt idx="0">
                  <c:v>Newham</c:v>
                </c:pt>
                <c:pt idx="1">
                  <c:v>Hammersmith and Fulham</c:v>
                </c:pt>
                <c:pt idx="2">
                  <c:v>Greenwich</c:v>
                </c:pt>
                <c:pt idx="3">
                  <c:v>Kensington and Chelsea</c:v>
                </c:pt>
                <c:pt idx="4">
                  <c:v>Haringey</c:v>
                </c:pt>
                <c:pt idx="5">
                  <c:v>Havering</c:v>
                </c:pt>
                <c:pt idx="6">
                  <c:v>Hackney</c:v>
                </c:pt>
                <c:pt idx="7">
                  <c:v>Barking and Dagenham</c:v>
                </c:pt>
                <c:pt idx="8">
                  <c:v>Kingston</c:v>
                </c:pt>
                <c:pt idx="9">
                  <c:v>Hounslow</c:v>
                </c:pt>
                <c:pt idx="10">
                  <c:v>Harrow</c:v>
                </c:pt>
                <c:pt idx="11">
                  <c:v>Southwark</c:v>
                </c:pt>
                <c:pt idx="12">
                  <c:v>Merton</c:v>
                </c:pt>
                <c:pt idx="13">
                  <c:v>Richmond</c:v>
                </c:pt>
                <c:pt idx="14">
                  <c:v>Brent</c:v>
                </c:pt>
                <c:pt idx="15">
                  <c:v>Waltham Forest</c:v>
                </c:pt>
                <c:pt idx="16">
                  <c:v>Redbridge</c:v>
                </c:pt>
                <c:pt idx="17">
                  <c:v>Tower Hamlets</c:v>
                </c:pt>
                <c:pt idx="18">
                  <c:v>Hillingdon</c:v>
                </c:pt>
                <c:pt idx="19">
                  <c:v>Bexley</c:v>
                </c:pt>
                <c:pt idx="20">
                  <c:v>Westminster</c:v>
                </c:pt>
                <c:pt idx="21">
                  <c:v>Ealing</c:v>
                </c:pt>
                <c:pt idx="22">
                  <c:v>Lewisham</c:v>
                </c:pt>
                <c:pt idx="23">
                  <c:v>Bromley</c:v>
                </c:pt>
                <c:pt idx="24">
                  <c:v>Lambeth</c:v>
                </c:pt>
                <c:pt idx="25">
                  <c:v>Croydon</c:v>
                </c:pt>
                <c:pt idx="26">
                  <c:v>Barnet</c:v>
                </c:pt>
                <c:pt idx="27">
                  <c:v>Sutton</c:v>
                </c:pt>
                <c:pt idx="28">
                  <c:v>Wandsworth</c:v>
                </c:pt>
                <c:pt idx="29">
                  <c:v>Islington</c:v>
                </c:pt>
                <c:pt idx="30">
                  <c:v>Camden</c:v>
                </c:pt>
                <c:pt idx="31">
                  <c:v>Enfield</c:v>
                </c:pt>
              </c:strCache>
            </c:strRef>
          </c:cat>
          <c:val>
            <c:numRef>
              <c:f>'47'!$AH$27:$AH$58</c:f>
              <c:numCache>
                <c:formatCode>General</c:formatCode>
                <c:ptCount val="32"/>
                <c:pt idx="0">
                  <c:v>4.17</c:v>
                </c:pt>
                <c:pt idx="1">
                  <c:v>4.17</c:v>
                </c:pt>
                <c:pt idx="2">
                  <c:v>4.17</c:v>
                </c:pt>
                <c:pt idx="3">
                  <c:v>4.17</c:v>
                </c:pt>
                <c:pt idx="4">
                  <c:v>4.17</c:v>
                </c:pt>
                <c:pt idx="5">
                  <c:v>4.17</c:v>
                </c:pt>
                <c:pt idx="6">
                  <c:v>4.17</c:v>
                </c:pt>
                <c:pt idx="7">
                  <c:v>4.17</c:v>
                </c:pt>
                <c:pt idx="8">
                  <c:v>4.17</c:v>
                </c:pt>
                <c:pt idx="9">
                  <c:v>4.17</c:v>
                </c:pt>
                <c:pt idx="10">
                  <c:v>4.17</c:v>
                </c:pt>
                <c:pt idx="11">
                  <c:v>4.17</c:v>
                </c:pt>
                <c:pt idx="12">
                  <c:v>4.17</c:v>
                </c:pt>
                <c:pt idx="13">
                  <c:v>4.17</c:v>
                </c:pt>
                <c:pt idx="14">
                  <c:v>4.17</c:v>
                </c:pt>
                <c:pt idx="15">
                  <c:v>4.17</c:v>
                </c:pt>
                <c:pt idx="16">
                  <c:v>4.17</c:v>
                </c:pt>
                <c:pt idx="17">
                  <c:v>4.17</c:v>
                </c:pt>
                <c:pt idx="18">
                  <c:v>4.17</c:v>
                </c:pt>
                <c:pt idx="19">
                  <c:v>4.17</c:v>
                </c:pt>
                <c:pt idx="20">
                  <c:v>4.17</c:v>
                </c:pt>
                <c:pt idx="21">
                  <c:v>4.17</c:v>
                </c:pt>
                <c:pt idx="22">
                  <c:v>4.17</c:v>
                </c:pt>
                <c:pt idx="23">
                  <c:v>4.17</c:v>
                </c:pt>
                <c:pt idx="24">
                  <c:v>4.17</c:v>
                </c:pt>
                <c:pt idx="25">
                  <c:v>4.17</c:v>
                </c:pt>
                <c:pt idx="26">
                  <c:v>4.17</c:v>
                </c:pt>
                <c:pt idx="27">
                  <c:v>4.17</c:v>
                </c:pt>
                <c:pt idx="28">
                  <c:v>4.17</c:v>
                </c:pt>
                <c:pt idx="29">
                  <c:v>4.17</c:v>
                </c:pt>
                <c:pt idx="30">
                  <c:v>4.17</c:v>
                </c:pt>
                <c:pt idx="31">
                  <c:v>4.17</c:v>
                </c:pt>
              </c:numCache>
            </c:numRef>
          </c:val>
          <c:smooth val="0"/>
          <c:extLst>
            <c:ext xmlns:c16="http://schemas.microsoft.com/office/drawing/2014/chart" uri="{C3380CC4-5D6E-409C-BE32-E72D297353CC}">
              <c16:uniqueId val="{00000003-71D1-EF40-8E64-2D5D1D318952}"/>
            </c:ext>
          </c:extLst>
        </c:ser>
        <c:ser>
          <c:idx val="4"/>
          <c:order val="4"/>
          <c:tx>
            <c:strRef>
              <c:f>'47'!$AI$26</c:f>
              <c:strCache>
                <c:ptCount val="1"/>
                <c:pt idx="0">
                  <c:v>England</c:v>
                </c:pt>
              </c:strCache>
            </c:strRef>
          </c:tx>
          <c:spPr>
            <a:ln w="31750">
              <a:solidFill>
                <a:schemeClr val="tx1"/>
              </a:solidFill>
              <a:prstDash val="solid"/>
            </a:ln>
          </c:spPr>
          <c:marker>
            <c:symbol val="none"/>
          </c:marker>
          <c:cat>
            <c:strRef>
              <c:f>'47'!$AD$27:$AD$58</c:f>
              <c:strCache>
                <c:ptCount val="32"/>
                <c:pt idx="0">
                  <c:v>Newham</c:v>
                </c:pt>
                <c:pt idx="1">
                  <c:v>Hammersmith and Fulham</c:v>
                </c:pt>
                <c:pt idx="2">
                  <c:v>Greenwich</c:v>
                </c:pt>
                <c:pt idx="3">
                  <c:v>Kensington and Chelsea</c:v>
                </c:pt>
                <c:pt idx="4">
                  <c:v>Haringey</c:v>
                </c:pt>
                <c:pt idx="5">
                  <c:v>Havering</c:v>
                </c:pt>
                <c:pt idx="6">
                  <c:v>Hackney</c:v>
                </c:pt>
                <c:pt idx="7">
                  <c:v>Barking and Dagenham</c:v>
                </c:pt>
                <c:pt idx="8">
                  <c:v>Kingston</c:v>
                </c:pt>
                <c:pt idx="9">
                  <c:v>Hounslow</c:v>
                </c:pt>
                <c:pt idx="10">
                  <c:v>Harrow</c:v>
                </c:pt>
                <c:pt idx="11">
                  <c:v>Southwark</c:v>
                </c:pt>
                <c:pt idx="12">
                  <c:v>Merton</c:v>
                </c:pt>
                <c:pt idx="13">
                  <c:v>Richmond</c:v>
                </c:pt>
                <c:pt idx="14">
                  <c:v>Brent</c:v>
                </c:pt>
                <c:pt idx="15">
                  <c:v>Waltham Forest</c:v>
                </c:pt>
                <c:pt idx="16">
                  <c:v>Redbridge</c:v>
                </c:pt>
                <c:pt idx="17">
                  <c:v>Tower Hamlets</c:v>
                </c:pt>
                <c:pt idx="18">
                  <c:v>Hillingdon</c:v>
                </c:pt>
                <c:pt idx="19">
                  <c:v>Bexley</c:v>
                </c:pt>
                <c:pt idx="20">
                  <c:v>Westminster</c:v>
                </c:pt>
                <c:pt idx="21">
                  <c:v>Ealing</c:v>
                </c:pt>
                <c:pt idx="22">
                  <c:v>Lewisham</c:v>
                </c:pt>
                <c:pt idx="23">
                  <c:v>Bromley</c:v>
                </c:pt>
                <c:pt idx="24">
                  <c:v>Lambeth</c:v>
                </c:pt>
                <c:pt idx="25">
                  <c:v>Croydon</c:v>
                </c:pt>
                <c:pt idx="26">
                  <c:v>Barnet</c:v>
                </c:pt>
                <c:pt idx="27">
                  <c:v>Sutton</c:v>
                </c:pt>
                <c:pt idx="28">
                  <c:v>Wandsworth</c:v>
                </c:pt>
                <c:pt idx="29">
                  <c:v>Islington</c:v>
                </c:pt>
                <c:pt idx="30">
                  <c:v>Camden</c:v>
                </c:pt>
                <c:pt idx="31">
                  <c:v>Enfield</c:v>
                </c:pt>
              </c:strCache>
            </c:strRef>
          </c:cat>
          <c:val>
            <c:numRef>
              <c:f>'47'!$AI$27:$AI$58</c:f>
              <c:numCache>
                <c:formatCode>General</c:formatCode>
                <c:ptCount val="32"/>
                <c:pt idx="0">
                  <c:v>3.97</c:v>
                </c:pt>
                <c:pt idx="1">
                  <c:v>3.97</c:v>
                </c:pt>
                <c:pt idx="2">
                  <c:v>3.97</c:v>
                </c:pt>
                <c:pt idx="3">
                  <c:v>3.97</c:v>
                </c:pt>
                <c:pt idx="4">
                  <c:v>3.97</c:v>
                </c:pt>
                <c:pt idx="5">
                  <c:v>3.97</c:v>
                </c:pt>
                <c:pt idx="6">
                  <c:v>3.97</c:v>
                </c:pt>
                <c:pt idx="7">
                  <c:v>3.97</c:v>
                </c:pt>
                <c:pt idx="8">
                  <c:v>3.97</c:v>
                </c:pt>
                <c:pt idx="9">
                  <c:v>3.97</c:v>
                </c:pt>
                <c:pt idx="10">
                  <c:v>3.97</c:v>
                </c:pt>
                <c:pt idx="11">
                  <c:v>3.97</c:v>
                </c:pt>
                <c:pt idx="12">
                  <c:v>3.97</c:v>
                </c:pt>
                <c:pt idx="13">
                  <c:v>3.97</c:v>
                </c:pt>
                <c:pt idx="14">
                  <c:v>3.97</c:v>
                </c:pt>
                <c:pt idx="15">
                  <c:v>3.97</c:v>
                </c:pt>
                <c:pt idx="16">
                  <c:v>3.97</c:v>
                </c:pt>
                <c:pt idx="17">
                  <c:v>3.97</c:v>
                </c:pt>
                <c:pt idx="18">
                  <c:v>3.97</c:v>
                </c:pt>
                <c:pt idx="19">
                  <c:v>3.97</c:v>
                </c:pt>
                <c:pt idx="20">
                  <c:v>3.97</c:v>
                </c:pt>
                <c:pt idx="21">
                  <c:v>3.97</c:v>
                </c:pt>
                <c:pt idx="22">
                  <c:v>3.97</c:v>
                </c:pt>
                <c:pt idx="23">
                  <c:v>3.97</c:v>
                </c:pt>
                <c:pt idx="24">
                  <c:v>3.97</c:v>
                </c:pt>
                <c:pt idx="25">
                  <c:v>3.97</c:v>
                </c:pt>
                <c:pt idx="26">
                  <c:v>3.97</c:v>
                </c:pt>
                <c:pt idx="27">
                  <c:v>3.97</c:v>
                </c:pt>
                <c:pt idx="28">
                  <c:v>3.97</c:v>
                </c:pt>
                <c:pt idx="29">
                  <c:v>3.97</c:v>
                </c:pt>
                <c:pt idx="30">
                  <c:v>3.97</c:v>
                </c:pt>
                <c:pt idx="31">
                  <c:v>3.97</c:v>
                </c:pt>
              </c:numCache>
            </c:numRef>
          </c:val>
          <c:smooth val="0"/>
          <c:extLst>
            <c:ext xmlns:c16="http://schemas.microsoft.com/office/drawing/2014/chart" uri="{C3380CC4-5D6E-409C-BE32-E72D297353CC}">
              <c16:uniqueId val="{00000004-71D1-EF40-8E64-2D5D1D318952}"/>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'47'!$U$4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'47'!$Y$1</c:f>
              <c:strCache>
                <c:ptCount val="1"/>
                <c:pt idx="0">
                  <c:v>England</c:v>
                </c:pt>
              </c:strCache>
            </c:strRef>
          </c:tx>
          <c:spPr>
            <a:ln w="38100">
              <a:solidFill>
                <a:schemeClr val="tx1"/>
              </a:solidFill>
              <a:prstDash val="solid"/>
            </a:ln>
          </c:spPr>
          <c:marker>
            <c:symbol val="none"/>
          </c:marker>
          <c:cat>
            <c:strRef>
              <c:f>'47'!$X$2:$X$5</c:f>
              <c:strCache>
                <c:ptCount val="4"/>
                <c:pt idx="0">
                  <c:v>2017</c:v>
                </c:pt>
                <c:pt idx="1">
                  <c:v>2018</c:v>
                </c:pt>
                <c:pt idx="2">
                  <c:v>2019</c:v>
                </c:pt>
                <c:pt idx="3">
                  <c:v>2020</c:v>
                </c:pt>
              </c:strCache>
            </c:strRef>
          </c:cat>
          <c:val>
            <c:numRef>
              <c:f>'47'!$Y$2:$Y$5</c:f>
              <c:numCache>
                <c:formatCode>General</c:formatCode>
                <c:ptCount val="4"/>
                <c:pt idx="0">
                  <c:v>4.33</c:v>
                </c:pt>
                <c:pt idx="1">
                  <c:v>4.32</c:v>
                </c:pt>
                <c:pt idx="2">
                  <c:v>4.34</c:v>
                </c:pt>
                <c:pt idx="3">
                  <c:v>3.97</c:v>
                </c:pt>
              </c:numCache>
            </c:numRef>
          </c:val>
          <c:smooth val="0"/>
          <c:extLst>
            <c:ext xmlns:c16="http://schemas.microsoft.com/office/drawing/2014/chart" uri="{C3380CC4-5D6E-409C-BE32-E72D297353CC}">
              <c16:uniqueId val="{00000000-A825-D643-BCA2-FBC80EEEC842}"/>
            </c:ext>
          </c:extLst>
        </c:ser>
        <c:ser>
          <c:idx val="1"/>
          <c:order val="1"/>
          <c:tx>
            <c:strRef>
              <c:f>'47'!$Z$1</c:f>
              <c:strCache>
                <c:ptCount val="1"/>
                <c:pt idx="0">
                  <c:v>London</c:v>
                </c:pt>
              </c:strCache>
            </c:strRef>
          </c:tx>
          <c:spPr>
            <a:ln w="38100">
              <a:solidFill>
                <a:schemeClr val="bg1">
                  <a:lumMod val="50000"/>
                </a:schemeClr>
              </a:solidFill>
              <a:prstDash val="solid"/>
            </a:ln>
          </c:spPr>
          <c:marker>
            <c:symbol val="none"/>
          </c:marker>
          <c:cat>
            <c:strRef>
              <c:f>'47'!$X$2:$X$5</c:f>
              <c:strCache>
                <c:ptCount val="4"/>
                <c:pt idx="0">
                  <c:v>2017</c:v>
                </c:pt>
                <c:pt idx="1">
                  <c:v>2018</c:v>
                </c:pt>
                <c:pt idx="2">
                  <c:v>2019</c:v>
                </c:pt>
                <c:pt idx="3">
                  <c:v>2020</c:v>
                </c:pt>
              </c:strCache>
            </c:strRef>
          </c:cat>
          <c:val>
            <c:numRef>
              <c:f>'47'!$Z$2:$Z$5</c:f>
              <c:numCache>
                <c:formatCode>General</c:formatCode>
                <c:ptCount val="4"/>
                <c:pt idx="0">
                  <c:v>4.5</c:v>
                </c:pt>
                <c:pt idx="1">
                  <c:v>4.5</c:v>
                </c:pt>
                <c:pt idx="2">
                  <c:v>4.54</c:v>
                </c:pt>
                <c:pt idx="3">
                  <c:v>4.17</c:v>
                </c:pt>
              </c:numCache>
            </c:numRef>
          </c:val>
          <c:smooth val="0"/>
          <c:extLst>
            <c:ext xmlns:c16="http://schemas.microsoft.com/office/drawing/2014/chart" uri="{C3380CC4-5D6E-409C-BE32-E72D297353CC}">
              <c16:uniqueId val="{00000001-A825-D643-BCA2-FBC80EEEC842}"/>
            </c:ext>
          </c:extLst>
        </c:ser>
        <c:ser>
          <c:idx val="2"/>
          <c:order val="2"/>
          <c:tx>
            <c:strRef>
              <c:f>'47'!$AA$1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'47'!$X$2:$X$5</c:f>
              <c:strCache>
                <c:ptCount val="4"/>
                <c:pt idx="0">
                  <c:v>2017</c:v>
                </c:pt>
                <c:pt idx="1">
                  <c:v>2018</c:v>
                </c:pt>
                <c:pt idx="2">
                  <c:v>2019</c:v>
                </c:pt>
                <c:pt idx="3">
                  <c:v>2020</c:v>
                </c:pt>
              </c:strCache>
            </c:strRef>
          </c:cat>
          <c:val>
            <c:numRef>
              <c:f>'47'!$AA$2:$AA$5</c:f>
              <c:numCache>
                <c:formatCode>General</c:formatCode>
                <c:ptCount val="4"/>
                <c:pt idx="0">
                  <c:v>4.3</c:v>
                </c:pt>
                <c:pt idx="1">
                  <c:v>4.38</c:v>
                </c:pt>
                <c:pt idx="2">
                  <c:v>4.37</c:v>
                </c:pt>
                <c:pt idx="3">
                  <c:v>4.0129596998806303</c:v>
                </c:pt>
              </c:numCache>
            </c:numRef>
          </c:val>
          <c:smooth val="0"/>
          <c:extLst>
            <c:ext xmlns:c16="http://schemas.microsoft.com/office/drawing/2014/chart" uri="{C3380CC4-5D6E-409C-BE32-E72D297353CC}">
              <c16:uniqueId val="{00000002-A825-D643-BCA2-FBC80EEEC842}"/>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'47'!$U$4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'48'!$AE$26</c:f>
              <c:strCache>
                <c:ptCount val="1"/>
                <c:pt idx="0">
                  <c:v>Richmond</c:v>
                </c:pt>
              </c:strCache>
            </c:strRef>
          </c:tx>
          <c:spPr>
            <a:solidFill>
              <a:srgbClr val="7030A0"/>
            </a:solidFill>
            <a:ln>
              <a:solidFill>
                <a:schemeClr val="accent4">
                  <a:lumMod val="50000"/>
                </a:schemeClr>
              </a:solidFill>
              <a:prstDash val="solid"/>
            </a:ln>
          </c:spPr>
          <c:invertIfNegative val="0"/>
          <c:cat>
            <c:strRef>
              <c:f>'48'!$AD$27:$AD$58</c:f>
              <c:strCache>
                <c:ptCount val="32"/>
                <c:pt idx="0">
                  <c:v>Richmond</c:v>
                </c:pt>
                <c:pt idx="1">
                  <c:v>Kensington and Chelsea</c:v>
                </c:pt>
                <c:pt idx="2">
                  <c:v>Croydon</c:v>
                </c:pt>
                <c:pt idx="3">
                  <c:v>Westminster</c:v>
                </c:pt>
                <c:pt idx="4">
                  <c:v>Bromley</c:v>
                </c:pt>
                <c:pt idx="5">
                  <c:v>Wandsworth</c:v>
                </c:pt>
                <c:pt idx="6">
                  <c:v>Redbridge</c:v>
                </c:pt>
                <c:pt idx="7">
                  <c:v>Sutton</c:v>
                </c:pt>
                <c:pt idx="8">
                  <c:v>Havering</c:v>
                </c:pt>
                <c:pt idx="9">
                  <c:v>Merton</c:v>
                </c:pt>
                <c:pt idx="10">
                  <c:v>Kingston</c:v>
                </c:pt>
                <c:pt idx="11">
                  <c:v>Barnet</c:v>
                </c:pt>
                <c:pt idx="12">
                  <c:v>Camden</c:v>
                </c:pt>
                <c:pt idx="13">
                  <c:v>Lambeth</c:v>
                </c:pt>
                <c:pt idx="14">
                  <c:v>Bexley</c:v>
                </c:pt>
                <c:pt idx="15">
                  <c:v>Southwark</c:v>
                </c:pt>
                <c:pt idx="16">
                  <c:v>Harrow</c:v>
                </c:pt>
                <c:pt idx="17">
                  <c:v>Hounslow</c:v>
                </c:pt>
                <c:pt idx="18">
                  <c:v>Hillingdon</c:v>
                </c:pt>
                <c:pt idx="19">
                  <c:v>Waltham Forest</c:v>
                </c:pt>
                <c:pt idx="20">
                  <c:v>Ealing</c:v>
                </c:pt>
                <c:pt idx="21">
                  <c:v>Enfield</c:v>
                </c:pt>
                <c:pt idx="22">
                  <c:v>Tower Hamlets</c:v>
                </c:pt>
                <c:pt idx="23">
                  <c:v>Hammersmith and Fulham</c:v>
                </c:pt>
                <c:pt idx="24">
                  <c:v>Haringey</c:v>
                </c:pt>
                <c:pt idx="25">
                  <c:v>Greenwich</c:v>
                </c:pt>
                <c:pt idx="26">
                  <c:v>Newham</c:v>
                </c:pt>
                <c:pt idx="27">
                  <c:v>Islington</c:v>
                </c:pt>
                <c:pt idx="28">
                  <c:v>Barking and Dagenham</c:v>
                </c:pt>
                <c:pt idx="29">
                  <c:v>Brent</c:v>
                </c:pt>
                <c:pt idx="30">
                  <c:v>Lewisham</c:v>
                </c:pt>
                <c:pt idx="31">
                  <c:v>Hackney</c:v>
                </c:pt>
              </c:strCache>
            </c:strRef>
          </c:cat>
          <c:val>
            <c:numRef>
              <c:f>'48'!$AE$27:$AE$58</c:f>
              <c:numCache>
                <c:formatCode>General</c:formatCode>
                <c:ptCount val="32"/>
                <c:pt idx="0">
                  <c:v>778.37855999999999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3ACE-F747-B44A-DEF2A7E50398}"/>
            </c:ext>
          </c:extLst>
        </c:ser>
        <c:ser>
          <c:idx val="1"/>
          <c:order val="1"/>
          <c:tx>
            <c:strRef>
              <c:f>'48'!$AF$26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'48'!$AD$27:$AD$58</c:f>
              <c:strCache>
                <c:ptCount val="32"/>
                <c:pt idx="0">
                  <c:v>Richmond</c:v>
                </c:pt>
                <c:pt idx="1">
                  <c:v>Kensington and Chelsea</c:v>
                </c:pt>
                <c:pt idx="2">
                  <c:v>Croydon</c:v>
                </c:pt>
                <c:pt idx="3">
                  <c:v>Westminster</c:v>
                </c:pt>
                <c:pt idx="4">
                  <c:v>Bromley</c:v>
                </c:pt>
                <c:pt idx="5">
                  <c:v>Wandsworth</c:v>
                </c:pt>
                <c:pt idx="6">
                  <c:v>Redbridge</c:v>
                </c:pt>
                <c:pt idx="7">
                  <c:v>Sutton</c:v>
                </c:pt>
                <c:pt idx="8">
                  <c:v>Havering</c:v>
                </c:pt>
                <c:pt idx="9">
                  <c:v>Merton</c:v>
                </c:pt>
                <c:pt idx="10">
                  <c:v>Kingston</c:v>
                </c:pt>
                <c:pt idx="11">
                  <c:v>Barnet</c:v>
                </c:pt>
                <c:pt idx="12">
                  <c:v>Camden</c:v>
                </c:pt>
                <c:pt idx="13">
                  <c:v>Lambeth</c:v>
                </c:pt>
                <c:pt idx="14">
                  <c:v>Bexley</c:v>
                </c:pt>
                <c:pt idx="15">
                  <c:v>Southwark</c:v>
                </c:pt>
                <c:pt idx="16">
                  <c:v>Harrow</c:v>
                </c:pt>
                <c:pt idx="17">
                  <c:v>Hounslow</c:v>
                </c:pt>
                <c:pt idx="18">
                  <c:v>Hillingdon</c:v>
                </c:pt>
                <c:pt idx="19">
                  <c:v>Waltham Forest</c:v>
                </c:pt>
                <c:pt idx="20">
                  <c:v>Ealing</c:v>
                </c:pt>
                <c:pt idx="21">
                  <c:v>Enfield</c:v>
                </c:pt>
                <c:pt idx="22">
                  <c:v>Tower Hamlets</c:v>
                </c:pt>
                <c:pt idx="23">
                  <c:v>Hammersmith and Fulham</c:v>
                </c:pt>
                <c:pt idx="24">
                  <c:v>Haringey</c:v>
                </c:pt>
                <c:pt idx="25">
                  <c:v>Greenwich</c:v>
                </c:pt>
                <c:pt idx="26">
                  <c:v>Newham</c:v>
                </c:pt>
                <c:pt idx="27">
                  <c:v>Islington</c:v>
                </c:pt>
                <c:pt idx="28">
                  <c:v>Barking and Dagenham</c:v>
                </c:pt>
                <c:pt idx="29">
                  <c:v>Brent</c:v>
                </c:pt>
                <c:pt idx="30">
                  <c:v>Lewisham</c:v>
                </c:pt>
                <c:pt idx="31">
                  <c:v>Hackney</c:v>
                </c:pt>
              </c:strCache>
            </c:strRef>
          </c:cat>
          <c:val>
            <c:numRef>
              <c:f>'48'!$AF$27:$AF$58</c:f>
              <c:numCache>
                <c:formatCode>General</c:formatCode>
                <c:ptCount val="32"/>
                <c:pt idx="0">
                  <c:v>0</c:v>
                </c:pt>
                <c:pt idx="1">
                  <c:v>0</c:v>
                </c:pt>
                <c:pt idx="2">
                  <c:v>0</c:v>
                </c:pt>
                <c:pt idx="3">
                  <c:v>0</c:v>
                </c:pt>
                <c:pt idx="4">
                  <c:v>878.59136000000001</c:v>
                </c:pt>
                <c:pt idx="5">
                  <c:v>0</c:v>
                </c:pt>
                <c:pt idx="6">
                  <c:v>0</c:v>
                </c:pt>
                <c:pt idx="7">
                  <c:v>914.36875999999995</c:v>
                </c:pt>
                <c:pt idx="8">
                  <c:v>0</c:v>
                </c:pt>
                <c:pt idx="9">
                  <c:v>934.89612</c:v>
                </c:pt>
                <c:pt idx="10">
                  <c:v>969.61638000000005</c:v>
                </c:pt>
                <c:pt idx="11">
                  <c:v>991.57363999999995</c:v>
                </c:pt>
                <c:pt idx="12">
                  <c:v>0</c:v>
                </c:pt>
                <c:pt idx="13">
                  <c:v>0</c:v>
                </c:pt>
                <c:pt idx="14">
                  <c:v>0</c:v>
                </c:pt>
                <c:pt idx="15">
                  <c:v>0</c:v>
                </c:pt>
                <c:pt idx="16">
                  <c:v>1031.72225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3ACE-F747-B44A-DEF2A7E50398}"/>
            </c:ext>
          </c:extLst>
        </c:ser>
        <c:ser>
          <c:idx val="2"/>
          <c:order val="2"/>
          <c:tx>
            <c:strRef>
              <c:f>'48'!$AG$26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'48'!$AD$27:$AD$58</c:f>
              <c:strCache>
                <c:ptCount val="32"/>
                <c:pt idx="0">
                  <c:v>Richmond</c:v>
                </c:pt>
                <c:pt idx="1">
                  <c:v>Kensington and Chelsea</c:v>
                </c:pt>
                <c:pt idx="2">
                  <c:v>Croydon</c:v>
                </c:pt>
                <c:pt idx="3">
                  <c:v>Westminster</c:v>
                </c:pt>
                <c:pt idx="4">
                  <c:v>Bromley</c:v>
                </c:pt>
                <c:pt idx="5">
                  <c:v>Wandsworth</c:v>
                </c:pt>
                <c:pt idx="6">
                  <c:v>Redbridge</c:v>
                </c:pt>
                <c:pt idx="7">
                  <c:v>Sutton</c:v>
                </c:pt>
                <c:pt idx="8">
                  <c:v>Havering</c:v>
                </c:pt>
                <c:pt idx="9">
                  <c:v>Merton</c:v>
                </c:pt>
                <c:pt idx="10">
                  <c:v>Kingston</c:v>
                </c:pt>
                <c:pt idx="11">
                  <c:v>Barnet</c:v>
                </c:pt>
                <c:pt idx="12">
                  <c:v>Camden</c:v>
                </c:pt>
                <c:pt idx="13">
                  <c:v>Lambeth</c:v>
                </c:pt>
                <c:pt idx="14">
                  <c:v>Bexley</c:v>
                </c:pt>
                <c:pt idx="15">
                  <c:v>Southwark</c:v>
                </c:pt>
                <c:pt idx="16">
                  <c:v>Harrow</c:v>
                </c:pt>
                <c:pt idx="17">
                  <c:v>Hounslow</c:v>
                </c:pt>
                <c:pt idx="18">
                  <c:v>Hillingdon</c:v>
                </c:pt>
                <c:pt idx="19">
                  <c:v>Waltham Forest</c:v>
                </c:pt>
                <c:pt idx="20">
                  <c:v>Ealing</c:v>
                </c:pt>
                <c:pt idx="21">
                  <c:v>Enfield</c:v>
                </c:pt>
                <c:pt idx="22">
                  <c:v>Tower Hamlets</c:v>
                </c:pt>
                <c:pt idx="23">
                  <c:v>Hammersmith and Fulham</c:v>
                </c:pt>
                <c:pt idx="24">
                  <c:v>Haringey</c:v>
                </c:pt>
                <c:pt idx="25">
                  <c:v>Greenwich</c:v>
                </c:pt>
                <c:pt idx="26">
                  <c:v>Newham</c:v>
                </c:pt>
                <c:pt idx="27">
                  <c:v>Islington</c:v>
                </c:pt>
                <c:pt idx="28">
                  <c:v>Barking and Dagenham</c:v>
                </c:pt>
                <c:pt idx="29">
                  <c:v>Brent</c:v>
                </c:pt>
                <c:pt idx="30">
                  <c:v>Lewisham</c:v>
                </c:pt>
                <c:pt idx="31">
                  <c:v>Hackney</c:v>
                </c:pt>
              </c:strCache>
            </c:strRef>
          </c:cat>
          <c:val>
            <c:numRef>
              <c:f>'48'!$AG$27:$AG$58</c:f>
              <c:numCache>
                <c:formatCode>General</c:formatCode>
                <c:ptCount val="32"/>
                <c:pt idx="0">
                  <c:v>0</c:v>
                </c:pt>
                <c:pt idx="1">
                  <c:v>858.41632000000004</c:v>
                </c:pt>
                <c:pt idx="2">
                  <c:v>867.68422999999996</c:v>
                </c:pt>
                <c:pt idx="3">
                  <c:v>877.053</c:v>
                </c:pt>
                <c:pt idx="4">
                  <c:v>0</c:v>
                </c:pt>
                <c:pt idx="5">
                  <c:v>879.85260000000005</c:v>
                </c:pt>
                <c:pt idx="6">
                  <c:v>913.43817999999999</c:v>
                </c:pt>
                <c:pt idx="7">
                  <c:v>0</c:v>
                </c:pt>
                <c:pt idx="8">
                  <c:v>933.76998000000003</c:v>
                </c:pt>
                <c:pt idx="9">
                  <c:v>0</c:v>
                </c:pt>
                <c:pt idx="10">
                  <c:v>0</c:v>
                </c:pt>
                <c:pt idx="11">
                  <c:v>0</c:v>
                </c:pt>
                <c:pt idx="12">
                  <c:v>1001.1174600000001</c:v>
                </c:pt>
                <c:pt idx="13">
                  <c:v>1003.84005</c:v>
                </c:pt>
                <c:pt idx="14">
                  <c:v>1006.59493</c:v>
                </c:pt>
                <c:pt idx="15">
                  <c:v>1028.8870400000001</c:v>
                </c:pt>
                <c:pt idx="16">
                  <c:v>0</c:v>
                </c:pt>
                <c:pt idx="17">
                  <c:v>1034.16607</c:v>
                </c:pt>
                <c:pt idx="18">
                  <c:v>1056.4148499999999</c:v>
                </c:pt>
                <c:pt idx="19">
                  <c:v>1066.0461600000001</c:v>
                </c:pt>
                <c:pt idx="20">
                  <c:v>1081.52178</c:v>
                </c:pt>
                <c:pt idx="21">
                  <c:v>1086.3502699999999</c:v>
                </c:pt>
                <c:pt idx="22">
                  <c:v>1092.6931</c:v>
                </c:pt>
                <c:pt idx="23">
                  <c:v>1123.2607499999999</c:v>
                </c:pt>
                <c:pt idx="24">
                  <c:v>1143.1033</c:v>
                </c:pt>
                <c:pt idx="25">
                  <c:v>1147.8265899999999</c:v>
                </c:pt>
                <c:pt idx="26">
                  <c:v>1153.2341200000001</c:v>
                </c:pt>
                <c:pt idx="27">
                  <c:v>1169.5940599999999</c:v>
                </c:pt>
                <c:pt idx="28">
                  <c:v>1184.16644</c:v>
                </c:pt>
                <c:pt idx="29">
                  <c:v>1194.6783</c:v>
                </c:pt>
                <c:pt idx="30">
                  <c:v>1233.6924200000001</c:v>
                </c:pt>
                <c:pt idx="31">
                  <c:v>1295.0751299999999</c:v>
                </c:pt>
              </c:numCache>
            </c:numRef>
          </c:val>
          <c:extLst>
            <c:ext xmlns:c16="http://schemas.microsoft.com/office/drawing/2014/chart" uri="{C3380CC4-5D6E-409C-BE32-E72D297353CC}">
              <c16:uniqueId val="{00000002-3ACE-F747-B44A-DEF2A7E50398}"/>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'48'!$AH$26</c:f>
              <c:strCache>
                <c:ptCount val="1"/>
                <c:pt idx="0">
                  <c:v>London</c:v>
                </c:pt>
              </c:strCache>
            </c:strRef>
          </c:tx>
          <c:spPr>
            <a:ln w="31750">
              <a:solidFill>
                <a:schemeClr val="bg1">
                  <a:lumMod val="50000"/>
                </a:schemeClr>
              </a:solidFill>
              <a:prstDash val="solid"/>
            </a:ln>
          </c:spPr>
          <c:marker>
            <c:symbol val="none"/>
          </c:marker>
          <c:cat>
            <c:strRef>
              <c:f>'48'!$AD$27:$AD$58</c:f>
              <c:strCache>
                <c:ptCount val="32"/>
                <c:pt idx="0">
                  <c:v>Richmond</c:v>
                </c:pt>
                <c:pt idx="1">
                  <c:v>Kensington and Chelsea</c:v>
                </c:pt>
                <c:pt idx="2">
                  <c:v>Croydon</c:v>
                </c:pt>
                <c:pt idx="3">
                  <c:v>Westminster</c:v>
                </c:pt>
                <c:pt idx="4">
                  <c:v>Bromley</c:v>
                </c:pt>
                <c:pt idx="5">
                  <c:v>Wandsworth</c:v>
                </c:pt>
                <c:pt idx="6">
                  <c:v>Redbridge</c:v>
                </c:pt>
                <c:pt idx="7">
                  <c:v>Sutton</c:v>
                </c:pt>
                <c:pt idx="8">
                  <c:v>Havering</c:v>
                </c:pt>
                <c:pt idx="9">
                  <c:v>Merton</c:v>
                </c:pt>
                <c:pt idx="10">
                  <c:v>Kingston</c:v>
                </c:pt>
                <c:pt idx="11">
                  <c:v>Barnet</c:v>
                </c:pt>
                <c:pt idx="12">
                  <c:v>Camden</c:v>
                </c:pt>
                <c:pt idx="13">
                  <c:v>Lambeth</c:v>
                </c:pt>
                <c:pt idx="14">
                  <c:v>Bexley</c:v>
                </c:pt>
                <c:pt idx="15">
                  <c:v>Southwark</c:v>
                </c:pt>
                <c:pt idx="16">
                  <c:v>Harrow</c:v>
                </c:pt>
                <c:pt idx="17">
                  <c:v>Hounslow</c:v>
                </c:pt>
                <c:pt idx="18">
                  <c:v>Hillingdon</c:v>
                </c:pt>
                <c:pt idx="19">
                  <c:v>Waltham Forest</c:v>
                </c:pt>
                <c:pt idx="20">
                  <c:v>Ealing</c:v>
                </c:pt>
                <c:pt idx="21">
                  <c:v>Enfield</c:v>
                </c:pt>
                <c:pt idx="22">
                  <c:v>Tower Hamlets</c:v>
                </c:pt>
                <c:pt idx="23">
                  <c:v>Hammersmith and Fulham</c:v>
                </c:pt>
                <c:pt idx="24">
                  <c:v>Haringey</c:v>
                </c:pt>
                <c:pt idx="25">
                  <c:v>Greenwich</c:v>
                </c:pt>
                <c:pt idx="26">
                  <c:v>Newham</c:v>
                </c:pt>
                <c:pt idx="27">
                  <c:v>Islington</c:v>
                </c:pt>
                <c:pt idx="28">
                  <c:v>Barking and Dagenham</c:v>
                </c:pt>
                <c:pt idx="29">
                  <c:v>Brent</c:v>
                </c:pt>
                <c:pt idx="30">
                  <c:v>Lewisham</c:v>
                </c:pt>
                <c:pt idx="31">
                  <c:v>Hackney</c:v>
                </c:pt>
              </c:strCache>
            </c:strRef>
          </c:cat>
          <c:val>
            <c:numRef>
              <c:f>'48'!$AH$27:$AH$58</c:f>
              <c:numCache>
                <c:formatCode>General</c:formatCode>
                <c:ptCount val="32"/>
                <c:pt idx="0">
                  <c:v>1015.6</c:v>
                </c:pt>
                <c:pt idx="1">
                  <c:v>1015.6</c:v>
                </c:pt>
                <c:pt idx="2">
                  <c:v>1015.6</c:v>
                </c:pt>
                <c:pt idx="3">
                  <c:v>1015.6</c:v>
                </c:pt>
                <c:pt idx="4">
                  <c:v>1015.6</c:v>
                </c:pt>
                <c:pt idx="5">
                  <c:v>1015.6</c:v>
                </c:pt>
                <c:pt idx="6">
                  <c:v>1015.6</c:v>
                </c:pt>
                <c:pt idx="7">
                  <c:v>1015.6</c:v>
                </c:pt>
                <c:pt idx="8">
                  <c:v>1015.6</c:v>
                </c:pt>
                <c:pt idx="9">
                  <c:v>1015.6</c:v>
                </c:pt>
                <c:pt idx="10">
                  <c:v>1015.6</c:v>
                </c:pt>
                <c:pt idx="11">
                  <c:v>1015.6</c:v>
                </c:pt>
                <c:pt idx="12">
                  <c:v>1015.6</c:v>
                </c:pt>
                <c:pt idx="13">
                  <c:v>1015.6</c:v>
                </c:pt>
                <c:pt idx="14">
                  <c:v>1015.6</c:v>
                </c:pt>
                <c:pt idx="15">
                  <c:v>1015.6</c:v>
                </c:pt>
                <c:pt idx="16">
                  <c:v>1015.6</c:v>
                </c:pt>
                <c:pt idx="17">
                  <c:v>1015.6</c:v>
                </c:pt>
                <c:pt idx="18">
                  <c:v>1015.6</c:v>
                </c:pt>
                <c:pt idx="19">
                  <c:v>1015.6</c:v>
                </c:pt>
                <c:pt idx="20">
                  <c:v>1015.6</c:v>
                </c:pt>
                <c:pt idx="21">
                  <c:v>1015.6</c:v>
                </c:pt>
                <c:pt idx="22">
                  <c:v>1015.6</c:v>
                </c:pt>
                <c:pt idx="23">
                  <c:v>1015.6</c:v>
                </c:pt>
                <c:pt idx="24">
                  <c:v>1015.6</c:v>
                </c:pt>
                <c:pt idx="25">
                  <c:v>1015.6</c:v>
                </c:pt>
                <c:pt idx="26">
                  <c:v>1015.6</c:v>
                </c:pt>
                <c:pt idx="27">
                  <c:v>1015.6</c:v>
                </c:pt>
                <c:pt idx="28">
                  <c:v>1015.6</c:v>
                </c:pt>
                <c:pt idx="29">
                  <c:v>1015.6</c:v>
                </c:pt>
                <c:pt idx="30">
                  <c:v>1015.6</c:v>
                </c:pt>
                <c:pt idx="31">
                  <c:v>1015.6</c:v>
                </c:pt>
              </c:numCache>
            </c:numRef>
          </c:val>
          <c:smooth val="0"/>
          <c:extLst>
            <c:ext xmlns:c16="http://schemas.microsoft.com/office/drawing/2014/chart" uri="{C3380CC4-5D6E-409C-BE32-E72D297353CC}">
              <c16:uniqueId val="{00000003-3ACE-F747-B44A-DEF2A7E50398}"/>
            </c:ext>
          </c:extLst>
        </c:ser>
        <c:ser>
          <c:idx val="4"/>
          <c:order val="4"/>
          <c:tx>
            <c:strRef>
              <c:f>'48'!$AI$26</c:f>
              <c:strCache>
                <c:ptCount val="1"/>
                <c:pt idx="0">
                  <c:v>England</c:v>
                </c:pt>
              </c:strCache>
            </c:strRef>
          </c:tx>
          <c:spPr>
            <a:ln w="31750">
              <a:solidFill>
                <a:schemeClr val="tx1"/>
              </a:solidFill>
              <a:prstDash val="solid"/>
            </a:ln>
          </c:spPr>
          <c:marker>
            <c:symbol val="none"/>
          </c:marker>
          <c:cat>
            <c:strRef>
              <c:f>'48'!$AD$27:$AD$58</c:f>
              <c:strCache>
                <c:ptCount val="32"/>
                <c:pt idx="0">
                  <c:v>Richmond</c:v>
                </c:pt>
                <c:pt idx="1">
                  <c:v>Kensington and Chelsea</c:v>
                </c:pt>
                <c:pt idx="2">
                  <c:v>Croydon</c:v>
                </c:pt>
                <c:pt idx="3">
                  <c:v>Westminster</c:v>
                </c:pt>
                <c:pt idx="4">
                  <c:v>Bromley</c:v>
                </c:pt>
                <c:pt idx="5">
                  <c:v>Wandsworth</c:v>
                </c:pt>
                <c:pt idx="6">
                  <c:v>Redbridge</c:v>
                </c:pt>
                <c:pt idx="7">
                  <c:v>Sutton</c:v>
                </c:pt>
                <c:pt idx="8">
                  <c:v>Havering</c:v>
                </c:pt>
                <c:pt idx="9">
                  <c:v>Merton</c:v>
                </c:pt>
                <c:pt idx="10">
                  <c:v>Kingston</c:v>
                </c:pt>
                <c:pt idx="11">
                  <c:v>Barnet</c:v>
                </c:pt>
                <c:pt idx="12">
                  <c:v>Camden</c:v>
                </c:pt>
                <c:pt idx="13">
                  <c:v>Lambeth</c:v>
                </c:pt>
                <c:pt idx="14">
                  <c:v>Bexley</c:v>
                </c:pt>
                <c:pt idx="15">
                  <c:v>Southwark</c:v>
                </c:pt>
                <c:pt idx="16">
                  <c:v>Harrow</c:v>
                </c:pt>
                <c:pt idx="17">
                  <c:v>Hounslow</c:v>
                </c:pt>
                <c:pt idx="18">
                  <c:v>Hillingdon</c:v>
                </c:pt>
                <c:pt idx="19">
                  <c:v>Waltham Forest</c:v>
                </c:pt>
                <c:pt idx="20">
                  <c:v>Ealing</c:v>
                </c:pt>
                <c:pt idx="21">
                  <c:v>Enfield</c:v>
                </c:pt>
                <c:pt idx="22">
                  <c:v>Tower Hamlets</c:v>
                </c:pt>
                <c:pt idx="23">
                  <c:v>Hammersmith and Fulham</c:v>
                </c:pt>
                <c:pt idx="24">
                  <c:v>Haringey</c:v>
                </c:pt>
                <c:pt idx="25">
                  <c:v>Greenwich</c:v>
                </c:pt>
                <c:pt idx="26">
                  <c:v>Newham</c:v>
                </c:pt>
                <c:pt idx="27">
                  <c:v>Islington</c:v>
                </c:pt>
                <c:pt idx="28">
                  <c:v>Barking and Dagenham</c:v>
                </c:pt>
                <c:pt idx="29">
                  <c:v>Brent</c:v>
                </c:pt>
                <c:pt idx="30">
                  <c:v>Lewisham</c:v>
                </c:pt>
                <c:pt idx="31">
                  <c:v>Hackney</c:v>
                </c:pt>
              </c:strCache>
            </c:strRef>
          </c:cat>
          <c:val>
            <c:numRef>
              <c:f>'48'!$AI$27:$AI$58</c:f>
              <c:numCache>
                <c:formatCode>General</c:formatCode>
                <c:ptCount val="32"/>
                <c:pt idx="0">
                  <c:v>1021.44</c:v>
                </c:pt>
                <c:pt idx="1">
                  <c:v>1021.44</c:v>
                </c:pt>
                <c:pt idx="2">
                  <c:v>1021.44</c:v>
                </c:pt>
                <c:pt idx="3">
                  <c:v>1021.44</c:v>
                </c:pt>
                <c:pt idx="4">
                  <c:v>1021.44</c:v>
                </c:pt>
                <c:pt idx="5">
                  <c:v>1021.44</c:v>
                </c:pt>
                <c:pt idx="6">
                  <c:v>1021.44</c:v>
                </c:pt>
                <c:pt idx="7">
                  <c:v>1021.44</c:v>
                </c:pt>
                <c:pt idx="8">
                  <c:v>1021.44</c:v>
                </c:pt>
                <c:pt idx="9">
                  <c:v>1021.44</c:v>
                </c:pt>
                <c:pt idx="10">
                  <c:v>1021.44</c:v>
                </c:pt>
                <c:pt idx="11">
                  <c:v>1021.44</c:v>
                </c:pt>
                <c:pt idx="12">
                  <c:v>1021.44</c:v>
                </c:pt>
                <c:pt idx="13">
                  <c:v>1021.44</c:v>
                </c:pt>
                <c:pt idx="14">
                  <c:v>1021.44</c:v>
                </c:pt>
                <c:pt idx="15">
                  <c:v>1021.44</c:v>
                </c:pt>
                <c:pt idx="16">
                  <c:v>1021.44</c:v>
                </c:pt>
                <c:pt idx="17">
                  <c:v>1021.44</c:v>
                </c:pt>
                <c:pt idx="18">
                  <c:v>1021.44</c:v>
                </c:pt>
                <c:pt idx="19">
                  <c:v>1021.44</c:v>
                </c:pt>
                <c:pt idx="20">
                  <c:v>1021.44</c:v>
                </c:pt>
                <c:pt idx="21">
                  <c:v>1021.44</c:v>
                </c:pt>
                <c:pt idx="22">
                  <c:v>1021.44</c:v>
                </c:pt>
                <c:pt idx="23">
                  <c:v>1021.44</c:v>
                </c:pt>
                <c:pt idx="24">
                  <c:v>1021.44</c:v>
                </c:pt>
                <c:pt idx="25">
                  <c:v>1021.44</c:v>
                </c:pt>
                <c:pt idx="26">
                  <c:v>1021.44</c:v>
                </c:pt>
                <c:pt idx="27">
                  <c:v>1021.44</c:v>
                </c:pt>
                <c:pt idx="28">
                  <c:v>1021.44</c:v>
                </c:pt>
                <c:pt idx="29">
                  <c:v>1021.44</c:v>
                </c:pt>
                <c:pt idx="30">
                  <c:v>1021.44</c:v>
                </c:pt>
                <c:pt idx="31">
                  <c:v>1021.44</c:v>
                </c:pt>
              </c:numCache>
            </c:numRef>
          </c:val>
          <c:smooth val="0"/>
          <c:extLst>
            <c:ext xmlns:c16="http://schemas.microsoft.com/office/drawing/2014/chart" uri="{C3380CC4-5D6E-409C-BE32-E72D297353CC}">
              <c16:uniqueId val="{00000004-3ACE-F747-B44A-DEF2A7E50398}"/>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'48'!$U$4</c:f>
              <c:strCache>
                <c:ptCount val="1"/>
                <c:pt idx="0">
                  <c:v>per 100,000 65+</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'48'!$Y$1</c:f>
              <c:strCache>
                <c:ptCount val="1"/>
                <c:pt idx="0">
                  <c:v>England</c:v>
                </c:pt>
              </c:strCache>
            </c:strRef>
          </c:tx>
          <c:spPr>
            <a:ln w="38100">
              <a:solidFill>
                <a:schemeClr val="tx1"/>
              </a:solidFill>
              <a:prstDash val="solid"/>
            </a:ln>
          </c:spPr>
          <c:marker>
            <c:symbol val="none"/>
          </c:marker>
          <c:cat>
            <c:numRef>
              <c:f>'48'!$X$2</c:f>
              <c:numCache>
                <c:formatCode>General</c:formatCode>
                <c:ptCount val="1"/>
                <c:pt idx="0">
                  <c:v>2021</c:v>
                </c:pt>
              </c:numCache>
            </c:numRef>
          </c:cat>
          <c:val>
            <c:numRef>
              <c:f>'48'!$Y$2</c:f>
              <c:numCache>
                <c:formatCode>General</c:formatCode>
                <c:ptCount val="1"/>
                <c:pt idx="0">
                  <c:v>1021.44</c:v>
                </c:pt>
              </c:numCache>
            </c:numRef>
          </c:val>
          <c:smooth val="0"/>
          <c:extLst>
            <c:ext xmlns:c16="http://schemas.microsoft.com/office/drawing/2014/chart" uri="{C3380CC4-5D6E-409C-BE32-E72D297353CC}">
              <c16:uniqueId val="{00000000-99EE-9844-9DB4-B0D54DC175ED}"/>
            </c:ext>
          </c:extLst>
        </c:ser>
        <c:ser>
          <c:idx val="1"/>
          <c:order val="1"/>
          <c:tx>
            <c:strRef>
              <c:f>'48'!$Z$1</c:f>
              <c:strCache>
                <c:ptCount val="1"/>
                <c:pt idx="0">
                  <c:v>London</c:v>
                </c:pt>
              </c:strCache>
            </c:strRef>
          </c:tx>
          <c:spPr>
            <a:ln w="38100">
              <a:solidFill>
                <a:schemeClr val="bg1">
                  <a:lumMod val="50000"/>
                </a:schemeClr>
              </a:solidFill>
              <a:prstDash val="solid"/>
            </a:ln>
          </c:spPr>
          <c:marker>
            <c:symbol val="none"/>
          </c:marker>
          <c:cat>
            <c:numRef>
              <c:f>'48'!$X$2</c:f>
              <c:numCache>
                <c:formatCode>General</c:formatCode>
                <c:ptCount val="1"/>
                <c:pt idx="0">
                  <c:v>2021</c:v>
                </c:pt>
              </c:numCache>
            </c:numRef>
          </c:cat>
          <c:val>
            <c:numRef>
              <c:f>'48'!$Z$2</c:f>
              <c:numCache>
                <c:formatCode>General</c:formatCode>
                <c:ptCount val="1"/>
                <c:pt idx="0">
                  <c:v>1015.6</c:v>
                </c:pt>
              </c:numCache>
            </c:numRef>
          </c:val>
          <c:smooth val="0"/>
          <c:extLst>
            <c:ext xmlns:c16="http://schemas.microsoft.com/office/drawing/2014/chart" uri="{C3380CC4-5D6E-409C-BE32-E72D297353CC}">
              <c16:uniqueId val="{00000001-99EE-9844-9DB4-B0D54DC175ED}"/>
            </c:ext>
          </c:extLst>
        </c:ser>
        <c:ser>
          <c:idx val="2"/>
          <c:order val="2"/>
          <c:tx>
            <c:strRef>
              <c:f>'48'!$AA$1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'48'!$X$2</c:f>
              <c:numCache>
                <c:formatCode>General</c:formatCode>
                <c:ptCount val="1"/>
                <c:pt idx="0">
                  <c:v>2021</c:v>
                </c:pt>
              </c:numCache>
            </c:numRef>
          </c:cat>
          <c:val>
            <c:numRef>
              <c:f>'48'!$AA$2</c:f>
              <c:numCache>
                <c:formatCode>General</c:formatCode>
                <c:ptCount val="1"/>
                <c:pt idx="0">
                  <c:v>778.37855999999999</c:v>
                </c:pt>
              </c:numCache>
            </c:numRef>
          </c:val>
          <c:smooth val="0"/>
          <c:extLst>
            <c:ext xmlns:c16="http://schemas.microsoft.com/office/drawing/2014/chart" uri="{C3380CC4-5D6E-409C-BE32-E72D297353CC}">
              <c16:uniqueId val="{00000002-99EE-9844-9DB4-B0D54DC175ED}"/>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'48'!$U$4</c:f>
              <c:strCache>
                <c:ptCount val="1"/>
                <c:pt idx="0">
                  <c:v>per 100,000 65+</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'49'!$AE$26</c:f>
              <c:strCache>
                <c:ptCount val="1"/>
                <c:pt idx="0">
                  <c:v>Richmond</c:v>
                </c:pt>
              </c:strCache>
            </c:strRef>
          </c:tx>
          <c:spPr>
            <a:solidFill>
              <a:srgbClr val="7030A0"/>
            </a:solidFill>
            <a:ln>
              <a:solidFill>
                <a:schemeClr val="accent4">
                  <a:lumMod val="50000"/>
                </a:schemeClr>
              </a:solidFill>
              <a:prstDash val="solid"/>
            </a:ln>
          </c:spPr>
          <c:invertIfNegative val="0"/>
          <c:cat>
            <c:strRef>
              <c:f>'49'!$AD$27:$AD$58</c:f>
              <c:strCache>
                <c:ptCount val="32"/>
                <c:pt idx="0">
                  <c:v>Haringey</c:v>
                </c:pt>
                <c:pt idx="1">
                  <c:v>Richmond</c:v>
                </c:pt>
                <c:pt idx="2">
                  <c:v>Merton</c:v>
                </c:pt>
                <c:pt idx="3">
                  <c:v>Brent</c:v>
                </c:pt>
                <c:pt idx="4">
                  <c:v>Ealing</c:v>
                </c:pt>
                <c:pt idx="5">
                  <c:v>Havering</c:v>
                </c:pt>
                <c:pt idx="6">
                  <c:v>Hounslow</c:v>
                </c:pt>
                <c:pt idx="7">
                  <c:v>Harrow</c:v>
                </c:pt>
                <c:pt idx="8">
                  <c:v>Bromley</c:v>
                </c:pt>
                <c:pt idx="9">
                  <c:v>Hillingdon</c:v>
                </c:pt>
                <c:pt idx="10">
                  <c:v>Camden</c:v>
                </c:pt>
                <c:pt idx="11">
                  <c:v>Barnet</c:v>
                </c:pt>
                <c:pt idx="12">
                  <c:v>Barking and Dagenham</c:v>
                </c:pt>
                <c:pt idx="13">
                  <c:v>Kensington and Chelsea</c:v>
                </c:pt>
                <c:pt idx="14">
                  <c:v>Redbridge</c:v>
                </c:pt>
                <c:pt idx="15">
                  <c:v>Enfield</c:v>
                </c:pt>
                <c:pt idx="16">
                  <c:v>Kingston</c:v>
                </c:pt>
                <c:pt idx="17">
                  <c:v>Bexley</c:v>
                </c:pt>
                <c:pt idx="18">
                  <c:v>Lambeth</c:v>
                </c:pt>
                <c:pt idx="19">
                  <c:v>Lewisham</c:v>
                </c:pt>
                <c:pt idx="20">
                  <c:v>Croydon</c:v>
                </c:pt>
                <c:pt idx="21">
                  <c:v>Wandsworth</c:v>
                </c:pt>
                <c:pt idx="22">
                  <c:v>Greenwich</c:v>
                </c:pt>
                <c:pt idx="23">
                  <c:v>Southwark</c:v>
                </c:pt>
                <c:pt idx="24">
                  <c:v>Tower Hamlets</c:v>
                </c:pt>
                <c:pt idx="25">
                  <c:v>Sutton</c:v>
                </c:pt>
                <c:pt idx="26">
                  <c:v>Westminster</c:v>
                </c:pt>
                <c:pt idx="27">
                  <c:v>Islington</c:v>
                </c:pt>
                <c:pt idx="28">
                  <c:v>Hammersmith and Fulham</c:v>
                </c:pt>
                <c:pt idx="29">
                  <c:v>Newham</c:v>
                </c:pt>
                <c:pt idx="30">
                  <c:v>Hackney</c:v>
                </c:pt>
                <c:pt idx="31">
                  <c:v>Waltham Forest</c:v>
                </c:pt>
              </c:strCache>
            </c:strRef>
          </c:cat>
          <c:val>
            <c:numRef>
              <c:f>'49'!$AE$27:$AE$58</c:f>
              <c:numCache>
                <c:formatCode>General</c:formatCode>
                <c:ptCount val="32"/>
                <c:pt idx="0">
                  <c:v>0</c:v>
                </c:pt>
                <c:pt idx="1">
                  <c:v>-2.9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5B00-DE40-9FB3-2C9A2D79F75F}"/>
            </c:ext>
          </c:extLst>
        </c:ser>
        <c:ser>
          <c:idx val="1"/>
          <c:order val="1"/>
          <c:tx>
            <c:strRef>
              <c:f>'49'!$AF$26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'49'!$AD$27:$AD$58</c:f>
              <c:strCache>
                <c:ptCount val="32"/>
                <c:pt idx="0">
                  <c:v>Haringey</c:v>
                </c:pt>
                <c:pt idx="1">
                  <c:v>Richmond</c:v>
                </c:pt>
                <c:pt idx="2">
                  <c:v>Merton</c:v>
                </c:pt>
                <c:pt idx="3">
                  <c:v>Brent</c:v>
                </c:pt>
                <c:pt idx="4">
                  <c:v>Ealing</c:v>
                </c:pt>
                <c:pt idx="5">
                  <c:v>Havering</c:v>
                </c:pt>
                <c:pt idx="6">
                  <c:v>Hounslow</c:v>
                </c:pt>
                <c:pt idx="7">
                  <c:v>Harrow</c:v>
                </c:pt>
                <c:pt idx="8">
                  <c:v>Bromley</c:v>
                </c:pt>
                <c:pt idx="9">
                  <c:v>Hillingdon</c:v>
                </c:pt>
                <c:pt idx="10">
                  <c:v>Camden</c:v>
                </c:pt>
                <c:pt idx="11">
                  <c:v>Barnet</c:v>
                </c:pt>
                <c:pt idx="12">
                  <c:v>Barking and Dagenham</c:v>
                </c:pt>
                <c:pt idx="13">
                  <c:v>Kensington and Chelsea</c:v>
                </c:pt>
                <c:pt idx="14">
                  <c:v>Redbridge</c:v>
                </c:pt>
                <c:pt idx="15">
                  <c:v>Enfield</c:v>
                </c:pt>
                <c:pt idx="16">
                  <c:v>Kingston</c:v>
                </c:pt>
                <c:pt idx="17">
                  <c:v>Bexley</c:v>
                </c:pt>
                <c:pt idx="18">
                  <c:v>Lambeth</c:v>
                </c:pt>
                <c:pt idx="19">
                  <c:v>Lewisham</c:v>
                </c:pt>
                <c:pt idx="20">
                  <c:v>Croydon</c:v>
                </c:pt>
                <c:pt idx="21">
                  <c:v>Wandsworth</c:v>
                </c:pt>
                <c:pt idx="22">
                  <c:v>Greenwich</c:v>
                </c:pt>
                <c:pt idx="23">
                  <c:v>Southwark</c:v>
                </c:pt>
                <c:pt idx="24">
                  <c:v>Tower Hamlets</c:v>
                </c:pt>
                <c:pt idx="25">
                  <c:v>Sutton</c:v>
                </c:pt>
                <c:pt idx="26">
                  <c:v>Westminster</c:v>
                </c:pt>
                <c:pt idx="27">
                  <c:v>Islington</c:v>
                </c:pt>
                <c:pt idx="28">
                  <c:v>Hammersmith and Fulham</c:v>
                </c:pt>
                <c:pt idx="29">
                  <c:v>Newham</c:v>
                </c:pt>
                <c:pt idx="30">
                  <c:v>Hackney</c:v>
                </c:pt>
                <c:pt idx="31">
                  <c:v>Waltham Forest</c:v>
                </c:pt>
              </c:strCache>
            </c:strRef>
          </c:cat>
          <c:val>
            <c:numRef>
              <c:f>'49'!$AF$27:$AF$58</c:f>
              <c:numCache>
                <c:formatCode>General</c:formatCode>
                <c:ptCount val="32"/>
                <c:pt idx="0">
                  <c:v>0</c:v>
                </c:pt>
                <c:pt idx="1">
                  <c:v>0</c:v>
                </c:pt>
                <c:pt idx="2">
                  <c:v>0.3</c:v>
                </c:pt>
                <c:pt idx="3">
                  <c:v>0</c:v>
                </c:pt>
                <c:pt idx="4">
                  <c:v>0</c:v>
                </c:pt>
                <c:pt idx="5">
                  <c:v>0</c:v>
                </c:pt>
                <c:pt idx="6">
                  <c:v>0</c:v>
                </c:pt>
                <c:pt idx="7">
                  <c:v>7.5</c:v>
                </c:pt>
                <c:pt idx="8">
                  <c:v>7.7</c:v>
                </c:pt>
                <c:pt idx="9">
                  <c:v>0</c:v>
                </c:pt>
                <c:pt idx="10">
                  <c:v>0</c:v>
                </c:pt>
                <c:pt idx="11">
                  <c:v>12.8</c:v>
                </c:pt>
                <c:pt idx="12">
                  <c:v>0</c:v>
                </c:pt>
                <c:pt idx="13">
                  <c:v>0</c:v>
                </c:pt>
                <c:pt idx="14">
                  <c:v>0</c:v>
                </c:pt>
                <c:pt idx="15">
                  <c:v>0</c:v>
                </c:pt>
                <c:pt idx="16">
                  <c:v>17.8</c:v>
                </c:pt>
                <c:pt idx="17">
                  <c:v>0</c:v>
                </c:pt>
                <c:pt idx="18">
                  <c:v>0</c:v>
                </c:pt>
                <c:pt idx="19">
                  <c:v>0</c:v>
                </c:pt>
                <c:pt idx="20">
                  <c:v>0</c:v>
                </c:pt>
                <c:pt idx="21">
                  <c:v>0</c:v>
                </c:pt>
                <c:pt idx="22">
                  <c:v>0</c:v>
                </c:pt>
                <c:pt idx="23">
                  <c:v>0</c:v>
                </c:pt>
                <c:pt idx="24">
                  <c:v>0</c:v>
                </c:pt>
                <c:pt idx="25">
                  <c:v>24.6</c:v>
                </c:pt>
                <c:pt idx="26">
                  <c:v>0</c:v>
                </c:pt>
                <c:pt idx="27">
                  <c:v>0</c:v>
                </c:pt>
                <c:pt idx="28">
                  <c:v>0</c:v>
                </c:pt>
                <c:pt idx="29">
                  <c:v>0</c:v>
                </c:pt>
                <c:pt idx="30">
                  <c:v>0</c:v>
                </c:pt>
                <c:pt idx="31">
                  <c:v>0</c:v>
                </c:pt>
              </c:numCache>
            </c:numRef>
          </c:val>
          <c:extLst>
            <c:ext xmlns:c16="http://schemas.microsoft.com/office/drawing/2014/chart" uri="{C3380CC4-5D6E-409C-BE32-E72D297353CC}">
              <c16:uniqueId val="{00000001-5B00-DE40-9FB3-2C9A2D79F75F}"/>
            </c:ext>
          </c:extLst>
        </c:ser>
        <c:ser>
          <c:idx val="2"/>
          <c:order val="2"/>
          <c:tx>
            <c:strRef>
              <c:f>'49'!$AG$26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'49'!$AD$27:$AD$58</c:f>
              <c:strCache>
                <c:ptCount val="32"/>
                <c:pt idx="0">
                  <c:v>Haringey</c:v>
                </c:pt>
                <c:pt idx="1">
                  <c:v>Richmond</c:v>
                </c:pt>
                <c:pt idx="2">
                  <c:v>Merton</c:v>
                </c:pt>
                <c:pt idx="3">
                  <c:v>Brent</c:v>
                </c:pt>
                <c:pt idx="4">
                  <c:v>Ealing</c:v>
                </c:pt>
                <c:pt idx="5">
                  <c:v>Havering</c:v>
                </c:pt>
                <c:pt idx="6">
                  <c:v>Hounslow</c:v>
                </c:pt>
                <c:pt idx="7">
                  <c:v>Harrow</c:v>
                </c:pt>
                <c:pt idx="8">
                  <c:v>Bromley</c:v>
                </c:pt>
                <c:pt idx="9">
                  <c:v>Hillingdon</c:v>
                </c:pt>
                <c:pt idx="10">
                  <c:v>Camden</c:v>
                </c:pt>
                <c:pt idx="11">
                  <c:v>Barnet</c:v>
                </c:pt>
                <c:pt idx="12">
                  <c:v>Barking and Dagenham</c:v>
                </c:pt>
                <c:pt idx="13">
                  <c:v>Kensington and Chelsea</c:v>
                </c:pt>
                <c:pt idx="14">
                  <c:v>Redbridge</c:v>
                </c:pt>
                <c:pt idx="15">
                  <c:v>Enfield</c:v>
                </c:pt>
                <c:pt idx="16">
                  <c:v>Kingston</c:v>
                </c:pt>
                <c:pt idx="17">
                  <c:v>Bexley</c:v>
                </c:pt>
                <c:pt idx="18">
                  <c:v>Lambeth</c:v>
                </c:pt>
                <c:pt idx="19">
                  <c:v>Lewisham</c:v>
                </c:pt>
                <c:pt idx="20">
                  <c:v>Croydon</c:v>
                </c:pt>
                <c:pt idx="21">
                  <c:v>Wandsworth</c:v>
                </c:pt>
                <c:pt idx="22">
                  <c:v>Greenwich</c:v>
                </c:pt>
                <c:pt idx="23">
                  <c:v>Southwark</c:v>
                </c:pt>
                <c:pt idx="24">
                  <c:v>Tower Hamlets</c:v>
                </c:pt>
                <c:pt idx="25">
                  <c:v>Sutton</c:v>
                </c:pt>
                <c:pt idx="26">
                  <c:v>Westminster</c:v>
                </c:pt>
                <c:pt idx="27">
                  <c:v>Islington</c:v>
                </c:pt>
                <c:pt idx="28">
                  <c:v>Hammersmith and Fulham</c:v>
                </c:pt>
                <c:pt idx="29">
                  <c:v>Newham</c:v>
                </c:pt>
                <c:pt idx="30">
                  <c:v>Hackney</c:v>
                </c:pt>
                <c:pt idx="31">
                  <c:v>Waltham Forest</c:v>
                </c:pt>
              </c:strCache>
            </c:strRef>
          </c:cat>
          <c:val>
            <c:numRef>
              <c:f>'49'!$AG$27:$AG$58</c:f>
              <c:numCache>
                <c:formatCode>General</c:formatCode>
                <c:ptCount val="32"/>
                <c:pt idx="0">
                  <c:v>-11.3</c:v>
                </c:pt>
                <c:pt idx="1">
                  <c:v>0</c:v>
                </c:pt>
                <c:pt idx="2">
                  <c:v>0</c:v>
                </c:pt>
                <c:pt idx="3">
                  <c:v>0.4</c:v>
                </c:pt>
                <c:pt idx="4">
                  <c:v>0.4</c:v>
                </c:pt>
                <c:pt idx="5">
                  <c:v>2.8</c:v>
                </c:pt>
                <c:pt idx="6">
                  <c:v>5</c:v>
                </c:pt>
                <c:pt idx="7">
                  <c:v>0</c:v>
                </c:pt>
                <c:pt idx="8">
                  <c:v>0</c:v>
                </c:pt>
                <c:pt idx="9">
                  <c:v>9.5</c:v>
                </c:pt>
                <c:pt idx="10">
                  <c:v>12.6</c:v>
                </c:pt>
                <c:pt idx="11">
                  <c:v>0</c:v>
                </c:pt>
                <c:pt idx="12">
                  <c:v>13.8</c:v>
                </c:pt>
                <c:pt idx="13">
                  <c:v>15</c:v>
                </c:pt>
                <c:pt idx="14">
                  <c:v>15.1</c:v>
                </c:pt>
                <c:pt idx="15">
                  <c:v>17.5</c:v>
                </c:pt>
                <c:pt idx="16">
                  <c:v>0</c:v>
                </c:pt>
                <c:pt idx="17">
                  <c:v>20</c:v>
                </c:pt>
                <c:pt idx="18">
                  <c:v>20.399999999999999</c:v>
                </c:pt>
                <c:pt idx="19">
                  <c:v>20.5</c:v>
                </c:pt>
                <c:pt idx="20">
                  <c:v>21.7</c:v>
                </c:pt>
                <c:pt idx="21">
                  <c:v>22.4</c:v>
                </c:pt>
                <c:pt idx="22">
                  <c:v>22.5</c:v>
                </c:pt>
                <c:pt idx="23">
                  <c:v>23.3</c:v>
                </c:pt>
                <c:pt idx="24">
                  <c:v>24.3</c:v>
                </c:pt>
                <c:pt idx="25">
                  <c:v>0</c:v>
                </c:pt>
                <c:pt idx="26">
                  <c:v>25.8</c:v>
                </c:pt>
                <c:pt idx="27">
                  <c:v>27.1</c:v>
                </c:pt>
                <c:pt idx="28">
                  <c:v>28.3</c:v>
                </c:pt>
                <c:pt idx="29">
                  <c:v>28.3</c:v>
                </c:pt>
                <c:pt idx="30">
                  <c:v>35.799999999999997</c:v>
                </c:pt>
                <c:pt idx="31">
                  <c:v>49.3</c:v>
                </c:pt>
              </c:numCache>
            </c:numRef>
          </c:val>
          <c:extLst>
            <c:ext xmlns:c16="http://schemas.microsoft.com/office/drawing/2014/chart" uri="{C3380CC4-5D6E-409C-BE32-E72D297353CC}">
              <c16:uniqueId val="{00000002-5B00-DE40-9FB3-2C9A2D79F75F}"/>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'49'!$AH$26</c:f>
              <c:strCache>
                <c:ptCount val="1"/>
                <c:pt idx="0">
                  <c:v>London</c:v>
                </c:pt>
              </c:strCache>
            </c:strRef>
          </c:tx>
          <c:spPr>
            <a:ln w="31750">
              <a:solidFill>
                <a:schemeClr val="bg1">
                  <a:lumMod val="50000"/>
                </a:schemeClr>
              </a:solidFill>
              <a:prstDash val="solid"/>
            </a:ln>
          </c:spPr>
          <c:marker>
            <c:symbol val="none"/>
          </c:marker>
          <c:cat>
            <c:strRef>
              <c:f>'49'!$AD$27:$AD$58</c:f>
              <c:strCache>
                <c:ptCount val="32"/>
                <c:pt idx="0">
                  <c:v>Haringey</c:v>
                </c:pt>
                <c:pt idx="1">
                  <c:v>Richmond</c:v>
                </c:pt>
                <c:pt idx="2">
                  <c:v>Merton</c:v>
                </c:pt>
                <c:pt idx="3">
                  <c:v>Brent</c:v>
                </c:pt>
                <c:pt idx="4">
                  <c:v>Ealing</c:v>
                </c:pt>
                <c:pt idx="5">
                  <c:v>Havering</c:v>
                </c:pt>
                <c:pt idx="6">
                  <c:v>Hounslow</c:v>
                </c:pt>
                <c:pt idx="7">
                  <c:v>Harrow</c:v>
                </c:pt>
                <c:pt idx="8">
                  <c:v>Bromley</c:v>
                </c:pt>
                <c:pt idx="9">
                  <c:v>Hillingdon</c:v>
                </c:pt>
                <c:pt idx="10">
                  <c:v>Camden</c:v>
                </c:pt>
                <c:pt idx="11">
                  <c:v>Barnet</c:v>
                </c:pt>
                <c:pt idx="12">
                  <c:v>Barking and Dagenham</c:v>
                </c:pt>
                <c:pt idx="13">
                  <c:v>Kensington and Chelsea</c:v>
                </c:pt>
                <c:pt idx="14">
                  <c:v>Redbridge</c:v>
                </c:pt>
                <c:pt idx="15">
                  <c:v>Enfield</c:v>
                </c:pt>
                <c:pt idx="16">
                  <c:v>Kingston</c:v>
                </c:pt>
                <c:pt idx="17">
                  <c:v>Bexley</c:v>
                </c:pt>
                <c:pt idx="18">
                  <c:v>Lambeth</c:v>
                </c:pt>
                <c:pt idx="19">
                  <c:v>Lewisham</c:v>
                </c:pt>
                <c:pt idx="20">
                  <c:v>Croydon</c:v>
                </c:pt>
                <c:pt idx="21">
                  <c:v>Wandsworth</c:v>
                </c:pt>
                <c:pt idx="22">
                  <c:v>Greenwich</c:v>
                </c:pt>
                <c:pt idx="23">
                  <c:v>Southwark</c:v>
                </c:pt>
                <c:pt idx="24">
                  <c:v>Tower Hamlets</c:v>
                </c:pt>
                <c:pt idx="25">
                  <c:v>Sutton</c:v>
                </c:pt>
                <c:pt idx="26">
                  <c:v>Westminster</c:v>
                </c:pt>
                <c:pt idx="27">
                  <c:v>Islington</c:v>
                </c:pt>
                <c:pt idx="28">
                  <c:v>Hammersmith and Fulham</c:v>
                </c:pt>
                <c:pt idx="29">
                  <c:v>Newham</c:v>
                </c:pt>
                <c:pt idx="30">
                  <c:v>Hackney</c:v>
                </c:pt>
                <c:pt idx="31">
                  <c:v>Waltham Forest</c:v>
                </c:pt>
              </c:strCache>
            </c:strRef>
          </c:cat>
          <c:val>
            <c:numRef>
              <c:f>'49'!$AH$27:$AH$58</c:f>
              <c:numCache>
                <c:formatCode>General</c:formatCode>
                <c:ptCount val="32"/>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pt idx="15">
                  <c:v>14</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numCache>
            </c:numRef>
          </c:val>
          <c:smooth val="0"/>
          <c:extLst>
            <c:ext xmlns:c16="http://schemas.microsoft.com/office/drawing/2014/chart" uri="{C3380CC4-5D6E-409C-BE32-E72D297353CC}">
              <c16:uniqueId val="{00000003-5B00-DE40-9FB3-2C9A2D79F75F}"/>
            </c:ext>
          </c:extLst>
        </c:ser>
        <c:ser>
          <c:idx val="4"/>
          <c:order val="4"/>
          <c:tx>
            <c:strRef>
              <c:f>'49'!$AI$26</c:f>
              <c:strCache>
                <c:ptCount val="1"/>
                <c:pt idx="0">
                  <c:v>England</c:v>
                </c:pt>
              </c:strCache>
            </c:strRef>
          </c:tx>
          <c:spPr>
            <a:ln w="31750">
              <a:solidFill>
                <a:schemeClr val="tx1"/>
              </a:solidFill>
              <a:prstDash val="solid"/>
            </a:ln>
          </c:spPr>
          <c:marker>
            <c:symbol val="none"/>
          </c:marker>
          <c:cat>
            <c:strRef>
              <c:f>'49'!$AD$27:$AD$58</c:f>
              <c:strCache>
                <c:ptCount val="32"/>
                <c:pt idx="0">
                  <c:v>Haringey</c:v>
                </c:pt>
                <c:pt idx="1">
                  <c:v>Richmond</c:v>
                </c:pt>
                <c:pt idx="2">
                  <c:v>Merton</c:v>
                </c:pt>
                <c:pt idx="3">
                  <c:v>Brent</c:v>
                </c:pt>
                <c:pt idx="4">
                  <c:v>Ealing</c:v>
                </c:pt>
                <c:pt idx="5">
                  <c:v>Havering</c:v>
                </c:pt>
                <c:pt idx="6">
                  <c:v>Hounslow</c:v>
                </c:pt>
                <c:pt idx="7">
                  <c:v>Harrow</c:v>
                </c:pt>
                <c:pt idx="8">
                  <c:v>Bromley</c:v>
                </c:pt>
                <c:pt idx="9">
                  <c:v>Hillingdon</c:v>
                </c:pt>
                <c:pt idx="10">
                  <c:v>Camden</c:v>
                </c:pt>
                <c:pt idx="11">
                  <c:v>Barnet</c:v>
                </c:pt>
                <c:pt idx="12">
                  <c:v>Barking and Dagenham</c:v>
                </c:pt>
                <c:pt idx="13">
                  <c:v>Kensington and Chelsea</c:v>
                </c:pt>
                <c:pt idx="14">
                  <c:v>Redbridge</c:v>
                </c:pt>
                <c:pt idx="15">
                  <c:v>Enfield</c:v>
                </c:pt>
                <c:pt idx="16">
                  <c:v>Kingston</c:v>
                </c:pt>
                <c:pt idx="17">
                  <c:v>Bexley</c:v>
                </c:pt>
                <c:pt idx="18">
                  <c:v>Lambeth</c:v>
                </c:pt>
                <c:pt idx="19">
                  <c:v>Lewisham</c:v>
                </c:pt>
                <c:pt idx="20">
                  <c:v>Croydon</c:v>
                </c:pt>
                <c:pt idx="21">
                  <c:v>Wandsworth</c:v>
                </c:pt>
                <c:pt idx="22">
                  <c:v>Greenwich</c:v>
                </c:pt>
                <c:pt idx="23">
                  <c:v>Southwark</c:v>
                </c:pt>
                <c:pt idx="24">
                  <c:v>Tower Hamlets</c:v>
                </c:pt>
                <c:pt idx="25">
                  <c:v>Sutton</c:v>
                </c:pt>
                <c:pt idx="26">
                  <c:v>Westminster</c:v>
                </c:pt>
                <c:pt idx="27">
                  <c:v>Islington</c:v>
                </c:pt>
                <c:pt idx="28">
                  <c:v>Hammersmith and Fulham</c:v>
                </c:pt>
                <c:pt idx="29">
                  <c:v>Newham</c:v>
                </c:pt>
                <c:pt idx="30">
                  <c:v>Hackney</c:v>
                </c:pt>
                <c:pt idx="31">
                  <c:v>Waltham Forest</c:v>
                </c:pt>
              </c:strCache>
            </c:strRef>
          </c:cat>
          <c:val>
            <c:numRef>
              <c:f>'49'!$AI$27:$AI$58</c:f>
              <c:numCache>
                <c:formatCode>General</c:formatCode>
                <c:ptCount val="32"/>
                <c:pt idx="0">
                  <c:v>11.3</c:v>
                </c:pt>
                <c:pt idx="1">
                  <c:v>11.3</c:v>
                </c:pt>
                <c:pt idx="2">
                  <c:v>11.3</c:v>
                </c:pt>
                <c:pt idx="3">
                  <c:v>11.3</c:v>
                </c:pt>
                <c:pt idx="4">
                  <c:v>11.3</c:v>
                </c:pt>
                <c:pt idx="5">
                  <c:v>11.3</c:v>
                </c:pt>
                <c:pt idx="6">
                  <c:v>11.3</c:v>
                </c:pt>
                <c:pt idx="7">
                  <c:v>11.3</c:v>
                </c:pt>
                <c:pt idx="8">
                  <c:v>11.3</c:v>
                </c:pt>
                <c:pt idx="9">
                  <c:v>11.3</c:v>
                </c:pt>
                <c:pt idx="10">
                  <c:v>11.3</c:v>
                </c:pt>
                <c:pt idx="11">
                  <c:v>11.3</c:v>
                </c:pt>
                <c:pt idx="12">
                  <c:v>11.3</c:v>
                </c:pt>
                <c:pt idx="13">
                  <c:v>11.3</c:v>
                </c:pt>
                <c:pt idx="14">
                  <c:v>11.3</c:v>
                </c:pt>
                <c:pt idx="15">
                  <c:v>11.3</c:v>
                </c:pt>
                <c:pt idx="16">
                  <c:v>11.3</c:v>
                </c:pt>
                <c:pt idx="17">
                  <c:v>11.3</c:v>
                </c:pt>
                <c:pt idx="18">
                  <c:v>11.3</c:v>
                </c:pt>
                <c:pt idx="19">
                  <c:v>11.3</c:v>
                </c:pt>
                <c:pt idx="20">
                  <c:v>11.3</c:v>
                </c:pt>
                <c:pt idx="21">
                  <c:v>11.3</c:v>
                </c:pt>
                <c:pt idx="22">
                  <c:v>11.3</c:v>
                </c:pt>
                <c:pt idx="23">
                  <c:v>11.3</c:v>
                </c:pt>
                <c:pt idx="24">
                  <c:v>11.3</c:v>
                </c:pt>
                <c:pt idx="25">
                  <c:v>11.3</c:v>
                </c:pt>
                <c:pt idx="26">
                  <c:v>11.3</c:v>
                </c:pt>
                <c:pt idx="27">
                  <c:v>11.3</c:v>
                </c:pt>
                <c:pt idx="28">
                  <c:v>11.3</c:v>
                </c:pt>
                <c:pt idx="29">
                  <c:v>11.3</c:v>
                </c:pt>
                <c:pt idx="30">
                  <c:v>11.3</c:v>
                </c:pt>
                <c:pt idx="31">
                  <c:v>11.3</c:v>
                </c:pt>
              </c:numCache>
            </c:numRef>
          </c:val>
          <c:smooth val="0"/>
          <c:extLst>
            <c:ext xmlns:c16="http://schemas.microsoft.com/office/drawing/2014/chart" uri="{C3380CC4-5D6E-409C-BE32-E72D297353CC}">
              <c16:uniqueId val="{00000004-5B00-DE40-9FB3-2C9A2D79F75F}"/>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'49'!$U$4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'49'!$Y$1</c:f>
              <c:strCache>
                <c:ptCount val="1"/>
                <c:pt idx="0">
                  <c:v>England</c:v>
                </c:pt>
              </c:strCache>
            </c:strRef>
          </c:tx>
          <c:spPr>
            <a:ln w="38100">
              <a:solidFill>
                <a:schemeClr val="tx1"/>
              </a:solidFill>
              <a:prstDash val="solid"/>
            </a:ln>
          </c:spPr>
          <c:marker>
            <c:symbol val="none"/>
          </c:marker>
          <c:cat>
            <c:strRef>
              <c:f>'49'!$X$2:$X$19</c:f>
              <c:strCache>
                <c:ptCount val="18"/>
                <c:pt idx="0">
                  <c:v>Aug 2004 - Jul 2005</c:v>
                </c:pt>
                <c:pt idx="1">
                  <c:v>Aug 2005 - Jul 2006</c:v>
                </c:pt>
                <c:pt idx="2">
                  <c:v>Aug 2006 - Jul 2007</c:v>
                </c:pt>
                <c:pt idx="3">
                  <c:v>Aug 2007 - Jul 2008</c:v>
                </c:pt>
                <c:pt idx="4">
                  <c:v>Aug 2008 - Jul 2009</c:v>
                </c:pt>
                <c:pt idx="5">
                  <c:v>Aug 2009 - Jul 2010</c:v>
                </c:pt>
                <c:pt idx="6">
                  <c:v>Aug 2010 - Jul 2011</c:v>
                </c:pt>
                <c:pt idx="7">
                  <c:v>Aug 2011 - Jul 2012</c:v>
                </c:pt>
                <c:pt idx="8">
                  <c:v>Aug 2012 - Jul 2013</c:v>
                </c:pt>
                <c:pt idx="9">
                  <c:v>Aug 2013 - Jul 2014</c:v>
                </c:pt>
                <c:pt idx="10">
                  <c:v>Aug 2014 - Jul 2015</c:v>
                </c:pt>
                <c:pt idx="11">
                  <c:v>Aug 2015 - Jul 2016</c:v>
                </c:pt>
                <c:pt idx="12">
                  <c:v>Aug 2016 - Jul 2017</c:v>
                </c:pt>
                <c:pt idx="13">
                  <c:v>Aug 2017 - Jul 2018</c:v>
                </c:pt>
                <c:pt idx="14">
                  <c:v>Aug 2018 - Jul 2019</c:v>
                </c:pt>
                <c:pt idx="15">
                  <c:v>Aug 2019 - Jul 2020</c:v>
                </c:pt>
                <c:pt idx="16">
                  <c:v>Aug 2020 - Jul 2021</c:v>
                </c:pt>
                <c:pt idx="17">
                  <c:v>Aug 2021 - Jul 2022</c:v>
                </c:pt>
              </c:strCache>
            </c:strRef>
          </c:cat>
          <c:val>
            <c:numRef>
              <c:f>'49'!$Y$2:$Y$19</c:f>
              <c:numCache>
                <c:formatCode>General</c:formatCode>
                <c:ptCount val="18"/>
                <c:pt idx="0">
                  <c:v>28.6</c:v>
                </c:pt>
                <c:pt idx="1">
                  <c:v>23.9</c:v>
                </c:pt>
                <c:pt idx="2">
                  <c:v>22.5</c:v>
                </c:pt>
                <c:pt idx="3">
                  <c:v>21.9</c:v>
                </c:pt>
                <c:pt idx="4">
                  <c:v>33.799999999999997</c:v>
                </c:pt>
                <c:pt idx="5">
                  <c:v>24.1</c:v>
                </c:pt>
                <c:pt idx="6">
                  <c:v>21.2</c:v>
                </c:pt>
                <c:pt idx="7">
                  <c:v>22.9</c:v>
                </c:pt>
                <c:pt idx="8">
                  <c:v>28.2</c:v>
                </c:pt>
                <c:pt idx="9">
                  <c:v>15.8</c:v>
                </c:pt>
                <c:pt idx="10">
                  <c:v>40.1</c:v>
                </c:pt>
                <c:pt idx="11">
                  <c:v>17.7</c:v>
                </c:pt>
                <c:pt idx="12">
                  <c:v>30.8</c:v>
                </c:pt>
                <c:pt idx="13">
                  <c:v>41.1</c:v>
                </c:pt>
                <c:pt idx="14">
                  <c:v>18.2</c:v>
                </c:pt>
                <c:pt idx="15">
                  <c:v>6.8</c:v>
                </c:pt>
                <c:pt idx="16">
                  <c:v>42.8</c:v>
                </c:pt>
                <c:pt idx="17">
                  <c:v>11.3</c:v>
                </c:pt>
              </c:numCache>
            </c:numRef>
          </c:val>
          <c:smooth val="0"/>
          <c:extLst>
            <c:ext xmlns:c16="http://schemas.microsoft.com/office/drawing/2014/chart" uri="{C3380CC4-5D6E-409C-BE32-E72D297353CC}">
              <c16:uniqueId val="{00000000-6FED-E148-A03D-8E4780B3BEFB}"/>
            </c:ext>
          </c:extLst>
        </c:ser>
        <c:ser>
          <c:idx val="1"/>
          <c:order val="1"/>
          <c:tx>
            <c:strRef>
              <c:f>'49'!$Z$1</c:f>
              <c:strCache>
                <c:ptCount val="1"/>
                <c:pt idx="0">
                  <c:v>London</c:v>
                </c:pt>
              </c:strCache>
            </c:strRef>
          </c:tx>
          <c:spPr>
            <a:ln w="38100">
              <a:solidFill>
                <a:schemeClr val="bg1">
                  <a:lumMod val="50000"/>
                </a:schemeClr>
              </a:solidFill>
              <a:prstDash val="solid"/>
            </a:ln>
          </c:spPr>
          <c:marker>
            <c:symbol val="none"/>
          </c:marker>
          <c:cat>
            <c:strRef>
              <c:f>'49'!$X$2:$X$19</c:f>
              <c:strCache>
                <c:ptCount val="18"/>
                <c:pt idx="0">
                  <c:v>Aug 2004 - Jul 2005</c:v>
                </c:pt>
                <c:pt idx="1">
                  <c:v>Aug 2005 - Jul 2006</c:v>
                </c:pt>
                <c:pt idx="2">
                  <c:v>Aug 2006 - Jul 2007</c:v>
                </c:pt>
                <c:pt idx="3">
                  <c:v>Aug 2007 - Jul 2008</c:v>
                </c:pt>
                <c:pt idx="4">
                  <c:v>Aug 2008 - Jul 2009</c:v>
                </c:pt>
                <c:pt idx="5">
                  <c:v>Aug 2009 - Jul 2010</c:v>
                </c:pt>
                <c:pt idx="6">
                  <c:v>Aug 2010 - Jul 2011</c:v>
                </c:pt>
                <c:pt idx="7">
                  <c:v>Aug 2011 - Jul 2012</c:v>
                </c:pt>
                <c:pt idx="8">
                  <c:v>Aug 2012 - Jul 2013</c:v>
                </c:pt>
                <c:pt idx="9">
                  <c:v>Aug 2013 - Jul 2014</c:v>
                </c:pt>
                <c:pt idx="10">
                  <c:v>Aug 2014 - Jul 2015</c:v>
                </c:pt>
                <c:pt idx="11">
                  <c:v>Aug 2015 - Jul 2016</c:v>
                </c:pt>
                <c:pt idx="12">
                  <c:v>Aug 2016 - Jul 2017</c:v>
                </c:pt>
                <c:pt idx="13">
                  <c:v>Aug 2017 - Jul 2018</c:v>
                </c:pt>
                <c:pt idx="14">
                  <c:v>Aug 2018 - Jul 2019</c:v>
                </c:pt>
                <c:pt idx="15">
                  <c:v>Aug 2019 - Jul 2020</c:v>
                </c:pt>
                <c:pt idx="16">
                  <c:v>Aug 2020 - Jul 2021</c:v>
                </c:pt>
                <c:pt idx="17">
                  <c:v>Aug 2021 - Jul 2022</c:v>
                </c:pt>
              </c:strCache>
            </c:strRef>
          </c:cat>
          <c:val>
            <c:numRef>
              <c:f>'49'!$Z$2:$Z$19</c:f>
              <c:numCache>
                <c:formatCode>General</c:formatCode>
                <c:ptCount val="18"/>
                <c:pt idx="0">
                  <c:v>31.5</c:v>
                </c:pt>
                <c:pt idx="1">
                  <c:v>26.2</c:v>
                </c:pt>
                <c:pt idx="2">
                  <c:v>21.8</c:v>
                </c:pt>
                <c:pt idx="3">
                  <c:v>23.6</c:v>
                </c:pt>
                <c:pt idx="4">
                  <c:v>34.5</c:v>
                </c:pt>
                <c:pt idx="5">
                  <c:v>24.4</c:v>
                </c:pt>
                <c:pt idx="6">
                  <c:v>22.2</c:v>
                </c:pt>
                <c:pt idx="7">
                  <c:v>30.2</c:v>
                </c:pt>
                <c:pt idx="8">
                  <c:v>26.5</c:v>
                </c:pt>
                <c:pt idx="9">
                  <c:v>18.5</c:v>
                </c:pt>
                <c:pt idx="10">
                  <c:v>40.9</c:v>
                </c:pt>
                <c:pt idx="11">
                  <c:v>19.2</c:v>
                </c:pt>
                <c:pt idx="12">
                  <c:v>31.9</c:v>
                </c:pt>
                <c:pt idx="13">
                  <c:v>35.799999999999997</c:v>
                </c:pt>
                <c:pt idx="14">
                  <c:v>17.100000000000001</c:v>
                </c:pt>
                <c:pt idx="15">
                  <c:v>8.8000000000000007</c:v>
                </c:pt>
                <c:pt idx="16">
                  <c:v>61.3</c:v>
                </c:pt>
                <c:pt idx="17">
                  <c:v>14</c:v>
                </c:pt>
              </c:numCache>
            </c:numRef>
          </c:val>
          <c:smooth val="0"/>
          <c:extLst>
            <c:ext xmlns:c16="http://schemas.microsoft.com/office/drawing/2014/chart" uri="{C3380CC4-5D6E-409C-BE32-E72D297353CC}">
              <c16:uniqueId val="{00000001-6FED-E148-A03D-8E4780B3BEFB}"/>
            </c:ext>
          </c:extLst>
        </c:ser>
        <c:ser>
          <c:idx val="2"/>
          <c:order val="2"/>
          <c:tx>
            <c:strRef>
              <c:f>'49'!$AA$1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'49'!$X$2:$X$19</c:f>
              <c:strCache>
                <c:ptCount val="18"/>
                <c:pt idx="0">
                  <c:v>Aug 2004 - Jul 2005</c:v>
                </c:pt>
                <c:pt idx="1">
                  <c:v>Aug 2005 - Jul 2006</c:v>
                </c:pt>
                <c:pt idx="2">
                  <c:v>Aug 2006 - Jul 2007</c:v>
                </c:pt>
                <c:pt idx="3">
                  <c:v>Aug 2007 - Jul 2008</c:v>
                </c:pt>
                <c:pt idx="4">
                  <c:v>Aug 2008 - Jul 2009</c:v>
                </c:pt>
                <c:pt idx="5">
                  <c:v>Aug 2009 - Jul 2010</c:v>
                </c:pt>
                <c:pt idx="6">
                  <c:v>Aug 2010 - Jul 2011</c:v>
                </c:pt>
                <c:pt idx="7">
                  <c:v>Aug 2011 - Jul 2012</c:v>
                </c:pt>
                <c:pt idx="8">
                  <c:v>Aug 2012 - Jul 2013</c:v>
                </c:pt>
                <c:pt idx="9">
                  <c:v>Aug 2013 - Jul 2014</c:v>
                </c:pt>
                <c:pt idx="10">
                  <c:v>Aug 2014 - Jul 2015</c:v>
                </c:pt>
                <c:pt idx="11">
                  <c:v>Aug 2015 - Jul 2016</c:v>
                </c:pt>
                <c:pt idx="12">
                  <c:v>Aug 2016 - Jul 2017</c:v>
                </c:pt>
                <c:pt idx="13">
                  <c:v>Aug 2017 - Jul 2018</c:v>
                </c:pt>
                <c:pt idx="14">
                  <c:v>Aug 2018 - Jul 2019</c:v>
                </c:pt>
                <c:pt idx="15">
                  <c:v>Aug 2019 - Jul 2020</c:v>
                </c:pt>
                <c:pt idx="16">
                  <c:v>Aug 2020 - Jul 2021</c:v>
                </c:pt>
                <c:pt idx="17">
                  <c:v>Aug 2021 - Jul 2022</c:v>
                </c:pt>
              </c:strCache>
            </c:strRef>
          </c:cat>
          <c:val>
            <c:numRef>
              <c:f>'49'!$AA$2:$AA$19</c:f>
              <c:numCache>
                <c:formatCode>General</c:formatCode>
                <c:ptCount val="18"/>
                <c:pt idx="0">
                  <c:v>28.6</c:v>
                </c:pt>
                <c:pt idx="1">
                  <c:v>26.5</c:v>
                </c:pt>
                <c:pt idx="2">
                  <c:v>22.4</c:v>
                </c:pt>
                <c:pt idx="3">
                  <c:v>48.7</c:v>
                </c:pt>
                <c:pt idx="4">
                  <c:v>37.6</c:v>
                </c:pt>
                <c:pt idx="5">
                  <c:v>23.4</c:v>
                </c:pt>
                <c:pt idx="6">
                  <c:v>24.6</c:v>
                </c:pt>
                <c:pt idx="7">
                  <c:v>19.2</c:v>
                </c:pt>
                <c:pt idx="8">
                  <c:v>14.3</c:v>
                </c:pt>
                <c:pt idx="9">
                  <c:v>5.3</c:v>
                </c:pt>
                <c:pt idx="10">
                  <c:v>60</c:v>
                </c:pt>
                <c:pt idx="11">
                  <c:v>5</c:v>
                </c:pt>
                <c:pt idx="12">
                  <c:v>35.799999999999997</c:v>
                </c:pt>
                <c:pt idx="13">
                  <c:v>31.5</c:v>
                </c:pt>
                <c:pt idx="14">
                  <c:v>7</c:v>
                </c:pt>
                <c:pt idx="15">
                  <c:v>4.3</c:v>
                </c:pt>
                <c:pt idx="16">
                  <c:v>52.4</c:v>
                </c:pt>
                <c:pt idx="17">
                  <c:v>-2.9</c:v>
                </c:pt>
              </c:numCache>
            </c:numRef>
          </c:val>
          <c:smooth val="0"/>
          <c:extLst>
            <c:ext xmlns:c16="http://schemas.microsoft.com/office/drawing/2014/chart" uri="{C3380CC4-5D6E-409C-BE32-E72D297353CC}">
              <c16:uniqueId val="{00000002-6FED-E148-A03D-8E4780B3BEFB}"/>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'49'!$U$4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'50'!$AE$26</c:f>
              <c:strCache>
                <c:ptCount val="1"/>
                <c:pt idx="0">
                  <c:v>Richmond</c:v>
                </c:pt>
              </c:strCache>
            </c:strRef>
          </c:tx>
          <c:spPr>
            <a:solidFill>
              <a:srgbClr val="7030A0"/>
            </a:solidFill>
            <a:ln>
              <a:solidFill>
                <a:schemeClr val="accent4">
                  <a:lumMod val="50000"/>
                </a:schemeClr>
              </a:solidFill>
              <a:prstDash val="solid"/>
            </a:ln>
          </c:spPr>
          <c:invertIfNegative val="0"/>
          <c:cat>
            <c:strRef>
              <c:f>'50'!$AD$27:$AD$58</c:f>
              <c:strCache>
                <c:ptCount val="32"/>
                <c:pt idx="0">
                  <c:v>Bromley</c:v>
                </c:pt>
                <c:pt idx="1">
                  <c:v>Havering</c:v>
                </c:pt>
                <c:pt idx="2">
                  <c:v>Sutton</c:v>
                </c:pt>
                <c:pt idx="3">
                  <c:v>Bexley</c:v>
                </c:pt>
                <c:pt idx="4">
                  <c:v>Croydon</c:v>
                </c:pt>
                <c:pt idx="5">
                  <c:v>Kingston</c:v>
                </c:pt>
                <c:pt idx="6">
                  <c:v>Richmond</c:v>
                </c:pt>
                <c:pt idx="7">
                  <c:v>Merton</c:v>
                </c:pt>
                <c:pt idx="8">
                  <c:v>Greenwich</c:v>
                </c:pt>
                <c:pt idx="9">
                  <c:v>Hillingdon</c:v>
                </c:pt>
                <c:pt idx="10">
                  <c:v>Hounslow</c:v>
                </c:pt>
                <c:pt idx="11">
                  <c:v>Lewisham</c:v>
                </c:pt>
                <c:pt idx="12">
                  <c:v>Harrow</c:v>
                </c:pt>
                <c:pt idx="13">
                  <c:v>Barking and Dagenham</c:v>
                </c:pt>
                <c:pt idx="14">
                  <c:v>Redbridge</c:v>
                </c:pt>
                <c:pt idx="15">
                  <c:v>Enfield</c:v>
                </c:pt>
                <c:pt idx="16">
                  <c:v>Wandsworth</c:v>
                </c:pt>
                <c:pt idx="17">
                  <c:v>Barnet</c:v>
                </c:pt>
                <c:pt idx="18">
                  <c:v>Ealing</c:v>
                </c:pt>
                <c:pt idx="19">
                  <c:v>Lambeth</c:v>
                </c:pt>
                <c:pt idx="20">
                  <c:v>Brent</c:v>
                </c:pt>
                <c:pt idx="21">
                  <c:v>Haringey</c:v>
                </c:pt>
                <c:pt idx="22">
                  <c:v>Hammersmith and Fulham</c:v>
                </c:pt>
                <c:pt idx="23">
                  <c:v>Waltham Forest</c:v>
                </c:pt>
                <c:pt idx="24">
                  <c:v>Newham</c:v>
                </c:pt>
                <c:pt idx="25">
                  <c:v>Kensington and Chelsea</c:v>
                </c:pt>
                <c:pt idx="26">
                  <c:v>Southwark</c:v>
                </c:pt>
                <c:pt idx="27">
                  <c:v>Camden</c:v>
                </c:pt>
                <c:pt idx="28">
                  <c:v>Westminster</c:v>
                </c:pt>
                <c:pt idx="29">
                  <c:v>Hackney</c:v>
                </c:pt>
                <c:pt idx="30">
                  <c:v>Tower Hamlets</c:v>
                </c:pt>
                <c:pt idx="31">
                  <c:v>Islington</c:v>
                </c:pt>
              </c:strCache>
            </c:strRef>
          </c:cat>
          <c:val>
            <c:numRef>
              <c:f>'50'!$AE$27:$AE$58</c:f>
              <c:numCache>
                <c:formatCode>General</c:formatCode>
                <c:ptCount val="32"/>
                <c:pt idx="0">
                  <c:v>0</c:v>
                </c:pt>
                <c:pt idx="1">
                  <c:v>0</c:v>
                </c:pt>
                <c:pt idx="2">
                  <c:v>0</c:v>
                </c:pt>
                <c:pt idx="3">
                  <c:v>0</c:v>
                </c:pt>
                <c:pt idx="4">
                  <c:v>0</c:v>
                </c:pt>
                <c:pt idx="5">
                  <c:v>0</c:v>
                </c:pt>
                <c:pt idx="6">
                  <c:v>6.7583399999999996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6E7E-BD44-843C-71B650B1475B}"/>
            </c:ext>
          </c:extLst>
        </c:ser>
        <c:ser>
          <c:idx val="1"/>
          <c:order val="1"/>
          <c:tx>
            <c:strRef>
              <c:f>'50'!$AF$26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'50'!$AD$27:$AD$58</c:f>
              <c:strCache>
                <c:ptCount val="32"/>
                <c:pt idx="0">
                  <c:v>Bromley</c:v>
                </c:pt>
                <c:pt idx="1">
                  <c:v>Havering</c:v>
                </c:pt>
                <c:pt idx="2">
                  <c:v>Sutton</c:v>
                </c:pt>
                <c:pt idx="3">
                  <c:v>Bexley</c:v>
                </c:pt>
                <c:pt idx="4">
                  <c:v>Croydon</c:v>
                </c:pt>
                <c:pt idx="5">
                  <c:v>Kingston</c:v>
                </c:pt>
                <c:pt idx="6">
                  <c:v>Richmond</c:v>
                </c:pt>
                <c:pt idx="7">
                  <c:v>Merton</c:v>
                </c:pt>
                <c:pt idx="8">
                  <c:v>Greenwich</c:v>
                </c:pt>
                <c:pt idx="9">
                  <c:v>Hillingdon</c:v>
                </c:pt>
                <c:pt idx="10">
                  <c:v>Hounslow</c:v>
                </c:pt>
                <c:pt idx="11">
                  <c:v>Lewisham</c:v>
                </c:pt>
                <c:pt idx="12">
                  <c:v>Harrow</c:v>
                </c:pt>
                <c:pt idx="13">
                  <c:v>Barking and Dagenham</c:v>
                </c:pt>
                <c:pt idx="14">
                  <c:v>Redbridge</c:v>
                </c:pt>
                <c:pt idx="15">
                  <c:v>Enfield</c:v>
                </c:pt>
                <c:pt idx="16">
                  <c:v>Wandsworth</c:v>
                </c:pt>
                <c:pt idx="17">
                  <c:v>Barnet</c:v>
                </c:pt>
                <c:pt idx="18">
                  <c:v>Ealing</c:v>
                </c:pt>
                <c:pt idx="19">
                  <c:v>Lambeth</c:v>
                </c:pt>
                <c:pt idx="20">
                  <c:v>Brent</c:v>
                </c:pt>
                <c:pt idx="21">
                  <c:v>Haringey</c:v>
                </c:pt>
                <c:pt idx="22">
                  <c:v>Hammersmith and Fulham</c:v>
                </c:pt>
                <c:pt idx="23">
                  <c:v>Waltham Forest</c:v>
                </c:pt>
                <c:pt idx="24">
                  <c:v>Newham</c:v>
                </c:pt>
                <c:pt idx="25">
                  <c:v>Kensington and Chelsea</c:v>
                </c:pt>
                <c:pt idx="26">
                  <c:v>Southwark</c:v>
                </c:pt>
                <c:pt idx="27">
                  <c:v>Camden</c:v>
                </c:pt>
                <c:pt idx="28">
                  <c:v>Westminster</c:v>
                </c:pt>
                <c:pt idx="29">
                  <c:v>Hackney</c:v>
                </c:pt>
                <c:pt idx="30">
                  <c:v>Tower Hamlets</c:v>
                </c:pt>
                <c:pt idx="31">
                  <c:v>Islington</c:v>
                </c:pt>
              </c:strCache>
            </c:strRef>
          </c:cat>
          <c:val>
            <c:numRef>
              <c:f>'50'!$AF$27:$AF$58</c:f>
              <c:numCache>
                <c:formatCode>General</c:formatCode>
                <c:ptCount val="32"/>
                <c:pt idx="0">
                  <c:v>6.1601100000000004</c:v>
                </c:pt>
                <c:pt idx="1">
                  <c:v>0</c:v>
                </c:pt>
                <c:pt idx="2">
                  <c:v>6.4745499999999998</c:v>
                </c:pt>
                <c:pt idx="3">
                  <c:v>0</c:v>
                </c:pt>
                <c:pt idx="4">
                  <c:v>0</c:v>
                </c:pt>
                <c:pt idx="5">
                  <c:v>6.6790900000000004</c:v>
                </c:pt>
                <c:pt idx="6">
                  <c:v>0</c:v>
                </c:pt>
                <c:pt idx="7">
                  <c:v>6.8504300000000002</c:v>
                </c:pt>
                <c:pt idx="8">
                  <c:v>0</c:v>
                </c:pt>
                <c:pt idx="9">
                  <c:v>0</c:v>
                </c:pt>
                <c:pt idx="10">
                  <c:v>0</c:v>
                </c:pt>
                <c:pt idx="11">
                  <c:v>0</c:v>
                </c:pt>
                <c:pt idx="12">
                  <c:v>7.0131899999999998</c:v>
                </c:pt>
                <c:pt idx="13">
                  <c:v>0</c:v>
                </c:pt>
                <c:pt idx="14">
                  <c:v>0</c:v>
                </c:pt>
                <c:pt idx="15">
                  <c:v>0</c:v>
                </c:pt>
                <c:pt idx="16">
                  <c:v>0</c:v>
                </c:pt>
                <c:pt idx="17">
                  <c:v>7.1692099999999996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6E7E-BD44-843C-71B650B1475B}"/>
            </c:ext>
          </c:extLst>
        </c:ser>
        <c:ser>
          <c:idx val="2"/>
          <c:order val="2"/>
          <c:tx>
            <c:strRef>
              <c:f>'50'!$AG$26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'50'!$AD$27:$AD$58</c:f>
              <c:strCache>
                <c:ptCount val="32"/>
                <c:pt idx="0">
                  <c:v>Bromley</c:v>
                </c:pt>
                <c:pt idx="1">
                  <c:v>Havering</c:v>
                </c:pt>
                <c:pt idx="2">
                  <c:v>Sutton</c:v>
                </c:pt>
                <c:pt idx="3">
                  <c:v>Bexley</c:v>
                </c:pt>
                <c:pt idx="4">
                  <c:v>Croydon</c:v>
                </c:pt>
                <c:pt idx="5">
                  <c:v>Kingston</c:v>
                </c:pt>
                <c:pt idx="6">
                  <c:v>Richmond</c:v>
                </c:pt>
                <c:pt idx="7">
                  <c:v>Merton</c:v>
                </c:pt>
                <c:pt idx="8">
                  <c:v>Greenwich</c:v>
                </c:pt>
                <c:pt idx="9">
                  <c:v>Hillingdon</c:v>
                </c:pt>
                <c:pt idx="10">
                  <c:v>Hounslow</c:v>
                </c:pt>
                <c:pt idx="11">
                  <c:v>Lewisham</c:v>
                </c:pt>
                <c:pt idx="12">
                  <c:v>Harrow</c:v>
                </c:pt>
                <c:pt idx="13">
                  <c:v>Barking and Dagenham</c:v>
                </c:pt>
                <c:pt idx="14">
                  <c:v>Redbridge</c:v>
                </c:pt>
                <c:pt idx="15">
                  <c:v>Enfield</c:v>
                </c:pt>
                <c:pt idx="16">
                  <c:v>Wandsworth</c:v>
                </c:pt>
                <c:pt idx="17">
                  <c:v>Barnet</c:v>
                </c:pt>
                <c:pt idx="18">
                  <c:v>Ealing</c:v>
                </c:pt>
                <c:pt idx="19">
                  <c:v>Lambeth</c:v>
                </c:pt>
                <c:pt idx="20">
                  <c:v>Brent</c:v>
                </c:pt>
                <c:pt idx="21">
                  <c:v>Haringey</c:v>
                </c:pt>
                <c:pt idx="22">
                  <c:v>Hammersmith and Fulham</c:v>
                </c:pt>
                <c:pt idx="23">
                  <c:v>Waltham Forest</c:v>
                </c:pt>
                <c:pt idx="24">
                  <c:v>Newham</c:v>
                </c:pt>
                <c:pt idx="25">
                  <c:v>Kensington and Chelsea</c:v>
                </c:pt>
                <c:pt idx="26">
                  <c:v>Southwark</c:v>
                </c:pt>
                <c:pt idx="27">
                  <c:v>Camden</c:v>
                </c:pt>
                <c:pt idx="28">
                  <c:v>Westminster</c:v>
                </c:pt>
                <c:pt idx="29">
                  <c:v>Hackney</c:v>
                </c:pt>
                <c:pt idx="30">
                  <c:v>Tower Hamlets</c:v>
                </c:pt>
                <c:pt idx="31">
                  <c:v>Islington</c:v>
                </c:pt>
              </c:strCache>
            </c:strRef>
          </c:cat>
          <c:val>
            <c:numRef>
              <c:f>'50'!$AG$27:$AG$58</c:f>
              <c:numCache>
                <c:formatCode>General</c:formatCode>
                <c:ptCount val="32"/>
                <c:pt idx="0">
                  <c:v>0</c:v>
                </c:pt>
                <c:pt idx="1">
                  <c:v>6.41953</c:v>
                </c:pt>
                <c:pt idx="2">
                  <c:v>0</c:v>
                </c:pt>
                <c:pt idx="3">
                  <c:v>6.48597</c:v>
                </c:pt>
                <c:pt idx="4">
                  <c:v>6.5016999999999996</c:v>
                </c:pt>
                <c:pt idx="5">
                  <c:v>0</c:v>
                </c:pt>
                <c:pt idx="6">
                  <c:v>0</c:v>
                </c:pt>
                <c:pt idx="7">
                  <c:v>0</c:v>
                </c:pt>
                <c:pt idx="8">
                  <c:v>6.8998999999999997</c:v>
                </c:pt>
                <c:pt idx="9">
                  <c:v>6.9219499999999998</c:v>
                </c:pt>
                <c:pt idx="10">
                  <c:v>6.9438399999999998</c:v>
                </c:pt>
                <c:pt idx="11">
                  <c:v>6.9816700000000003</c:v>
                </c:pt>
                <c:pt idx="12">
                  <c:v>0</c:v>
                </c:pt>
                <c:pt idx="13">
                  <c:v>7.0428899999999999</c:v>
                </c:pt>
                <c:pt idx="14">
                  <c:v>7.1087699999999998</c:v>
                </c:pt>
                <c:pt idx="15">
                  <c:v>7.1159499999999998</c:v>
                </c:pt>
                <c:pt idx="16">
                  <c:v>7.1586299999999996</c:v>
                </c:pt>
                <c:pt idx="17">
                  <c:v>0</c:v>
                </c:pt>
                <c:pt idx="18">
                  <c:v>7.1787200000000002</c:v>
                </c:pt>
                <c:pt idx="19">
                  <c:v>7.3439500000000004</c:v>
                </c:pt>
                <c:pt idx="20">
                  <c:v>7.36815</c:v>
                </c:pt>
                <c:pt idx="21">
                  <c:v>7.3795200000000003</c:v>
                </c:pt>
                <c:pt idx="22">
                  <c:v>7.39602</c:v>
                </c:pt>
                <c:pt idx="23">
                  <c:v>7.4072100000000001</c:v>
                </c:pt>
                <c:pt idx="24">
                  <c:v>7.4945300000000001</c:v>
                </c:pt>
                <c:pt idx="25">
                  <c:v>7.5967099999999999</c:v>
                </c:pt>
                <c:pt idx="26">
                  <c:v>7.6258900000000001</c:v>
                </c:pt>
                <c:pt idx="27">
                  <c:v>7.7114399999999996</c:v>
                </c:pt>
                <c:pt idx="28">
                  <c:v>7.7729999999999997</c:v>
                </c:pt>
                <c:pt idx="29">
                  <c:v>7.8248300000000004</c:v>
                </c:pt>
                <c:pt idx="30">
                  <c:v>7.8282499999999997</c:v>
                </c:pt>
                <c:pt idx="31">
                  <c:v>7.8990299999999998</c:v>
                </c:pt>
              </c:numCache>
            </c:numRef>
          </c:val>
          <c:extLst>
            <c:ext xmlns:c16="http://schemas.microsoft.com/office/drawing/2014/chart" uri="{C3380CC4-5D6E-409C-BE32-E72D297353CC}">
              <c16:uniqueId val="{00000002-6E7E-BD44-843C-71B650B1475B}"/>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'50'!$AH$26</c:f>
              <c:strCache>
                <c:ptCount val="1"/>
                <c:pt idx="0">
                  <c:v>London</c:v>
                </c:pt>
              </c:strCache>
            </c:strRef>
          </c:tx>
          <c:spPr>
            <a:ln w="31750">
              <a:solidFill>
                <a:schemeClr val="bg1">
                  <a:lumMod val="50000"/>
                </a:schemeClr>
              </a:solidFill>
              <a:prstDash val="solid"/>
            </a:ln>
          </c:spPr>
          <c:marker>
            <c:symbol val="none"/>
          </c:marker>
          <c:cat>
            <c:strRef>
              <c:f>'50'!$AD$27:$AD$58</c:f>
              <c:strCache>
                <c:ptCount val="32"/>
                <c:pt idx="0">
                  <c:v>Bromley</c:v>
                </c:pt>
                <c:pt idx="1">
                  <c:v>Havering</c:v>
                </c:pt>
                <c:pt idx="2">
                  <c:v>Sutton</c:v>
                </c:pt>
                <c:pt idx="3">
                  <c:v>Bexley</c:v>
                </c:pt>
                <c:pt idx="4">
                  <c:v>Croydon</c:v>
                </c:pt>
                <c:pt idx="5">
                  <c:v>Kingston</c:v>
                </c:pt>
                <c:pt idx="6">
                  <c:v>Richmond</c:v>
                </c:pt>
                <c:pt idx="7">
                  <c:v>Merton</c:v>
                </c:pt>
                <c:pt idx="8">
                  <c:v>Greenwich</c:v>
                </c:pt>
                <c:pt idx="9">
                  <c:v>Hillingdon</c:v>
                </c:pt>
                <c:pt idx="10">
                  <c:v>Hounslow</c:v>
                </c:pt>
                <c:pt idx="11">
                  <c:v>Lewisham</c:v>
                </c:pt>
                <c:pt idx="12">
                  <c:v>Harrow</c:v>
                </c:pt>
                <c:pt idx="13">
                  <c:v>Barking and Dagenham</c:v>
                </c:pt>
                <c:pt idx="14">
                  <c:v>Redbridge</c:v>
                </c:pt>
                <c:pt idx="15">
                  <c:v>Enfield</c:v>
                </c:pt>
                <c:pt idx="16">
                  <c:v>Wandsworth</c:v>
                </c:pt>
                <c:pt idx="17">
                  <c:v>Barnet</c:v>
                </c:pt>
                <c:pt idx="18">
                  <c:v>Ealing</c:v>
                </c:pt>
                <c:pt idx="19">
                  <c:v>Lambeth</c:v>
                </c:pt>
                <c:pt idx="20">
                  <c:v>Brent</c:v>
                </c:pt>
                <c:pt idx="21">
                  <c:v>Haringey</c:v>
                </c:pt>
                <c:pt idx="22">
                  <c:v>Hammersmith and Fulham</c:v>
                </c:pt>
                <c:pt idx="23">
                  <c:v>Waltham Forest</c:v>
                </c:pt>
                <c:pt idx="24">
                  <c:v>Newham</c:v>
                </c:pt>
                <c:pt idx="25">
                  <c:v>Kensington and Chelsea</c:v>
                </c:pt>
                <c:pt idx="26">
                  <c:v>Southwark</c:v>
                </c:pt>
                <c:pt idx="27">
                  <c:v>Camden</c:v>
                </c:pt>
                <c:pt idx="28">
                  <c:v>Westminster</c:v>
                </c:pt>
                <c:pt idx="29">
                  <c:v>Hackney</c:v>
                </c:pt>
                <c:pt idx="30">
                  <c:v>Tower Hamlets</c:v>
                </c:pt>
                <c:pt idx="31">
                  <c:v>Islington</c:v>
                </c:pt>
              </c:strCache>
            </c:strRef>
          </c:cat>
          <c:val>
            <c:numRef>
              <c:f>'50'!$AH$27:$AH$58</c:f>
              <c:numCache>
                <c:formatCode>General</c:formatCode>
                <c:ptCount val="32"/>
                <c:pt idx="0">
                  <c:v>7.13</c:v>
                </c:pt>
                <c:pt idx="1">
                  <c:v>7.13</c:v>
                </c:pt>
                <c:pt idx="2">
                  <c:v>7.13</c:v>
                </c:pt>
                <c:pt idx="3">
                  <c:v>7.13</c:v>
                </c:pt>
                <c:pt idx="4">
                  <c:v>7.13</c:v>
                </c:pt>
                <c:pt idx="5">
                  <c:v>7.13</c:v>
                </c:pt>
                <c:pt idx="6">
                  <c:v>7.13</c:v>
                </c:pt>
                <c:pt idx="7">
                  <c:v>7.13</c:v>
                </c:pt>
                <c:pt idx="8">
                  <c:v>7.13</c:v>
                </c:pt>
                <c:pt idx="9">
                  <c:v>7.13</c:v>
                </c:pt>
                <c:pt idx="10">
                  <c:v>7.13</c:v>
                </c:pt>
                <c:pt idx="11">
                  <c:v>7.13</c:v>
                </c:pt>
                <c:pt idx="12">
                  <c:v>7.13</c:v>
                </c:pt>
                <c:pt idx="13">
                  <c:v>7.13</c:v>
                </c:pt>
                <c:pt idx="14">
                  <c:v>7.13</c:v>
                </c:pt>
                <c:pt idx="15">
                  <c:v>7.13</c:v>
                </c:pt>
                <c:pt idx="16">
                  <c:v>7.13</c:v>
                </c:pt>
                <c:pt idx="17">
                  <c:v>7.13</c:v>
                </c:pt>
                <c:pt idx="18">
                  <c:v>7.13</c:v>
                </c:pt>
                <c:pt idx="19">
                  <c:v>7.13</c:v>
                </c:pt>
                <c:pt idx="20">
                  <c:v>7.13</c:v>
                </c:pt>
                <c:pt idx="21">
                  <c:v>7.13</c:v>
                </c:pt>
                <c:pt idx="22">
                  <c:v>7.13</c:v>
                </c:pt>
                <c:pt idx="23">
                  <c:v>7.13</c:v>
                </c:pt>
                <c:pt idx="24">
                  <c:v>7.13</c:v>
                </c:pt>
                <c:pt idx="25">
                  <c:v>7.13</c:v>
                </c:pt>
                <c:pt idx="26">
                  <c:v>7.13</c:v>
                </c:pt>
                <c:pt idx="27">
                  <c:v>7.13</c:v>
                </c:pt>
                <c:pt idx="28">
                  <c:v>7.13</c:v>
                </c:pt>
                <c:pt idx="29">
                  <c:v>7.13</c:v>
                </c:pt>
                <c:pt idx="30">
                  <c:v>7.13</c:v>
                </c:pt>
                <c:pt idx="31">
                  <c:v>7.13</c:v>
                </c:pt>
              </c:numCache>
            </c:numRef>
          </c:val>
          <c:smooth val="0"/>
          <c:extLst>
            <c:ext xmlns:c16="http://schemas.microsoft.com/office/drawing/2014/chart" uri="{C3380CC4-5D6E-409C-BE32-E72D297353CC}">
              <c16:uniqueId val="{00000003-6E7E-BD44-843C-71B650B1475B}"/>
            </c:ext>
          </c:extLst>
        </c:ser>
        <c:ser>
          <c:idx val="4"/>
          <c:order val="4"/>
          <c:tx>
            <c:strRef>
              <c:f>'50'!$AI$26</c:f>
              <c:strCache>
                <c:ptCount val="1"/>
                <c:pt idx="0">
                  <c:v>England</c:v>
                </c:pt>
              </c:strCache>
            </c:strRef>
          </c:tx>
          <c:spPr>
            <a:ln w="31750">
              <a:solidFill>
                <a:schemeClr val="tx1"/>
              </a:solidFill>
              <a:prstDash val="solid"/>
            </a:ln>
          </c:spPr>
          <c:marker>
            <c:symbol val="none"/>
          </c:marker>
          <c:cat>
            <c:strRef>
              <c:f>'50'!$AD$27:$AD$58</c:f>
              <c:strCache>
                <c:ptCount val="32"/>
                <c:pt idx="0">
                  <c:v>Bromley</c:v>
                </c:pt>
                <c:pt idx="1">
                  <c:v>Havering</c:v>
                </c:pt>
                <c:pt idx="2">
                  <c:v>Sutton</c:v>
                </c:pt>
                <c:pt idx="3">
                  <c:v>Bexley</c:v>
                </c:pt>
                <c:pt idx="4">
                  <c:v>Croydon</c:v>
                </c:pt>
                <c:pt idx="5">
                  <c:v>Kingston</c:v>
                </c:pt>
                <c:pt idx="6">
                  <c:v>Richmond</c:v>
                </c:pt>
                <c:pt idx="7">
                  <c:v>Merton</c:v>
                </c:pt>
                <c:pt idx="8">
                  <c:v>Greenwich</c:v>
                </c:pt>
                <c:pt idx="9">
                  <c:v>Hillingdon</c:v>
                </c:pt>
                <c:pt idx="10">
                  <c:v>Hounslow</c:v>
                </c:pt>
                <c:pt idx="11">
                  <c:v>Lewisham</c:v>
                </c:pt>
                <c:pt idx="12">
                  <c:v>Harrow</c:v>
                </c:pt>
                <c:pt idx="13">
                  <c:v>Barking and Dagenham</c:v>
                </c:pt>
                <c:pt idx="14">
                  <c:v>Redbridge</c:v>
                </c:pt>
                <c:pt idx="15">
                  <c:v>Enfield</c:v>
                </c:pt>
                <c:pt idx="16">
                  <c:v>Wandsworth</c:v>
                </c:pt>
                <c:pt idx="17">
                  <c:v>Barnet</c:v>
                </c:pt>
                <c:pt idx="18">
                  <c:v>Ealing</c:v>
                </c:pt>
                <c:pt idx="19">
                  <c:v>Lambeth</c:v>
                </c:pt>
                <c:pt idx="20">
                  <c:v>Brent</c:v>
                </c:pt>
                <c:pt idx="21">
                  <c:v>Haringey</c:v>
                </c:pt>
                <c:pt idx="22">
                  <c:v>Hammersmith and Fulham</c:v>
                </c:pt>
                <c:pt idx="23">
                  <c:v>Waltham Forest</c:v>
                </c:pt>
                <c:pt idx="24">
                  <c:v>Newham</c:v>
                </c:pt>
                <c:pt idx="25">
                  <c:v>Kensington and Chelsea</c:v>
                </c:pt>
                <c:pt idx="26">
                  <c:v>Southwark</c:v>
                </c:pt>
                <c:pt idx="27">
                  <c:v>Camden</c:v>
                </c:pt>
                <c:pt idx="28">
                  <c:v>Westminster</c:v>
                </c:pt>
                <c:pt idx="29">
                  <c:v>Hackney</c:v>
                </c:pt>
                <c:pt idx="30">
                  <c:v>Tower Hamlets</c:v>
                </c:pt>
                <c:pt idx="31">
                  <c:v>Islington</c:v>
                </c:pt>
              </c:strCache>
            </c:strRef>
          </c:cat>
          <c:val>
            <c:numRef>
              <c:f>'50'!$AI$27:$AI$58</c:f>
              <c:numCache>
                <c:formatCode>General</c:formatCode>
                <c:ptCount val="32"/>
                <c:pt idx="0">
                  <c:v>5.82</c:v>
                </c:pt>
                <c:pt idx="1">
                  <c:v>5.82</c:v>
                </c:pt>
                <c:pt idx="2">
                  <c:v>5.82</c:v>
                </c:pt>
                <c:pt idx="3">
                  <c:v>5.82</c:v>
                </c:pt>
                <c:pt idx="4">
                  <c:v>5.82</c:v>
                </c:pt>
                <c:pt idx="5">
                  <c:v>5.82</c:v>
                </c:pt>
                <c:pt idx="6">
                  <c:v>5.82</c:v>
                </c:pt>
                <c:pt idx="7">
                  <c:v>5.82</c:v>
                </c:pt>
                <c:pt idx="8">
                  <c:v>5.82</c:v>
                </c:pt>
                <c:pt idx="9">
                  <c:v>5.82</c:v>
                </c:pt>
                <c:pt idx="10">
                  <c:v>5.82</c:v>
                </c:pt>
                <c:pt idx="11">
                  <c:v>5.82</c:v>
                </c:pt>
                <c:pt idx="12">
                  <c:v>5.82</c:v>
                </c:pt>
                <c:pt idx="13">
                  <c:v>5.82</c:v>
                </c:pt>
                <c:pt idx="14">
                  <c:v>5.82</c:v>
                </c:pt>
                <c:pt idx="15">
                  <c:v>5.82</c:v>
                </c:pt>
                <c:pt idx="16">
                  <c:v>5.82</c:v>
                </c:pt>
                <c:pt idx="17">
                  <c:v>5.82</c:v>
                </c:pt>
                <c:pt idx="18">
                  <c:v>5.82</c:v>
                </c:pt>
                <c:pt idx="19">
                  <c:v>5.82</c:v>
                </c:pt>
                <c:pt idx="20">
                  <c:v>5.82</c:v>
                </c:pt>
                <c:pt idx="21">
                  <c:v>5.82</c:v>
                </c:pt>
                <c:pt idx="22">
                  <c:v>5.82</c:v>
                </c:pt>
                <c:pt idx="23">
                  <c:v>5.82</c:v>
                </c:pt>
                <c:pt idx="24">
                  <c:v>5.82</c:v>
                </c:pt>
                <c:pt idx="25">
                  <c:v>5.82</c:v>
                </c:pt>
                <c:pt idx="26">
                  <c:v>5.82</c:v>
                </c:pt>
                <c:pt idx="27">
                  <c:v>5.82</c:v>
                </c:pt>
                <c:pt idx="28">
                  <c:v>5.82</c:v>
                </c:pt>
                <c:pt idx="29">
                  <c:v>5.82</c:v>
                </c:pt>
                <c:pt idx="30">
                  <c:v>5.82</c:v>
                </c:pt>
                <c:pt idx="31">
                  <c:v>5.82</c:v>
                </c:pt>
              </c:numCache>
            </c:numRef>
          </c:val>
          <c:smooth val="0"/>
          <c:extLst>
            <c:ext xmlns:c16="http://schemas.microsoft.com/office/drawing/2014/chart" uri="{C3380CC4-5D6E-409C-BE32-E72D297353CC}">
              <c16:uniqueId val="{00000004-6E7E-BD44-843C-71B650B1475B}"/>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'50'!$U$4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 F'!$AE$26</c:f>
              <c:strCache>
                <c:ptCount val="1"/>
                <c:pt idx="0">
                  <c:v>Richmond</c:v>
                </c:pt>
              </c:strCache>
            </c:strRef>
          </c:tx>
          <c:spPr>
            <a:solidFill>
              <a:srgbClr val="7030A0"/>
            </a:solidFill>
            <a:ln>
              <a:solidFill>
                <a:schemeClr val="accent4">
                  <a:lumMod val="50000"/>
                </a:schemeClr>
              </a:solidFill>
              <a:prstDash val="solid"/>
            </a:ln>
          </c:spPr>
          <c:invertIfNegative val="0"/>
          <c:cat>
            <c:strRef>
              <c:f>'3 F'!$AD$27:$AD$58</c:f>
              <c:strCache>
                <c:ptCount val="32"/>
                <c:pt idx="0">
                  <c:v>Richmond</c:v>
                </c:pt>
                <c:pt idx="1">
                  <c:v>Barking and Dagenham</c:v>
                </c:pt>
                <c:pt idx="2">
                  <c:v>Redbridge</c:v>
                </c:pt>
                <c:pt idx="3">
                  <c:v>Lambeth</c:v>
                </c:pt>
                <c:pt idx="4">
                  <c:v>Hackney</c:v>
                </c:pt>
                <c:pt idx="5">
                  <c:v>Haringey</c:v>
                </c:pt>
                <c:pt idx="6">
                  <c:v>Sutton</c:v>
                </c:pt>
                <c:pt idx="7">
                  <c:v>Tower Hamlets</c:v>
                </c:pt>
                <c:pt idx="8">
                  <c:v>Hillingdon</c:v>
                </c:pt>
                <c:pt idx="9">
                  <c:v>Hounslow</c:v>
                </c:pt>
                <c:pt idx="10">
                  <c:v>Waltham Forest</c:v>
                </c:pt>
                <c:pt idx="11">
                  <c:v>Ealing</c:v>
                </c:pt>
                <c:pt idx="12">
                  <c:v>Islington</c:v>
                </c:pt>
                <c:pt idx="13">
                  <c:v>Merton</c:v>
                </c:pt>
                <c:pt idx="14">
                  <c:v>Southwark</c:v>
                </c:pt>
                <c:pt idx="15">
                  <c:v>Bexley</c:v>
                </c:pt>
                <c:pt idx="16">
                  <c:v>Barnet</c:v>
                </c:pt>
                <c:pt idx="17">
                  <c:v>Kingston</c:v>
                </c:pt>
                <c:pt idx="18">
                  <c:v>Wandsworth</c:v>
                </c:pt>
                <c:pt idx="19">
                  <c:v>Lewisham</c:v>
                </c:pt>
                <c:pt idx="20">
                  <c:v>Greenwich</c:v>
                </c:pt>
                <c:pt idx="21">
                  <c:v>Harrow</c:v>
                </c:pt>
                <c:pt idx="22">
                  <c:v>Brent</c:v>
                </c:pt>
                <c:pt idx="23">
                  <c:v>Havering</c:v>
                </c:pt>
                <c:pt idx="24">
                  <c:v>Bromley</c:v>
                </c:pt>
                <c:pt idx="25">
                  <c:v>Croydon</c:v>
                </c:pt>
                <c:pt idx="26">
                  <c:v>Hammersmith and Fulham</c:v>
                </c:pt>
                <c:pt idx="27">
                  <c:v>Newham</c:v>
                </c:pt>
                <c:pt idx="28">
                  <c:v>Enfield</c:v>
                </c:pt>
                <c:pt idx="29">
                  <c:v>Westminster</c:v>
                </c:pt>
                <c:pt idx="30">
                  <c:v>Camden</c:v>
                </c:pt>
                <c:pt idx="31">
                  <c:v>Kensington and Chelsea</c:v>
                </c:pt>
              </c:strCache>
            </c:strRef>
          </c:cat>
          <c:val>
            <c:numRef>
              <c:f>'3 F'!$AE$27:$AE$58</c:f>
              <c:numCache>
                <c:formatCode>General</c:formatCode>
                <c:ptCount val="32"/>
                <c:pt idx="0">
                  <c:v>1.2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43DD-7C44-86BE-8CEAF7C2C2E1}"/>
            </c:ext>
          </c:extLst>
        </c:ser>
        <c:ser>
          <c:idx val="1"/>
          <c:order val="1"/>
          <c:tx>
            <c:strRef>
              <c:f>'3 F'!$AF$26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 F'!$AD$27:$AD$58</c:f>
              <c:strCache>
                <c:ptCount val="32"/>
                <c:pt idx="0">
                  <c:v>Richmond</c:v>
                </c:pt>
                <c:pt idx="1">
                  <c:v>Barking and Dagenham</c:v>
                </c:pt>
                <c:pt idx="2">
                  <c:v>Redbridge</c:v>
                </c:pt>
                <c:pt idx="3">
                  <c:v>Lambeth</c:v>
                </c:pt>
                <c:pt idx="4">
                  <c:v>Hackney</c:v>
                </c:pt>
                <c:pt idx="5">
                  <c:v>Haringey</c:v>
                </c:pt>
                <c:pt idx="6">
                  <c:v>Sutton</c:v>
                </c:pt>
                <c:pt idx="7">
                  <c:v>Tower Hamlets</c:v>
                </c:pt>
                <c:pt idx="8">
                  <c:v>Hillingdon</c:v>
                </c:pt>
                <c:pt idx="9">
                  <c:v>Hounslow</c:v>
                </c:pt>
                <c:pt idx="10">
                  <c:v>Waltham Forest</c:v>
                </c:pt>
                <c:pt idx="11">
                  <c:v>Ealing</c:v>
                </c:pt>
                <c:pt idx="12">
                  <c:v>Islington</c:v>
                </c:pt>
                <c:pt idx="13">
                  <c:v>Merton</c:v>
                </c:pt>
                <c:pt idx="14">
                  <c:v>Southwark</c:v>
                </c:pt>
                <c:pt idx="15">
                  <c:v>Bexley</c:v>
                </c:pt>
                <c:pt idx="16">
                  <c:v>Barnet</c:v>
                </c:pt>
                <c:pt idx="17">
                  <c:v>Kingston</c:v>
                </c:pt>
                <c:pt idx="18">
                  <c:v>Wandsworth</c:v>
                </c:pt>
                <c:pt idx="19">
                  <c:v>Lewisham</c:v>
                </c:pt>
                <c:pt idx="20">
                  <c:v>Greenwich</c:v>
                </c:pt>
                <c:pt idx="21">
                  <c:v>Harrow</c:v>
                </c:pt>
                <c:pt idx="22">
                  <c:v>Brent</c:v>
                </c:pt>
                <c:pt idx="23">
                  <c:v>Havering</c:v>
                </c:pt>
                <c:pt idx="24">
                  <c:v>Bromley</c:v>
                </c:pt>
                <c:pt idx="25">
                  <c:v>Croydon</c:v>
                </c:pt>
                <c:pt idx="26">
                  <c:v>Hammersmith and Fulham</c:v>
                </c:pt>
                <c:pt idx="27">
                  <c:v>Newham</c:v>
                </c:pt>
                <c:pt idx="28">
                  <c:v>Enfield</c:v>
                </c:pt>
                <c:pt idx="29">
                  <c:v>Westminster</c:v>
                </c:pt>
                <c:pt idx="30">
                  <c:v>Camden</c:v>
                </c:pt>
                <c:pt idx="31">
                  <c:v>Kensington and Chelsea</c:v>
                </c:pt>
              </c:strCache>
            </c:strRef>
          </c:cat>
          <c:val>
            <c:numRef>
              <c:f>'3 F'!$AF$27:$AF$58</c:f>
              <c:numCache>
                <c:formatCode>General</c:formatCode>
                <c:ptCount val="32"/>
                <c:pt idx="0">
                  <c:v>0</c:v>
                </c:pt>
                <c:pt idx="1">
                  <c:v>0</c:v>
                </c:pt>
                <c:pt idx="2">
                  <c:v>0</c:v>
                </c:pt>
                <c:pt idx="3">
                  <c:v>0</c:v>
                </c:pt>
                <c:pt idx="4">
                  <c:v>0</c:v>
                </c:pt>
                <c:pt idx="5">
                  <c:v>0</c:v>
                </c:pt>
                <c:pt idx="6">
                  <c:v>4.3</c:v>
                </c:pt>
                <c:pt idx="7">
                  <c:v>0</c:v>
                </c:pt>
                <c:pt idx="8">
                  <c:v>0</c:v>
                </c:pt>
                <c:pt idx="9">
                  <c:v>0</c:v>
                </c:pt>
                <c:pt idx="10">
                  <c:v>0</c:v>
                </c:pt>
                <c:pt idx="11">
                  <c:v>0</c:v>
                </c:pt>
                <c:pt idx="12">
                  <c:v>0</c:v>
                </c:pt>
                <c:pt idx="13">
                  <c:v>5</c:v>
                </c:pt>
                <c:pt idx="14">
                  <c:v>0</c:v>
                </c:pt>
                <c:pt idx="15">
                  <c:v>0</c:v>
                </c:pt>
                <c:pt idx="16">
                  <c:v>5.7</c:v>
                </c:pt>
                <c:pt idx="17">
                  <c:v>5.7</c:v>
                </c:pt>
                <c:pt idx="18">
                  <c:v>0</c:v>
                </c:pt>
                <c:pt idx="19">
                  <c:v>0</c:v>
                </c:pt>
                <c:pt idx="20">
                  <c:v>0</c:v>
                </c:pt>
                <c:pt idx="21">
                  <c:v>6.3</c:v>
                </c:pt>
                <c:pt idx="22">
                  <c:v>0</c:v>
                </c:pt>
                <c:pt idx="23">
                  <c:v>0</c:v>
                </c:pt>
                <c:pt idx="24">
                  <c:v>6.5</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43DD-7C44-86BE-8CEAF7C2C2E1}"/>
            </c:ext>
          </c:extLst>
        </c:ser>
        <c:ser>
          <c:idx val="2"/>
          <c:order val="2"/>
          <c:tx>
            <c:strRef>
              <c:f>'3 F'!$AG$26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 F'!$AD$27:$AD$58</c:f>
              <c:strCache>
                <c:ptCount val="32"/>
                <c:pt idx="0">
                  <c:v>Richmond</c:v>
                </c:pt>
                <c:pt idx="1">
                  <c:v>Barking and Dagenham</c:v>
                </c:pt>
                <c:pt idx="2">
                  <c:v>Redbridge</c:v>
                </c:pt>
                <c:pt idx="3">
                  <c:v>Lambeth</c:v>
                </c:pt>
                <c:pt idx="4">
                  <c:v>Hackney</c:v>
                </c:pt>
                <c:pt idx="5">
                  <c:v>Haringey</c:v>
                </c:pt>
                <c:pt idx="6">
                  <c:v>Sutton</c:v>
                </c:pt>
                <c:pt idx="7">
                  <c:v>Tower Hamlets</c:v>
                </c:pt>
                <c:pt idx="8">
                  <c:v>Hillingdon</c:v>
                </c:pt>
                <c:pt idx="9">
                  <c:v>Hounslow</c:v>
                </c:pt>
                <c:pt idx="10">
                  <c:v>Waltham Forest</c:v>
                </c:pt>
                <c:pt idx="11">
                  <c:v>Ealing</c:v>
                </c:pt>
                <c:pt idx="12">
                  <c:v>Islington</c:v>
                </c:pt>
                <c:pt idx="13">
                  <c:v>Merton</c:v>
                </c:pt>
                <c:pt idx="14">
                  <c:v>Southwark</c:v>
                </c:pt>
                <c:pt idx="15">
                  <c:v>Bexley</c:v>
                </c:pt>
                <c:pt idx="16">
                  <c:v>Barnet</c:v>
                </c:pt>
                <c:pt idx="17">
                  <c:v>Kingston</c:v>
                </c:pt>
                <c:pt idx="18">
                  <c:v>Wandsworth</c:v>
                </c:pt>
                <c:pt idx="19">
                  <c:v>Lewisham</c:v>
                </c:pt>
                <c:pt idx="20">
                  <c:v>Greenwich</c:v>
                </c:pt>
                <c:pt idx="21">
                  <c:v>Harrow</c:v>
                </c:pt>
                <c:pt idx="22">
                  <c:v>Brent</c:v>
                </c:pt>
                <c:pt idx="23">
                  <c:v>Havering</c:v>
                </c:pt>
                <c:pt idx="24">
                  <c:v>Bromley</c:v>
                </c:pt>
                <c:pt idx="25">
                  <c:v>Croydon</c:v>
                </c:pt>
                <c:pt idx="26">
                  <c:v>Hammersmith and Fulham</c:v>
                </c:pt>
                <c:pt idx="27">
                  <c:v>Newham</c:v>
                </c:pt>
                <c:pt idx="28">
                  <c:v>Enfield</c:v>
                </c:pt>
                <c:pt idx="29">
                  <c:v>Westminster</c:v>
                </c:pt>
                <c:pt idx="30">
                  <c:v>Camden</c:v>
                </c:pt>
                <c:pt idx="31">
                  <c:v>Kensington and Chelsea</c:v>
                </c:pt>
              </c:strCache>
            </c:strRef>
          </c:cat>
          <c:val>
            <c:numRef>
              <c:f>'3 F'!$AG$27:$AG$58</c:f>
              <c:numCache>
                <c:formatCode>General</c:formatCode>
                <c:ptCount val="32"/>
                <c:pt idx="0">
                  <c:v>0</c:v>
                </c:pt>
                <c:pt idx="1">
                  <c:v>3.4</c:v>
                </c:pt>
                <c:pt idx="2">
                  <c:v>3.4</c:v>
                </c:pt>
                <c:pt idx="3">
                  <c:v>3.5</c:v>
                </c:pt>
                <c:pt idx="4">
                  <c:v>3.7</c:v>
                </c:pt>
                <c:pt idx="5">
                  <c:v>4.2</c:v>
                </c:pt>
                <c:pt idx="6">
                  <c:v>0</c:v>
                </c:pt>
                <c:pt idx="7">
                  <c:v>4.3</c:v>
                </c:pt>
                <c:pt idx="8">
                  <c:v>4.5</c:v>
                </c:pt>
                <c:pt idx="9">
                  <c:v>4.5</c:v>
                </c:pt>
                <c:pt idx="10">
                  <c:v>4.7</c:v>
                </c:pt>
                <c:pt idx="11">
                  <c:v>4.9000000000000004</c:v>
                </c:pt>
                <c:pt idx="12">
                  <c:v>5</c:v>
                </c:pt>
                <c:pt idx="13">
                  <c:v>0</c:v>
                </c:pt>
                <c:pt idx="14">
                  <c:v>5</c:v>
                </c:pt>
                <c:pt idx="15">
                  <c:v>5.4</c:v>
                </c:pt>
                <c:pt idx="16">
                  <c:v>0</c:v>
                </c:pt>
                <c:pt idx="17">
                  <c:v>0</c:v>
                </c:pt>
                <c:pt idx="18">
                  <c:v>5.8</c:v>
                </c:pt>
                <c:pt idx="19">
                  <c:v>6</c:v>
                </c:pt>
                <c:pt idx="20">
                  <c:v>6.1</c:v>
                </c:pt>
                <c:pt idx="21">
                  <c:v>0</c:v>
                </c:pt>
                <c:pt idx="22">
                  <c:v>6.4</c:v>
                </c:pt>
                <c:pt idx="23">
                  <c:v>6.4</c:v>
                </c:pt>
                <c:pt idx="24">
                  <c:v>0</c:v>
                </c:pt>
                <c:pt idx="25">
                  <c:v>6.5</c:v>
                </c:pt>
                <c:pt idx="26">
                  <c:v>6.5</c:v>
                </c:pt>
                <c:pt idx="27">
                  <c:v>6.6</c:v>
                </c:pt>
                <c:pt idx="28">
                  <c:v>7.2</c:v>
                </c:pt>
                <c:pt idx="29">
                  <c:v>7.8</c:v>
                </c:pt>
                <c:pt idx="30">
                  <c:v>9.6</c:v>
                </c:pt>
                <c:pt idx="31">
                  <c:v>11.9</c:v>
                </c:pt>
              </c:numCache>
            </c:numRef>
          </c:val>
          <c:extLst>
            <c:ext xmlns:c16="http://schemas.microsoft.com/office/drawing/2014/chart" uri="{C3380CC4-5D6E-409C-BE32-E72D297353CC}">
              <c16:uniqueId val="{00000002-43DD-7C44-86BE-8CEAF7C2C2E1}"/>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 F'!$AH$26</c:f>
              <c:strCache>
                <c:ptCount val="1"/>
                <c:pt idx="0">
                  <c:v>London</c:v>
                </c:pt>
              </c:strCache>
            </c:strRef>
          </c:tx>
          <c:spPr>
            <a:ln w="31750">
              <a:solidFill>
                <a:schemeClr val="bg1">
                  <a:lumMod val="50000"/>
                </a:schemeClr>
              </a:solidFill>
              <a:prstDash val="solid"/>
            </a:ln>
          </c:spPr>
          <c:marker>
            <c:symbol val="none"/>
          </c:marker>
          <c:cat>
            <c:strRef>
              <c:f>'3 F'!$AD$27:$AD$58</c:f>
              <c:strCache>
                <c:ptCount val="32"/>
                <c:pt idx="0">
                  <c:v>Richmond</c:v>
                </c:pt>
                <c:pt idx="1">
                  <c:v>Barking and Dagenham</c:v>
                </c:pt>
                <c:pt idx="2">
                  <c:v>Redbridge</c:v>
                </c:pt>
                <c:pt idx="3">
                  <c:v>Lambeth</c:v>
                </c:pt>
                <c:pt idx="4">
                  <c:v>Hackney</c:v>
                </c:pt>
                <c:pt idx="5">
                  <c:v>Haringey</c:v>
                </c:pt>
                <c:pt idx="6">
                  <c:v>Sutton</c:v>
                </c:pt>
                <c:pt idx="7">
                  <c:v>Tower Hamlets</c:v>
                </c:pt>
                <c:pt idx="8">
                  <c:v>Hillingdon</c:v>
                </c:pt>
                <c:pt idx="9">
                  <c:v>Hounslow</c:v>
                </c:pt>
                <c:pt idx="10">
                  <c:v>Waltham Forest</c:v>
                </c:pt>
                <c:pt idx="11">
                  <c:v>Ealing</c:v>
                </c:pt>
                <c:pt idx="12">
                  <c:v>Islington</c:v>
                </c:pt>
                <c:pt idx="13">
                  <c:v>Merton</c:v>
                </c:pt>
                <c:pt idx="14">
                  <c:v>Southwark</c:v>
                </c:pt>
                <c:pt idx="15">
                  <c:v>Bexley</c:v>
                </c:pt>
                <c:pt idx="16">
                  <c:v>Barnet</c:v>
                </c:pt>
                <c:pt idx="17">
                  <c:v>Kingston</c:v>
                </c:pt>
                <c:pt idx="18">
                  <c:v>Wandsworth</c:v>
                </c:pt>
                <c:pt idx="19">
                  <c:v>Lewisham</c:v>
                </c:pt>
                <c:pt idx="20">
                  <c:v>Greenwich</c:v>
                </c:pt>
                <c:pt idx="21">
                  <c:v>Harrow</c:v>
                </c:pt>
                <c:pt idx="22">
                  <c:v>Brent</c:v>
                </c:pt>
                <c:pt idx="23">
                  <c:v>Havering</c:v>
                </c:pt>
                <c:pt idx="24">
                  <c:v>Bromley</c:v>
                </c:pt>
                <c:pt idx="25">
                  <c:v>Croydon</c:v>
                </c:pt>
                <c:pt idx="26">
                  <c:v>Hammersmith and Fulham</c:v>
                </c:pt>
                <c:pt idx="27">
                  <c:v>Newham</c:v>
                </c:pt>
                <c:pt idx="28">
                  <c:v>Enfield</c:v>
                </c:pt>
                <c:pt idx="29">
                  <c:v>Westminster</c:v>
                </c:pt>
                <c:pt idx="30">
                  <c:v>Camden</c:v>
                </c:pt>
                <c:pt idx="31">
                  <c:v>Kensington and Chelsea</c:v>
                </c:pt>
              </c:strCache>
            </c:strRef>
          </c:cat>
          <c:val>
            <c:numRef>
              <c:f>'3 F'!$AH$27:$AH$58</c:f>
              <c:numCache>
                <c:formatCode>General</c:formatCode>
                <c:ptCount val="32"/>
                <c:pt idx="0">
                  <c:v>5.4</c:v>
                </c:pt>
                <c:pt idx="1">
                  <c:v>5.4</c:v>
                </c:pt>
                <c:pt idx="2">
                  <c:v>5.4</c:v>
                </c:pt>
                <c:pt idx="3">
                  <c:v>5.4</c:v>
                </c:pt>
                <c:pt idx="4">
                  <c:v>5.4</c:v>
                </c:pt>
                <c:pt idx="5">
                  <c:v>5.4</c:v>
                </c:pt>
                <c:pt idx="6">
                  <c:v>5.4</c:v>
                </c:pt>
                <c:pt idx="7">
                  <c:v>5.4</c:v>
                </c:pt>
                <c:pt idx="8">
                  <c:v>5.4</c:v>
                </c:pt>
                <c:pt idx="9">
                  <c:v>5.4</c:v>
                </c:pt>
                <c:pt idx="10">
                  <c:v>5.4</c:v>
                </c:pt>
                <c:pt idx="11">
                  <c:v>5.4</c:v>
                </c:pt>
                <c:pt idx="12">
                  <c:v>5.4</c:v>
                </c:pt>
                <c:pt idx="13">
                  <c:v>5.4</c:v>
                </c:pt>
                <c:pt idx="14">
                  <c:v>5.4</c:v>
                </c:pt>
                <c:pt idx="15">
                  <c:v>5.4</c:v>
                </c:pt>
                <c:pt idx="16">
                  <c:v>5.4</c:v>
                </c:pt>
                <c:pt idx="17">
                  <c:v>5.4</c:v>
                </c:pt>
                <c:pt idx="18">
                  <c:v>5.4</c:v>
                </c:pt>
                <c:pt idx="19">
                  <c:v>5.4</c:v>
                </c:pt>
                <c:pt idx="20">
                  <c:v>5.4</c:v>
                </c:pt>
                <c:pt idx="21">
                  <c:v>5.4</c:v>
                </c:pt>
                <c:pt idx="22">
                  <c:v>5.4</c:v>
                </c:pt>
                <c:pt idx="23">
                  <c:v>5.4</c:v>
                </c:pt>
                <c:pt idx="24">
                  <c:v>5.4</c:v>
                </c:pt>
                <c:pt idx="25">
                  <c:v>5.4</c:v>
                </c:pt>
                <c:pt idx="26">
                  <c:v>5.4</c:v>
                </c:pt>
                <c:pt idx="27">
                  <c:v>5.4</c:v>
                </c:pt>
                <c:pt idx="28">
                  <c:v>5.4</c:v>
                </c:pt>
                <c:pt idx="29">
                  <c:v>5.4</c:v>
                </c:pt>
                <c:pt idx="30">
                  <c:v>5.4</c:v>
                </c:pt>
                <c:pt idx="31">
                  <c:v>5.4</c:v>
                </c:pt>
              </c:numCache>
            </c:numRef>
          </c:val>
          <c:smooth val="0"/>
          <c:extLst>
            <c:ext xmlns:c16="http://schemas.microsoft.com/office/drawing/2014/chart" uri="{C3380CC4-5D6E-409C-BE32-E72D297353CC}">
              <c16:uniqueId val="{00000003-43DD-7C44-86BE-8CEAF7C2C2E1}"/>
            </c:ext>
          </c:extLst>
        </c:ser>
        <c:ser>
          <c:idx val="4"/>
          <c:order val="4"/>
          <c:tx>
            <c:strRef>
              <c:f>'3 F'!$AI$26</c:f>
              <c:strCache>
                <c:ptCount val="1"/>
                <c:pt idx="0">
                  <c:v>England</c:v>
                </c:pt>
              </c:strCache>
            </c:strRef>
          </c:tx>
          <c:spPr>
            <a:ln w="31750">
              <a:solidFill>
                <a:schemeClr val="tx1"/>
              </a:solidFill>
              <a:prstDash val="solid"/>
            </a:ln>
          </c:spPr>
          <c:marker>
            <c:symbol val="none"/>
          </c:marker>
          <c:cat>
            <c:strRef>
              <c:f>'3 F'!$AD$27:$AD$58</c:f>
              <c:strCache>
                <c:ptCount val="32"/>
                <c:pt idx="0">
                  <c:v>Richmond</c:v>
                </c:pt>
                <c:pt idx="1">
                  <c:v>Barking and Dagenham</c:v>
                </c:pt>
                <c:pt idx="2">
                  <c:v>Redbridge</c:v>
                </c:pt>
                <c:pt idx="3">
                  <c:v>Lambeth</c:v>
                </c:pt>
                <c:pt idx="4">
                  <c:v>Hackney</c:v>
                </c:pt>
                <c:pt idx="5">
                  <c:v>Haringey</c:v>
                </c:pt>
                <c:pt idx="6">
                  <c:v>Sutton</c:v>
                </c:pt>
                <c:pt idx="7">
                  <c:v>Tower Hamlets</c:v>
                </c:pt>
                <c:pt idx="8">
                  <c:v>Hillingdon</c:v>
                </c:pt>
                <c:pt idx="9">
                  <c:v>Hounslow</c:v>
                </c:pt>
                <c:pt idx="10">
                  <c:v>Waltham Forest</c:v>
                </c:pt>
                <c:pt idx="11">
                  <c:v>Ealing</c:v>
                </c:pt>
                <c:pt idx="12">
                  <c:v>Islington</c:v>
                </c:pt>
                <c:pt idx="13">
                  <c:v>Merton</c:v>
                </c:pt>
                <c:pt idx="14">
                  <c:v>Southwark</c:v>
                </c:pt>
                <c:pt idx="15">
                  <c:v>Bexley</c:v>
                </c:pt>
                <c:pt idx="16">
                  <c:v>Barnet</c:v>
                </c:pt>
                <c:pt idx="17">
                  <c:v>Kingston</c:v>
                </c:pt>
                <c:pt idx="18">
                  <c:v>Wandsworth</c:v>
                </c:pt>
                <c:pt idx="19">
                  <c:v>Lewisham</c:v>
                </c:pt>
                <c:pt idx="20">
                  <c:v>Greenwich</c:v>
                </c:pt>
                <c:pt idx="21">
                  <c:v>Harrow</c:v>
                </c:pt>
                <c:pt idx="22">
                  <c:v>Brent</c:v>
                </c:pt>
                <c:pt idx="23">
                  <c:v>Havering</c:v>
                </c:pt>
                <c:pt idx="24">
                  <c:v>Bromley</c:v>
                </c:pt>
                <c:pt idx="25">
                  <c:v>Croydon</c:v>
                </c:pt>
                <c:pt idx="26">
                  <c:v>Hammersmith and Fulham</c:v>
                </c:pt>
                <c:pt idx="27">
                  <c:v>Newham</c:v>
                </c:pt>
                <c:pt idx="28">
                  <c:v>Enfield</c:v>
                </c:pt>
                <c:pt idx="29">
                  <c:v>Westminster</c:v>
                </c:pt>
                <c:pt idx="30">
                  <c:v>Camden</c:v>
                </c:pt>
                <c:pt idx="31">
                  <c:v>Kensington and Chelsea</c:v>
                </c:pt>
              </c:strCache>
            </c:strRef>
          </c:cat>
          <c:val>
            <c:numRef>
              <c:f>'3 F'!$AI$27:$AI$58</c:f>
              <c:numCache>
                <c:formatCode>General</c:formatCode>
                <c:ptCount val="32"/>
                <c:pt idx="0">
                  <c:v>7.9</c:v>
                </c:pt>
                <c:pt idx="1">
                  <c:v>7.9</c:v>
                </c:pt>
                <c:pt idx="2">
                  <c:v>7.9</c:v>
                </c:pt>
                <c:pt idx="3">
                  <c:v>7.9</c:v>
                </c:pt>
                <c:pt idx="4">
                  <c:v>7.9</c:v>
                </c:pt>
                <c:pt idx="5">
                  <c:v>7.9</c:v>
                </c:pt>
                <c:pt idx="6">
                  <c:v>7.9</c:v>
                </c:pt>
                <c:pt idx="7">
                  <c:v>7.9</c:v>
                </c:pt>
                <c:pt idx="8">
                  <c:v>7.9</c:v>
                </c:pt>
                <c:pt idx="9">
                  <c:v>7.9</c:v>
                </c:pt>
                <c:pt idx="10">
                  <c:v>7.9</c:v>
                </c:pt>
                <c:pt idx="11">
                  <c:v>7.9</c:v>
                </c:pt>
                <c:pt idx="12">
                  <c:v>7.9</c:v>
                </c:pt>
                <c:pt idx="13">
                  <c:v>7.9</c:v>
                </c:pt>
                <c:pt idx="14">
                  <c:v>7.9</c:v>
                </c:pt>
                <c:pt idx="15">
                  <c:v>7.9</c:v>
                </c:pt>
                <c:pt idx="16">
                  <c:v>7.9</c:v>
                </c:pt>
                <c:pt idx="17">
                  <c:v>7.9</c:v>
                </c:pt>
                <c:pt idx="18">
                  <c:v>7.9</c:v>
                </c:pt>
                <c:pt idx="19">
                  <c:v>7.9</c:v>
                </c:pt>
                <c:pt idx="20">
                  <c:v>7.9</c:v>
                </c:pt>
                <c:pt idx="21">
                  <c:v>7.9</c:v>
                </c:pt>
                <c:pt idx="22">
                  <c:v>7.9</c:v>
                </c:pt>
                <c:pt idx="23">
                  <c:v>7.9</c:v>
                </c:pt>
                <c:pt idx="24">
                  <c:v>7.9</c:v>
                </c:pt>
                <c:pt idx="25">
                  <c:v>7.9</c:v>
                </c:pt>
                <c:pt idx="26">
                  <c:v>7.9</c:v>
                </c:pt>
                <c:pt idx="27">
                  <c:v>7.9</c:v>
                </c:pt>
                <c:pt idx="28">
                  <c:v>7.9</c:v>
                </c:pt>
                <c:pt idx="29">
                  <c:v>7.9</c:v>
                </c:pt>
                <c:pt idx="30">
                  <c:v>7.9</c:v>
                </c:pt>
                <c:pt idx="31">
                  <c:v>7.9</c:v>
                </c:pt>
              </c:numCache>
            </c:numRef>
          </c:val>
          <c:smooth val="0"/>
          <c:extLst>
            <c:ext xmlns:c16="http://schemas.microsoft.com/office/drawing/2014/chart" uri="{C3380CC4-5D6E-409C-BE32-E72D297353CC}">
              <c16:uniqueId val="{00000004-43DD-7C44-86BE-8CEAF7C2C2E1}"/>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 F'!$U$4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'50'!$Y$1</c:f>
              <c:strCache>
                <c:ptCount val="1"/>
                <c:pt idx="0">
                  <c:v>England</c:v>
                </c:pt>
              </c:strCache>
            </c:strRef>
          </c:tx>
          <c:spPr>
            <a:ln w="38100">
              <a:solidFill>
                <a:schemeClr val="tx1"/>
              </a:solidFill>
              <a:prstDash val="solid"/>
            </a:ln>
          </c:spPr>
          <c:marker>
            <c:symbol val="none"/>
          </c:marker>
          <c:cat>
            <c:strRef>
              <c:f>'50'!$X$2:$X$6</c:f>
              <c:strCache>
                <c:ptCount val="5"/>
                <c:pt idx="0">
                  <c:v>2018</c:v>
                </c:pt>
                <c:pt idx="1">
                  <c:v>2019</c:v>
                </c:pt>
                <c:pt idx="2">
                  <c:v>2020</c:v>
                </c:pt>
                <c:pt idx="3">
                  <c:v>2021</c:v>
                </c:pt>
                <c:pt idx="4">
                  <c:v>2022</c:v>
                </c:pt>
              </c:strCache>
            </c:strRef>
          </c:cat>
          <c:val>
            <c:numRef>
              <c:f>'50'!$Y$2:$Y$6</c:f>
              <c:numCache>
                <c:formatCode>General</c:formatCode>
                <c:ptCount val="5"/>
                <c:pt idx="0">
                  <c:v>7.07</c:v>
                </c:pt>
                <c:pt idx="1">
                  <c:v>7.1</c:v>
                </c:pt>
                <c:pt idx="2">
                  <c:v>5.64</c:v>
                </c:pt>
                <c:pt idx="3">
                  <c:v>5.5</c:v>
                </c:pt>
                <c:pt idx="4">
                  <c:v>5.82</c:v>
                </c:pt>
              </c:numCache>
            </c:numRef>
          </c:val>
          <c:smooth val="0"/>
          <c:extLst>
            <c:ext xmlns:c16="http://schemas.microsoft.com/office/drawing/2014/chart" uri="{C3380CC4-5D6E-409C-BE32-E72D297353CC}">
              <c16:uniqueId val="{00000000-5F59-CC48-9E53-B99EB2E880EC}"/>
            </c:ext>
          </c:extLst>
        </c:ser>
        <c:ser>
          <c:idx val="1"/>
          <c:order val="1"/>
          <c:tx>
            <c:strRef>
              <c:f>'50'!$Z$1</c:f>
              <c:strCache>
                <c:ptCount val="1"/>
                <c:pt idx="0">
                  <c:v>London</c:v>
                </c:pt>
              </c:strCache>
            </c:strRef>
          </c:tx>
          <c:spPr>
            <a:ln w="38100">
              <a:solidFill>
                <a:schemeClr val="bg1">
                  <a:lumMod val="50000"/>
                </a:schemeClr>
              </a:solidFill>
              <a:prstDash val="solid"/>
            </a:ln>
          </c:spPr>
          <c:marker>
            <c:symbol val="none"/>
          </c:marker>
          <c:cat>
            <c:strRef>
              <c:f>'50'!$X$2:$X$6</c:f>
              <c:strCache>
                <c:ptCount val="5"/>
                <c:pt idx="0">
                  <c:v>2018</c:v>
                </c:pt>
                <c:pt idx="1">
                  <c:v>2019</c:v>
                </c:pt>
                <c:pt idx="2">
                  <c:v>2020</c:v>
                </c:pt>
                <c:pt idx="3">
                  <c:v>2021</c:v>
                </c:pt>
                <c:pt idx="4">
                  <c:v>2022</c:v>
                </c:pt>
              </c:strCache>
            </c:strRef>
          </c:cat>
          <c:val>
            <c:numRef>
              <c:f>'50'!$Z$2:$Z$6</c:f>
              <c:numCache>
                <c:formatCode>General</c:formatCode>
                <c:ptCount val="5"/>
                <c:pt idx="0">
                  <c:v>9</c:v>
                </c:pt>
                <c:pt idx="1">
                  <c:v>8.77</c:v>
                </c:pt>
                <c:pt idx="2">
                  <c:v>7.1</c:v>
                </c:pt>
                <c:pt idx="3">
                  <c:v>6.48</c:v>
                </c:pt>
                <c:pt idx="4">
                  <c:v>7.13</c:v>
                </c:pt>
              </c:numCache>
            </c:numRef>
          </c:val>
          <c:smooth val="0"/>
          <c:extLst>
            <c:ext xmlns:c16="http://schemas.microsoft.com/office/drawing/2014/chart" uri="{C3380CC4-5D6E-409C-BE32-E72D297353CC}">
              <c16:uniqueId val="{00000001-5F59-CC48-9E53-B99EB2E880EC}"/>
            </c:ext>
          </c:extLst>
        </c:ser>
        <c:ser>
          <c:idx val="2"/>
          <c:order val="2"/>
          <c:tx>
            <c:strRef>
              <c:f>'50'!$AA$1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'50'!$X$2:$X$6</c:f>
              <c:strCache>
                <c:ptCount val="5"/>
                <c:pt idx="0">
                  <c:v>2018</c:v>
                </c:pt>
                <c:pt idx="1">
                  <c:v>2019</c:v>
                </c:pt>
                <c:pt idx="2">
                  <c:v>2020</c:v>
                </c:pt>
                <c:pt idx="3">
                  <c:v>2021</c:v>
                </c:pt>
                <c:pt idx="4">
                  <c:v>2022</c:v>
                </c:pt>
              </c:strCache>
            </c:strRef>
          </c:cat>
          <c:val>
            <c:numRef>
              <c:f>'50'!$AA$2:$AA$6</c:f>
              <c:numCache>
                <c:formatCode>General</c:formatCode>
                <c:ptCount val="5"/>
                <c:pt idx="0">
                  <c:v>8.5299999999999994</c:v>
                </c:pt>
                <c:pt idx="1">
                  <c:v>8.27</c:v>
                </c:pt>
                <c:pt idx="2">
                  <c:v>6.74</c:v>
                </c:pt>
                <c:pt idx="3">
                  <c:v>6.21</c:v>
                </c:pt>
                <c:pt idx="4">
                  <c:v>6.7583399999999996</c:v>
                </c:pt>
              </c:numCache>
            </c:numRef>
          </c:val>
          <c:smooth val="0"/>
          <c:extLst>
            <c:ext xmlns:c16="http://schemas.microsoft.com/office/drawing/2014/chart" uri="{C3380CC4-5D6E-409C-BE32-E72D297353CC}">
              <c16:uniqueId val="{00000002-5F59-CC48-9E53-B99EB2E880EC}"/>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'50'!$U$4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'51'!$AE$26</c:f>
              <c:strCache>
                <c:ptCount val="1"/>
                <c:pt idx="0">
                  <c:v>Richmond</c:v>
                </c:pt>
              </c:strCache>
            </c:strRef>
          </c:tx>
          <c:spPr>
            <a:solidFill>
              <a:srgbClr val="7030A0"/>
            </a:solidFill>
            <a:ln>
              <a:solidFill>
                <a:schemeClr val="accent4">
                  <a:lumMod val="50000"/>
                </a:schemeClr>
              </a:solidFill>
              <a:prstDash val="solid"/>
            </a:ln>
          </c:spPr>
          <c:invertIfNegative val="0"/>
          <c:cat>
            <c:strRef>
              <c:f>'51'!$AD$27:$AD$58</c:f>
              <c:strCache>
                <c:ptCount val="32"/>
                <c:pt idx="0">
                  <c:v>Bromley</c:v>
                </c:pt>
                <c:pt idx="1">
                  <c:v>Havering</c:v>
                </c:pt>
                <c:pt idx="2">
                  <c:v>Sutton</c:v>
                </c:pt>
                <c:pt idx="3">
                  <c:v>Bexley</c:v>
                </c:pt>
                <c:pt idx="4">
                  <c:v>Croydon</c:v>
                </c:pt>
                <c:pt idx="5">
                  <c:v>Kingston</c:v>
                </c:pt>
                <c:pt idx="6">
                  <c:v>Richmond</c:v>
                </c:pt>
                <c:pt idx="7">
                  <c:v>Merton</c:v>
                </c:pt>
                <c:pt idx="8">
                  <c:v>Greenwich</c:v>
                </c:pt>
                <c:pt idx="9">
                  <c:v>Hillingdon</c:v>
                </c:pt>
                <c:pt idx="10">
                  <c:v>Hounslow</c:v>
                </c:pt>
                <c:pt idx="11">
                  <c:v>Lewisham</c:v>
                </c:pt>
                <c:pt idx="12">
                  <c:v>Harrow</c:v>
                </c:pt>
                <c:pt idx="13">
                  <c:v>Barking and Dagenham</c:v>
                </c:pt>
                <c:pt idx="14">
                  <c:v>Redbridge</c:v>
                </c:pt>
                <c:pt idx="15">
                  <c:v>Enfield</c:v>
                </c:pt>
                <c:pt idx="16">
                  <c:v>Wandsworth</c:v>
                </c:pt>
                <c:pt idx="17">
                  <c:v>Barnet</c:v>
                </c:pt>
                <c:pt idx="18">
                  <c:v>Ealing</c:v>
                </c:pt>
                <c:pt idx="19">
                  <c:v>Lambeth</c:v>
                </c:pt>
                <c:pt idx="20">
                  <c:v>Brent</c:v>
                </c:pt>
                <c:pt idx="21">
                  <c:v>Haringey</c:v>
                </c:pt>
                <c:pt idx="22">
                  <c:v>Hammersmith and Fulham</c:v>
                </c:pt>
                <c:pt idx="23">
                  <c:v>Waltham Forest</c:v>
                </c:pt>
                <c:pt idx="24">
                  <c:v>Newham</c:v>
                </c:pt>
                <c:pt idx="25">
                  <c:v>Kensington and Chelsea</c:v>
                </c:pt>
                <c:pt idx="26">
                  <c:v>Southwark</c:v>
                </c:pt>
                <c:pt idx="27">
                  <c:v>Camden</c:v>
                </c:pt>
                <c:pt idx="28">
                  <c:v>Westminster</c:v>
                </c:pt>
                <c:pt idx="29">
                  <c:v>Hackney</c:v>
                </c:pt>
                <c:pt idx="30">
                  <c:v>Tower Hamlets</c:v>
                </c:pt>
                <c:pt idx="31">
                  <c:v>Islington</c:v>
                </c:pt>
              </c:strCache>
            </c:strRef>
          </c:cat>
          <c:val>
            <c:numRef>
              <c:f>'51'!$AE$27:$AE$58</c:f>
              <c:numCache>
                <c:formatCode>General</c:formatCode>
                <c:ptCount val="32"/>
                <c:pt idx="0">
                  <c:v>0</c:v>
                </c:pt>
                <c:pt idx="1">
                  <c:v>0</c:v>
                </c:pt>
                <c:pt idx="2">
                  <c:v>0</c:v>
                </c:pt>
                <c:pt idx="3">
                  <c:v>0</c:v>
                </c:pt>
                <c:pt idx="4">
                  <c:v>0</c:v>
                </c:pt>
                <c:pt idx="5">
                  <c:v>0</c:v>
                </c:pt>
                <c:pt idx="6">
                  <c:v>9.0922999999999998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C61B-814B-A34C-7FAED090B746}"/>
            </c:ext>
          </c:extLst>
        </c:ser>
        <c:ser>
          <c:idx val="1"/>
          <c:order val="1"/>
          <c:tx>
            <c:strRef>
              <c:f>'51'!$AF$26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'51'!$AD$27:$AD$58</c:f>
              <c:strCache>
                <c:ptCount val="32"/>
                <c:pt idx="0">
                  <c:v>Bromley</c:v>
                </c:pt>
                <c:pt idx="1">
                  <c:v>Havering</c:v>
                </c:pt>
                <c:pt idx="2">
                  <c:v>Sutton</c:v>
                </c:pt>
                <c:pt idx="3">
                  <c:v>Bexley</c:v>
                </c:pt>
                <c:pt idx="4">
                  <c:v>Croydon</c:v>
                </c:pt>
                <c:pt idx="5">
                  <c:v>Kingston</c:v>
                </c:pt>
                <c:pt idx="6">
                  <c:v>Richmond</c:v>
                </c:pt>
                <c:pt idx="7">
                  <c:v>Merton</c:v>
                </c:pt>
                <c:pt idx="8">
                  <c:v>Greenwich</c:v>
                </c:pt>
                <c:pt idx="9">
                  <c:v>Hillingdon</c:v>
                </c:pt>
                <c:pt idx="10">
                  <c:v>Hounslow</c:v>
                </c:pt>
                <c:pt idx="11">
                  <c:v>Lewisham</c:v>
                </c:pt>
                <c:pt idx="12">
                  <c:v>Harrow</c:v>
                </c:pt>
                <c:pt idx="13">
                  <c:v>Barking and Dagenham</c:v>
                </c:pt>
                <c:pt idx="14">
                  <c:v>Redbridge</c:v>
                </c:pt>
                <c:pt idx="15">
                  <c:v>Enfield</c:v>
                </c:pt>
                <c:pt idx="16">
                  <c:v>Wandsworth</c:v>
                </c:pt>
                <c:pt idx="17">
                  <c:v>Barnet</c:v>
                </c:pt>
                <c:pt idx="18">
                  <c:v>Ealing</c:v>
                </c:pt>
                <c:pt idx="19">
                  <c:v>Lambeth</c:v>
                </c:pt>
                <c:pt idx="20">
                  <c:v>Brent</c:v>
                </c:pt>
                <c:pt idx="21">
                  <c:v>Haringey</c:v>
                </c:pt>
                <c:pt idx="22">
                  <c:v>Hammersmith and Fulham</c:v>
                </c:pt>
                <c:pt idx="23">
                  <c:v>Waltham Forest</c:v>
                </c:pt>
                <c:pt idx="24">
                  <c:v>Newham</c:v>
                </c:pt>
                <c:pt idx="25">
                  <c:v>Kensington and Chelsea</c:v>
                </c:pt>
                <c:pt idx="26">
                  <c:v>Southwark</c:v>
                </c:pt>
                <c:pt idx="27">
                  <c:v>Camden</c:v>
                </c:pt>
                <c:pt idx="28">
                  <c:v>Westminster</c:v>
                </c:pt>
                <c:pt idx="29">
                  <c:v>Hackney</c:v>
                </c:pt>
                <c:pt idx="30">
                  <c:v>Tower Hamlets</c:v>
                </c:pt>
                <c:pt idx="31">
                  <c:v>Islington</c:v>
                </c:pt>
              </c:strCache>
            </c:strRef>
          </c:cat>
          <c:val>
            <c:numRef>
              <c:f>'51'!$AF$27:$AF$58</c:f>
              <c:numCache>
                <c:formatCode>General</c:formatCode>
                <c:ptCount val="32"/>
                <c:pt idx="0">
                  <c:v>8.2613000000000003</c:v>
                </c:pt>
                <c:pt idx="1">
                  <c:v>0</c:v>
                </c:pt>
                <c:pt idx="2">
                  <c:v>8.6974999999999998</c:v>
                </c:pt>
                <c:pt idx="3">
                  <c:v>0</c:v>
                </c:pt>
                <c:pt idx="4">
                  <c:v>0</c:v>
                </c:pt>
                <c:pt idx="5">
                  <c:v>8.9819999999999993</c:v>
                </c:pt>
                <c:pt idx="6">
                  <c:v>0</c:v>
                </c:pt>
                <c:pt idx="7">
                  <c:v>9.2207000000000008</c:v>
                </c:pt>
                <c:pt idx="8">
                  <c:v>0</c:v>
                </c:pt>
                <c:pt idx="9">
                  <c:v>0</c:v>
                </c:pt>
                <c:pt idx="10">
                  <c:v>0</c:v>
                </c:pt>
                <c:pt idx="11">
                  <c:v>0</c:v>
                </c:pt>
                <c:pt idx="12">
                  <c:v>9.4480000000000004</c:v>
                </c:pt>
                <c:pt idx="13">
                  <c:v>0</c:v>
                </c:pt>
                <c:pt idx="14">
                  <c:v>0</c:v>
                </c:pt>
                <c:pt idx="15">
                  <c:v>0</c:v>
                </c:pt>
                <c:pt idx="16">
                  <c:v>0</c:v>
                </c:pt>
                <c:pt idx="17">
                  <c:v>9.6661999999999999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C61B-814B-A34C-7FAED090B746}"/>
            </c:ext>
          </c:extLst>
        </c:ser>
        <c:ser>
          <c:idx val="2"/>
          <c:order val="2"/>
          <c:tx>
            <c:strRef>
              <c:f>'51'!$AG$26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'51'!$AD$27:$AD$58</c:f>
              <c:strCache>
                <c:ptCount val="32"/>
                <c:pt idx="0">
                  <c:v>Bromley</c:v>
                </c:pt>
                <c:pt idx="1">
                  <c:v>Havering</c:v>
                </c:pt>
                <c:pt idx="2">
                  <c:v>Sutton</c:v>
                </c:pt>
                <c:pt idx="3">
                  <c:v>Bexley</c:v>
                </c:pt>
                <c:pt idx="4">
                  <c:v>Croydon</c:v>
                </c:pt>
                <c:pt idx="5">
                  <c:v>Kingston</c:v>
                </c:pt>
                <c:pt idx="6">
                  <c:v>Richmond</c:v>
                </c:pt>
                <c:pt idx="7">
                  <c:v>Merton</c:v>
                </c:pt>
                <c:pt idx="8">
                  <c:v>Greenwich</c:v>
                </c:pt>
                <c:pt idx="9">
                  <c:v>Hillingdon</c:v>
                </c:pt>
                <c:pt idx="10">
                  <c:v>Hounslow</c:v>
                </c:pt>
                <c:pt idx="11">
                  <c:v>Lewisham</c:v>
                </c:pt>
                <c:pt idx="12">
                  <c:v>Harrow</c:v>
                </c:pt>
                <c:pt idx="13">
                  <c:v>Barking and Dagenham</c:v>
                </c:pt>
                <c:pt idx="14">
                  <c:v>Redbridge</c:v>
                </c:pt>
                <c:pt idx="15">
                  <c:v>Enfield</c:v>
                </c:pt>
                <c:pt idx="16">
                  <c:v>Wandsworth</c:v>
                </c:pt>
                <c:pt idx="17">
                  <c:v>Barnet</c:v>
                </c:pt>
                <c:pt idx="18">
                  <c:v>Ealing</c:v>
                </c:pt>
                <c:pt idx="19">
                  <c:v>Lambeth</c:v>
                </c:pt>
                <c:pt idx="20">
                  <c:v>Brent</c:v>
                </c:pt>
                <c:pt idx="21">
                  <c:v>Haringey</c:v>
                </c:pt>
                <c:pt idx="22">
                  <c:v>Hammersmith and Fulham</c:v>
                </c:pt>
                <c:pt idx="23">
                  <c:v>Waltham Forest</c:v>
                </c:pt>
                <c:pt idx="24">
                  <c:v>Newham</c:v>
                </c:pt>
                <c:pt idx="25">
                  <c:v>Kensington and Chelsea</c:v>
                </c:pt>
                <c:pt idx="26">
                  <c:v>Southwark</c:v>
                </c:pt>
                <c:pt idx="27">
                  <c:v>Camden</c:v>
                </c:pt>
                <c:pt idx="28">
                  <c:v>Westminster</c:v>
                </c:pt>
                <c:pt idx="29">
                  <c:v>Hackney</c:v>
                </c:pt>
                <c:pt idx="30">
                  <c:v>Tower Hamlets</c:v>
                </c:pt>
                <c:pt idx="31">
                  <c:v>Islington</c:v>
                </c:pt>
              </c:strCache>
            </c:strRef>
          </c:cat>
          <c:val>
            <c:numRef>
              <c:f>'51'!$AG$27:$AG$58</c:f>
              <c:numCache>
                <c:formatCode>General</c:formatCode>
                <c:ptCount val="32"/>
                <c:pt idx="0">
                  <c:v>0</c:v>
                </c:pt>
                <c:pt idx="1">
                  <c:v>8.6211000000000002</c:v>
                </c:pt>
                <c:pt idx="2">
                  <c:v>0</c:v>
                </c:pt>
                <c:pt idx="3">
                  <c:v>8.7133000000000003</c:v>
                </c:pt>
                <c:pt idx="4">
                  <c:v>8.7352000000000007</c:v>
                </c:pt>
                <c:pt idx="5">
                  <c:v>0</c:v>
                </c:pt>
                <c:pt idx="6">
                  <c:v>0</c:v>
                </c:pt>
                <c:pt idx="7">
                  <c:v>0</c:v>
                </c:pt>
                <c:pt idx="8">
                  <c:v>9.2897999999999996</c:v>
                </c:pt>
                <c:pt idx="9">
                  <c:v>9.3204999999999991</c:v>
                </c:pt>
                <c:pt idx="10">
                  <c:v>9.3511000000000006</c:v>
                </c:pt>
                <c:pt idx="11">
                  <c:v>9.4039000000000001</c:v>
                </c:pt>
                <c:pt idx="12">
                  <c:v>0</c:v>
                </c:pt>
                <c:pt idx="13">
                  <c:v>9.4894999999999996</c:v>
                </c:pt>
                <c:pt idx="14">
                  <c:v>9.5815999999999999</c:v>
                </c:pt>
                <c:pt idx="15">
                  <c:v>9.5915999999999997</c:v>
                </c:pt>
                <c:pt idx="16">
                  <c:v>9.6514000000000006</c:v>
                </c:pt>
                <c:pt idx="17">
                  <c:v>0</c:v>
                </c:pt>
                <c:pt idx="18">
                  <c:v>9.6795000000000009</c:v>
                </c:pt>
                <c:pt idx="19">
                  <c:v>9.9109999999999996</c:v>
                </c:pt>
                <c:pt idx="20">
                  <c:v>9.9449000000000005</c:v>
                </c:pt>
                <c:pt idx="21">
                  <c:v>9.9609000000000005</c:v>
                </c:pt>
                <c:pt idx="22">
                  <c:v>9.984</c:v>
                </c:pt>
                <c:pt idx="23">
                  <c:v>9.9997000000000007</c:v>
                </c:pt>
                <c:pt idx="24">
                  <c:v>10.122299999999999</c:v>
                </c:pt>
                <c:pt idx="25">
                  <c:v>10.2659</c:v>
                </c:pt>
                <c:pt idx="26">
                  <c:v>10.307</c:v>
                </c:pt>
                <c:pt idx="27">
                  <c:v>10.4274</c:v>
                </c:pt>
                <c:pt idx="28">
                  <c:v>10.514099999999999</c:v>
                </c:pt>
                <c:pt idx="29">
                  <c:v>10.5871</c:v>
                </c:pt>
                <c:pt idx="30">
                  <c:v>10.591900000000001</c:v>
                </c:pt>
                <c:pt idx="31">
                  <c:v>10.691700000000001</c:v>
                </c:pt>
              </c:numCache>
            </c:numRef>
          </c:val>
          <c:extLst>
            <c:ext xmlns:c16="http://schemas.microsoft.com/office/drawing/2014/chart" uri="{C3380CC4-5D6E-409C-BE32-E72D297353CC}">
              <c16:uniqueId val="{00000002-C61B-814B-A34C-7FAED090B746}"/>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'51'!$AH$26</c:f>
              <c:strCache>
                <c:ptCount val="1"/>
                <c:pt idx="0">
                  <c:v>London</c:v>
                </c:pt>
              </c:strCache>
            </c:strRef>
          </c:tx>
          <c:spPr>
            <a:ln w="31750">
              <a:solidFill>
                <a:schemeClr val="bg1">
                  <a:lumMod val="50000"/>
                </a:schemeClr>
              </a:solidFill>
              <a:prstDash val="solid"/>
            </a:ln>
          </c:spPr>
          <c:marker>
            <c:symbol val="none"/>
          </c:marker>
          <c:cat>
            <c:strRef>
              <c:f>'51'!$AD$27:$AD$58</c:f>
              <c:strCache>
                <c:ptCount val="32"/>
                <c:pt idx="0">
                  <c:v>Bromley</c:v>
                </c:pt>
                <c:pt idx="1">
                  <c:v>Havering</c:v>
                </c:pt>
                <c:pt idx="2">
                  <c:v>Sutton</c:v>
                </c:pt>
                <c:pt idx="3">
                  <c:v>Bexley</c:v>
                </c:pt>
                <c:pt idx="4">
                  <c:v>Croydon</c:v>
                </c:pt>
                <c:pt idx="5">
                  <c:v>Kingston</c:v>
                </c:pt>
                <c:pt idx="6">
                  <c:v>Richmond</c:v>
                </c:pt>
                <c:pt idx="7">
                  <c:v>Merton</c:v>
                </c:pt>
                <c:pt idx="8">
                  <c:v>Greenwich</c:v>
                </c:pt>
                <c:pt idx="9">
                  <c:v>Hillingdon</c:v>
                </c:pt>
                <c:pt idx="10">
                  <c:v>Hounslow</c:v>
                </c:pt>
                <c:pt idx="11">
                  <c:v>Lewisham</c:v>
                </c:pt>
                <c:pt idx="12">
                  <c:v>Harrow</c:v>
                </c:pt>
                <c:pt idx="13">
                  <c:v>Barking and Dagenham</c:v>
                </c:pt>
                <c:pt idx="14">
                  <c:v>Redbridge</c:v>
                </c:pt>
                <c:pt idx="15">
                  <c:v>Enfield</c:v>
                </c:pt>
                <c:pt idx="16">
                  <c:v>Wandsworth</c:v>
                </c:pt>
                <c:pt idx="17">
                  <c:v>Barnet</c:v>
                </c:pt>
                <c:pt idx="18">
                  <c:v>Ealing</c:v>
                </c:pt>
                <c:pt idx="19">
                  <c:v>Lambeth</c:v>
                </c:pt>
                <c:pt idx="20">
                  <c:v>Brent</c:v>
                </c:pt>
                <c:pt idx="21">
                  <c:v>Haringey</c:v>
                </c:pt>
                <c:pt idx="22">
                  <c:v>Hammersmith and Fulham</c:v>
                </c:pt>
                <c:pt idx="23">
                  <c:v>Waltham Forest</c:v>
                </c:pt>
                <c:pt idx="24">
                  <c:v>Newham</c:v>
                </c:pt>
                <c:pt idx="25">
                  <c:v>Kensington and Chelsea</c:v>
                </c:pt>
                <c:pt idx="26">
                  <c:v>Southwark</c:v>
                </c:pt>
                <c:pt idx="27">
                  <c:v>Camden</c:v>
                </c:pt>
                <c:pt idx="28">
                  <c:v>Westminster</c:v>
                </c:pt>
                <c:pt idx="29">
                  <c:v>Hackney</c:v>
                </c:pt>
                <c:pt idx="30">
                  <c:v>Tower Hamlets</c:v>
                </c:pt>
                <c:pt idx="31">
                  <c:v>Islington</c:v>
                </c:pt>
              </c:strCache>
            </c:strRef>
          </c:cat>
          <c:val>
            <c:numRef>
              <c:f>'51'!$AH$27:$AH$58</c:f>
              <c:numCache>
                <c:formatCode>General</c:formatCode>
                <c:ptCount val="32"/>
                <c:pt idx="0">
                  <c:v>9.61</c:v>
                </c:pt>
                <c:pt idx="1">
                  <c:v>9.61</c:v>
                </c:pt>
                <c:pt idx="2">
                  <c:v>9.61</c:v>
                </c:pt>
                <c:pt idx="3">
                  <c:v>9.61</c:v>
                </c:pt>
                <c:pt idx="4">
                  <c:v>9.61</c:v>
                </c:pt>
                <c:pt idx="5">
                  <c:v>9.61</c:v>
                </c:pt>
                <c:pt idx="6">
                  <c:v>9.61</c:v>
                </c:pt>
                <c:pt idx="7">
                  <c:v>9.61</c:v>
                </c:pt>
                <c:pt idx="8">
                  <c:v>9.61</c:v>
                </c:pt>
                <c:pt idx="9">
                  <c:v>9.61</c:v>
                </c:pt>
                <c:pt idx="10">
                  <c:v>9.61</c:v>
                </c:pt>
                <c:pt idx="11">
                  <c:v>9.61</c:v>
                </c:pt>
                <c:pt idx="12">
                  <c:v>9.61</c:v>
                </c:pt>
                <c:pt idx="13">
                  <c:v>9.61</c:v>
                </c:pt>
                <c:pt idx="14">
                  <c:v>9.61</c:v>
                </c:pt>
                <c:pt idx="15">
                  <c:v>9.61</c:v>
                </c:pt>
                <c:pt idx="16">
                  <c:v>9.61</c:v>
                </c:pt>
                <c:pt idx="17">
                  <c:v>9.61</c:v>
                </c:pt>
                <c:pt idx="18">
                  <c:v>9.61</c:v>
                </c:pt>
                <c:pt idx="19">
                  <c:v>9.61</c:v>
                </c:pt>
                <c:pt idx="20">
                  <c:v>9.61</c:v>
                </c:pt>
                <c:pt idx="21">
                  <c:v>9.61</c:v>
                </c:pt>
                <c:pt idx="22">
                  <c:v>9.61</c:v>
                </c:pt>
                <c:pt idx="23">
                  <c:v>9.61</c:v>
                </c:pt>
                <c:pt idx="24">
                  <c:v>9.61</c:v>
                </c:pt>
                <c:pt idx="25">
                  <c:v>9.61</c:v>
                </c:pt>
                <c:pt idx="26">
                  <c:v>9.61</c:v>
                </c:pt>
                <c:pt idx="27">
                  <c:v>9.61</c:v>
                </c:pt>
                <c:pt idx="28">
                  <c:v>9.61</c:v>
                </c:pt>
                <c:pt idx="29">
                  <c:v>9.61</c:v>
                </c:pt>
                <c:pt idx="30">
                  <c:v>9.61</c:v>
                </c:pt>
                <c:pt idx="31">
                  <c:v>9.61</c:v>
                </c:pt>
              </c:numCache>
            </c:numRef>
          </c:val>
          <c:smooth val="0"/>
          <c:extLst>
            <c:ext xmlns:c16="http://schemas.microsoft.com/office/drawing/2014/chart" uri="{C3380CC4-5D6E-409C-BE32-E72D297353CC}">
              <c16:uniqueId val="{00000003-C61B-814B-A34C-7FAED090B746}"/>
            </c:ext>
          </c:extLst>
        </c:ser>
        <c:ser>
          <c:idx val="4"/>
          <c:order val="4"/>
          <c:tx>
            <c:strRef>
              <c:f>'51'!$AI$26</c:f>
              <c:strCache>
                <c:ptCount val="1"/>
                <c:pt idx="0">
                  <c:v>England</c:v>
                </c:pt>
              </c:strCache>
            </c:strRef>
          </c:tx>
          <c:spPr>
            <a:ln w="31750">
              <a:solidFill>
                <a:schemeClr val="tx1"/>
              </a:solidFill>
              <a:prstDash val="solid"/>
            </a:ln>
          </c:spPr>
          <c:marker>
            <c:symbol val="none"/>
          </c:marker>
          <c:cat>
            <c:strRef>
              <c:f>'51'!$AD$27:$AD$58</c:f>
              <c:strCache>
                <c:ptCount val="32"/>
                <c:pt idx="0">
                  <c:v>Bromley</c:v>
                </c:pt>
                <c:pt idx="1">
                  <c:v>Havering</c:v>
                </c:pt>
                <c:pt idx="2">
                  <c:v>Sutton</c:v>
                </c:pt>
                <c:pt idx="3">
                  <c:v>Bexley</c:v>
                </c:pt>
                <c:pt idx="4">
                  <c:v>Croydon</c:v>
                </c:pt>
                <c:pt idx="5">
                  <c:v>Kingston</c:v>
                </c:pt>
                <c:pt idx="6">
                  <c:v>Richmond</c:v>
                </c:pt>
                <c:pt idx="7">
                  <c:v>Merton</c:v>
                </c:pt>
                <c:pt idx="8">
                  <c:v>Greenwich</c:v>
                </c:pt>
                <c:pt idx="9">
                  <c:v>Hillingdon</c:v>
                </c:pt>
                <c:pt idx="10">
                  <c:v>Hounslow</c:v>
                </c:pt>
                <c:pt idx="11">
                  <c:v>Lewisham</c:v>
                </c:pt>
                <c:pt idx="12">
                  <c:v>Harrow</c:v>
                </c:pt>
                <c:pt idx="13">
                  <c:v>Barking and Dagenham</c:v>
                </c:pt>
                <c:pt idx="14">
                  <c:v>Redbridge</c:v>
                </c:pt>
                <c:pt idx="15">
                  <c:v>Enfield</c:v>
                </c:pt>
                <c:pt idx="16">
                  <c:v>Wandsworth</c:v>
                </c:pt>
                <c:pt idx="17">
                  <c:v>Barnet</c:v>
                </c:pt>
                <c:pt idx="18">
                  <c:v>Ealing</c:v>
                </c:pt>
                <c:pt idx="19">
                  <c:v>Lambeth</c:v>
                </c:pt>
                <c:pt idx="20">
                  <c:v>Brent</c:v>
                </c:pt>
                <c:pt idx="21">
                  <c:v>Haringey</c:v>
                </c:pt>
                <c:pt idx="22">
                  <c:v>Hammersmith and Fulham</c:v>
                </c:pt>
                <c:pt idx="23">
                  <c:v>Waltham Forest</c:v>
                </c:pt>
                <c:pt idx="24">
                  <c:v>Newham</c:v>
                </c:pt>
                <c:pt idx="25">
                  <c:v>Kensington and Chelsea</c:v>
                </c:pt>
                <c:pt idx="26">
                  <c:v>Southwark</c:v>
                </c:pt>
                <c:pt idx="27">
                  <c:v>Camden</c:v>
                </c:pt>
                <c:pt idx="28">
                  <c:v>Westminster</c:v>
                </c:pt>
                <c:pt idx="29">
                  <c:v>Hackney</c:v>
                </c:pt>
                <c:pt idx="30">
                  <c:v>Tower Hamlets</c:v>
                </c:pt>
                <c:pt idx="31">
                  <c:v>Islington</c:v>
                </c:pt>
              </c:strCache>
            </c:strRef>
          </c:cat>
          <c:val>
            <c:numRef>
              <c:f>'51'!$AI$27:$AI$58</c:f>
              <c:numCache>
                <c:formatCode>General</c:formatCode>
                <c:ptCount val="32"/>
                <c:pt idx="0">
                  <c:v>7.79</c:v>
                </c:pt>
                <c:pt idx="1">
                  <c:v>7.79</c:v>
                </c:pt>
                <c:pt idx="2">
                  <c:v>7.79</c:v>
                </c:pt>
                <c:pt idx="3">
                  <c:v>7.79</c:v>
                </c:pt>
                <c:pt idx="4">
                  <c:v>7.79</c:v>
                </c:pt>
                <c:pt idx="5">
                  <c:v>7.79</c:v>
                </c:pt>
                <c:pt idx="6">
                  <c:v>7.79</c:v>
                </c:pt>
                <c:pt idx="7">
                  <c:v>7.79</c:v>
                </c:pt>
                <c:pt idx="8">
                  <c:v>7.79</c:v>
                </c:pt>
                <c:pt idx="9">
                  <c:v>7.79</c:v>
                </c:pt>
                <c:pt idx="10">
                  <c:v>7.79</c:v>
                </c:pt>
                <c:pt idx="11">
                  <c:v>7.79</c:v>
                </c:pt>
                <c:pt idx="12">
                  <c:v>7.79</c:v>
                </c:pt>
                <c:pt idx="13">
                  <c:v>7.79</c:v>
                </c:pt>
                <c:pt idx="14">
                  <c:v>7.79</c:v>
                </c:pt>
                <c:pt idx="15">
                  <c:v>7.79</c:v>
                </c:pt>
                <c:pt idx="16">
                  <c:v>7.79</c:v>
                </c:pt>
                <c:pt idx="17">
                  <c:v>7.79</c:v>
                </c:pt>
                <c:pt idx="18">
                  <c:v>7.79</c:v>
                </c:pt>
                <c:pt idx="19">
                  <c:v>7.79</c:v>
                </c:pt>
                <c:pt idx="20">
                  <c:v>7.79</c:v>
                </c:pt>
                <c:pt idx="21">
                  <c:v>7.79</c:v>
                </c:pt>
                <c:pt idx="22">
                  <c:v>7.79</c:v>
                </c:pt>
                <c:pt idx="23">
                  <c:v>7.79</c:v>
                </c:pt>
                <c:pt idx="24">
                  <c:v>7.79</c:v>
                </c:pt>
                <c:pt idx="25">
                  <c:v>7.79</c:v>
                </c:pt>
                <c:pt idx="26">
                  <c:v>7.79</c:v>
                </c:pt>
                <c:pt idx="27">
                  <c:v>7.79</c:v>
                </c:pt>
                <c:pt idx="28">
                  <c:v>7.79</c:v>
                </c:pt>
                <c:pt idx="29">
                  <c:v>7.79</c:v>
                </c:pt>
                <c:pt idx="30">
                  <c:v>7.79</c:v>
                </c:pt>
                <c:pt idx="31">
                  <c:v>7.79</c:v>
                </c:pt>
              </c:numCache>
            </c:numRef>
          </c:val>
          <c:smooth val="0"/>
          <c:extLst>
            <c:ext xmlns:c16="http://schemas.microsoft.com/office/drawing/2014/chart" uri="{C3380CC4-5D6E-409C-BE32-E72D297353CC}">
              <c16:uniqueId val="{00000004-C61B-814B-A34C-7FAED090B746}"/>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'51'!$U$4</c:f>
              <c:strCache>
                <c:ptCount val="1"/>
                <c:pt idx="0">
                  <c:v>µg/m3</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'51'!$Y$1</c:f>
              <c:strCache>
                <c:ptCount val="1"/>
                <c:pt idx="0">
                  <c:v>England</c:v>
                </c:pt>
              </c:strCache>
            </c:strRef>
          </c:tx>
          <c:spPr>
            <a:ln w="38100">
              <a:solidFill>
                <a:schemeClr val="tx1"/>
              </a:solidFill>
              <a:prstDash val="solid"/>
            </a:ln>
          </c:spPr>
          <c:marker>
            <c:symbol val="none"/>
          </c:marker>
          <c:cat>
            <c:strRef>
              <c:f>'51'!$X$2:$X$6</c:f>
              <c:strCache>
                <c:ptCount val="5"/>
                <c:pt idx="0">
                  <c:v>2018</c:v>
                </c:pt>
                <c:pt idx="1">
                  <c:v>2019</c:v>
                </c:pt>
                <c:pt idx="2">
                  <c:v>2020</c:v>
                </c:pt>
                <c:pt idx="3">
                  <c:v>2021</c:v>
                </c:pt>
                <c:pt idx="4">
                  <c:v>2022</c:v>
                </c:pt>
              </c:strCache>
            </c:strRef>
          </c:cat>
          <c:val>
            <c:numRef>
              <c:f>'51'!$Y$2:$Y$6</c:f>
              <c:numCache>
                <c:formatCode>General</c:formatCode>
                <c:ptCount val="5"/>
                <c:pt idx="0">
                  <c:v>9.52</c:v>
                </c:pt>
                <c:pt idx="1">
                  <c:v>9.57</c:v>
                </c:pt>
                <c:pt idx="2">
                  <c:v>7.54</c:v>
                </c:pt>
                <c:pt idx="3">
                  <c:v>7.35</c:v>
                </c:pt>
                <c:pt idx="4">
                  <c:v>7.79</c:v>
                </c:pt>
              </c:numCache>
            </c:numRef>
          </c:val>
          <c:smooth val="0"/>
          <c:extLst>
            <c:ext xmlns:c16="http://schemas.microsoft.com/office/drawing/2014/chart" uri="{C3380CC4-5D6E-409C-BE32-E72D297353CC}">
              <c16:uniqueId val="{00000000-537E-3449-A433-E2213D062A20}"/>
            </c:ext>
          </c:extLst>
        </c:ser>
        <c:ser>
          <c:idx val="1"/>
          <c:order val="1"/>
          <c:tx>
            <c:strRef>
              <c:f>'51'!$Z$1</c:f>
              <c:strCache>
                <c:ptCount val="1"/>
                <c:pt idx="0">
                  <c:v>London</c:v>
                </c:pt>
              </c:strCache>
            </c:strRef>
          </c:tx>
          <c:spPr>
            <a:ln w="38100">
              <a:solidFill>
                <a:schemeClr val="bg1">
                  <a:lumMod val="50000"/>
                </a:schemeClr>
              </a:solidFill>
              <a:prstDash val="solid"/>
            </a:ln>
          </c:spPr>
          <c:marker>
            <c:symbol val="none"/>
          </c:marker>
          <c:cat>
            <c:strRef>
              <c:f>'51'!$X$2:$X$6</c:f>
              <c:strCache>
                <c:ptCount val="5"/>
                <c:pt idx="0">
                  <c:v>2018</c:v>
                </c:pt>
                <c:pt idx="1">
                  <c:v>2019</c:v>
                </c:pt>
                <c:pt idx="2">
                  <c:v>2020</c:v>
                </c:pt>
                <c:pt idx="3">
                  <c:v>2021</c:v>
                </c:pt>
                <c:pt idx="4">
                  <c:v>2022</c:v>
                </c:pt>
              </c:strCache>
            </c:strRef>
          </c:cat>
          <c:val>
            <c:numRef>
              <c:f>'51'!$Z$2:$Z$6</c:f>
              <c:numCache>
                <c:formatCode>General</c:formatCode>
                <c:ptCount val="5"/>
                <c:pt idx="0">
                  <c:v>12.26</c:v>
                </c:pt>
                <c:pt idx="1">
                  <c:v>11.93</c:v>
                </c:pt>
                <c:pt idx="2">
                  <c:v>9.58</c:v>
                </c:pt>
                <c:pt idx="3">
                  <c:v>8.6999999999999993</c:v>
                </c:pt>
                <c:pt idx="4">
                  <c:v>9.61</c:v>
                </c:pt>
              </c:numCache>
            </c:numRef>
          </c:val>
          <c:smooth val="0"/>
          <c:extLst>
            <c:ext xmlns:c16="http://schemas.microsoft.com/office/drawing/2014/chart" uri="{C3380CC4-5D6E-409C-BE32-E72D297353CC}">
              <c16:uniqueId val="{00000001-537E-3449-A433-E2213D062A20}"/>
            </c:ext>
          </c:extLst>
        </c:ser>
        <c:ser>
          <c:idx val="2"/>
          <c:order val="2"/>
          <c:tx>
            <c:strRef>
              <c:f>'51'!$AA$1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'51'!$X$2:$X$6</c:f>
              <c:strCache>
                <c:ptCount val="5"/>
                <c:pt idx="0">
                  <c:v>2018</c:v>
                </c:pt>
                <c:pt idx="1">
                  <c:v>2019</c:v>
                </c:pt>
                <c:pt idx="2">
                  <c:v>2020</c:v>
                </c:pt>
                <c:pt idx="3">
                  <c:v>2021</c:v>
                </c:pt>
                <c:pt idx="4">
                  <c:v>2022</c:v>
                </c:pt>
              </c:strCache>
            </c:strRef>
          </c:cat>
          <c:val>
            <c:numRef>
              <c:f>'51'!$AA$2:$AA$6</c:f>
              <c:numCache>
                <c:formatCode>General</c:formatCode>
                <c:ptCount val="5"/>
                <c:pt idx="0">
                  <c:v>11.59</c:v>
                </c:pt>
                <c:pt idx="1">
                  <c:v>11.22</c:v>
                </c:pt>
                <c:pt idx="2">
                  <c:v>9.07</c:v>
                </c:pt>
                <c:pt idx="3">
                  <c:v>8.33</c:v>
                </c:pt>
                <c:pt idx="4">
                  <c:v>9.0922999999999998</c:v>
                </c:pt>
              </c:numCache>
            </c:numRef>
          </c:val>
          <c:smooth val="0"/>
          <c:extLst>
            <c:ext xmlns:c16="http://schemas.microsoft.com/office/drawing/2014/chart" uri="{C3380CC4-5D6E-409C-BE32-E72D297353CC}">
              <c16:uniqueId val="{00000002-537E-3449-A433-E2213D062A20}"/>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'51'!$U$4</c:f>
              <c:strCache>
                <c:ptCount val="1"/>
                <c:pt idx="0">
                  <c:v>µg/m3</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 F'!$Y$1</c:f>
              <c:strCache>
                <c:ptCount val="1"/>
                <c:pt idx="0">
                  <c:v>England</c:v>
                </c:pt>
              </c:strCache>
            </c:strRef>
          </c:tx>
          <c:spPr>
            <a:ln w="38100">
              <a:solidFill>
                <a:schemeClr val="tx1"/>
              </a:solidFill>
              <a:prstDash val="solid"/>
            </a:ln>
          </c:spPr>
          <c:marker>
            <c:symbol val="none"/>
          </c:marker>
          <c:cat>
            <c:strRef>
              <c:f>'3 F'!$X$2:$X$10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'3 F'!$Y$2:$Y$10</c:f>
              <c:numCache>
                <c:formatCode>General</c:formatCode>
                <c:ptCount val="9"/>
                <c:pt idx="0">
                  <c:v>6.8</c:v>
                </c:pt>
                <c:pt idx="1">
                  <c:v>6.9</c:v>
                </c:pt>
                <c:pt idx="2">
                  <c:v>7</c:v>
                </c:pt>
                <c:pt idx="3">
                  <c:v>7.1</c:v>
                </c:pt>
                <c:pt idx="4">
                  <c:v>7.3</c:v>
                </c:pt>
                <c:pt idx="5">
                  <c:v>7.4</c:v>
                </c:pt>
                <c:pt idx="6">
                  <c:v>7.5</c:v>
                </c:pt>
                <c:pt idx="7">
                  <c:v>7.6</c:v>
                </c:pt>
                <c:pt idx="8">
                  <c:v>7.9</c:v>
                </c:pt>
              </c:numCache>
            </c:numRef>
          </c:val>
          <c:smooth val="0"/>
          <c:extLst>
            <c:ext xmlns:c16="http://schemas.microsoft.com/office/drawing/2014/chart" uri="{C3380CC4-5D6E-409C-BE32-E72D297353CC}">
              <c16:uniqueId val="{00000000-19DA-9740-9767-B69F857D0ECB}"/>
            </c:ext>
          </c:extLst>
        </c:ser>
        <c:ser>
          <c:idx val="1"/>
          <c:order val="1"/>
          <c:tx>
            <c:strRef>
              <c:f>'3 F'!$Z$1</c:f>
              <c:strCache>
                <c:ptCount val="1"/>
                <c:pt idx="0">
                  <c:v>London</c:v>
                </c:pt>
              </c:strCache>
            </c:strRef>
          </c:tx>
          <c:spPr>
            <a:ln w="38100">
              <a:solidFill>
                <a:schemeClr val="bg1">
                  <a:lumMod val="50000"/>
                </a:schemeClr>
              </a:solidFill>
              <a:prstDash val="solid"/>
            </a:ln>
          </c:spPr>
          <c:marker>
            <c:symbol val="none"/>
          </c:marker>
          <c:cat>
            <c:strRef>
              <c:f>'3 F'!$X$2:$X$10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'3 F'!$Z$2:$Z$10</c:f>
              <c:numCache>
                <c:formatCode>General</c:formatCode>
                <c:ptCount val="9"/>
                <c:pt idx="0">
                  <c:v>5.0999999999999996</c:v>
                </c:pt>
                <c:pt idx="1">
                  <c:v>5</c:v>
                </c:pt>
                <c:pt idx="2">
                  <c:v>4.8</c:v>
                </c:pt>
                <c:pt idx="3">
                  <c:v>4.9000000000000004</c:v>
                </c:pt>
                <c:pt idx="4">
                  <c:v>4.8</c:v>
                </c:pt>
                <c:pt idx="5">
                  <c:v>4.9000000000000004</c:v>
                </c:pt>
                <c:pt idx="6">
                  <c:v>5.0999999999999996</c:v>
                </c:pt>
                <c:pt idx="7">
                  <c:v>5.0999999999999996</c:v>
                </c:pt>
                <c:pt idx="8">
                  <c:v>5.4</c:v>
                </c:pt>
              </c:numCache>
            </c:numRef>
          </c:val>
          <c:smooth val="0"/>
          <c:extLst>
            <c:ext xmlns:c16="http://schemas.microsoft.com/office/drawing/2014/chart" uri="{C3380CC4-5D6E-409C-BE32-E72D297353CC}">
              <c16:uniqueId val="{00000001-19DA-9740-9767-B69F857D0ECB}"/>
            </c:ext>
          </c:extLst>
        </c:ser>
        <c:ser>
          <c:idx val="2"/>
          <c:order val="2"/>
          <c:tx>
            <c:strRef>
              <c:f>'3 F'!$AA$1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F'!$X$2:$X$10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'3 F'!$AA$2:$AA$10</c:f>
              <c:numCache>
                <c:formatCode>General</c:formatCode>
                <c:ptCount val="9"/>
                <c:pt idx="0">
                  <c:v>3.9</c:v>
                </c:pt>
                <c:pt idx="1">
                  <c:v>4.2</c:v>
                </c:pt>
                <c:pt idx="2">
                  <c:v>3.1</c:v>
                </c:pt>
                <c:pt idx="3">
                  <c:v>3.6</c:v>
                </c:pt>
                <c:pt idx="4">
                  <c:v>4.0999999999999996</c:v>
                </c:pt>
                <c:pt idx="5">
                  <c:v>3.6</c:v>
                </c:pt>
                <c:pt idx="6">
                  <c:v>2.6</c:v>
                </c:pt>
                <c:pt idx="7">
                  <c:v>1.5</c:v>
                </c:pt>
                <c:pt idx="8">
                  <c:v>1.2</c:v>
                </c:pt>
              </c:numCache>
            </c:numRef>
          </c:val>
          <c:smooth val="0"/>
          <c:extLst>
            <c:ext xmlns:c16="http://schemas.microsoft.com/office/drawing/2014/chart" uri="{C3380CC4-5D6E-409C-BE32-E72D297353CC}">
              <c16:uniqueId val="{00000002-19DA-9740-9767-B69F857D0ECB}"/>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 F'!$U$4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 M'!$AE$26</c:f>
              <c:strCache>
                <c:ptCount val="1"/>
                <c:pt idx="0">
                  <c:v>Richmond</c:v>
                </c:pt>
              </c:strCache>
            </c:strRef>
          </c:tx>
          <c:spPr>
            <a:solidFill>
              <a:srgbClr val="7030A0"/>
            </a:solidFill>
            <a:ln>
              <a:solidFill>
                <a:schemeClr val="accent4">
                  <a:lumMod val="50000"/>
                </a:schemeClr>
              </a:solidFill>
              <a:prstDash val="solid"/>
            </a:ln>
          </c:spPr>
          <c:invertIfNegative val="0"/>
          <c:cat>
            <c:strRef>
              <c:f>'4 M'!$AD$27:$AD$58</c:f>
              <c:strCache>
                <c:ptCount val="32"/>
                <c:pt idx="0">
                  <c:v>Camden</c:v>
                </c:pt>
                <c:pt idx="1">
                  <c:v>Kensington and Chelsea</c:v>
                </c:pt>
                <c:pt idx="2">
                  <c:v>Westminster</c:v>
                </c:pt>
                <c:pt idx="3">
                  <c:v>Richmond</c:v>
                </c:pt>
                <c:pt idx="4">
                  <c:v>Sutton</c:v>
                </c:pt>
                <c:pt idx="5">
                  <c:v>Enfield</c:v>
                </c:pt>
                <c:pt idx="6">
                  <c:v>Kingston</c:v>
                </c:pt>
                <c:pt idx="7">
                  <c:v>Lewisham</c:v>
                </c:pt>
                <c:pt idx="8">
                  <c:v>Tower Hamlets</c:v>
                </c:pt>
                <c:pt idx="9">
                  <c:v>Hammersmith and Fulham</c:v>
                </c:pt>
                <c:pt idx="10">
                  <c:v>Islington</c:v>
                </c:pt>
                <c:pt idx="11">
                  <c:v>Croydon</c:v>
                </c:pt>
                <c:pt idx="12">
                  <c:v>Waltham Forest</c:v>
                </c:pt>
                <c:pt idx="13">
                  <c:v>Hounslow</c:v>
                </c:pt>
                <c:pt idx="14">
                  <c:v>Bexley</c:v>
                </c:pt>
                <c:pt idx="15">
                  <c:v>Bromley</c:v>
                </c:pt>
                <c:pt idx="16">
                  <c:v>Wandsworth</c:v>
                </c:pt>
                <c:pt idx="17">
                  <c:v>Barnet</c:v>
                </c:pt>
                <c:pt idx="18">
                  <c:v>Hillingdon</c:v>
                </c:pt>
                <c:pt idx="19">
                  <c:v>Ealing</c:v>
                </c:pt>
                <c:pt idx="20">
                  <c:v>Havering</c:v>
                </c:pt>
                <c:pt idx="21">
                  <c:v>Merton</c:v>
                </c:pt>
                <c:pt idx="22">
                  <c:v>Southwark</c:v>
                </c:pt>
                <c:pt idx="23">
                  <c:v>Redbridge</c:v>
                </c:pt>
                <c:pt idx="24">
                  <c:v>Harrow</c:v>
                </c:pt>
                <c:pt idx="25">
                  <c:v>Barking and Dagenham</c:v>
                </c:pt>
                <c:pt idx="26">
                  <c:v>Lambeth</c:v>
                </c:pt>
                <c:pt idx="27">
                  <c:v>Greenwich</c:v>
                </c:pt>
                <c:pt idx="28">
                  <c:v>Haringey</c:v>
                </c:pt>
                <c:pt idx="29">
                  <c:v>Brent</c:v>
                </c:pt>
                <c:pt idx="30">
                  <c:v>Hackney</c:v>
                </c:pt>
                <c:pt idx="31">
                  <c:v>Newham</c:v>
                </c:pt>
              </c:strCache>
            </c:strRef>
          </c:cat>
          <c:val>
            <c:numRef>
              <c:f>'4 M'!$AE$27:$AE$58</c:f>
              <c:numCache>
                <c:formatCode>General</c:formatCode>
                <c:ptCount val="32"/>
                <c:pt idx="0">
                  <c:v>0</c:v>
                </c:pt>
                <c:pt idx="1">
                  <c:v>0</c:v>
                </c:pt>
                <c:pt idx="2">
                  <c:v>0</c:v>
                </c:pt>
                <c:pt idx="3">
                  <c:v>13.27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F9DB-8D4B-B539-1D15543912F0}"/>
            </c:ext>
          </c:extLst>
        </c:ser>
        <c:ser>
          <c:idx val="1"/>
          <c:order val="1"/>
          <c:tx>
            <c:strRef>
              <c:f>'4 M'!$AF$26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 M'!$AD$27:$AD$58</c:f>
              <c:strCache>
                <c:ptCount val="32"/>
                <c:pt idx="0">
                  <c:v>Camden</c:v>
                </c:pt>
                <c:pt idx="1">
                  <c:v>Kensington and Chelsea</c:v>
                </c:pt>
                <c:pt idx="2">
                  <c:v>Westminster</c:v>
                </c:pt>
                <c:pt idx="3">
                  <c:v>Richmond</c:v>
                </c:pt>
                <c:pt idx="4">
                  <c:v>Sutton</c:v>
                </c:pt>
                <c:pt idx="5">
                  <c:v>Enfield</c:v>
                </c:pt>
                <c:pt idx="6">
                  <c:v>Kingston</c:v>
                </c:pt>
                <c:pt idx="7">
                  <c:v>Lewisham</c:v>
                </c:pt>
                <c:pt idx="8">
                  <c:v>Tower Hamlets</c:v>
                </c:pt>
                <c:pt idx="9">
                  <c:v>Hammersmith and Fulham</c:v>
                </c:pt>
                <c:pt idx="10">
                  <c:v>Islington</c:v>
                </c:pt>
                <c:pt idx="11">
                  <c:v>Croydon</c:v>
                </c:pt>
                <c:pt idx="12">
                  <c:v>Waltham Forest</c:v>
                </c:pt>
                <c:pt idx="13">
                  <c:v>Hounslow</c:v>
                </c:pt>
                <c:pt idx="14">
                  <c:v>Bexley</c:v>
                </c:pt>
                <c:pt idx="15">
                  <c:v>Bromley</c:v>
                </c:pt>
                <c:pt idx="16">
                  <c:v>Wandsworth</c:v>
                </c:pt>
                <c:pt idx="17">
                  <c:v>Barnet</c:v>
                </c:pt>
                <c:pt idx="18">
                  <c:v>Hillingdon</c:v>
                </c:pt>
                <c:pt idx="19">
                  <c:v>Ealing</c:v>
                </c:pt>
                <c:pt idx="20">
                  <c:v>Havering</c:v>
                </c:pt>
                <c:pt idx="21">
                  <c:v>Merton</c:v>
                </c:pt>
                <c:pt idx="22">
                  <c:v>Southwark</c:v>
                </c:pt>
                <c:pt idx="23">
                  <c:v>Redbridge</c:v>
                </c:pt>
                <c:pt idx="24">
                  <c:v>Harrow</c:v>
                </c:pt>
                <c:pt idx="25">
                  <c:v>Barking and Dagenham</c:v>
                </c:pt>
                <c:pt idx="26">
                  <c:v>Lambeth</c:v>
                </c:pt>
                <c:pt idx="27">
                  <c:v>Greenwich</c:v>
                </c:pt>
                <c:pt idx="28">
                  <c:v>Haringey</c:v>
                </c:pt>
                <c:pt idx="29">
                  <c:v>Brent</c:v>
                </c:pt>
                <c:pt idx="30">
                  <c:v>Hackney</c:v>
                </c:pt>
                <c:pt idx="31">
                  <c:v>Newham</c:v>
                </c:pt>
              </c:strCache>
            </c:strRef>
          </c:cat>
          <c:val>
            <c:numRef>
              <c:f>'4 M'!$AF$27:$AF$58</c:f>
              <c:numCache>
                <c:formatCode>General</c:formatCode>
                <c:ptCount val="32"/>
                <c:pt idx="0">
                  <c:v>0</c:v>
                </c:pt>
                <c:pt idx="1">
                  <c:v>0</c:v>
                </c:pt>
                <c:pt idx="2">
                  <c:v>0</c:v>
                </c:pt>
                <c:pt idx="3">
                  <c:v>0</c:v>
                </c:pt>
                <c:pt idx="4">
                  <c:v>12.2</c:v>
                </c:pt>
                <c:pt idx="5">
                  <c:v>0</c:v>
                </c:pt>
                <c:pt idx="6">
                  <c:v>11.7</c:v>
                </c:pt>
                <c:pt idx="7">
                  <c:v>0</c:v>
                </c:pt>
                <c:pt idx="8">
                  <c:v>0</c:v>
                </c:pt>
                <c:pt idx="9">
                  <c:v>0</c:v>
                </c:pt>
                <c:pt idx="10">
                  <c:v>0</c:v>
                </c:pt>
                <c:pt idx="11">
                  <c:v>0</c:v>
                </c:pt>
                <c:pt idx="12">
                  <c:v>0</c:v>
                </c:pt>
                <c:pt idx="13">
                  <c:v>0</c:v>
                </c:pt>
                <c:pt idx="14">
                  <c:v>0</c:v>
                </c:pt>
                <c:pt idx="15">
                  <c:v>10.44</c:v>
                </c:pt>
                <c:pt idx="16">
                  <c:v>0</c:v>
                </c:pt>
                <c:pt idx="17">
                  <c:v>10.17</c:v>
                </c:pt>
                <c:pt idx="18">
                  <c:v>0</c:v>
                </c:pt>
                <c:pt idx="19">
                  <c:v>0</c:v>
                </c:pt>
                <c:pt idx="20">
                  <c:v>0</c:v>
                </c:pt>
                <c:pt idx="21">
                  <c:v>9.17</c:v>
                </c:pt>
                <c:pt idx="22">
                  <c:v>0</c:v>
                </c:pt>
                <c:pt idx="23">
                  <c:v>0</c:v>
                </c:pt>
                <c:pt idx="24">
                  <c:v>8.74</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F9DB-8D4B-B539-1D15543912F0}"/>
            </c:ext>
          </c:extLst>
        </c:ser>
        <c:ser>
          <c:idx val="2"/>
          <c:order val="2"/>
          <c:tx>
            <c:strRef>
              <c:f>'4 M'!$AG$26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 M'!$AD$27:$AD$58</c:f>
              <c:strCache>
                <c:ptCount val="32"/>
                <c:pt idx="0">
                  <c:v>Camden</c:v>
                </c:pt>
                <c:pt idx="1">
                  <c:v>Kensington and Chelsea</c:v>
                </c:pt>
                <c:pt idx="2">
                  <c:v>Westminster</c:v>
                </c:pt>
                <c:pt idx="3">
                  <c:v>Richmond</c:v>
                </c:pt>
                <c:pt idx="4">
                  <c:v>Sutton</c:v>
                </c:pt>
                <c:pt idx="5">
                  <c:v>Enfield</c:v>
                </c:pt>
                <c:pt idx="6">
                  <c:v>Kingston</c:v>
                </c:pt>
                <c:pt idx="7">
                  <c:v>Lewisham</c:v>
                </c:pt>
                <c:pt idx="8">
                  <c:v>Tower Hamlets</c:v>
                </c:pt>
                <c:pt idx="9">
                  <c:v>Hammersmith and Fulham</c:v>
                </c:pt>
                <c:pt idx="10">
                  <c:v>Islington</c:v>
                </c:pt>
                <c:pt idx="11">
                  <c:v>Croydon</c:v>
                </c:pt>
                <c:pt idx="12">
                  <c:v>Waltham Forest</c:v>
                </c:pt>
                <c:pt idx="13">
                  <c:v>Hounslow</c:v>
                </c:pt>
                <c:pt idx="14">
                  <c:v>Bexley</c:v>
                </c:pt>
                <c:pt idx="15">
                  <c:v>Bromley</c:v>
                </c:pt>
                <c:pt idx="16">
                  <c:v>Wandsworth</c:v>
                </c:pt>
                <c:pt idx="17">
                  <c:v>Barnet</c:v>
                </c:pt>
                <c:pt idx="18">
                  <c:v>Hillingdon</c:v>
                </c:pt>
                <c:pt idx="19">
                  <c:v>Ealing</c:v>
                </c:pt>
                <c:pt idx="20">
                  <c:v>Havering</c:v>
                </c:pt>
                <c:pt idx="21">
                  <c:v>Merton</c:v>
                </c:pt>
                <c:pt idx="22">
                  <c:v>Southwark</c:v>
                </c:pt>
                <c:pt idx="23">
                  <c:v>Redbridge</c:v>
                </c:pt>
                <c:pt idx="24">
                  <c:v>Harrow</c:v>
                </c:pt>
                <c:pt idx="25">
                  <c:v>Barking and Dagenham</c:v>
                </c:pt>
                <c:pt idx="26">
                  <c:v>Lambeth</c:v>
                </c:pt>
                <c:pt idx="27">
                  <c:v>Greenwich</c:v>
                </c:pt>
                <c:pt idx="28">
                  <c:v>Haringey</c:v>
                </c:pt>
                <c:pt idx="29">
                  <c:v>Brent</c:v>
                </c:pt>
                <c:pt idx="30">
                  <c:v>Hackney</c:v>
                </c:pt>
                <c:pt idx="31">
                  <c:v>Newham</c:v>
                </c:pt>
              </c:strCache>
            </c:strRef>
          </c:cat>
          <c:val>
            <c:numRef>
              <c:f>'4 M'!$AG$27:$AG$58</c:f>
              <c:numCache>
                <c:formatCode>General</c:formatCode>
                <c:ptCount val="32"/>
                <c:pt idx="0">
                  <c:v>15.32</c:v>
                </c:pt>
                <c:pt idx="1">
                  <c:v>14.88</c:v>
                </c:pt>
                <c:pt idx="2">
                  <c:v>14.69</c:v>
                </c:pt>
                <c:pt idx="3">
                  <c:v>0</c:v>
                </c:pt>
                <c:pt idx="4">
                  <c:v>0</c:v>
                </c:pt>
                <c:pt idx="5">
                  <c:v>11.79</c:v>
                </c:pt>
                <c:pt idx="6">
                  <c:v>0</c:v>
                </c:pt>
                <c:pt idx="7">
                  <c:v>11.59</c:v>
                </c:pt>
                <c:pt idx="8">
                  <c:v>11.24</c:v>
                </c:pt>
                <c:pt idx="9">
                  <c:v>11.19</c:v>
                </c:pt>
                <c:pt idx="10">
                  <c:v>11.17</c:v>
                </c:pt>
                <c:pt idx="11">
                  <c:v>11.16</c:v>
                </c:pt>
                <c:pt idx="12">
                  <c:v>11.12</c:v>
                </c:pt>
                <c:pt idx="13">
                  <c:v>11</c:v>
                </c:pt>
                <c:pt idx="14">
                  <c:v>10.75</c:v>
                </c:pt>
                <c:pt idx="15">
                  <c:v>0</c:v>
                </c:pt>
                <c:pt idx="16">
                  <c:v>10.34</c:v>
                </c:pt>
                <c:pt idx="17">
                  <c:v>0</c:v>
                </c:pt>
                <c:pt idx="18">
                  <c:v>9.9</c:v>
                </c:pt>
                <c:pt idx="19">
                  <c:v>9.83</c:v>
                </c:pt>
                <c:pt idx="20">
                  <c:v>9.77</c:v>
                </c:pt>
                <c:pt idx="21">
                  <c:v>0</c:v>
                </c:pt>
                <c:pt idx="22">
                  <c:v>9.09</c:v>
                </c:pt>
                <c:pt idx="23">
                  <c:v>8.77</c:v>
                </c:pt>
                <c:pt idx="24">
                  <c:v>0</c:v>
                </c:pt>
                <c:pt idx="25">
                  <c:v>8.43</c:v>
                </c:pt>
                <c:pt idx="26">
                  <c:v>8.02</c:v>
                </c:pt>
                <c:pt idx="27">
                  <c:v>7.99</c:v>
                </c:pt>
                <c:pt idx="28">
                  <c:v>7.69</c:v>
                </c:pt>
                <c:pt idx="29">
                  <c:v>7.5</c:v>
                </c:pt>
                <c:pt idx="30">
                  <c:v>7.14</c:v>
                </c:pt>
                <c:pt idx="31">
                  <c:v>5.9</c:v>
                </c:pt>
              </c:numCache>
            </c:numRef>
          </c:val>
          <c:extLst>
            <c:ext xmlns:c16="http://schemas.microsoft.com/office/drawing/2014/chart" uri="{C3380CC4-5D6E-409C-BE32-E72D297353CC}">
              <c16:uniqueId val="{00000002-F9DB-8D4B-B539-1D15543912F0}"/>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 M'!$AH$26</c:f>
              <c:strCache>
                <c:ptCount val="1"/>
                <c:pt idx="0">
                  <c:v>London</c:v>
                </c:pt>
              </c:strCache>
            </c:strRef>
          </c:tx>
          <c:spPr>
            <a:ln w="31750">
              <a:solidFill>
                <a:schemeClr val="bg1">
                  <a:lumMod val="50000"/>
                </a:schemeClr>
              </a:solidFill>
              <a:prstDash val="solid"/>
            </a:ln>
          </c:spPr>
          <c:marker>
            <c:symbol val="none"/>
          </c:marker>
          <c:cat>
            <c:strRef>
              <c:f>'4 M'!$AD$27:$AD$58</c:f>
              <c:strCache>
                <c:ptCount val="32"/>
                <c:pt idx="0">
                  <c:v>Camden</c:v>
                </c:pt>
                <c:pt idx="1">
                  <c:v>Kensington and Chelsea</c:v>
                </c:pt>
                <c:pt idx="2">
                  <c:v>Westminster</c:v>
                </c:pt>
                <c:pt idx="3">
                  <c:v>Richmond</c:v>
                </c:pt>
                <c:pt idx="4">
                  <c:v>Sutton</c:v>
                </c:pt>
                <c:pt idx="5">
                  <c:v>Enfield</c:v>
                </c:pt>
                <c:pt idx="6">
                  <c:v>Kingston</c:v>
                </c:pt>
                <c:pt idx="7">
                  <c:v>Lewisham</c:v>
                </c:pt>
                <c:pt idx="8">
                  <c:v>Tower Hamlets</c:v>
                </c:pt>
                <c:pt idx="9">
                  <c:v>Hammersmith and Fulham</c:v>
                </c:pt>
                <c:pt idx="10">
                  <c:v>Islington</c:v>
                </c:pt>
                <c:pt idx="11">
                  <c:v>Croydon</c:v>
                </c:pt>
                <c:pt idx="12">
                  <c:v>Waltham Forest</c:v>
                </c:pt>
                <c:pt idx="13">
                  <c:v>Hounslow</c:v>
                </c:pt>
                <c:pt idx="14">
                  <c:v>Bexley</c:v>
                </c:pt>
                <c:pt idx="15">
                  <c:v>Bromley</c:v>
                </c:pt>
                <c:pt idx="16">
                  <c:v>Wandsworth</c:v>
                </c:pt>
                <c:pt idx="17">
                  <c:v>Barnet</c:v>
                </c:pt>
                <c:pt idx="18">
                  <c:v>Hillingdon</c:v>
                </c:pt>
                <c:pt idx="19">
                  <c:v>Ealing</c:v>
                </c:pt>
                <c:pt idx="20">
                  <c:v>Havering</c:v>
                </c:pt>
                <c:pt idx="21">
                  <c:v>Merton</c:v>
                </c:pt>
                <c:pt idx="22">
                  <c:v>Southwark</c:v>
                </c:pt>
                <c:pt idx="23">
                  <c:v>Redbridge</c:v>
                </c:pt>
                <c:pt idx="24">
                  <c:v>Harrow</c:v>
                </c:pt>
                <c:pt idx="25">
                  <c:v>Barking and Dagenham</c:v>
                </c:pt>
                <c:pt idx="26">
                  <c:v>Lambeth</c:v>
                </c:pt>
                <c:pt idx="27">
                  <c:v>Greenwich</c:v>
                </c:pt>
                <c:pt idx="28">
                  <c:v>Haringey</c:v>
                </c:pt>
                <c:pt idx="29">
                  <c:v>Brent</c:v>
                </c:pt>
                <c:pt idx="30">
                  <c:v>Hackney</c:v>
                </c:pt>
                <c:pt idx="31">
                  <c:v>Newham</c:v>
                </c:pt>
              </c:strCache>
            </c:strRef>
          </c:cat>
          <c:val>
            <c:numRef>
              <c:f>'4 M'!$AH$27:$AH$58</c:f>
              <c:numCache>
                <c:formatCode>General</c:formatCode>
                <c:ptCount val="32"/>
                <c:pt idx="0">
                  <c:v>10.31</c:v>
                </c:pt>
                <c:pt idx="1">
                  <c:v>10.31</c:v>
                </c:pt>
                <c:pt idx="2">
                  <c:v>10.31</c:v>
                </c:pt>
                <c:pt idx="3">
                  <c:v>10.31</c:v>
                </c:pt>
                <c:pt idx="4">
                  <c:v>10.31</c:v>
                </c:pt>
                <c:pt idx="5">
                  <c:v>10.31</c:v>
                </c:pt>
                <c:pt idx="6">
                  <c:v>10.31</c:v>
                </c:pt>
                <c:pt idx="7">
                  <c:v>10.31</c:v>
                </c:pt>
                <c:pt idx="8">
                  <c:v>10.31</c:v>
                </c:pt>
                <c:pt idx="9">
                  <c:v>10.31</c:v>
                </c:pt>
                <c:pt idx="10">
                  <c:v>10.31</c:v>
                </c:pt>
                <c:pt idx="11">
                  <c:v>10.31</c:v>
                </c:pt>
                <c:pt idx="12">
                  <c:v>10.31</c:v>
                </c:pt>
                <c:pt idx="13">
                  <c:v>10.31</c:v>
                </c:pt>
                <c:pt idx="14">
                  <c:v>10.31</c:v>
                </c:pt>
                <c:pt idx="15">
                  <c:v>10.31</c:v>
                </c:pt>
                <c:pt idx="16">
                  <c:v>10.31</c:v>
                </c:pt>
                <c:pt idx="17">
                  <c:v>10.31</c:v>
                </c:pt>
                <c:pt idx="18">
                  <c:v>10.31</c:v>
                </c:pt>
                <c:pt idx="19">
                  <c:v>10.31</c:v>
                </c:pt>
                <c:pt idx="20">
                  <c:v>10.31</c:v>
                </c:pt>
                <c:pt idx="21">
                  <c:v>10.31</c:v>
                </c:pt>
                <c:pt idx="22">
                  <c:v>10.31</c:v>
                </c:pt>
                <c:pt idx="23">
                  <c:v>10.31</c:v>
                </c:pt>
                <c:pt idx="24">
                  <c:v>10.31</c:v>
                </c:pt>
                <c:pt idx="25">
                  <c:v>10.31</c:v>
                </c:pt>
                <c:pt idx="26">
                  <c:v>10.31</c:v>
                </c:pt>
                <c:pt idx="27">
                  <c:v>10.31</c:v>
                </c:pt>
                <c:pt idx="28">
                  <c:v>10.31</c:v>
                </c:pt>
                <c:pt idx="29">
                  <c:v>10.31</c:v>
                </c:pt>
                <c:pt idx="30">
                  <c:v>10.31</c:v>
                </c:pt>
                <c:pt idx="31">
                  <c:v>10.31</c:v>
                </c:pt>
              </c:numCache>
            </c:numRef>
          </c:val>
          <c:smooth val="0"/>
          <c:extLst>
            <c:ext xmlns:c16="http://schemas.microsoft.com/office/drawing/2014/chart" uri="{C3380CC4-5D6E-409C-BE32-E72D297353CC}">
              <c16:uniqueId val="{00000003-F9DB-8D4B-B539-1D15543912F0}"/>
            </c:ext>
          </c:extLst>
        </c:ser>
        <c:ser>
          <c:idx val="4"/>
          <c:order val="4"/>
          <c:tx>
            <c:strRef>
              <c:f>'4 M'!$AI$26</c:f>
              <c:strCache>
                <c:ptCount val="1"/>
                <c:pt idx="0">
                  <c:v>England</c:v>
                </c:pt>
              </c:strCache>
            </c:strRef>
          </c:tx>
          <c:spPr>
            <a:ln w="31750">
              <a:solidFill>
                <a:schemeClr val="tx1"/>
              </a:solidFill>
              <a:prstDash val="solid"/>
            </a:ln>
          </c:spPr>
          <c:marker>
            <c:symbol val="none"/>
          </c:marker>
          <c:cat>
            <c:strRef>
              <c:f>'4 M'!$AD$27:$AD$58</c:f>
              <c:strCache>
                <c:ptCount val="32"/>
                <c:pt idx="0">
                  <c:v>Camden</c:v>
                </c:pt>
                <c:pt idx="1">
                  <c:v>Kensington and Chelsea</c:v>
                </c:pt>
                <c:pt idx="2">
                  <c:v>Westminster</c:v>
                </c:pt>
                <c:pt idx="3">
                  <c:v>Richmond</c:v>
                </c:pt>
                <c:pt idx="4">
                  <c:v>Sutton</c:v>
                </c:pt>
                <c:pt idx="5">
                  <c:v>Enfield</c:v>
                </c:pt>
                <c:pt idx="6">
                  <c:v>Kingston</c:v>
                </c:pt>
                <c:pt idx="7">
                  <c:v>Lewisham</c:v>
                </c:pt>
                <c:pt idx="8">
                  <c:v>Tower Hamlets</c:v>
                </c:pt>
                <c:pt idx="9">
                  <c:v>Hammersmith and Fulham</c:v>
                </c:pt>
                <c:pt idx="10">
                  <c:v>Islington</c:v>
                </c:pt>
                <c:pt idx="11">
                  <c:v>Croydon</c:v>
                </c:pt>
                <c:pt idx="12">
                  <c:v>Waltham Forest</c:v>
                </c:pt>
                <c:pt idx="13">
                  <c:v>Hounslow</c:v>
                </c:pt>
                <c:pt idx="14">
                  <c:v>Bexley</c:v>
                </c:pt>
                <c:pt idx="15">
                  <c:v>Bromley</c:v>
                </c:pt>
                <c:pt idx="16">
                  <c:v>Wandsworth</c:v>
                </c:pt>
                <c:pt idx="17">
                  <c:v>Barnet</c:v>
                </c:pt>
                <c:pt idx="18">
                  <c:v>Hillingdon</c:v>
                </c:pt>
                <c:pt idx="19">
                  <c:v>Ealing</c:v>
                </c:pt>
                <c:pt idx="20">
                  <c:v>Havering</c:v>
                </c:pt>
                <c:pt idx="21">
                  <c:v>Merton</c:v>
                </c:pt>
                <c:pt idx="22">
                  <c:v>Southwark</c:v>
                </c:pt>
                <c:pt idx="23">
                  <c:v>Redbridge</c:v>
                </c:pt>
                <c:pt idx="24">
                  <c:v>Harrow</c:v>
                </c:pt>
                <c:pt idx="25">
                  <c:v>Barking and Dagenham</c:v>
                </c:pt>
                <c:pt idx="26">
                  <c:v>Lambeth</c:v>
                </c:pt>
                <c:pt idx="27">
                  <c:v>Greenwich</c:v>
                </c:pt>
                <c:pt idx="28">
                  <c:v>Haringey</c:v>
                </c:pt>
                <c:pt idx="29">
                  <c:v>Brent</c:v>
                </c:pt>
                <c:pt idx="30">
                  <c:v>Hackney</c:v>
                </c:pt>
                <c:pt idx="31">
                  <c:v>Newham</c:v>
                </c:pt>
              </c:strCache>
            </c:strRef>
          </c:cat>
          <c:val>
            <c:numRef>
              <c:f>'4 M'!$AI$27:$AI$58</c:f>
              <c:numCache>
                <c:formatCode>General</c:formatCode>
                <c:ptCount val="32"/>
                <c:pt idx="0">
                  <c:v>10.51</c:v>
                </c:pt>
                <c:pt idx="1">
                  <c:v>10.51</c:v>
                </c:pt>
                <c:pt idx="2">
                  <c:v>10.51</c:v>
                </c:pt>
                <c:pt idx="3">
                  <c:v>10.51</c:v>
                </c:pt>
                <c:pt idx="4">
                  <c:v>10.51</c:v>
                </c:pt>
                <c:pt idx="5">
                  <c:v>10.51</c:v>
                </c:pt>
                <c:pt idx="6">
                  <c:v>10.51</c:v>
                </c:pt>
                <c:pt idx="7">
                  <c:v>10.51</c:v>
                </c:pt>
                <c:pt idx="8">
                  <c:v>10.51</c:v>
                </c:pt>
                <c:pt idx="9">
                  <c:v>10.51</c:v>
                </c:pt>
                <c:pt idx="10">
                  <c:v>10.51</c:v>
                </c:pt>
                <c:pt idx="11">
                  <c:v>10.51</c:v>
                </c:pt>
                <c:pt idx="12">
                  <c:v>10.51</c:v>
                </c:pt>
                <c:pt idx="13">
                  <c:v>10.51</c:v>
                </c:pt>
                <c:pt idx="14">
                  <c:v>10.51</c:v>
                </c:pt>
                <c:pt idx="15">
                  <c:v>10.51</c:v>
                </c:pt>
                <c:pt idx="16">
                  <c:v>10.51</c:v>
                </c:pt>
                <c:pt idx="17">
                  <c:v>10.51</c:v>
                </c:pt>
                <c:pt idx="18">
                  <c:v>10.51</c:v>
                </c:pt>
                <c:pt idx="19">
                  <c:v>10.51</c:v>
                </c:pt>
                <c:pt idx="20">
                  <c:v>10.51</c:v>
                </c:pt>
                <c:pt idx="21">
                  <c:v>10.51</c:v>
                </c:pt>
                <c:pt idx="22">
                  <c:v>10.51</c:v>
                </c:pt>
                <c:pt idx="23">
                  <c:v>10.51</c:v>
                </c:pt>
                <c:pt idx="24">
                  <c:v>10.51</c:v>
                </c:pt>
                <c:pt idx="25">
                  <c:v>10.51</c:v>
                </c:pt>
                <c:pt idx="26">
                  <c:v>10.51</c:v>
                </c:pt>
                <c:pt idx="27">
                  <c:v>10.51</c:v>
                </c:pt>
                <c:pt idx="28">
                  <c:v>10.51</c:v>
                </c:pt>
                <c:pt idx="29">
                  <c:v>10.51</c:v>
                </c:pt>
                <c:pt idx="30">
                  <c:v>10.51</c:v>
                </c:pt>
                <c:pt idx="31">
                  <c:v>10.51</c:v>
                </c:pt>
              </c:numCache>
            </c:numRef>
          </c:val>
          <c:smooth val="0"/>
          <c:extLst>
            <c:ext xmlns:c16="http://schemas.microsoft.com/office/drawing/2014/chart" uri="{C3380CC4-5D6E-409C-BE32-E72D297353CC}">
              <c16:uniqueId val="{00000004-F9DB-8D4B-B539-1D15543912F0}"/>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 M'!$U$4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 M'!$Y$1</c:f>
              <c:strCache>
                <c:ptCount val="1"/>
                <c:pt idx="0">
                  <c:v>England</c:v>
                </c:pt>
              </c:strCache>
            </c:strRef>
          </c:tx>
          <c:spPr>
            <a:ln w="38100">
              <a:solidFill>
                <a:schemeClr val="tx1"/>
              </a:solidFill>
              <a:prstDash val="solid"/>
            </a:ln>
          </c:spPr>
          <c:marker>
            <c:symbol val="none"/>
          </c:marker>
          <c:cat>
            <c:strRef>
              <c:f>'4 M'!$X$2:$X$11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'4 M'!$Y$2:$Y$11</c:f>
              <c:numCache>
                <c:formatCode>General</c:formatCode>
                <c:ptCount val="10"/>
                <c:pt idx="0">
                  <c:v>9.94</c:v>
                </c:pt>
                <c:pt idx="1">
                  <c:v>9.99</c:v>
                </c:pt>
                <c:pt idx="2">
                  <c:v>10.14</c:v>
                </c:pt>
                <c:pt idx="3">
                  <c:v>10.27</c:v>
                </c:pt>
                <c:pt idx="4">
                  <c:v>10.31</c:v>
                </c:pt>
                <c:pt idx="5">
                  <c:v>10.29</c:v>
                </c:pt>
                <c:pt idx="6">
                  <c:v>10.44</c:v>
                </c:pt>
                <c:pt idx="7">
                  <c:v>10.58</c:v>
                </c:pt>
                <c:pt idx="8">
                  <c:v>10.55</c:v>
                </c:pt>
                <c:pt idx="9">
                  <c:v>10.51</c:v>
                </c:pt>
              </c:numCache>
            </c:numRef>
          </c:val>
          <c:smooth val="0"/>
          <c:extLst>
            <c:ext xmlns:c16="http://schemas.microsoft.com/office/drawing/2014/chart" uri="{C3380CC4-5D6E-409C-BE32-E72D297353CC}">
              <c16:uniqueId val="{00000000-7D20-3448-AFB5-D67F1BE68DF5}"/>
            </c:ext>
          </c:extLst>
        </c:ser>
        <c:ser>
          <c:idx val="1"/>
          <c:order val="1"/>
          <c:tx>
            <c:strRef>
              <c:f>'4 M'!$Z$1</c:f>
              <c:strCache>
                <c:ptCount val="1"/>
                <c:pt idx="0">
                  <c:v>London</c:v>
                </c:pt>
              </c:strCache>
            </c:strRef>
          </c:tx>
          <c:spPr>
            <a:ln w="38100">
              <a:solidFill>
                <a:schemeClr val="bg1">
                  <a:lumMod val="50000"/>
                </a:schemeClr>
              </a:solidFill>
              <a:prstDash val="solid"/>
            </a:ln>
          </c:spPr>
          <c:marker>
            <c:symbol val="none"/>
          </c:marker>
          <c:cat>
            <c:strRef>
              <c:f>'4 M'!$X$2:$X$11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'4 M'!$Z$2:$Z$11</c:f>
              <c:numCache>
                <c:formatCode>General</c:formatCode>
                <c:ptCount val="10"/>
                <c:pt idx="0">
                  <c:v>9.4499999999999993</c:v>
                </c:pt>
                <c:pt idx="1">
                  <c:v>9.6199999999999992</c:v>
                </c:pt>
                <c:pt idx="2">
                  <c:v>9.89</c:v>
                </c:pt>
                <c:pt idx="3">
                  <c:v>10.17</c:v>
                </c:pt>
                <c:pt idx="4">
                  <c:v>10.210000000000001</c:v>
                </c:pt>
                <c:pt idx="5">
                  <c:v>9.7799999999999994</c:v>
                </c:pt>
                <c:pt idx="6">
                  <c:v>10.130000000000001</c:v>
                </c:pt>
                <c:pt idx="7">
                  <c:v>10.33</c:v>
                </c:pt>
                <c:pt idx="8">
                  <c:v>9.6999999999999993</c:v>
                </c:pt>
                <c:pt idx="9">
                  <c:v>10.31</c:v>
                </c:pt>
              </c:numCache>
            </c:numRef>
          </c:val>
          <c:smooth val="0"/>
          <c:extLst>
            <c:ext xmlns:c16="http://schemas.microsoft.com/office/drawing/2014/chart" uri="{C3380CC4-5D6E-409C-BE32-E72D297353CC}">
              <c16:uniqueId val="{00000001-7D20-3448-AFB5-D67F1BE68DF5}"/>
            </c:ext>
          </c:extLst>
        </c:ser>
        <c:ser>
          <c:idx val="2"/>
          <c:order val="2"/>
          <c:tx>
            <c:strRef>
              <c:f>'4 M'!$AA$1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M'!$X$2:$X$11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'4 M'!$AA$2:$AA$11</c:f>
              <c:numCache>
                <c:formatCode>General</c:formatCode>
                <c:ptCount val="10"/>
                <c:pt idx="0">
                  <c:v>11.61</c:v>
                </c:pt>
                <c:pt idx="1">
                  <c:v>12.83</c:v>
                </c:pt>
                <c:pt idx="2">
                  <c:v>11.39</c:v>
                </c:pt>
                <c:pt idx="3">
                  <c:v>12.35</c:v>
                </c:pt>
                <c:pt idx="4">
                  <c:v>12.77</c:v>
                </c:pt>
                <c:pt idx="5">
                  <c:v>12.27</c:v>
                </c:pt>
                <c:pt idx="6">
                  <c:v>11.81</c:v>
                </c:pt>
                <c:pt idx="7">
                  <c:v>13.7</c:v>
                </c:pt>
                <c:pt idx="8">
                  <c:v>13.81</c:v>
                </c:pt>
                <c:pt idx="9">
                  <c:v>13.27</c:v>
                </c:pt>
              </c:numCache>
            </c:numRef>
          </c:val>
          <c:smooth val="0"/>
          <c:extLst>
            <c:ext xmlns:c16="http://schemas.microsoft.com/office/drawing/2014/chart" uri="{C3380CC4-5D6E-409C-BE32-E72D297353CC}">
              <c16:uniqueId val="{00000002-7D20-3448-AFB5-D67F1BE68DF5}"/>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 M'!$U$4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 F'!$AE$26</c:f>
              <c:strCache>
                <c:ptCount val="1"/>
                <c:pt idx="0">
                  <c:v>Richmond</c:v>
                </c:pt>
              </c:strCache>
            </c:strRef>
          </c:tx>
          <c:spPr>
            <a:solidFill>
              <a:srgbClr val="7030A0"/>
            </a:solidFill>
            <a:ln>
              <a:solidFill>
                <a:schemeClr val="accent4">
                  <a:lumMod val="50000"/>
                </a:schemeClr>
              </a:solidFill>
              <a:prstDash val="solid"/>
            </a:ln>
          </c:spPr>
          <c:invertIfNegative val="0"/>
          <c:cat>
            <c:strRef>
              <c:f>'4 F'!$AD$27:$AD$58</c:f>
              <c:strCache>
                <c:ptCount val="32"/>
                <c:pt idx="0">
                  <c:v>Kensington and Chelsea</c:v>
                </c:pt>
                <c:pt idx="1">
                  <c:v>Wandsworth</c:v>
                </c:pt>
                <c:pt idx="2">
                  <c:v>Bromley</c:v>
                </c:pt>
                <c:pt idx="3">
                  <c:v>Kingston</c:v>
                </c:pt>
                <c:pt idx="4">
                  <c:v>Merton</c:v>
                </c:pt>
                <c:pt idx="5">
                  <c:v>Brent</c:v>
                </c:pt>
                <c:pt idx="6">
                  <c:v>Camden</c:v>
                </c:pt>
                <c:pt idx="7">
                  <c:v>Greenwich</c:v>
                </c:pt>
                <c:pt idx="8">
                  <c:v>Lewisham</c:v>
                </c:pt>
                <c:pt idx="9">
                  <c:v>Havering</c:v>
                </c:pt>
                <c:pt idx="10">
                  <c:v>Newham</c:v>
                </c:pt>
                <c:pt idx="11">
                  <c:v>Waltham Forest</c:v>
                </c:pt>
                <c:pt idx="12">
                  <c:v>Hammersmith and Fulham</c:v>
                </c:pt>
                <c:pt idx="13">
                  <c:v>Barnet</c:v>
                </c:pt>
                <c:pt idx="14">
                  <c:v>Sutton</c:v>
                </c:pt>
                <c:pt idx="15">
                  <c:v>Westminster</c:v>
                </c:pt>
                <c:pt idx="16">
                  <c:v>Richmond</c:v>
                </c:pt>
                <c:pt idx="17">
                  <c:v>Haringey</c:v>
                </c:pt>
                <c:pt idx="18">
                  <c:v>Enfield</c:v>
                </c:pt>
                <c:pt idx="19">
                  <c:v>Redbridge</c:v>
                </c:pt>
                <c:pt idx="20">
                  <c:v>Croydon</c:v>
                </c:pt>
                <c:pt idx="21">
                  <c:v>Hillingdon</c:v>
                </c:pt>
                <c:pt idx="22">
                  <c:v>Hounslow</c:v>
                </c:pt>
                <c:pt idx="23">
                  <c:v>Lambeth</c:v>
                </c:pt>
                <c:pt idx="24">
                  <c:v>Ealing</c:v>
                </c:pt>
                <c:pt idx="25">
                  <c:v>Southwark</c:v>
                </c:pt>
                <c:pt idx="26">
                  <c:v>Bexley</c:v>
                </c:pt>
                <c:pt idx="27">
                  <c:v>Barking and Dagenham</c:v>
                </c:pt>
                <c:pt idx="28">
                  <c:v>Islington</c:v>
                </c:pt>
                <c:pt idx="29">
                  <c:v>Tower Hamlets</c:v>
                </c:pt>
                <c:pt idx="30">
                  <c:v>Harrow</c:v>
                </c:pt>
                <c:pt idx="31">
                  <c:v>Hackney</c:v>
                </c:pt>
              </c:strCache>
            </c:strRef>
          </c:cat>
          <c:val>
            <c:numRef>
              <c:f>'4 F'!$AE$27:$AE$58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11</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9F8F-0149-83DF-FF4D224FD5D5}"/>
            </c:ext>
          </c:extLst>
        </c:ser>
        <c:ser>
          <c:idx val="1"/>
          <c:order val="1"/>
          <c:tx>
            <c:strRef>
              <c:f>'4 F'!$AF$26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 F'!$AD$27:$AD$58</c:f>
              <c:strCache>
                <c:ptCount val="32"/>
                <c:pt idx="0">
                  <c:v>Kensington and Chelsea</c:v>
                </c:pt>
                <c:pt idx="1">
                  <c:v>Wandsworth</c:v>
                </c:pt>
                <c:pt idx="2">
                  <c:v>Bromley</c:v>
                </c:pt>
                <c:pt idx="3">
                  <c:v>Kingston</c:v>
                </c:pt>
                <c:pt idx="4">
                  <c:v>Merton</c:v>
                </c:pt>
                <c:pt idx="5">
                  <c:v>Brent</c:v>
                </c:pt>
                <c:pt idx="6">
                  <c:v>Camden</c:v>
                </c:pt>
                <c:pt idx="7">
                  <c:v>Greenwich</c:v>
                </c:pt>
                <c:pt idx="8">
                  <c:v>Lewisham</c:v>
                </c:pt>
                <c:pt idx="9">
                  <c:v>Havering</c:v>
                </c:pt>
                <c:pt idx="10">
                  <c:v>Newham</c:v>
                </c:pt>
                <c:pt idx="11">
                  <c:v>Waltham Forest</c:v>
                </c:pt>
                <c:pt idx="12">
                  <c:v>Hammersmith and Fulham</c:v>
                </c:pt>
                <c:pt idx="13">
                  <c:v>Barnet</c:v>
                </c:pt>
                <c:pt idx="14">
                  <c:v>Sutton</c:v>
                </c:pt>
                <c:pt idx="15">
                  <c:v>Westminster</c:v>
                </c:pt>
                <c:pt idx="16">
                  <c:v>Richmond</c:v>
                </c:pt>
                <c:pt idx="17">
                  <c:v>Haringey</c:v>
                </c:pt>
                <c:pt idx="18">
                  <c:v>Enfield</c:v>
                </c:pt>
                <c:pt idx="19">
                  <c:v>Redbridge</c:v>
                </c:pt>
                <c:pt idx="20">
                  <c:v>Croydon</c:v>
                </c:pt>
                <c:pt idx="21">
                  <c:v>Hillingdon</c:v>
                </c:pt>
                <c:pt idx="22">
                  <c:v>Hounslow</c:v>
                </c:pt>
                <c:pt idx="23">
                  <c:v>Lambeth</c:v>
                </c:pt>
                <c:pt idx="24">
                  <c:v>Ealing</c:v>
                </c:pt>
                <c:pt idx="25">
                  <c:v>Southwark</c:v>
                </c:pt>
                <c:pt idx="26">
                  <c:v>Bexley</c:v>
                </c:pt>
                <c:pt idx="27">
                  <c:v>Barking and Dagenham</c:v>
                </c:pt>
                <c:pt idx="28">
                  <c:v>Islington</c:v>
                </c:pt>
                <c:pt idx="29">
                  <c:v>Tower Hamlets</c:v>
                </c:pt>
                <c:pt idx="30">
                  <c:v>Harrow</c:v>
                </c:pt>
                <c:pt idx="31">
                  <c:v>Hackney</c:v>
                </c:pt>
              </c:strCache>
            </c:strRef>
          </c:cat>
          <c:val>
            <c:numRef>
              <c:f>'4 F'!$AF$27:$AF$58</c:f>
              <c:numCache>
                <c:formatCode>General</c:formatCode>
                <c:ptCount val="32"/>
                <c:pt idx="0">
                  <c:v>0</c:v>
                </c:pt>
                <c:pt idx="1">
                  <c:v>0</c:v>
                </c:pt>
                <c:pt idx="2">
                  <c:v>13.9</c:v>
                </c:pt>
                <c:pt idx="3">
                  <c:v>13.76</c:v>
                </c:pt>
                <c:pt idx="4">
                  <c:v>13.61</c:v>
                </c:pt>
                <c:pt idx="5">
                  <c:v>0</c:v>
                </c:pt>
                <c:pt idx="6">
                  <c:v>0</c:v>
                </c:pt>
                <c:pt idx="7">
                  <c:v>0</c:v>
                </c:pt>
                <c:pt idx="8">
                  <c:v>0</c:v>
                </c:pt>
                <c:pt idx="9">
                  <c:v>0</c:v>
                </c:pt>
                <c:pt idx="10">
                  <c:v>0</c:v>
                </c:pt>
                <c:pt idx="11">
                  <c:v>0</c:v>
                </c:pt>
                <c:pt idx="12">
                  <c:v>0</c:v>
                </c:pt>
                <c:pt idx="13">
                  <c:v>11.2</c:v>
                </c:pt>
                <c:pt idx="14">
                  <c:v>11.19</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8.1</c:v>
                </c:pt>
                <c:pt idx="31">
                  <c:v>0</c:v>
                </c:pt>
              </c:numCache>
            </c:numRef>
          </c:val>
          <c:extLst>
            <c:ext xmlns:c16="http://schemas.microsoft.com/office/drawing/2014/chart" uri="{C3380CC4-5D6E-409C-BE32-E72D297353CC}">
              <c16:uniqueId val="{00000001-9F8F-0149-83DF-FF4D224FD5D5}"/>
            </c:ext>
          </c:extLst>
        </c:ser>
        <c:ser>
          <c:idx val="2"/>
          <c:order val="2"/>
          <c:tx>
            <c:strRef>
              <c:f>'4 F'!$AG$26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 F'!$AD$27:$AD$58</c:f>
              <c:strCache>
                <c:ptCount val="32"/>
                <c:pt idx="0">
                  <c:v>Kensington and Chelsea</c:v>
                </c:pt>
                <c:pt idx="1">
                  <c:v>Wandsworth</c:v>
                </c:pt>
                <c:pt idx="2">
                  <c:v>Bromley</c:v>
                </c:pt>
                <c:pt idx="3">
                  <c:v>Kingston</c:v>
                </c:pt>
                <c:pt idx="4">
                  <c:v>Merton</c:v>
                </c:pt>
                <c:pt idx="5">
                  <c:v>Brent</c:v>
                </c:pt>
                <c:pt idx="6">
                  <c:v>Camden</c:v>
                </c:pt>
                <c:pt idx="7">
                  <c:v>Greenwich</c:v>
                </c:pt>
                <c:pt idx="8">
                  <c:v>Lewisham</c:v>
                </c:pt>
                <c:pt idx="9">
                  <c:v>Havering</c:v>
                </c:pt>
                <c:pt idx="10">
                  <c:v>Newham</c:v>
                </c:pt>
                <c:pt idx="11">
                  <c:v>Waltham Forest</c:v>
                </c:pt>
                <c:pt idx="12">
                  <c:v>Hammersmith and Fulham</c:v>
                </c:pt>
                <c:pt idx="13">
                  <c:v>Barnet</c:v>
                </c:pt>
                <c:pt idx="14">
                  <c:v>Sutton</c:v>
                </c:pt>
                <c:pt idx="15">
                  <c:v>Westminster</c:v>
                </c:pt>
                <c:pt idx="16">
                  <c:v>Richmond</c:v>
                </c:pt>
                <c:pt idx="17">
                  <c:v>Haringey</c:v>
                </c:pt>
                <c:pt idx="18">
                  <c:v>Enfield</c:v>
                </c:pt>
                <c:pt idx="19">
                  <c:v>Redbridge</c:v>
                </c:pt>
                <c:pt idx="20">
                  <c:v>Croydon</c:v>
                </c:pt>
                <c:pt idx="21">
                  <c:v>Hillingdon</c:v>
                </c:pt>
                <c:pt idx="22">
                  <c:v>Hounslow</c:v>
                </c:pt>
                <c:pt idx="23">
                  <c:v>Lambeth</c:v>
                </c:pt>
                <c:pt idx="24">
                  <c:v>Ealing</c:v>
                </c:pt>
                <c:pt idx="25">
                  <c:v>Southwark</c:v>
                </c:pt>
                <c:pt idx="26">
                  <c:v>Bexley</c:v>
                </c:pt>
                <c:pt idx="27">
                  <c:v>Barking and Dagenham</c:v>
                </c:pt>
                <c:pt idx="28">
                  <c:v>Islington</c:v>
                </c:pt>
                <c:pt idx="29">
                  <c:v>Tower Hamlets</c:v>
                </c:pt>
                <c:pt idx="30">
                  <c:v>Harrow</c:v>
                </c:pt>
                <c:pt idx="31">
                  <c:v>Hackney</c:v>
                </c:pt>
              </c:strCache>
            </c:strRef>
          </c:cat>
          <c:val>
            <c:numRef>
              <c:f>'4 F'!$AG$27:$AG$58</c:f>
              <c:numCache>
                <c:formatCode>General</c:formatCode>
                <c:ptCount val="32"/>
                <c:pt idx="0">
                  <c:v>17.2</c:v>
                </c:pt>
                <c:pt idx="1">
                  <c:v>14.31</c:v>
                </c:pt>
                <c:pt idx="2">
                  <c:v>0</c:v>
                </c:pt>
                <c:pt idx="3">
                  <c:v>0</c:v>
                </c:pt>
                <c:pt idx="4">
                  <c:v>0</c:v>
                </c:pt>
                <c:pt idx="5">
                  <c:v>13.58</c:v>
                </c:pt>
                <c:pt idx="6">
                  <c:v>13.37</c:v>
                </c:pt>
                <c:pt idx="7">
                  <c:v>12.76</c:v>
                </c:pt>
                <c:pt idx="8">
                  <c:v>12.33</c:v>
                </c:pt>
                <c:pt idx="9">
                  <c:v>11.84</c:v>
                </c:pt>
                <c:pt idx="10">
                  <c:v>11.49</c:v>
                </c:pt>
                <c:pt idx="11">
                  <c:v>11.44</c:v>
                </c:pt>
                <c:pt idx="12">
                  <c:v>11.28</c:v>
                </c:pt>
                <c:pt idx="13">
                  <c:v>0</c:v>
                </c:pt>
                <c:pt idx="14">
                  <c:v>0</c:v>
                </c:pt>
                <c:pt idx="15">
                  <c:v>11.1</c:v>
                </c:pt>
                <c:pt idx="16">
                  <c:v>0</c:v>
                </c:pt>
                <c:pt idx="17">
                  <c:v>10.61</c:v>
                </c:pt>
                <c:pt idx="18">
                  <c:v>10.54</c:v>
                </c:pt>
                <c:pt idx="19">
                  <c:v>10.29</c:v>
                </c:pt>
                <c:pt idx="20">
                  <c:v>10.130000000000001</c:v>
                </c:pt>
                <c:pt idx="21">
                  <c:v>9.92</c:v>
                </c:pt>
                <c:pt idx="22">
                  <c:v>9.8800000000000008</c:v>
                </c:pt>
                <c:pt idx="23">
                  <c:v>9.84</c:v>
                </c:pt>
                <c:pt idx="24">
                  <c:v>9.82</c:v>
                </c:pt>
                <c:pt idx="25">
                  <c:v>9.69</c:v>
                </c:pt>
                <c:pt idx="26">
                  <c:v>9.58</c:v>
                </c:pt>
                <c:pt idx="27">
                  <c:v>9.17</c:v>
                </c:pt>
                <c:pt idx="28">
                  <c:v>8.8800000000000008</c:v>
                </c:pt>
                <c:pt idx="29">
                  <c:v>8.39</c:v>
                </c:pt>
                <c:pt idx="30">
                  <c:v>0</c:v>
                </c:pt>
                <c:pt idx="31">
                  <c:v>6.9</c:v>
                </c:pt>
              </c:numCache>
            </c:numRef>
          </c:val>
          <c:extLst>
            <c:ext xmlns:c16="http://schemas.microsoft.com/office/drawing/2014/chart" uri="{C3380CC4-5D6E-409C-BE32-E72D297353CC}">
              <c16:uniqueId val="{00000002-9F8F-0149-83DF-FF4D224FD5D5}"/>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 F'!$AH$26</c:f>
              <c:strCache>
                <c:ptCount val="1"/>
                <c:pt idx="0">
                  <c:v>London</c:v>
                </c:pt>
              </c:strCache>
            </c:strRef>
          </c:tx>
          <c:spPr>
            <a:ln w="31750">
              <a:solidFill>
                <a:schemeClr val="bg1">
                  <a:lumMod val="50000"/>
                </a:schemeClr>
              </a:solidFill>
              <a:prstDash val="solid"/>
            </a:ln>
          </c:spPr>
          <c:marker>
            <c:symbol val="none"/>
          </c:marker>
          <c:cat>
            <c:strRef>
              <c:f>'4 F'!$AD$27:$AD$58</c:f>
              <c:strCache>
                <c:ptCount val="32"/>
                <c:pt idx="0">
                  <c:v>Kensington and Chelsea</c:v>
                </c:pt>
                <c:pt idx="1">
                  <c:v>Wandsworth</c:v>
                </c:pt>
                <c:pt idx="2">
                  <c:v>Bromley</c:v>
                </c:pt>
                <c:pt idx="3">
                  <c:v>Kingston</c:v>
                </c:pt>
                <c:pt idx="4">
                  <c:v>Merton</c:v>
                </c:pt>
                <c:pt idx="5">
                  <c:v>Brent</c:v>
                </c:pt>
                <c:pt idx="6">
                  <c:v>Camden</c:v>
                </c:pt>
                <c:pt idx="7">
                  <c:v>Greenwich</c:v>
                </c:pt>
                <c:pt idx="8">
                  <c:v>Lewisham</c:v>
                </c:pt>
                <c:pt idx="9">
                  <c:v>Havering</c:v>
                </c:pt>
                <c:pt idx="10">
                  <c:v>Newham</c:v>
                </c:pt>
                <c:pt idx="11">
                  <c:v>Waltham Forest</c:v>
                </c:pt>
                <c:pt idx="12">
                  <c:v>Hammersmith and Fulham</c:v>
                </c:pt>
                <c:pt idx="13">
                  <c:v>Barnet</c:v>
                </c:pt>
                <c:pt idx="14">
                  <c:v>Sutton</c:v>
                </c:pt>
                <c:pt idx="15">
                  <c:v>Westminster</c:v>
                </c:pt>
                <c:pt idx="16">
                  <c:v>Richmond</c:v>
                </c:pt>
                <c:pt idx="17">
                  <c:v>Haringey</c:v>
                </c:pt>
                <c:pt idx="18">
                  <c:v>Enfield</c:v>
                </c:pt>
                <c:pt idx="19">
                  <c:v>Redbridge</c:v>
                </c:pt>
                <c:pt idx="20">
                  <c:v>Croydon</c:v>
                </c:pt>
                <c:pt idx="21">
                  <c:v>Hillingdon</c:v>
                </c:pt>
                <c:pt idx="22">
                  <c:v>Hounslow</c:v>
                </c:pt>
                <c:pt idx="23">
                  <c:v>Lambeth</c:v>
                </c:pt>
                <c:pt idx="24">
                  <c:v>Ealing</c:v>
                </c:pt>
                <c:pt idx="25">
                  <c:v>Southwark</c:v>
                </c:pt>
                <c:pt idx="26">
                  <c:v>Bexley</c:v>
                </c:pt>
                <c:pt idx="27">
                  <c:v>Barking and Dagenham</c:v>
                </c:pt>
                <c:pt idx="28">
                  <c:v>Islington</c:v>
                </c:pt>
                <c:pt idx="29">
                  <c:v>Tower Hamlets</c:v>
                </c:pt>
                <c:pt idx="30">
                  <c:v>Harrow</c:v>
                </c:pt>
                <c:pt idx="31">
                  <c:v>Hackney</c:v>
                </c:pt>
              </c:strCache>
            </c:strRef>
          </c:cat>
          <c:val>
            <c:numRef>
              <c:f>'4 F'!$AH$27:$AH$58</c:f>
              <c:numCache>
                <c:formatCode>General</c:formatCode>
                <c:ptCount val="32"/>
                <c:pt idx="0">
                  <c:v>11.15</c:v>
                </c:pt>
                <c:pt idx="1">
                  <c:v>11.15</c:v>
                </c:pt>
                <c:pt idx="2">
                  <c:v>11.15</c:v>
                </c:pt>
                <c:pt idx="3">
                  <c:v>11.15</c:v>
                </c:pt>
                <c:pt idx="4">
                  <c:v>11.15</c:v>
                </c:pt>
                <c:pt idx="5">
                  <c:v>11.15</c:v>
                </c:pt>
                <c:pt idx="6">
                  <c:v>11.15</c:v>
                </c:pt>
                <c:pt idx="7">
                  <c:v>11.15</c:v>
                </c:pt>
                <c:pt idx="8">
                  <c:v>11.15</c:v>
                </c:pt>
                <c:pt idx="9">
                  <c:v>11.15</c:v>
                </c:pt>
                <c:pt idx="10">
                  <c:v>11.15</c:v>
                </c:pt>
                <c:pt idx="11">
                  <c:v>11.15</c:v>
                </c:pt>
                <c:pt idx="12">
                  <c:v>11.15</c:v>
                </c:pt>
                <c:pt idx="13">
                  <c:v>11.15</c:v>
                </c:pt>
                <c:pt idx="14">
                  <c:v>11.15</c:v>
                </c:pt>
                <c:pt idx="15">
                  <c:v>11.15</c:v>
                </c:pt>
                <c:pt idx="16">
                  <c:v>11.15</c:v>
                </c:pt>
                <c:pt idx="17">
                  <c:v>11.15</c:v>
                </c:pt>
                <c:pt idx="18">
                  <c:v>11.15</c:v>
                </c:pt>
                <c:pt idx="19">
                  <c:v>11.15</c:v>
                </c:pt>
                <c:pt idx="20">
                  <c:v>11.15</c:v>
                </c:pt>
                <c:pt idx="21">
                  <c:v>11.15</c:v>
                </c:pt>
                <c:pt idx="22">
                  <c:v>11.15</c:v>
                </c:pt>
                <c:pt idx="23">
                  <c:v>11.15</c:v>
                </c:pt>
                <c:pt idx="24">
                  <c:v>11.15</c:v>
                </c:pt>
                <c:pt idx="25">
                  <c:v>11.15</c:v>
                </c:pt>
                <c:pt idx="26">
                  <c:v>11.15</c:v>
                </c:pt>
                <c:pt idx="27">
                  <c:v>11.15</c:v>
                </c:pt>
                <c:pt idx="28">
                  <c:v>11.15</c:v>
                </c:pt>
                <c:pt idx="29">
                  <c:v>11.15</c:v>
                </c:pt>
                <c:pt idx="30">
                  <c:v>11.15</c:v>
                </c:pt>
                <c:pt idx="31">
                  <c:v>11.15</c:v>
                </c:pt>
              </c:numCache>
            </c:numRef>
          </c:val>
          <c:smooth val="0"/>
          <c:extLst>
            <c:ext xmlns:c16="http://schemas.microsoft.com/office/drawing/2014/chart" uri="{C3380CC4-5D6E-409C-BE32-E72D297353CC}">
              <c16:uniqueId val="{00000003-9F8F-0149-83DF-FF4D224FD5D5}"/>
            </c:ext>
          </c:extLst>
        </c:ser>
        <c:ser>
          <c:idx val="4"/>
          <c:order val="4"/>
          <c:tx>
            <c:strRef>
              <c:f>'4 F'!$AI$26</c:f>
              <c:strCache>
                <c:ptCount val="1"/>
                <c:pt idx="0">
                  <c:v>England</c:v>
                </c:pt>
              </c:strCache>
            </c:strRef>
          </c:tx>
          <c:spPr>
            <a:ln w="31750">
              <a:solidFill>
                <a:schemeClr val="tx1"/>
              </a:solidFill>
              <a:prstDash val="solid"/>
            </a:ln>
          </c:spPr>
          <c:marker>
            <c:symbol val="none"/>
          </c:marker>
          <c:cat>
            <c:strRef>
              <c:f>'4 F'!$AD$27:$AD$58</c:f>
              <c:strCache>
                <c:ptCount val="32"/>
                <c:pt idx="0">
                  <c:v>Kensington and Chelsea</c:v>
                </c:pt>
                <c:pt idx="1">
                  <c:v>Wandsworth</c:v>
                </c:pt>
                <c:pt idx="2">
                  <c:v>Bromley</c:v>
                </c:pt>
                <c:pt idx="3">
                  <c:v>Kingston</c:v>
                </c:pt>
                <c:pt idx="4">
                  <c:v>Merton</c:v>
                </c:pt>
                <c:pt idx="5">
                  <c:v>Brent</c:v>
                </c:pt>
                <c:pt idx="6">
                  <c:v>Camden</c:v>
                </c:pt>
                <c:pt idx="7">
                  <c:v>Greenwich</c:v>
                </c:pt>
                <c:pt idx="8">
                  <c:v>Lewisham</c:v>
                </c:pt>
                <c:pt idx="9">
                  <c:v>Havering</c:v>
                </c:pt>
                <c:pt idx="10">
                  <c:v>Newham</c:v>
                </c:pt>
                <c:pt idx="11">
                  <c:v>Waltham Forest</c:v>
                </c:pt>
                <c:pt idx="12">
                  <c:v>Hammersmith and Fulham</c:v>
                </c:pt>
                <c:pt idx="13">
                  <c:v>Barnet</c:v>
                </c:pt>
                <c:pt idx="14">
                  <c:v>Sutton</c:v>
                </c:pt>
                <c:pt idx="15">
                  <c:v>Westminster</c:v>
                </c:pt>
                <c:pt idx="16">
                  <c:v>Richmond</c:v>
                </c:pt>
                <c:pt idx="17">
                  <c:v>Haringey</c:v>
                </c:pt>
                <c:pt idx="18">
                  <c:v>Enfield</c:v>
                </c:pt>
                <c:pt idx="19">
                  <c:v>Redbridge</c:v>
                </c:pt>
                <c:pt idx="20">
                  <c:v>Croydon</c:v>
                </c:pt>
                <c:pt idx="21">
                  <c:v>Hillingdon</c:v>
                </c:pt>
                <c:pt idx="22">
                  <c:v>Hounslow</c:v>
                </c:pt>
                <c:pt idx="23">
                  <c:v>Lambeth</c:v>
                </c:pt>
                <c:pt idx="24">
                  <c:v>Ealing</c:v>
                </c:pt>
                <c:pt idx="25">
                  <c:v>Southwark</c:v>
                </c:pt>
                <c:pt idx="26">
                  <c:v>Bexley</c:v>
                </c:pt>
                <c:pt idx="27">
                  <c:v>Barking and Dagenham</c:v>
                </c:pt>
                <c:pt idx="28">
                  <c:v>Islington</c:v>
                </c:pt>
                <c:pt idx="29">
                  <c:v>Tower Hamlets</c:v>
                </c:pt>
                <c:pt idx="30">
                  <c:v>Harrow</c:v>
                </c:pt>
                <c:pt idx="31">
                  <c:v>Hackney</c:v>
                </c:pt>
              </c:strCache>
            </c:strRef>
          </c:cat>
          <c:val>
            <c:numRef>
              <c:f>'4 F'!$AI$27:$AI$58</c:f>
              <c:numCache>
                <c:formatCode>General</c:formatCode>
                <c:ptCount val="32"/>
                <c:pt idx="0">
                  <c:v>11.34</c:v>
                </c:pt>
                <c:pt idx="1">
                  <c:v>11.34</c:v>
                </c:pt>
                <c:pt idx="2">
                  <c:v>11.34</c:v>
                </c:pt>
                <c:pt idx="3">
                  <c:v>11.34</c:v>
                </c:pt>
                <c:pt idx="4">
                  <c:v>11.34</c:v>
                </c:pt>
                <c:pt idx="5">
                  <c:v>11.34</c:v>
                </c:pt>
                <c:pt idx="6">
                  <c:v>11.34</c:v>
                </c:pt>
                <c:pt idx="7">
                  <c:v>11.34</c:v>
                </c:pt>
                <c:pt idx="8">
                  <c:v>11.34</c:v>
                </c:pt>
                <c:pt idx="9">
                  <c:v>11.34</c:v>
                </c:pt>
                <c:pt idx="10">
                  <c:v>11.34</c:v>
                </c:pt>
                <c:pt idx="11">
                  <c:v>11.34</c:v>
                </c:pt>
                <c:pt idx="12">
                  <c:v>11.34</c:v>
                </c:pt>
                <c:pt idx="13">
                  <c:v>11.34</c:v>
                </c:pt>
                <c:pt idx="14">
                  <c:v>11.34</c:v>
                </c:pt>
                <c:pt idx="15">
                  <c:v>11.34</c:v>
                </c:pt>
                <c:pt idx="16">
                  <c:v>11.34</c:v>
                </c:pt>
                <c:pt idx="17">
                  <c:v>11.34</c:v>
                </c:pt>
                <c:pt idx="18">
                  <c:v>11.34</c:v>
                </c:pt>
                <c:pt idx="19">
                  <c:v>11.34</c:v>
                </c:pt>
                <c:pt idx="20">
                  <c:v>11.34</c:v>
                </c:pt>
                <c:pt idx="21">
                  <c:v>11.34</c:v>
                </c:pt>
                <c:pt idx="22">
                  <c:v>11.34</c:v>
                </c:pt>
                <c:pt idx="23">
                  <c:v>11.34</c:v>
                </c:pt>
                <c:pt idx="24">
                  <c:v>11.34</c:v>
                </c:pt>
                <c:pt idx="25">
                  <c:v>11.34</c:v>
                </c:pt>
                <c:pt idx="26">
                  <c:v>11.34</c:v>
                </c:pt>
                <c:pt idx="27">
                  <c:v>11.34</c:v>
                </c:pt>
                <c:pt idx="28">
                  <c:v>11.34</c:v>
                </c:pt>
                <c:pt idx="29">
                  <c:v>11.34</c:v>
                </c:pt>
                <c:pt idx="30">
                  <c:v>11.34</c:v>
                </c:pt>
                <c:pt idx="31">
                  <c:v>11.34</c:v>
                </c:pt>
              </c:numCache>
            </c:numRef>
          </c:val>
          <c:smooth val="0"/>
          <c:extLst>
            <c:ext xmlns:c16="http://schemas.microsoft.com/office/drawing/2014/chart" uri="{C3380CC4-5D6E-409C-BE32-E72D297353CC}">
              <c16:uniqueId val="{00000004-9F8F-0149-83DF-FF4D224FD5D5}"/>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 F'!$U$4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 F'!$Y$1</c:f>
              <c:strCache>
                <c:ptCount val="1"/>
                <c:pt idx="0">
                  <c:v>England</c:v>
                </c:pt>
              </c:strCache>
            </c:strRef>
          </c:tx>
          <c:spPr>
            <a:ln w="38100">
              <a:solidFill>
                <a:schemeClr val="tx1"/>
              </a:solidFill>
              <a:prstDash val="solid"/>
            </a:ln>
          </c:spPr>
          <c:marker>
            <c:symbol val="none"/>
          </c:marker>
          <c:cat>
            <c:strRef>
              <c:f>'4 F'!$X$2:$X$11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'4 F'!$Y$2:$Y$11</c:f>
              <c:numCache>
                <c:formatCode>General</c:formatCode>
                <c:ptCount val="10"/>
                <c:pt idx="0">
                  <c:v>10.64</c:v>
                </c:pt>
                <c:pt idx="1">
                  <c:v>10.74</c:v>
                </c:pt>
                <c:pt idx="2">
                  <c:v>10.56</c:v>
                </c:pt>
                <c:pt idx="3">
                  <c:v>10.66</c:v>
                </c:pt>
                <c:pt idx="4">
                  <c:v>10.85</c:v>
                </c:pt>
                <c:pt idx="5">
                  <c:v>10.9</c:v>
                </c:pt>
                <c:pt idx="6">
                  <c:v>10.91</c:v>
                </c:pt>
                <c:pt idx="7">
                  <c:v>11.09</c:v>
                </c:pt>
                <c:pt idx="8">
                  <c:v>11.07</c:v>
                </c:pt>
                <c:pt idx="9">
                  <c:v>11.34</c:v>
                </c:pt>
              </c:numCache>
            </c:numRef>
          </c:val>
          <c:smooth val="0"/>
          <c:extLst>
            <c:ext xmlns:c16="http://schemas.microsoft.com/office/drawing/2014/chart" uri="{C3380CC4-5D6E-409C-BE32-E72D297353CC}">
              <c16:uniqueId val="{00000000-8237-5F41-B2D5-9125EC1F4DBE}"/>
            </c:ext>
          </c:extLst>
        </c:ser>
        <c:ser>
          <c:idx val="1"/>
          <c:order val="1"/>
          <c:tx>
            <c:strRef>
              <c:f>'4 F'!$Z$1</c:f>
              <c:strCache>
                <c:ptCount val="1"/>
                <c:pt idx="0">
                  <c:v>London</c:v>
                </c:pt>
              </c:strCache>
            </c:strRef>
          </c:tx>
          <c:spPr>
            <a:ln w="38100">
              <a:solidFill>
                <a:schemeClr val="bg1">
                  <a:lumMod val="50000"/>
                </a:schemeClr>
              </a:solidFill>
              <a:prstDash val="solid"/>
            </a:ln>
          </c:spPr>
          <c:marker>
            <c:symbol val="none"/>
          </c:marker>
          <c:cat>
            <c:strRef>
              <c:f>'4 F'!$X$2:$X$11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'4 F'!$Z$2:$Z$11</c:f>
              <c:numCache>
                <c:formatCode>General</c:formatCode>
                <c:ptCount val="10"/>
                <c:pt idx="0">
                  <c:v>10.18</c:v>
                </c:pt>
                <c:pt idx="1">
                  <c:v>10.130000000000001</c:v>
                </c:pt>
                <c:pt idx="2">
                  <c:v>10.23</c:v>
                </c:pt>
                <c:pt idx="3">
                  <c:v>10.15</c:v>
                </c:pt>
                <c:pt idx="4">
                  <c:v>10.46</c:v>
                </c:pt>
                <c:pt idx="5">
                  <c:v>10.61</c:v>
                </c:pt>
                <c:pt idx="6">
                  <c:v>10.83</c:v>
                </c:pt>
                <c:pt idx="7">
                  <c:v>10.7</c:v>
                </c:pt>
                <c:pt idx="8">
                  <c:v>10.41</c:v>
                </c:pt>
                <c:pt idx="9">
                  <c:v>11.15</c:v>
                </c:pt>
              </c:numCache>
            </c:numRef>
          </c:val>
          <c:smooth val="0"/>
          <c:extLst>
            <c:ext xmlns:c16="http://schemas.microsoft.com/office/drawing/2014/chart" uri="{C3380CC4-5D6E-409C-BE32-E72D297353CC}">
              <c16:uniqueId val="{00000001-8237-5F41-B2D5-9125EC1F4DBE}"/>
            </c:ext>
          </c:extLst>
        </c:ser>
        <c:ser>
          <c:idx val="2"/>
          <c:order val="2"/>
          <c:tx>
            <c:strRef>
              <c:f>'4 F'!$AA$1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F'!$X$2:$X$11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'4 F'!$AA$2:$AA$11</c:f>
              <c:numCache>
                <c:formatCode>General</c:formatCode>
                <c:ptCount val="10"/>
                <c:pt idx="0">
                  <c:v>12.5</c:v>
                </c:pt>
                <c:pt idx="1">
                  <c:v>12.66</c:v>
                </c:pt>
                <c:pt idx="2">
                  <c:v>11.03</c:v>
                </c:pt>
                <c:pt idx="3">
                  <c:v>13.88</c:v>
                </c:pt>
                <c:pt idx="4">
                  <c:v>13.47</c:v>
                </c:pt>
                <c:pt idx="5">
                  <c:v>12.23</c:v>
                </c:pt>
                <c:pt idx="6">
                  <c:v>10.36</c:v>
                </c:pt>
                <c:pt idx="7">
                  <c:v>13.19</c:v>
                </c:pt>
                <c:pt idx="8">
                  <c:v>10.99</c:v>
                </c:pt>
                <c:pt idx="9">
                  <c:v>11</c:v>
                </c:pt>
              </c:numCache>
            </c:numRef>
          </c:val>
          <c:smooth val="0"/>
          <c:extLst>
            <c:ext xmlns:c16="http://schemas.microsoft.com/office/drawing/2014/chart" uri="{C3380CC4-5D6E-409C-BE32-E72D297353CC}">
              <c16:uniqueId val="{00000002-8237-5F41-B2D5-9125EC1F4DBE}"/>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 F'!$U$4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'5 M'!$AE$26</c:f>
              <c:strCache>
                <c:ptCount val="1"/>
                <c:pt idx="0">
                  <c:v>Richmond</c:v>
                </c:pt>
              </c:strCache>
            </c:strRef>
          </c:tx>
          <c:spPr>
            <a:solidFill>
              <a:srgbClr val="7030A0"/>
            </a:solidFill>
            <a:ln>
              <a:solidFill>
                <a:schemeClr val="accent4">
                  <a:lumMod val="50000"/>
                </a:schemeClr>
              </a:solidFill>
              <a:prstDash val="solid"/>
            </a:ln>
          </c:spPr>
          <c:invertIfNegative val="0"/>
          <c:cat>
            <c:strRef>
              <c:f>'5 M'!$AD$27:$AD$58</c:f>
              <c:strCache>
                <c:ptCount val="32"/>
                <c:pt idx="0">
                  <c:v>Richmond</c:v>
                </c:pt>
                <c:pt idx="1">
                  <c:v>Harrow</c:v>
                </c:pt>
                <c:pt idx="2">
                  <c:v>Bromley</c:v>
                </c:pt>
                <c:pt idx="3">
                  <c:v>Barnet</c:v>
                </c:pt>
                <c:pt idx="4">
                  <c:v>Kingston</c:v>
                </c:pt>
                <c:pt idx="5">
                  <c:v>Kensington and Chelsea</c:v>
                </c:pt>
                <c:pt idx="6">
                  <c:v>Westminster</c:v>
                </c:pt>
                <c:pt idx="7">
                  <c:v>Enfield</c:v>
                </c:pt>
                <c:pt idx="8">
                  <c:v>Sutton</c:v>
                </c:pt>
                <c:pt idx="9">
                  <c:v>Bexley</c:v>
                </c:pt>
                <c:pt idx="10">
                  <c:v>Croydon</c:v>
                </c:pt>
                <c:pt idx="11">
                  <c:v>Merton</c:v>
                </c:pt>
                <c:pt idx="12">
                  <c:v>Ealing</c:v>
                </c:pt>
                <c:pt idx="13">
                  <c:v>Camden</c:v>
                </c:pt>
                <c:pt idx="14">
                  <c:v>Wandsworth</c:v>
                </c:pt>
                <c:pt idx="15">
                  <c:v>Hounslow</c:v>
                </c:pt>
                <c:pt idx="16">
                  <c:v>Brent</c:v>
                </c:pt>
                <c:pt idx="17">
                  <c:v>Hillingdon</c:v>
                </c:pt>
                <c:pt idx="18">
                  <c:v>Havering</c:v>
                </c:pt>
                <c:pt idx="19">
                  <c:v>Redbridge</c:v>
                </c:pt>
                <c:pt idx="20">
                  <c:v>Haringey</c:v>
                </c:pt>
                <c:pt idx="21">
                  <c:v>Waltham Forest</c:v>
                </c:pt>
                <c:pt idx="22">
                  <c:v>Greenwich</c:v>
                </c:pt>
                <c:pt idx="23">
                  <c:v>Hammersmith and Fulham</c:v>
                </c:pt>
                <c:pt idx="24">
                  <c:v>Southwark</c:v>
                </c:pt>
                <c:pt idx="25">
                  <c:v>Lewisham</c:v>
                </c:pt>
                <c:pt idx="26">
                  <c:v>Lambeth</c:v>
                </c:pt>
                <c:pt idx="27">
                  <c:v>Islington</c:v>
                </c:pt>
                <c:pt idx="28">
                  <c:v>Hackney</c:v>
                </c:pt>
                <c:pt idx="29">
                  <c:v>Newham</c:v>
                </c:pt>
                <c:pt idx="30">
                  <c:v>Tower Hamlets</c:v>
                </c:pt>
                <c:pt idx="31">
                  <c:v>Barking and Dagenham</c:v>
                </c:pt>
              </c:strCache>
            </c:strRef>
          </c:cat>
          <c:val>
            <c:numRef>
              <c:f>'5 M'!$AE$27:$AE$58</c:f>
              <c:numCache>
                <c:formatCode>General</c:formatCode>
                <c:ptCount val="32"/>
                <c:pt idx="0">
                  <c:v>20.260000000000002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0CF0-E240-867F-2B1D2A906AEC}"/>
            </c:ext>
          </c:extLst>
        </c:ser>
        <c:ser>
          <c:idx val="1"/>
          <c:order val="1"/>
          <c:tx>
            <c:strRef>
              <c:f>'5 M'!$AF$26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'5 M'!$AD$27:$AD$58</c:f>
              <c:strCache>
                <c:ptCount val="32"/>
                <c:pt idx="0">
                  <c:v>Richmond</c:v>
                </c:pt>
                <c:pt idx="1">
                  <c:v>Harrow</c:v>
                </c:pt>
                <c:pt idx="2">
                  <c:v>Bromley</c:v>
                </c:pt>
                <c:pt idx="3">
                  <c:v>Barnet</c:v>
                </c:pt>
                <c:pt idx="4">
                  <c:v>Kingston</c:v>
                </c:pt>
                <c:pt idx="5">
                  <c:v>Kensington and Chelsea</c:v>
                </c:pt>
                <c:pt idx="6">
                  <c:v>Westminster</c:v>
                </c:pt>
                <c:pt idx="7">
                  <c:v>Enfield</c:v>
                </c:pt>
                <c:pt idx="8">
                  <c:v>Sutton</c:v>
                </c:pt>
                <c:pt idx="9">
                  <c:v>Bexley</c:v>
                </c:pt>
                <c:pt idx="10">
                  <c:v>Croydon</c:v>
                </c:pt>
                <c:pt idx="11">
                  <c:v>Merton</c:v>
                </c:pt>
                <c:pt idx="12">
                  <c:v>Ealing</c:v>
                </c:pt>
                <c:pt idx="13">
                  <c:v>Camden</c:v>
                </c:pt>
                <c:pt idx="14">
                  <c:v>Wandsworth</c:v>
                </c:pt>
                <c:pt idx="15">
                  <c:v>Hounslow</c:v>
                </c:pt>
                <c:pt idx="16">
                  <c:v>Brent</c:v>
                </c:pt>
                <c:pt idx="17">
                  <c:v>Hillingdon</c:v>
                </c:pt>
                <c:pt idx="18">
                  <c:v>Havering</c:v>
                </c:pt>
                <c:pt idx="19">
                  <c:v>Redbridge</c:v>
                </c:pt>
                <c:pt idx="20">
                  <c:v>Haringey</c:v>
                </c:pt>
                <c:pt idx="21">
                  <c:v>Waltham Forest</c:v>
                </c:pt>
                <c:pt idx="22">
                  <c:v>Greenwich</c:v>
                </c:pt>
                <c:pt idx="23">
                  <c:v>Hammersmith and Fulham</c:v>
                </c:pt>
                <c:pt idx="24">
                  <c:v>Southwark</c:v>
                </c:pt>
                <c:pt idx="25">
                  <c:v>Lewisham</c:v>
                </c:pt>
                <c:pt idx="26">
                  <c:v>Lambeth</c:v>
                </c:pt>
                <c:pt idx="27">
                  <c:v>Islington</c:v>
                </c:pt>
                <c:pt idx="28">
                  <c:v>Hackney</c:v>
                </c:pt>
                <c:pt idx="29">
                  <c:v>Newham</c:v>
                </c:pt>
                <c:pt idx="30">
                  <c:v>Tower Hamlets</c:v>
                </c:pt>
                <c:pt idx="31">
                  <c:v>Barking and Dagenham</c:v>
                </c:pt>
              </c:strCache>
            </c:strRef>
          </c:cat>
          <c:val>
            <c:numRef>
              <c:f>'5 M'!$AF$27:$AF$58</c:f>
              <c:numCache>
                <c:formatCode>General</c:formatCode>
                <c:ptCount val="32"/>
                <c:pt idx="0">
                  <c:v>0</c:v>
                </c:pt>
                <c:pt idx="1">
                  <c:v>19.739999999999998</c:v>
                </c:pt>
                <c:pt idx="2">
                  <c:v>19.559999999999999</c:v>
                </c:pt>
                <c:pt idx="3">
                  <c:v>19.36</c:v>
                </c:pt>
                <c:pt idx="4">
                  <c:v>19.28</c:v>
                </c:pt>
                <c:pt idx="5">
                  <c:v>0</c:v>
                </c:pt>
                <c:pt idx="6">
                  <c:v>0</c:v>
                </c:pt>
                <c:pt idx="7">
                  <c:v>0</c:v>
                </c:pt>
                <c:pt idx="8">
                  <c:v>18.600000000000001</c:v>
                </c:pt>
                <c:pt idx="9">
                  <c:v>0</c:v>
                </c:pt>
                <c:pt idx="10">
                  <c:v>0</c:v>
                </c:pt>
                <c:pt idx="11">
                  <c:v>18.45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0CF0-E240-867F-2B1D2A906AEC}"/>
            </c:ext>
          </c:extLst>
        </c:ser>
        <c:ser>
          <c:idx val="2"/>
          <c:order val="2"/>
          <c:tx>
            <c:strRef>
              <c:f>'5 M'!$AG$26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'5 M'!$AD$27:$AD$58</c:f>
              <c:strCache>
                <c:ptCount val="32"/>
                <c:pt idx="0">
                  <c:v>Richmond</c:v>
                </c:pt>
                <c:pt idx="1">
                  <c:v>Harrow</c:v>
                </c:pt>
                <c:pt idx="2">
                  <c:v>Bromley</c:v>
                </c:pt>
                <c:pt idx="3">
                  <c:v>Barnet</c:v>
                </c:pt>
                <c:pt idx="4">
                  <c:v>Kingston</c:v>
                </c:pt>
                <c:pt idx="5">
                  <c:v>Kensington and Chelsea</c:v>
                </c:pt>
                <c:pt idx="6">
                  <c:v>Westminster</c:v>
                </c:pt>
                <c:pt idx="7">
                  <c:v>Enfield</c:v>
                </c:pt>
                <c:pt idx="8">
                  <c:v>Sutton</c:v>
                </c:pt>
                <c:pt idx="9">
                  <c:v>Bexley</c:v>
                </c:pt>
                <c:pt idx="10">
                  <c:v>Croydon</c:v>
                </c:pt>
                <c:pt idx="11">
                  <c:v>Merton</c:v>
                </c:pt>
                <c:pt idx="12">
                  <c:v>Ealing</c:v>
                </c:pt>
                <c:pt idx="13">
                  <c:v>Camden</c:v>
                </c:pt>
                <c:pt idx="14">
                  <c:v>Wandsworth</c:v>
                </c:pt>
                <c:pt idx="15">
                  <c:v>Hounslow</c:v>
                </c:pt>
                <c:pt idx="16">
                  <c:v>Brent</c:v>
                </c:pt>
                <c:pt idx="17">
                  <c:v>Hillingdon</c:v>
                </c:pt>
                <c:pt idx="18">
                  <c:v>Havering</c:v>
                </c:pt>
                <c:pt idx="19">
                  <c:v>Redbridge</c:v>
                </c:pt>
                <c:pt idx="20">
                  <c:v>Haringey</c:v>
                </c:pt>
                <c:pt idx="21">
                  <c:v>Waltham Forest</c:v>
                </c:pt>
                <c:pt idx="22">
                  <c:v>Greenwich</c:v>
                </c:pt>
                <c:pt idx="23">
                  <c:v>Hammersmith and Fulham</c:v>
                </c:pt>
                <c:pt idx="24">
                  <c:v>Southwark</c:v>
                </c:pt>
                <c:pt idx="25">
                  <c:v>Lewisham</c:v>
                </c:pt>
                <c:pt idx="26">
                  <c:v>Lambeth</c:v>
                </c:pt>
                <c:pt idx="27">
                  <c:v>Islington</c:v>
                </c:pt>
                <c:pt idx="28">
                  <c:v>Hackney</c:v>
                </c:pt>
                <c:pt idx="29">
                  <c:v>Newham</c:v>
                </c:pt>
                <c:pt idx="30">
                  <c:v>Tower Hamlets</c:v>
                </c:pt>
                <c:pt idx="31">
                  <c:v>Barking and Dagenham</c:v>
                </c:pt>
              </c:strCache>
            </c:strRef>
          </c:cat>
          <c:val>
            <c:numRef>
              <c:f>'5 M'!$AG$27:$AG$58</c:f>
              <c:numCache>
                <c:formatCode>General</c:formatCode>
                <c:ptCount val="32"/>
                <c:pt idx="0">
                  <c:v>0</c:v>
                </c:pt>
                <c:pt idx="1">
                  <c:v>0</c:v>
                </c:pt>
                <c:pt idx="2">
                  <c:v>0</c:v>
                </c:pt>
                <c:pt idx="3">
                  <c:v>0</c:v>
                </c:pt>
                <c:pt idx="4">
                  <c:v>0</c:v>
                </c:pt>
                <c:pt idx="5">
                  <c:v>19.21</c:v>
                </c:pt>
                <c:pt idx="6">
                  <c:v>19.190000000000001</c:v>
                </c:pt>
                <c:pt idx="7">
                  <c:v>19.02</c:v>
                </c:pt>
                <c:pt idx="8">
                  <c:v>0</c:v>
                </c:pt>
                <c:pt idx="9">
                  <c:v>18.57</c:v>
                </c:pt>
                <c:pt idx="10">
                  <c:v>18.489999999999998</c:v>
                </c:pt>
                <c:pt idx="11">
                  <c:v>0</c:v>
                </c:pt>
                <c:pt idx="12">
                  <c:v>18.440000000000001</c:v>
                </c:pt>
                <c:pt idx="13">
                  <c:v>18.420000000000002</c:v>
                </c:pt>
                <c:pt idx="14">
                  <c:v>18.309999999999999</c:v>
                </c:pt>
                <c:pt idx="15">
                  <c:v>18.27</c:v>
                </c:pt>
                <c:pt idx="16">
                  <c:v>18.22</c:v>
                </c:pt>
                <c:pt idx="17">
                  <c:v>18.190000000000001</c:v>
                </c:pt>
                <c:pt idx="18">
                  <c:v>18.16</c:v>
                </c:pt>
                <c:pt idx="19">
                  <c:v>18.149999999999999</c:v>
                </c:pt>
                <c:pt idx="20">
                  <c:v>18.09</c:v>
                </c:pt>
                <c:pt idx="21">
                  <c:v>17.71</c:v>
                </c:pt>
                <c:pt idx="22">
                  <c:v>17.54</c:v>
                </c:pt>
                <c:pt idx="23">
                  <c:v>17.52</c:v>
                </c:pt>
                <c:pt idx="24">
                  <c:v>17.39</c:v>
                </c:pt>
                <c:pt idx="25">
                  <c:v>17.329999999999998</c:v>
                </c:pt>
                <c:pt idx="26">
                  <c:v>17.260000000000002</c:v>
                </c:pt>
                <c:pt idx="27">
                  <c:v>17.23</c:v>
                </c:pt>
                <c:pt idx="28">
                  <c:v>16.489999999999998</c:v>
                </c:pt>
                <c:pt idx="29">
                  <c:v>16.440000000000001</c:v>
                </c:pt>
                <c:pt idx="30">
                  <c:v>16.04</c:v>
                </c:pt>
                <c:pt idx="31">
                  <c:v>15.96</c:v>
                </c:pt>
              </c:numCache>
            </c:numRef>
          </c:val>
          <c:extLst>
            <c:ext xmlns:c16="http://schemas.microsoft.com/office/drawing/2014/chart" uri="{C3380CC4-5D6E-409C-BE32-E72D297353CC}">
              <c16:uniqueId val="{00000002-0CF0-E240-867F-2B1D2A906AEC}"/>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'5 M'!$AH$26</c:f>
              <c:strCache>
                <c:ptCount val="1"/>
                <c:pt idx="0">
                  <c:v>London</c:v>
                </c:pt>
              </c:strCache>
            </c:strRef>
          </c:tx>
          <c:spPr>
            <a:ln w="31750">
              <a:solidFill>
                <a:schemeClr val="bg1">
                  <a:lumMod val="50000"/>
                </a:schemeClr>
              </a:solidFill>
              <a:prstDash val="solid"/>
            </a:ln>
          </c:spPr>
          <c:marker>
            <c:symbol val="none"/>
          </c:marker>
          <c:cat>
            <c:strRef>
              <c:f>'5 M'!$AD$27:$AD$58</c:f>
              <c:strCache>
                <c:ptCount val="32"/>
                <c:pt idx="0">
                  <c:v>Richmond</c:v>
                </c:pt>
                <c:pt idx="1">
                  <c:v>Harrow</c:v>
                </c:pt>
                <c:pt idx="2">
                  <c:v>Bromley</c:v>
                </c:pt>
                <c:pt idx="3">
                  <c:v>Barnet</c:v>
                </c:pt>
                <c:pt idx="4">
                  <c:v>Kingston</c:v>
                </c:pt>
                <c:pt idx="5">
                  <c:v>Kensington and Chelsea</c:v>
                </c:pt>
                <c:pt idx="6">
                  <c:v>Westminster</c:v>
                </c:pt>
                <c:pt idx="7">
                  <c:v>Enfield</c:v>
                </c:pt>
                <c:pt idx="8">
                  <c:v>Sutton</c:v>
                </c:pt>
                <c:pt idx="9">
                  <c:v>Bexley</c:v>
                </c:pt>
                <c:pt idx="10">
                  <c:v>Croydon</c:v>
                </c:pt>
                <c:pt idx="11">
                  <c:v>Merton</c:v>
                </c:pt>
                <c:pt idx="12">
                  <c:v>Ealing</c:v>
                </c:pt>
                <c:pt idx="13">
                  <c:v>Camden</c:v>
                </c:pt>
                <c:pt idx="14">
                  <c:v>Wandsworth</c:v>
                </c:pt>
                <c:pt idx="15">
                  <c:v>Hounslow</c:v>
                </c:pt>
                <c:pt idx="16">
                  <c:v>Brent</c:v>
                </c:pt>
                <c:pt idx="17">
                  <c:v>Hillingdon</c:v>
                </c:pt>
                <c:pt idx="18">
                  <c:v>Havering</c:v>
                </c:pt>
                <c:pt idx="19">
                  <c:v>Redbridge</c:v>
                </c:pt>
                <c:pt idx="20">
                  <c:v>Haringey</c:v>
                </c:pt>
                <c:pt idx="21">
                  <c:v>Waltham Forest</c:v>
                </c:pt>
                <c:pt idx="22">
                  <c:v>Greenwich</c:v>
                </c:pt>
                <c:pt idx="23">
                  <c:v>Hammersmith and Fulham</c:v>
                </c:pt>
                <c:pt idx="24">
                  <c:v>Southwark</c:v>
                </c:pt>
                <c:pt idx="25">
                  <c:v>Lewisham</c:v>
                </c:pt>
                <c:pt idx="26">
                  <c:v>Lambeth</c:v>
                </c:pt>
                <c:pt idx="27">
                  <c:v>Islington</c:v>
                </c:pt>
                <c:pt idx="28">
                  <c:v>Hackney</c:v>
                </c:pt>
                <c:pt idx="29">
                  <c:v>Newham</c:v>
                </c:pt>
                <c:pt idx="30">
                  <c:v>Tower Hamlets</c:v>
                </c:pt>
                <c:pt idx="31">
                  <c:v>Barking and Dagenham</c:v>
                </c:pt>
              </c:strCache>
            </c:strRef>
          </c:cat>
          <c:val>
            <c:numRef>
              <c:f>'5 M'!$AH$27:$AH$58</c:f>
              <c:numCache>
                <c:formatCode>General</c:formatCode>
                <c:ptCount val="32"/>
                <c:pt idx="0">
                  <c:v>18.3</c:v>
                </c:pt>
                <c:pt idx="1">
                  <c:v>18.3</c:v>
                </c:pt>
                <c:pt idx="2">
                  <c:v>18.3</c:v>
                </c:pt>
                <c:pt idx="3">
                  <c:v>18.3</c:v>
                </c:pt>
                <c:pt idx="4">
                  <c:v>18.3</c:v>
                </c:pt>
                <c:pt idx="5">
                  <c:v>18.3</c:v>
                </c:pt>
                <c:pt idx="6">
                  <c:v>18.3</c:v>
                </c:pt>
                <c:pt idx="7">
                  <c:v>18.3</c:v>
                </c:pt>
                <c:pt idx="8">
                  <c:v>18.3</c:v>
                </c:pt>
                <c:pt idx="9">
                  <c:v>18.3</c:v>
                </c:pt>
                <c:pt idx="10">
                  <c:v>18.3</c:v>
                </c:pt>
                <c:pt idx="11">
                  <c:v>18.3</c:v>
                </c:pt>
                <c:pt idx="12">
                  <c:v>18.3</c:v>
                </c:pt>
                <c:pt idx="13">
                  <c:v>18.3</c:v>
                </c:pt>
                <c:pt idx="14">
                  <c:v>18.3</c:v>
                </c:pt>
                <c:pt idx="15">
                  <c:v>18.3</c:v>
                </c:pt>
                <c:pt idx="16">
                  <c:v>18.3</c:v>
                </c:pt>
                <c:pt idx="17">
                  <c:v>18.3</c:v>
                </c:pt>
                <c:pt idx="18">
                  <c:v>18.3</c:v>
                </c:pt>
                <c:pt idx="19">
                  <c:v>18.3</c:v>
                </c:pt>
                <c:pt idx="20">
                  <c:v>18.3</c:v>
                </c:pt>
                <c:pt idx="21">
                  <c:v>18.3</c:v>
                </c:pt>
                <c:pt idx="22">
                  <c:v>18.3</c:v>
                </c:pt>
                <c:pt idx="23">
                  <c:v>18.3</c:v>
                </c:pt>
                <c:pt idx="24">
                  <c:v>18.3</c:v>
                </c:pt>
                <c:pt idx="25">
                  <c:v>18.3</c:v>
                </c:pt>
                <c:pt idx="26">
                  <c:v>18.3</c:v>
                </c:pt>
                <c:pt idx="27">
                  <c:v>18.3</c:v>
                </c:pt>
                <c:pt idx="28">
                  <c:v>18.3</c:v>
                </c:pt>
                <c:pt idx="29">
                  <c:v>18.3</c:v>
                </c:pt>
                <c:pt idx="30">
                  <c:v>18.3</c:v>
                </c:pt>
                <c:pt idx="31">
                  <c:v>18.3</c:v>
                </c:pt>
              </c:numCache>
            </c:numRef>
          </c:val>
          <c:smooth val="0"/>
          <c:extLst>
            <c:ext xmlns:c16="http://schemas.microsoft.com/office/drawing/2014/chart" uri="{C3380CC4-5D6E-409C-BE32-E72D297353CC}">
              <c16:uniqueId val="{00000003-0CF0-E240-867F-2B1D2A906AEC}"/>
            </c:ext>
          </c:extLst>
        </c:ser>
        <c:ser>
          <c:idx val="4"/>
          <c:order val="4"/>
          <c:tx>
            <c:strRef>
              <c:f>'5 M'!$AI$26</c:f>
              <c:strCache>
                <c:ptCount val="1"/>
                <c:pt idx="0">
                  <c:v>England</c:v>
                </c:pt>
              </c:strCache>
            </c:strRef>
          </c:tx>
          <c:spPr>
            <a:ln w="31750">
              <a:solidFill>
                <a:schemeClr val="tx1"/>
              </a:solidFill>
              <a:prstDash val="solid"/>
            </a:ln>
          </c:spPr>
          <c:marker>
            <c:symbol val="none"/>
          </c:marker>
          <c:cat>
            <c:strRef>
              <c:f>'5 M'!$AD$27:$AD$58</c:f>
              <c:strCache>
                <c:ptCount val="32"/>
                <c:pt idx="0">
                  <c:v>Richmond</c:v>
                </c:pt>
                <c:pt idx="1">
                  <c:v>Harrow</c:v>
                </c:pt>
                <c:pt idx="2">
                  <c:v>Bromley</c:v>
                </c:pt>
                <c:pt idx="3">
                  <c:v>Barnet</c:v>
                </c:pt>
                <c:pt idx="4">
                  <c:v>Kingston</c:v>
                </c:pt>
                <c:pt idx="5">
                  <c:v>Kensington and Chelsea</c:v>
                </c:pt>
                <c:pt idx="6">
                  <c:v>Westminster</c:v>
                </c:pt>
                <c:pt idx="7">
                  <c:v>Enfield</c:v>
                </c:pt>
                <c:pt idx="8">
                  <c:v>Sutton</c:v>
                </c:pt>
                <c:pt idx="9">
                  <c:v>Bexley</c:v>
                </c:pt>
                <c:pt idx="10">
                  <c:v>Croydon</c:v>
                </c:pt>
                <c:pt idx="11">
                  <c:v>Merton</c:v>
                </c:pt>
                <c:pt idx="12">
                  <c:v>Ealing</c:v>
                </c:pt>
                <c:pt idx="13">
                  <c:v>Camden</c:v>
                </c:pt>
                <c:pt idx="14">
                  <c:v>Wandsworth</c:v>
                </c:pt>
                <c:pt idx="15">
                  <c:v>Hounslow</c:v>
                </c:pt>
                <c:pt idx="16">
                  <c:v>Brent</c:v>
                </c:pt>
                <c:pt idx="17">
                  <c:v>Hillingdon</c:v>
                </c:pt>
                <c:pt idx="18">
                  <c:v>Havering</c:v>
                </c:pt>
                <c:pt idx="19">
                  <c:v>Redbridge</c:v>
                </c:pt>
                <c:pt idx="20">
                  <c:v>Haringey</c:v>
                </c:pt>
                <c:pt idx="21">
                  <c:v>Waltham Forest</c:v>
                </c:pt>
                <c:pt idx="22">
                  <c:v>Greenwich</c:v>
                </c:pt>
                <c:pt idx="23">
                  <c:v>Hammersmith and Fulham</c:v>
                </c:pt>
                <c:pt idx="24">
                  <c:v>Southwark</c:v>
                </c:pt>
                <c:pt idx="25">
                  <c:v>Lewisham</c:v>
                </c:pt>
                <c:pt idx="26">
                  <c:v>Lambeth</c:v>
                </c:pt>
                <c:pt idx="27">
                  <c:v>Islington</c:v>
                </c:pt>
                <c:pt idx="28">
                  <c:v>Hackney</c:v>
                </c:pt>
                <c:pt idx="29">
                  <c:v>Newham</c:v>
                </c:pt>
                <c:pt idx="30">
                  <c:v>Tower Hamlets</c:v>
                </c:pt>
                <c:pt idx="31">
                  <c:v>Barking and Dagenham</c:v>
                </c:pt>
              </c:strCache>
            </c:strRef>
          </c:cat>
          <c:val>
            <c:numRef>
              <c:f>'5 M'!$AI$27:$AI$58</c:f>
              <c:numCache>
                <c:formatCode>General</c:formatCode>
                <c:ptCount val="32"/>
                <c:pt idx="0">
                  <c:v>18.38</c:v>
                </c:pt>
                <c:pt idx="1">
                  <c:v>18.38</c:v>
                </c:pt>
                <c:pt idx="2">
                  <c:v>18.38</c:v>
                </c:pt>
                <c:pt idx="3">
                  <c:v>18.38</c:v>
                </c:pt>
                <c:pt idx="4">
                  <c:v>18.38</c:v>
                </c:pt>
                <c:pt idx="5">
                  <c:v>18.38</c:v>
                </c:pt>
                <c:pt idx="6">
                  <c:v>18.38</c:v>
                </c:pt>
                <c:pt idx="7">
                  <c:v>18.38</c:v>
                </c:pt>
                <c:pt idx="8">
                  <c:v>18.38</c:v>
                </c:pt>
                <c:pt idx="9">
                  <c:v>18.38</c:v>
                </c:pt>
                <c:pt idx="10">
                  <c:v>18.38</c:v>
                </c:pt>
                <c:pt idx="11">
                  <c:v>18.38</c:v>
                </c:pt>
                <c:pt idx="12">
                  <c:v>18.38</c:v>
                </c:pt>
                <c:pt idx="13">
                  <c:v>18.38</c:v>
                </c:pt>
                <c:pt idx="14">
                  <c:v>18.38</c:v>
                </c:pt>
                <c:pt idx="15">
                  <c:v>18.38</c:v>
                </c:pt>
                <c:pt idx="16">
                  <c:v>18.38</c:v>
                </c:pt>
                <c:pt idx="17">
                  <c:v>18.38</c:v>
                </c:pt>
                <c:pt idx="18">
                  <c:v>18.38</c:v>
                </c:pt>
                <c:pt idx="19">
                  <c:v>18.38</c:v>
                </c:pt>
                <c:pt idx="20">
                  <c:v>18.38</c:v>
                </c:pt>
                <c:pt idx="21">
                  <c:v>18.38</c:v>
                </c:pt>
                <c:pt idx="22">
                  <c:v>18.38</c:v>
                </c:pt>
                <c:pt idx="23">
                  <c:v>18.38</c:v>
                </c:pt>
                <c:pt idx="24">
                  <c:v>18.38</c:v>
                </c:pt>
                <c:pt idx="25">
                  <c:v>18.38</c:v>
                </c:pt>
                <c:pt idx="26">
                  <c:v>18.38</c:v>
                </c:pt>
                <c:pt idx="27">
                  <c:v>18.38</c:v>
                </c:pt>
                <c:pt idx="28">
                  <c:v>18.38</c:v>
                </c:pt>
                <c:pt idx="29">
                  <c:v>18.38</c:v>
                </c:pt>
                <c:pt idx="30">
                  <c:v>18.38</c:v>
                </c:pt>
                <c:pt idx="31">
                  <c:v>18.38</c:v>
                </c:pt>
              </c:numCache>
            </c:numRef>
          </c:val>
          <c:smooth val="0"/>
          <c:extLst>
            <c:ext xmlns:c16="http://schemas.microsoft.com/office/drawing/2014/chart" uri="{C3380CC4-5D6E-409C-BE32-E72D297353CC}">
              <c16:uniqueId val="{00000004-0CF0-E240-867F-2B1D2A906AEC}"/>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'5 M'!$U$4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'5 M'!$Y$1</c:f>
              <c:strCache>
                <c:ptCount val="1"/>
                <c:pt idx="0">
                  <c:v>England</c:v>
                </c:pt>
              </c:strCache>
            </c:strRef>
          </c:tx>
          <c:spPr>
            <a:ln w="38100">
              <a:solidFill>
                <a:schemeClr val="tx1"/>
              </a:solidFill>
              <a:prstDash val="solid"/>
            </a:ln>
          </c:spPr>
          <c:marker>
            <c:symbol val="none"/>
          </c:marker>
          <c:cat>
            <c:strRef>
              <c:f>'5 M'!$X$2:$X$21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'5 M'!$Y$2:$Y$21</c:f>
              <c:numCache>
                <c:formatCode>General</c:formatCode>
                <c:ptCount val="20"/>
                <c:pt idx="0">
                  <c:v>16.28</c:v>
                </c:pt>
                <c:pt idx="1">
                  <c:v>16.5</c:v>
                </c:pt>
                <c:pt idx="2">
                  <c:v>16.760000000000002</c:v>
                </c:pt>
                <c:pt idx="3">
                  <c:v>17.07</c:v>
                </c:pt>
                <c:pt idx="4">
                  <c:v>17.32</c:v>
                </c:pt>
                <c:pt idx="5">
                  <c:v>17.510000000000002</c:v>
                </c:pt>
                <c:pt idx="6">
                  <c:v>17.739999999999998</c:v>
                </c:pt>
                <c:pt idx="7">
                  <c:v>17.96</c:v>
                </c:pt>
                <c:pt idx="8">
                  <c:v>18.25</c:v>
                </c:pt>
                <c:pt idx="9">
                  <c:v>18.41</c:v>
                </c:pt>
                <c:pt idx="10">
                  <c:v>18.53</c:v>
                </c:pt>
                <c:pt idx="11">
                  <c:v>18.62</c:v>
                </c:pt>
                <c:pt idx="12">
                  <c:v>18.64</c:v>
                </c:pt>
                <c:pt idx="13">
                  <c:v>18.7</c:v>
                </c:pt>
                <c:pt idx="14">
                  <c:v>18.690000000000001</c:v>
                </c:pt>
                <c:pt idx="15">
                  <c:v>18.760000000000002</c:v>
                </c:pt>
                <c:pt idx="16">
                  <c:v>18.87</c:v>
                </c:pt>
                <c:pt idx="17">
                  <c:v>18.59</c:v>
                </c:pt>
                <c:pt idx="18">
                  <c:v>18.47</c:v>
                </c:pt>
                <c:pt idx="19">
                  <c:v>18.38</c:v>
                </c:pt>
              </c:numCache>
            </c:numRef>
          </c:val>
          <c:smooth val="0"/>
          <c:extLst>
            <c:ext xmlns:c16="http://schemas.microsoft.com/office/drawing/2014/chart" uri="{C3380CC4-5D6E-409C-BE32-E72D297353CC}">
              <c16:uniqueId val="{00000000-DF67-3349-BF50-079202E0998F}"/>
            </c:ext>
          </c:extLst>
        </c:ser>
        <c:ser>
          <c:idx val="1"/>
          <c:order val="1"/>
          <c:tx>
            <c:strRef>
              <c:f>'5 M'!$Z$1</c:f>
              <c:strCache>
                <c:ptCount val="1"/>
                <c:pt idx="0">
                  <c:v>London</c:v>
                </c:pt>
              </c:strCache>
            </c:strRef>
          </c:tx>
          <c:spPr>
            <a:ln w="38100">
              <a:solidFill>
                <a:schemeClr val="bg1">
                  <a:lumMod val="50000"/>
                </a:schemeClr>
              </a:solidFill>
              <a:prstDash val="solid"/>
            </a:ln>
          </c:spPr>
          <c:marker>
            <c:symbol val="none"/>
          </c:marker>
          <c:dPt>
            <c:idx val="18"/>
            <c:bubble3D val="0"/>
            <c:spPr>
              <a:ln w="38100">
                <a:noFill/>
                <a:prstDash val="solid"/>
              </a:ln>
            </c:spPr>
            <c:extLst>
              <c:ext xmlns:c16="http://schemas.microsoft.com/office/drawing/2014/chart" uri="{C3380CC4-5D6E-409C-BE32-E72D297353CC}">
                <c16:uniqueId val="{00000002-DF67-3349-BF50-079202E0998F}"/>
              </c:ext>
            </c:extLst>
          </c:dPt>
          <c:cat>
            <c:strRef>
              <c:f>'5 M'!$X$2:$X$21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'5 M'!$Z$2:$Z$21</c:f>
              <c:numCache>
                <c:formatCode>General</c:formatCode>
                <c:ptCount val="20"/>
                <c:pt idx="0">
                  <c:v>16.329999999999998</c:v>
                </c:pt>
                <c:pt idx="1">
                  <c:v>16.59</c:v>
                </c:pt>
                <c:pt idx="2">
                  <c:v>16.86</c:v>
                </c:pt>
                <c:pt idx="3">
                  <c:v>17.23</c:v>
                </c:pt>
                <c:pt idx="4">
                  <c:v>17.5</c:v>
                </c:pt>
                <c:pt idx="5">
                  <c:v>17.73</c:v>
                </c:pt>
                <c:pt idx="6">
                  <c:v>17.940000000000001</c:v>
                </c:pt>
                <c:pt idx="7">
                  <c:v>18.22</c:v>
                </c:pt>
                <c:pt idx="8">
                  <c:v>18.54</c:v>
                </c:pt>
                <c:pt idx="9">
                  <c:v>18.7</c:v>
                </c:pt>
                <c:pt idx="10">
                  <c:v>18.82</c:v>
                </c:pt>
                <c:pt idx="11">
                  <c:v>18.920000000000002</c:v>
                </c:pt>
                <c:pt idx="12">
                  <c:v>18.91</c:v>
                </c:pt>
                <c:pt idx="13">
                  <c:v>18.98</c:v>
                </c:pt>
                <c:pt idx="14">
                  <c:v>18.97</c:v>
                </c:pt>
                <c:pt idx="15">
                  <c:v>19.07</c:v>
                </c:pt>
                <c:pt idx="16">
                  <c:v>19.16</c:v>
                </c:pt>
                <c:pt idx="17">
                  <c:v>18.61</c:v>
                </c:pt>
                <c:pt idx="18">
                  <c:v>18.350000000000001</c:v>
                </c:pt>
                <c:pt idx="19">
                  <c:v>18.3</c:v>
                </c:pt>
              </c:numCache>
            </c:numRef>
          </c:val>
          <c:smooth val="0"/>
          <c:extLst>
            <c:ext xmlns:c16="http://schemas.microsoft.com/office/drawing/2014/chart" uri="{C3380CC4-5D6E-409C-BE32-E72D297353CC}">
              <c16:uniqueId val="{00000003-DF67-3349-BF50-079202E0998F}"/>
            </c:ext>
          </c:extLst>
        </c:ser>
        <c:ser>
          <c:idx val="2"/>
          <c:order val="2"/>
          <c:tx>
            <c:strRef>
              <c:f>'5 M'!$AA$1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M'!$X$2:$X$21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'5 M'!$AA$2:$AA$21</c:f>
              <c:numCache>
                <c:formatCode>General</c:formatCode>
                <c:ptCount val="20"/>
                <c:pt idx="0">
                  <c:v>17.25</c:v>
                </c:pt>
                <c:pt idx="1">
                  <c:v>17.41</c:v>
                </c:pt>
                <c:pt idx="2">
                  <c:v>17.739999999999998</c:v>
                </c:pt>
                <c:pt idx="3">
                  <c:v>17.95</c:v>
                </c:pt>
                <c:pt idx="4">
                  <c:v>18.350000000000001</c:v>
                </c:pt>
                <c:pt idx="5">
                  <c:v>18.54</c:v>
                </c:pt>
                <c:pt idx="6">
                  <c:v>19.190000000000001</c:v>
                </c:pt>
                <c:pt idx="7">
                  <c:v>19.399999999999999</c:v>
                </c:pt>
                <c:pt idx="8">
                  <c:v>19.63</c:v>
                </c:pt>
                <c:pt idx="9">
                  <c:v>19.489999999999998</c:v>
                </c:pt>
                <c:pt idx="10">
                  <c:v>19.75</c:v>
                </c:pt>
                <c:pt idx="11">
                  <c:v>20.170000000000002</c:v>
                </c:pt>
                <c:pt idx="12">
                  <c:v>20.13</c:v>
                </c:pt>
                <c:pt idx="13">
                  <c:v>20.23</c:v>
                </c:pt>
                <c:pt idx="14">
                  <c:v>20.07</c:v>
                </c:pt>
                <c:pt idx="15">
                  <c:v>20.29</c:v>
                </c:pt>
                <c:pt idx="16">
                  <c:v>20.36</c:v>
                </c:pt>
                <c:pt idx="17">
                  <c:v>20.14</c:v>
                </c:pt>
                <c:pt idx="18">
                  <c:v>20.23</c:v>
                </c:pt>
                <c:pt idx="19">
                  <c:v>20.260000000000002</c:v>
                </c:pt>
              </c:numCache>
            </c:numRef>
          </c:val>
          <c:smooth val="0"/>
          <c:extLst>
            <c:ext xmlns:c16="http://schemas.microsoft.com/office/drawing/2014/chart" uri="{C3380CC4-5D6E-409C-BE32-E72D297353CC}">
              <c16:uniqueId val="{00000004-DF67-3349-BF50-079202E0998F}"/>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'5 M'!$U$4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'5 F'!$AE$26</c:f>
              <c:strCache>
                <c:ptCount val="1"/>
                <c:pt idx="0">
                  <c:v>Richmond</c:v>
                </c:pt>
              </c:strCache>
            </c:strRef>
          </c:tx>
          <c:spPr>
            <a:solidFill>
              <a:srgbClr val="7030A0"/>
            </a:solidFill>
            <a:ln>
              <a:solidFill>
                <a:schemeClr val="accent4">
                  <a:lumMod val="50000"/>
                </a:schemeClr>
              </a:solidFill>
              <a:prstDash val="solid"/>
            </a:ln>
          </c:spPr>
          <c:invertIfNegative val="0"/>
          <c:cat>
            <c:strRef>
              <c:f>'5 F'!$AD$27:$AD$58</c:f>
              <c:strCache>
                <c:ptCount val="32"/>
                <c:pt idx="0">
                  <c:v>Kensington and Chelsea</c:v>
                </c:pt>
                <c:pt idx="1">
                  <c:v>Richmond</c:v>
                </c:pt>
                <c:pt idx="2">
                  <c:v>Harrow</c:v>
                </c:pt>
                <c:pt idx="3">
                  <c:v>Camden</c:v>
                </c:pt>
                <c:pt idx="4">
                  <c:v>Bromley</c:v>
                </c:pt>
                <c:pt idx="5">
                  <c:v>Westminster</c:v>
                </c:pt>
                <c:pt idx="6">
                  <c:v>Barnet</c:v>
                </c:pt>
                <c:pt idx="7">
                  <c:v>Brent</c:v>
                </c:pt>
                <c:pt idx="8">
                  <c:v>Kingston</c:v>
                </c:pt>
                <c:pt idx="9">
                  <c:v>Enfield</c:v>
                </c:pt>
                <c:pt idx="10">
                  <c:v>Haringey</c:v>
                </c:pt>
                <c:pt idx="11">
                  <c:v>Merton</c:v>
                </c:pt>
                <c:pt idx="12">
                  <c:v>Sutton</c:v>
                </c:pt>
                <c:pt idx="13">
                  <c:v>Wandsworth</c:v>
                </c:pt>
                <c:pt idx="14">
                  <c:v>Ealing</c:v>
                </c:pt>
                <c:pt idx="15">
                  <c:v>Croydon</c:v>
                </c:pt>
                <c:pt idx="16">
                  <c:v>Hounslow</c:v>
                </c:pt>
                <c:pt idx="17">
                  <c:v>Hillingdon</c:v>
                </c:pt>
                <c:pt idx="18">
                  <c:v>Hammersmith and Fulham</c:v>
                </c:pt>
                <c:pt idx="19">
                  <c:v>Redbridge</c:v>
                </c:pt>
                <c:pt idx="20">
                  <c:v>Waltham Forest</c:v>
                </c:pt>
                <c:pt idx="21">
                  <c:v>Southwark</c:v>
                </c:pt>
                <c:pt idx="22">
                  <c:v>Bexley</c:v>
                </c:pt>
                <c:pt idx="23">
                  <c:v>Lambeth</c:v>
                </c:pt>
                <c:pt idx="24">
                  <c:v>Havering</c:v>
                </c:pt>
                <c:pt idx="25">
                  <c:v>Lewisham</c:v>
                </c:pt>
                <c:pt idx="26">
                  <c:v>Islington</c:v>
                </c:pt>
                <c:pt idx="27">
                  <c:v>Greenwich</c:v>
                </c:pt>
                <c:pt idx="28">
                  <c:v>Hackney</c:v>
                </c:pt>
                <c:pt idx="29">
                  <c:v>Newham</c:v>
                </c:pt>
                <c:pt idx="30">
                  <c:v>Tower Hamlets</c:v>
                </c:pt>
                <c:pt idx="31">
                  <c:v>Barking and Dagenham</c:v>
                </c:pt>
              </c:strCache>
            </c:strRef>
          </c:cat>
          <c:val>
            <c:numRef>
              <c:f>'5 F'!$AE$27:$AE$58</c:f>
              <c:numCache>
                <c:formatCode>General</c:formatCode>
                <c:ptCount val="32"/>
                <c:pt idx="0">
                  <c:v>0</c:v>
                </c:pt>
                <c:pt idx="1">
                  <c:v>22.86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260E-C641-A84B-52B22688A331}"/>
            </c:ext>
          </c:extLst>
        </c:ser>
        <c:ser>
          <c:idx val="1"/>
          <c:order val="1"/>
          <c:tx>
            <c:strRef>
              <c:f>'5 F'!$AF$26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'5 F'!$AD$27:$AD$58</c:f>
              <c:strCache>
                <c:ptCount val="32"/>
                <c:pt idx="0">
                  <c:v>Kensington and Chelsea</c:v>
                </c:pt>
                <c:pt idx="1">
                  <c:v>Richmond</c:v>
                </c:pt>
                <c:pt idx="2">
                  <c:v>Harrow</c:v>
                </c:pt>
                <c:pt idx="3">
                  <c:v>Camden</c:v>
                </c:pt>
                <c:pt idx="4">
                  <c:v>Bromley</c:v>
                </c:pt>
                <c:pt idx="5">
                  <c:v>Westminster</c:v>
                </c:pt>
                <c:pt idx="6">
                  <c:v>Barnet</c:v>
                </c:pt>
                <c:pt idx="7">
                  <c:v>Brent</c:v>
                </c:pt>
                <c:pt idx="8">
                  <c:v>Kingston</c:v>
                </c:pt>
                <c:pt idx="9">
                  <c:v>Enfield</c:v>
                </c:pt>
                <c:pt idx="10">
                  <c:v>Haringey</c:v>
                </c:pt>
                <c:pt idx="11">
                  <c:v>Merton</c:v>
                </c:pt>
                <c:pt idx="12">
                  <c:v>Sutton</c:v>
                </c:pt>
                <c:pt idx="13">
                  <c:v>Wandsworth</c:v>
                </c:pt>
                <c:pt idx="14">
                  <c:v>Ealing</c:v>
                </c:pt>
                <c:pt idx="15">
                  <c:v>Croydon</c:v>
                </c:pt>
                <c:pt idx="16">
                  <c:v>Hounslow</c:v>
                </c:pt>
                <c:pt idx="17">
                  <c:v>Hillingdon</c:v>
                </c:pt>
                <c:pt idx="18">
                  <c:v>Hammersmith and Fulham</c:v>
                </c:pt>
                <c:pt idx="19">
                  <c:v>Redbridge</c:v>
                </c:pt>
                <c:pt idx="20">
                  <c:v>Waltham Forest</c:v>
                </c:pt>
                <c:pt idx="21">
                  <c:v>Southwark</c:v>
                </c:pt>
                <c:pt idx="22">
                  <c:v>Bexley</c:v>
                </c:pt>
                <c:pt idx="23">
                  <c:v>Lambeth</c:v>
                </c:pt>
                <c:pt idx="24">
                  <c:v>Havering</c:v>
                </c:pt>
                <c:pt idx="25">
                  <c:v>Lewisham</c:v>
                </c:pt>
                <c:pt idx="26">
                  <c:v>Islington</c:v>
                </c:pt>
                <c:pt idx="27">
                  <c:v>Greenwich</c:v>
                </c:pt>
                <c:pt idx="28">
                  <c:v>Hackney</c:v>
                </c:pt>
                <c:pt idx="29">
                  <c:v>Newham</c:v>
                </c:pt>
                <c:pt idx="30">
                  <c:v>Tower Hamlets</c:v>
                </c:pt>
                <c:pt idx="31">
                  <c:v>Barking and Dagenham</c:v>
                </c:pt>
              </c:strCache>
            </c:strRef>
          </c:cat>
          <c:val>
            <c:numRef>
              <c:f>'5 F'!$AF$27:$AF$58</c:f>
              <c:numCache>
                <c:formatCode>General</c:formatCode>
                <c:ptCount val="32"/>
                <c:pt idx="0">
                  <c:v>0</c:v>
                </c:pt>
                <c:pt idx="1">
                  <c:v>0</c:v>
                </c:pt>
                <c:pt idx="2">
                  <c:v>22.4</c:v>
                </c:pt>
                <c:pt idx="3">
                  <c:v>0</c:v>
                </c:pt>
                <c:pt idx="4">
                  <c:v>22.3</c:v>
                </c:pt>
                <c:pt idx="5">
                  <c:v>0</c:v>
                </c:pt>
                <c:pt idx="6">
                  <c:v>22.18</c:v>
                </c:pt>
                <c:pt idx="7">
                  <c:v>0</c:v>
                </c:pt>
                <c:pt idx="8">
                  <c:v>21.85</c:v>
                </c:pt>
                <c:pt idx="9">
                  <c:v>0</c:v>
                </c:pt>
                <c:pt idx="10">
                  <c:v>0</c:v>
                </c:pt>
                <c:pt idx="11">
                  <c:v>21.63</c:v>
                </c:pt>
                <c:pt idx="12">
                  <c:v>21.57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260E-C641-A84B-52B22688A331}"/>
            </c:ext>
          </c:extLst>
        </c:ser>
        <c:ser>
          <c:idx val="2"/>
          <c:order val="2"/>
          <c:tx>
            <c:strRef>
              <c:f>'5 F'!$AG$26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'5 F'!$AD$27:$AD$58</c:f>
              <c:strCache>
                <c:ptCount val="32"/>
                <c:pt idx="0">
                  <c:v>Kensington and Chelsea</c:v>
                </c:pt>
                <c:pt idx="1">
                  <c:v>Richmond</c:v>
                </c:pt>
                <c:pt idx="2">
                  <c:v>Harrow</c:v>
                </c:pt>
                <c:pt idx="3">
                  <c:v>Camden</c:v>
                </c:pt>
                <c:pt idx="4">
                  <c:v>Bromley</c:v>
                </c:pt>
                <c:pt idx="5">
                  <c:v>Westminster</c:v>
                </c:pt>
                <c:pt idx="6">
                  <c:v>Barnet</c:v>
                </c:pt>
                <c:pt idx="7">
                  <c:v>Brent</c:v>
                </c:pt>
                <c:pt idx="8">
                  <c:v>Kingston</c:v>
                </c:pt>
                <c:pt idx="9">
                  <c:v>Enfield</c:v>
                </c:pt>
                <c:pt idx="10">
                  <c:v>Haringey</c:v>
                </c:pt>
                <c:pt idx="11">
                  <c:v>Merton</c:v>
                </c:pt>
                <c:pt idx="12">
                  <c:v>Sutton</c:v>
                </c:pt>
                <c:pt idx="13">
                  <c:v>Wandsworth</c:v>
                </c:pt>
                <c:pt idx="14">
                  <c:v>Ealing</c:v>
                </c:pt>
                <c:pt idx="15">
                  <c:v>Croydon</c:v>
                </c:pt>
                <c:pt idx="16">
                  <c:v>Hounslow</c:v>
                </c:pt>
                <c:pt idx="17">
                  <c:v>Hillingdon</c:v>
                </c:pt>
                <c:pt idx="18">
                  <c:v>Hammersmith and Fulham</c:v>
                </c:pt>
                <c:pt idx="19">
                  <c:v>Redbridge</c:v>
                </c:pt>
                <c:pt idx="20">
                  <c:v>Waltham Forest</c:v>
                </c:pt>
                <c:pt idx="21">
                  <c:v>Southwark</c:v>
                </c:pt>
                <c:pt idx="22">
                  <c:v>Bexley</c:v>
                </c:pt>
                <c:pt idx="23">
                  <c:v>Lambeth</c:v>
                </c:pt>
                <c:pt idx="24">
                  <c:v>Havering</c:v>
                </c:pt>
                <c:pt idx="25">
                  <c:v>Lewisham</c:v>
                </c:pt>
                <c:pt idx="26">
                  <c:v>Islington</c:v>
                </c:pt>
                <c:pt idx="27">
                  <c:v>Greenwich</c:v>
                </c:pt>
                <c:pt idx="28">
                  <c:v>Hackney</c:v>
                </c:pt>
                <c:pt idx="29">
                  <c:v>Newham</c:v>
                </c:pt>
                <c:pt idx="30">
                  <c:v>Tower Hamlets</c:v>
                </c:pt>
                <c:pt idx="31">
                  <c:v>Barking and Dagenham</c:v>
                </c:pt>
              </c:strCache>
            </c:strRef>
          </c:cat>
          <c:val>
            <c:numRef>
              <c:f>'5 F'!$AG$27:$AG$58</c:f>
              <c:numCache>
                <c:formatCode>General</c:formatCode>
                <c:ptCount val="32"/>
                <c:pt idx="0">
                  <c:v>23.3</c:v>
                </c:pt>
                <c:pt idx="1">
                  <c:v>0</c:v>
                </c:pt>
                <c:pt idx="2">
                  <c:v>0</c:v>
                </c:pt>
                <c:pt idx="3">
                  <c:v>22.32</c:v>
                </c:pt>
                <c:pt idx="4">
                  <c:v>0</c:v>
                </c:pt>
                <c:pt idx="5">
                  <c:v>22.19</c:v>
                </c:pt>
                <c:pt idx="6">
                  <c:v>0</c:v>
                </c:pt>
                <c:pt idx="7">
                  <c:v>21.87</c:v>
                </c:pt>
                <c:pt idx="8">
                  <c:v>0</c:v>
                </c:pt>
                <c:pt idx="9">
                  <c:v>21.83</c:v>
                </c:pt>
                <c:pt idx="10">
                  <c:v>21.65</c:v>
                </c:pt>
                <c:pt idx="11">
                  <c:v>0</c:v>
                </c:pt>
                <c:pt idx="12">
                  <c:v>0</c:v>
                </c:pt>
                <c:pt idx="13">
                  <c:v>21.57</c:v>
                </c:pt>
                <c:pt idx="14">
                  <c:v>21.37</c:v>
                </c:pt>
                <c:pt idx="15">
                  <c:v>21.34</c:v>
                </c:pt>
                <c:pt idx="16">
                  <c:v>21.2</c:v>
                </c:pt>
                <c:pt idx="17">
                  <c:v>21.13</c:v>
                </c:pt>
                <c:pt idx="18">
                  <c:v>21.1</c:v>
                </c:pt>
                <c:pt idx="19">
                  <c:v>21.09</c:v>
                </c:pt>
                <c:pt idx="20">
                  <c:v>20.95</c:v>
                </c:pt>
                <c:pt idx="21">
                  <c:v>20.84</c:v>
                </c:pt>
                <c:pt idx="22">
                  <c:v>20.83</c:v>
                </c:pt>
                <c:pt idx="23">
                  <c:v>20.77</c:v>
                </c:pt>
                <c:pt idx="24">
                  <c:v>20.6</c:v>
                </c:pt>
                <c:pt idx="25">
                  <c:v>20.57</c:v>
                </c:pt>
                <c:pt idx="26">
                  <c:v>20.36</c:v>
                </c:pt>
                <c:pt idx="27">
                  <c:v>20.14</c:v>
                </c:pt>
                <c:pt idx="28">
                  <c:v>19.97</c:v>
                </c:pt>
                <c:pt idx="29">
                  <c:v>19.739999999999998</c:v>
                </c:pt>
                <c:pt idx="30">
                  <c:v>19.21</c:v>
                </c:pt>
                <c:pt idx="31">
                  <c:v>18.89</c:v>
                </c:pt>
              </c:numCache>
            </c:numRef>
          </c:val>
          <c:extLst>
            <c:ext xmlns:c16="http://schemas.microsoft.com/office/drawing/2014/chart" uri="{C3380CC4-5D6E-409C-BE32-E72D297353CC}">
              <c16:uniqueId val="{00000002-260E-C641-A84B-52B22688A331}"/>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'5 F'!$AH$26</c:f>
              <c:strCache>
                <c:ptCount val="1"/>
                <c:pt idx="0">
                  <c:v>London</c:v>
                </c:pt>
              </c:strCache>
            </c:strRef>
          </c:tx>
          <c:spPr>
            <a:ln w="31750">
              <a:solidFill>
                <a:schemeClr val="bg1">
                  <a:lumMod val="50000"/>
                </a:schemeClr>
              </a:solidFill>
              <a:prstDash val="solid"/>
            </a:ln>
          </c:spPr>
          <c:marker>
            <c:symbol val="none"/>
          </c:marker>
          <c:cat>
            <c:strRef>
              <c:f>'5 F'!$AD$27:$AD$58</c:f>
              <c:strCache>
                <c:ptCount val="32"/>
                <c:pt idx="0">
                  <c:v>Kensington and Chelsea</c:v>
                </c:pt>
                <c:pt idx="1">
                  <c:v>Richmond</c:v>
                </c:pt>
                <c:pt idx="2">
                  <c:v>Harrow</c:v>
                </c:pt>
                <c:pt idx="3">
                  <c:v>Camden</c:v>
                </c:pt>
                <c:pt idx="4">
                  <c:v>Bromley</c:v>
                </c:pt>
                <c:pt idx="5">
                  <c:v>Westminster</c:v>
                </c:pt>
                <c:pt idx="6">
                  <c:v>Barnet</c:v>
                </c:pt>
                <c:pt idx="7">
                  <c:v>Brent</c:v>
                </c:pt>
                <c:pt idx="8">
                  <c:v>Kingston</c:v>
                </c:pt>
                <c:pt idx="9">
                  <c:v>Enfield</c:v>
                </c:pt>
                <c:pt idx="10">
                  <c:v>Haringey</c:v>
                </c:pt>
                <c:pt idx="11">
                  <c:v>Merton</c:v>
                </c:pt>
                <c:pt idx="12">
                  <c:v>Sutton</c:v>
                </c:pt>
                <c:pt idx="13">
                  <c:v>Wandsworth</c:v>
                </c:pt>
                <c:pt idx="14">
                  <c:v>Ealing</c:v>
                </c:pt>
                <c:pt idx="15">
                  <c:v>Croydon</c:v>
                </c:pt>
                <c:pt idx="16">
                  <c:v>Hounslow</c:v>
                </c:pt>
                <c:pt idx="17">
                  <c:v>Hillingdon</c:v>
                </c:pt>
                <c:pt idx="18">
                  <c:v>Hammersmith and Fulham</c:v>
                </c:pt>
                <c:pt idx="19">
                  <c:v>Redbridge</c:v>
                </c:pt>
                <c:pt idx="20">
                  <c:v>Waltham Forest</c:v>
                </c:pt>
                <c:pt idx="21">
                  <c:v>Southwark</c:v>
                </c:pt>
                <c:pt idx="22">
                  <c:v>Bexley</c:v>
                </c:pt>
                <c:pt idx="23">
                  <c:v>Lambeth</c:v>
                </c:pt>
                <c:pt idx="24">
                  <c:v>Havering</c:v>
                </c:pt>
                <c:pt idx="25">
                  <c:v>Lewisham</c:v>
                </c:pt>
                <c:pt idx="26">
                  <c:v>Islington</c:v>
                </c:pt>
                <c:pt idx="27">
                  <c:v>Greenwich</c:v>
                </c:pt>
                <c:pt idx="28">
                  <c:v>Hackney</c:v>
                </c:pt>
                <c:pt idx="29">
                  <c:v>Newham</c:v>
                </c:pt>
                <c:pt idx="30">
                  <c:v>Tower Hamlets</c:v>
                </c:pt>
                <c:pt idx="31">
                  <c:v>Barking and Dagenham</c:v>
                </c:pt>
              </c:strCache>
            </c:strRef>
          </c:cat>
          <c:val>
            <c:numRef>
              <c:f>'5 F'!$AH$27:$AH$58</c:f>
              <c:numCache>
                <c:formatCode>General</c:formatCode>
                <c:ptCount val="32"/>
                <c:pt idx="0">
                  <c:v>21.31</c:v>
                </c:pt>
                <c:pt idx="1">
                  <c:v>21.31</c:v>
                </c:pt>
                <c:pt idx="2">
                  <c:v>21.31</c:v>
                </c:pt>
                <c:pt idx="3">
                  <c:v>21.31</c:v>
                </c:pt>
                <c:pt idx="4">
                  <c:v>21.31</c:v>
                </c:pt>
                <c:pt idx="5">
                  <c:v>21.31</c:v>
                </c:pt>
                <c:pt idx="6">
                  <c:v>21.31</c:v>
                </c:pt>
                <c:pt idx="7">
                  <c:v>21.31</c:v>
                </c:pt>
                <c:pt idx="8">
                  <c:v>21.31</c:v>
                </c:pt>
                <c:pt idx="9">
                  <c:v>21.31</c:v>
                </c:pt>
                <c:pt idx="10">
                  <c:v>21.31</c:v>
                </c:pt>
                <c:pt idx="11">
                  <c:v>21.31</c:v>
                </c:pt>
                <c:pt idx="12">
                  <c:v>21.31</c:v>
                </c:pt>
                <c:pt idx="13">
                  <c:v>21.31</c:v>
                </c:pt>
                <c:pt idx="14">
                  <c:v>21.31</c:v>
                </c:pt>
                <c:pt idx="15">
                  <c:v>21.31</c:v>
                </c:pt>
                <c:pt idx="16">
                  <c:v>21.31</c:v>
                </c:pt>
                <c:pt idx="17">
                  <c:v>21.31</c:v>
                </c:pt>
                <c:pt idx="18">
                  <c:v>21.31</c:v>
                </c:pt>
                <c:pt idx="19">
                  <c:v>21.31</c:v>
                </c:pt>
                <c:pt idx="20">
                  <c:v>21.31</c:v>
                </c:pt>
                <c:pt idx="21">
                  <c:v>21.31</c:v>
                </c:pt>
                <c:pt idx="22">
                  <c:v>21.31</c:v>
                </c:pt>
                <c:pt idx="23">
                  <c:v>21.31</c:v>
                </c:pt>
                <c:pt idx="24">
                  <c:v>21.31</c:v>
                </c:pt>
                <c:pt idx="25">
                  <c:v>21.31</c:v>
                </c:pt>
                <c:pt idx="26">
                  <c:v>21.31</c:v>
                </c:pt>
                <c:pt idx="27">
                  <c:v>21.31</c:v>
                </c:pt>
                <c:pt idx="28">
                  <c:v>21.31</c:v>
                </c:pt>
                <c:pt idx="29">
                  <c:v>21.31</c:v>
                </c:pt>
                <c:pt idx="30">
                  <c:v>21.31</c:v>
                </c:pt>
                <c:pt idx="31">
                  <c:v>21.31</c:v>
                </c:pt>
              </c:numCache>
            </c:numRef>
          </c:val>
          <c:smooth val="0"/>
          <c:extLst>
            <c:ext xmlns:c16="http://schemas.microsoft.com/office/drawing/2014/chart" uri="{C3380CC4-5D6E-409C-BE32-E72D297353CC}">
              <c16:uniqueId val="{00000003-260E-C641-A84B-52B22688A331}"/>
            </c:ext>
          </c:extLst>
        </c:ser>
        <c:ser>
          <c:idx val="4"/>
          <c:order val="4"/>
          <c:tx>
            <c:strRef>
              <c:f>'5 F'!$AI$26</c:f>
              <c:strCache>
                <c:ptCount val="1"/>
                <c:pt idx="0">
                  <c:v>England</c:v>
                </c:pt>
              </c:strCache>
            </c:strRef>
          </c:tx>
          <c:spPr>
            <a:ln w="31750">
              <a:solidFill>
                <a:schemeClr val="tx1"/>
              </a:solidFill>
              <a:prstDash val="solid"/>
            </a:ln>
          </c:spPr>
          <c:marker>
            <c:symbol val="none"/>
          </c:marker>
          <c:cat>
            <c:strRef>
              <c:f>'5 F'!$AD$27:$AD$58</c:f>
              <c:strCache>
                <c:ptCount val="32"/>
                <c:pt idx="0">
                  <c:v>Kensington and Chelsea</c:v>
                </c:pt>
                <c:pt idx="1">
                  <c:v>Richmond</c:v>
                </c:pt>
                <c:pt idx="2">
                  <c:v>Harrow</c:v>
                </c:pt>
                <c:pt idx="3">
                  <c:v>Camden</c:v>
                </c:pt>
                <c:pt idx="4">
                  <c:v>Bromley</c:v>
                </c:pt>
                <c:pt idx="5">
                  <c:v>Westminster</c:v>
                </c:pt>
                <c:pt idx="6">
                  <c:v>Barnet</c:v>
                </c:pt>
                <c:pt idx="7">
                  <c:v>Brent</c:v>
                </c:pt>
                <c:pt idx="8">
                  <c:v>Kingston</c:v>
                </c:pt>
                <c:pt idx="9">
                  <c:v>Enfield</c:v>
                </c:pt>
                <c:pt idx="10">
                  <c:v>Haringey</c:v>
                </c:pt>
                <c:pt idx="11">
                  <c:v>Merton</c:v>
                </c:pt>
                <c:pt idx="12">
                  <c:v>Sutton</c:v>
                </c:pt>
                <c:pt idx="13">
                  <c:v>Wandsworth</c:v>
                </c:pt>
                <c:pt idx="14">
                  <c:v>Ealing</c:v>
                </c:pt>
                <c:pt idx="15">
                  <c:v>Croydon</c:v>
                </c:pt>
                <c:pt idx="16">
                  <c:v>Hounslow</c:v>
                </c:pt>
                <c:pt idx="17">
                  <c:v>Hillingdon</c:v>
                </c:pt>
                <c:pt idx="18">
                  <c:v>Hammersmith and Fulham</c:v>
                </c:pt>
                <c:pt idx="19">
                  <c:v>Redbridge</c:v>
                </c:pt>
                <c:pt idx="20">
                  <c:v>Waltham Forest</c:v>
                </c:pt>
                <c:pt idx="21">
                  <c:v>Southwark</c:v>
                </c:pt>
                <c:pt idx="22">
                  <c:v>Bexley</c:v>
                </c:pt>
                <c:pt idx="23">
                  <c:v>Lambeth</c:v>
                </c:pt>
                <c:pt idx="24">
                  <c:v>Havering</c:v>
                </c:pt>
                <c:pt idx="25">
                  <c:v>Lewisham</c:v>
                </c:pt>
                <c:pt idx="26">
                  <c:v>Islington</c:v>
                </c:pt>
                <c:pt idx="27">
                  <c:v>Greenwich</c:v>
                </c:pt>
                <c:pt idx="28">
                  <c:v>Hackney</c:v>
                </c:pt>
                <c:pt idx="29">
                  <c:v>Newham</c:v>
                </c:pt>
                <c:pt idx="30">
                  <c:v>Tower Hamlets</c:v>
                </c:pt>
                <c:pt idx="31">
                  <c:v>Barking and Dagenham</c:v>
                </c:pt>
              </c:strCache>
            </c:strRef>
          </c:cat>
          <c:val>
            <c:numRef>
              <c:f>'5 F'!$AI$27:$AI$58</c:f>
              <c:numCache>
                <c:formatCode>General</c:formatCode>
                <c:ptCount val="32"/>
                <c:pt idx="0">
                  <c:v>20.91</c:v>
                </c:pt>
                <c:pt idx="1">
                  <c:v>20.91</c:v>
                </c:pt>
                <c:pt idx="2">
                  <c:v>20.91</c:v>
                </c:pt>
                <c:pt idx="3">
                  <c:v>20.91</c:v>
                </c:pt>
                <c:pt idx="4">
                  <c:v>20.91</c:v>
                </c:pt>
                <c:pt idx="5">
                  <c:v>20.91</c:v>
                </c:pt>
                <c:pt idx="6">
                  <c:v>20.91</c:v>
                </c:pt>
                <c:pt idx="7">
                  <c:v>20.91</c:v>
                </c:pt>
                <c:pt idx="8">
                  <c:v>20.91</c:v>
                </c:pt>
                <c:pt idx="9">
                  <c:v>20.91</c:v>
                </c:pt>
                <c:pt idx="10">
                  <c:v>20.91</c:v>
                </c:pt>
                <c:pt idx="11">
                  <c:v>20.91</c:v>
                </c:pt>
                <c:pt idx="12">
                  <c:v>20.91</c:v>
                </c:pt>
                <c:pt idx="13">
                  <c:v>20.91</c:v>
                </c:pt>
                <c:pt idx="14">
                  <c:v>20.91</c:v>
                </c:pt>
                <c:pt idx="15">
                  <c:v>20.91</c:v>
                </c:pt>
                <c:pt idx="16">
                  <c:v>20.91</c:v>
                </c:pt>
                <c:pt idx="17">
                  <c:v>20.91</c:v>
                </c:pt>
                <c:pt idx="18">
                  <c:v>20.91</c:v>
                </c:pt>
                <c:pt idx="19">
                  <c:v>20.91</c:v>
                </c:pt>
                <c:pt idx="20">
                  <c:v>20.91</c:v>
                </c:pt>
                <c:pt idx="21">
                  <c:v>20.91</c:v>
                </c:pt>
                <c:pt idx="22">
                  <c:v>20.91</c:v>
                </c:pt>
                <c:pt idx="23">
                  <c:v>20.91</c:v>
                </c:pt>
                <c:pt idx="24">
                  <c:v>20.91</c:v>
                </c:pt>
                <c:pt idx="25">
                  <c:v>20.91</c:v>
                </c:pt>
                <c:pt idx="26">
                  <c:v>20.91</c:v>
                </c:pt>
                <c:pt idx="27">
                  <c:v>20.91</c:v>
                </c:pt>
                <c:pt idx="28">
                  <c:v>20.91</c:v>
                </c:pt>
                <c:pt idx="29">
                  <c:v>20.91</c:v>
                </c:pt>
                <c:pt idx="30">
                  <c:v>20.91</c:v>
                </c:pt>
                <c:pt idx="31">
                  <c:v>20.91</c:v>
                </c:pt>
              </c:numCache>
            </c:numRef>
          </c:val>
          <c:smooth val="0"/>
          <c:extLst>
            <c:ext xmlns:c16="http://schemas.microsoft.com/office/drawing/2014/chart" uri="{C3380CC4-5D6E-409C-BE32-E72D297353CC}">
              <c16:uniqueId val="{00000004-260E-C641-A84B-52B22688A331}"/>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'5 F'!$U$4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 M'!$Y$1</c:f>
              <c:strCache>
                <c:ptCount val="1"/>
                <c:pt idx="0">
                  <c:v>England</c:v>
                </c:pt>
              </c:strCache>
            </c:strRef>
          </c:tx>
          <c:spPr>
            <a:ln w="38100">
              <a:solidFill>
                <a:schemeClr val="tx1"/>
              </a:solidFill>
              <a:prstDash val="solid"/>
            </a:ln>
          </c:spPr>
          <c:marker>
            <c:symbol val="none"/>
          </c:marker>
          <c:cat>
            <c:strRef>
              <c:f>'1 M'!$X$2:$X$11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'1 M'!$Y$2:$Y$11</c:f>
              <c:numCache>
                <c:formatCode>General</c:formatCode>
                <c:ptCount val="10"/>
                <c:pt idx="0">
                  <c:v>63.03</c:v>
                </c:pt>
                <c:pt idx="1">
                  <c:v>63.16</c:v>
                </c:pt>
                <c:pt idx="2">
                  <c:v>63.18</c:v>
                </c:pt>
                <c:pt idx="3">
                  <c:v>63.37</c:v>
                </c:pt>
                <c:pt idx="4">
                  <c:v>63.38</c:v>
                </c:pt>
                <c:pt idx="5">
                  <c:v>63.31</c:v>
                </c:pt>
                <c:pt idx="6">
                  <c:v>63.38</c:v>
                </c:pt>
                <c:pt idx="7">
                  <c:v>63.36</c:v>
                </c:pt>
                <c:pt idx="8">
                  <c:v>63.18</c:v>
                </c:pt>
                <c:pt idx="9">
                  <c:v>63.14</c:v>
                </c:pt>
              </c:numCache>
            </c:numRef>
          </c:val>
          <c:smooth val="0"/>
          <c:extLst>
            <c:ext xmlns:c16="http://schemas.microsoft.com/office/drawing/2014/chart" uri="{C3380CC4-5D6E-409C-BE32-E72D297353CC}">
              <c16:uniqueId val="{00000000-B736-E64B-86CE-379559DAA204}"/>
            </c:ext>
          </c:extLst>
        </c:ser>
        <c:ser>
          <c:idx val="1"/>
          <c:order val="1"/>
          <c:tx>
            <c:strRef>
              <c:f>'1 M'!$Z$1</c:f>
              <c:strCache>
                <c:ptCount val="1"/>
                <c:pt idx="0">
                  <c:v>London</c:v>
                </c:pt>
              </c:strCache>
            </c:strRef>
          </c:tx>
          <c:spPr>
            <a:ln w="38100">
              <a:solidFill>
                <a:schemeClr val="bg1">
                  <a:lumMod val="50000"/>
                </a:schemeClr>
              </a:solidFill>
              <a:prstDash val="solid"/>
            </a:ln>
          </c:spPr>
          <c:marker>
            <c:symbol val="none"/>
          </c:marker>
          <c:cat>
            <c:strRef>
              <c:f>'1 M'!$X$2:$X$11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'1 M'!$Z$2:$Z$11</c:f>
              <c:numCache>
                <c:formatCode>General</c:formatCode>
                <c:ptCount val="10"/>
                <c:pt idx="0">
                  <c:v>62.71</c:v>
                </c:pt>
                <c:pt idx="1">
                  <c:v>63.08</c:v>
                </c:pt>
                <c:pt idx="2">
                  <c:v>63.35</c:v>
                </c:pt>
                <c:pt idx="3">
                  <c:v>63.81</c:v>
                </c:pt>
                <c:pt idx="4">
                  <c:v>64.11</c:v>
                </c:pt>
                <c:pt idx="5">
                  <c:v>63.46</c:v>
                </c:pt>
                <c:pt idx="6">
                  <c:v>63.89</c:v>
                </c:pt>
                <c:pt idx="7">
                  <c:v>64.16</c:v>
                </c:pt>
                <c:pt idx="8">
                  <c:v>63.52</c:v>
                </c:pt>
                <c:pt idx="9">
                  <c:v>63.76</c:v>
                </c:pt>
              </c:numCache>
            </c:numRef>
          </c:val>
          <c:smooth val="0"/>
          <c:extLst>
            <c:ext xmlns:c16="http://schemas.microsoft.com/office/drawing/2014/chart" uri="{C3380CC4-5D6E-409C-BE32-E72D297353CC}">
              <c16:uniqueId val="{00000001-B736-E64B-86CE-379559DAA204}"/>
            </c:ext>
          </c:extLst>
        </c:ser>
        <c:ser>
          <c:idx val="2"/>
          <c:order val="2"/>
          <c:tx>
            <c:strRef>
              <c:f>'1 M'!$AA$1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M'!$X$2:$X$11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'1 M'!$AA$2:$AA$11</c:f>
              <c:numCache>
                <c:formatCode>General</c:formatCode>
                <c:ptCount val="10"/>
                <c:pt idx="0">
                  <c:v>68.83</c:v>
                </c:pt>
                <c:pt idx="1">
                  <c:v>69.150000000000006</c:v>
                </c:pt>
                <c:pt idx="2">
                  <c:v>68.569999999999993</c:v>
                </c:pt>
                <c:pt idx="3">
                  <c:v>69.209999999999994</c:v>
                </c:pt>
                <c:pt idx="4">
                  <c:v>68.69</c:v>
                </c:pt>
                <c:pt idx="5">
                  <c:v>69.790000000000006</c:v>
                </c:pt>
                <c:pt idx="6">
                  <c:v>69.61</c:v>
                </c:pt>
                <c:pt idx="7">
                  <c:v>71.89</c:v>
                </c:pt>
                <c:pt idx="8">
                  <c:v>71.44</c:v>
                </c:pt>
                <c:pt idx="9">
                  <c:v>70.23</c:v>
                </c:pt>
              </c:numCache>
            </c:numRef>
          </c:val>
          <c:smooth val="0"/>
          <c:extLst>
            <c:ext xmlns:c16="http://schemas.microsoft.com/office/drawing/2014/chart" uri="{C3380CC4-5D6E-409C-BE32-E72D297353CC}">
              <c16:uniqueId val="{00000002-B736-E64B-86CE-379559DAA204}"/>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 M'!$U$4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'5 F'!$Y$1</c:f>
              <c:strCache>
                <c:ptCount val="1"/>
                <c:pt idx="0">
                  <c:v>England</c:v>
                </c:pt>
              </c:strCache>
            </c:strRef>
          </c:tx>
          <c:spPr>
            <a:ln w="38100">
              <a:solidFill>
                <a:schemeClr val="tx1"/>
              </a:solidFill>
              <a:prstDash val="solid"/>
            </a:ln>
          </c:spPr>
          <c:marker>
            <c:symbol val="none"/>
          </c:marker>
          <c:cat>
            <c:strRef>
              <c:f>'5 F'!$X$2:$X$21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'5 F'!$Y$2:$Y$21</c:f>
              <c:numCache>
                <c:formatCode>General</c:formatCode>
                <c:ptCount val="20"/>
                <c:pt idx="0">
                  <c:v>19.23</c:v>
                </c:pt>
                <c:pt idx="1">
                  <c:v>19.37</c:v>
                </c:pt>
                <c:pt idx="2">
                  <c:v>19.55</c:v>
                </c:pt>
                <c:pt idx="3">
                  <c:v>19.86</c:v>
                </c:pt>
                <c:pt idx="4">
                  <c:v>20.03</c:v>
                </c:pt>
                <c:pt idx="5">
                  <c:v>20.16</c:v>
                </c:pt>
                <c:pt idx="6">
                  <c:v>20.350000000000001</c:v>
                </c:pt>
                <c:pt idx="7">
                  <c:v>20.54</c:v>
                </c:pt>
                <c:pt idx="8">
                  <c:v>20.85</c:v>
                </c:pt>
                <c:pt idx="9">
                  <c:v>20.94</c:v>
                </c:pt>
                <c:pt idx="10">
                  <c:v>21.01</c:v>
                </c:pt>
                <c:pt idx="11">
                  <c:v>21.08</c:v>
                </c:pt>
                <c:pt idx="12">
                  <c:v>21.05</c:v>
                </c:pt>
                <c:pt idx="13">
                  <c:v>21.09</c:v>
                </c:pt>
                <c:pt idx="14">
                  <c:v>21.03</c:v>
                </c:pt>
                <c:pt idx="15">
                  <c:v>21.11</c:v>
                </c:pt>
                <c:pt idx="16">
                  <c:v>21.23</c:v>
                </c:pt>
                <c:pt idx="17">
                  <c:v>21.04</c:v>
                </c:pt>
                <c:pt idx="18">
                  <c:v>20.99</c:v>
                </c:pt>
                <c:pt idx="19">
                  <c:v>20.91</c:v>
                </c:pt>
              </c:numCache>
            </c:numRef>
          </c:val>
          <c:smooth val="0"/>
          <c:extLst>
            <c:ext xmlns:c16="http://schemas.microsoft.com/office/drawing/2014/chart" uri="{C3380CC4-5D6E-409C-BE32-E72D297353CC}">
              <c16:uniqueId val="{00000000-7AA9-F745-9DDE-8D713BC6AFED}"/>
            </c:ext>
          </c:extLst>
        </c:ser>
        <c:ser>
          <c:idx val="1"/>
          <c:order val="1"/>
          <c:tx>
            <c:strRef>
              <c:f>'5 F'!$Z$1</c:f>
              <c:strCache>
                <c:ptCount val="1"/>
                <c:pt idx="0">
                  <c:v>London</c:v>
                </c:pt>
              </c:strCache>
            </c:strRef>
          </c:tx>
          <c:spPr>
            <a:ln w="38100">
              <a:solidFill>
                <a:schemeClr val="bg1">
                  <a:lumMod val="50000"/>
                </a:schemeClr>
              </a:solidFill>
              <a:prstDash val="solid"/>
            </a:ln>
          </c:spPr>
          <c:marker>
            <c:symbol val="none"/>
          </c:marker>
          <c:dPt>
            <c:idx val="18"/>
            <c:bubble3D val="0"/>
            <c:spPr>
              <a:ln w="38100">
                <a:noFill/>
                <a:prstDash val="solid"/>
              </a:ln>
            </c:spPr>
            <c:extLst>
              <c:ext xmlns:c16="http://schemas.microsoft.com/office/drawing/2014/chart" uri="{C3380CC4-5D6E-409C-BE32-E72D297353CC}">
                <c16:uniqueId val="{00000002-7AA9-F745-9DDE-8D713BC6AFED}"/>
              </c:ext>
            </c:extLst>
          </c:dPt>
          <c:cat>
            <c:strRef>
              <c:f>'5 F'!$X$2:$X$21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'5 F'!$Z$2:$Z$21</c:f>
              <c:numCache>
                <c:formatCode>General</c:formatCode>
                <c:ptCount val="20"/>
                <c:pt idx="0">
                  <c:v>19.399999999999999</c:v>
                </c:pt>
                <c:pt idx="1">
                  <c:v>19.559999999999999</c:v>
                </c:pt>
                <c:pt idx="2">
                  <c:v>19.760000000000002</c:v>
                </c:pt>
                <c:pt idx="3">
                  <c:v>20.18</c:v>
                </c:pt>
                <c:pt idx="4">
                  <c:v>20.440000000000001</c:v>
                </c:pt>
                <c:pt idx="5">
                  <c:v>20.62</c:v>
                </c:pt>
                <c:pt idx="6">
                  <c:v>20.83</c:v>
                </c:pt>
                <c:pt idx="7">
                  <c:v>21.01</c:v>
                </c:pt>
                <c:pt idx="8">
                  <c:v>21.36</c:v>
                </c:pt>
                <c:pt idx="9">
                  <c:v>21.47</c:v>
                </c:pt>
                <c:pt idx="10">
                  <c:v>21.62</c:v>
                </c:pt>
                <c:pt idx="11">
                  <c:v>21.65</c:v>
                </c:pt>
                <c:pt idx="12">
                  <c:v>21.62</c:v>
                </c:pt>
                <c:pt idx="13">
                  <c:v>21.67</c:v>
                </c:pt>
                <c:pt idx="14">
                  <c:v>21.7</c:v>
                </c:pt>
                <c:pt idx="15">
                  <c:v>21.82</c:v>
                </c:pt>
                <c:pt idx="16">
                  <c:v>21.94</c:v>
                </c:pt>
                <c:pt idx="17">
                  <c:v>21.57</c:v>
                </c:pt>
                <c:pt idx="18">
                  <c:v>21.37</c:v>
                </c:pt>
                <c:pt idx="19">
                  <c:v>21.31</c:v>
                </c:pt>
              </c:numCache>
            </c:numRef>
          </c:val>
          <c:smooth val="0"/>
          <c:extLst>
            <c:ext xmlns:c16="http://schemas.microsoft.com/office/drawing/2014/chart" uri="{C3380CC4-5D6E-409C-BE32-E72D297353CC}">
              <c16:uniqueId val="{00000003-7AA9-F745-9DDE-8D713BC6AFED}"/>
            </c:ext>
          </c:extLst>
        </c:ser>
        <c:ser>
          <c:idx val="2"/>
          <c:order val="2"/>
          <c:tx>
            <c:strRef>
              <c:f>'5 F'!$AA$1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F'!$X$2:$X$21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'5 F'!$AA$2:$AA$21</c:f>
              <c:numCache>
                <c:formatCode>General</c:formatCode>
                <c:ptCount val="20"/>
                <c:pt idx="0">
                  <c:v>19.899999999999999</c:v>
                </c:pt>
                <c:pt idx="1">
                  <c:v>20.25</c:v>
                </c:pt>
                <c:pt idx="2">
                  <c:v>20.64</c:v>
                </c:pt>
                <c:pt idx="3">
                  <c:v>21</c:v>
                </c:pt>
                <c:pt idx="4">
                  <c:v>21.38</c:v>
                </c:pt>
                <c:pt idx="5">
                  <c:v>21.74</c:v>
                </c:pt>
                <c:pt idx="6">
                  <c:v>22.45</c:v>
                </c:pt>
                <c:pt idx="7">
                  <c:v>22.67</c:v>
                </c:pt>
                <c:pt idx="8">
                  <c:v>22.94</c:v>
                </c:pt>
                <c:pt idx="9">
                  <c:v>22.92</c:v>
                </c:pt>
                <c:pt idx="10">
                  <c:v>22.78</c:v>
                </c:pt>
                <c:pt idx="11">
                  <c:v>22.88</c:v>
                </c:pt>
                <c:pt idx="12">
                  <c:v>22.74</c:v>
                </c:pt>
                <c:pt idx="13">
                  <c:v>23.02</c:v>
                </c:pt>
                <c:pt idx="14">
                  <c:v>22.9</c:v>
                </c:pt>
                <c:pt idx="15">
                  <c:v>23.32</c:v>
                </c:pt>
                <c:pt idx="16">
                  <c:v>23.23</c:v>
                </c:pt>
                <c:pt idx="17">
                  <c:v>23.17</c:v>
                </c:pt>
                <c:pt idx="18">
                  <c:v>22.97</c:v>
                </c:pt>
                <c:pt idx="19">
                  <c:v>22.86</c:v>
                </c:pt>
              </c:numCache>
            </c:numRef>
          </c:val>
          <c:smooth val="0"/>
          <c:extLst>
            <c:ext xmlns:c16="http://schemas.microsoft.com/office/drawing/2014/chart" uri="{C3380CC4-5D6E-409C-BE32-E72D297353CC}">
              <c16:uniqueId val="{00000004-7AA9-F745-9DDE-8D713BC6AFED}"/>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'5 F'!$U$4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'6 M'!$AE$26</c:f>
              <c:strCache>
                <c:ptCount val="1"/>
                <c:pt idx="0">
                  <c:v>Richmond</c:v>
                </c:pt>
              </c:strCache>
            </c:strRef>
          </c:tx>
          <c:spPr>
            <a:solidFill>
              <a:srgbClr val="7030A0"/>
            </a:solidFill>
            <a:ln>
              <a:solidFill>
                <a:schemeClr val="accent4">
                  <a:lumMod val="50000"/>
                </a:schemeClr>
              </a:solidFill>
              <a:prstDash val="solid"/>
            </a:ln>
          </c:spPr>
          <c:invertIfNegative val="0"/>
          <c:cat>
            <c:strRef>
              <c:f>'6 M'!$AD$27:$AD$58</c:f>
              <c:strCache>
                <c:ptCount val="32"/>
                <c:pt idx="0">
                  <c:v>Barking and Dagenham</c:v>
                </c:pt>
                <c:pt idx="1">
                  <c:v>Hackney</c:v>
                </c:pt>
                <c:pt idx="2">
                  <c:v>Richmond</c:v>
                </c:pt>
                <c:pt idx="3">
                  <c:v>Hounslow</c:v>
                </c:pt>
                <c:pt idx="4">
                  <c:v>Sutton</c:v>
                </c:pt>
                <c:pt idx="5">
                  <c:v>Waltham Forest</c:v>
                </c:pt>
                <c:pt idx="6">
                  <c:v>Southwark</c:v>
                </c:pt>
                <c:pt idx="7">
                  <c:v>Hammersmith and Fulham</c:v>
                </c:pt>
                <c:pt idx="8">
                  <c:v>Wandsworth</c:v>
                </c:pt>
                <c:pt idx="9">
                  <c:v>Redbridge</c:v>
                </c:pt>
                <c:pt idx="10">
                  <c:v>Ealing</c:v>
                </c:pt>
                <c:pt idx="11">
                  <c:v>Hillingdon</c:v>
                </c:pt>
                <c:pt idx="12">
                  <c:v>Kingston</c:v>
                </c:pt>
                <c:pt idx="13">
                  <c:v>Lewisham</c:v>
                </c:pt>
                <c:pt idx="14">
                  <c:v>Enfield</c:v>
                </c:pt>
                <c:pt idx="15">
                  <c:v>Lambeth</c:v>
                </c:pt>
                <c:pt idx="16">
                  <c:v>Bromley</c:v>
                </c:pt>
                <c:pt idx="17">
                  <c:v>Barnet</c:v>
                </c:pt>
                <c:pt idx="18">
                  <c:v>Greenwich</c:v>
                </c:pt>
                <c:pt idx="19">
                  <c:v>Harrow</c:v>
                </c:pt>
                <c:pt idx="20">
                  <c:v>Bexley</c:v>
                </c:pt>
                <c:pt idx="21">
                  <c:v>Croydon</c:v>
                </c:pt>
                <c:pt idx="22">
                  <c:v>Merton</c:v>
                </c:pt>
                <c:pt idx="23">
                  <c:v>Brent</c:v>
                </c:pt>
                <c:pt idx="24">
                  <c:v>Havering</c:v>
                </c:pt>
                <c:pt idx="25">
                  <c:v>Haringey</c:v>
                </c:pt>
                <c:pt idx="26">
                  <c:v>Newham</c:v>
                </c:pt>
                <c:pt idx="27">
                  <c:v>Tower Hamlets</c:v>
                </c:pt>
                <c:pt idx="28">
                  <c:v>Kensington and Chelsea</c:v>
                </c:pt>
                <c:pt idx="29">
                  <c:v>Islington</c:v>
                </c:pt>
                <c:pt idx="30">
                  <c:v>Camden</c:v>
                </c:pt>
                <c:pt idx="31">
                  <c:v>Westminster</c:v>
                </c:pt>
              </c:strCache>
            </c:strRef>
          </c:cat>
          <c:val>
            <c:numRef>
              <c:f>'6 M'!$AE$27:$AE$58</c:f>
              <c:numCache>
                <c:formatCode>General</c:formatCode>
                <c:ptCount val="32"/>
                <c:pt idx="0">
                  <c:v>0</c:v>
                </c:pt>
                <c:pt idx="1">
                  <c:v>0</c:v>
                </c:pt>
                <c:pt idx="2">
                  <c:v>2.8</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4589-B041-8E60-F8A568FB4619}"/>
            </c:ext>
          </c:extLst>
        </c:ser>
        <c:ser>
          <c:idx val="1"/>
          <c:order val="1"/>
          <c:tx>
            <c:strRef>
              <c:f>'6 M'!$AF$26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'6 M'!$AD$27:$AD$58</c:f>
              <c:strCache>
                <c:ptCount val="32"/>
                <c:pt idx="0">
                  <c:v>Barking and Dagenham</c:v>
                </c:pt>
                <c:pt idx="1">
                  <c:v>Hackney</c:v>
                </c:pt>
                <c:pt idx="2">
                  <c:v>Richmond</c:v>
                </c:pt>
                <c:pt idx="3">
                  <c:v>Hounslow</c:v>
                </c:pt>
                <c:pt idx="4">
                  <c:v>Sutton</c:v>
                </c:pt>
                <c:pt idx="5">
                  <c:v>Waltham Forest</c:v>
                </c:pt>
                <c:pt idx="6">
                  <c:v>Southwark</c:v>
                </c:pt>
                <c:pt idx="7">
                  <c:v>Hammersmith and Fulham</c:v>
                </c:pt>
                <c:pt idx="8">
                  <c:v>Wandsworth</c:v>
                </c:pt>
                <c:pt idx="9">
                  <c:v>Redbridge</c:v>
                </c:pt>
                <c:pt idx="10">
                  <c:v>Ealing</c:v>
                </c:pt>
                <c:pt idx="11">
                  <c:v>Hillingdon</c:v>
                </c:pt>
                <c:pt idx="12">
                  <c:v>Kingston</c:v>
                </c:pt>
                <c:pt idx="13">
                  <c:v>Lewisham</c:v>
                </c:pt>
                <c:pt idx="14">
                  <c:v>Enfield</c:v>
                </c:pt>
                <c:pt idx="15">
                  <c:v>Lambeth</c:v>
                </c:pt>
                <c:pt idx="16">
                  <c:v>Bromley</c:v>
                </c:pt>
                <c:pt idx="17">
                  <c:v>Barnet</c:v>
                </c:pt>
                <c:pt idx="18">
                  <c:v>Greenwich</c:v>
                </c:pt>
                <c:pt idx="19">
                  <c:v>Harrow</c:v>
                </c:pt>
                <c:pt idx="20">
                  <c:v>Bexley</c:v>
                </c:pt>
                <c:pt idx="21">
                  <c:v>Croydon</c:v>
                </c:pt>
                <c:pt idx="22">
                  <c:v>Merton</c:v>
                </c:pt>
                <c:pt idx="23">
                  <c:v>Brent</c:v>
                </c:pt>
                <c:pt idx="24">
                  <c:v>Havering</c:v>
                </c:pt>
                <c:pt idx="25">
                  <c:v>Haringey</c:v>
                </c:pt>
                <c:pt idx="26">
                  <c:v>Newham</c:v>
                </c:pt>
                <c:pt idx="27">
                  <c:v>Tower Hamlets</c:v>
                </c:pt>
                <c:pt idx="28">
                  <c:v>Kensington and Chelsea</c:v>
                </c:pt>
                <c:pt idx="29">
                  <c:v>Islington</c:v>
                </c:pt>
                <c:pt idx="30">
                  <c:v>Camden</c:v>
                </c:pt>
                <c:pt idx="31">
                  <c:v>Westminster</c:v>
                </c:pt>
              </c:strCache>
            </c:strRef>
          </c:cat>
          <c:val>
            <c:numRef>
              <c:f>'6 M'!$AF$27:$AF$58</c:f>
              <c:numCache>
                <c:formatCode>General</c:formatCode>
                <c:ptCount val="32"/>
                <c:pt idx="0">
                  <c:v>0</c:v>
                </c:pt>
                <c:pt idx="1">
                  <c:v>0</c:v>
                </c:pt>
                <c:pt idx="2">
                  <c:v>0</c:v>
                </c:pt>
                <c:pt idx="3">
                  <c:v>0</c:v>
                </c:pt>
                <c:pt idx="4">
                  <c:v>3.3</c:v>
                </c:pt>
                <c:pt idx="5">
                  <c:v>0</c:v>
                </c:pt>
                <c:pt idx="6">
                  <c:v>0</c:v>
                </c:pt>
                <c:pt idx="7">
                  <c:v>0</c:v>
                </c:pt>
                <c:pt idx="8">
                  <c:v>0</c:v>
                </c:pt>
                <c:pt idx="9">
                  <c:v>0</c:v>
                </c:pt>
                <c:pt idx="10">
                  <c:v>0</c:v>
                </c:pt>
                <c:pt idx="11">
                  <c:v>0</c:v>
                </c:pt>
                <c:pt idx="12">
                  <c:v>4.2</c:v>
                </c:pt>
                <c:pt idx="13">
                  <c:v>0</c:v>
                </c:pt>
                <c:pt idx="14">
                  <c:v>0</c:v>
                </c:pt>
                <c:pt idx="15">
                  <c:v>0</c:v>
                </c:pt>
                <c:pt idx="16">
                  <c:v>4.5999999999999996</c:v>
                </c:pt>
                <c:pt idx="17">
                  <c:v>4.8</c:v>
                </c:pt>
                <c:pt idx="18">
                  <c:v>0</c:v>
                </c:pt>
                <c:pt idx="19">
                  <c:v>4.8</c:v>
                </c:pt>
                <c:pt idx="20">
                  <c:v>0</c:v>
                </c:pt>
                <c:pt idx="21">
                  <c:v>0</c:v>
                </c:pt>
                <c:pt idx="22">
                  <c:v>5</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4589-B041-8E60-F8A568FB4619}"/>
            </c:ext>
          </c:extLst>
        </c:ser>
        <c:ser>
          <c:idx val="2"/>
          <c:order val="2"/>
          <c:tx>
            <c:strRef>
              <c:f>'6 M'!$AG$26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'6 M'!$AD$27:$AD$58</c:f>
              <c:strCache>
                <c:ptCount val="32"/>
                <c:pt idx="0">
                  <c:v>Barking and Dagenham</c:v>
                </c:pt>
                <c:pt idx="1">
                  <c:v>Hackney</c:v>
                </c:pt>
                <c:pt idx="2">
                  <c:v>Richmond</c:v>
                </c:pt>
                <c:pt idx="3">
                  <c:v>Hounslow</c:v>
                </c:pt>
                <c:pt idx="4">
                  <c:v>Sutton</c:v>
                </c:pt>
                <c:pt idx="5">
                  <c:v>Waltham Forest</c:v>
                </c:pt>
                <c:pt idx="6">
                  <c:v>Southwark</c:v>
                </c:pt>
                <c:pt idx="7">
                  <c:v>Hammersmith and Fulham</c:v>
                </c:pt>
                <c:pt idx="8">
                  <c:v>Wandsworth</c:v>
                </c:pt>
                <c:pt idx="9">
                  <c:v>Redbridge</c:v>
                </c:pt>
                <c:pt idx="10">
                  <c:v>Ealing</c:v>
                </c:pt>
                <c:pt idx="11">
                  <c:v>Hillingdon</c:v>
                </c:pt>
                <c:pt idx="12">
                  <c:v>Kingston</c:v>
                </c:pt>
                <c:pt idx="13">
                  <c:v>Lewisham</c:v>
                </c:pt>
                <c:pt idx="14">
                  <c:v>Enfield</c:v>
                </c:pt>
                <c:pt idx="15">
                  <c:v>Lambeth</c:v>
                </c:pt>
                <c:pt idx="16">
                  <c:v>Bromley</c:v>
                </c:pt>
                <c:pt idx="17">
                  <c:v>Barnet</c:v>
                </c:pt>
                <c:pt idx="18">
                  <c:v>Greenwich</c:v>
                </c:pt>
                <c:pt idx="19">
                  <c:v>Harrow</c:v>
                </c:pt>
                <c:pt idx="20">
                  <c:v>Bexley</c:v>
                </c:pt>
                <c:pt idx="21">
                  <c:v>Croydon</c:v>
                </c:pt>
                <c:pt idx="22">
                  <c:v>Merton</c:v>
                </c:pt>
                <c:pt idx="23">
                  <c:v>Brent</c:v>
                </c:pt>
                <c:pt idx="24">
                  <c:v>Havering</c:v>
                </c:pt>
                <c:pt idx="25">
                  <c:v>Haringey</c:v>
                </c:pt>
                <c:pt idx="26">
                  <c:v>Newham</c:v>
                </c:pt>
                <c:pt idx="27">
                  <c:v>Tower Hamlets</c:v>
                </c:pt>
                <c:pt idx="28">
                  <c:v>Kensington and Chelsea</c:v>
                </c:pt>
                <c:pt idx="29">
                  <c:v>Islington</c:v>
                </c:pt>
                <c:pt idx="30">
                  <c:v>Camden</c:v>
                </c:pt>
                <c:pt idx="31">
                  <c:v>Westminster</c:v>
                </c:pt>
              </c:strCache>
            </c:strRef>
          </c:cat>
          <c:val>
            <c:numRef>
              <c:f>'6 M'!$AG$27:$AG$58</c:f>
              <c:numCache>
                <c:formatCode>General</c:formatCode>
                <c:ptCount val="32"/>
                <c:pt idx="0">
                  <c:v>2.2000000000000002</c:v>
                </c:pt>
                <c:pt idx="1">
                  <c:v>2.5</c:v>
                </c:pt>
                <c:pt idx="2">
                  <c:v>0</c:v>
                </c:pt>
                <c:pt idx="3">
                  <c:v>3.3</c:v>
                </c:pt>
                <c:pt idx="4">
                  <c:v>0</c:v>
                </c:pt>
                <c:pt idx="5">
                  <c:v>3.4</c:v>
                </c:pt>
                <c:pt idx="6">
                  <c:v>3.5</c:v>
                </c:pt>
                <c:pt idx="7">
                  <c:v>3.6</c:v>
                </c:pt>
                <c:pt idx="8">
                  <c:v>3.7</c:v>
                </c:pt>
                <c:pt idx="9">
                  <c:v>4</c:v>
                </c:pt>
                <c:pt idx="10">
                  <c:v>4.0999999999999996</c:v>
                </c:pt>
                <c:pt idx="11">
                  <c:v>4.2</c:v>
                </c:pt>
                <c:pt idx="12">
                  <c:v>0</c:v>
                </c:pt>
                <c:pt idx="13">
                  <c:v>4.2</c:v>
                </c:pt>
                <c:pt idx="14">
                  <c:v>4.3</c:v>
                </c:pt>
                <c:pt idx="15">
                  <c:v>4.5</c:v>
                </c:pt>
                <c:pt idx="16">
                  <c:v>0</c:v>
                </c:pt>
                <c:pt idx="17">
                  <c:v>0</c:v>
                </c:pt>
                <c:pt idx="18">
                  <c:v>4.8</c:v>
                </c:pt>
                <c:pt idx="19">
                  <c:v>0</c:v>
                </c:pt>
                <c:pt idx="20">
                  <c:v>5</c:v>
                </c:pt>
                <c:pt idx="21">
                  <c:v>5</c:v>
                </c:pt>
                <c:pt idx="22">
                  <c:v>0</c:v>
                </c:pt>
                <c:pt idx="23">
                  <c:v>5.0999999999999996</c:v>
                </c:pt>
                <c:pt idx="24">
                  <c:v>5.6</c:v>
                </c:pt>
                <c:pt idx="25">
                  <c:v>6.1</c:v>
                </c:pt>
                <c:pt idx="26">
                  <c:v>6.3</c:v>
                </c:pt>
                <c:pt idx="27">
                  <c:v>6.3</c:v>
                </c:pt>
                <c:pt idx="28">
                  <c:v>7.5</c:v>
                </c:pt>
                <c:pt idx="29">
                  <c:v>9.1</c:v>
                </c:pt>
                <c:pt idx="30">
                  <c:v>9.5</c:v>
                </c:pt>
                <c:pt idx="31">
                  <c:v>12.7</c:v>
                </c:pt>
              </c:numCache>
            </c:numRef>
          </c:val>
          <c:extLst>
            <c:ext xmlns:c16="http://schemas.microsoft.com/office/drawing/2014/chart" uri="{C3380CC4-5D6E-409C-BE32-E72D297353CC}">
              <c16:uniqueId val="{00000002-4589-B041-8E60-F8A568FB4619}"/>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'6 M'!$AH$26</c:f>
              <c:strCache>
                <c:ptCount val="1"/>
                <c:pt idx="0">
                  <c:v>London</c:v>
                </c:pt>
              </c:strCache>
            </c:strRef>
          </c:tx>
          <c:spPr>
            <a:ln w="31750">
              <a:solidFill>
                <a:schemeClr val="bg1">
                  <a:lumMod val="50000"/>
                </a:schemeClr>
              </a:solidFill>
              <a:prstDash val="solid"/>
            </a:ln>
          </c:spPr>
          <c:marker>
            <c:symbol val="none"/>
          </c:marker>
          <c:cat>
            <c:strRef>
              <c:f>'6 M'!$AD$27:$AD$58</c:f>
              <c:strCache>
                <c:ptCount val="32"/>
                <c:pt idx="0">
                  <c:v>Barking and Dagenham</c:v>
                </c:pt>
                <c:pt idx="1">
                  <c:v>Hackney</c:v>
                </c:pt>
                <c:pt idx="2">
                  <c:v>Richmond</c:v>
                </c:pt>
                <c:pt idx="3">
                  <c:v>Hounslow</c:v>
                </c:pt>
                <c:pt idx="4">
                  <c:v>Sutton</c:v>
                </c:pt>
                <c:pt idx="5">
                  <c:v>Waltham Forest</c:v>
                </c:pt>
                <c:pt idx="6">
                  <c:v>Southwark</c:v>
                </c:pt>
                <c:pt idx="7">
                  <c:v>Hammersmith and Fulham</c:v>
                </c:pt>
                <c:pt idx="8">
                  <c:v>Wandsworth</c:v>
                </c:pt>
                <c:pt idx="9">
                  <c:v>Redbridge</c:v>
                </c:pt>
                <c:pt idx="10">
                  <c:v>Ealing</c:v>
                </c:pt>
                <c:pt idx="11">
                  <c:v>Hillingdon</c:v>
                </c:pt>
                <c:pt idx="12">
                  <c:v>Kingston</c:v>
                </c:pt>
                <c:pt idx="13">
                  <c:v>Lewisham</c:v>
                </c:pt>
                <c:pt idx="14">
                  <c:v>Enfield</c:v>
                </c:pt>
                <c:pt idx="15">
                  <c:v>Lambeth</c:v>
                </c:pt>
                <c:pt idx="16">
                  <c:v>Bromley</c:v>
                </c:pt>
                <c:pt idx="17">
                  <c:v>Barnet</c:v>
                </c:pt>
                <c:pt idx="18">
                  <c:v>Greenwich</c:v>
                </c:pt>
                <c:pt idx="19">
                  <c:v>Harrow</c:v>
                </c:pt>
                <c:pt idx="20">
                  <c:v>Bexley</c:v>
                </c:pt>
                <c:pt idx="21">
                  <c:v>Croydon</c:v>
                </c:pt>
                <c:pt idx="22">
                  <c:v>Merton</c:v>
                </c:pt>
                <c:pt idx="23">
                  <c:v>Brent</c:v>
                </c:pt>
                <c:pt idx="24">
                  <c:v>Havering</c:v>
                </c:pt>
                <c:pt idx="25">
                  <c:v>Haringey</c:v>
                </c:pt>
                <c:pt idx="26">
                  <c:v>Newham</c:v>
                </c:pt>
                <c:pt idx="27">
                  <c:v>Tower Hamlets</c:v>
                </c:pt>
                <c:pt idx="28">
                  <c:v>Kensington and Chelsea</c:v>
                </c:pt>
                <c:pt idx="29">
                  <c:v>Islington</c:v>
                </c:pt>
                <c:pt idx="30">
                  <c:v>Camden</c:v>
                </c:pt>
                <c:pt idx="31">
                  <c:v>Westminster</c:v>
                </c:pt>
              </c:strCache>
            </c:strRef>
          </c:cat>
          <c:val>
            <c:numRef>
              <c:f>'6 M'!$AH$27:$AH$58</c:f>
              <c:numCache>
                <c:formatCode>General</c:formatCode>
                <c:ptCount val="32"/>
                <c:pt idx="0">
                  <c:v>4.8</c:v>
                </c:pt>
                <c:pt idx="1">
                  <c:v>4.8</c:v>
                </c:pt>
                <c:pt idx="2">
                  <c:v>4.8</c:v>
                </c:pt>
                <c:pt idx="3">
                  <c:v>4.8</c:v>
                </c:pt>
                <c:pt idx="4">
                  <c:v>4.8</c:v>
                </c:pt>
                <c:pt idx="5">
                  <c:v>4.8</c:v>
                </c:pt>
                <c:pt idx="6">
                  <c:v>4.8</c:v>
                </c:pt>
                <c:pt idx="7">
                  <c:v>4.8</c:v>
                </c:pt>
                <c:pt idx="8">
                  <c:v>4.8</c:v>
                </c:pt>
                <c:pt idx="9">
                  <c:v>4.8</c:v>
                </c:pt>
                <c:pt idx="10">
                  <c:v>4.8</c:v>
                </c:pt>
                <c:pt idx="11">
                  <c:v>4.8</c:v>
                </c:pt>
                <c:pt idx="12">
                  <c:v>4.8</c:v>
                </c:pt>
                <c:pt idx="13">
                  <c:v>4.8</c:v>
                </c:pt>
                <c:pt idx="14">
                  <c:v>4.8</c:v>
                </c:pt>
                <c:pt idx="15">
                  <c:v>4.8</c:v>
                </c:pt>
                <c:pt idx="16">
                  <c:v>4.8</c:v>
                </c:pt>
                <c:pt idx="17">
                  <c:v>4.8</c:v>
                </c:pt>
                <c:pt idx="18">
                  <c:v>4.8</c:v>
                </c:pt>
                <c:pt idx="19">
                  <c:v>4.8</c:v>
                </c:pt>
                <c:pt idx="20">
                  <c:v>4.8</c:v>
                </c:pt>
                <c:pt idx="21">
                  <c:v>4.8</c:v>
                </c:pt>
                <c:pt idx="22">
                  <c:v>4.8</c:v>
                </c:pt>
                <c:pt idx="23">
                  <c:v>4.8</c:v>
                </c:pt>
                <c:pt idx="24">
                  <c:v>4.8</c:v>
                </c:pt>
                <c:pt idx="25">
                  <c:v>4.8</c:v>
                </c:pt>
                <c:pt idx="26">
                  <c:v>4.8</c:v>
                </c:pt>
                <c:pt idx="27">
                  <c:v>4.8</c:v>
                </c:pt>
                <c:pt idx="28">
                  <c:v>4.8</c:v>
                </c:pt>
                <c:pt idx="29">
                  <c:v>4.8</c:v>
                </c:pt>
                <c:pt idx="30">
                  <c:v>4.8</c:v>
                </c:pt>
                <c:pt idx="31">
                  <c:v>4.8</c:v>
                </c:pt>
              </c:numCache>
            </c:numRef>
          </c:val>
          <c:smooth val="0"/>
          <c:extLst>
            <c:ext xmlns:c16="http://schemas.microsoft.com/office/drawing/2014/chart" uri="{C3380CC4-5D6E-409C-BE32-E72D297353CC}">
              <c16:uniqueId val="{00000003-4589-B041-8E60-F8A568FB4619}"/>
            </c:ext>
          </c:extLst>
        </c:ser>
        <c:ser>
          <c:idx val="4"/>
          <c:order val="4"/>
          <c:tx>
            <c:strRef>
              <c:f>'6 M'!$AI$26</c:f>
              <c:strCache>
                <c:ptCount val="1"/>
                <c:pt idx="0">
                  <c:v>England</c:v>
                </c:pt>
              </c:strCache>
            </c:strRef>
          </c:tx>
          <c:spPr>
            <a:ln w="31750">
              <a:solidFill>
                <a:schemeClr val="tx1"/>
              </a:solidFill>
              <a:prstDash val="solid"/>
            </a:ln>
          </c:spPr>
          <c:marker>
            <c:symbol val="none"/>
          </c:marker>
          <c:cat>
            <c:strRef>
              <c:f>'6 M'!$AD$27:$AD$58</c:f>
              <c:strCache>
                <c:ptCount val="32"/>
                <c:pt idx="0">
                  <c:v>Barking and Dagenham</c:v>
                </c:pt>
                <c:pt idx="1">
                  <c:v>Hackney</c:v>
                </c:pt>
                <c:pt idx="2">
                  <c:v>Richmond</c:v>
                </c:pt>
                <c:pt idx="3">
                  <c:v>Hounslow</c:v>
                </c:pt>
                <c:pt idx="4">
                  <c:v>Sutton</c:v>
                </c:pt>
                <c:pt idx="5">
                  <c:v>Waltham Forest</c:v>
                </c:pt>
                <c:pt idx="6">
                  <c:v>Southwark</c:v>
                </c:pt>
                <c:pt idx="7">
                  <c:v>Hammersmith and Fulham</c:v>
                </c:pt>
                <c:pt idx="8">
                  <c:v>Wandsworth</c:v>
                </c:pt>
                <c:pt idx="9">
                  <c:v>Redbridge</c:v>
                </c:pt>
                <c:pt idx="10">
                  <c:v>Ealing</c:v>
                </c:pt>
                <c:pt idx="11">
                  <c:v>Hillingdon</c:v>
                </c:pt>
                <c:pt idx="12">
                  <c:v>Kingston</c:v>
                </c:pt>
                <c:pt idx="13">
                  <c:v>Lewisham</c:v>
                </c:pt>
                <c:pt idx="14">
                  <c:v>Enfield</c:v>
                </c:pt>
                <c:pt idx="15">
                  <c:v>Lambeth</c:v>
                </c:pt>
                <c:pt idx="16">
                  <c:v>Bromley</c:v>
                </c:pt>
                <c:pt idx="17">
                  <c:v>Barnet</c:v>
                </c:pt>
                <c:pt idx="18">
                  <c:v>Greenwich</c:v>
                </c:pt>
                <c:pt idx="19">
                  <c:v>Harrow</c:v>
                </c:pt>
                <c:pt idx="20">
                  <c:v>Bexley</c:v>
                </c:pt>
                <c:pt idx="21">
                  <c:v>Croydon</c:v>
                </c:pt>
                <c:pt idx="22">
                  <c:v>Merton</c:v>
                </c:pt>
                <c:pt idx="23">
                  <c:v>Brent</c:v>
                </c:pt>
                <c:pt idx="24">
                  <c:v>Havering</c:v>
                </c:pt>
                <c:pt idx="25">
                  <c:v>Haringey</c:v>
                </c:pt>
                <c:pt idx="26">
                  <c:v>Newham</c:v>
                </c:pt>
                <c:pt idx="27">
                  <c:v>Tower Hamlets</c:v>
                </c:pt>
                <c:pt idx="28">
                  <c:v>Kensington and Chelsea</c:v>
                </c:pt>
                <c:pt idx="29">
                  <c:v>Islington</c:v>
                </c:pt>
                <c:pt idx="30">
                  <c:v>Camden</c:v>
                </c:pt>
                <c:pt idx="31">
                  <c:v>Westminster</c:v>
                </c:pt>
              </c:strCache>
            </c:strRef>
          </c:cat>
          <c:val>
            <c:numRef>
              <c:f>'6 M'!$AI$27:$AI$58</c:f>
              <c:numCache>
                <c:formatCode>General</c:formatCode>
                <c:ptCount val="32"/>
                <c:pt idx="0">
                  <c:v>5.2</c:v>
                </c:pt>
                <c:pt idx="1">
                  <c:v>5.2</c:v>
                </c:pt>
                <c:pt idx="2">
                  <c:v>5.2</c:v>
                </c:pt>
                <c:pt idx="3">
                  <c:v>5.2</c:v>
                </c:pt>
                <c:pt idx="4">
                  <c:v>5.2</c:v>
                </c:pt>
                <c:pt idx="5">
                  <c:v>5.2</c:v>
                </c:pt>
                <c:pt idx="6">
                  <c:v>5.2</c:v>
                </c:pt>
                <c:pt idx="7">
                  <c:v>5.2</c:v>
                </c:pt>
                <c:pt idx="8">
                  <c:v>5.2</c:v>
                </c:pt>
                <c:pt idx="9">
                  <c:v>5.2</c:v>
                </c:pt>
                <c:pt idx="10">
                  <c:v>5.2</c:v>
                </c:pt>
                <c:pt idx="11">
                  <c:v>5.2</c:v>
                </c:pt>
                <c:pt idx="12">
                  <c:v>5.2</c:v>
                </c:pt>
                <c:pt idx="13">
                  <c:v>5.2</c:v>
                </c:pt>
                <c:pt idx="14">
                  <c:v>5.2</c:v>
                </c:pt>
                <c:pt idx="15">
                  <c:v>5.2</c:v>
                </c:pt>
                <c:pt idx="16">
                  <c:v>5.2</c:v>
                </c:pt>
                <c:pt idx="17">
                  <c:v>5.2</c:v>
                </c:pt>
                <c:pt idx="18">
                  <c:v>5.2</c:v>
                </c:pt>
                <c:pt idx="19">
                  <c:v>5.2</c:v>
                </c:pt>
                <c:pt idx="20">
                  <c:v>5.2</c:v>
                </c:pt>
                <c:pt idx="21">
                  <c:v>5.2</c:v>
                </c:pt>
                <c:pt idx="22">
                  <c:v>5.2</c:v>
                </c:pt>
                <c:pt idx="23">
                  <c:v>5.2</c:v>
                </c:pt>
                <c:pt idx="24">
                  <c:v>5.2</c:v>
                </c:pt>
                <c:pt idx="25">
                  <c:v>5.2</c:v>
                </c:pt>
                <c:pt idx="26">
                  <c:v>5.2</c:v>
                </c:pt>
                <c:pt idx="27">
                  <c:v>5.2</c:v>
                </c:pt>
                <c:pt idx="28">
                  <c:v>5.2</c:v>
                </c:pt>
                <c:pt idx="29">
                  <c:v>5.2</c:v>
                </c:pt>
                <c:pt idx="30">
                  <c:v>5.2</c:v>
                </c:pt>
                <c:pt idx="31">
                  <c:v>5.2</c:v>
                </c:pt>
              </c:numCache>
            </c:numRef>
          </c:val>
          <c:smooth val="0"/>
          <c:extLst>
            <c:ext xmlns:c16="http://schemas.microsoft.com/office/drawing/2014/chart" uri="{C3380CC4-5D6E-409C-BE32-E72D297353CC}">
              <c16:uniqueId val="{00000004-4589-B041-8E60-F8A568FB4619}"/>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'6 M'!$U$4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'6 M'!$Y$1</c:f>
              <c:strCache>
                <c:ptCount val="1"/>
                <c:pt idx="0">
                  <c:v>England</c:v>
                </c:pt>
              </c:strCache>
            </c:strRef>
          </c:tx>
          <c:spPr>
            <a:ln w="38100">
              <a:solidFill>
                <a:schemeClr val="tx1"/>
              </a:solidFill>
              <a:prstDash val="solid"/>
            </a:ln>
          </c:spPr>
          <c:marker>
            <c:symbol val="none"/>
          </c:marker>
          <c:cat>
            <c:strRef>
              <c:f>'6 M'!$X$2:$X$10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'6 M'!$Y$2:$Y$10</c:f>
              <c:numCache>
                <c:formatCode>General</c:formatCode>
                <c:ptCount val="9"/>
                <c:pt idx="0">
                  <c:v>4.5999999999999996</c:v>
                </c:pt>
                <c:pt idx="1">
                  <c:v>4.7</c:v>
                </c:pt>
                <c:pt idx="2">
                  <c:v>4.7</c:v>
                </c:pt>
                <c:pt idx="3">
                  <c:v>4.7</c:v>
                </c:pt>
                <c:pt idx="4">
                  <c:v>4.8</c:v>
                </c:pt>
                <c:pt idx="5">
                  <c:v>4.9000000000000004</c:v>
                </c:pt>
                <c:pt idx="6">
                  <c:v>5</c:v>
                </c:pt>
                <c:pt idx="7">
                  <c:v>4.9000000000000004</c:v>
                </c:pt>
                <c:pt idx="8">
                  <c:v>5.2</c:v>
                </c:pt>
              </c:numCache>
            </c:numRef>
          </c:val>
          <c:smooth val="0"/>
          <c:extLst>
            <c:ext xmlns:c16="http://schemas.microsoft.com/office/drawing/2014/chart" uri="{C3380CC4-5D6E-409C-BE32-E72D297353CC}">
              <c16:uniqueId val="{00000000-A1C4-0643-BFF1-46DB03C7F398}"/>
            </c:ext>
          </c:extLst>
        </c:ser>
        <c:ser>
          <c:idx val="1"/>
          <c:order val="1"/>
          <c:tx>
            <c:strRef>
              <c:f>'6 M'!$Z$1</c:f>
              <c:strCache>
                <c:ptCount val="1"/>
                <c:pt idx="0">
                  <c:v>London</c:v>
                </c:pt>
              </c:strCache>
            </c:strRef>
          </c:tx>
          <c:spPr>
            <a:ln w="38100">
              <a:solidFill>
                <a:schemeClr val="bg1">
                  <a:lumMod val="50000"/>
                </a:schemeClr>
              </a:solidFill>
              <a:prstDash val="solid"/>
            </a:ln>
          </c:spPr>
          <c:marker>
            <c:symbol val="none"/>
          </c:marker>
          <c:cat>
            <c:strRef>
              <c:f>'6 M'!$X$2:$X$10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'6 M'!$Z$2:$Z$10</c:f>
              <c:numCache>
                <c:formatCode>General</c:formatCode>
                <c:ptCount val="9"/>
                <c:pt idx="0">
                  <c:v>4.2</c:v>
                </c:pt>
                <c:pt idx="1">
                  <c:v>4.2</c:v>
                </c:pt>
                <c:pt idx="2">
                  <c:v>4.4000000000000004</c:v>
                </c:pt>
                <c:pt idx="3">
                  <c:v>4.3</c:v>
                </c:pt>
                <c:pt idx="4">
                  <c:v>4.3</c:v>
                </c:pt>
                <c:pt idx="5">
                  <c:v>4.3</c:v>
                </c:pt>
                <c:pt idx="6">
                  <c:v>4.5</c:v>
                </c:pt>
                <c:pt idx="7">
                  <c:v>4.5</c:v>
                </c:pt>
                <c:pt idx="8">
                  <c:v>4.8</c:v>
                </c:pt>
              </c:numCache>
            </c:numRef>
          </c:val>
          <c:smooth val="0"/>
          <c:extLst>
            <c:ext xmlns:c16="http://schemas.microsoft.com/office/drawing/2014/chart" uri="{C3380CC4-5D6E-409C-BE32-E72D297353CC}">
              <c16:uniqueId val="{00000001-A1C4-0643-BFF1-46DB03C7F398}"/>
            </c:ext>
          </c:extLst>
        </c:ser>
        <c:ser>
          <c:idx val="2"/>
          <c:order val="2"/>
          <c:tx>
            <c:strRef>
              <c:f>'6 M'!$AA$1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M'!$X$2:$X$10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'6 M'!$AA$2:$AA$10</c:f>
              <c:numCache>
                <c:formatCode>General</c:formatCode>
                <c:ptCount val="9"/>
                <c:pt idx="0">
                  <c:v>3.7</c:v>
                </c:pt>
                <c:pt idx="1">
                  <c:v>2.8</c:v>
                </c:pt>
                <c:pt idx="2">
                  <c:v>3.1</c:v>
                </c:pt>
                <c:pt idx="3">
                  <c:v>3.7</c:v>
                </c:pt>
                <c:pt idx="4">
                  <c:v>5.3</c:v>
                </c:pt>
                <c:pt idx="5">
                  <c:v>5.4</c:v>
                </c:pt>
                <c:pt idx="6">
                  <c:v>4.4000000000000004</c:v>
                </c:pt>
                <c:pt idx="7">
                  <c:v>3.8</c:v>
                </c:pt>
                <c:pt idx="8">
                  <c:v>2.8</c:v>
                </c:pt>
              </c:numCache>
            </c:numRef>
          </c:val>
          <c:smooth val="0"/>
          <c:extLst>
            <c:ext xmlns:c16="http://schemas.microsoft.com/office/drawing/2014/chart" uri="{C3380CC4-5D6E-409C-BE32-E72D297353CC}">
              <c16:uniqueId val="{00000002-A1C4-0643-BFF1-46DB03C7F398}"/>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'6 M'!$U$4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'6 F'!$AE$26</c:f>
              <c:strCache>
                <c:ptCount val="1"/>
                <c:pt idx="0">
                  <c:v>Richmond</c:v>
                </c:pt>
              </c:strCache>
            </c:strRef>
          </c:tx>
          <c:spPr>
            <a:solidFill>
              <a:srgbClr val="7030A0"/>
            </a:solidFill>
            <a:ln>
              <a:solidFill>
                <a:schemeClr val="accent4">
                  <a:lumMod val="50000"/>
                </a:schemeClr>
              </a:solidFill>
              <a:prstDash val="solid"/>
            </a:ln>
          </c:spPr>
          <c:invertIfNegative val="0"/>
          <c:cat>
            <c:strRef>
              <c:f>'6 F'!$AD$27:$AD$58</c:f>
              <c:strCache>
                <c:ptCount val="32"/>
                <c:pt idx="0">
                  <c:v>Richmond</c:v>
                </c:pt>
                <c:pt idx="1">
                  <c:v>Hackney</c:v>
                </c:pt>
                <c:pt idx="2">
                  <c:v>Lambeth</c:v>
                </c:pt>
                <c:pt idx="3">
                  <c:v>Sutton</c:v>
                </c:pt>
                <c:pt idx="4">
                  <c:v>Tower Hamlets</c:v>
                </c:pt>
                <c:pt idx="5">
                  <c:v>Ealing</c:v>
                </c:pt>
                <c:pt idx="6">
                  <c:v>Redbridge</c:v>
                </c:pt>
                <c:pt idx="7">
                  <c:v>Haringey</c:v>
                </c:pt>
                <c:pt idx="8">
                  <c:v>Barking and Dagenham</c:v>
                </c:pt>
                <c:pt idx="9">
                  <c:v>Bexley</c:v>
                </c:pt>
                <c:pt idx="10">
                  <c:v>Waltham Forest</c:v>
                </c:pt>
                <c:pt idx="11">
                  <c:v>Hounslow</c:v>
                </c:pt>
                <c:pt idx="12">
                  <c:v>Islington</c:v>
                </c:pt>
                <c:pt idx="13">
                  <c:v>Hillingdon</c:v>
                </c:pt>
                <c:pt idx="14">
                  <c:v>Southwark</c:v>
                </c:pt>
                <c:pt idx="15">
                  <c:v>Enfield</c:v>
                </c:pt>
                <c:pt idx="16">
                  <c:v>Kingston</c:v>
                </c:pt>
                <c:pt idx="17">
                  <c:v>Hammersmith and Fulham</c:v>
                </c:pt>
                <c:pt idx="18">
                  <c:v>Merton</c:v>
                </c:pt>
                <c:pt idx="19">
                  <c:v>Lewisham</c:v>
                </c:pt>
                <c:pt idx="20">
                  <c:v>Wandsworth</c:v>
                </c:pt>
                <c:pt idx="21">
                  <c:v>Barnet</c:v>
                </c:pt>
                <c:pt idx="22">
                  <c:v>Havering</c:v>
                </c:pt>
                <c:pt idx="23">
                  <c:v>Bromley</c:v>
                </c:pt>
                <c:pt idx="24">
                  <c:v>Harrow</c:v>
                </c:pt>
                <c:pt idx="25">
                  <c:v>Croydon</c:v>
                </c:pt>
                <c:pt idx="26">
                  <c:v>Greenwich</c:v>
                </c:pt>
                <c:pt idx="27">
                  <c:v>Newham</c:v>
                </c:pt>
                <c:pt idx="28">
                  <c:v>Brent</c:v>
                </c:pt>
                <c:pt idx="29">
                  <c:v>Westminster</c:v>
                </c:pt>
                <c:pt idx="30">
                  <c:v>Camden</c:v>
                </c:pt>
                <c:pt idx="31">
                  <c:v>Kensington and Chelsea</c:v>
                </c:pt>
              </c:strCache>
            </c:strRef>
          </c:cat>
          <c:val>
            <c:numRef>
              <c:f>'6 F'!$AE$27:$AE$58</c:f>
              <c:numCache>
                <c:formatCode>General</c:formatCode>
                <c:ptCount val="32"/>
                <c:pt idx="0">
                  <c:v>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7C2C-F346-8D3B-6399396EE83E}"/>
            </c:ext>
          </c:extLst>
        </c:ser>
        <c:ser>
          <c:idx val="1"/>
          <c:order val="1"/>
          <c:tx>
            <c:strRef>
              <c:f>'6 F'!$AF$26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'6 F'!$AD$27:$AD$58</c:f>
              <c:strCache>
                <c:ptCount val="32"/>
                <c:pt idx="0">
                  <c:v>Richmond</c:v>
                </c:pt>
                <c:pt idx="1">
                  <c:v>Hackney</c:v>
                </c:pt>
                <c:pt idx="2">
                  <c:v>Lambeth</c:v>
                </c:pt>
                <c:pt idx="3">
                  <c:v>Sutton</c:v>
                </c:pt>
                <c:pt idx="4">
                  <c:v>Tower Hamlets</c:v>
                </c:pt>
                <c:pt idx="5">
                  <c:v>Ealing</c:v>
                </c:pt>
                <c:pt idx="6">
                  <c:v>Redbridge</c:v>
                </c:pt>
                <c:pt idx="7">
                  <c:v>Haringey</c:v>
                </c:pt>
                <c:pt idx="8">
                  <c:v>Barking and Dagenham</c:v>
                </c:pt>
                <c:pt idx="9">
                  <c:v>Bexley</c:v>
                </c:pt>
                <c:pt idx="10">
                  <c:v>Waltham Forest</c:v>
                </c:pt>
                <c:pt idx="11">
                  <c:v>Hounslow</c:v>
                </c:pt>
                <c:pt idx="12">
                  <c:v>Islington</c:v>
                </c:pt>
                <c:pt idx="13">
                  <c:v>Hillingdon</c:v>
                </c:pt>
                <c:pt idx="14">
                  <c:v>Southwark</c:v>
                </c:pt>
                <c:pt idx="15">
                  <c:v>Enfield</c:v>
                </c:pt>
                <c:pt idx="16">
                  <c:v>Kingston</c:v>
                </c:pt>
                <c:pt idx="17">
                  <c:v>Hammersmith and Fulham</c:v>
                </c:pt>
                <c:pt idx="18">
                  <c:v>Merton</c:v>
                </c:pt>
                <c:pt idx="19">
                  <c:v>Lewisham</c:v>
                </c:pt>
                <c:pt idx="20">
                  <c:v>Wandsworth</c:v>
                </c:pt>
                <c:pt idx="21">
                  <c:v>Barnet</c:v>
                </c:pt>
                <c:pt idx="22">
                  <c:v>Havering</c:v>
                </c:pt>
                <c:pt idx="23">
                  <c:v>Bromley</c:v>
                </c:pt>
                <c:pt idx="24">
                  <c:v>Harrow</c:v>
                </c:pt>
                <c:pt idx="25">
                  <c:v>Croydon</c:v>
                </c:pt>
                <c:pt idx="26">
                  <c:v>Greenwich</c:v>
                </c:pt>
                <c:pt idx="27">
                  <c:v>Newham</c:v>
                </c:pt>
                <c:pt idx="28">
                  <c:v>Brent</c:v>
                </c:pt>
                <c:pt idx="29">
                  <c:v>Westminster</c:v>
                </c:pt>
                <c:pt idx="30">
                  <c:v>Camden</c:v>
                </c:pt>
                <c:pt idx="31">
                  <c:v>Kensington and Chelsea</c:v>
                </c:pt>
              </c:strCache>
            </c:strRef>
          </c:cat>
          <c:val>
            <c:numRef>
              <c:f>'6 F'!$AF$27:$AF$58</c:f>
              <c:numCache>
                <c:formatCode>General</c:formatCode>
                <c:ptCount val="32"/>
                <c:pt idx="0">
                  <c:v>0</c:v>
                </c:pt>
                <c:pt idx="1">
                  <c:v>0</c:v>
                </c:pt>
                <c:pt idx="2">
                  <c:v>0</c:v>
                </c:pt>
                <c:pt idx="3">
                  <c:v>2.1</c:v>
                </c:pt>
                <c:pt idx="4">
                  <c:v>0</c:v>
                </c:pt>
                <c:pt idx="5">
                  <c:v>0</c:v>
                </c:pt>
                <c:pt idx="6">
                  <c:v>0</c:v>
                </c:pt>
                <c:pt idx="7">
                  <c:v>0</c:v>
                </c:pt>
                <c:pt idx="8">
                  <c:v>0</c:v>
                </c:pt>
                <c:pt idx="9">
                  <c:v>0</c:v>
                </c:pt>
                <c:pt idx="10">
                  <c:v>0</c:v>
                </c:pt>
                <c:pt idx="11">
                  <c:v>0</c:v>
                </c:pt>
                <c:pt idx="12">
                  <c:v>0</c:v>
                </c:pt>
                <c:pt idx="13">
                  <c:v>0</c:v>
                </c:pt>
                <c:pt idx="14">
                  <c:v>0</c:v>
                </c:pt>
                <c:pt idx="15">
                  <c:v>0</c:v>
                </c:pt>
                <c:pt idx="16">
                  <c:v>3.7</c:v>
                </c:pt>
                <c:pt idx="17">
                  <c:v>0</c:v>
                </c:pt>
                <c:pt idx="18">
                  <c:v>3.8</c:v>
                </c:pt>
                <c:pt idx="19">
                  <c:v>0</c:v>
                </c:pt>
                <c:pt idx="20">
                  <c:v>0</c:v>
                </c:pt>
                <c:pt idx="21">
                  <c:v>4.4000000000000004</c:v>
                </c:pt>
                <c:pt idx="22">
                  <c:v>0</c:v>
                </c:pt>
                <c:pt idx="23">
                  <c:v>4.7</c:v>
                </c:pt>
                <c:pt idx="24">
                  <c:v>4.9000000000000004</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7C2C-F346-8D3B-6399396EE83E}"/>
            </c:ext>
          </c:extLst>
        </c:ser>
        <c:ser>
          <c:idx val="2"/>
          <c:order val="2"/>
          <c:tx>
            <c:strRef>
              <c:f>'6 F'!$AG$26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'6 F'!$AD$27:$AD$58</c:f>
              <c:strCache>
                <c:ptCount val="32"/>
                <c:pt idx="0">
                  <c:v>Richmond</c:v>
                </c:pt>
                <c:pt idx="1">
                  <c:v>Hackney</c:v>
                </c:pt>
                <c:pt idx="2">
                  <c:v>Lambeth</c:v>
                </c:pt>
                <c:pt idx="3">
                  <c:v>Sutton</c:v>
                </c:pt>
                <c:pt idx="4">
                  <c:v>Tower Hamlets</c:v>
                </c:pt>
                <c:pt idx="5">
                  <c:v>Ealing</c:v>
                </c:pt>
                <c:pt idx="6">
                  <c:v>Redbridge</c:v>
                </c:pt>
                <c:pt idx="7">
                  <c:v>Haringey</c:v>
                </c:pt>
                <c:pt idx="8">
                  <c:v>Barking and Dagenham</c:v>
                </c:pt>
                <c:pt idx="9">
                  <c:v>Bexley</c:v>
                </c:pt>
                <c:pt idx="10">
                  <c:v>Waltham Forest</c:v>
                </c:pt>
                <c:pt idx="11">
                  <c:v>Hounslow</c:v>
                </c:pt>
                <c:pt idx="12">
                  <c:v>Islington</c:v>
                </c:pt>
                <c:pt idx="13">
                  <c:v>Hillingdon</c:v>
                </c:pt>
                <c:pt idx="14">
                  <c:v>Southwark</c:v>
                </c:pt>
                <c:pt idx="15">
                  <c:v>Enfield</c:v>
                </c:pt>
                <c:pt idx="16">
                  <c:v>Kingston</c:v>
                </c:pt>
                <c:pt idx="17">
                  <c:v>Hammersmith and Fulham</c:v>
                </c:pt>
                <c:pt idx="18">
                  <c:v>Merton</c:v>
                </c:pt>
                <c:pt idx="19">
                  <c:v>Lewisham</c:v>
                </c:pt>
                <c:pt idx="20">
                  <c:v>Wandsworth</c:v>
                </c:pt>
                <c:pt idx="21">
                  <c:v>Barnet</c:v>
                </c:pt>
                <c:pt idx="22">
                  <c:v>Havering</c:v>
                </c:pt>
                <c:pt idx="23">
                  <c:v>Bromley</c:v>
                </c:pt>
                <c:pt idx="24">
                  <c:v>Harrow</c:v>
                </c:pt>
                <c:pt idx="25">
                  <c:v>Croydon</c:v>
                </c:pt>
                <c:pt idx="26">
                  <c:v>Greenwich</c:v>
                </c:pt>
                <c:pt idx="27">
                  <c:v>Newham</c:v>
                </c:pt>
                <c:pt idx="28">
                  <c:v>Brent</c:v>
                </c:pt>
                <c:pt idx="29">
                  <c:v>Westminster</c:v>
                </c:pt>
                <c:pt idx="30">
                  <c:v>Camden</c:v>
                </c:pt>
                <c:pt idx="31">
                  <c:v>Kensington and Chelsea</c:v>
                </c:pt>
              </c:strCache>
            </c:strRef>
          </c:cat>
          <c:val>
            <c:numRef>
              <c:f>'6 F'!$AG$27:$AG$58</c:f>
              <c:numCache>
                <c:formatCode>General</c:formatCode>
                <c:ptCount val="32"/>
                <c:pt idx="0">
                  <c:v>0</c:v>
                </c:pt>
                <c:pt idx="1">
                  <c:v>1.7</c:v>
                </c:pt>
                <c:pt idx="2">
                  <c:v>1.7</c:v>
                </c:pt>
                <c:pt idx="3">
                  <c:v>0</c:v>
                </c:pt>
                <c:pt idx="4">
                  <c:v>2.2999999999999998</c:v>
                </c:pt>
                <c:pt idx="5">
                  <c:v>2.6</c:v>
                </c:pt>
                <c:pt idx="6">
                  <c:v>2.7</c:v>
                </c:pt>
                <c:pt idx="7">
                  <c:v>3.1</c:v>
                </c:pt>
                <c:pt idx="8">
                  <c:v>3.3</c:v>
                </c:pt>
                <c:pt idx="9">
                  <c:v>3.3</c:v>
                </c:pt>
                <c:pt idx="10">
                  <c:v>3.3</c:v>
                </c:pt>
                <c:pt idx="11">
                  <c:v>3.4</c:v>
                </c:pt>
                <c:pt idx="12">
                  <c:v>3.4</c:v>
                </c:pt>
                <c:pt idx="13">
                  <c:v>3.6</c:v>
                </c:pt>
                <c:pt idx="14">
                  <c:v>3.6</c:v>
                </c:pt>
                <c:pt idx="15">
                  <c:v>3.7</c:v>
                </c:pt>
                <c:pt idx="16">
                  <c:v>0</c:v>
                </c:pt>
                <c:pt idx="17">
                  <c:v>3.8</c:v>
                </c:pt>
                <c:pt idx="18">
                  <c:v>0</c:v>
                </c:pt>
                <c:pt idx="19">
                  <c:v>4</c:v>
                </c:pt>
                <c:pt idx="20">
                  <c:v>4</c:v>
                </c:pt>
                <c:pt idx="21">
                  <c:v>0</c:v>
                </c:pt>
                <c:pt idx="22">
                  <c:v>4.4000000000000004</c:v>
                </c:pt>
                <c:pt idx="23">
                  <c:v>0</c:v>
                </c:pt>
                <c:pt idx="24">
                  <c:v>0</c:v>
                </c:pt>
                <c:pt idx="25">
                  <c:v>5</c:v>
                </c:pt>
                <c:pt idx="26">
                  <c:v>5</c:v>
                </c:pt>
                <c:pt idx="27">
                  <c:v>5.3</c:v>
                </c:pt>
                <c:pt idx="28">
                  <c:v>5.7</c:v>
                </c:pt>
                <c:pt idx="29">
                  <c:v>5.8</c:v>
                </c:pt>
                <c:pt idx="30">
                  <c:v>7.5</c:v>
                </c:pt>
                <c:pt idx="31">
                  <c:v>7.8</c:v>
                </c:pt>
              </c:numCache>
            </c:numRef>
          </c:val>
          <c:extLst>
            <c:ext xmlns:c16="http://schemas.microsoft.com/office/drawing/2014/chart" uri="{C3380CC4-5D6E-409C-BE32-E72D297353CC}">
              <c16:uniqueId val="{00000002-7C2C-F346-8D3B-6399396EE83E}"/>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'6 F'!$AH$26</c:f>
              <c:strCache>
                <c:ptCount val="1"/>
                <c:pt idx="0">
                  <c:v>London</c:v>
                </c:pt>
              </c:strCache>
            </c:strRef>
          </c:tx>
          <c:spPr>
            <a:ln w="31750">
              <a:solidFill>
                <a:schemeClr val="bg1">
                  <a:lumMod val="50000"/>
                </a:schemeClr>
              </a:solidFill>
              <a:prstDash val="solid"/>
            </a:ln>
          </c:spPr>
          <c:marker>
            <c:symbol val="none"/>
          </c:marker>
          <c:cat>
            <c:strRef>
              <c:f>'6 F'!$AD$27:$AD$58</c:f>
              <c:strCache>
                <c:ptCount val="32"/>
                <c:pt idx="0">
                  <c:v>Richmond</c:v>
                </c:pt>
                <c:pt idx="1">
                  <c:v>Hackney</c:v>
                </c:pt>
                <c:pt idx="2">
                  <c:v>Lambeth</c:v>
                </c:pt>
                <c:pt idx="3">
                  <c:v>Sutton</c:v>
                </c:pt>
                <c:pt idx="4">
                  <c:v>Tower Hamlets</c:v>
                </c:pt>
                <c:pt idx="5">
                  <c:v>Ealing</c:v>
                </c:pt>
                <c:pt idx="6">
                  <c:v>Redbridge</c:v>
                </c:pt>
                <c:pt idx="7">
                  <c:v>Haringey</c:v>
                </c:pt>
                <c:pt idx="8">
                  <c:v>Barking and Dagenham</c:v>
                </c:pt>
                <c:pt idx="9">
                  <c:v>Bexley</c:v>
                </c:pt>
                <c:pt idx="10">
                  <c:v>Waltham Forest</c:v>
                </c:pt>
                <c:pt idx="11">
                  <c:v>Hounslow</c:v>
                </c:pt>
                <c:pt idx="12">
                  <c:v>Islington</c:v>
                </c:pt>
                <c:pt idx="13">
                  <c:v>Hillingdon</c:v>
                </c:pt>
                <c:pt idx="14">
                  <c:v>Southwark</c:v>
                </c:pt>
                <c:pt idx="15">
                  <c:v>Enfield</c:v>
                </c:pt>
                <c:pt idx="16">
                  <c:v>Kingston</c:v>
                </c:pt>
                <c:pt idx="17">
                  <c:v>Hammersmith and Fulham</c:v>
                </c:pt>
                <c:pt idx="18">
                  <c:v>Merton</c:v>
                </c:pt>
                <c:pt idx="19">
                  <c:v>Lewisham</c:v>
                </c:pt>
                <c:pt idx="20">
                  <c:v>Wandsworth</c:v>
                </c:pt>
                <c:pt idx="21">
                  <c:v>Barnet</c:v>
                </c:pt>
                <c:pt idx="22">
                  <c:v>Havering</c:v>
                </c:pt>
                <c:pt idx="23">
                  <c:v>Bromley</c:v>
                </c:pt>
                <c:pt idx="24">
                  <c:v>Harrow</c:v>
                </c:pt>
                <c:pt idx="25">
                  <c:v>Croydon</c:v>
                </c:pt>
                <c:pt idx="26">
                  <c:v>Greenwich</c:v>
                </c:pt>
                <c:pt idx="27">
                  <c:v>Newham</c:v>
                </c:pt>
                <c:pt idx="28">
                  <c:v>Brent</c:v>
                </c:pt>
                <c:pt idx="29">
                  <c:v>Westminster</c:v>
                </c:pt>
                <c:pt idx="30">
                  <c:v>Camden</c:v>
                </c:pt>
                <c:pt idx="31">
                  <c:v>Kensington and Chelsea</c:v>
                </c:pt>
              </c:strCache>
            </c:strRef>
          </c:cat>
          <c:val>
            <c:numRef>
              <c:f>'6 F'!$AH$27:$AH$58</c:f>
              <c:numCache>
                <c:formatCode>General</c:formatCode>
                <c:ptCount val="32"/>
                <c:pt idx="0">
                  <c:v>3.6</c:v>
                </c:pt>
                <c:pt idx="1">
                  <c:v>3.6</c:v>
                </c:pt>
                <c:pt idx="2">
                  <c:v>3.6</c:v>
                </c:pt>
                <c:pt idx="3">
                  <c:v>3.6</c:v>
                </c:pt>
                <c:pt idx="4">
                  <c:v>3.6</c:v>
                </c:pt>
                <c:pt idx="5">
                  <c:v>3.6</c:v>
                </c:pt>
                <c:pt idx="6">
                  <c:v>3.6</c:v>
                </c:pt>
                <c:pt idx="7">
                  <c:v>3.6</c:v>
                </c:pt>
                <c:pt idx="8">
                  <c:v>3.6</c:v>
                </c:pt>
                <c:pt idx="9">
                  <c:v>3.6</c:v>
                </c:pt>
                <c:pt idx="10">
                  <c:v>3.6</c:v>
                </c:pt>
                <c:pt idx="11">
                  <c:v>3.6</c:v>
                </c:pt>
                <c:pt idx="12">
                  <c:v>3.6</c:v>
                </c:pt>
                <c:pt idx="13">
                  <c:v>3.6</c:v>
                </c:pt>
                <c:pt idx="14">
                  <c:v>3.6</c:v>
                </c:pt>
                <c:pt idx="15">
                  <c:v>3.6</c:v>
                </c:pt>
                <c:pt idx="16">
                  <c:v>3.6</c:v>
                </c:pt>
                <c:pt idx="17">
                  <c:v>3.6</c:v>
                </c:pt>
                <c:pt idx="18">
                  <c:v>3.6</c:v>
                </c:pt>
                <c:pt idx="19">
                  <c:v>3.6</c:v>
                </c:pt>
                <c:pt idx="20">
                  <c:v>3.6</c:v>
                </c:pt>
                <c:pt idx="21">
                  <c:v>3.6</c:v>
                </c:pt>
                <c:pt idx="22">
                  <c:v>3.6</c:v>
                </c:pt>
                <c:pt idx="23">
                  <c:v>3.6</c:v>
                </c:pt>
                <c:pt idx="24">
                  <c:v>3.6</c:v>
                </c:pt>
                <c:pt idx="25">
                  <c:v>3.6</c:v>
                </c:pt>
                <c:pt idx="26">
                  <c:v>3.6</c:v>
                </c:pt>
                <c:pt idx="27">
                  <c:v>3.6</c:v>
                </c:pt>
                <c:pt idx="28">
                  <c:v>3.6</c:v>
                </c:pt>
                <c:pt idx="29">
                  <c:v>3.6</c:v>
                </c:pt>
                <c:pt idx="30">
                  <c:v>3.6</c:v>
                </c:pt>
                <c:pt idx="31">
                  <c:v>3.6</c:v>
                </c:pt>
              </c:numCache>
            </c:numRef>
          </c:val>
          <c:smooth val="0"/>
          <c:extLst>
            <c:ext xmlns:c16="http://schemas.microsoft.com/office/drawing/2014/chart" uri="{C3380CC4-5D6E-409C-BE32-E72D297353CC}">
              <c16:uniqueId val="{00000003-7C2C-F346-8D3B-6399396EE83E}"/>
            </c:ext>
          </c:extLst>
        </c:ser>
        <c:ser>
          <c:idx val="4"/>
          <c:order val="4"/>
          <c:tx>
            <c:strRef>
              <c:f>'6 F'!$AI$26</c:f>
              <c:strCache>
                <c:ptCount val="1"/>
                <c:pt idx="0">
                  <c:v>England</c:v>
                </c:pt>
              </c:strCache>
            </c:strRef>
          </c:tx>
          <c:spPr>
            <a:ln w="31750">
              <a:solidFill>
                <a:schemeClr val="tx1"/>
              </a:solidFill>
              <a:prstDash val="solid"/>
            </a:ln>
          </c:spPr>
          <c:marker>
            <c:symbol val="none"/>
          </c:marker>
          <c:cat>
            <c:strRef>
              <c:f>'6 F'!$AD$27:$AD$58</c:f>
              <c:strCache>
                <c:ptCount val="32"/>
                <c:pt idx="0">
                  <c:v>Richmond</c:v>
                </c:pt>
                <c:pt idx="1">
                  <c:v>Hackney</c:v>
                </c:pt>
                <c:pt idx="2">
                  <c:v>Lambeth</c:v>
                </c:pt>
                <c:pt idx="3">
                  <c:v>Sutton</c:v>
                </c:pt>
                <c:pt idx="4">
                  <c:v>Tower Hamlets</c:v>
                </c:pt>
                <c:pt idx="5">
                  <c:v>Ealing</c:v>
                </c:pt>
                <c:pt idx="6">
                  <c:v>Redbridge</c:v>
                </c:pt>
                <c:pt idx="7">
                  <c:v>Haringey</c:v>
                </c:pt>
                <c:pt idx="8">
                  <c:v>Barking and Dagenham</c:v>
                </c:pt>
                <c:pt idx="9">
                  <c:v>Bexley</c:v>
                </c:pt>
                <c:pt idx="10">
                  <c:v>Waltham Forest</c:v>
                </c:pt>
                <c:pt idx="11">
                  <c:v>Hounslow</c:v>
                </c:pt>
                <c:pt idx="12">
                  <c:v>Islington</c:v>
                </c:pt>
                <c:pt idx="13">
                  <c:v>Hillingdon</c:v>
                </c:pt>
                <c:pt idx="14">
                  <c:v>Southwark</c:v>
                </c:pt>
                <c:pt idx="15">
                  <c:v>Enfield</c:v>
                </c:pt>
                <c:pt idx="16">
                  <c:v>Kingston</c:v>
                </c:pt>
                <c:pt idx="17">
                  <c:v>Hammersmith and Fulham</c:v>
                </c:pt>
                <c:pt idx="18">
                  <c:v>Merton</c:v>
                </c:pt>
                <c:pt idx="19">
                  <c:v>Lewisham</c:v>
                </c:pt>
                <c:pt idx="20">
                  <c:v>Wandsworth</c:v>
                </c:pt>
                <c:pt idx="21">
                  <c:v>Barnet</c:v>
                </c:pt>
                <c:pt idx="22">
                  <c:v>Havering</c:v>
                </c:pt>
                <c:pt idx="23">
                  <c:v>Bromley</c:v>
                </c:pt>
                <c:pt idx="24">
                  <c:v>Harrow</c:v>
                </c:pt>
                <c:pt idx="25">
                  <c:v>Croydon</c:v>
                </c:pt>
                <c:pt idx="26">
                  <c:v>Greenwich</c:v>
                </c:pt>
                <c:pt idx="27">
                  <c:v>Newham</c:v>
                </c:pt>
                <c:pt idx="28">
                  <c:v>Brent</c:v>
                </c:pt>
                <c:pt idx="29">
                  <c:v>Westminster</c:v>
                </c:pt>
                <c:pt idx="30">
                  <c:v>Camden</c:v>
                </c:pt>
                <c:pt idx="31">
                  <c:v>Kensington and Chelsea</c:v>
                </c:pt>
              </c:strCache>
            </c:strRef>
          </c:cat>
          <c:val>
            <c:numRef>
              <c:f>'6 F'!$AI$27:$AI$58</c:f>
              <c:numCache>
                <c:formatCode>General</c:formatCode>
                <c:ptCount val="32"/>
                <c:pt idx="0">
                  <c:v>4.8</c:v>
                </c:pt>
                <c:pt idx="1">
                  <c:v>4.8</c:v>
                </c:pt>
                <c:pt idx="2">
                  <c:v>4.8</c:v>
                </c:pt>
                <c:pt idx="3">
                  <c:v>4.8</c:v>
                </c:pt>
                <c:pt idx="4">
                  <c:v>4.8</c:v>
                </c:pt>
                <c:pt idx="5">
                  <c:v>4.8</c:v>
                </c:pt>
                <c:pt idx="6">
                  <c:v>4.8</c:v>
                </c:pt>
                <c:pt idx="7">
                  <c:v>4.8</c:v>
                </c:pt>
                <c:pt idx="8">
                  <c:v>4.8</c:v>
                </c:pt>
                <c:pt idx="9">
                  <c:v>4.8</c:v>
                </c:pt>
                <c:pt idx="10">
                  <c:v>4.8</c:v>
                </c:pt>
                <c:pt idx="11">
                  <c:v>4.8</c:v>
                </c:pt>
                <c:pt idx="12">
                  <c:v>4.8</c:v>
                </c:pt>
                <c:pt idx="13">
                  <c:v>4.8</c:v>
                </c:pt>
                <c:pt idx="14">
                  <c:v>4.8</c:v>
                </c:pt>
                <c:pt idx="15">
                  <c:v>4.8</c:v>
                </c:pt>
                <c:pt idx="16">
                  <c:v>4.8</c:v>
                </c:pt>
                <c:pt idx="17">
                  <c:v>4.8</c:v>
                </c:pt>
                <c:pt idx="18">
                  <c:v>4.8</c:v>
                </c:pt>
                <c:pt idx="19">
                  <c:v>4.8</c:v>
                </c:pt>
                <c:pt idx="20">
                  <c:v>4.8</c:v>
                </c:pt>
                <c:pt idx="21">
                  <c:v>4.8</c:v>
                </c:pt>
                <c:pt idx="22">
                  <c:v>4.8</c:v>
                </c:pt>
                <c:pt idx="23">
                  <c:v>4.8</c:v>
                </c:pt>
                <c:pt idx="24">
                  <c:v>4.8</c:v>
                </c:pt>
                <c:pt idx="25">
                  <c:v>4.8</c:v>
                </c:pt>
                <c:pt idx="26">
                  <c:v>4.8</c:v>
                </c:pt>
                <c:pt idx="27">
                  <c:v>4.8</c:v>
                </c:pt>
                <c:pt idx="28">
                  <c:v>4.8</c:v>
                </c:pt>
                <c:pt idx="29">
                  <c:v>4.8</c:v>
                </c:pt>
                <c:pt idx="30">
                  <c:v>4.8</c:v>
                </c:pt>
                <c:pt idx="31">
                  <c:v>4.8</c:v>
                </c:pt>
              </c:numCache>
            </c:numRef>
          </c:val>
          <c:smooth val="0"/>
          <c:extLst>
            <c:ext xmlns:c16="http://schemas.microsoft.com/office/drawing/2014/chart" uri="{C3380CC4-5D6E-409C-BE32-E72D297353CC}">
              <c16:uniqueId val="{00000004-7C2C-F346-8D3B-6399396EE83E}"/>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'6 F'!$U$4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'6 F'!$Y$1</c:f>
              <c:strCache>
                <c:ptCount val="1"/>
                <c:pt idx="0">
                  <c:v>England</c:v>
                </c:pt>
              </c:strCache>
            </c:strRef>
          </c:tx>
          <c:spPr>
            <a:ln w="38100">
              <a:solidFill>
                <a:schemeClr val="tx1"/>
              </a:solidFill>
              <a:prstDash val="solid"/>
            </a:ln>
          </c:spPr>
          <c:marker>
            <c:symbol val="none"/>
          </c:marker>
          <c:cat>
            <c:strRef>
              <c:f>'6 F'!$X$2:$X$10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'6 F'!$Y$2:$Y$10</c:f>
              <c:numCache>
                <c:formatCode>General</c:formatCode>
                <c:ptCount val="9"/>
                <c:pt idx="0">
                  <c:v>4</c:v>
                </c:pt>
                <c:pt idx="1">
                  <c:v>4.0999999999999996</c:v>
                </c:pt>
                <c:pt idx="2">
                  <c:v>4.2</c:v>
                </c:pt>
                <c:pt idx="3">
                  <c:v>4.3</c:v>
                </c:pt>
                <c:pt idx="4">
                  <c:v>4.4000000000000004</c:v>
                </c:pt>
                <c:pt idx="5">
                  <c:v>4.5</c:v>
                </c:pt>
                <c:pt idx="6">
                  <c:v>4.5999999999999996</c:v>
                </c:pt>
                <c:pt idx="7">
                  <c:v>4.7</c:v>
                </c:pt>
                <c:pt idx="8">
                  <c:v>4.8</c:v>
                </c:pt>
              </c:numCache>
            </c:numRef>
          </c:val>
          <c:smooth val="0"/>
          <c:extLst>
            <c:ext xmlns:c16="http://schemas.microsoft.com/office/drawing/2014/chart" uri="{C3380CC4-5D6E-409C-BE32-E72D297353CC}">
              <c16:uniqueId val="{00000000-E72E-CD4B-A789-1E0919179823}"/>
            </c:ext>
          </c:extLst>
        </c:ser>
        <c:ser>
          <c:idx val="1"/>
          <c:order val="1"/>
          <c:tx>
            <c:strRef>
              <c:f>'6 F'!$Z$1</c:f>
              <c:strCache>
                <c:ptCount val="1"/>
                <c:pt idx="0">
                  <c:v>London</c:v>
                </c:pt>
              </c:strCache>
            </c:strRef>
          </c:tx>
          <c:spPr>
            <a:ln w="38100">
              <a:solidFill>
                <a:schemeClr val="bg1">
                  <a:lumMod val="50000"/>
                </a:schemeClr>
              </a:solidFill>
              <a:prstDash val="solid"/>
            </a:ln>
          </c:spPr>
          <c:marker>
            <c:symbol val="none"/>
          </c:marker>
          <c:cat>
            <c:strRef>
              <c:f>'6 F'!$X$2:$X$10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'6 F'!$Z$2:$Z$10</c:f>
              <c:numCache>
                <c:formatCode>General</c:formatCode>
                <c:ptCount val="9"/>
                <c:pt idx="0">
                  <c:v>3.3</c:v>
                </c:pt>
                <c:pt idx="1">
                  <c:v>3.2</c:v>
                </c:pt>
                <c:pt idx="2">
                  <c:v>3.1</c:v>
                </c:pt>
                <c:pt idx="3">
                  <c:v>3.2</c:v>
                </c:pt>
                <c:pt idx="4">
                  <c:v>3.2</c:v>
                </c:pt>
                <c:pt idx="5">
                  <c:v>3.3</c:v>
                </c:pt>
                <c:pt idx="6">
                  <c:v>3.5</c:v>
                </c:pt>
                <c:pt idx="7">
                  <c:v>3.4</c:v>
                </c:pt>
                <c:pt idx="8">
                  <c:v>3.6</c:v>
                </c:pt>
              </c:numCache>
            </c:numRef>
          </c:val>
          <c:smooth val="0"/>
          <c:extLst>
            <c:ext xmlns:c16="http://schemas.microsoft.com/office/drawing/2014/chart" uri="{C3380CC4-5D6E-409C-BE32-E72D297353CC}">
              <c16:uniqueId val="{00000001-E72E-CD4B-A789-1E0919179823}"/>
            </c:ext>
          </c:extLst>
        </c:ser>
        <c:ser>
          <c:idx val="2"/>
          <c:order val="2"/>
          <c:tx>
            <c:strRef>
              <c:f>'6 F'!$AA$1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F'!$X$2:$X$10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'6 F'!$AA$2:$AA$10</c:f>
              <c:numCache>
                <c:formatCode>General</c:formatCode>
                <c:ptCount val="9"/>
                <c:pt idx="0">
                  <c:v>2.1</c:v>
                </c:pt>
                <c:pt idx="1">
                  <c:v>2.1</c:v>
                </c:pt>
                <c:pt idx="2">
                  <c:v>1.7</c:v>
                </c:pt>
                <c:pt idx="3">
                  <c:v>2.5</c:v>
                </c:pt>
                <c:pt idx="4">
                  <c:v>3</c:v>
                </c:pt>
                <c:pt idx="5">
                  <c:v>2.4</c:v>
                </c:pt>
                <c:pt idx="6">
                  <c:v>1</c:v>
                </c:pt>
                <c:pt idx="7">
                  <c:v>0</c:v>
                </c:pt>
                <c:pt idx="8">
                  <c:v>0.1</c:v>
                </c:pt>
              </c:numCache>
            </c:numRef>
          </c:val>
          <c:smooth val="0"/>
          <c:extLst>
            <c:ext xmlns:c16="http://schemas.microsoft.com/office/drawing/2014/chart" uri="{C3380CC4-5D6E-409C-BE32-E72D297353CC}">
              <c16:uniqueId val="{00000002-E72E-CD4B-A789-1E0919179823}"/>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'6 F'!$U$4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'7'!$AE$26</c:f>
              <c:strCache>
                <c:ptCount val="1"/>
                <c:pt idx="0">
                  <c:v>Richmond</c:v>
                </c:pt>
              </c:strCache>
            </c:strRef>
          </c:tx>
          <c:spPr>
            <a:solidFill>
              <a:srgbClr val="7030A0"/>
            </a:solidFill>
            <a:ln>
              <a:solidFill>
                <a:schemeClr val="accent4">
                  <a:lumMod val="50000"/>
                </a:schemeClr>
              </a:solidFill>
              <a:prstDash val="solid"/>
            </a:ln>
          </c:spPr>
          <c:invertIfNegative val="0"/>
          <c:cat>
            <c:strRef>
              <c:f>'7'!$AD$27:$AD$58</c:f>
              <c:strCache>
                <c:ptCount val="32"/>
                <c:pt idx="0">
                  <c:v>Wandsworth</c:v>
                </c:pt>
                <c:pt idx="1">
                  <c:v>Islington</c:v>
                </c:pt>
                <c:pt idx="2">
                  <c:v>Richmond</c:v>
                </c:pt>
                <c:pt idx="3">
                  <c:v>Westminster</c:v>
                </c:pt>
                <c:pt idx="4">
                  <c:v>Bromley</c:v>
                </c:pt>
                <c:pt idx="5">
                  <c:v>Havering</c:v>
                </c:pt>
                <c:pt idx="6">
                  <c:v>Kensington and Chelsea</c:v>
                </c:pt>
                <c:pt idx="7">
                  <c:v>Haringey</c:v>
                </c:pt>
                <c:pt idx="8">
                  <c:v>Barnet</c:v>
                </c:pt>
                <c:pt idx="9">
                  <c:v>Redbridge</c:v>
                </c:pt>
                <c:pt idx="10">
                  <c:v>Croydon</c:v>
                </c:pt>
                <c:pt idx="11">
                  <c:v>Tower Hamlets</c:v>
                </c:pt>
                <c:pt idx="12">
                  <c:v>Southwark</c:v>
                </c:pt>
                <c:pt idx="13">
                  <c:v>Kingston</c:v>
                </c:pt>
                <c:pt idx="14">
                  <c:v>Ealing</c:v>
                </c:pt>
                <c:pt idx="15">
                  <c:v>Brent</c:v>
                </c:pt>
                <c:pt idx="16">
                  <c:v>Merton</c:v>
                </c:pt>
                <c:pt idx="17">
                  <c:v>Harrow</c:v>
                </c:pt>
                <c:pt idx="18">
                  <c:v>Sutton</c:v>
                </c:pt>
                <c:pt idx="19">
                  <c:v>Camden</c:v>
                </c:pt>
                <c:pt idx="20">
                  <c:v>Enfield</c:v>
                </c:pt>
                <c:pt idx="21">
                  <c:v>Waltham Forest</c:v>
                </c:pt>
                <c:pt idx="22">
                  <c:v>Newham</c:v>
                </c:pt>
                <c:pt idx="23">
                  <c:v>Hammersmith and Fulham</c:v>
                </c:pt>
                <c:pt idx="24">
                  <c:v>Barking and Dagenham</c:v>
                </c:pt>
                <c:pt idx="25">
                  <c:v>Hillingdon</c:v>
                </c:pt>
                <c:pt idx="26">
                  <c:v>Hackney</c:v>
                </c:pt>
                <c:pt idx="27">
                  <c:v>Hounslow</c:v>
                </c:pt>
                <c:pt idx="28">
                  <c:v>Lewisham</c:v>
                </c:pt>
                <c:pt idx="29">
                  <c:v>Bexley</c:v>
                </c:pt>
                <c:pt idx="30">
                  <c:v>Greenwich</c:v>
                </c:pt>
                <c:pt idx="31">
                  <c:v>Lambeth</c:v>
                </c:pt>
              </c:strCache>
            </c:strRef>
          </c:cat>
          <c:val>
            <c:numRef>
              <c:f>'7'!$AE$27:$AE$58</c:f>
              <c:numCache>
                <c:formatCode>General</c:formatCode>
                <c:ptCount val="32"/>
                <c:pt idx="0">
                  <c:v>0</c:v>
                </c:pt>
                <c:pt idx="1">
                  <c:v>0</c:v>
                </c:pt>
                <c:pt idx="2">
                  <c:v>2.3458399999999999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3D6B-3947-9211-B279979102EF}"/>
            </c:ext>
          </c:extLst>
        </c:ser>
        <c:ser>
          <c:idx val="1"/>
          <c:order val="1"/>
          <c:tx>
            <c:strRef>
              <c:f>'7'!$AF$26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'7'!$AD$27:$AD$58</c:f>
              <c:strCache>
                <c:ptCount val="32"/>
                <c:pt idx="0">
                  <c:v>Wandsworth</c:v>
                </c:pt>
                <c:pt idx="1">
                  <c:v>Islington</c:v>
                </c:pt>
                <c:pt idx="2">
                  <c:v>Richmond</c:v>
                </c:pt>
                <c:pt idx="3">
                  <c:v>Westminster</c:v>
                </c:pt>
                <c:pt idx="4">
                  <c:v>Bromley</c:v>
                </c:pt>
                <c:pt idx="5">
                  <c:v>Havering</c:v>
                </c:pt>
                <c:pt idx="6">
                  <c:v>Kensington and Chelsea</c:v>
                </c:pt>
                <c:pt idx="7">
                  <c:v>Haringey</c:v>
                </c:pt>
                <c:pt idx="8">
                  <c:v>Barnet</c:v>
                </c:pt>
                <c:pt idx="9">
                  <c:v>Redbridge</c:v>
                </c:pt>
                <c:pt idx="10">
                  <c:v>Croydon</c:v>
                </c:pt>
                <c:pt idx="11">
                  <c:v>Tower Hamlets</c:v>
                </c:pt>
                <c:pt idx="12">
                  <c:v>Southwark</c:v>
                </c:pt>
                <c:pt idx="13">
                  <c:v>Kingston</c:v>
                </c:pt>
                <c:pt idx="14">
                  <c:v>Ealing</c:v>
                </c:pt>
                <c:pt idx="15">
                  <c:v>Brent</c:v>
                </c:pt>
                <c:pt idx="16">
                  <c:v>Merton</c:v>
                </c:pt>
                <c:pt idx="17">
                  <c:v>Harrow</c:v>
                </c:pt>
                <c:pt idx="18">
                  <c:v>Sutton</c:v>
                </c:pt>
                <c:pt idx="19">
                  <c:v>Camden</c:v>
                </c:pt>
                <c:pt idx="20">
                  <c:v>Enfield</c:v>
                </c:pt>
                <c:pt idx="21">
                  <c:v>Waltham Forest</c:v>
                </c:pt>
                <c:pt idx="22">
                  <c:v>Newham</c:v>
                </c:pt>
                <c:pt idx="23">
                  <c:v>Hammersmith and Fulham</c:v>
                </c:pt>
                <c:pt idx="24">
                  <c:v>Barking and Dagenham</c:v>
                </c:pt>
                <c:pt idx="25">
                  <c:v>Hillingdon</c:v>
                </c:pt>
                <c:pt idx="26">
                  <c:v>Hackney</c:v>
                </c:pt>
                <c:pt idx="27">
                  <c:v>Hounslow</c:v>
                </c:pt>
                <c:pt idx="28">
                  <c:v>Lewisham</c:v>
                </c:pt>
                <c:pt idx="29">
                  <c:v>Bexley</c:v>
                </c:pt>
                <c:pt idx="30">
                  <c:v>Greenwich</c:v>
                </c:pt>
                <c:pt idx="31">
                  <c:v>Lambeth</c:v>
                </c:pt>
              </c:strCache>
            </c:strRef>
          </c:cat>
          <c:val>
            <c:numRef>
              <c:f>'7'!$AF$27:$AF$58</c:f>
              <c:numCache>
                <c:formatCode>General</c:formatCode>
                <c:ptCount val="32"/>
                <c:pt idx="0">
                  <c:v>0</c:v>
                </c:pt>
                <c:pt idx="1">
                  <c:v>0</c:v>
                </c:pt>
                <c:pt idx="2">
                  <c:v>0</c:v>
                </c:pt>
                <c:pt idx="3">
                  <c:v>0</c:v>
                </c:pt>
                <c:pt idx="4">
                  <c:v>2.76498</c:v>
                </c:pt>
                <c:pt idx="5">
                  <c:v>0</c:v>
                </c:pt>
                <c:pt idx="6">
                  <c:v>0</c:v>
                </c:pt>
                <c:pt idx="7">
                  <c:v>0</c:v>
                </c:pt>
                <c:pt idx="8">
                  <c:v>2.8963000000000001</c:v>
                </c:pt>
                <c:pt idx="9">
                  <c:v>0</c:v>
                </c:pt>
                <c:pt idx="10">
                  <c:v>0</c:v>
                </c:pt>
                <c:pt idx="11">
                  <c:v>0</c:v>
                </c:pt>
                <c:pt idx="12">
                  <c:v>0</c:v>
                </c:pt>
                <c:pt idx="13">
                  <c:v>3.14059</c:v>
                </c:pt>
                <c:pt idx="14">
                  <c:v>0</c:v>
                </c:pt>
                <c:pt idx="15">
                  <c:v>0</c:v>
                </c:pt>
                <c:pt idx="16">
                  <c:v>3.4917099999999999</c:v>
                </c:pt>
                <c:pt idx="17">
                  <c:v>3.57782</c:v>
                </c:pt>
                <c:pt idx="18">
                  <c:v>3.6142799999999999</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3D6B-3947-9211-B279979102EF}"/>
            </c:ext>
          </c:extLst>
        </c:ser>
        <c:ser>
          <c:idx val="2"/>
          <c:order val="2"/>
          <c:tx>
            <c:strRef>
              <c:f>'7'!$AG$26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'7'!$AD$27:$AD$58</c:f>
              <c:strCache>
                <c:ptCount val="32"/>
                <c:pt idx="0">
                  <c:v>Wandsworth</c:v>
                </c:pt>
                <c:pt idx="1">
                  <c:v>Islington</c:v>
                </c:pt>
                <c:pt idx="2">
                  <c:v>Richmond</c:v>
                </c:pt>
                <c:pt idx="3">
                  <c:v>Westminster</c:v>
                </c:pt>
                <c:pt idx="4">
                  <c:v>Bromley</c:v>
                </c:pt>
                <c:pt idx="5">
                  <c:v>Havering</c:v>
                </c:pt>
                <c:pt idx="6">
                  <c:v>Kensington and Chelsea</c:v>
                </c:pt>
                <c:pt idx="7">
                  <c:v>Haringey</c:v>
                </c:pt>
                <c:pt idx="8">
                  <c:v>Barnet</c:v>
                </c:pt>
                <c:pt idx="9">
                  <c:v>Redbridge</c:v>
                </c:pt>
                <c:pt idx="10">
                  <c:v>Croydon</c:v>
                </c:pt>
                <c:pt idx="11">
                  <c:v>Tower Hamlets</c:v>
                </c:pt>
                <c:pt idx="12">
                  <c:v>Southwark</c:v>
                </c:pt>
                <c:pt idx="13">
                  <c:v>Kingston</c:v>
                </c:pt>
                <c:pt idx="14">
                  <c:v>Ealing</c:v>
                </c:pt>
                <c:pt idx="15">
                  <c:v>Brent</c:v>
                </c:pt>
                <c:pt idx="16">
                  <c:v>Merton</c:v>
                </c:pt>
                <c:pt idx="17">
                  <c:v>Harrow</c:v>
                </c:pt>
                <c:pt idx="18">
                  <c:v>Sutton</c:v>
                </c:pt>
                <c:pt idx="19">
                  <c:v>Camden</c:v>
                </c:pt>
                <c:pt idx="20">
                  <c:v>Enfield</c:v>
                </c:pt>
                <c:pt idx="21">
                  <c:v>Waltham Forest</c:v>
                </c:pt>
                <c:pt idx="22">
                  <c:v>Newham</c:v>
                </c:pt>
                <c:pt idx="23">
                  <c:v>Hammersmith and Fulham</c:v>
                </c:pt>
                <c:pt idx="24">
                  <c:v>Barking and Dagenham</c:v>
                </c:pt>
                <c:pt idx="25">
                  <c:v>Hillingdon</c:v>
                </c:pt>
                <c:pt idx="26">
                  <c:v>Hackney</c:v>
                </c:pt>
                <c:pt idx="27">
                  <c:v>Hounslow</c:v>
                </c:pt>
                <c:pt idx="28">
                  <c:v>Lewisham</c:v>
                </c:pt>
                <c:pt idx="29">
                  <c:v>Bexley</c:v>
                </c:pt>
                <c:pt idx="30">
                  <c:v>Greenwich</c:v>
                </c:pt>
                <c:pt idx="31">
                  <c:v>Lambeth</c:v>
                </c:pt>
              </c:strCache>
            </c:strRef>
          </c:cat>
          <c:val>
            <c:numRef>
              <c:f>'7'!$AG$27:$AG$58</c:f>
              <c:numCache>
                <c:formatCode>General</c:formatCode>
                <c:ptCount val="32"/>
                <c:pt idx="0">
                  <c:v>1.8748</c:v>
                </c:pt>
                <c:pt idx="1">
                  <c:v>2.3394900000000001</c:v>
                </c:pt>
                <c:pt idx="2">
                  <c:v>0</c:v>
                </c:pt>
                <c:pt idx="3">
                  <c:v>2.43072</c:v>
                </c:pt>
                <c:pt idx="4">
                  <c:v>0</c:v>
                </c:pt>
                <c:pt idx="5">
                  <c:v>2.8071700000000002</c:v>
                </c:pt>
                <c:pt idx="6">
                  <c:v>2.8222</c:v>
                </c:pt>
                <c:pt idx="7">
                  <c:v>2.8443700000000001</c:v>
                </c:pt>
                <c:pt idx="8">
                  <c:v>0</c:v>
                </c:pt>
                <c:pt idx="9">
                  <c:v>3.0324200000000001</c:v>
                </c:pt>
                <c:pt idx="10">
                  <c:v>3.0413199999999998</c:v>
                </c:pt>
                <c:pt idx="11">
                  <c:v>3.04711</c:v>
                </c:pt>
                <c:pt idx="12">
                  <c:v>3.0548899999999999</c:v>
                </c:pt>
                <c:pt idx="13">
                  <c:v>0</c:v>
                </c:pt>
                <c:pt idx="14">
                  <c:v>3.2364899999999999</c:v>
                </c:pt>
                <c:pt idx="15">
                  <c:v>3.3405100000000001</c:v>
                </c:pt>
                <c:pt idx="16">
                  <c:v>0</c:v>
                </c:pt>
                <c:pt idx="17">
                  <c:v>0</c:v>
                </c:pt>
                <c:pt idx="18">
                  <c:v>0</c:v>
                </c:pt>
                <c:pt idx="19">
                  <c:v>3.7713100000000002</c:v>
                </c:pt>
                <c:pt idx="20">
                  <c:v>3.8516300000000001</c:v>
                </c:pt>
                <c:pt idx="21">
                  <c:v>3.87941</c:v>
                </c:pt>
                <c:pt idx="22">
                  <c:v>4.0278299999999998</c:v>
                </c:pt>
                <c:pt idx="23">
                  <c:v>4.0433399999999997</c:v>
                </c:pt>
                <c:pt idx="24">
                  <c:v>4.1912000000000003</c:v>
                </c:pt>
                <c:pt idx="25">
                  <c:v>4.2302600000000004</c:v>
                </c:pt>
                <c:pt idx="26">
                  <c:v>4.2387499999999996</c:v>
                </c:pt>
                <c:pt idx="27">
                  <c:v>4.30206</c:v>
                </c:pt>
                <c:pt idx="28">
                  <c:v>4.3037999999999998</c:v>
                </c:pt>
                <c:pt idx="29">
                  <c:v>4.5302800000000003</c:v>
                </c:pt>
                <c:pt idx="30">
                  <c:v>4.5310800000000002</c:v>
                </c:pt>
                <c:pt idx="31">
                  <c:v>4.5972600000000003</c:v>
                </c:pt>
              </c:numCache>
            </c:numRef>
          </c:val>
          <c:extLst>
            <c:ext xmlns:c16="http://schemas.microsoft.com/office/drawing/2014/chart" uri="{C3380CC4-5D6E-409C-BE32-E72D297353CC}">
              <c16:uniqueId val="{00000002-3D6B-3947-9211-B279979102EF}"/>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'7'!$AH$26</c:f>
              <c:strCache>
                <c:ptCount val="1"/>
                <c:pt idx="0">
                  <c:v>London</c:v>
                </c:pt>
              </c:strCache>
            </c:strRef>
          </c:tx>
          <c:spPr>
            <a:ln w="31750">
              <a:solidFill>
                <a:schemeClr val="bg1">
                  <a:lumMod val="50000"/>
                </a:schemeClr>
              </a:solidFill>
              <a:prstDash val="solid"/>
            </a:ln>
          </c:spPr>
          <c:marker>
            <c:symbol val="none"/>
          </c:marker>
          <c:cat>
            <c:strRef>
              <c:f>'7'!$AD$27:$AD$58</c:f>
              <c:strCache>
                <c:ptCount val="32"/>
                <c:pt idx="0">
                  <c:v>Wandsworth</c:v>
                </c:pt>
                <c:pt idx="1">
                  <c:v>Islington</c:v>
                </c:pt>
                <c:pt idx="2">
                  <c:v>Richmond</c:v>
                </c:pt>
                <c:pt idx="3">
                  <c:v>Westminster</c:v>
                </c:pt>
                <c:pt idx="4">
                  <c:v>Bromley</c:v>
                </c:pt>
                <c:pt idx="5">
                  <c:v>Havering</c:v>
                </c:pt>
                <c:pt idx="6">
                  <c:v>Kensington and Chelsea</c:v>
                </c:pt>
                <c:pt idx="7">
                  <c:v>Haringey</c:v>
                </c:pt>
                <c:pt idx="8">
                  <c:v>Barnet</c:v>
                </c:pt>
                <c:pt idx="9">
                  <c:v>Redbridge</c:v>
                </c:pt>
                <c:pt idx="10">
                  <c:v>Croydon</c:v>
                </c:pt>
                <c:pt idx="11">
                  <c:v>Tower Hamlets</c:v>
                </c:pt>
                <c:pt idx="12">
                  <c:v>Southwark</c:v>
                </c:pt>
                <c:pt idx="13">
                  <c:v>Kingston</c:v>
                </c:pt>
                <c:pt idx="14">
                  <c:v>Ealing</c:v>
                </c:pt>
                <c:pt idx="15">
                  <c:v>Brent</c:v>
                </c:pt>
                <c:pt idx="16">
                  <c:v>Merton</c:v>
                </c:pt>
                <c:pt idx="17">
                  <c:v>Harrow</c:v>
                </c:pt>
                <c:pt idx="18">
                  <c:v>Sutton</c:v>
                </c:pt>
                <c:pt idx="19">
                  <c:v>Camden</c:v>
                </c:pt>
                <c:pt idx="20">
                  <c:v>Enfield</c:v>
                </c:pt>
                <c:pt idx="21">
                  <c:v>Waltham Forest</c:v>
                </c:pt>
                <c:pt idx="22">
                  <c:v>Newham</c:v>
                </c:pt>
                <c:pt idx="23">
                  <c:v>Hammersmith and Fulham</c:v>
                </c:pt>
                <c:pt idx="24">
                  <c:v>Barking and Dagenham</c:v>
                </c:pt>
                <c:pt idx="25">
                  <c:v>Hillingdon</c:v>
                </c:pt>
                <c:pt idx="26">
                  <c:v>Hackney</c:v>
                </c:pt>
                <c:pt idx="27">
                  <c:v>Hounslow</c:v>
                </c:pt>
                <c:pt idx="28">
                  <c:v>Lewisham</c:v>
                </c:pt>
                <c:pt idx="29">
                  <c:v>Bexley</c:v>
                </c:pt>
                <c:pt idx="30">
                  <c:v>Greenwich</c:v>
                </c:pt>
                <c:pt idx="31">
                  <c:v>Lambeth</c:v>
                </c:pt>
              </c:strCache>
            </c:strRef>
          </c:cat>
          <c:val>
            <c:numRef>
              <c:f>'7'!$AH$27:$AH$58</c:f>
              <c:numCache>
                <c:formatCode>General</c:formatCode>
                <c:ptCount val="32"/>
                <c:pt idx="0">
                  <c:v>3.48</c:v>
                </c:pt>
                <c:pt idx="1">
                  <c:v>3.48</c:v>
                </c:pt>
                <c:pt idx="2">
                  <c:v>3.48</c:v>
                </c:pt>
                <c:pt idx="3">
                  <c:v>3.48</c:v>
                </c:pt>
                <c:pt idx="4">
                  <c:v>3.48</c:v>
                </c:pt>
                <c:pt idx="5">
                  <c:v>3.48</c:v>
                </c:pt>
                <c:pt idx="6">
                  <c:v>3.48</c:v>
                </c:pt>
                <c:pt idx="7">
                  <c:v>3.48</c:v>
                </c:pt>
                <c:pt idx="8">
                  <c:v>3.48</c:v>
                </c:pt>
                <c:pt idx="9">
                  <c:v>3.48</c:v>
                </c:pt>
                <c:pt idx="10">
                  <c:v>3.48</c:v>
                </c:pt>
                <c:pt idx="11">
                  <c:v>3.48</c:v>
                </c:pt>
                <c:pt idx="12">
                  <c:v>3.48</c:v>
                </c:pt>
                <c:pt idx="13">
                  <c:v>3.48</c:v>
                </c:pt>
                <c:pt idx="14">
                  <c:v>3.48</c:v>
                </c:pt>
                <c:pt idx="15">
                  <c:v>3.48</c:v>
                </c:pt>
                <c:pt idx="16">
                  <c:v>3.48</c:v>
                </c:pt>
                <c:pt idx="17">
                  <c:v>3.48</c:v>
                </c:pt>
                <c:pt idx="18">
                  <c:v>3.48</c:v>
                </c:pt>
                <c:pt idx="19">
                  <c:v>3.48</c:v>
                </c:pt>
                <c:pt idx="20">
                  <c:v>3.48</c:v>
                </c:pt>
                <c:pt idx="21">
                  <c:v>3.48</c:v>
                </c:pt>
                <c:pt idx="22">
                  <c:v>3.48</c:v>
                </c:pt>
                <c:pt idx="23">
                  <c:v>3.48</c:v>
                </c:pt>
                <c:pt idx="24">
                  <c:v>3.48</c:v>
                </c:pt>
                <c:pt idx="25">
                  <c:v>3.48</c:v>
                </c:pt>
                <c:pt idx="26">
                  <c:v>3.48</c:v>
                </c:pt>
                <c:pt idx="27">
                  <c:v>3.48</c:v>
                </c:pt>
                <c:pt idx="28">
                  <c:v>3.48</c:v>
                </c:pt>
                <c:pt idx="29">
                  <c:v>3.48</c:v>
                </c:pt>
                <c:pt idx="30">
                  <c:v>3.48</c:v>
                </c:pt>
                <c:pt idx="31">
                  <c:v>3.48</c:v>
                </c:pt>
              </c:numCache>
            </c:numRef>
          </c:val>
          <c:smooth val="0"/>
          <c:extLst>
            <c:ext xmlns:c16="http://schemas.microsoft.com/office/drawing/2014/chart" uri="{C3380CC4-5D6E-409C-BE32-E72D297353CC}">
              <c16:uniqueId val="{00000003-3D6B-3947-9211-B279979102EF}"/>
            </c:ext>
          </c:extLst>
        </c:ser>
        <c:ser>
          <c:idx val="4"/>
          <c:order val="4"/>
          <c:tx>
            <c:strRef>
              <c:f>'7'!$AI$26</c:f>
              <c:strCache>
                <c:ptCount val="1"/>
                <c:pt idx="0">
                  <c:v>England</c:v>
                </c:pt>
              </c:strCache>
            </c:strRef>
          </c:tx>
          <c:spPr>
            <a:ln w="31750">
              <a:solidFill>
                <a:schemeClr val="tx1"/>
              </a:solidFill>
              <a:prstDash val="solid"/>
            </a:ln>
          </c:spPr>
          <c:marker>
            <c:symbol val="none"/>
          </c:marker>
          <c:cat>
            <c:strRef>
              <c:f>'7'!$AD$27:$AD$58</c:f>
              <c:strCache>
                <c:ptCount val="32"/>
                <c:pt idx="0">
                  <c:v>Wandsworth</c:v>
                </c:pt>
                <c:pt idx="1">
                  <c:v>Islington</c:v>
                </c:pt>
                <c:pt idx="2">
                  <c:v>Richmond</c:v>
                </c:pt>
                <c:pt idx="3">
                  <c:v>Westminster</c:v>
                </c:pt>
                <c:pt idx="4">
                  <c:v>Bromley</c:v>
                </c:pt>
                <c:pt idx="5">
                  <c:v>Havering</c:v>
                </c:pt>
                <c:pt idx="6">
                  <c:v>Kensington and Chelsea</c:v>
                </c:pt>
                <c:pt idx="7">
                  <c:v>Haringey</c:v>
                </c:pt>
                <c:pt idx="8">
                  <c:v>Barnet</c:v>
                </c:pt>
                <c:pt idx="9">
                  <c:v>Redbridge</c:v>
                </c:pt>
                <c:pt idx="10">
                  <c:v>Croydon</c:v>
                </c:pt>
                <c:pt idx="11">
                  <c:v>Tower Hamlets</c:v>
                </c:pt>
                <c:pt idx="12">
                  <c:v>Southwark</c:v>
                </c:pt>
                <c:pt idx="13">
                  <c:v>Kingston</c:v>
                </c:pt>
                <c:pt idx="14">
                  <c:v>Ealing</c:v>
                </c:pt>
                <c:pt idx="15">
                  <c:v>Brent</c:v>
                </c:pt>
                <c:pt idx="16">
                  <c:v>Merton</c:v>
                </c:pt>
                <c:pt idx="17">
                  <c:v>Harrow</c:v>
                </c:pt>
                <c:pt idx="18">
                  <c:v>Sutton</c:v>
                </c:pt>
                <c:pt idx="19">
                  <c:v>Camden</c:v>
                </c:pt>
                <c:pt idx="20">
                  <c:v>Enfield</c:v>
                </c:pt>
                <c:pt idx="21">
                  <c:v>Waltham Forest</c:v>
                </c:pt>
                <c:pt idx="22">
                  <c:v>Newham</c:v>
                </c:pt>
                <c:pt idx="23">
                  <c:v>Hammersmith and Fulham</c:v>
                </c:pt>
                <c:pt idx="24">
                  <c:v>Barking and Dagenham</c:v>
                </c:pt>
                <c:pt idx="25">
                  <c:v>Hillingdon</c:v>
                </c:pt>
                <c:pt idx="26">
                  <c:v>Hackney</c:v>
                </c:pt>
                <c:pt idx="27">
                  <c:v>Hounslow</c:v>
                </c:pt>
                <c:pt idx="28">
                  <c:v>Lewisham</c:v>
                </c:pt>
                <c:pt idx="29">
                  <c:v>Bexley</c:v>
                </c:pt>
                <c:pt idx="30">
                  <c:v>Greenwich</c:v>
                </c:pt>
                <c:pt idx="31">
                  <c:v>Lambeth</c:v>
                </c:pt>
              </c:strCache>
            </c:strRef>
          </c:cat>
          <c:val>
            <c:numRef>
              <c:f>'7'!$AI$27:$AI$58</c:f>
              <c:numCache>
                <c:formatCode>General</c:formatCode>
                <c:ptCount val="32"/>
                <c:pt idx="0">
                  <c:v>3.93</c:v>
                </c:pt>
                <c:pt idx="1">
                  <c:v>3.93</c:v>
                </c:pt>
                <c:pt idx="2">
                  <c:v>3.93</c:v>
                </c:pt>
                <c:pt idx="3">
                  <c:v>3.93</c:v>
                </c:pt>
                <c:pt idx="4">
                  <c:v>3.93</c:v>
                </c:pt>
                <c:pt idx="5">
                  <c:v>3.93</c:v>
                </c:pt>
                <c:pt idx="6">
                  <c:v>3.93</c:v>
                </c:pt>
                <c:pt idx="7">
                  <c:v>3.93</c:v>
                </c:pt>
                <c:pt idx="8">
                  <c:v>3.93</c:v>
                </c:pt>
                <c:pt idx="9">
                  <c:v>3.93</c:v>
                </c:pt>
                <c:pt idx="10">
                  <c:v>3.93</c:v>
                </c:pt>
                <c:pt idx="11">
                  <c:v>3.93</c:v>
                </c:pt>
                <c:pt idx="12">
                  <c:v>3.93</c:v>
                </c:pt>
                <c:pt idx="13">
                  <c:v>3.93</c:v>
                </c:pt>
                <c:pt idx="14">
                  <c:v>3.93</c:v>
                </c:pt>
                <c:pt idx="15">
                  <c:v>3.93</c:v>
                </c:pt>
                <c:pt idx="16">
                  <c:v>3.93</c:v>
                </c:pt>
                <c:pt idx="17">
                  <c:v>3.93</c:v>
                </c:pt>
                <c:pt idx="18">
                  <c:v>3.93</c:v>
                </c:pt>
                <c:pt idx="19">
                  <c:v>3.93</c:v>
                </c:pt>
                <c:pt idx="20">
                  <c:v>3.93</c:v>
                </c:pt>
                <c:pt idx="21">
                  <c:v>3.93</c:v>
                </c:pt>
                <c:pt idx="22">
                  <c:v>3.93</c:v>
                </c:pt>
                <c:pt idx="23">
                  <c:v>3.93</c:v>
                </c:pt>
                <c:pt idx="24">
                  <c:v>3.93</c:v>
                </c:pt>
                <c:pt idx="25">
                  <c:v>3.93</c:v>
                </c:pt>
                <c:pt idx="26">
                  <c:v>3.93</c:v>
                </c:pt>
                <c:pt idx="27">
                  <c:v>3.93</c:v>
                </c:pt>
                <c:pt idx="28">
                  <c:v>3.93</c:v>
                </c:pt>
                <c:pt idx="29">
                  <c:v>3.93</c:v>
                </c:pt>
                <c:pt idx="30">
                  <c:v>3.93</c:v>
                </c:pt>
                <c:pt idx="31">
                  <c:v>3.93</c:v>
                </c:pt>
              </c:numCache>
            </c:numRef>
          </c:val>
          <c:smooth val="0"/>
          <c:extLst>
            <c:ext xmlns:c16="http://schemas.microsoft.com/office/drawing/2014/chart" uri="{C3380CC4-5D6E-409C-BE32-E72D297353CC}">
              <c16:uniqueId val="{00000004-3D6B-3947-9211-B279979102EF}"/>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'7'!$U$4</c:f>
              <c:strCache>
                <c:ptCount val="1"/>
                <c:pt idx="0">
                  <c:v>per 1,000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'7'!$Y$1</c:f>
              <c:strCache>
                <c:ptCount val="1"/>
                <c:pt idx="0">
                  <c:v>England</c:v>
                </c:pt>
              </c:strCache>
            </c:strRef>
          </c:tx>
          <c:spPr>
            <a:ln w="38100">
              <a:solidFill>
                <a:schemeClr val="tx1"/>
              </a:solidFill>
              <a:prstDash val="solid"/>
            </a:ln>
          </c:spPr>
          <c:marker>
            <c:symbol val="none"/>
          </c:marker>
          <c:cat>
            <c:strRef>
              <c:f>'7'!$X$2:$X$21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'7'!$Y$2:$Y$21</c:f>
              <c:numCache>
                <c:formatCode>General</c:formatCode>
                <c:ptCount val="20"/>
                <c:pt idx="0">
                  <c:v>5.36</c:v>
                </c:pt>
                <c:pt idx="1">
                  <c:v>5.23</c:v>
                </c:pt>
                <c:pt idx="2">
                  <c:v>5.13</c:v>
                </c:pt>
                <c:pt idx="3">
                  <c:v>5.03</c:v>
                </c:pt>
                <c:pt idx="4">
                  <c:v>4.9400000000000004</c:v>
                </c:pt>
                <c:pt idx="5">
                  <c:v>4.84</c:v>
                </c:pt>
                <c:pt idx="6">
                  <c:v>4.71</c:v>
                </c:pt>
                <c:pt idx="7">
                  <c:v>4.5599999999999996</c:v>
                </c:pt>
                <c:pt idx="8">
                  <c:v>4.43</c:v>
                </c:pt>
                <c:pt idx="9">
                  <c:v>4.26</c:v>
                </c:pt>
                <c:pt idx="10">
                  <c:v>4.1399999999999997</c:v>
                </c:pt>
                <c:pt idx="11">
                  <c:v>3.97</c:v>
                </c:pt>
                <c:pt idx="12">
                  <c:v>3.89</c:v>
                </c:pt>
                <c:pt idx="13">
                  <c:v>3.88</c:v>
                </c:pt>
                <c:pt idx="14">
                  <c:v>3.92</c:v>
                </c:pt>
                <c:pt idx="15">
                  <c:v>3.93</c:v>
                </c:pt>
                <c:pt idx="16">
                  <c:v>3.95</c:v>
                </c:pt>
                <c:pt idx="17">
                  <c:v>3.9</c:v>
                </c:pt>
                <c:pt idx="18">
                  <c:v>3.93</c:v>
                </c:pt>
                <c:pt idx="19">
                  <c:v>3.93</c:v>
                </c:pt>
              </c:numCache>
            </c:numRef>
          </c:val>
          <c:smooth val="0"/>
          <c:extLst>
            <c:ext xmlns:c16="http://schemas.microsoft.com/office/drawing/2014/chart" uri="{C3380CC4-5D6E-409C-BE32-E72D297353CC}">
              <c16:uniqueId val="{00000000-8CBA-4144-A09F-389887F9394B}"/>
            </c:ext>
          </c:extLst>
        </c:ser>
        <c:ser>
          <c:idx val="1"/>
          <c:order val="1"/>
          <c:tx>
            <c:strRef>
              <c:f>'7'!$Z$1</c:f>
              <c:strCache>
                <c:ptCount val="1"/>
                <c:pt idx="0">
                  <c:v>London</c:v>
                </c:pt>
              </c:strCache>
            </c:strRef>
          </c:tx>
          <c:spPr>
            <a:ln w="38100">
              <a:solidFill>
                <a:schemeClr val="bg1">
                  <a:lumMod val="50000"/>
                </a:schemeClr>
              </a:solidFill>
              <a:prstDash val="solid"/>
            </a:ln>
          </c:spPr>
          <c:marker>
            <c:symbol val="none"/>
          </c:marker>
          <c:cat>
            <c:strRef>
              <c:f>'7'!$X$2:$X$21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'7'!$Z$2:$Z$21</c:f>
              <c:numCache>
                <c:formatCode>General</c:formatCode>
                <c:ptCount val="20"/>
                <c:pt idx="0">
                  <c:v>5.71</c:v>
                </c:pt>
                <c:pt idx="1">
                  <c:v>5.4</c:v>
                </c:pt>
                <c:pt idx="2">
                  <c:v>5.22</c:v>
                </c:pt>
                <c:pt idx="3">
                  <c:v>5.04</c:v>
                </c:pt>
                <c:pt idx="4">
                  <c:v>4.83</c:v>
                </c:pt>
                <c:pt idx="5">
                  <c:v>4.57</c:v>
                </c:pt>
                <c:pt idx="6">
                  <c:v>4.43</c:v>
                </c:pt>
                <c:pt idx="7">
                  <c:v>4.4800000000000004</c:v>
                </c:pt>
                <c:pt idx="8">
                  <c:v>4.4400000000000004</c:v>
                </c:pt>
                <c:pt idx="9">
                  <c:v>4.2300000000000004</c:v>
                </c:pt>
                <c:pt idx="10">
                  <c:v>3.94</c:v>
                </c:pt>
                <c:pt idx="11">
                  <c:v>3.59</c:v>
                </c:pt>
                <c:pt idx="12">
                  <c:v>3.38</c:v>
                </c:pt>
                <c:pt idx="13">
                  <c:v>3.2</c:v>
                </c:pt>
                <c:pt idx="14">
                  <c:v>3.32</c:v>
                </c:pt>
                <c:pt idx="15">
                  <c:v>3.3</c:v>
                </c:pt>
                <c:pt idx="16">
                  <c:v>3.39</c:v>
                </c:pt>
                <c:pt idx="17">
                  <c:v>3.43</c:v>
                </c:pt>
                <c:pt idx="18">
                  <c:v>3.54</c:v>
                </c:pt>
                <c:pt idx="19">
                  <c:v>3.48</c:v>
                </c:pt>
              </c:numCache>
            </c:numRef>
          </c:val>
          <c:smooth val="0"/>
          <c:extLst>
            <c:ext xmlns:c16="http://schemas.microsoft.com/office/drawing/2014/chart" uri="{C3380CC4-5D6E-409C-BE32-E72D297353CC}">
              <c16:uniqueId val="{00000001-8CBA-4144-A09F-389887F9394B}"/>
            </c:ext>
          </c:extLst>
        </c:ser>
        <c:ser>
          <c:idx val="2"/>
          <c:order val="2"/>
          <c:tx>
            <c:strRef>
              <c:f>'7'!$AA$1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'7'!$AA$2:$AA$21</c:f>
              <c:numCache>
                <c:formatCode>General</c:formatCode>
                <c:ptCount val="20"/>
                <c:pt idx="0">
                  <c:v>4.08</c:v>
                </c:pt>
                <c:pt idx="1">
                  <c:v>3.18</c:v>
                </c:pt>
                <c:pt idx="2">
                  <c:v>2.72</c:v>
                </c:pt>
                <c:pt idx="3">
                  <c:v>2.27</c:v>
                </c:pt>
                <c:pt idx="4">
                  <c:v>2.5499999999999998</c:v>
                </c:pt>
                <c:pt idx="5">
                  <c:v>2.23</c:v>
                </c:pt>
                <c:pt idx="6">
                  <c:v>2.79</c:v>
                </c:pt>
                <c:pt idx="7">
                  <c:v>2.75</c:v>
                </c:pt>
                <c:pt idx="8">
                  <c:v>3.3</c:v>
                </c:pt>
                <c:pt idx="9">
                  <c:v>2.71</c:v>
                </c:pt>
                <c:pt idx="10">
                  <c:v>2.77</c:v>
                </c:pt>
                <c:pt idx="11">
                  <c:v>2.65</c:v>
                </c:pt>
                <c:pt idx="12">
                  <c:v>3.62</c:v>
                </c:pt>
                <c:pt idx="13">
                  <c:v>2.97</c:v>
                </c:pt>
                <c:pt idx="14">
                  <c:v>2.5</c:v>
                </c:pt>
                <c:pt idx="15">
                  <c:v>1.51</c:v>
                </c:pt>
                <c:pt idx="16">
                  <c:v>2.16</c:v>
                </c:pt>
                <c:pt idx="17">
                  <c:v>2.61</c:v>
                </c:pt>
                <c:pt idx="18">
                  <c:v>3.16</c:v>
                </c:pt>
                <c:pt idx="19">
                  <c:v>2.3458399999999999</c:v>
                </c:pt>
              </c:numCache>
            </c:numRef>
          </c:val>
          <c:smooth val="0"/>
          <c:extLst>
            <c:ext xmlns:c16="http://schemas.microsoft.com/office/drawing/2014/chart" uri="{C3380CC4-5D6E-409C-BE32-E72D297353CC}">
              <c16:uniqueId val="{00000002-8CBA-4144-A09F-389887F9394B}"/>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'7'!$U$4</c:f>
              <c:strCache>
                <c:ptCount val="1"/>
                <c:pt idx="0">
                  <c:v>per 1,000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'8'!$AE$26</c:f>
              <c:strCache>
                <c:ptCount val="1"/>
                <c:pt idx="0">
                  <c:v>Richmond</c:v>
                </c:pt>
              </c:strCache>
            </c:strRef>
          </c:tx>
          <c:spPr>
            <a:solidFill>
              <a:srgbClr val="7030A0"/>
            </a:solidFill>
            <a:ln>
              <a:solidFill>
                <a:schemeClr val="accent4">
                  <a:lumMod val="50000"/>
                </a:schemeClr>
              </a:solidFill>
              <a:prstDash val="solid"/>
            </a:ln>
          </c:spPr>
          <c:invertIfNegative val="0"/>
          <c:cat>
            <c:strRef>
              <c:f>'8'!$AD$27:$AD$58</c:f>
              <c:strCache>
                <c:ptCount val="32"/>
                <c:pt idx="0">
                  <c:v>Richmond</c:v>
                </c:pt>
                <c:pt idx="1">
                  <c:v>Kensington and Chelsea</c:v>
                </c:pt>
                <c:pt idx="2">
                  <c:v>Sutton</c:v>
                </c:pt>
                <c:pt idx="3">
                  <c:v>Bromley</c:v>
                </c:pt>
                <c:pt idx="4">
                  <c:v>Kingston</c:v>
                </c:pt>
                <c:pt idx="5">
                  <c:v>Barnet</c:v>
                </c:pt>
                <c:pt idx="6">
                  <c:v>Hammersmith and Fulham</c:v>
                </c:pt>
                <c:pt idx="7">
                  <c:v>Wandsworth</c:v>
                </c:pt>
                <c:pt idx="8">
                  <c:v>Merton</c:v>
                </c:pt>
                <c:pt idx="9">
                  <c:v>Waltham Forest</c:v>
                </c:pt>
                <c:pt idx="10">
                  <c:v>Harrow</c:v>
                </c:pt>
                <c:pt idx="11">
                  <c:v>Camden</c:v>
                </c:pt>
                <c:pt idx="12">
                  <c:v>Hillingdon</c:v>
                </c:pt>
                <c:pt idx="13">
                  <c:v>Brent</c:v>
                </c:pt>
                <c:pt idx="14">
                  <c:v>Lewisham</c:v>
                </c:pt>
                <c:pt idx="15">
                  <c:v>Croydon</c:v>
                </c:pt>
                <c:pt idx="16">
                  <c:v>Islington</c:v>
                </c:pt>
                <c:pt idx="17">
                  <c:v>Ealing</c:v>
                </c:pt>
                <c:pt idx="18">
                  <c:v>Bexley</c:v>
                </c:pt>
                <c:pt idx="19">
                  <c:v>Haringey</c:v>
                </c:pt>
                <c:pt idx="20">
                  <c:v>Havering</c:v>
                </c:pt>
                <c:pt idx="21">
                  <c:v>Redbridge</c:v>
                </c:pt>
                <c:pt idx="22">
                  <c:v>Hackney</c:v>
                </c:pt>
                <c:pt idx="23">
                  <c:v>Hounslow</c:v>
                </c:pt>
                <c:pt idx="24">
                  <c:v>Lambeth</c:v>
                </c:pt>
                <c:pt idx="25">
                  <c:v>Tower Hamlets</c:v>
                </c:pt>
                <c:pt idx="26">
                  <c:v>Greenwich</c:v>
                </c:pt>
                <c:pt idx="27">
                  <c:v>Southwark</c:v>
                </c:pt>
                <c:pt idx="28">
                  <c:v>Enfield</c:v>
                </c:pt>
                <c:pt idx="29">
                  <c:v>Westminster</c:v>
                </c:pt>
                <c:pt idx="30">
                  <c:v>Newham</c:v>
                </c:pt>
                <c:pt idx="31">
                  <c:v>Barking and Dagenham</c:v>
                </c:pt>
              </c:strCache>
            </c:strRef>
          </c:cat>
          <c:val>
            <c:numRef>
              <c:f>'8'!$AE$27:$AE$58</c:f>
              <c:numCache>
                <c:formatCode>General</c:formatCode>
                <c:ptCount val="32"/>
                <c:pt idx="0">
                  <c:v>5.6657200000000003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F523-8E43-9401-593D0C2BF218}"/>
            </c:ext>
          </c:extLst>
        </c:ser>
        <c:ser>
          <c:idx val="1"/>
          <c:order val="1"/>
          <c:tx>
            <c:strRef>
              <c:f>'8'!$AF$26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'8'!$AD$27:$AD$58</c:f>
              <c:strCache>
                <c:ptCount val="32"/>
                <c:pt idx="0">
                  <c:v>Richmond</c:v>
                </c:pt>
                <c:pt idx="1">
                  <c:v>Kensington and Chelsea</c:v>
                </c:pt>
                <c:pt idx="2">
                  <c:v>Sutton</c:v>
                </c:pt>
                <c:pt idx="3">
                  <c:v>Bromley</c:v>
                </c:pt>
                <c:pt idx="4">
                  <c:v>Kingston</c:v>
                </c:pt>
                <c:pt idx="5">
                  <c:v>Barnet</c:v>
                </c:pt>
                <c:pt idx="6">
                  <c:v>Hammersmith and Fulham</c:v>
                </c:pt>
                <c:pt idx="7">
                  <c:v>Wandsworth</c:v>
                </c:pt>
                <c:pt idx="8">
                  <c:v>Merton</c:v>
                </c:pt>
                <c:pt idx="9">
                  <c:v>Waltham Forest</c:v>
                </c:pt>
                <c:pt idx="10">
                  <c:v>Harrow</c:v>
                </c:pt>
                <c:pt idx="11">
                  <c:v>Camden</c:v>
                </c:pt>
                <c:pt idx="12">
                  <c:v>Hillingdon</c:v>
                </c:pt>
                <c:pt idx="13">
                  <c:v>Brent</c:v>
                </c:pt>
                <c:pt idx="14">
                  <c:v>Lewisham</c:v>
                </c:pt>
                <c:pt idx="15">
                  <c:v>Croydon</c:v>
                </c:pt>
                <c:pt idx="16">
                  <c:v>Islington</c:v>
                </c:pt>
                <c:pt idx="17">
                  <c:v>Ealing</c:v>
                </c:pt>
                <c:pt idx="18">
                  <c:v>Bexley</c:v>
                </c:pt>
                <c:pt idx="19">
                  <c:v>Haringey</c:v>
                </c:pt>
                <c:pt idx="20">
                  <c:v>Havering</c:v>
                </c:pt>
                <c:pt idx="21">
                  <c:v>Redbridge</c:v>
                </c:pt>
                <c:pt idx="22">
                  <c:v>Hackney</c:v>
                </c:pt>
                <c:pt idx="23">
                  <c:v>Hounslow</c:v>
                </c:pt>
                <c:pt idx="24">
                  <c:v>Lambeth</c:v>
                </c:pt>
                <c:pt idx="25">
                  <c:v>Tower Hamlets</c:v>
                </c:pt>
                <c:pt idx="26">
                  <c:v>Greenwich</c:v>
                </c:pt>
                <c:pt idx="27">
                  <c:v>Southwark</c:v>
                </c:pt>
                <c:pt idx="28">
                  <c:v>Enfield</c:v>
                </c:pt>
                <c:pt idx="29">
                  <c:v>Westminster</c:v>
                </c:pt>
                <c:pt idx="30">
                  <c:v>Newham</c:v>
                </c:pt>
                <c:pt idx="31">
                  <c:v>Barking and Dagenham</c:v>
                </c:pt>
              </c:strCache>
            </c:strRef>
          </c:cat>
          <c:val>
            <c:numRef>
              <c:f>'8'!$AF$27:$AF$58</c:f>
              <c:numCache>
                <c:formatCode>General</c:formatCode>
                <c:ptCount val="32"/>
                <c:pt idx="0">
                  <c:v>0</c:v>
                </c:pt>
                <c:pt idx="1">
                  <c:v>0</c:v>
                </c:pt>
                <c:pt idx="2">
                  <c:v>6.8601599999999996</c:v>
                </c:pt>
                <c:pt idx="3">
                  <c:v>7.6811600000000002</c:v>
                </c:pt>
                <c:pt idx="4">
                  <c:v>7.69231</c:v>
                </c:pt>
                <c:pt idx="5">
                  <c:v>7.7114399999999996</c:v>
                </c:pt>
                <c:pt idx="6">
                  <c:v>0</c:v>
                </c:pt>
                <c:pt idx="7">
                  <c:v>0</c:v>
                </c:pt>
                <c:pt idx="8">
                  <c:v>7.9812200000000004</c:v>
                </c:pt>
                <c:pt idx="9">
                  <c:v>0</c:v>
                </c:pt>
                <c:pt idx="10">
                  <c:v>8.3333300000000001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F523-8E43-9401-593D0C2BF218}"/>
            </c:ext>
          </c:extLst>
        </c:ser>
        <c:ser>
          <c:idx val="2"/>
          <c:order val="2"/>
          <c:tx>
            <c:strRef>
              <c:f>'8'!$AG$26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'8'!$AD$27:$AD$58</c:f>
              <c:strCache>
                <c:ptCount val="32"/>
                <c:pt idx="0">
                  <c:v>Richmond</c:v>
                </c:pt>
                <c:pt idx="1">
                  <c:v>Kensington and Chelsea</c:v>
                </c:pt>
                <c:pt idx="2">
                  <c:v>Sutton</c:v>
                </c:pt>
                <c:pt idx="3">
                  <c:v>Bromley</c:v>
                </c:pt>
                <c:pt idx="4">
                  <c:v>Kingston</c:v>
                </c:pt>
                <c:pt idx="5">
                  <c:v>Barnet</c:v>
                </c:pt>
                <c:pt idx="6">
                  <c:v>Hammersmith and Fulham</c:v>
                </c:pt>
                <c:pt idx="7">
                  <c:v>Wandsworth</c:v>
                </c:pt>
                <c:pt idx="8">
                  <c:v>Merton</c:v>
                </c:pt>
                <c:pt idx="9">
                  <c:v>Waltham Forest</c:v>
                </c:pt>
                <c:pt idx="10">
                  <c:v>Harrow</c:v>
                </c:pt>
                <c:pt idx="11">
                  <c:v>Camden</c:v>
                </c:pt>
                <c:pt idx="12">
                  <c:v>Hillingdon</c:v>
                </c:pt>
                <c:pt idx="13">
                  <c:v>Brent</c:v>
                </c:pt>
                <c:pt idx="14">
                  <c:v>Lewisham</c:v>
                </c:pt>
                <c:pt idx="15">
                  <c:v>Croydon</c:v>
                </c:pt>
                <c:pt idx="16">
                  <c:v>Islington</c:v>
                </c:pt>
                <c:pt idx="17">
                  <c:v>Ealing</c:v>
                </c:pt>
                <c:pt idx="18">
                  <c:v>Bexley</c:v>
                </c:pt>
                <c:pt idx="19">
                  <c:v>Haringey</c:v>
                </c:pt>
                <c:pt idx="20">
                  <c:v>Havering</c:v>
                </c:pt>
                <c:pt idx="21">
                  <c:v>Redbridge</c:v>
                </c:pt>
                <c:pt idx="22">
                  <c:v>Hackney</c:v>
                </c:pt>
                <c:pt idx="23">
                  <c:v>Hounslow</c:v>
                </c:pt>
                <c:pt idx="24">
                  <c:v>Lambeth</c:v>
                </c:pt>
                <c:pt idx="25">
                  <c:v>Tower Hamlets</c:v>
                </c:pt>
                <c:pt idx="26">
                  <c:v>Greenwich</c:v>
                </c:pt>
                <c:pt idx="27">
                  <c:v>Southwark</c:v>
                </c:pt>
                <c:pt idx="28">
                  <c:v>Enfield</c:v>
                </c:pt>
                <c:pt idx="29">
                  <c:v>Westminster</c:v>
                </c:pt>
                <c:pt idx="30">
                  <c:v>Newham</c:v>
                </c:pt>
                <c:pt idx="31">
                  <c:v>Barking and Dagenham</c:v>
                </c:pt>
              </c:strCache>
            </c:strRef>
          </c:cat>
          <c:val>
            <c:numRef>
              <c:f>'8'!$AG$27:$AG$58</c:f>
              <c:numCache>
                <c:formatCode>General</c:formatCode>
                <c:ptCount val="32"/>
                <c:pt idx="0">
                  <c:v>0</c:v>
                </c:pt>
                <c:pt idx="1">
                  <c:v>6.8376099999999997</c:v>
                </c:pt>
                <c:pt idx="2">
                  <c:v>0</c:v>
                </c:pt>
                <c:pt idx="3">
                  <c:v>0</c:v>
                </c:pt>
                <c:pt idx="4">
                  <c:v>0</c:v>
                </c:pt>
                <c:pt idx="5">
                  <c:v>0</c:v>
                </c:pt>
                <c:pt idx="6">
                  <c:v>7.8341000000000003</c:v>
                </c:pt>
                <c:pt idx="7">
                  <c:v>7.8521900000000002</c:v>
                </c:pt>
                <c:pt idx="8">
                  <c:v>0</c:v>
                </c:pt>
                <c:pt idx="9">
                  <c:v>8.1037300000000005</c:v>
                </c:pt>
                <c:pt idx="10">
                  <c:v>0</c:v>
                </c:pt>
                <c:pt idx="11">
                  <c:v>8.7136899999999997</c:v>
                </c:pt>
                <c:pt idx="12">
                  <c:v>8.7719299999999993</c:v>
                </c:pt>
                <c:pt idx="13">
                  <c:v>8.8989399999999996</c:v>
                </c:pt>
                <c:pt idx="14">
                  <c:v>9.0289599999999997</c:v>
                </c:pt>
                <c:pt idx="15">
                  <c:v>9.0799000000000003</c:v>
                </c:pt>
                <c:pt idx="16">
                  <c:v>9.0909099999999992</c:v>
                </c:pt>
                <c:pt idx="17">
                  <c:v>9.2896199999999993</c:v>
                </c:pt>
                <c:pt idx="18">
                  <c:v>9.4570900000000009</c:v>
                </c:pt>
                <c:pt idx="19">
                  <c:v>9.4786699999999993</c:v>
                </c:pt>
                <c:pt idx="20">
                  <c:v>9.7305399999999995</c:v>
                </c:pt>
                <c:pt idx="21">
                  <c:v>9.8535299999999992</c:v>
                </c:pt>
                <c:pt idx="22">
                  <c:v>9.9744200000000003</c:v>
                </c:pt>
                <c:pt idx="23">
                  <c:v>10.06494</c:v>
                </c:pt>
                <c:pt idx="24">
                  <c:v>10.392609999999999</c:v>
                </c:pt>
                <c:pt idx="25">
                  <c:v>10.544219999999999</c:v>
                </c:pt>
                <c:pt idx="26">
                  <c:v>10.631740000000001</c:v>
                </c:pt>
                <c:pt idx="27">
                  <c:v>10.772360000000001</c:v>
                </c:pt>
                <c:pt idx="28">
                  <c:v>10.83333</c:v>
                </c:pt>
                <c:pt idx="29">
                  <c:v>10.86957</c:v>
                </c:pt>
                <c:pt idx="30">
                  <c:v>11.560689999999999</c:v>
                </c:pt>
                <c:pt idx="31">
                  <c:v>12.746589999999999</c:v>
                </c:pt>
              </c:numCache>
            </c:numRef>
          </c:val>
          <c:extLst>
            <c:ext xmlns:c16="http://schemas.microsoft.com/office/drawing/2014/chart" uri="{C3380CC4-5D6E-409C-BE32-E72D297353CC}">
              <c16:uniqueId val="{00000002-F523-8E43-9401-593D0C2BF218}"/>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'8'!$AH$26</c:f>
              <c:strCache>
                <c:ptCount val="1"/>
                <c:pt idx="0">
                  <c:v>London</c:v>
                </c:pt>
              </c:strCache>
            </c:strRef>
          </c:tx>
          <c:spPr>
            <a:ln w="31750">
              <a:solidFill>
                <a:schemeClr val="bg1">
                  <a:lumMod val="50000"/>
                </a:schemeClr>
              </a:solidFill>
              <a:prstDash val="solid"/>
            </a:ln>
          </c:spPr>
          <c:marker>
            <c:symbol val="none"/>
          </c:marker>
          <c:cat>
            <c:strRef>
              <c:f>'8'!$AD$27:$AD$58</c:f>
              <c:strCache>
                <c:ptCount val="32"/>
                <c:pt idx="0">
                  <c:v>Richmond</c:v>
                </c:pt>
                <c:pt idx="1">
                  <c:v>Kensington and Chelsea</c:v>
                </c:pt>
                <c:pt idx="2">
                  <c:v>Sutton</c:v>
                </c:pt>
                <c:pt idx="3">
                  <c:v>Bromley</c:v>
                </c:pt>
                <c:pt idx="4">
                  <c:v>Kingston</c:v>
                </c:pt>
                <c:pt idx="5">
                  <c:v>Barnet</c:v>
                </c:pt>
                <c:pt idx="6">
                  <c:v>Hammersmith and Fulham</c:v>
                </c:pt>
                <c:pt idx="7">
                  <c:v>Wandsworth</c:v>
                </c:pt>
                <c:pt idx="8">
                  <c:v>Merton</c:v>
                </c:pt>
                <c:pt idx="9">
                  <c:v>Waltham Forest</c:v>
                </c:pt>
                <c:pt idx="10">
                  <c:v>Harrow</c:v>
                </c:pt>
                <c:pt idx="11">
                  <c:v>Camden</c:v>
                </c:pt>
                <c:pt idx="12">
                  <c:v>Hillingdon</c:v>
                </c:pt>
                <c:pt idx="13">
                  <c:v>Brent</c:v>
                </c:pt>
                <c:pt idx="14">
                  <c:v>Lewisham</c:v>
                </c:pt>
                <c:pt idx="15">
                  <c:v>Croydon</c:v>
                </c:pt>
                <c:pt idx="16">
                  <c:v>Islington</c:v>
                </c:pt>
                <c:pt idx="17">
                  <c:v>Ealing</c:v>
                </c:pt>
                <c:pt idx="18">
                  <c:v>Bexley</c:v>
                </c:pt>
                <c:pt idx="19">
                  <c:v>Haringey</c:v>
                </c:pt>
                <c:pt idx="20">
                  <c:v>Havering</c:v>
                </c:pt>
                <c:pt idx="21">
                  <c:v>Redbridge</c:v>
                </c:pt>
                <c:pt idx="22">
                  <c:v>Hackney</c:v>
                </c:pt>
                <c:pt idx="23">
                  <c:v>Hounslow</c:v>
                </c:pt>
                <c:pt idx="24">
                  <c:v>Lambeth</c:v>
                </c:pt>
                <c:pt idx="25">
                  <c:v>Tower Hamlets</c:v>
                </c:pt>
                <c:pt idx="26">
                  <c:v>Greenwich</c:v>
                </c:pt>
                <c:pt idx="27">
                  <c:v>Southwark</c:v>
                </c:pt>
                <c:pt idx="28">
                  <c:v>Enfield</c:v>
                </c:pt>
                <c:pt idx="29">
                  <c:v>Westminster</c:v>
                </c:pt>
                <c:pt idx="30">
                  <c:v>Newham</c:v>
                </c:pt>
                <c:pt idx="31">
                  <c:v>Barking and Dagenham</c:v>
                </c:pt>
              </c:strCache>
            </c:strRef>
          </c:cat>
          <c:val>
            <c:numRef>
              <c:f>'8'!$AH$27:$AH$58</c:f>
              <c:numCache>
                <c:formatCode>General</c:formatCode>
                <c:ptCount val="32"/>
                <c:pt idx="0">
                  <c:v>9.32</c:v>
                </c:pt>
                <c:pt idx="1">
                  <c:v>9.32</c:v>
                </c:pt>
                <c:pt idx="2">
                  <c:v>9.32</c:v>
                </c:pt>
                <c:pt idx="3">
                  <c:v>9.32</c:v>
                </c:pt>
                <c:pt idx="4">
                  <c:v>9.32</c:v>
                </c:pt>
                <c:pt idx="5">
                  <c:v>9.32</c:v>
                </c:pt>
                <c:pt idx="6">
                  <c:v>9.32</c:v>
                </c:pt>
                <c:pt idx="7">
                  <c:v>9.32</c:v>
                </c:pt>
                <c:pt idx="8">
                  <c:v>9.32</c:v>
                </c:pt>
                <c:pt idx="9">
                  <c:v>9.32</c:v>
                </c:pt>
                <c:pt idx="10">
                  <c:v>9.32</c:v>
                </c:pt>
                <c:pt idx="11">
                  <c:v>9.32</c:v>
                </c:pt>
                <c:pt idx="12">
                  <c:v>9.32</c:v>
                </c:pt>
                <c:pt idx="13">
                  <c:v>9.32</c:v>
                </c:pt>
                <c:pt idx="14">
                  <c:v>9.32</c:v>
                </c:pt>
                <c:pt idx="15">
                  <c:v>9.32</c:v>
                </c:pt>
                <c:pt idx="16">
                  <c:v>9.32</c:v>
                </c:pt>
                <c:pt idx="17">
                  <c:v>9.32</c:v>
                </c:pt>
                <c:pt idx="18">
                  <c:v>9.32</c:v>
                </c:pt>
                <c:pt idx="19">
                  <c:v>9.32</c:v>
                </c:pt>
                <c:pt idx="20">
                  <c:v>9.32</c:v>
                </c:pt>
                <c:pt idx="21">
                  <c:v>9.32</c:v>
                </c:pt>
                <c:pt idx="22">
                  <c:v>9.32</c:v>
                </c:pt>
                <c:pt idx="23">
                  <c:v>9.32</c:v>
                </c:pt>
                <c:pt idx="24">
                  <c:v>9.32</c:v>
                </c:pt>
                <c:pt idx="25">
                  <c:v>9.32</c:v>
                </c:pt>
                <c:pt idx="26">
                  <c:v>9.32</c:v>
                </c:pt>
                <c:pt idx="27">
                  <c:v>9.32</c:v>
                </c:pt>
                <c:pt idx="28">
                  <c:v>9.32</c:v>
                </c:pt>
                <c:pt idx="29">
                  <c:v>9.32</c:v>
                </c:pt>
                <c:pt idx="30">
                  <c:v>9.32</c:v>
                </c:pt>
                <c:pt idx="31">
                  <c:v>9.32</c:v>
                </c:pt>
              </c:numCache>
            </c:numRef>
          </c:val>
          <c:smooth val="0"/>
          <c:extLst>
            <c:ext xmlns:c16="http://schemas.microsoft.com/office/drawing/2014/chart" uri="{C3380CC4-5D6E-409C-BE32-E72D297353CC}">
              <c16:uniqueId val="{00000003-F523-8E43-9401-593D0C2BF218}"/>
            </c:ext>
          </c:extLst>
        </c:ser>
        <c:ser>
          <c:idx val="4"/>
          <c:order val="4"/>
          <c:tx>
            <c:strRef>
              <c:f>'8'!$AI$26</c:f>
              <c:strCache>
                <c:ptCount val="1"/>
                <c:pt idx="0">
                  <c:v>England</c:v>
                </c:pt>
              </c:strCache>
            </c:strRef>
          </c:tx>
          <c:spPr>
            <a:ln w="31750">
              <a:solidFill>
                <a:schemeClr val="tx1"/>
              </a:solidFill>
              <a:prstDash val="solid"/>
            </a:ln>
          </c:spPr>
          <c:marker>
            <c:symbol val="none"/>
          </c:marker>
          <c:cat>
            <c:strRef>
              <c:f>'8'!$AD$27:$AD$58</c:f>
              <c:strCache>
                <c:ptCount val="32"/>
                <c:pt idx="0">
                  <c:v>Richmond</c:v>
                </c:pt>
                <c:pt idx="1">
                  <c:v>Kensington and Chelsea</c:v>
                </c:pt>
                <c:pt idx="2">
                  <c:v>Sutton</c:v>
                </c:pt>
                <c:pt idx="3">
                  <c:v>Bromley</c:v>
                </c:pt>
                <c:pt idx="4">
                  <c:v>Kingston</c:v>
                </c:pt>
                <c:pt idx="5">
                  <c:v>Barnet</c:v>
                </c:pt>
                <c:pt idx="6">
                  <c:v>Hammersmith and Fulham</c:v>
                </c:pt>
                <c:pt idx="7">
                  <c:v>Wandsworth</c:v>
                </c:pt>
                <c:pt idx="8">
                  <c:v>Merton</c:v>
                </c:pt>
                <c:pt idx="9">
                  <c:v>Waltham Forest</c:v>
                </c:pt>
                <c:pt idx="10">
                  <c:v>Harrow</c:v>
                </c:pt>
                <c:pt idx="11">
                  <c:v>Camden</c:v>
                </c:pt>
                <c:pt idx="12">
                  <c:v>Hillingdon</c:v>
                </c:pt>
                <c:pt idx="13">
                  <c:v>Brent</c:v>
                </c:pt>
                <c:pt idx="14">
                  <c:v>Lewisham</c:v>
                </c:pt>
                <c:pt idx="15">
                  <c:v>Croydon</c:v>
                </c:pt>
                <c:pt idx="16">
                  <c:v>Islington</c:v>
                </c:pt>
                <c:pt idx="17">
                  <c:v>Ealing</c:v>
                </c:pt>
                <c:pt idx="18">
                  <c:v>Bexley</c:v>
                </c:pt>
                <c:pt idx="19">
                  <c:v>Haringey</c:v>
                </c:pt>
                <c:pt idx="20">
                  <c:v>Havering</c:v>
                </c:pt>
                <c:pt idx="21">
                  <c:v>Redbridge</c:v>
                </c:pt>
                <c:pt idx="22">
                  <c:v>Hackney</c:v>
                </c:pt>
                <c:pt idx="23">
                  <c:v>Hounslow</c:v>
                </c:pt>
                <c:pt idx="24">
                  <c:v>Lambeth</c:v>
                </c:pt>
                <c:pt idx="25">
                  <c:v>Tower Hamlets</c:v>
                </c:pt>
                <c:pt idx="26">
                  <c:v>Greenwich</c:v>
                </c:pt>
                <c:pt idx="27">
                  <c:v>Southwark</c:v>
                </c:pt>
                <c:pt idx="28">
                  <c:v>Enfield</c:v>
                </c:pt>
                <c:pt idx="29">
                  <c:v>Westminster</c:v>
                </c:pt>
                <c:pt idx="30">
                  <c:v>Newham</c:v>
                </c:pt>
                <c:pt idx="31">
                  <c:v>Barking and Dagenham</c:v>
                </c:pt>
              </c:strCache>
            </c:strRef>
          </c:cat>
          <c:val>
            <c:numRef>
              <c:f>'8'!$AI$27:$AI$58</c:f>
              <c:numCache>
                <c:formatCode>General</c:formatCode>
                <c:ptCount val="32"/>
                <c:pt idx="0">
                  <c:v>9.15</c:v>
                </c:pt>
                <c:pt idx="1">
                  <c:v>9.15</c:v>
                </c:pt>
                <c:pt idx="2">
                  <c:v>9.15</c:v>
                </c:pt>
                <c:pt idx="3">
                  <c:v>9.15</c:v>
                </c:pt>
                <c:pt idx="4">
                  <c:v>9.15</c:v>
                </c:pt>
                <c:pt idx="5">
                  <c:v>9.15</c:v>
                </c:pt>
                <c:pt idx="6">
                  <c:v>9.15</c:v>
                </c:pt>
                <c:pt idx="7">
                  <c:v>9.15</c:v>
                </c:pt>
                <c:pt idx="8">
                  <c:v>9.15</c:v>
                </c:pt>
                <c:pt idx="9">
                  <c:v>9.15</c:v>
                </c:pt>
                <c:pt idx="10">
                  <c:v>9.15</c:v>
                </c:pt>
                <c:pt idx="11">
                  <c:v>9.15</c:v>
                </c:pt>
                <c:pt idx="12">
                  <c:v>9.15</c:v>
                </c:pt>
                <c:pt idx="13">
                  <c:v>9.15</c:v>
                </c:pt>
                <c:pt idx="14">
                  <c:v>9.15</c:v>
                </c:pt>
                <c:pt idx="15">
                  <c:v>9.15</c:v>
                </c:pt>
                <c:pt idx="16">
                  <c:v>9.15</c:v>
                </c:pt>
                <c:pt idx="17">
                  <c:v>9.15</c:v>
                </c:pt>
                <c:pt idx="18">
                  <c:v>9.15</c:v>
                </c:pt>
                <c:pt idx="19">
                  <c:v>9.15</c:v>
                </c:pt>
                <c:pt idx="20">
                  <c:v>9.15</c:v>
                </c:pt>
                <c:pt idx="21">
                  <c:v>9.15</c:v>
                </c:pt>
                <c:pt idx="22">
                  <c:v>9.15</c:v>
                </c:pt>
                <c:pt idx="23">
                  <c:v>9.15</c:v>
                </c:pt>
                <c:pt idx="24">
                  <c:v>9.15</c:v>
                </c:pt>
                <c:pt idx="25">
                  <c:v>9.15</c:v>
                </c:pt>
                <c:pt idx="26">
                  <c:v>9.15</c:v>
                </c:pt>
                <c:pt idx="27">
                  <c:v>9.15</c:v>
                </c:pt>
                <c:pt idx="28">
                  <c:v>9.15</c:v>
                </c:pt>
                <c:pt idx="29">
                  <c:v>9.15</c:v>
                </c:pt>
                <c:pt idx="30">
                  <c:v>9.15</c:v>
                </c:pt>
                <c:pt idx="31">
                  <c:v>9.15</c:v>
                </c:pt>
              </c:numCache>
            </c:numRef>
          </c:val>
          <c:smooth val="0"/>
          <c:extLst>
            <c:ext xmlns:c16="http://schemas.microsoft.com/office/drawing/2014/chart" uri="{C3380CC4-5D6E-409C-BE32-E72D297353CC}">
              <c16:uniqueId val="{00000004-F523-8E43-9401-593D0C2BF218}"/>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'8'!$U$4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'8'!$Y$1</c:f>
              <c:strCache>
                <c:ptCount val="1"/>
                <c:pt idx="0">
                  <c:v>England</c:v>
                </c:pt>
              </c:strCache>
            </c:strRef>
          </c:tx>
          <c:spPr>
            <a:ln w="38100">
              <a:solidFill>
                <a:schemeClr val="tx1"/>
              </a:solidFill>
              <a:prstDash val="solid"/>
            </a:ln>
          </c:spPr>
          <c:marker>
            <c:symbol val="none"/>
          </c:marker>
          <c:cat>
            <c:strRef>
              <c:f>'8'!$X$2:$X$16</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'8'!$Y$2:$Y$16</c:f>
              <c:numCache>
                <c:formatCode>General</c:formatCode>
                <c:ptCount val="15"/>
                <c:pt idx="0">
                  <c:v>9.6</c:v>
                </c:pt>
                <c:pt idx="1">
                  <c:v>9.83</c:v>
                </c:pt>
                <c:pt idx="2">
                  <c:v>9.44</c:v>
                </c:pt>
                <c:pt idx="3">
                  <c:v>9.49</c:v>
                </c:pt>
                <c:pt idx="4">
                  <c:v>9.27</c:v>
                </c:pt>
                <c:pt idx="5">
                  <c:v>9.48</c:v>
                </c:pt>
                <c:pt idx="6">
                  <c:v>9.08</c:v>
                </c:pt>
                <c:pt idx="7">
                  <c:v>9.31</c:v>
                </c:pt>
                <c:pt idx="8">
                  <c:v>9.61</c:v>
                </c:pt>
                <c:pt idx="9">
                  <c:v>9.5299999999999994</c:v>
                </c:pt>
                <c:pt idx="10">
                  <c:v>9.68</c:v>
                </c:pt>
                <c:pt idx="11">
                  <c:v>9.86</c:v>
                </c:pt>
                <c:pt idx="12">
                  <c:v>14.44</c:v>
                </c:pt>
                <c:pt idx="13">
                  <c:v>10.11</c:v>
                </c:pt>
                <c:pt idx="14">
                  <c:v>9.15</c:v>
                </c:pt>
              </c:numCache>
            </c:numRef>
          </c:val>
          <c:smooth val="0"/>
          <c:extLst>
            <c:ext xmlns:c16="http://schemas.microsoft.com/office/drawing/2014/chart" uri="{C3380CC4-5D6E-409C-BE32-E72D297353CC}">
              <c16:uniqueId val="{00000000-44AE-C54E-9C6B-DB02D6896471}"/>
            </c:ext>
          </c:extLst>
        </c:ser>
        <c:ser>
          <c:idx val="1"/>
          <c:order val="1"/>
          <c:tx>
            <c:strRef>
              <c:f>'8'!$Z$1</c:f>
              <c:strCache>
                <c:ptCount val="1"/>
                <c:pt idx="0">
                  <c:v>London</c:v>
                </c:pt>
              </c:strCache>
            </c:strRef>
          </c:tx>
          <c:spPr>
            <a:ln w="38100">
              <a:solidFill>
                <a:schemeClr val="bg1">
                  <a:lumMod val="50000"/>
                </a:schemeClr>
              </a:solidFill>
              <a:prstDash val="solid"/>
            </a:ln>
          </c:spPr>
          <c:marker>
            <c:symbol val="none"/>
          </c:marker>
          <c:cat>
            <c:strRef>
              <c:f>'8'!$X$2:$X$16</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'8'!$Z$2:$Z$16</c:f>
              <c:numCache>
                <c:formatCode>General</c:formatCode>
                <c:ptCount val="15"/>
                <c:pt idx="0">
                  <c:v>11.24</c:v>
                </c:pt>
                <c:pt idx="1">
                  <c:v>11.64</c:v>
                </c:pt>
                <c:pt idx="2">
                  <c:v>11.07</c:v>
                </c:pt>
                <c:pt idx="3">
                  <c:v>10.95</c:v>
                </c:pt>
                <c:pt idx="4">
                  <c:v>10.77</c:v>
                </c:pt>
                <c:pt idx="5">
                  <c:v>10.82</c:v>
                </c:pt>
                <c:pt idx="6">
                  <c:v>10.14</c:v>
                </c:pt>
                <c:pt idx="7">
                  <c:v>10.26</c:v>
                </c:pt>
                <c:pt idx="8">
                  <c:v>10.25</c:v>
                </c:pt>
                <c:pt idx="9">
                  <c:v>10.15</c:v>
                </c:pt>
                <c:pt idx="10">
                  <c:v>10.16</c:v>
                </c:pt>
                <c:pt idx="11">
                  <c:v>10.01</c:v>
                </c:pt>
                <c:pt idx="12">
                  <c:v>15.28</c:v>
                </c:pt>
                <c:pt idx="13">
                  <c:v>10.78</c:v>
                </c:pt>
                <c:pt idx="14">
                  <c:v>9.32</c:v>
                </c:pt>
              </c:numCache>
            </c:numRef>
          </c:val>
          <c:smooth val="0"/>
          <c:extLst>
            <c:ext xmlns:c16="http://schemas.microsoft.com/office/drawing/2014/chart" uri="{C3380CC4-5D6E-409C-BE32-E72D297353CC}">
              <c16:uniqueId val="{00000001-44AE-C54E-9C6B-DB02D6896471}"/>
            </c:ext>
          </c:extLst>
        </c:ser>
        <c:ser>
          <c:idx val="2"/>
          <c:order val="2"/>
          <c:tx>
            <c:strRef>
              <c:f>'8'!$AA$1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'8'!$X$2:$X$16</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'8'!$AA$2:$AA$16</c:f>
              <c:numCache>
                <c:formatCode>General</c:formatCode>
                <c:ptCount val="15"/>
                <c:pt idx="0">
                  <c:v>5.41</c:v>
                </c:pt>
                <c:pt idx="1">
                  <c:v>6.43</c:v>
                </c:pt>
                <c:pt idx="2">
                  <c:v>6.21</c:v>
                </c:pt>
                <c:pt idx="3">
                  <c:v>6.05</c:v>
                </c:pt>
                <c:pt idx="4">
                  <c:v>5.64</c:v>
                </c:pt>
                <c:pt idx="5">
                  <c:v>5.5</c:v>
                </c:pt>
                <c:pt idx="6">
                  <c:v>4.12</c:v>
                </c:pt>
                <c:pt idx="7">
                  <c:v>4.97</c:v>
                </c:pt>
                <c:pt idx="8">
                  <c:v>5.22</c:v>
                </c:pt>
                <c:pt idx="9">
                  <c:v>5.31</c:v>
                </c:pt>
                <c:pt idx="10">
                  <c:v>5.47</c:v>
                </c:pt>
                <c:pt idx="11">
                  <c:v>4.68</c:v>
                </c:pt>
                <c:pt idx="12">
                  <c:v>5.07</c:v>
                </c:pt>
                <c:pt idx="13">
                  <c:v>5.45</c:v>
                </c:pt>
                <c:pt idx="14">
                  <c:v>5.6657200000000003</c:v>
                </c:pt>
              </c:numCache>
            </c:numRef>
          </c:val>
          <c:smooth val="0"/>
          <c:extLst>
            <c:ext xmlns:c16="http://schemas.microsoft.com/office/drawing/2014/chart" uri="{C3380CC4-5D6E-409C-BE32-E72D297353CC}">
              <c16:uniqueId val="{00000002-44AE-C54E-9C6B-DB02D6896471}"/>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'8'!$U$4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'9'!$AE$26</c:f>
              <c:strCache>
                <c:ptCount val="1"/>
                <c:pt idx="0">
                  <c:v>Richmond</c:v>
                </c:pt>
              </c:strCache>
            </c:strRef>
          </c:tx>
          <c:spPr>
            <a:solidFill>
              <a:srgbClr val="7030A0"/>
            </a:solidFill>
            <a:ln>
              <a:solidFill>
                <a:schemeClr val="accent4">
                  <a:lumMod val="50000"/>
                </a:schemeClr>
              </a:solidFill>
              <a:prstDash val="solid"/>
            </a:ln>
          </c:spPr>
          <c:invertIfNegative val="0"/>
          <c:cat>
            <c:strRef>
              <c:f>'9'!$AD$27:$AD$58</c:f>
              <c:strCache>
                <c:ptCount val="32"/>
                <c:pt idx="0">
                  <c:v>Richmond</c:v>
                </c:pt>
                <c:pt idx="1">
                  <c:v>Kingston</c:v>
                </c:pt>
                <c:pt idx="2">
                  <c:v>Sutton</c:v>
                </c:pt>
                <c:pt idx="3">
                  <c:v>Bromley</c:v>
                </c:pt>
                <c:pt idx="4">
                  <c:v>Hammersmith and Fulham</c:v>
                </c:pt>
                <c:pt idx="5">
                  <c:v>Barnet</c:v>
                </c:pt>
                <c:pt idx="6">
                  <c:v>Kensington and Chelsea</c:v>
                </c:pt>
                <c:pt idx="7">
                  <c:v>Wandsworth</c:v>
                </c:pt>
                <c:pt idx="8">
                  <c:v>Camden</c:v>
                </c:pt>
                <c:pt idx="9">
                  <c:v>Merton</c:v>
                </c:pt>
                <c:pt idx="10">
                  <c:v>Ealing</c:v>
                </c:pt>
                <c:pt idx="11">
                  <c:v>Islington</c:v>
                </c:pt>
                <c:pt idx="12">
                  <c:v>Hillingdon</c:v>
                </c:pt>
                <c:pt idx="13">
                  <c:v>Harrow</c:v>
                </c:pt>
                <c:pt idx="14">
                  <c:v>Bexley</c:v>
                </c:pt>
                <c:pt idx="15">
                  <c:v>Haringey</c:v>
                </c:pt>
                <c:pt idx="16">
                  <c:v>Havering</c:v>
                </c:pt>
                <c:pt idx="17">
                  <c:v>Lambeth</c:v>
                </c:pt>
                <c:pt idx="18">
                  <c:v>Waltham Forest</c:v>
                </c:pt>
                <c:pt idx="19">
                  <c:v>Hounslow</c:v>
                </c:pt>
                <c:pt idx="20">
                  <c:v>Brent</c:v>
                </c:pt>
                <c:pt idx="21">
                  <c:v>Croydon</c:v>
                </c:pt>
                <c:pt idx="22">
                  <c:v>Lewisham</c:v>
                </c:pt>
                <c:pt idx="23">
                  <c:v>Redbridge</c:v>
                </c:pt>
                <c:pt idx="24">
                  <c:v>Hackney</c:v>
                </c:pt>
                <c:pt idx="25">
                  <c:v>Greenwich</c:v>
                </c:pt>
                <c:pt idx="26">
                  <c:v>Southwark</c:v>
                </c:pt>
                <c:pt idx="27">
                  <c:v>Enfield</c:v>
                </c:pt>
                <c:pt idx="28">
                  <c:v>Tower Hamlets</c:v>
                </c:pt>
                <c:pt idx="29">
                  <c:v>Westminster</c:v>
                </c:pt>
                <c:pt idx="30">
                  <c:v>Newham</c:v>
                </c:pt>
                <c:pt idx="31">
                  <c:v>Barking and Dagenham</c:v>
                </c:pt>
              </c:strCache>
            </c:strRef>
          </c:cat>
          <c:val>
            <c:numRef>
              <c:f>'9'!$AE$27:$AE$58</c:f>
              <c:numCache>
                <c:formatCode>General</c:formatCode>
                <c:ptCount val="32"/>
                <c:pt idx="0">
                  <c:v>12.041880000000001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3974-4847-865C-3B28EB007373}"/>
            </c:ext>
          </c:extLst>
        </c:ser>
        <c:ser>
          <c:idx val="1"/>
          <c:order val="1"/>
          <c:tx>
            <c:strRef>
              <c:f>'9'!$AF$26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'9'!$AD$27:$AD$58</c:f>
              <c:strCache>
                <c:ptCount val="32"/>
                <c:pt idx="0">
                  <c:v>Richmond</c:v>
                </c:pt>
                <c:pt idx="1">
                  <c:v>Kingston</c:v>
                </c:pt>
                <c:pt idx="2">
                  <c:v>Sutton</c:v>
                </c:pt>
                <c:pt idx="3">
                  <c:v>Bromley</c:v>
                </c:pt>
                <c:pt idx="4">
                  <c:v>Hammersmith and Fulham</c:v>
                </c:pt>
                <c:pt idx="5">
                  <c:v>Barnet</c:v>
                </c:pt>
                <c:pt idx="6">
                  <c:v>Kensington and Chelsea</c:v>
                </c:pt>
                <c:pt idx="7">
                  <c:v>Wandsworth</c:v>
                </c:pt>
                <c:pt idx="8">
                  <c:v>Camden</c:v>
                </c:pt>
                <c:pt idx="9">
                  <c:v>Merton</c:v>
                </c:pt>
                <c:pt idx="10">
                  <c:v>Ealing</c:v>
                </c:pt>
                <c:pt idx="11">
                  <c:v>Islington</c:v>
                </c:pt>
                <c:pt idx="12">
                  <c:v>Hillingdon</c:v>
                </c:pt>
                <c:pt idx="13">
                  <c:v>Harrow</c:v>
                </c:pt>
                <c:pt idx="14">
                  <c:v>Bexley</c:v>
                </c:pt>
                <c:pt idx="15">
                  <c:v>Haringey</c:v>
                </c:pt>
                <c:pt idx="16">
                  <c:v>Havering</c:v>
                </c:pt>
                <c:pt idx="17">
                  <c:v>Lambeth</c:v>
                </c:pt>
                <c:pt idx="18">
                  <c:v>Waltham Forest</c:v>
                </c:pt>
                <c:pt idx="19">
                  <c:v>Hounslow</c:v>
                </c:pt>
                <c:pt idx="20">
                  <c:v>Brent</c:v>
                </c:pt>
                <c:pt idx="21">
                  <c:v>Croydon</c:v>
                </c:pt>
                <c:pt idx="22">
                  <c:v>Lewisham</c:v>
                </c:pt>
                <c:pt idx="23">
                  <c:v>Redbridge</c:v>
                </c:pt>
                <c:pt idx="24">
                  <c:v>Hackney</c:v>
                </c:pt>
                <c:pt idx="25">
                  <c:v>Greenwich</c:v>
                </c:pt>
                <c:pt idx="26">
                  <c:v>Southwark</c:v>
                </c:pt>
                <c:pt idx="27">
                  <c:v>Enfield</c:v>
                </c:pt>
                <c:pt idx="28">
                  <c:v>Tower Hamlets</c:v>
                </c:pt>
                <c:pt idx="29">
                  <c:v>Westminster</c:v>
                </c:pt>
                <c:pt idx="30">
                  <c:v>Newham</c:v>
                </c:pt>
                <c:pt idx="31">
                  <c:v>Barking and Dagenham</c:v>
                </c:pt>
              </c:strCache>
            </c:strRef>
          </c:cat>
          <c:val>
            <c:numRef>
              <c:f>'9'!$AF$27:$AF$58</c:f>
              <c:numCache>
                <c:formatCode>General</c:formatCode>
                <c:ptCount val="32"/>
                <c:pt idx="0">
                  <c:v>0</c:v>
                </c:pt>
                <c:pt idx="1">
                  <c:v>16.850829999999998</c:v>
                </c:pt>
                <c:pt idx="2">
                  <c:v>17.814730000000001</c:v>
                </c:pt>
                <c:pt idx="3">
                  <c:v>18.803419999999999</c:v>
                </c:pt>
                <c:pt idx="4">
                  <c:v>0</c:v>
                </c:pt>
                <c:pt idx="5">
                  <c:v>21.23687</c:v>
                </c:pt>
                <c:pt idx="6">
                  <c:v>0</c:v>
                </c:pt>
                <c:pt idx="7">
                  <c:v>0</c:v>
                </c:pt>
                <c:pt idx="8">
                  <c:v>0</c:v>
                </c:pt>
                <c:pt idx="9">
                  <c:v>22.693269999999998</c:v>
                </c:pt>
                <c:pt idx="10">
                  <c:v>0</c:v>
                </c:pt>
                <c:pt idx="11">
                  <c:v>0</c:v>
                </c:pt>
                <c:pt idx="12">
                  <c:v>0</c:v>
                </c:pt>
                <c:pt idx="13">
                  <c:v>23.71134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3974-4847-865C-3B28EB007373}"/>
            </c:ext>
          </c:extLst>
        </c:ser>
        <c:ser>
          <c:idx val="2"/>
          <c:order val="2"/>
          <c:tx>
            <c:strRef>
              <c:f>'9'!$AG$26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'9'!$AD$27:$AD$58</c:f>
              <c:strCache>
                <c:ptCount val="32"/>
                <c:pt idx="0">
                  <c:v>Richmond</c:v>
                </c:pt>
                <c:pt idx="1">
                  <c:v>Kingston</c:v>
                </c:pt>
                <c:pt idx="2">
                  <c:v>Sutton</c:v>
                </c:pt>
                <c:pt idx="3">
                  <c:v>Bromley</c:v>
                </c:pt>
                <c:pt idx="4">
                  <c:v>Hammersmith and Fulham</c:v>
                </c:pt>
                <c:pt idx="5">
                  <c:v>Barnet</c:v>
                </c:pt>
                <c:pt idx="6">
                  <c:v>Kensington and Chelsea</c:v>
                </c:pt>
                <c:pt idx="7">
                  <c:v>Wandsworth</c:v>
                </c:pt>
                <c:pt idx="8">
                  <c:v>Camden</c:v>
                </c:pt>
                <c:pt idx="9">
                  <c:v>Merton</c:v>
                </c:pt>
                <c:pt idx="10">
                  <c:v>Ealing</c:v>
                </c:pt>
                <c:pt idx="11">
                  <c:v>Islington</c:v>
                </c:pt>
                <c:pt idx="12">
                  <c:v>Hillingdon</c:v>
                </c:pt>
                <c:pt idx="13">
                  <c:v>Harrow</c:v>
                </c:pt>
                <c:pt idx="14">
                  <c:v>Bexley</c:v>
                </c:pt>
                <c:pt idx="15">
                  <c:v>Haringey</c:v>
                </c:pt>
                <c:pt idx="16">
                  <c:v>Havering</c:v>
                </c:pt>
                <c:pt idx="17">
                  <c:v>Lambeth</c:v>
                </c:pt>
                <c:pt idx="18">
                  <c:v>Waltham Forest</c:v>
                </c:pt>
                <c:pt idx="19">
                  <c:v>Hounslow</c:v>
                </c:pt>
                <c:pt idx="20">
                  <c:v>Brent</c:v>
                </c:pt>
                <c:pt idx="21">
                  <c:v>Croydon</c:v>
                </c:pt>
                <c:pt idx="22">
                  <c:v>Lewisham</c:v>
                </c:pt>
                <c:pt idx="23">
                  <c:v>Redbridge</c:v>
                </c:pt>
                <c:pt idx="24">
                  <c:v>Hackney</c:v>
                </c:pt>
                <c:pt idx="25">
                  <c:v>Greenwich</c:v>
                </c:pt>
                <c:pt idx="26">
                  <c:v>Southwark</c:v>
                </c:pt>
                <c:pt idx="27">
                  <c:v>Enfield</c:v>
                </c:pt>
                <c:pt idx="28">
                  <c:v>Tower Hamlets</c:v>
                </c:pt>
                <c:pt idx="29">
                  <c:v>Westminster</c:v>
                </c:pt>
                <c:pt idx="30">
                  <c:v>Newham</c:v>
                </c:pt>
                <c:pt idx="31">
                  <c:v>Barking and Dagenham</c:v>
                </c:pt>
              </c:strCache>
            </c:strRef>
          </c:cat>
          <c:val>
            <c:numRef>
              <c:f>'9'!$AG$27:$AG$58</c:f>
              <c:numCache>
                <c:formatCode>General</c:formatCode>
                <c:ptCount val="32"/>
                <c:pt idx="0">
                  <c:v>0</c:v>
                </c:pt>
                <c:pt idx="1">
                  <c:v>0</c:v>
                </c:pt>
                <c:pt idx="2">
                  <c:v>0</c:v>
                </c:pt>
                <c:pt idx="3">
                  <c:v>0</c:v>
                </c:pt>
                <c:pt idx="4">
                  <c:v>19.298249999999999</c:v>
                </c:pt>
                <c:pt idx="5">
                  <c:v>0</c:v>
                </c:pt>
                <c:pt idx="6">
                  <c:v>21.739129999999999</c:v>
                </c:pt>
                <c:pt idx="7">
                  <c:v>21.818180000000002</c:v>
                </c:pt>
                <c:pt idx="8">
                  <c:v>22.348479999999999</c:v>
                </c:pt>
                <c:pt idx="9">
                  <c:v>0</c:v>
                </c:pt>
                <c:pt idx="10">
                  <c:v>23.037970000000001</c:v>
                </c:pt>
                <c:pt idx="11">
                  <c:v>23.4375</c:v>
                </c:pt>
                <c:pt idx="12">
                  <c:v>23.68421</c:v>
                </c:pt>
                <c:pt idx="13">
                  <c:v>0</c:v>
                </c:pt>
                <c:pt idx="14">
                  <c:v>24.071079999999998</c:v>
                </c:pt>
                <c:pt idx="15">
                  <c:v>24.400870000000001</c:v>
                </c:pt>
                <c:pt idx="16">
                  <c:v>25.22936</c:v>
                </c:pt>
                <c:pt idx="17">
                  <c:v>25.258800000000001</c:v>
                </c:pt>
                <c:pt idx="18">
                  <c:v>25.723469999999999</c:v>
                </c:pt>
                <c:pt idx="19">
                  <c:v>26.207909999999998</c:v>
                </c:pt>
                <c:pt idx="20">
                  <c:v>26.256979999999999</c:v>
                </c:pt>
                <c:pt idx="21">
                  <c:v>26.309660000000001</c:v>
                </c:pt>
                <c:pt idx="22">
                  <c:v>26.470590000000001</c:v>
                </c:pt>
                <c:pt idx="23">
                  <c:v>26.72634</c:v>
                </c:pt>
                <c:pt idx="24">
                  <c:v>26.95853</c:v>
                </c:pt>
                <c:pt idx="25">
                  <c:v>27.232140000000001</c:v>
                </c:pt>
                <c:pt idx="26">
                  <c:v>27.675280000000001</c:v>
                </c:pt>
                <c:pt idx="27">
                  <c:v>27.980540000000001</c:v>
                </c:pt>
                <c:pt idx="28">
                  <c:v>28.048780000000001</c:v>
                </c:pt>
                <c:pt idx="29">
                  <c:v>28.640779999999999</c:v>
                </c:pt>
                <c:pt idx="30">
                  <c:v>29.922139999999999</c:v>
                </c:pt>
                <c:pt idx="31">
                  <c:v>31.652660000000001</c:v>
                </c:pt>
              </c:numCache>
            </c:numRef>
          </c:val>
          <c:extLst>
            <c:ext xmlns:c16="http://schemas.microsoft.com/office/drawing/2014/chart" uri="{C3380CC4-5D6E-409C-BE32-E72D297353CC}">
              <c16:uniqueId val="{00000002-3974-4847-865C-3B28EB007373}"/>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'9'!$AH$26</c:f>
              <c:strCache>
                <c:ptCount val="1"/>
                <c:pt idx="0">
                  <c:v>London</c:v>
                </c:pt>
              </c:strCache>
            </c:strRef>
          </c:tx>
          <c:spPr>
            <a:ln w="31750">
              <a:solidFill>
                <a:schemeClr val="bg1">
                  <a:lumMod val="50000"/>
                </a:schemeClr>
              </a:solidFill>
              <a:prstDash val="solid"/>
            </a:ln>
          </c:spPr>
          <c:marker>
            <c:symbol val="none"/>
          </c:marker>
          <c:cat>
            <c:strRef>
              <c:f>'9'!$AD$27:$AD$58</c:f>
              <c:strCache>
                <c:ptCount val="32"/>
                <c:pt idx="0">
                  <c:v>Richmond</c:v>
                </c:pt>
                <c:pt idx="1">
                  <c:v>Kingston</c:v>
                </c:pt>
                <c:pt idx="2">
                  <c:v>Sutton</c:v>
                </c:pt>
                <c:pt idx="3">
                  <c:v>Bromley</c:v>
                </c:pt>
                <c:pt idx="4">
                  <c:v>Hammersmith and Fulham</c:v>
                </c:pt>
                <c:pt idx="5">
                  <c:v>Barnet</c:v>
                </c:pt>
                <c:pt idx="6">
                  <c:v>Kensington and Chelsea</c:v>
                </c:pt>
                <c:pt idx="7">
                  <c:v>Wandsworth</c:v>
                </c:pt>
                <c:pt idx="8">
                  <c:v>Camden</c:v>
                </c:pt>
                <c:pt idx="9">
                  <c:v>Merton</c:v>
                </c:pt>
                <c:pt idx="10">
                  <c:v>Ealing</c:v>
                </c:pt>
                <c:pt idx="11">
                  <c:v>Islington</c:v>
                </c:pt>
                <c:pt idx="12">
                  <c:v>Hillingdon</c:v>
                </c:pt>
                <c:pt idx="13">
                  <c:v>Harrow</c:v>
                </c:pt>
                <c:pt idx="14">
                  <c:v>Bexley</c:v>
                </c:pt>
                <c:pt idx="15">
                  <c:v>Haringey</c:v>
                </c:pt>
                <c:pt idx="16">
                  <c:v>Havering</c:v>
                </c:pt>
                <c:pt idx="17">
                  <c:v>Lambeth</c:v>
                </c:pt>
                <c:pt idx="18">
                  <c:v>Waltham Forest</c:v>
                </c:pt>
                <c:pt idx="19">
                  <c:v>Hounslow</c:v>
                </c:pt>
                <c:pt idx="20">
                  <c:v>Brent</c:v>
                </c:pt>
                <c:pt idx="21">
                  <c:v>Croydon</c:v>
                </c:pt>
                <c:pt idx="22">
                  <c:v>Lewisham</c:v>
                </c:pt>
                <c:pt idx="23">
                  <c:v>Redbridge</c:v>
                </c:pt>
                <c:pt idx="24">
                  <c:v>Hackney</c:v>
                </c:pt>
                <c:pt idx="25">
                  <c:v>Greenwich</c:v>
                </c:pt>
                <c:pt idx="26">
                  <c:v>Southwark</c:v>
                </c:pt>
                <c:pt idx="27">
                  <c:v>Enfield</c:v>
                </c:pt>
                <c:pt idx="28">
                  <c:v>Tower Hamlets</c:v>
                </c:pt>
                <c:pt idx="29">
                  <c:v>Westminster</c:v>
                </c:pt>
                <c:pt idx="30">
                  <c:v>Newham</c:v>
                </c:pt>
                <c:pt idx="31">
                  <c:v>Barking and Dagenham</c:v>
                </c:pt>
              </c:strCache>
            </c:strRef>
          </c:cat>
          <c:val>
            <c:numRef>
              <c:f>'9'!$AH$27:$AH$58</c:f>
              <c:numCache>
                <c:formatCode>General</c:formatCode>
                <c:ptCount val="32"/>
                <c:pt idx="0">
                  <c:v>24.8</c:v>
                </c:pt>
                <c:pt idx="1">
                  <c:v>24.8</c:v>
                </c:pt>
                <c:pt idx="2">
                  <c:v>24.8</c:v>
                </c:pt>
                <c:pt idx="3">
                  <c:v>24.8</c:v>
                </c:pt>
                <c:pt idx="4">
                  <c:v>24.8</c:v>
                </c:pt>
                <c:pt idx="5">
                  <c:v>24.8</c:v>
                </c:pt>
                <c:pt idx="6">
                  <c:v>24.8</c:v>
                </c:pt>
                <c:pt idx="7">
                  <c:v>24.8</c:v>
                </c:pt>
                <c:pt idx="8">
                  <c:v>24.8</c:v>
                </c:pt>
                <c:pt idx="9">
                  <c:v>24.8</c:v>
                </c:pt>
                <c:pt idx="10">
                  <c:v>24.8</c:v>
                </c:pt>
                <c:pt idx="11">
                  <c:v>24.8</c:v>
                </c:pt>
                <c:pt idx="12">
                  <c:v>24.8</c:v>
                </c:pt>
                <c:pt idx="13">
                  <c:v>24.8</c:v>
                </c:pt>
                <c:pt idx="14">
                  <c:v>24.8</c:v>
                </c:pt>
                <c:pt idx="15">
                  <c:v>24.8</c:v>
                </c:pt>
                <c:pt idx="16">
                  <c:v>24.8</c:v>
                </c:pt>
                <c:pt idx="17">
                  <c:v>24.8</c:v>
                </c:pt>
                <c:pt idx="18">
                  <c:v>24.8</c:v>
                </c:pt>
                <c:pt idx="19">
                  <c:v>24.8</c:v>
                </c:pt>
                <c:pt idx="20">
                  <c:v>24.8</c:v>
                </c:pt>
                <c:pt idx="21">
                  <c:v>24.8</c:v>
                </c:pt>
                <c:pt idx="22">
                  <c:v>24.8</c:v>
                </c:pt>
                <c:pt idx="23">
                  <c:v>24.8</c:v>
                </c:pt>
                <c:pt idx="24">
                  <c:v>24.8</c:v>
                </c:pt>
                <c:pt idx="25">
                  <c:v>24.8</c:v>
                </c:pt>
                <c:pt idx="26">
                  <c:v>24.8</c:v>
                </c:pt>
                <c:pt idx="27">
                  <c:v>24.8</c:v>
                </c:pt>
                <c:pt idx="28">
                  <c:v>24.8</c:v>
                </c:pt>
                <c:pt idx="29">
                  <c:v>24.8</c:v>
                </c:pt>
                <c:pt idx="30">
                  <c:v>24.8</c:v>
                </c:pt>
                <c:pt idx="31">
                  <c:v>24.8</c:v>
                </c:pt>
              </c:numCache>
            </c:numRef>
          </c:val>
          <c:smooth val="0"/>
          <c:extLst>
            <c:ext xmlns:c16="http://schemas.microsoft.com/office/drawing/2014/chart" uri="{C3380CC4-5D6E-409C-BE32-E72D297353CC}">
              <c16:uniqueId val="{00000003-3974-4847-865C-3B28EB007373}"/>
            </c:ext>
          </c:extLst>
        </c:ser>
        <c:ser>
          <c:idx val="4"/>
          <c:order val="4"/>
          <c:tx>
            <c:strRef>
              <c:f>'9'!$AI$26</c:f>
              <c:strCache>
                <c:ptCount val="1"/>
                <c:pt idx="0">
                  <c:v>England</c:v>
                </c:pt>
              </c:strCache>
            </c:strRef>
          </c:tx>
          <c:spPr>
            <a:ln w="31750">
              <a:solidFill>
                <a:schemeClr val="tx1"/>
              </a:solidFill>
              <a:prstDash val="solid"/>
            </a:ln>
          </c:spPr>
          <c:marker>
            <c:symbol val="none"/>
          </c:marker>
          <c:cat>
            <c:strRef>
              <c:f>'9'!$AD$27:$AD$58</c:f>
              <c:strCache>
                <c:ptCount val="32"/>
                <c:pt idx="0">
                  <c:v>Richmond</c:v>
                </c:pt>
                <c:pt idx="1">
                  <c:v>Kingston</c:v>
                </c:pt>
                <c:pt idx="2">
                  <c:v>Sutton</c:v>
                </c:pt>
                <c:pt idx="3">
                  <c:v>Bromley</c:v>
                </c:pt>
                <c:pt idx="4">
                  <c:v>Hammersmith and Fulham</c:v>
                </c:pt>
                <c:pt idx="5">
                  <c:v>Barnet</c:v>
                </c:pt>
                <c:pt idx="6">
                  <c:v>Kensington and Chelsea</c:v>
                </c:pt>
                <c:pt idx="7">
                  <c:v>Wandsworth</c:v>
                </c:pt>
                <c:pt idx="8">
                  <c:v>Camden</c:v>
                </c:pt>
                <c:pt idx="9">
                  <c:v>Merton</c:v>
                </c:pt>
                <c:pt idx="10">
                  <c:v>Ealing</c:v>
                </c:pt>
                <c:pt idx="11">
                  <c:v>Islington</c:v>
                </c:pt>
                <c:pt idx="12">
                  <c:v>Hillingdon</c:v>
                </c:pt>
                <c:pt idx="13">
                  <c:v>Harrow</c:v>
                </c:pt>
                <c:pt idx="14">
                  <c:v>Bexley</c:v>
                </c:pt>
                <c:pt idx="15">
                  <c:v>Haringey</c:v>
                </c:pt>
                <c:pt idx="16">
                  <c:v>Havering</c:v>
                </c:pt>
                <c:pt idx="17">
                  <c:v>Lambeth</c:v>
                </c:pt>
                <c:pt idx="18">
                  <c:v>Waltham Forest</c:v>
                </c:pt>
                <c:pt idx="19">
                  <c:v>Hounslow</c:v>
                </c:pt>
                <c:pt idx="20">
                  <c:v>Brent</c:v>
                </c:pt>
                <c:pt idx="21">
                  <c:v>Croydon</c:v>
                </c:pt>
                <c:pt idx="22">
                  <c:v>Lewisham</c:v>
                </c:pt>
                <c:pt idx="23">
                  <c:v>Redbridge</c:v>
                </c:pt>
                <c:pt idx="24">
                  <c:v>Hackney</c:v>
                </c:pt>
                <c:pt idx="25">
                  <c:v>Greenwich</c:v>
                </c:pt>
                <c:pt idx="26">
                  <c:v>Southwark</c:v>
                </c:pt>
                <c:pt idx="27">
                  <c:v>Enfield</c:v>
                </c:pt>
                <c:pt idx="28">
                  <c:v>Tower Hamlets</c:v>
                </c:pt>
                <c:pt idx="29">
                  <c:v>Westminster</c:v>
                </c:pt>
                <c:pt idx="30">
                  <c:v>Newham</c:v>
                </c:pt>
                <c:pt idx="31">
                  <c:v>Barking and Dagenham</c:v>
                </c:pt>
              </c:strCache>
            </c:strRef>
          </c:cat>
          <c:val>
            <c:numRef>
              <c:f>'9'!$AI$27:$AI$58</c:f>
              <c:numCache>
                <c:formatCode>General</c:formatCode>
                <c:ptCount val="32"/>
                <c:pt idx="0">
                  <c:v>22.65</c:v>
                </c:pt>
                <c:pt idx="1">
                  <c:v>22.65</c:v>
                </c:pt>
                <c:pt idx="2">
                  <c:v>22.65</c:v>
                </c:pt>
                <c:pt idx="3">
                  <c:v>22.65</c:v>
                </c:pt>
                <c:pt idx="4">
                  <c:v>22.65</c:v>
                </c:pt>
                <c:pt idx="5">
                  <c:v>22.65</c:v>
                </c:pt>
                <c:pt idx="6">
                  <c:v>22.65</c:v>
                </c:pt>
                <c:pt idx="7">
                  <c:v>22.65</c:v>
                </c:pt>
                <c:pt idx="8">
                  <c:v>22.65</c:v>
                </c:pt>
                <c:pt idx="9">
                  <c:v>22.65</c:v>
                </c:pt>
                <c:pt idx="10">
                  <c:v>22.65</c:v>
                </c:pt>
                <c:pt idx="11">
                  <c:v>22.65</c:v>
                </c:pt>
                <c:pt idx="12">
                  <c:v>22.65</c:v>
                </c:pt>
                <c:pt idx="13">
                  <c:v>22.65</c:v>
                </c:pt>
                <c:pt idx="14">
                  <c:v>22.65</c:v>
                </c:pt>
                <c:pt idx="15">
                  <c:v>22.65</c:v>
                </c:pt>
                <c:pt idx="16">
                  <c:v>22.65</c:v>
                </c:pt>
                <c:pt idx="17">
                  <c:v>22.65</c:v>
                </c:pt>
                <c:pt idx="18">
                  <c:v>22.65</c:v>
                </c:pt>
                <c:pt idx="19">
                  <c:v>22.65</c:v>
                </c:pt>
                <c:pt idx="20">
                  <c:v>22.65</c:v>
                </c:pt>
                <c:pt idx="21">
                  <c:v>22.65</c:v>
                </c:pt>
                <c:pt idx="22">
                  <c:v>22.65</c:v>
                </c:pt>
                <c:pt idx="23">
                  <c:v>22.65</c:v>
                </c:pt>
                <c:pt idx="24">
                  <c:v>22.65</c:v>
                </c:pt>
                <c:pt idx="25">
                  <c:v>22.65</c:v>
                </c:pt>
                <c:pt idx="26">
                  <c:v>22.65</c:v>
                </c:pt>
                <c:pt idx="27">
                  <c:v>22.65</c:v>
                </c:pt>
                <c:pt idx="28">
                  <c:v>22.65</c:v>
                </c:pt>
                <c:pt idx="29">
                  <c:v>22.65</c:v>
                </c:pt>
                <c:pt idx="30">
                  <c:v>22.65</c:v>
                </c:pt>
                <c:pt idx="31">
                  <c:v>22.65</c:v>
                </c:pt>
              </c:numCache>
            </c:numRef>
          </c:val>
          <c:smooth val="0"/>
          <c:extLst>
            <c:ext xmlns:c16="http://schemas.microsoft.com/office/drawing/2014/chart" uri="{C3380CC4-5D6E-409C-BE32-E72D297353CC}">
              <c16:uniqueId val="{00000004-3974-4847-865C-3B28EB007373}"/>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'9'!$U$4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 F'!$AE$26</c:f>
              <c:strCache>
                <c:ptCount val="1"/>
                <c:pt idx="0">
                  <c:v>Richmond</c:v>
                </c:pt>
              </c:strCache>
            </c:strRef>
          </c:tx>
          <c:spPr>
            <a:solidFill>
              <a:srgbClr val="7030A0"/>
            </a:solidFill>
            <a:ln>
              <a:solidFill>
                <a:schemeClr val="accent4">
                  <a:lumMod val="50000"/>
                </a:schemeClr>
              </a:solidFill>
              <a:prstDash val="solid"/>
            </a:ln>
          </c:spPr>
          <c:invertIfNegative val="0"/>
          <c:cat>
            <c:strRef>
              <c:f>'1 F'!$AD$27:$AD$58</c:f>
              <c:strCache>
                <c:ptCount val="32"/>
                <c:pt idx="0">
                  <c:v>Wandsworth</c:v>
                </c:pt>
                <c:pt idx="1">
                  <c:v>Kensington and Chelsea</c:v>
                </c:pt>
                <c:pt idx="2">
                  <c:v>Kingston</c:v>
                </c:pt>
                <c:pt idx="3">
                  <c:v>Richmond</c:v>
                </c:pt>
                <c:pt idx="4">
                  <c:v>Brent</c:v>
                </c:pt>
                <c:pt idx="5">
                  <c:v>Sutton</c:v>
                </c:pt>
                <c:pt idx="6">
                  <c:v>Waltham Forest</c:v>
                </c:pt>
                <c:pt idx="7">
                  <c:v>Bromley</c:v>
                </c:pt>
                <c:pt idx="8">
                  <c:v>Greenwich</c:v>
                </c:pt>
                <c:pt idx="9">
                  <c:v>Barnet</c:v>
                </c:pt>
                <c:pt idx="10">
                  <c:v>Merton</c:v>
                </c:pt>
                <c:pt idx="11">
                  <c:v>Camden</c:v>
                </c:pt>
                <c:pt idx="12">
                  <c:v>Ealing</c:v>
                </c:pt>
                <c:pt idx="13">
                  <c:v>Westminster</c:v>
                </c:pt>
                <c:pt idx="14">
                  <c:v>Haringey</c:v>
                </c:pt>
                <c:pt idx="15">
                  <c:v>Newham</c:v>
                </c:pt>
                <c:pt idx="16">
                  <c:v>Redbridge</c:v>
                </c:pt>
                <c:pt idx="17">
                  <c:v>Bexley</c:v>
                </c:pt>
                <c:pt idx="18">
                  <c:v>Havering</c:v>
                </c:pt>
                <c:pt idx="19">
                  <c:v>Islington</c:v>
                </c:pt>
                <c:pt idx="20">
                  <c:v>Hillingdon</c:v>
                </c:pt>
                <c:pt idx="21">
                  <c:v>Lewisham</c:v>
                </c:pt>
                <c:pt idx="22">
                  <c:v>Hammersmith and Fulham</c:v>
                </c:pt>
                <c:pt idx="23">
                  <c:v>Hounslow</c:v>
                </c:pt>
                <c:pt idx="24">
                  <c:v>Croydon</c:v>
                </c:pt>
                <c:pt idx="25">
                  <c:v>Enfield</c:v>
                </c:pt>
                <c:pt idx="26">
                  <c:v>Southwark</c:v>
                </c:pt>
                <c:pt idx="27">
                  <c:v>Hackney</c:v>
                </c:pt>
                <c:pt idx="28">
                  <c:v>Harrow</c:v>
                </c:pt>
                <c:pt idx="29">
                  <c:v>Barking and Dagenham</c:v>
                </c:pt>
                <c:pt idx="30">
                  <c:v>Lambeth</c:v>
                </c:pt>
                <c:pt idx="31">
                  <c:v>Tower Hamlets</c:v>
                </c:pt>
              </c:strCache>
            </c:strRef>
          </c:cat>
          <c:val>
            <c:numRef>
              <c:f>'1 F'!$AE$27:$AE$58</c:f>
              <c:numCache>
                <c:formatCode>General</c:formatCode>
                <c:ptCount val="32"/>
                <c:pt idx="0">
                  <c:v>0</c:v>
                </c:pt>
                <c:pt idx="1">
                  <c:v>0</c:v>
                </c:pt>
                <c:pt idx="2">
                  <c:v>0</c:v>
                </c:pt>
                <c:pt idx="3">
                  <c:v>68.87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A2E7-894B-8409-03BFC8706319}"/>
            </c:ext>
          </c:extLst>
        </c:ser>
        <c:ser>
          <c:idx val="1"/>
          <c:order val="1"/>
          <c:tx>
            <c:strRef>
              <c:f>'1 F'!$AF$26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 F'!$AD$27:$AD$58</c:f>
              <c:strCache>
                <c:ptCount val="32"/>
                <c:pt idx="0">
                  <c:v>Wandsworth</c:v>
                </c:pt>
                <c:pt idx="1">
                  <c:v>Kensington and Chelsea</c:v>
                </c:pt>
                <c:pt idx="2">
                  <c:v>Kingston</c:v>
                </c:pt>
                <c:pt idx="3">
                  <c:v>Richmond</c:v>
                </c:pt>
                <c:pt idx="4">
                  <c:v>Brent</c:v>
                </c:pt>
                <c:pt idx="5">
                  <c:v>Sutton</c:v>
                </c:pt>
                <c:pt idx="6">
                  <c:v>Waltham Forest</c:v>
                </c:pt>
                <c:pt idx="7">
                  <c:v>Bromley</c:v>
                </c:pt>
                <c:pt idx="8">
                  <c:v>Greenwich</c:v>
                </c:pt>
                <c:pt idx="9">
                  <c:v>Barnet</c:v>
                </c:pt>
                <c:pt idx="10">
                  <c:v>Merton</c:v>
                </c:pt>
                <c:pt idx="11">
                  <c:v>Camden</c:v>
                </c:pt>
                <c:pt idx="12">
                  <c:v>Ealing</c:v>
                </c:pt>
                <c:pt idx="13">
                  <c:v>Westminster</c:v>
                </c:pt>
                <c:pt idx="14">
                  <c:v>Haringey</c:v>
                </c:pt>
                <c:pt idx="15">
                  <c:v>Newham</c:v>
                </c:pt>
                <c:pt idx="16">
                  <c:v>Redbridge</c:v>
                </c:pt>
                <c:pt idx="17">
                  <c:v>Bexley</c:v>
                </c:pt>
                <c:pt idx="18">
                  <c:v>Havering</c:v>
                </c:pt>
                <c:pt idx="19">
                  <c:v>Islington</c:v>
                </c:pt>
                <c:pt idx="20">
                  <c:v>Hillingdon</c:v>
                </c:pt>
                <c:pt idx="21">
                  <c:v>Lewisham</c:v>
                </c:pt>
                <c:pt idx="22">
                  <c:v>Hammersmith and Fulham</c:v>
                </c:pt>
                <c:pt idx="23">
                  <c:v>Hounslow</c:v>
                </c:pt>
                <c:pt idx="24">
                  <c:v>Croydon</c:v>
                </c:pt>
                <c:pt idx="25">
                  <c:v>Enfield</c:v>
                </c:pt>
                <c:pt idx="26">
                  <c:v>Southwark</c:v>
                </c:pt>
                <c:pt idx="27">
                  <c:v>Hackney</c:v>
                </c:pt>
                <c:pt idx="28">
                  <c:v>Harrow</c:v>
                </c:pt>
                <c:pt idx="29">
                  <c:v>Barking and Dagenham</c:v>
                </c:pt>
                <c:pt idx="30">
                  <c:v>Lambeth</c:v>
                </c:pt>
                <c:pt idx="31">
                  <c:v>Tower Hamlets</c:v>
                </c:pt>
              </c:strCache>
            </c:strRef>
          </c:cat>
          <c:val>
            <c:numRef>
              <c:f>'1 F'!$AF$27:$AF$58</c:f>
              <c:numCache>
                <c:formatCode>General</c:formatCode>
                <c:ptCount val="32"/>
                <c:pt idx="0">
                  <c:v>0</c:v>
                </c:pt>
                <c:pt idx="1">
                  <c:v>0</c:v>
                </c:pt>
                <c:pt idx="2">
                  <c:v>69.63</c:v>
                </c:pt>
                <c:pt idx="3">
                  <c:v>0</c:v>
                </c:pt>
                <c:pt idx="4">
                  <c:v>0</c:v>
                </c:pt>
                <c:pt idx="5">
                  <c:v>68.45</c:v>
                </c:pt>
                <c:pt idx="6">
                  <c:v>0</c:v>
                </c:pt>
                <c:pt idx="7">
                  <c:v>67.61</c:v>
                </c:pt>
                <c:pt idx="8">
                  <c:v>0</c:v>
                </c:pt>
                <c:pt idx="9">
                  <c:v>67.12</c:v>
                </c:pt>
                <c:pt idx="10">
                  <c:v>67.06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60.89</c:v>
                </c:pt>
                <c:pt idx="29">
                  <c:v>0</c:v>
                </c:pt>
                <c:pt idx="30">
                  <c:v>0</c:v>
                </c:pt>
                <c:pt idx="31">
                  <c:v>0</c:v>
                </c:pt>
              </c:numCache>
            </c:numRef>
          </c:val>
          <c:extLst>
            <c:ext xmlns:c16="http://schemas.microsoft.com/office/drawing/2014/chart" uri="{C3380CC4-5D6E-409C-BE32-E72D297353CC}">
              <c16:uniqueId val="{00000001-A2E7-894B-8409-03BFC8706319}"/>
            </c:ext>
          </c:extLst>
        </c:ser>
        <c:ser>
          <c:idx val="2"/>
          <c:order val="2"/>
          <c:tx>
            <c:strRef>
              <c:f>'1 F'!$AG$26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 F'!$AD$27:$AD$58</c:f>
              <c:strCache>
                <c:ptCount val="32"/>
                <c:pt idx="0">
                  <c:v>Wandsworth</c:v>
                </c:pt>
                <c:pt idx="1">
                  <c:v>Kensington and Chelsea</c:v>
                </c:pt>
                <c:pt idx="2">
                  <c:v>Kingston</c:v>
                </c:pt>
                <c:pt idx="3">
                  <c:v>Richmond</c:v>
                </c:pt>
                <c:pt idx="4">
                  <c:v>Brent</c:v>
                </c:pt>
                <c:pt idx="5">
                  <c:v>Sutton</c:v>
                </c:pt>
                <c:pt idx="6">
                  <c:v>Waltham Forest</c:v>
                </c:pt>
                <c:pt idx="7">
                  <c:v>Bromley</c:v>
                </c:pt>
                <c:pt idx="8">
                  <c:v>Greenwich</c:v>
                </c:pt>
                <c:pt idx="9">
                  <c:v>Barnet</c:v>
                </c:pt>
                <c:pt idx="10">
                  <c:v>Merton</c:v>
                </c:pt>
                <c:pt idx="11">
                  <c:v>Camden</c:v>
                </c:pt>
                <c:pt idx="12">
                  <c:v>Ealing</c:v>
                </c:pt>
                <c:pt idx="13">
                  <c:v>Westminster</c:v>
                </c:pt>
                <c:pt idx="14">
                  <c:v>Haringey</c:v>
                </c:pt>
                <c:pt idx="15">
                  <c:v>Newham</c:v>
                </c:pt>
                <c:pt idx="16">
                  <c:v>Redbridge</c:v>
                </c:pt>
                <c:pt idx="17">
                  <c:v>Bexley</c:v>
                </c:pt>
                <c:pt idx="18">
                  <c:v>Havering</c:v>
                </c:pt>
                <c:pt idx="19">
                  <c:v>Islington</c:v>
                </c:pt>
                <c:pt idx="20">
                  <c:v>Hillingdon</c:v>
                </c:pt>
                <c:pt idx="21">
                  <c:v>Lewisham</c:v>
                </c:pt>
                <c:pt idx="22">
                  <c:v>Hammersmith and Fulham</c:v>
                </c:pt>
                <c:pt idx="23">
                  <c:v>Hounslow</c:v>
                </c:pt>
                <c:pt idx="24">
                  <c:v>Croydon</c:v>
                </c:pt>
                <c:pt idx="25">
                  <c:v>Enfield</c:v>
                </c:pt>
                <c:pt idx="26">
                  <c:v>Southwark</c:v>
                </c:pt>
                <c:pt idx="27">
                  <c:v>Hackney</c:v>
                </c:pt>
                <c:pt idx="28">
                  <c:v>Harrow</c:v>
                </c:pt>
                <c:pt idx="29">
                  <c:v>Barking and Dagenham</c:v>
                </c:pt>
                <c:pt idx="30">
                  <c:v>Lambeth</c:v>
                </c:pt>
                <c:pt idx="31">
                  <c:v>Tower Hamlets</c:v>
                </c:pt>
              </c:strCache>
            </c:strRef>
          </c:cat>
          <c:val>
            <c:numRef>
              <c:f>'1 F'!$AG$27:$AG$58</c:f>
              <c:numCache>
                <c:formatCode>General</c:formatCode>
                <c:ptCount val="32"/>
                <c:pt idx="0">
                  <c:v>70.14</c:v>
                </c:pt>
                <c:pt idx="1">
                  <c:v>70.02</c:v>
                </c:pt>
                <c:pt idx="2">
                  <c:v>0</c:v>
                </c:pt>
                <c:pt idx="3">
                  <c:v>0</c:v>
                </c:pt>
                <c:pt idx="4">
                  <c:v>68.58</c:v>
                </c:pt>
                <c:pt idx="5">
                  <c:v>0</c:v>
                </c:pt>
                <c:pt idx="6">
                  <c:v>67.959999999999994</c:v>
                </c:pt>
                <c:pt idx="7">
                  <c:v>0</c:v>
                </c:pt>
                <c:pt idx="8">
                  <c:v>67.16</c:v>
                </c:pt>
                <c:pt idx="9">
                  <c:v>0</c:v>
                </c:pt>
                <c:pt idx="10">
                  <c:v>0</c:v>
                </c:pt>
                <c:pt idx="11">
                  <c:v>66.760000000000005</c:v>
                </c:pt>
                <c:pt idx="12">
                  <c:v>65.3</c:v>
                </c:pt>
                <c:pt idx="13">
                  <c:v>65.209999999999994</c:v>
                </c:pt>
                <c:pt idx="14">
                  <c:v>64.95</c:v>
                </c:pt>
                <c:pt idx="15">
                  <c:v>64.599999999999994</c:v>
                </c:pt>
                <c:pt idx="16">
                  <c:v>63.95</c:v>
                </c:pt>
                <c:pt idx="17">
                  <c:v>63.94</c:v>
                </c:pt>
                <c:pt idx="18">
                  <c:v>63.84</c:v>
                </c:pt>
                <c:pt idx="19">
                  <c:v>63.75</c:v>
                </c:pt>
                <c:pt idx="20">
                  <c:v>63.41</c:v>
                </c:pt>
                <c:pt idx="21">
                  <c:v>63.22</c:v>
                </c:pt>
                <c:pt idx="22">
                  <c:v>62.62</c:v>
                </c:pt>
                <c:pt idx="23">
                  <c:v>62.61</c:v>
                </c:pt>
                <c:pt idx="24">
                  <c:v>62.43</c:v>
                </c:pt>
                <c:pt idx="25">
                  <c:v>62.05</c:v>
                </c:pt>
                <c:pt idx="26">
                  <c:v>61.96</c:v>
                </c:pt>
                <c:pt idx="27">
                  <c:v>61.54</c:v>
                </c:pt>
                <c:pt idx="28">
                  <c:v>0</c:v>
                </c:pt>
                <c:pt idx="29">
                  <c:v>60.14</c:v>
                </c:pt>
                <c:pt idx="30">
                  <c:v>59.48</c:v>
                </c:pt>
                <c:pt idx="31">
                  <c:v>57.8</c:v>
                </c:pt>
              </c:numCache>
            </c:numRef>
          </c:val>
          <c:extLst>
            <c:ext xmlns:c16="http://schemas.microsoft.com/office/drawing/2014/chart" uri="{C3380CC4-5D6E-409C-BE32-E72D297353CC}">
              <c16:uniqueId val="{00000002-A2E7-894B-8409-03BFC8706319}"/>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 F'!$AH$26</c:f>
              <c:strCache>
                <c:ptCount val="1"/>
                <c:pt idx="0">
                  <c:v>London</c:v>
                </c:pt>
              </c:strCache>
            </c:strRef>
          </c:tx>
          <c:spPr>
            <a:ln w="31750">
              <a:solidFill>
                <a:schemeClr val="bg1">
                  <a:lumMod val="50000"/>
                </a:schemeClr>
              </a:solidFill>
              <a:prstDash val="solid"/>
            </a:ln>
          </c:spPr>
          <c:marker>
            <c:symbol val="none"/>
          </c:marker>
          <c:cat>
            <c:strRef>
              <c:f>'1 F'!$AD$27:$AD$58</c:f>
              <c:strCache>
                <c:ptCount val="32"/>
                <c:pt idx="0">
                  <c:v>Wandsworth</c:v>
                </c:pt>
                <c:pt idx="1">
                  <c:v>Kensington and Chelsea</c:v>
                </c:pt>
                <c:pt idx="2">
                  <c:v>Kingston</c:v>
                </c:pt>
                <c:pt idx="3">
                  <c:v>Richmond</c:v>
                </c:pt>
                <c:pt idx="4">
                  <c:v>Brent</c:v>
                </c:pt>
                <c:pt idx="5">
                  <c:v>Sutton</c:v>
                </c:pt>
                <c:pt idx="6">
                  <c:v>Waltham Forest</c:v>
                </c:pt>
                <c:pt idx="7">
                  <c:v>Bromley</c:v>
                </c:pt>
                <c:pt idx="8">
                  <c:v>Greenwich</c:v>
                </c:pt>
                <c:pt idx="9">
                  <c:v>Barnet</c:v>
                </c:pt>
                <c:pt idx="10">
                  <c:v>Merton</c:v>
                </c:pt>
                <c:pt idx="11">
                  <c:v>Camden</c:v>
                </c:pt>
                <c:pt idx="12">
                  <c:v>Ealing</c:v>
                </c:pt>
                <c:pt idx="13">
                  <c:v>Westminster</c:v>
                </c:pt>
                <c:pt idx="14">
                  <c:v>Haringey</c:v>
                </c:pt>
                <c:pt idx="15">
                  <c:v>Newham</c:v>
                </c:pt>
                <c:pt idx="16">
                  <c:v>Redbridge</c:v>
                </c:pt>
                <c:pt idx="17">
                  <c:v>Bexley</c:v>
                </c:pt>
                <c:pt idx="18">
                  <c:v>Havering</c:v>
                </c:pt>
                <c:pt idx="19">
                  <c:v>Islington</c:v>
                </c:pt>
                <c:pt idx="20">
                  <c:v>Hillingdon</c:v>
                </c:pt>
                <c:pt idx="21">
                  <c:v>Lewisham</c:v>
                </c:pt>
                <c:pt idx="22">
                  <c:v>Hammersmith and Fulham</c:v>
                </c:pt>
                <c:pt idx="23">
                  <c:v>Hounslow</c:v>
                </c:pt>
                <c:pt idx="24">
                  <c:v>Croydon</c:v>
                </c:pt>
                <c:pt idx="25">
                  <c:v>Enfield</c:v>
                </c:pt>
                <c:pt idx="26">
                  <c:v>Southwark</c:v>
                </c:pt>
                <c:pt idx="27">
                  <c:v>Hackney</c:v>
                </c:pt>
                <c:pt idx="28">
                  <c:v>Harrow</c:v>
                </c:pt>
                <c:pt idx="29">
                  <c:v>Barking and Dagenham</c:v>
                </c:pt>
                <c:pt idx="30">
                  <c:v>Lambeth</c:v>
                </c:pt>
                <c:pt idx="31">
                  <c:v>Tower Hamlets</c:v>
                </c:pt>
              </c:strCache>
            </c:strRef>
          </c:cat>
          <c:val>
            <c:numRef>
              <c:f>'1 F'!$AH$27:$AH$58</c:f>
              <c:numCache>
                <c:formatCode>General</c:formatCode>
                <c:ptCount val="32"/>
                <c:pt idx="0">
                  <c:v>64.97</c:v>
                </c:pt>
                <c:pt idx="1">
                  <c:v>64.97</c:v>
                </c:pt>
                <c:pt idx="2">
                  <c:v>64.97</c:v>
                </c:pt>
                <c:pt idx="3">
                  <c:v>64.97</c:v>
                </c:pt>
                <c:pt idx="4">
                  <c:v>64.97</c:v>
                </c:pt>
                <c:pt idx="5">
                  <c:v>64.97</c:v>
                </c:pt>
                <c:pt idx="6">
                  <c:v>64.97</c:v>
                </c:pt>
                <c:pt idx="7">
                  <c:v>64.97</c:v>
                </c:pt>
                <c:pt idx="8">
                  <c:v>64.97</c:v>
                </c:pt>
                <c:pt idx="9">
                  <c:v>64.97</c:v>
                </c:pt>
                <c:pt idx="10">
                  <c:v>64.97</c:v>
                </c:pt>
                <c:pt idx="11">
                  <c:v>64.97</c:v>
                </c:pt>
                <c:pt idx="12">
                  <c:v>64.97</c:v>
                </c:pt>
                <c:pt idx="13">
                  <c:v>64.97</c:v>
                </c:pt>
                <c:pt idx="14">
                  <c:v>64.97</c:v>
                </c:pt>
                <c:pt idx="15">
                  <c:v>64.97</c:v>
                </c:pt>
                <c:pt idx="16">
                  <c:v>64.97</c:v>
                </c:pt>
                <c:pt idx="17">
                  <c:v>64.97</c:v>
                </c:pt>
                <c:pt idx="18">
                  <c:v>64.97</c:v>
                </c:pt>
                <c:pt idx="19">
                  <c:v>64.97</c:v>
                </c:pt>
                <c:pt idx="20">
                  <c:v>64.97</c:v>
                </c:pt>
                <c:pt idx="21">
                  <c:v>64.97</c:v>
                </c:pt>
                <c:pt idx="22">
                  <c:v>64.97</c:v>
                </c:pt>
                <c:pt idx="23">
                  <c:v>64.97</c:v>
                </c:pt>
                <c:pt idx="24">
                  <c:v>64.97</c:v>
                </c:pt>
                <c:pt idx="25">
                  <c:v>64.97</c:v>
                </c:pt>
                <c:pt idx="26">
                  <c:v>64.97</c:v>
                </c:pt>
                <c:pt idx="27">
                  <c:v>64.97</c:v>
                </c:pt>
                <c:pt idx="28">
                  <c:v>64.97</c:v>
                </c:pt>
                <c:pt idx="29">
                  <c:v>64.97</c:v>
                </c:pt>
                <c:pt idx="30">
                  <c:v>64.97</c:v>
                </c:pt>
                <c:pt idx="31">
                  <c:v>64.97</c:v>
                </c:pt>
              </c:numCache>
            </c:numRef>
          </c:val>
          <c:smooth val="0"/>
          <c:extLst>
            <c:ext xmlns:c16="http://schemas.microsoft.com/office/drawing/2014/chart" uri="{C3380CC4-5D6E-409C-BE32-E72D297353CC}">
              <c16:uniqueId val="{00000003-A2E7-894B-8409-03BFC8706319}"/>
            </c:ext>
          </c:extLst>
        </c:ser>
        <c:ser>
          <c:idx val="4"/>
          <c:order val="4"/>
          <c:tx>
            <c:strRef>
              <c:f>'1 F'!$AI$26</c:f>
              <c:strCache>
                <c:ptCount val="1"/>
                <c:pt idx="0">
                  <c:v>England</c:v>
                </c:pt>
              </c:strCache>
            </c:strRef>
          </c:tx>
          <c:spPr>
            <a:ln w="31750">
              <a:solidFill>
                <a:schemeClr val="tx1"/>
              </a:solidFill>
              <a:prstDash val="solid"/>
            </a:ln>
          </c:spPr>
          <c:marker>
            <c:symbol val="none"/>
          </c:marker>
          <c:cat>
            <c:strRef>
              <c:f>'1 F'!$AD$27:$AD$58</c:f>
              <c:strCache>
                <c:ptCount val="32"/>
                <c:pt idx="0">
                  <c:v>Wandsworth</c:v>
                </c:pt>
                <c:pt idx="1">
                  <c:v>Kensington and Chelsea</c:v>
                </c:pt>
                <c:pt idx="2">
                  <c:v>Kingston</c:v>
                </c:pt>
                <c:pt idx="3">
                  <c:v>Richmond</c:v>
                </c:pt>
                <c:pt idx="4">
                  <c:v>Brent</c:v>
                </c:pt>
                <c:pt idx="5">
                  <c:v>Sutton</c:v>
                </c:pt>
                <c:pt idx="6">
                  <c:v>Waltham Forest</c:v>
                </c:pt>
                <c:pt idx="7">
                  <c:v>Bromley</c:v>
                </c:pt>
                <c:pt idx="8">
                  <c:v>Greenwich</c:v>
                </c:pt>
                <c:pt idx="9">
                  <c:v>Barnet</c:v>
                </c:pt>
                <c:pt idx="10">
                  <c:v>Merton</c:v>
                </c:pt>
                <c:pt idx="11">
                  <c:v>Camden</c:v>
                </c:pt>
                <c:pt idx="12">
                  <c:v>Ealing</c:v>
                </c:pt>
                <c:pt idx="13">
                  <c:v>Westminster</c:v>
                </c:pt>
                <c:pt idx="14">
                  <c:v>Haringey</c:v>
                </c:pt>
                <c:pt idx="15">
                  <c:v>Newham</c:v>
                </c:pt>
                <c:pt idx="16">
                  <c:v>Redbridge</c:v>
                </c:pt>
                <c:pt idx="17">
                  <c:v>Bexley</c:v>
                </c:pt>
                <c:pt idx="18">
                  <c:v>Havering</c:v>
                </c:pt>
                <c:pt idx="19">
                  <c:v>Islington</c:v>
                </c:pt>
                <c:pt idx="20">
                  <c:v>Hillingdon</c:v>
                </c:pt>
                <c:pt idx="21">
                  <c:v>Lewisham</c:v>
                </c:pt>
                <c:pt idx="22">
                  <c:v>Hammersmith and Fulham</c:v>
                </c:pt>
                <c:pt idx="23">
                  <c:v>Hounslow</c:v>
                </c:pt>
                <c:pt idx="24">
                  <c:v>Croydon</c:v>
                </c:pt>
                <c:pt idx="25">
                  <c:v>Enfield</c:v>
                </c:pt>
                <c:pt idx="26">
                  <c:v>Southwark</c:v>
                </c:pt>
                <c:pt idx="27">
                  <c:v>Hackney</c:v>
                </c:pt>
                <c:pt idx="28">
                  <c:v>Harrow</c:v>
                </c:pt>
                <c:pt idx="29">
                  <c:v>Barking and Dagenham</c:v>
                </c:pt>
                <c:pt idx="30">
                  <c:v>Lambeth</c:v>
                </c:pt>
                <c:pt idx="31">
                  <c:v>Tower Hamlets</c:v>
                </c:pt>
              </c:strCache>
            </c:strRef>
          </c:cat>
          <c:val>
            <c:numRef>
              <c:f>'1 F'!$AI$27:$AI$58</c:f>
              <c:numCache>
                <c:formatCode>General</c:formatCode>
                <c:ptCount val="32"/>
                <c:pt idx="0">
                  <c:v>63.87</c:v>
                </c:pt>
                <c:pt idx="1">
                  <c:v>63.87</c:v>
                </c:pt>
                <c:pt idx="2">
                  <c:v>63.87</c:v>
                </c:pt>
                <c:pt idx="3">
                  <c:v>63.87</c:v>
                </c:pt>
                <c:pt idx="4">
                  <c:v>63.87</c:v>
                </c:pt>
                <c:pt idx="5">
                  <c:v>63.87</c:v>
                </c:pt>
                <c:pt idx="6">
                  <c:v>63.87</c:v>
                </c:pt>
                <c:pt idx="7">
                  <c:v>63.87</c:v>
                </c:pt>
                <c:pt idx="8">
                  <c:v>63.87</c:v>
                </c:pt>
                <c:pt idx="9">
                  <c:v>63.87</c:v>
                </c:pt>
                <c:pt idx="10">
                  <c:v>63.87</c:v>
                </c:pt>
                <c:pt idx="11">
                  <c:v>63.87</c:v>
                </c:pt>
                <c:pt idx="12">
                  <c:v>63.87</c:v>
                </c:pt>
                <c:pt idx="13">
                  <c:v>63.87</c:v>
                </c:pt>
                <c:pt idx="14">
                  <c:v>63.87</c:v>
                </c:pt>
                <c:pt idx="15">
                  <c:v>63.87</c:v>
                </c:pt>
                <c:pt idx="16">
                  <c:v>63.87</c:v>
                </c:pt>
                <c:pt idx="17">
                  <c:v>63.87</c:v>
                </c:pt>
                <c:pt idx="18">
                  <c:v>63.87</c:v>
                </c:pt>
                <c:pt idx="19">
                  <c:v>63.87</c:v>
                </c:pt>
                <c:pt idx="20">
                  <c:v>63.87</c:v>
                </c:pt>
                <c:pt idx="21">
                  <c:v>63.87</c:v>
                </c:pt>
                <c:pt idx="22">
                  <c:v>63.87</c:v>
                </c:pt>
                <c:pt idx="23">
                  <c:v>63.87</c:v>
                </c:pt>
                <c:pt idx="24">
                  <c:v>63.87</c:v>
                </c:pt>
                <c:pt idx="25">
                  <c:v>63.87</c:v>
                </c:pt>
                <c:pt idx="26">
                  <c:v>63.87</c:v>
                </c:pt>
                <c:pt idx="27">
                  <c:v>63.87</c:v>
                </c:pt>
                <c:pt idx="28">
                  <c:v>63.87</c:v>
                </c:pt>
                <c:pt idx="29">
                  <c:v>63.87</c:v>
                </c:pt>
                <c:pt idx="30">
                  <c:v>63.87</c:v>
                </c:pt>
                <c:pt idx="31">
                  <c:v>63.87</c:v>
                </c:pt>
              </c:numCache>
            </c:numRef>
          </c:val>
          <c:smooth val="0"/>
          <c:extLst>
            <c:ext xmlns:c16="http://schemas.microsoft.com/office/drawing/2014/chart" uri="{C3380CC4-5D6E-409C-BE32-E72D297353CC}">
              <c16:uniqueId val="{00000004-A2E7-894B-8409-03BFC8706319}"/>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 F'!$U$4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'9'!$Y$1</c:f>
              <c:strCache>
                <c:ptCount val="1"/>
                <c:pt idx="0">
                  <c:v>England</c:v>
                </c:pt>
              </c:strCache>
            </c:strRef>
          </c:tx>
          <c:spPr>
            <a:ln w="38100">
              <a:solidFill>
                <a:schemeClr val="tx1"/>
              </a:solidFill>
              <a:prstDash val="solid"/>
            </a:ln>
          </c:spPr>
          <c:marker>
            <c:symbol val="none"/>
          </c:marker>
          <c:cat>
            <c:strRef>
              <c:f>'9'!$X$2:$X$16</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'9'!$Y$2:$Y$16</c:f>
              <c:numCache>
                <c:formatCode>General</c:formatCode>
                <c:ptCount val="15"/>
                <c:pt idx="0">
                  <c:v>18.329999999999998</c:v>
                </c:pt>
                <c:pt idx="1">
                  <c:v>18.739999999999998</c:v>
                </c:pt>
                <c:pt idx="2">
                  <c:v>19.04</c:v>
                </c:pt>
                <c:pt idx="3">
                  <c:v>19.2</c:v>
                </c:pt>
                <c:pt idx="4">
                  <c:v>18.920000000000002</c:v>
                </c:pt>
                <c:pt idx="5">
                  <c:v>19.09</c:v>
                </c:pt>
                <c:pt idx="6">
                  <c:v>19.079999999999998</c:v>
                </c:pt>
                <c:pt idx="7">
                  <c:v>19.829999999999998</c:v>
                </c:pt>
                <c:pt idx="8">
                  <c:v>19.98</c:v>
                </c:pt>
                <c:pt idx="9">
                  <c:v>20.14</c:v>
                </c:pt>
                <c:pt idx="10">
                  <c:v>20.22</c:v>
                </c:pt>
                <c:pt idx="11">
                  <c:v>21.05</c:v>
                </c:pt>
                <c:pt idx="12">
                  <c:v>25.54</c:v>
                </c:pt>
                <c:pt idx="13">
                  <c:v>23.45</c:v>
                </c:pt>
                <c:pt idx="14">
                  <c:v>22.65</c:v>
                </c:pt>
              </c:numCache>
            </c:numRef>
          </c:val>
          <c:smooth val="0"/>
          <c:extLst>
            <c:ext xmlns:c16="http://schemas.microsoft.com/office/drawing/2014/chart" uri="{C3380CC4-5D6E-409C-BE32-E72D297353CC}">
              <c16:uniqueId val="{00000000-C24B-CF45-97C7-C4C52EB06582}"/>
            </c:ext>
          </c:extLst>
        </c:ser>
        <c:ser>
          <c:idx val="1"/>
          <c:order val="1"/>
          <c:tx>
            <c:strRef>
              <c:f>'9'!$Z$1</c:f>
              <c:strCache>
                <c:ptCount val="1"/>
                <c:pt idx="0">
                  <c:v>London</c:v>
                </c:pt>
              </c:strCache>
            </c:strRef>
          </c:tx>
          <c:spPr>
            <a:ln w="38100">
              <a:solidFill>
                <a:schemeClr val="bg1">
                  <a:lumMod val="50000"/>
                </a:schemeClr>
              </a:solidFill>
              <a:prstDash val="solid"/>
            </a:ln>
          </c:spPr>
          <c:marker>
            <c:symbol val="none"/>
          </c:marker>
          <c:cat>
            <c:strRef>
              <c:f>'9'!$X$2:$X$16</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'9'!$Z$2:$Z$16</c:f>
              <c:numCache>
                <c:formatCode>General</c:formatCode>
                <c:ptCount val="15"/>
                <c:pt idx="0">
                  <c:v>21.3</c:v>
                </c:pt>
                <c:pt idx="1">
                  <c:v>21.84</c:v>
                </c:pt>
                <c:pt idx="2">
                  <c:v>21.93</c:v>
                </c:pt>
                <c:pt idx="3">
                  <c:v>22.54</c:v>
                </c:pt>
                <c:pt idx="4">
                  <c:v>22.44</c:v>
                </c:pt>
                <c:pt idx="5">
                  <c:v>22.44</c:v>
                </c:pt>
                <c:pt idx="6">
                  <c:v>22.61</c:v>
                </c:pt>
                <c:pt idx="7">
                  <c:v>23.17</c:v>
                </c:pt>
                <c:pt idx="8">
                  <c:v>23.62</c:v>
                </c:pt>
                <c:pt idx="9">
                  <c:v>23.1</c:v>
                </c:pt>
                <c:pt idx="10">
                  <c:v>23.24</c:v>
                </c:pt>
                <c:pt idx="11">
                  <c:v>23.69</c:v>
                </c:pt>
                <c:pt idx="12">
                  <c:v>30.02</c:v>
                </c:pt>
                <c:pt idx="13">
                  <c:v>25.77</c:v>
                </c:pt>
                <c:pt idx="14">
                  <c:v>24.8</c:v>
                </c:pt>
              </c:numCache>
            </c:numRef>
          </c:val>
          <c:smooth val="0"/>
          <c:extLst>
            <c:ext xmlns:c16="http://schemas.microsoft.com/office/drawing/2014/chart" uri="{C3380CC4-5D6E-409C-BE32-E72D297353CC}">
              <c16:uniqueId val="{00000001-C24B-CF45-97C7-C4C52EB06582}"/>
            </c:ext>
          </c:extLst>
        </c:ser>
        <c:ser>
          <c:idx val="2"/>
          <c:order val="2"/>
          <c:tx>
            <c:strRef>
              <c:f>'9'!$AA$1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'9'!$X$2:$X$16</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'9'!$AA$2:$AA$16</c:f>
              <c:numCache>
                <c:formatCode>General</c:formatCode>
                <c:ptCount val="15"/>
                <c:pt idx="0">
                  <c:v>11.44</c:v>
                </c:pt>
                <c:pt idx="1">
                  <c:v>10.98</c:v>
                </c:pt>
                <c:pt idx="2">
                  <c:v>10.33</c:v>
                </c:pt>
                <c:pt idx="3">
                  <c:v>12.18</c:v>
                </c:pt>
                <c:pt idx="4">
                  <c:v>12.27</c:v>
                </c:pt>
                <c:pt idx="5">
                  <c:v>10.39</c:v>
                </c:pt>
                <c:pt idx="6">
                  <c:v>10.37</c:v>
                </c:pt>
                <c:pt idx="7">
                  <c:v>10.98</c:v>
                </c:pt>
                <c:pt idx="8">
                  <c:v>12.96</c:v>
                </c:pt>
                <c:pt idx="9">
                  <c:v>11.32</c:v>
                </c:pt>
                <c:pt idx="10">
                  <c:v>10.78</c:v>
                </c:pt>
                <c:pt idx="11">
                  <c:v>11.15</c:v>
                </c:pt>
                <c:pt idx="12">
                  <c:v>11.95</c:v>
                </c:pt>
                <c:pt idx="13">
                  <c:v>12.75</c:v>
                </c:pt>
                <c:pt idx="14">
                  <c:v>12.041880000000001</c:v>
                </c:pt>
              </c:numCache>
            </c:numRef>
          </c:val>
          <c:smooth val="0"/>
          <c:extLst>
            <c:ext xmlns:c16="http://schemas.microsoft.com/office/drawing/2014/chart" uri="{C3380CC4-5D6E-409C-BE32-E72D297353CC}">
              <c16:uniqueId val="{00000002-C24B-CF45-97C7-C4C52EB06582}"/>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'9'!$U$4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'10'!$AE$26</c:f>
              <c:strCache>
                <c:ptCount val="1"/>
                <c:pt idx="0">
                  <c:v>Richmond</c:v>
                </c:pt>
              </c:strCache>
            </c:strRef>
          </c:tx>
          <c:spPr>
            <a:solidFill>
              <a:srgbClr val="7030A0"/>
            </a:solidFill>
            <a:ln>
              <a:solidFill>
                <a:schemeClr val="accent4">
                  <a:lumMod val="50000"/>
                </a:schemeClr>
              </a:solidFill>
              <a:prstDash val="solid"/>
            </a:ln>
          </c:spPr>
          <c:invertIfNegative val="0"/>
          <c:cat>
            <c:strRef>
              <c:f>'10'!$AD$27:$AD$58</c:f>
              <c:strCache>
                <c:ptCount val="32"/>
                <c:pt idx="0">
                  <c:v>Waltham Forest</c:v>
                </c:pt>
                <c:pt idx="1">
                  <c:v>Bromley</c:v>
                </c:pt>
                <c:pt idx="2">
                  <c:v>Newham</c:v>
                </c:pt>
                <c:pt idx="3">
                  <c:v>Hammersmith and Fulham</c:v>
                </c:pt>
                <c:pt idx="4">
                  <c:v>Redbridge</c:v>
                </c:pt>
                <c:pt idx="5">
                  <c:v>Barking and Dagenham</c:v>
                </c:pt>
                <c:pt idx="6">
                  <c:v>Croydon</c:v>
                </c:pt>
                <c:pt idx="7">
                  <c:v>Lambeth</c:v>
                </c:pt>
                <c:pt idx="8">
                  <c:v>Enfield</c:v>
                </c:pt>
                <c:pt idx="9">
                  <c:v>Hounslow</c:v>
                </c:pt>
                <c:pt idx="10">
                  <c:v>Wandsworth</c:v>
                </c:pt>
                <c:pt idx="11">
                  <c:v>Merton</c:v>
                </c:pt>
                <c:pt idx="12">
                  <c:v>Havering</c:v>
                </c:pt>
                <c:pt idx="13">
                  <c:v>Hackney</c:v>
                </c:pt>
                <c:pt idx="14">
                  <c:v>Kensington and Chelsea</c:v>
                </c:pt>
                <c:pt idx="15">
                  <c:v>Greenwich</c:v>
                </c:pt>
                <c:pt idx="16">
                  <c:v>Ealing</c:v>
                </c:pt>
                <c:pt idx="17">
                  <c:v>Bexley</c:v>
                </c:pt>
                <c:pt idx="18">
                  <c:v>Camden</c:v>
                </c:pt>
                <c:pt idx="19">
                  <c:v>Hillingdon</c:v>
                </c:pt>
                <c:pt idx="20">
                  <c:v>Lewisham</c:v>
                </c:pt>
                <c:pt idx="21">
                  <c:v>Tower Hamlets</c:v>
                </c:pt>
                <c:pt idx="22">
                  <c:v>Brent</c:v>
                </c:pt>
                <c:pt idx="23">
                  <c:v>Haringey</c:v>
                </c:pt>
                <c:pt idx="24">
                  <c:v>Westminster</c:v>
                </c:pt>
                <c:pt idx="25">
                  <c:v>Barnet</c:v>
                </c:pt>
                <c:pt idx="26">
                  <c:v>Southwark</c:v>
                </c:pt>
                <c:pt idx="27">
                  <c:v>Richmond</c:v>
                </c:pt>
                <c:pt idx="28">
                  <c:v>Harrow</c:v>
                </c:pt>
                <c:pt idx="29">
                  <c:v>Islington</c:v>
                </c:pt>
                <c:pt idx="30">
                  <c:v>Kingston</c:v>
                </c:pt>
                <c:pt idx="31">
                  <c:v>Sutton</c:v>
                </c:pt>
              </c:strCache>
            </c:strRef>
          </c:cat>
          <c:val>
            <c:numRef>
              <c:f>'10'!$AE$27:$AE$58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219.26858143072999</c:v>
                </c:pt>
                <c:pt idx="28">
                  <c:v>0</c:v>
                </c:pt>
                <c:pt idx="29">
                  <c:v>0</c:v>
                </c:pt>
                <c:pt idx="30">
                  <c:v>0</c:v>
                </c:pt>
                <c:pt idx="31">
                  <c:v>0</c:v>
                </c:pt>
              </c:numCache>
            </c:numRef>
          </c:val>
          <c:extLst>
            <c:ext xmlns:c16="http://schemas.microsoft.com/office/drawing/2014/chart" uri="{C3380CC4-5D6E-409C-BE32-E72D297353CC}">
              <c16:uniqueId val="{00000000-8BEA-CA49-9FF8-BACDF9B28424}"/>
            </c:ext>
          </c:extLst>
        </c:ser>
        <c:ser>
          <c:idx val="1"/>
          <c:order val="1"/>
          <c:tx>
            <c:strRef>
              <c:f>'10'!$AF$26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'10'!$AD$27:$AD$58</c:f>
              <c:strCache>
                <c:ptCount val="32"/>
                <c:pt idx="0">
                  <c:v>Waltham Forest</c:v>
                </c:pt>
                <c:pt idx="1">
                  <c:v>Bromley</c:v>
                </c:pt>
                <c:pt idx="2">
                  <c:v>Newham</c:v>
                </c:pt>
                <c:pt idx="3">
                  <c:v>Hammersmith and Fulham</c:v>
                </c:pt>
                <c:pt idx="4">
                  <c:v>Redbridge</c:v>
                </c:pt>
                <c:pt idx="5">
                  <c:v>Barking and Dagenham</c:v>
                </c:pt>
                <c:pt idx="6">
                  <c:v>Croydon</c:v>
                </c:pt>
                <c:pt idx="7">
                  <c:v>Lambeth</c:v>
                </c:pt>
                <c:pt idx="8">
                  <c:v>Enfield</c:v>
                </c:pt>
                <c:pt idx="9">
                  <c:v>Hounslow</c:v>
                </c:pt>
                <c:pt idx="10">
                  <c:v>Wandsworth</c:v>
                </c:pt>
                <c:pt idx="11">
                  <c:v>Merton</c:v>
                </c:pt>
                <c:pt idx="12">
                  <c:v>Havering</c:v>
                </c:pt>
                <c:pt idx="13">
                  <c:v>Hackney</c:v>
                </c:pt>
                <c:pt idx="14">
                  <c:v>Kensington and Chelsea</c:v>
                </c:pt>
                <c:pt idx="15">
                  <c:v>Greenwich</c:v>
                </c:pt>
                <c:pt idx="16">
                  <c:v>Ealing</c:v>
                </c:pt>
                <c:pt idx="17">
                  <c:v>Bexley</c:v>
                </c:pt>
                <c:pt idx="18">
                  <c:v>Camden</c:v>
                </c:pt>
                <c:pt idx="19">
                  <c:v>Hillingdon</c:v>
                </c:pt>
                <c:pt idx="20">
                  <c:v>Lewisham</c:v>
                </c:pt>
                <c:pt idx="21">
                  <c:v>Tower Hamlets</c:v>
                </c:pt>
                <c:pt idx="22">
                  <c:v>Brent</c:v>
                </c:pt>
                <c:pt idx="23">
                  <c:v>Haringey</c:v>
                </c:pt>
                <c:pt idx="24">
                  <c:v>Westminster</c:v>
                </c:pt>
                <c:pt idx="25">
                  <c:v>Barnet</c:v>
                </c:pt>
                <c:pt idx="26">
                  <c:v>Southwark</c:v>
                </c:pt>
                <c:pt idx="27">
                  <c:v>Richmond</c:v>
                </c:pt>
                <c:pt idx="28">
                  <c:v>Harrow</c:v>
                </c:pt>
                <c:pt idx="29">
                  <c:v>Islington</c:v>
                </c:pt>
                <c:pt idx="30">
                  <c:v>Kingston</c:v>
                </c:pt>
                <c:pt idx="31">
                  <c:v>Sutton</c:v>
                </c:pt>
              </c:strCache>
            </c:strRef>
          </c:cat>
          <c:val>
            <c:numRef>
              <c:f>'10'!$AF$27:$AF$58</c:f>
              <c:numCache>
                <c:formatCode>General</c:formatCode>
                <c:ptCount val="32"/>
                <c:pt idx="0">
                  <c:v>0</c:v>
                </c:pt>
                <c:pt idx="1">
                  <c:v>91.691859795358795</c:v>
                </c:pt>
                <c:pt idx="2">
                  <c:v>0</c:v>
                </c:pt>
                <c:pt idx="3">
                  <c:v>0</c:v>
                </c:pt>
                <c:pt idx="4">
                  <c:v>0</c:v>
                </c:pt>
                <c:pt idx="5">
                  <c:v>0</c:v>
                </c:pt>
                <c:pt idx="6">
                  <c:v>0</c:v>
                </c:pt>
                <c:pt idx="7">
                  <c:v>0</c:v>
                </c:pt>
                <c:pt idx="8">
                  <c:v>0</c:v>
                </c:pt>
                <c:pt idx="9">
                  <c:v>0</c:v>
                </c:pt>
                <c:pt idx="10">
                  <c:v>0</c:v>
                </c:pt>
                <c:pt idx="11">
                  <c:v>147.13007964418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192.83105825997399</c:v>
                </c:pt>
                <c:pt idx="26">
                  <c:v>0</c:v>
                </c:pt>
                <c:pt idx="27">
                  <c:v>0</c:v>
                </c:pt>
                <c:pt idx="28">
                  <c:v>250.501376345024</c:v>
                </c:pt>
                <c:pt idx="29">
                  <c:v>0</c:v>
                </c:pt>
                <c:pt idx="30">
                  <c:v>278.28429120696399</c:v>
                </c:pt>
                <c:pt idx="31">
                  <c:v>299.957194674861</c:v>
                </c:pt>
              </c:numCache>
            </c:numRef>
          </c:val>
          <c:extLst>
            <c:ext xmlns:c16="http://schemas.microsoft.com/office/drawing/2014/chart" uri="{C3380CC4-5D6E-409C-BE32-E72D297353CC}">
              <c16:uniqueId val="{00000001-8BEA-CA49-9FF8-BACDF9B28424}"/>
            </c:ext>
          </c:extLst>
        </c:ser>
        <c:ser>
          <c:idx val="2"/>
          <c:order val="2"/>
          <c:tx>
            <c:strRef>
              <c:f>'10'!$AG$26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'10'!$AD$27:$AD$58</c:f>
              <c:strCache>
                <c:ptCount val="32"/>
                <c:pt idx="0">
                  <c:v>Waltham Forest</c:v>
                </c:pt>
                <c:pt idx="1">
                  <c:v>Bromley</c:v>
                </c:pt>
                <c:pt idx="2">
                  <c:v>Newham</c:v>
                </c:pt>
                <c:pt idx="3">
                  <c:v>Hammersmith and Fulham</c:v>
                </c:pt>
                <c:pt idx="4">
                  <c:v>Redbridge</c:v>
                </c:pt>
                <c:pt idx="5">
                  <c:v>Barking and Dagenham</c:v>
                </c:pt>
                <c:pt idx="6">
                  <c:v>Croydon</c:v>
                </c:pt>
                <c:pt idx="7">
                  <c:v>Lambeth</c:v>
                </c:pt>
                <c:pt idx="8">
                  <c:v>Enfield</c:v>
                </c:pt>
                <c:pt idx="9">
                  <c:v>Hounslow</c:v>
                </c:pt>
                <c:pt idx="10">
                  <c:v>Wandsworth</c:v>
                </c:pt>
                <c:pt idx="11">
                  <c:v>Merton</c:v>
                </c:pt>
                <c:pt idx="12">
                  <c:v>Havering</c:v>
                </c:pt>
                <c:pt idx="13">
                  <c:v>Hackney</c:v>
                </c:pt>
                <c:pt idx="14">
                  <c:v>Kensington and Chelsea</c:v>
                </c:pt>
                <c:pt idx="15">
                  <c:v>Greenwich</c:v>
                </c:pt>
                <c:pt idx="16">
                  <c:v>Ealing</c:v>
                </c:pt>
                <c:pt idx="17">
                  <c:v>Bexley</c:v>
                </c:pt>
                <c:pt idx="18">
                  <c:v>Camden</c:v>
                </c:pt>
                <c:pt idx="19">
                  <c:v>Hillingdon</c:v>
                </c:pt>
                <c:pt idx="20">
                  <c:v>Lewisham</c:v>
                </c:pt>
                <c:pt idx="21">
                  <c:v>Tower Hamlets</c:v>
                </c:pt>
                <c:pt idx="22">
                  <c:v>Brent</c:v>
                </c:pt>
                <c:pt idx="23">
                  <c:v>Haringey</c:v>
                </c:pt>
                <c:pt idx="24">
                  <c:v>Westminster</c:v>
                </c:pt>
                <c:pt idx="25">
                  <c:v>Barnet</c:v>
                </c:pt>
                <c:pt idx="26">
                  <c:v>Southwark</c:v>
                </c:pt>
                <c:pt idx="27">
                  <c:v>Richmond</c:v>
                </c:pt>
                <c:pt idx="28">
                  <c:v>Harrow</c:v>
                </c:pt>
                <c:pt idx="29">
                  <c:v>Islington</c:v>
                </c:pt>
                <c:pt idx="30">
                  <c:v>Kingston</c:v>
                </c:pt>
                <c:pt idx="31">
                  <c:v>Sutton</c:v>
                </c:pt>
              </c:strCache>
            </c:strRef>
          </c:cat>
          <c:val>
            <c:numRef>
              <c:f>'10'!$AG$27:$AG$58</c:f>
              <c:numCache>
                <c:formatCode>General</c:formatCode>
                <c:ptCount val="32"/>
                <c:pt idx="0">
                  <c:v>89.029811135612505</c:v>
                </c:pt>
                <c:pt idx="1">
                  <c:v>0</c:v>
                </c:pt>
                <c:pt idx="2">
                  <c:v>109.520233015245</c:v>
                </c:pt>
                <c:pt idx="3">
                  <c:v>111.738754935144</c:v>
                </c:pt>
                <c:pt idx="4">
                  <c:v>113.72373618238601</c:v>
                </c:pt>
                <c:pt idx="5">
                  <c:v>118.61210682494</c:v>
                </c:pt>
                <c:pt idx="6">
                  <c:v>119.912813244354</c:v>
                </c:pt>
                <c:pt idx="7">
                  <c:v>135.31086352044801</c:v>
                </c:pt>
                <c:pt idx="8">
                  <c:v>139.040148644255</c:v>
                </c:pt>
                <c:pt idx="9">
                  <c:v>139.259633326813</c:v>
                </c:pt>
                <c:pt idx="10">
                  <c:v>143.01739559937499</c:v>
                </c:pt>
                <c:pt idx="11">
                  <c:v>0</c:v>
                </c:pt>
                <c:pt idx="12">
                  <c:v>152.42798359659</c:v>
                </c:pt>
                <c:pt idx="13">
                  <c:v>152.45110240737199</c:v>
                </c:pt>
                <c:pt idx="14">
                  <c:v>155.00412411751799</c:v>
                </c:pt>
                <c:pt idx="15">
                  <c:v>155.34040490522199</c:v>
                </c:pt>
                <c:pt idx="16">
                  <c:v>163.21166796930399</c:v>
                </c:pt>
                <c:pt idx="17">
                  <c:v>168.55964454150401</c:v>
                </c:pt>
                <c:pt idx="18">
                  <c:v>171.049850780432</c:v>
                </c:pt>
                <c:pt idx="19">
                  <c:v>174.51786732049499</c:v>
                </c:pt>
                <c:pt idx="20">
                  <c:v>175.44646107264001</c:v>
                </c:pt>
                <c:pt idx="21">
                  <c:v>177.621938200941</c:v>
                </c:pt>
                <c:pt idx="22">
                  <c:v>183.30042430265399</c:v>
                </c:pt>
                <c:pt idx="23">
                  <c:v>186.19946977432701</c:v>
                </c:pt>
                <c:pt idx="24">
                  <c:v>189.214324607056</c:v>
                </c:pt>
                <c:pt idx="25">
                  <c:v>0</c:v>
                </c:pt>
                <c:pt idx="26">
                  <c:v>195.85528294509299</c:v>
                </c:pt>
                <c:pt idx="27">
                  <c:v>0</c:v>
                </c:pt>
                <c:pt idx="28">
                  <c:v>0</c:v>
                </c:pt>
                <c:pt idx="29">
                  <c:v>262.23580630195403</c:v>
                </c:pt>
                <c:pt idx="30">
                  <c:v>0</c:v>
                </c:pt>
                <c:pt idx="31">
                  <c:v>0</c:v>
                </c:pt>
              </c:numCache>
            </c:numRef>
          </c:val>
          <c:extLst>
            <c:ext xmlns:c16="http://schemas.microsoft.com/office/drawing/2014/chart" uri="{C3380CC4-5D6E-409C-BE32-E72D297353CC}">
              <c16:uniqueId val="{00000002-8BEA-CA49-9FF8-BACDF9B28424}"/>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'10'!$AH$26</c:f>
              <c:strCache>
                <c:ptCount val="1"/>
                <c:pt idx="0">
                  <c:v>London</c:v>
                </c:pt>
              </c:strCache>
            </c:strRef>
          </c:tx>
          <c:spPr>
            <a:ln w="31750">
              <a:solidFill>
                <a:schemeClr val="bg1">
                  <a:lumMod val="50000"/>
                </a:schemeClr>
              </a:solidFill>
              <a:prstDash val="solid"/>
            </a:ln>
          </c:spPr>
          <c:marker>
            <c:symbol val="none"/>
          </c:marker>
          <c:cat>
            <c:strRef>
              <c:f>'10'!$AD$27:$AD$58</c:f>
              <c:strCache>
                <c:ptCount val="32"/>
                <c:pt idx="0">
                  <c:v>Waltham Forest</c:v>
                </c:pt>
                <c:pt idx="1">
                  <c:v>Bromley</c:v>
                </c:pt>
                <c:pt idx="2">
                  <c:v>Newham</c:v>
                </c:pt>
                <c:pt idx="3">
                  <c:v>Hammersmith and Fulham</c:v>
                </c:pt>
                <c:pt idx="4">
                  <c:v>Redbridge</c:v>
                </c:pt>
                <c:pt idx="5">
                  <c:v>Barking and Dagenham</c:v>
                </c:pt>
                <c:pt idx="6">
                  <c:v>Croydon</c:v>
                </c:pt>
                <c:pt idx="7">
                  <c:v>Lambeth</c:v>
                </c:pt>
                <c:pt idx="8">
                  <c:v>Enfield</c:v>
                </c:pt>
                <c:pt idx="9">
                  <c:v>Hounslow</c:v>
                </c:pt>
                <c:pt idx="10">
                  <c:v>Wandsworth</c:v>
                </c:pt>
                <c:pt idx="11">
                  <c:v>Merton</c:v>
                </c:pt>
                <c:pt idx="12">
                  <c:v>Havering</c:v>
                </c:pt>
                <c:pt idx="13">
                  <c:v>Hackney</c:v>
                </c:pt>
                <c:pt idx="14">
                  <c:v>Kensington and Chelsea</c:v>
                </c:pt>
                <c:pt idx="15">
                  <c:v>Greenwich</c:v>
                </c:pt>
                <c:pt idx="16">
                  <c:v>Ealing</c:v>
                </c:pt>
                <c:pt idx="17">
                  <c:v>Bexley</c:v>
                </c:pt>
                <c:pt idx="18">
                  <c:v>Camden</c:v>
                </c:pt>
                <c:pt idx="19">
                  <c:v>Hillingdon</c:v>
                </c:pt>
                <c:pt idx="20">
                  <c:v>Lewisham</c:v>
                </c:pt>
                <c:pt idx="21">
                  <c:v>Tower Hamlets</c:v>
                </c:pt>
                <c:pt idx="22">
                  <c:v>Brent</c:v>
                </c:pt>
                <c:pt idx="23">
                  <c:v>Haringey</c:v>
                </c:pt>
                <c:pt idx="24">
                  <c:v>Westminster</c:v>
                </c:pt>
                <c:pt idx="25">
                  <c:v>Barnet</c:v>
                </c:pt>
                <c:pt idx="26">
                  <c:v>Southwark</c:v>
                </c:pt>
                <c:pt idx="27">
                  <c:v>Richmond</c:v>
                </c:pt>
                <c:pt idx="28">
                  <c:v>Harrow</c:v>
                </c:pt>
                <c:pt idx="29">
                  <c:v>Islington</c:v>
                </c:pt>
                <c:pt idx="30">
                  <c:v>Kingston</c:v>
                </c:pt>
                <c:pt idx="31">
                  <c:v>Sutton</c:v>
                </c:pt>
              </c:strCache>
            </c:strRef>
          </c:cat>
          <c:val>
            <c:numRef>
              <c:f>'10'!$AH$27:$AH$58</c:f>
              <c:numCache>
                <c:formatCode>General</c:formatCode>
                <c:ptCount val="32"/>
                <c:pt idx="0">
                  <c:v>159.86000000000001</c:v>
                </c:pt>
                <c:pt idx="1">
                  <c:v>159.86000000000001</c:v>
                </c:pt>
                <c:pt idx="2">
                  <c:v>159.86000000000001</c:v>
                </c:pt>
                <c:pt idx="3">
                  <c:v>159.86000000000001</c:v>
                </c:pt>
                <c:pt idx="4">
                  <c:v>159.86000000000001</c:v>
                </c:pt>
                <c:pt idx="5">
                  <c:v>159.86000000000001</c:v>
                </c:pt>
                <c:pt idx="6">
                  <c:v>159.86000000000001</c:v>
                </c:pt>
                <c:pt idx="7">
                  <c:v>159.86000000000001</c:v>
                </c:pt>
                <c:pt idx="8">
                  <c:v>159.86000000000001</c:v>
                </c:pt>
                <c:pt idx="9">
                  <c:v>159.86000000000001</c:v>
                </c:pt>
                <c:pt idx="10">
                  <c:v>159.86000000000001</c:v>
                </c:pt>
                <c:pt idx="11">
                  <c:v>159.86000000000001</c:v>
                </c:pt>
                <c:pt idx="12">
                  <c:v>159.86000000000001</c:v>
                </c:pt>
                <c:pt idx="13">
                  <c:v>159.86000000000001</c:v>
                </c:pt>
                <c:pt idx="14">
                  <c:v>159.86000000000001</c:v>
                </c:pt>
                <c:pt idx="15">
                  <c:v>159.86000000000001</c:v>
                </c:pt>
                <c:pt idx="16">
                  <c:v>159.86000000000001</c:v>
                </c:pt>
                <c:pt idx="17">
                  <c:v>159.86000000000001</c:v>
                </c:pt>
                <c:pt idx="18">
                  <c:v>159.86000000000001</c:v>
                </c:pt>
                <c:pt idx="19">
                  <c:v>159.86000000000001</c:v>
                </c:pt>
                <c:pt idx="20">
                  <c:v>159.86000000000001</c:v>
                </c:pt>
                <c:pt idx="21">
                  <c:v>159.86000000000001</c:v>
                </c:pt>
                <c:pt idx="22">
                  <c:v>159.86000000000001</c:v>
                </c:pt>
                <c:pt idx="23">
                  <c:v>159.86000000000001</c:v>
                </c:pt>
                <c:pt idx="24">
                  <c:v>159.86000000000001</c:v>
                </c:pt>
                <c:pt idx="25">
                  <c:v>159.86000000000001</c:v>
                </c:pt>
                <c:pt idx="26">
                  <c:v>159.86000000000001</c:v>
                </c:pt>
                <c:pt idx="27">
                  <c:v>159.86000000000001</c:v>
                </c:pt>
                <c:pt idx="28">
                  <c:v>159.86000000000001</c:v>
                </c:pt>
                <c:pt idx="29">
                  <c:v>159.86000000000001</c:v>
                </c:pt>
                <c:pt idx="30">
                  <c:v>159.86000000000001</c:v>
                </c:pt>
                <c:pt idx="31">
                  <c:v>159.86000000000001</c:v>
                </c:pt>
              </c:numCache>
            </c:numRef>
          </c:val>
          <c:smooth val="0"/>
          <c:extLst>
            <c:ext xmlns:c16="http://schemas.microsoft.com/office/drawing/2014/chart" uri="{C3380CC4-5D6E-409C-BE32-E72D297353CC}">
              <c16:uniqueId val="{00000003-8BEA-CA49-9FF8-BACDF9B28424}"/>
            </c:ext>
          </c:extLst>
        </c:ser>
        <c:ser>
          <c:idx val="4"/>
          <c:order val="4"/>
          <c:tx>
            <c:strRef>
              <c:f>'10'!$AI$26</c:f>
              <c:strCache>
                <c:ptCount val="1"/>
                <c:pt idx="0">
                  <c:v>England</c:v>
                </c:pt>
              </c:strCache>
            </c:strRef>
          </c:tx>
          <c:spPr>
            <a:ln w="31750">
              <a:solidFill>
                <a:schemeClr val="tx1"/>
              </a:solidFill>
              <a:prstDash val="solid"/>
            </a:ln>
          </c:spPr>
          <c:marker>
            <c:symbol val="none"/>
          </c:marker>
          <c:cat>
            <c:strRef>
              <c:f>'10'!$AD$27:$AD$58</c:f>
              <c:strCache>
                <c:ptCount val="32"/>
                <c:pt idx="0">
                  <c:v>Waltham Forest</c:v>
                </c:pt>
                <c:pt idx="1">
                  <c:v>Bromley</c:v>
                </c:pt>
                <c:pt idx="2">
                  <c:v>Newham</c:v>
                </c:pt>
                <c:pt idx="3">
                  <c:v>Hammersmith and Fulham</c:v>
                </c:pt>
                <c:pt idx="4">
                  <c:v>Redbridge</c:v>
                </c:pt>
                <c:pt idx="5">
                  <c:v>Barking and Dagenham</c:v>
                </c:pt>
                <c:pt idx="6">
                  <c:v>Croydon</c:v>
                </c:pt>
                <c:pt idx="7">
                  <c:v>Lambeth</c:v>
                </c:pt>
                <c:pt idx="8">
                  <c:v>Enfield</c:v>
                </c:pt>
                <c:pt idx="9">
                  <c:v>Hounslow</c:v>
                </c:pt>
                <c:pt idx="10">
                  <c:v>Wandsworth</c:v>
                </c:pt>
                <c:pt idx="11">
                  <c:v>Merton</c:v>
                </c:pt>
                <c:pt idx="12">
                  <c:v>Havering</c:v>
                </c:pt>
                <c:pt idx="13">
                  <c:v>Hackney</c:v>
                </c:pt>
                <c:pt idx="14">
                  <c:v>Kensington and Chelsea</c:v>
                </c:pt>
                <c:pt idx="15">
                  <c:v>Greenwich</c:v>
                </c:pt>
                <c:pt idx="16">
                  <c:v>Ealing</c:v>
                </c:pt>
                <c:pt idx="17">
                  <c:v>Bexley</c:v>
                </c:pt>
                <c:pt idx="18">
                  <c:v>Camden</c:v>
                </c:pt>
                <c:pt idx="19">
                  <c:v>Hillingdon</c:v>
                </c:pt>
                <c:pt idx="20">
                  <c:v>Lewisham</c:v>
                </c:pt>
                <c:pt idx="21">
                  <c:v>Tower Hamlets</c:v>
                </c:pt>
                <c:pt idx="22">
                  <c:v>Brent</c:v>
                </c:pt>
                <c:pt idx="23">
                  <c:v>Haringey</c:v>
                </c:pt>
                <c:pt idx="24">
                  <c:v>Westminster</c:v>
                </c:pt>
                <c:pt idx="25">
                  <c:v>Barnet</c:v>
                </c:pt>
                <c:pt idx="26">
                  <c:v>Southwark</c:v>
                </c:pt>
                <c:pt idx="27">
                  <c:v>Richmond</c:v>
                </c:pt>
                <c:pt idx="28">
                  <c:v>Harrow</c:v>
                </c:pt>
                <c:pt idx="29">
                  <c:v>Islington</c:v>
                </c:pt>
                <c:pt idx="30">
                  <c:v>Kingston</c:v>
                </c:pt>
                <c:pt idx="31">
                  <c:v>Sutton</c:v>
                </c:pt>
              </c:strCache>
            </c:strRef>
          </c:cat>
          <c:val>
            <c:numRef>
              <c:f>'10'!$AI$27:$AI$58</c:f>
              <c:numCache>
                <c:formatCode>General</c:formatCode>
                <c:ptCount val="32"/>
                <c:pt idx="0">
                  <c:v>319</c:v>
                </c:pt>
                <c:pt idx="1">
                  <c:v>319</c:v>
                </c:pt>
                <c:pt idx="2">
                  <c:v>319</c:v>
                </c:pt>
                <c:pt idx="3">
                  <c:v>319</c:v>
                </c:pt>
                <c:pt idx="4">
                  <c:v>319</c:v>
                </c:pt>
                <c:pt idx="5">
                  <c:v>319</c:v>
                </c:pt>
                <c:pt idx="6">
                  <c:v>319</c:v>
                </c:pt>
                <c:pt idx="7">
                  <c:v>319</c:v>
                </c:pt>
                <c:pt idx="8">
                  <c:v>319</c:v>
                </c:pt>
                <c:pt idx="9">
                  <c:v>319</c:v>
                </c:pt>
                <c:pt idx="10">
                  <c:v>319</c:v>
                </c:pt>
                <c:pt idx="11">
                  <c:v>319</c:v>
                </c:pt>
                <c:pt idx="12">
                  <c:v>319</c:v>
                </c:pt>
                <c:pt idx="13">
                  <c:v>319</c:v>
                </c:pt>
                <c:pt idx="14">
                  <c:v>319</c:v>
                </c:pt>
                <c:pt idx="15">
                  <c:v>319</c:v>
                </c:pt>
                <c:pt idx="16">
                  <c:v>319</c:v>
                </c:pt>
                <c:pt idx="17">
                  <c:v>319</c:v>
                </c:pt>
                <c:pt idx="18">
                  <c:v>319</c:v>
                </c:pt>
                <c:pt idx="19">
                  <c:v>319</c:v>
                </c:pt>
                <c:pt idx="20">
                  <c:v>319</c:v>
                </c:pt>
                <c:pt idx="21">
                  <c:v>319</c:v>
                </c:pt>
                <c:pt idx="22">
                  <c:v>319</c:v>
                </c:pt>
                <c:pt idx="23">
                  <c:v>319</c:v>
                </c:pt>
                <c:pt idx="24">
                  <c:v>319</c:v>
                </c:pt>
                <c:pt idx="25">
                  <c:v>319</c:v>
                </c:pt>
                <c:pt idx="26">
                  <c:v>319</c:v>
                </c:pt>
                <c:pt idx="27">
                  <c:v>319</c:v>
                </c:pt>
                <c:pt idx="28">
                  <c:v>319</c:v>
                </c:pt>
                <c:pt idx="29">
                  <c:v>319</c:v>
                </c:pt>
                <c:pt idx="30">
                  <c:v>319</c:v>
                </c:pt>
                <c:pt idx="31">
                  <c:v>319</c:v>
                </c:pt>
              </c:numCache>
            </c:numRef>
          </c:val>
          <c:smooth val="0"/>
          <c:extLst>
            <c:ext xmlns:c16="http://schemas.microsoft.com/office/drawing/2014/chart" uri="{C3380CC4-5D6E-409C-BE32-E72D297353CC}">
              <c16:uniqueId val="{00000004-8BEA-CA49-9FF8-BACDF9B28424}"/>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'10'!$U$4</c:f>
              <c:strCache>
                <c:ptCount val="1"/>
                <c:pt idx="0">
                  <c:v>per 100,000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'10'!$Y$1</c:f>
              <c:strCache>
                <c:ptCount val="1"/>
                <c:pt idx="0">
                  <c:v>England</c:v>
                </c:pt>
              </c:strCache>
            </c:strRef>
          </c:tx>
          <c:spPr>
            <a:ln w="38100">
              <a:solidFill>
                <a:schemeClr val="tx1"/>
              </a:solidFill>
              <a:prstDash val="solid"/>
            </a:ln>
          </c:spPr>
          <c:marker>
            <c:symbol val="none"/>
          </c:marker>
          <c:cat>
            <c:strRef>
              <c:f>'10'!$X$2:$X$13</c:f>
              <c:strCache>
                <c:ptCount val="12"/>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strCache>
            </c:strRef>
          </c:cat>
          <c:val>
            <c:numRef>
              <c:f>'10'!$Y$2:$Y$13</c:f>
              <c:numCache>
                <c:formatCode>General</c:formatCode>
                <c:ptCount val="12"/>
                <c:pt idx="0">
                  <c:v>347.36</c:v>
                </c:pt>
                <c:pt idx="1">
                  <c:v>348.99</c:v>
                </c:pt>
                <c:pt idx="2">
                  <c:v>414.56</c:v>
                </c:pt>
                <c:pt idx="3">
                  <c:v>400.68</c:v>
                </c:pt>
                <c:pt idx="4">
                  <c:v>429.3</c:v>
                </c:pt>
                <c:pt idx="5">
                  <c:v>405.32</c:v>
                </c:pt>
                <c:pt idx="6">
                  <c:v>419.03</c:v>
                </c:pt>
                <c:pt idx="7">
                  <c:v>441.67</c:v>
                </c:pt>
                <c:pt idx="8">
                  <c:v>436.11</c:v>
                </c:pt>
                <c:pt idx="9">
                  <c:v>421.2</c:v>
                </c:pt>
                <c:pt idx="10">
                  <c:v>426.73</c:v>
                </c:pt>
                <c:pt idx="11">
                  <c:v>319</c:v>
                </c:pt>
              </c:numCache>
            </c:numRef>
          </c:val>
          <c:smooth val="0"/>
          <c:extLst>
            <c:ext xmlns:c16="http://schemas.microsoft.com/office/drawing/2014/chart" uri="{C3380CC4-5D6E-409C-BE32-E72D297353CC}">
              <c16:uniqueId val="{00000000-EC06-C944-A2F1-59C73809F7E6}"/>
            </c:ext>
          </c:extLst>
        </c:ser>
        <c:ser>
          <c:idx val="1"/>
          <c:order val="1"/>
          <c:tx>
            <c:strRef>
              <c:f>'10'!$Z$1</c:f>
              <c:strCache>
                <c:ptCount val="1"/>
                <c:pt idx="0">
                  <c:v>London</c:v>
                </c:pt>
              </c:strCache>
            </c:strRef>
          </c:tx>
          <c:spPr>
            <a:ln w="38100">
              <a:solidFill>
                <a:schemeClr val="bg1">
                  <a:lumMod val="50000"/>
                </a:schemeClr>
              </a:solidFill>
              <a:prstDash val="solid"/>
            </a:ln>
          </c:spPr>
          <c:marker>
            <c:symbol val="none"/>
          </c:marker>
          <c:cat>
            <c:strRef>
              <c:f>'10'!$X$2:$X$13</c:f>
              <c:strCache>
                <c:ptCount val="12"/>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strCache>
            </c:strRef>
          </c:cat>
          <c:val>
            <c:numRef>
              <c:f>'10'!$Z$2:$Z$13</c:f>
              <c:numCache>
                <c:formatCode>General</c:formatCode>
                <c:ptCount val="12"/>
                <c:pt idx="0">
                  <c:v>193.45</c:v>
                </c:pt>
                <c:pt idx="1">
                  <c:v>198.13</c:v>
                </c:pt>
                <c:pt idx="2">
                  <c:v>221.07</c:v>
                </c:pt>
                <c:pt idx="3">
                  <c:v>196.72</c:v>
                </c:pt>
                <c:pt idx="4">
                  <c:v>202.18</c:v>
                </c:pt>
                <c:pt idx="5">
                  <c:v>190.49</c:v>
                </c:pt>
                <c:pt idx="6">
                  <c:v>202.28</c:v>
                </c:pt>
                <c:pt idx="7">
                  <c:v>189.07</c:v>
                </c:pt>
                <c:pt idx="8">
                  <c:v>184.84</c:v>
                </c:pt>
                <c:pt idx="9">
                  <c:v>205.76</c:v>
                </c:pt>
                <c:pt idx="10">
                  <c:v>229</c:v>
                </c:pt>
                <c:pt idx="11">
                  <c:v>159.86000000000001</c:v>
                </c:pt>
              </c:numCache>
            </c:numRef>
          </c:val>
          <c:smooth val="0"/>
          <c:extLst>
            <c:ext xmlns:c16="http://schemas.microsoft.com/office/drawing/2014/chart" uri="{C3380CC4-5D6E-409C-BE32-E72D297353CC}">
              <c16:uniqueId val="{00000001-EC06-C944-A2F1-59C73809F7E6}"/>
            </c:ext>
          </c:extLst>
        </c:ser>
        <c:ser>
          <c:idx val="2"/>
          <c:order val="2"/>
          <c:tx>
            <c:strRef>
              <c:f>'10'!$AA$1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'10'!$X$2:$X$13</c:f>
              <c:strCache>
                <c:ptCount val="12"/>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strCache>
            </c:strRef>
          </c:cat>
          <c:val>
            <c:numRef>
              <c:f>'10'!$AA$2:$AA$13</c:f>
              <c:numCache>
                <c:formatCode>General</c:formatCode>
                <c:ptCount val="12"/>
                <c:pt idx="0">
                  <c:v>260.43</c:v>
                </c:pt>
                <c:pt idx="1">
                  <c:v>271.38</c:v>
                </c:pt>
                <c:pt idx="2">
                  <c:v>403.59</c:v>
                </c:pt>
                <c:pt idx="3">
                  <c:v>261.86</c:v>
                </c:pt>
                <c:pt idx="4">
                  <c:v>331.18</c:v>
                </c:pt>
                <c:pt idx="5">
                  <c:v>427.67</c:v>
                </c:pt>
                <c:pt idx="6">
                  <c:v>379.61</c:v>
                </c:pt>
                <c:pt idx="7">
                  <c:v>300.82</c:v>
                </c:pt>
                <c:pt idx="8">
                  <c:v>334.4</c:v>
                </c:pt>
                <c:pt idx="9">
                  <c:v>364.12</c:v>
                </c:pt>
                <c:pt idx="10">
                  <c:v>393.11</c:v>
                </c:pt>
                <c:pt idx="11">
                  <c:v>219.26858143072999</c:v>
                </c:pt>
              </c:numCache>
            </c:numRef>
          </c:val>
          <c:smooth val="0"/>
          <c:extLst>
            <c:ext xmlns:c16="http://schemas.microsoft.com/office/drawing/2014/chart" uri="{C3380CC4-5D6E-409C-BE32-E72D297353CC}">
              <c16:uniqueId val="{00000002-EC06-C944-A2F1-59C73809F7E6}"/>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'10'!$U$4</c:f>
              <c:strCache>
                <c:ptCount val="1"/>
                <c:pt idx="0">
                  <c:v>per 100,000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'11'!$AE$26</c:f>
              <c:strCache>
                <c:ptCount val="1"/>
                <c:pt idx="0">
                  <c:v>Richmond</c:v>
                </c:pt>
              </c:strCache>
            </c:strRef>
          </c:tx>
          <c:spPr>
            <a:solidFill>
              <a:srgbClr val="7030A0"/>
            </a:solidFill>
            <a:ln>
              <a:solidFill>
                <a:schemeClr val="accent4">
                  <a:lumMod val="50000"/>
                </a:schemeClr>
              </a:solidFill>
              <a:prstDash val="solid"/>
            </a:ln>
          </c:spPr>
          <c:invertIfNegative val="0"/>
          <c:cat>
            <c:strRef>
              <c:f>'11'!$AD$27:$AD$58</c:f>
              <c:strCache>
                <c:ptCount val="32"/>
                <c:pt idx="0">
                  <c:v>Newham</c:v>
                </c:pt>
                <c:pt idx="1">
                  <c:v>Hillingdon</c:v>
                </c:pt>
                <c:pt idx="2">
                  <c:v>Harrow</c:v>
                </c:pt>
                <c:pt idx="3">
                  <c:v>Ealing</c:v>
                </c:pt>
                <c:pt idx="4">
                  <c:v>Havering</c:v>
                </c:pt>
                <c:pt idx="5">
                  <c:v>Hammersmith and Fulham</c:v>
                </c:pt>
                <c:pt idx="6">
                  <c:v>Sutton</c:v>
                </c:pt>
                <c:pt idx="7">
                  <c:v>Haringey</c:v>
                </c:pt>
                <c:pt idx="8">
                  <c:v>Kingston</c:v>
                </c:pt>
                <c:pt idx="9">
                  <c:v>Redbridge</c:v>
                </c:pt>
                <c:pt idx="10">
                  <c:v>Barking and Dagenham</c:v>
                </c:pt>
                <c:pt idx="11">
                  <c:v>Brent</c:v>
                </c:pt>
                <c:pt idx="12">
                  <c:v>Waltham Forest</c:v>
                </c:pt>
                <c:pt idx="13">
                  <c:v>Bexley</c:v>
                </c:pt>
                <c:pt idx="14">
                  <c:v>Kensington and Chelsea</c:v>
                </c:pt>
                <c:pt idx="15">
                  <c:v>Lewisham</c:v>
                </c:pt>
                <c:pt idx="16">
                  <c:v>Barnet</c:v>
                </c:pt>
                <c:pt idx="17">
                  <c:v>Enfield</c:v>
                </c:pt>
                <c:pt idx="18">
                  <c:v>Richmond</c:v>
                </c:pt>
                <c:pt idx="19">
                  <c:v>Southwark</c:v>
                </c:pt>
                <c:pt idx="20">
                  <c:v>Greenwich</c:v>
                </c:pt>
                <c:pt idx="21">
                  <c:v>Tower Hamlets</c:v>
                </c:pt>
                <c:pt idx="22">
                  <c:v>Croydon</c:v>
                </c:pt>
                <c:pt idx="23">
                  <c:v>Hackney</c:v>
                </c:pt>
                <c:pt idx="24">
                  <c:v>Hounslow</c:v>
                </c:pt>
                <c:pt idx="25">
                  <c:v>Lambeth</c:v>
                </c:pt>
                <c:pt idx="26">
                  <c:v>Westminster</c:v>
                </c:pt>
                <c:pt idx="27">
                  <c:v>Bromley</c:v>
                </c:pt>
                <c:pt idx="28">
                  <c:v>Camden</c:v>
                </c:pt>
                <c:pt idx="29">
                  <c:v>Merton</c:v>
                </c:pt>
                <c:pt idx="30">
                  <c:v>Wandsworth</c:v>
                </c:pt>
                <c:pt idx="31">
                  <c:v>Islington</c:v>
                </c:pt>
              </c:strCache>
            </c:strRef>
          </c:cat>
          <c:val>
            <c:numRef>
              <c:f>'11'!$AE$27:$AE$58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1CF4-1D4A-9E47-3790B8473E39}"/>
            </c:ext>
          </c:extLst>
        </c:ser>
        <c:ser>
          <c:idx val="1"/>
          <c:order val="1"/>
          <c:tx>
            <c:strRef>
              <c:f>'11'!$AF$26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'11'!$AD$27:$AD$58</c:f>
              <c:strCache>
                <c:ptCount val="32"/>
                <c:pt idx="0">
                  <c:v>Newham</c:v>
                </c:pt>
                <c:pt idx="1">
                  <c:v>Hillingdon</c:v>
                </c:pt>
                <c:pt idx="2">
                  <c:v>Harrow</c:v>
                </c:pt>
                <c:pt idx="3">
                  <c:v>Ealing</c:v>
                </c:pt>
                <c:pt idx="4">
                  <c:v>Havering</c:v>
                </c:pt>
                <c:pt idx="5">
                  <c:v>Hammersmith and Fulham</c:v>
                </c:pt>
                <c:pt idx="6">
                  <c:v>Sutton</c:v>
                </c:pt>
                <c:pt idx="7">
                  <c:v>Haringey</c:v>
                </c:pt>
                <c:pt idx="8">
                  <c:v>Kingston</c:v>
                </c:pt>
                <c:pt idx="9">
                  <c:v>Redbridge</c:v>
                </c:pt>
                <c:pt idx="10">
                  <c:v>Barking and Dagenham</c:v>
                </c:pt>
                <c:pt idx="11">
                  <c:v>Brent</c:v>
                </c:pt>
                <c:pt idx="12">
                  <c:v>Waltham Forest</c:v>
                </c:pt>
                <c:pt idx="13">
                  <c:v>Bexley</c:v>
                </c:pt>
                <c:pt idx="14">
                  <c:v>Kensington and Chelsea</c:v>
                </c:pt>
                <c:pt idx="15">
                  <c:v>Lewisham</c:v>
                </c:pt>
                <c:pt idx="16">
                  <c:v>Barnet</c:v>
                </c:pt>
                <c:pt idx="17">
                  <c:v>Enfield</c:v>
                </c:pt>
                <c:pt idx="18">
                  <c:v>Richmond</c:v>
                </c:pt>
                <c:pt idx="19">
                  <c:v>Southwark</c:v>
                </c:pt>
                <c:pt idx="20">
                  <c:v>Greenwich</c:v>
                </c:pt>
                <c:pt idx="21">
                  <c:v>Tower Hamlets</c:v>
                </c:pt>
                <c:pt idx="22">
                  <c:v>Croydon</c:v>
                </c:pt>
                <c:pt idx="23">
                  <c:v>Hackney</c:v>
                </c:pt>
                <c:pt idx="24">
                  <c:v>Hounslow</c:v>
                </c:pt>
                <c:pt idx="25">
                  <c:v>Lambeth</c:v>
                </c:pt>
                <c:pt idx="26">
                  <c:v>Westminster</c:v>
                </c:pt>
                <c:pt idx="27">
                  <c:v>Bromley</c:v>
                </c:pt>
                <c:pt idx="28">
                  <c:v>Camden</c:v>
                </c:pt>
                <c:pt idx="29">
                  <c:v>Merton</c:v>
                </c:pt>
                <c:pt idx="30">
                  <c:v>Wandsworth</c:v>
                </c:pt>
                <c:pt idx="31">
                  <c:v>Islington</c:v>
                </c:pt>
              </c:strCache>
            </c:strRef>
          </c:cat>
          <c:val>
            <c:numRef>
              <c:f>'11'!$AF$27:$AF$58</c:f>
              <c:numCache>
                <c:formatCode>General</c:formatCode>
                <c:ptCount val="32"/>
                <c:pt idx="0">
                  <c:v>0</c:v>
                </c:pt>
                <c:pt idx="1">
                  <c:v>0</c:v>
                </c:pt>
                <c:pt idx="2">
                  <c:v>1.9</c:v>
                </c:pt>
                <c:pt idx="3">
                  <c:v>0</c:v>
                </c:pt>
                <c:pt idx="4">
                  <c:v>0</c:v>
                </c:pt>
                <c:pt idx="5">
                  <c:v>0</c:v>
                </c:pt>
                <c:pt idx="6">
                  <c:v>2.2999999999999998</c:v>
                </c:pt>
                <c:pt idx="7">
                  <c:v>0</c:v>
                </c:pt>
                <c:pt idx="8">
                  <c:v>2.4</c:v>
                </c:pt>
                <c:pt idx="9">
                  <c:v>0</c:v>
                </c:pt>
                <c:pt idx="10">
                  <c:v>0</c:v>
                </c:pt>
                <c:pt idx="11">
                  <c:v>0</c:v>
                </c:pt>
                <c:pt idx="12">
                  <c:v>0</c:v>
                </c:pt>
                <c:pt idx="13">
                  <c:v>0</c:v>
                </c:pt>
                <c:pt idx="14">
                  <c:v>0</c:v>
                </c:pt>
                <c:pt idx="15">
                  <c:v>0</c:v>
                </c:pt>
                <c:pt idx="16">
                  <c:v>2.9</c:v>
                </c:pt>
                <c:pt idx="17">
                  <c:v>0</c:v>
                </c:pt>
                <c:pt idx="18">
                  <c:v>0</c:v>
                </c:pt>
                <c:pt idx="19">
                  <c:v>0</c:v>
                </c:pt>
                <c:pt idx="20">
                  <c:v>0</c:v>
                </c:pt>
                <c:pt idx="21">
                  <c:v>0</c:v>
                </c:pt>
                <c:pt idx="22">
                  <c:v>0</c:v>
                </c:pt>
                <c:pt idx="23">
                  <c:v>0</c:v>
                </c:pt>
                <c:pt idx="24">
                  <c:v>0</c:v>
                </c:pt>
                <c:pt idx="25">
                  <c:v>0</c:v>
                </c:pt>
                <c:pt idx="26">
                  <c:v>0</c:v>
                </c:pt>
                <c:pt idx="27">
                  <c:v>3.7</c:v>
                </c:pt>
                <c:pt idx="28">
                  <c:v>0</c:v>
                </c:pt>
                <c:pt idx="29">
                  <c:v>4</c:v>
                </c:pt>
                <c:pt idx="30">
                  <c:v>0</c:v>
                </c:pt>
                <c:pt idx="31">
                  <c:v>0</c:v>
                </c:pt>
              </c:numCache>
            </c:numRef>
          </c:val>
          <c:extLst>
            <c:ext xmlns:c16="http://schemas.microsoft.com/office/drawing/2014/chart" uri="{C3380CC4-5D6E-409C-BE32-E72D297353CC}">
              <c16:uniqueId val="{00000001-1CF4-1D4A-9E47-3790B8473E39}"/>
            </c:ext>
          </c:extLst>
        </c:ser>
        <c:ser>
          <c:idx val="2"/>
          <c:order val="2"/>
          <c:tx>
            <c:strRef>
              <c:f>'11'!$AG$26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'11'!$AD$27:$AD$58</c:f>
              <c:strCache>
                <c:ptCount val="32"/>
                <c:pt idx="0">
                  <c:v>Newham</c:v>
                </c:pt>
                <c:pt idx="1">
                  <c:v>Hillingdon</c:v>
                </c:pt>
                <c:pt idx="2">
                  <c:v>Harrow</c:v>
                </c:pt>
                <c:pt idx="3">
                  <c:v>Ealing</c:v>
                </c:pt>
                <c:pt idx="4">
                  <c:v>Havering</c:v>
                </c:pt>
                <c:pt idx="5">
                  <c:v>Hammersmith and Fulham</c:v>
                </c:pt>
                <c:pt idx="6">
                  <c:v>Sutton</c:v>
                </c:pt>
                <c:pt idx="7">
                  <c:v>Haringey</c:v>
                </c:pt>
                <c:pt idx="8">
                  <c:v>Kingston</c:v>
                </c:pt>
                <c:pt idx="9">
                  <c:v>Redbridge</c:v>
                </c:pt>
                <c:pt idx="10">
                  <c:v>Barking and Dagenham</c:v>
                </c:pt>
                <c:pt idx="11">
                  <c:v>Brent</c:v>
                </c:pt>
                <c:pt idx="12">
                  <c:v>Waltham Forest</c:v>
                </c:pt>
                <c:pt idx="13">
                  <c:v>Bexley</c:v>
                </c:pt>
                <c:pt idx="14">
                  <c:v>Kensington and Chelsea</c:v>
                </c:pt>
                <c:pt idx="15">
                  <c:v>Lewisham</c:v>
                </c:pt>
                <c:pt idx="16">
                  <c:v>Barnet</c:v>
                </c:pt>
                <c:pt idx="17">
                  <c:v>Enfield</c:v>
                </c:pt>
                <c:pt idx="18">
                  <c:v>Richmond</c:v>
                </c:pt>
                <c:pt idx="19">
                  <c:v>Southwark</c:v>
                </c:pt>
                <c:pt idx="20">
                  <c:v>Greenwich</c:v>
                </c:pt>
                <c:pt idx="21">
                  <c:v>Tower Hamlets</c:v>
                </c:pt>
                <c:pt idx="22">
                  <c:v>Croydon</c:v>
                </c:pt>
                <c:pt idx="23">
                  <c:v>Hackney</c:v>
                </c:pt>
                <c:pt idx="24">
                  <c:v>Hounslow</c:v>
                </c:pt>
                <c:pt idx="25">
                  <c:v>Lambeth</c:v>
                </c:pt>
                <c:pt idx="26">
                  <c:v>Westminster</c:v>
                </c:pt>
                <c:pt idx="27">
                  <c:v>Bromley</c:v>
                </c:pt>
                <c:pt idx="28">
                  <c:v>Camden</c:v>
                </c:pt>
                <c:pt idx="29">
                  <c:v>Merton</c:v>
                </c:pt>
                <c:pt idx="30">
                  <c:v>Wandsworth</c:v>
                </c:pt>
                <c:pt idx="31">
                  <c:v>Islington</c:v>
                </c:pt>
              </c:strCache>
            </c:strRef>
          </c:cat>
          <c:val>
            <c:numRef>
              <c:f>'11'!$AG$27:$AG$58</c:f>
              <c:numCache>
                <c:formatCode>General</c:formatCode>
                <c:ptCount val="32"/>
                <c:pt idx="0">
                  <c:v>1.6</c:v>
                </c:pt>
                <c:pt idx="1">
                  <c:v>1.8</c:v>
                </c:pt>
                <c:pt idx="2">
                  <c:v>0</c:v>
                </c:pt>
                <c:pt idx="3">
                  <c:v>2</c:v>
                </c:pt>
                <c:pt idx="4">
                  <c:v>2.1</c:v>
                </c:pt>
                <c:pt idx="5">
                  <c:v>2.2999999999999998</c:v>
                </c:pt>
                <c:pt idx="6">
                  <c:v>0</c:v>
                </c:pt>
                <c:pt idx="7">
                  <c:v>2.4</c:v>
                </c:pt>
                <c:pt idx="8">
                  <c:v>0</c:v>
                </c:pt>
                <c:pt idx="9">
                  <c:v>2.4</c:v>
                </c:pt>
                <c:pt idx="10">
                  <c:v>2.5</c:v>
                </c:pt>
                <c:pt idx="11">
                  <c:v>2.5</c:v>
                </c:pt>
                <c:pt idx="12">
                  <c:v>2.6</c:v>
                </c:pt>
                <c:pt idx="13">
                  <c:v>2.8</c:v>
                </c:pt>
                <c:pt idx="14">
                  <c:v>2.8</c:v>
                </c:pt>
                <c:pt idx="15">
                  <c:v>2.8</c:v>
                </c:pt>
                <c:pt idx="16">
                  <c:v>0</c:v>
                </c:pt>
                <c:pt idx="17">
                  <c:v>2.9</c:v>
                </c:pt>
                <c:pt idx="18">
                  <c:v>0</c:v>
                </c:pt>
                <c:pt idx="19">
                  <c:v>3</c:v>
                </c:pt>
                <c:pt idx="20">
                  <c:v>3.2</c:v>
                </c:pt>
                <c:pt idx="21">
                  <c:v>3.3</c:v>
                </c:pt>
                <c:pt idx="22">
                  <c:v>3.4</c:v>
                </c:pt>
                <c:pt idx="23">
                  <c:v>3.5</c:v>
                </c:pt>
                <c:pt idx="24">
                  <c:v>3.5</c:v>
                </c:pt>
                <c:pt idx="25">
                  <c:v>3.5</c:v>
                </c:pt>
                <c:pt idx="26">
                  <c:v>3.5</c:v>
                </c:pt>
                <c:pt idx="27">
                  <c:v>0</c:v>
                </c:pt>
                <c:pt idx="28">
                  <c:v>3.9</c:v>
                </c:pt>
                <c:pt idx="29">
                  <c:v>0</c:v>
                </c:pt>
                <c:pt idx="30">
                  <c:v>4.2</c:v>
                </c:pt>
                <c:pt idx="31">
                  <c:v>4.3</c:v>
                </c:pt>
              </c:numCache>
            </c:numRef>
          </c:val>
          <c:extLst>
            <c:ext xmlns:c16="http://schemas.microsoft.com/office/drawing/2014/chart" uri="{C3380CC4-5D6E-409C-BE32-E72D297353CC}">
              <c16:uniqueId val="{00000002-1CF4-1D4A-9E47-3790B8473E39}"/>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'11'!$AH$26</c:f>
              <c:strCache>
                <c:ptCount val="1"/>
                <c:pt idx="0">
                  <c:v>London</c:v>
                </c:pt>
              </c:strCache>
            </c:strRef>
          </c:tx>
          <c:spPr>
            <a:ln w="31750">
              <a:solidFill>
                <a:schemeClr val="bg1">
                  <a:lumMod val="50000"/>
                </a:schemeClr>
              </a:solidFill>
              <a:prstDash val="solid"/>
            </a:ln>
          </c:spPr>
          <c:marker>
            <c:symbol val="none"/>
          </c:marker>
          <c:cat>
            <c:strRef>
              <c:f>'11'!$AD$27:$AD$58</c:f>
              <c:strCache>
                <c:ptCount val="32"/>
                <c:pt idx="0">
                  <c:v>Newham</c:v>
                </c:pt>
                <c:pt idx="1">
                  <c:v>Hillingdon</c:v>
                </c:pt>
                <c:pt idx="2">
                  <c:v>Harrow</c:v>
                </c:pt>
                <c:pt idx="3">
                  <c:v>Ealing</c:v>
                </c:pt>
                <c:pt idx="4">
                  <c:v>Havering</c:v>
                </c:pt>
                <c:pt idx="5">
                  <c:v>Hammersmith and Fulham</c:v>
                </c:pt>
                <c:pt idx="6">
                  <c:v>Sutton</c:v>
                </c:pt>
                <c:pt idx="7">
                  <c:v>Haringey</c:v>
                </c:pt>
                <c:pt idx="8">
                  <c:v>Kingston</c:v>
                </c:pt>
                <c:pt idx="9">
                  <c:v>Redbridge</c:v>
                </c:pt>
                <c:pt idx="10">
                  <c:v>Barking and Dagenham</c:v>
                </c:pt>
                <c:pt idx="11">
                  <c:v>Brent</c:v>
                </c:pt>
                <c:pt idx="12">
                  <c:v>Waltham Forest</c:v>
                </c:pt>
                <c:pt idx="13">
                  <c:v>Bexley</c:v>
                </c:pt>
                <c:pt idx="14">
                  <c:v>Kensington and Chelsea</c:v>
                </c:pt>
                <c:pt idx="15">
                  <c:v>Lewisham</c:v>
                </c:pt>
                <c:pt idx="16">
                  <c:v>Barnet</c:v>
                </c:pt>
                <c:pt idx="17">
                  <c:v>Enfield</c:v>
                </c:pt>
                <c:pt idx="18">
                  <c:v>Richmond</c:v>
                </c:pt>
                <c:pt idx="19">
                  <c:v>Southwark</c:v>
                </c:pt>
                <c:pt idx="20">
                  <c:v>Greenwich</c:v>
                </c:pt>
                <c:pt idx="21">
                  <c:v>Tower Hamlets</c:v>
                </c:pt>
                <c:pt idx="22">
                  <c:v>Croydon</c:v>
                </c:pt>
                <c:pt idx="23">
                  <c:v>Hackney</c:v>
                </c:pt>
                <c:pt idx="24">
                  <c:v>Hounslow</c:v>
                </c:pt>
                <c:pt idx="25">
                  <c:v>Lambeth</c:v>
                </c:pt>
                <c:pt idx="26">
                  <c:v>Westminster</c:v>
                </c:pt>
                <c:pt idx="27">
                  <c:v>Bromley</c:v>
                </c:pt>
                <c:pt idx="28">
                  <c:v>Camden</c:v>
                </c:pt>
                <c:pt idx="29">
                  <c:v>Merton</c:v>
                </c:pt>
                <c:pt idx="30">
                  <c:v>Wandsworth</c:v>
                </c:pt>
                <c:pt idx="31">
                  <c:v>Islington</c:v>
                </c:pt>
              </c:strCache>
            </c:strRef>
          </c:cat>
          <c:val>
            <c:numRef>
              <c:f>'11'!$AH$27:$AH$58</c:f>
              <c:numCache>
                <c:formatCode>General</c:formatCode>
                <c:ptCount val="32"/>
                <c:pt idx="0">
                  <c:v>2.8</c:v>
                </c:pt>
                <c:pt idx="1">
                  <c:v>2.8</c:v>
                </c:pt>
                <c:pt idx="2">
                  <c:v>2.8</c:v>
                </c:pt>
                <c:pt idx="3">
                  <c:v>2.8</c:v>
                </c:pt>
                <c:pt idx="4">
                  <c:v>2.8</c:v>
                </c:pt>
                <c:pt idx="5">
                  <c:v>2.8</c:v>
                </c:pt>
                <c:pt idx="6">
                  <c:v>2.8</c:v>
                </c:pt>
                <c:pt idx="7">
                  <c:v>2.8</c:v>
                </c:pt>
                <c:pt idx="8">
                  <c:v>2.8</c:v>
                </c:pt>
                <c:pt idx="9">
                  <c:v>2.8</c:v>
                </c:pt>
                <c:pt idx="10">
                  <c:v>2.8</c:v>
                </c:pt>
                <c:pt idx="11">
                  <c:v>2.8</c:v>
                </c:pt>
                <c:pt idx="12">
                  <c:v>2.8</c:v>
                </c:pt>
                <c:pt idx="13">
                  <c:v>2.8</c:v>
                </c:pt>
                <c:pt idx="14">
                  <c:v>2.8</c:v>
                </c:pt>
                <c:pt idx="15">
                  <c:v>2.8</c:v>
                </c:pt>
                <c:pt idx="16">
                  <c:v>2.8</c:v>
                </c:pt>
                <c:pt idx="17">
                  <c:v>2.8</c:v>
                </c:pt>
                <c:pt idx="18">
                  <c:v>2.8</c:v>
                </c:pt>
                <c:pt idx="19">
                  <c:v>2.8</c:v>
                </c:pt>
                <c:pt idx="20">
                  <c:v>2.8</c:v>
                </c:pt>
                <c:pt idx="21">
                  <c:v>2.8</c:v>
                </c:pt>
                <c:pt idx="22">
                  <c:v>2.8</c:v>
                </c:pt>
                <c:pt idx="23">
                  <c:v>2.8</c:v>
                </c:pt>
                <c:pt idx="24">
                  <c:v>2.8</c:v>
                </c:pt>
                <c:pt idx="25">
                  <c:v>2.8</c:v>
                </c:pt>
                <c:pt idx="26">
                  <c:v>2.8</c:v>
                </c:pt>
                <c:pt idx="27">
                  <c:v>2.8</c:v>
                </c:pt>
                <c:pt idx="28">
                  <c:v>2.8</c:v>
                </c:pt>
                <c:pt idx="29">
                  <c:v>2.8</c:v>
                </c:pt>
                <c:pt idx="30">
                  <c:v>2.8</c:v>
                </c:pt>
                <c:pt idx="31">
                  <c:v>2.8</c:v>
                </c:pt>
              </c:numCache>
            </c:numRef>
          </c:val>
          <c:smooth val="0"/>
          <c:extLst>
            <c:ext xmlns:c16="http://schemas.microsoft.com/office/drawing/2014/chart" uri="{C3380CC4-5D6E-409C-BE32-E72D297353CC}">
              <c16:uniqueId val="{00000003-1CF4-1D4A-9E47-3790B8473E39}"/>
            </c:ext>
          </c:extLst>
        </c:ser>
        <c:ser>
          <c:idx val="4"/>
          <c:order val="4"/>
          <c:tx>
            <c:strRef>
              <c:f>'11'!$AI$26</c:f>
              <c:strCache>
                <c:ptCount val="1"/>
                <c:pt idx="0">
                  <c:v>England</c:v>
                </c:pt>
              </c:strCache>
            </c:strRef>
          </c:tx>
          <c:spPr>
            <a:ln w="31750">
              <a:solidFill>
                <a:schemeClr val="tx1"/>
              </a:solidFill>
              <a:prstDash val="solid"/>
            </a:ln>
          </c:spPr>
          <c:marker>
            <c:symbol val="none"/>
          </c:marker>
          <c:cat>
            <c:strRef>
              <c:f>'11'!$AD$27:$AD$58</c:f>
              <c:strCache>
                <c:ptCount val="32"/>
                <c:pt idx="0">
                  <c:v>Newham</c:v>
                </c:pt>
                <c:pt idx="1">
                  <c:v>Hillingdon</c:v>
                </c:pt>
                <c:pt idx="2">
                  <c:v>Harrow</c:v>
                </c:pt>
                <c:pt idx="3">
                  <c:v>Ealing</c:v>
                </c:pt>
                <c:pt idx="4">
                  <c:v>Havering</c:v>
                </c:pt>
                <c:pt idx="5">
                  <c:v>Hammersmith and Fulham</c:v>
                </c:pt>
                <c:pt idx="6">
                  <c:v>Sutton</c:v>
                </c:pt>
                <c:pt idx="7">
                  <c:v>Haringey</c:v>
                </c:pt>
                <c:pt idx="8">
                  <c:v>Kingston</c:v>
                </c:pt>
                <c:pt idx="9">
                  <c:v>Redbridge</c:v>
                </c:pt>
                <c:pt idx="10">
                  <c:v>Barking and Dagenham</c:v>
                </c:pt>
                <c:pt idx="11">
                  <c:v>Brent</c:v>
                </c:pt>
                <c:pt idx="12">
                  <c:v>Waltham Forest</c:v>
                </c:pt>
                <c:pt idx="13">
                  <c:v>Bexley</c:v>
                </c:pt>
                <c:pt idx="14">
                  <c:v>Kensington and Chelsea</c:v>
                </c:pt>
                <c:pt idx="15">
                  <c:v>Lewisham</c:v>
                </c:pt>
                <c:pt idx="16">
                  <c:v>Barnet</c:v>
                </c:pt>
                <c:pt idx="17">
                  <c:v>Enfield</c:v>
                </c:pt>
                <c:pt idx="18">
                  <c:v>Richmond</c:v>
                </c:pt>
                <c:pt idx="19">
                  <c:v>Southwark</c:v>
                </c:pt>
                <c:pt idx="20">
                  <c:v>Greenwich</c:v>
                </c:pt>
                <c:pt idx="21">
                  <c:v>Tower Hamlets</c:v>
                </c:pt>
                <c:pt idx="22">
                  <c:v>Croydon</c:v>
                </c:pt>
                <c:pt idx="23">
                  <c:v>Hackney</c:v>
                </c:pt>
                <c:pt idx="24">
                  <c:v>Hounslow</c:v>
                </c:pt>
                <c:pt idx="25">
                  <c:v>Lambeth</c:v>
                </c:pt>
                <c:pt idx="26">
                  <c:v>Westminster</c:v>
                </c:pt>
                <c:pt idx="27">
                  <c:v>Bromley</c:v>
                </c:pt>
                <c:pt idx="28">
                  <c:v>Camden</c:v>
                </c:pt>
                <c:pt idx="29">
                  <c:v>Merton</c:v>
                </c:pt>
                <c:pt idx="30">
                  <c:v>Wandsworth</c:v>
                </c:pt>
                <c:pt idx="31">
                  <c:v>Islington</c:v>
                </c:pt>
              </c:strCache>
            </c:strRef>
          </c:cat>
          <c:val>
            <c:numRef>
              <c:f>'11'!$AI$27:$AI$58</c:f>
              <c:numCache>
                <c:formatCode>General</c:formatCode>
                <c:ptCount val="32"/>
                <c:pt idx="0">
                  <c:v>3.3</c:v>
                </c:pt>
                <c:pt idx="1">
                  <c:v>3.3</c:v>
                </c:pt>
                <c:pt idx="2">
                  <c:v>3.3</c:v>
                </c:pt>
                <c:pt idx="3">
                  <c:v>3.3</c:v>
                </c:pt>
                <c:pt idx="4">
                  <c:v>3.3</c:v>
                </c:pt>
                <c:pt idx="5">
                  <c:v>3.3</c:v>
                </c:pt>
                <c:pt idx="6">
                  <c:v>3.3</c:v>
                </c:pt>
                <c:pt idx="7">
                  <c:v>3.3</c:v>
                </c:pt>
                <c:pt idx="8">
                  <c:v>3.3</c:v>
                </c:pt>
                <c:pt idx="9">
                  <c:v>3.3</c:v>
                </c:pt>
                <c:pt idx="10">
                  <c:v>3.3</c:v>
                </c:pt>
                <c:pt idx="11">
                  <c:v>3.3</c:v>
                </c:pt>
                <c:pt idx="12">
                  <c:v>3.3</c:v>
                </c:pt>
                <c:pt idx="13">
                  <c:v>3.3</c:v>
                </c:pt>
                <c:pt idx="14">
                  <c:v>3.3</c:v>
                </c:pt>
                <c:pt idx="15">
                  <c:v>3.3</c:v>
                </c:pt>
                <c:pt idx="16">
                  <c:v>3.3</c:v>
                </c:pt>
                <c:pt idx="17">
                  <c:v>3.3</c:v>
                </c:pt>
                <c:pt idx="18">
                  <c:v>3.3</c:v>
                </c:pt>
                <c:pt idx="19">
                  <c:v>3.3</c:v>
                </c:pt>
                <c:pt idx="20">
                  <c:v>3.3</c:v>
                </c:pt>
                <c:pt idx="21">
                  <c:v>3.3</c:v>
                </c:pt>
                <c:pt idx="22">
                  <c:v>3.3</c:v>
                </c:pt>
                <c:pt idx="23">
                  <c:v>3.3</c:v>
                </c:pt>
                <c:pt idx="24">
                  <c:v>3.3</c:v>
                </c:pt>
                <c:pt idx="25">
                  <c:v>3.3</c:v>
                </c:pt>
                <c:pt idx="26">
                  <c:v>3.3</c:v>
                </c:pt>
                <c:pt idx="27">
                  <c:v>3.3</c:v>
                </c:pt>
                <c:pt idx="28">
                  <c:v>3.3</c:v>
                </c:pt>
                <c:pt idx="29">
                  <c:v>3.3</c:v>
                </c:pt>
                <c:pt idx="30">
                  <c:v>3.3</c:v>
                </c:pt>
                <c:pt idx="31">
                  <c:v>3.3</c:v>
                </c:pt>
              </c:numCache>
            </c:numRef>
          </c:val>
          <c:smooth val="0"/>
          <c:extLst>
            <c:ext xmlns:c16="http://schemas.microsoft.com/office/drawing/2014/chart" uri="{C3380CC4-5D6E-409C-BE32-E72D297353CC}">
              <c16:uniqueId val="{00000004-1CF4-1D4A-9E47-3790B8473E39}"/>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'11'!$U$4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'11'!$Y$1</c:f>
              <c:strCache>
                <c:ptCount val="1"/>
                <c:pt idx="0">
                  <c:v>England</c:v>
                </c:pt>
              </c:strCache>
            </c:strRef>
          </c:tx>
          <c:spPr>
            <a:ln w="38100">
              <a:solidFill>
                <a:schemeClr val="tx1"/>
              </a:solidFill>
              <a:prstDash val="solid"/>
            </a:ln>
          </c:spPr>
          <c:marker>
            <c:symbol val="none"/>
          </c:marker>
          <c:cat>
            <c:strRef>
              <c:f>'11'!$X$2:$X$9</c:f>
              <c:strCache>
                <c:ptCount val="8"/>
                <c:pt idx="0">
                  <c:v>2015/16</c:v>
                </c:pt>
                <c:pt idx="1">
                  <c:v>2016/17</c:v>
                </c:pt>
                <c:pt idx="2">
                  <c:v>2017/18</c:v>
                </c:pt>
                <c:pt idx="3">
                  <c:v>2018/19</c:v>
                </c:pt>
                <c:pt idx="4">
                  <c:v>2019/20</c:v>
                </c:pt>
                <c:pt idx="5">
                  <c:v>2020/21</c:v>
                </c:pt>
                <c:pt idx="6">
                  <c:v>2021/22</c:v>
                </c:pt>
                <c:pt idx="7">
                  <c:v>2022/23</c:v>
                </c:pt>
              </c:strCache>
            </c:strRef>
          </c:cat>
          <c:val>
            <c:numRef>
              <c:f>'11'!$Y$2:$Y$9</c:f>
              <c:numCache>
                <c:formatCode>General</c:formatCode>
                <c:ptCount val="8"/>
                <c:pt idx="0">
                  <c:v>2.33</c:v>
                </c:pt>
                <c:pt idx="1">
                  <c:v>2.3199999999999998</c:v>
                </c:pt>
                <c:pt idx="2">
                  <c:v>2.39</c:v>
                </c:pt>
                <c:pt idx="3">
                  <c:v>2.52</c:v>
                </c:pt>
                <c:pt idx="4">
                  <c:v>2.7</c:v>
                </c:pt>
                <c:pt idx="5">
                  <c:v>2.79</c:v>
                </c:pt>
                <c:pt idx="6">
                  <c:v>2.99</c:v>
                </c:pt>
                <c:pt idx="7">
                  <c:v>3.3</c:v>
                </c:pt>
              </c:numCache>
            </c:numRef>
          </c:val>
          <c:smooth val="0"/>
          <c:extLst>
            <c:ext xmlns:c16="http://schemas.microsoft.com/office/drawing/2014/chart" uri="{C3380CC4-5D6E-409C-BE32-E72D297353CC}">
              <c16:uniqueId val="{00000000-50F7-6C4D-B557-62BEC9E87173}"/>
            </c:ext>
          </c:extLst>
        </c:ser>
        <c:ser>
          <c:idx val="1"/>
          <c:order val="1"/>
          <c:tx>
            <c:strRef>
              <c:f>'11'!$Z$1</c:f>
              <c:strCache>
                <c:ptCount val="1"/>
                <c:pt idx="0">
                  <c:v>London</c:v>
                </c:pt>
              </c:strCache>
            </c:strRef>
          </c:tx>
          <c:spPr>
            <a:ln w="38100">
              <a:solidFill>
                <a:schemeClr val="bg1">
                  <a:lumMod val="50000"/>
                </a:schemeClr>
              </a:solidFill>
              <a:prstDash val="solid"/>
            </a:ln>
          </c:spPr>
          <c:marker>
            <c:symbol val="none"/>
          </c:marker>
          <c:cat>
            <c:strRef>
              <c:f>'11'!$X$2:$X$9</c:f>
              <c:strCache>
                <c:ptCount val="8"/>
                <c:pt idx="0">
                  <c:v>2015/16</c:v>
                </c:pt>
                <c:pt idx="1">
                  <c:v>2016/17</c:v>
                </c:pt>
                <c:pt idx="2">
                  <c:v>2017/18</c:v>
                </c:pt>
                <c:pt idx="3">
                  <c:v>2018/19</c:v>
                </c:pt>
                <c:pt idx="4">
                  <c:v>2019/20</c:v>
                </c:pt>
                <c:pt idx="5">
                  <c:v>2020/21</c:v>
                </c:pt>
                <c:pt idx="6">
                  <c:v>2021/22</c:v>
                </c:pt>
                <c:pt idx="7">
                  <c:v>2022/23</c:v>
                </c:pt>
              </c:strCache>
            </c:strRef>
          </c:cat>
          <c:val>
            <c:numRef>
              <c:f>'11'!$Z$2:$Z$9</c:f>
              <c:numCache>
                <c:formatCode>General</c:formatCode>
                <c:ptCount val="8"/>
                <c:pt idx="0">
                  <c:v>2.54</c:v>
                </c:pt>
                <c:pt idx="1">
                  <c:v>2.4300000000000002</c:v>
                </c:pt>
                <c:pt idx="2">
                  <c:v>2.41</c:v>
                </c:pt>
                <c:pt idx="3">
                  <c:v>2.4300000000000002</c:v>
                </c:pt>
                <c:pt idx="4">
                  <c:v>2.4900000000000002</c:v>
                </c:pt>
                <c:pt idx="5">
                  <c:v>2.52</c:v>
                </c:pt>
                <c:pt idx="6">
                  <c:v>2.65</c:v>
                </c:pt>
                <c:pt idx="7">
                  <c:v>2.8</c:v>
                </c:pt>
              </c:numCache>
            </c:numRef>
          </c:val>
          <c:smooth val="0"/>
          <c:extLst>
            <c:ext xmlns:c16="http://schemas.microsoft.com/office/drawing/2014/chart" uri="{C3380CC4-5D6E-409C-BE32-E72D297353CC}">
              <c16:uniqueId val="{00000001-50F7-6C4D-B557-62BEC9E87173}"/>
            </c:ext>
          </c:extLst>
        </c:ser>
        <c:ser>
          <c:idx val="2"/>
          <c:order val="2"/>
          <c:tx>
            <c:strRef>
              <c:f>'11'!$AA$1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'11'!$X$2:$X$9</c:f>
              <c:strCache>
                <c:ptCount val="8"/>
                <c:pt idx="0">
                  <c:v>2015/16</c:v>
                </c:pt>
                <c:pt idx="1">
                  <c:v>2016/17</c:v>
                </c:pt>
                <c:pt idx="2">
                  <c:v>2017/18</c:v>
                </c:pt>
                <c:pt idx="3">
                  <c:v>2018/19</c:v>
                </c:pt>
                <c:pt idx="4">
                  <c:v>2019/20</c:v>
                </c:pt>
                <c:pt idx="5">
                  <c:v>2020/21</c:v>
                </c:pt>
                <c:pt idx="6">
                  <c:v>2021/22</c:v>
                </c:pt>
                <c:pt idx="7">
                  <c:v>2022/23</c:v>
                </c:pt>
              </c:strCache>
            </c:strRef>
          </c:cat>
          <c:val>
            <c:numRef>
              <c:f>'11'!$AA$2:$AA$9</c:f>
              <c:numCache>
                <c:formatCode>General</c:formatCode>
                <c:ptCount val="8"/>
                <c:pt idx="0">
                  <c:v>2.2400000000000002</c:v>
                </c:pt>
                <c:pt idx="1">
                  <c:v>2.14</c:v>
                </c:pt>
                <c:pt idx="2">
                  <c:v>1.91</c:v>
                </c:pt>
                <c:pt idx="3">
                  <c:v>1.96</c:v>
                </c:pt>
                <c:pt idx="4">
                  <c:v>2.13</c:v>
                </c:pt>
                <c:pt idx="5">
                  <c:v>2.64</c:v>
                </c:pt>
                <c:pt idx="6">
                  <c:v>2.92</c:v>
                </c:pt>
                <c:pt idx="7">
                  <c:v>3</c:v>
                </c:pt>
              </c:numCache>
            </c:numRef>
          </c:val>
          <c:smooth val="0"/>
          <c:extLst>
            <c:ext xmlns:c16="http://schemas.microsoft.com/office/drawing/2014/chart" uri="{C3380CC4-5D6E-409C-BE32-E72D297353CC}">
              <c16:uniqueId val="{00000002-50F7-6C4D-B557-62BEC9E87173}"/>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'11'!$U$4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'13'!$AE$26</c:f>
              <c:strCache>
                <c:ptCount val="1"/>
                <c:pt idx="0">
                  <c:v>Richmond</c:v>
                </c:pt>
              </c:strCache>
            </c:strRef>
          </c:tx>
          <c:spPr>
            <a:solidFill>
              <a:srgbClr val="7030A0"/>
            </a:solidFill>
            <a:ln>
              <a:solidFill>
                <a:schemeClr val="accent4">
                  <a:lumMod val="50000"/>
                </a:schemeClr>
              </a:solidFill>
              <a:prstDash val="solid"/>
            </a:ln>
          </c:spPr>
          <c:invertIfNegative val="0"/>
          <c:cat>
            <c:strRef>
              <c:f>'13'!$AD$27:$AD$58</c:f>
              <c:strCache>
                <c:ptCount val="32"/>
                <c:pt idx="0">
                  <c:v>Bromley</c:v>
                </c:pt>
                <c:pt idx="1">
                  <c:v>Bexley</c:v>
                </c:pt>
                <c:pt idx="2">
                  <c:v>Sutton</c:v>
                </c:pt>
                <c:pt idx="3">
                  <c:v>Hillingdon</c:v>
                </c:pt>
                <c:pt idx="4">
                  <c:v>Kingston</c:v>
                </c:pt>
                <c:pt idx="5">
                  <c:v>Greenwich</c:v>
                </c:pt>
                <c:pt idx="6">
                  <c:v>Lewisham</c:v>
                </c:pt>
                <c:pt idx="7">
                  <c:v>Havering</c:v>
                </c:pt>
                <c:pt idx="8">
                  <c:v>Ealing</c:v>
                </c:pt>
                <c:pt idx="9">
                  <c:v>Hounslow</c:v>
                </c:pt>
                <c:pt idx="10">
                  <c:v>Richmond</c:v>
                </c:pt>
                <c:pt idx="11">
                  <c:v>Lambeth</c:v>
                </c:pt>
                <c:pt idx="12">
                  <c:v>Southwark</c:v>
                </c:pt>
                <c:pt idx="13">
                  <c:v>Harrow</c:v>
                </c:pt>
                <c:pt idx="14">
                  <c:v>Westminster</c:v>
                </c:pt>
                <c:pt idx="15">
                  <c:v>Wandsworth</c:v>
                </c:pt>
                <c:pt idx="16">
                  <c:v>Brent</c:v>
                </c:pt>
                <c:pt idx="17">
                  <c:v>Merton</c:v>
                </c:pt>
                <c:pt idx="18">
                  <c:v>Waltham Forest</c:v>
                </c:pt>
                <c:pt idx="19">
                  <c:v>Tower Hamlets</c:v>
                </c:pt>
                <c:pt idx="20">
                  <c:v>Hammersmith and Fulham</c:v>
                </c:pt>
                <c:pt idx="21">
                  <c:v>Barnet</c:v>
                </c:pt>
                <c:pt idx="22">
                  <c:v>Redbridge</c:v>
                </c:pt>
                <c:pt idx="23">
                  <c:v>Kensington and Chelsea</c:v>
                </c:pt>
                <c:pt idx="24">
                  <c:v>Newham</c:v>
                </c:pt>
                <c:pt idx="25">
                  <c:v>Croydon</c:v>
                </c:pt>
                <c:pt idx="26">
                  <c:v>Barking and Dagenham</c:v>
                </c:pt>
                <c:pt idx="27">
                  <c:v>Islington</c:v>
                </c:pt>
                <c:pt idx="28">
                  <c:v>Haringey</c:v>
                </c:pt>
                <c:pt idx="29">
                  <c:v>Enfield</c:v>
                </c:pt>
                <c:pt idx="30">
                  <c:v>Camden</c:v>
                </c:pt>
                <c:pt idx="31">
                  <c:v>Hackney</c:v>
                </c:pt>
              </c:strCache>
            </c:strRef>
          </c:cat>
          <c:val>
            <c:numRef>
              <c:f>'13'!$AE$27:$AE$58</c:f>
              <c:numCache>
                <c:formatCode>General</c:formatCode>
                <c:ptCount val="32"/>
                <c:pt idx="0">
                  <c:v>0</c:v>
                </c:pt>
                <c:pt idx="1">
                  <c:v>0</c:v>
                </c:pt>
                <c:pt idx="2">
                  <c:v>0</c:v>
                </c:pt>
                <c:pt idx="3">
                  <c:v>0</c:v>
                </c:pt>
                <c:pt idx="4">
                  <c:v>0</c:v>
                </c:pt>
                <c:pt idx="5">
                  <c:v>0</c:v>
                </c:pt>
                <c:pt idx="6">
                  <c:v>0</c:v>
                </c:pt>
                <c:pt idx="7">
                  <c:v>0</c:v>
                </c:pt>
                <c:pt idx="8">
                  <c:v>0</c:v>
                </c:pt>
                <c:pt idx="9">
                  <c:v>0</c:v>
                </c:pt>
                <c:pt idx="10">
                  <c:v>85.500240000000005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138A-9340-AA51-B45259257BFC}"/>
            </c:ext>
          </c:extLst>
        </c:ser>
        <c:ser>
          <c:idx val="1"/>
          <c:order val="1"/>
          <c:tx>
            <c:strRef>
              <c:f>'13'!$AF$26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'13'!$AD$27:$AD$58</c:f>
              <c:strCache>
                <c:ptCount val="32"/>
                <c:pt idx="0">
                  <c:v>Bromley</c:v>
                </c:pt>
                <c:pt idx="1">
                  <c:v>Bexley</c:v>
                </c:pt>
                <c:pt idx="2">
                  <c:v>Sutton</c:v>
                </c:pt>
                <c:pt idx="3">
                  <c:v>Hillingdon</c:v>
                </c:pt>
                <c:pt idx="4">
                  <c:v>Kingston</c:v>
                </c:pt>
                <c:pt idx="5">
                  <c:v>Greenwich</c:v>
                </c:pt>
                <c:pt idx="6">
                  <c:v>Lewisham</c:v>
                </c:pt>
                <c:pt idx="7">
                  <c:v>Havering</c:v>
                </c:pt>
                <c:pt idx="8">
                  <c:v>Ealing</c:v>
                </c:pt>
                <c:pt idx="9">
                  <c:v>Hounslow</c:v>
                </c:pt>
                <c:pt idx="10">
                  <c:v>Richmond</c:v>
                </c:pt>
                <c:pt idx="11">
                  <c:v>Lambeth</c:v>
                </c:pt>
                <c:pt idx="12">
                  <c:v>Southwark</c:v>
                </c:pt>
                <c:pt idx="13">
                  <c:v>Harrow</c:v>
                </c:pt>
                <c:pt idx="14">
                  <c:v>Westminster</c:v>
                </c:pt>
                <c:pt idx="15">
                  <c:v>Wandsworth</c:v>
                </c:pt>
                <c:pt idx="16">
                  <c:v>Brent</c:v>
                </c:pt>
                <c:pt idx="17">
                  <c:v>Merton</c:v>
                </c:pt>
                <c:pt idx="18">
                  <c:v>Waltham Forest</c:v>
                </c:pt>
                <c:pt idx="19">
                  <c:v>Tower Hamlets</c:v>
                </c:pt>
                <c:pt idx="20">
                  <c:v>Hammersmith and Fulham</c:v>
                </c:pt>
                <c:pt idx="21">
                  <c:v>Barnet</c:v>
                </c:pt>
                <c:pt idx="22">
                  <c:v>Redbridge</c:v>
                </c:pt>
                <c:pt idx="23">
                  <c:v>Kensington and Chelsea</c:v>
                </c:pt>
                <c:pt idx="24">
                  <c:v>Newham</c:v>
                </c:pt>
                <c:pt idx="25">
                  <c:v>Croydon</c:v>
                </c:pt>
                <c:pt idx="26">
                  <c:v>Barking and Dagenham</c:v>
                </c:pt>
                <c:pt idx="27">
                  <c:v>Islington</c:v>
                </c:pt>
                <c:pt idx="28">
                  <c:v>Haringey</c:v>
                </c:pt>
                <c:pt idx="29">
                  <c:v>Enfield</c:v>
                </c:pt>
                <c:pt idx="30">
                  <c:v>Camden</c:v>
                </c:pt>
                <c:pt idx="31">
                  <c:v>Hackney</c:v>
                </c:pt>
              </c:strCache>
            </c:strRef>
          </c:cat>
          <c:val>
            <c:numRef>
              <c:f>'13'!$AF$27:$AF$58</c:f>
              <c:numCache>
                <c:formatCode>General</c:formatCode>
                <c:ptCount val="32"/>
                <c:pt idx="0">
                  <c:v>91.053790000000006</c:v>
                </c:pt>
                <c:pt idx="1">
                  <c:v>0</c:v>
                </c:pt>
                <c:pt idx="2">
                  <c:v>87.739819999999995</c:v>
                </c:pt>
                <c:pt idx="3">
                  <c:v>0</c:v>
                </c:pt>
                <c:pt idx="4">
                  <c:v>87.623270000000005</c:v>
                </c:pt>
                <c:pt idx="5">
                  <c:v>0</c:v>
                </c:pt>
                <c:pt idx="6">
                  <c:v>0</c:v>
                </c:pt>
                <c:pt idx="7">
                  <c:v>0</c:v>
                </c:pt>
                <c:pt idx="8">
                  <c:v>0</c:v>
                </c:pt>
                <c:pt idx="9">
                  <c:v>0</c:v>
                </c:pt>
                <c:pt idx="10">
                  <c:v>0</c:v>
                </c:pt>
                <c:pt idx="11">
                  <c:v>0</c:v>
                </c:pt>
                <c:pt idx="12">
                  <c:v>0</c:v>
                </c:pt>
                <c:pt idx="13">
                  <c:v>84.591489999999993</c:v>
                </c:pt>
                <c:pt idx="14">
                  <c:v>0</c:v>
                </c:pt>
                <c:pt idx="15">
                  <c:v>0</c:v>
                </c:pt>
                <c:pt idx="16">
                  <c:v>0</c:v>
                </c:pt>
                <c:pt idx="17">
                  <c:v>82.261449999999996</c:v>
                </c:pt>
                <c:pt idx="18">
                  <c:v>0</c:v>
                </c:pt>
                <c:pt idx="19">
                  <c:v>0</c:v>
                </c:pt>
                <c:pt idx="20">
                  <c:v>0</c:v>
                </c:pt>
                <c:pt idx="21">
                  <c:v>80.633880000000005</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138A-9340-AA51-B45259257BFC}"/>
            </c:ext>
          </c:extLst>
        </c:ser>
        <c:ser>
          <c:idx val="2"/>
          <c:order val="2"/>
          <c:tx>
            <c:strRef>
              <c:f>'13'!$AG$26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'13'!$AD$27:$AD$58</c:f>
              <c:strCache>
                <c:ptCount val="32"/>
                <c:pt idx="0">
                  <c:v>Bromley</c:v>
                </c:pt>
                <c:pt idx="1">
                  <c:v>Bexley</c:v>
                </c:pt>
                <c:pt idx="2">
                  <c:v>Sutton</c:v>
                </c:pt>
                <c:pt idx="3">
                  <c:v>Hillingdon</c:v>
                </c:pt>
                <c:pt idx="4">
                  <c:v>Kingston</c:v>
                </c:pt>
                <c:pt idx="5">
                  <c:v>Greenwich</c:v>
                </c:pt>
                <c:pt idx="6">
                  <c:v>Lewisham</c:v>
                </c:pt>
                <c:pt idx="7">
                  <c:v>Havering</c:v>
                </c:pt>
                <c:pt idx="8">
                  <c:v>Ealing</c:v>
                </c:pt>
                <c:pt idx="9">
                  <c:v>Hounslow</c:v>
                </c:pt>
                <c:pt idx="10">
                  <c:v>Richmond</c:v>
                </c:pt>
                <c:pt idx="11">
                  <c:v>Lambeth</c:v>
                </c:pt>
                <c:pt idx="12">
                  <c:v>Southwark</c:v>
                </c:pt>
                <c:pt idx="13">
                  <c:v>Harrow</c:v>
                </c:pt>
                <c:pt idx="14">
                  <c:v>Westminster</c:v>
                </c:pt>
                <c:pt idx="15">
                  <c:v>Wandsworth</c:v>
                </c:pt>
                <c:pt idx="16">
                  <c:v>Brent</c:v>
                </c:pt>
                <c:pt idx="17">
                  <c:v>Merton</c:v>
                </c:pt>
                <c:pt idx="18">
                  <c:v>Waltham Forest</c:v>
                </c:pt>
                <c:pt idx="19">
                  <c:v>Tower Hamlets</c:v>
                </c:pt>
                <c:pt idx="20">
                  <c:v>Hammersmith and Fulham</c:v>
                </c:pt>
                <c:pt idx="21">
                  <c:v>Barnet</c:v>
                </c:pt>
                <c:pt idx="22">
                  <c:v>Redbridge</c:v>
                </c:pt>
                <c:pt idx="23">
                  <c:v>Kensington and Chelsea</c:v>
                </c:pt>
                <c:pt idx="24">
                  <c:v>Newham</c:v>
                </c:pt>
                <c:pt idx="25">
                  <c:v>Croydon</c:v>
                </c:pt>
                <c:pt idx="26">
                  <c:v>Barking and Dagenham</c:v>
                </c:pt>
                <c:pt idx="27">
                  <c:v>Islington</c:v>
                </c:pt>
                <c:pt idx="28">
                  <c:v>Haringey</c:v>
                </c:pt>
                <c:pt idx="29">
                  <c:v>Enfield</c:v>
                </c:pt>
                <c:pt idx="30">
                  <c:v>Camden</c:v>
                </c:pt>
                <c:pt idx="31">
                  <c:v>Hackney</c:v>
                </c:pt>
              </c:strCache>
            </c:strRef>
          </c:cat>
          <c:val>
            <c:numRef>
              <c:f>'13'!$AG$27:$AG$58</c:f>
              <c:numCache>
                <c:formatCode>General</c:formatCode>
                <c:ptCount val="32"/>
                <c:pt idx="0">
                  <c:v>0</c:v>
                </c:pt>
                <c:pt idx="1">
                  <c:v>88.378659999999996</c:v>
                </c:pt>
                <c:pt idx="2">
                  <c:v>0</c:v>
                </c:pt>
                <c:pt idx="3">
                  <c:v>87.661820000000006</c:v>
                </c:pt>
                <c:pt idx="4">
                  <c:v>0</c:v>
                </c:pt>
                <c:pt idx="5">
                  <c:v>86.577179999999998</c:v>
                </c:pt>
                <c:pt idx="6">
                  <c:v>86.519220000000004</c:v>
                </c:pt>
                <c:pt idx="7">
                  <c:v>86.399760000000001</c:v>
                </c:pt>
                <c:pt idx="8">
                  <c:v>85.835999999999999</c:v>
                </c:pt>
                <c:pt idx="9">
                  <c:v>85.580770000000001</c:v>
                </c:pt>
                <c:pt idx="10">
                  <c:v>0</c:v>
                </c:pt>
                <c:pt idx="11">
                  <c:v>85.23451</c:v>
                </c:pt>
                <c:pt idx="12">
                  <c:v>85.173929999999999</c:v>
                </c:pt>
                <c:pt idx="13">
                  <c:v>0</c:v>
                </c:pt>
                <c:pt idx="14">
                  <c:v>83.958209999999994</c:v>
                </c:pt>
                <c:pt idx="15">
                  <c:v>83.742099999999994</c:v>
                </c:pt>
                <c:pt idx="16">
                  <c:v>83.295559999999995</c:v>
                </c:pt>
                <c:pt idx="17">
                  <c:v>0</c:v>
                </c:pt>
                <c:pt idx="18">
                  <c:v>82.191100000000006</c:v>
                </c:pt>
                <c:pt idx="19">
                  <c:v>81.895899999999997</c:v>
                </c:pt>
                <c:pt idx="20">
                  <c:v>81.302239999999998</c:v>
                </c:pt>
                <c:pt idx="21">
                  <c:v>0</c:v>
                </c:pt>
                <c:pt idx="22">
                  <c:v>80.479150000000004</c:v>
                </c:pt>
                <c:pt idx="23">
                  <c:v>79.642169999999993</c:v>
                </c:pt>
                <c:pt idx="24">
                  <c:v>79.118120000000005</c:v>
                </c:pt>
                <c:pt idx="25">
                  <c:v>79.083669999999998</c:v>
                </c:pt>
                <c:pt idx="26">
                  <c:v>79.037499999999994</c:v>
                </c:pt>
                <c:pt idx="27">
                  <c:v>78.170839999999998</c:v>
                </c:pt>
                <c:pt idx="28">
                  <c:v>76.725430000000003</c:v>
                </c:pt>
                <c:pt idx="29">
                  <c:v>75.290629999999993</c:v>
                </c:pt>
                <c:pt idx="30">
                  <c:v>75.041809999999998</c:v>
                </c:pt>
                <c:pt idx="31">
                  <c:v>68.129919999999998</c:v>
                </c:pt>
              </c:numCache>
            </c:numRef>
          </c:val>
          <c:extLst>
            <c:ext xmlns:c16="http://schemas.microsoft.com/office/drawing/2014/chart" uri="{C3380CC4-5D6E-409C-BE32-E72D297353CC}">
              <c16:uniqueId val="{00000002-138A-9340-AA51-B45259257BFC}"/>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'13'!$AH$26</c:f>
              <c:strCache>
                <c:ptCount val="1"/>
                <c:pt idx="0">
                  <c:v>London</c:v>
                </c:pt>
              </c:strCache>
            </c:strRef>
          </c:tx>
          <c:spPr>
            <a:ln w="31750">
              <a:solidFill>
                <a:schemeClr val="bg1">
                  <a:lumMod val="50000"/>
                </a:schemeClr>
              </a:solidFill>
              <a:prstDash val="solid"/>
            </a:ln>
          </c:spPr>
          <c:marker>
            <c:symbol val="none"/>
          </c:marker>
          <c:cat>
            <c:strRef>
              <c:f>'13'!$AD$27:$AD$58</c:f>
              <c:strCache>
                <c:ptCount val="32"/>
                <c:pt idx="0">
                  <c:v>Bromley</c:v>
                </c:pt>
                <c:pt idx="1">
                  <c:v>Bexley</c:v>
                </c:pt>
                <c:pt idx="2">
                  <c:v>Sutton</c:v>
                </c:pt>
                <c:pt idx="3">
                  <c:v>Hillingdon</c:v>
                </c:pt>
                <c:pt idx="4">
                  <c:v>Kingston</c:v>
                </c:pt>
                <c:pt idx="5">
                  <c:v>Greenwich</c:v>
                </c:pt>
                <c:pt idx="6">
                  <c:v>Lewisham</c:v>
                </c:pt>
                <c:pt idx="7">
                  <c:v>Havering</c:v>
                </c:pt>
                <c:pt idx="8">
                  <c:v>Ealing</c:v>
                </c:pt>
                <c:pt idx="9">
                  <c:v>Hounslow</c:v>
                </c:pt>
                <c:pt idx="10">
                  <c:v>Richmond</c:v>
                </c:pt>
                <c:pt idx="11">
                  <c:v>Lambeth</c:v>
                </c:pt>
                <c:pt idx="12">
                  <c:v>Southwark</c:v>
                </c:pt>
                <c:pt idx="13">
                  <c:v>Harrow</c:v>
                </c:pt>
                <c:pt idx="14">
                  <c:v>Westminster</c:v>
                </c:pt>
                <c:pt idx="15">
                  <c:v>Wandsworth</c:v>
                </c:pt>
                <c:pt idx="16">
                  <c:v>Brent</c:v>
                </c:pt>
                <c:pt idx="17">
                  <c:v>Merton</c:v>
                </c:pt>
                <c:pt idx="18">
                  <c:v>Waltham Forest</c:v>
                </c:pt>
                <c:pt idx="19">
                  <c:v>Tower Hamlets</c:v>
                </c:pt>
                <c:pt idx="20">
                  <c:v>Hammersmith and Fulham</c:v>
                </c:pt>
                <c:pt idx="21">
                  <c:v>Barnet</c:v>
                </c:pt>
                <c:pt idx="22">
                  <c:v>Redbridge</c:v>
                </c:pt>
                <c:pt idx="23">
                  <c:v>Kensington and Chelsea</c:v>
                </c:pt>
                <c:pt idx="24">
                  <c:v>Newham</c:v>
                </c:pt>
                <c:pt idx="25">
                  <c:v>Croydon</c:v>
                </c:pt>
                <c:pt idx="26">
                  <c:v>Barking and Dagenham</c:v>
                </c:pt>
                <c:pt idx="27">
                  <c:v>Islington</c:v>
                </c:pt>
                <c:pt idx="28">
                  <c:v>Haringey</c:v>
                </c:pt>
                <c:pt idx="29">
                  <c:v>Enfield</c:v>
                </c:pt>
                <c:pt idx="30">
                  <c:v>Camden</c:v>
                </c:pt>
                <c:pt idx="31">
                  <c:v>Hackney</c:v>
                </c:pt>
              </c:strCache>
            </c:strRef>
          </c:cat>
          <c:val>
            <c:numRef>
              <c:f>'13'!$AH$27:$AH$58</c:f>
              <c:numCache>
                <c:formatCode>General</c:formatCode>
                <c:ptCount val="32"/>
                <c:pt idx="0">
                  <c:v>82.4</c:v>
                </c:pt>
                <c:pt idx="1">
                  <c:v>82.4</c:v>
                </c:pt>
                <c:pt idx="2">
                  <c:v>82.4</c:v>
                </c:pt>
                <c:pt idx="3">
                  <c:v>82.4</c:v>
                </c:pt>
                <c:pt idx="4">
                  <c:v>82.4</c:v>
                </c:pt>
                <c:pt idx="5">
                  <c:v>82.4</c:v>
                </c:pt>
                <c:pt idx="6">
                  <c:v>82.4</c:v>
                </c:pt>
                <c:pt idx="7">
                  <c:v>82.4</c:v>
                </c:pt>
                <c:pt idx="8">
                  <c:v>82.4</c:v>
                </c:pt>
                <c:pt idx="9">
                  <c:v>82.4</c:v>
                </c:pt>
                <c:pt idx="10">
                  <c:v>82.4</c:v>
                </c:pt>
                <c:pt idx="11">
                  <c:v>82.4</c:v>
                </c:pt>
                <c:pt idx="12">
                  <c:v>82.4</c:v>
                </c:pt>
                <c:pt idx="13">
                  <c:v>82.4</c:v>
                </c:pt>
                <c:pt idx="14">
                  <c:v>82.4</c:v>
                </c:pt>
                <c:pt idx="15">
                  <c:v>82.4</c:v>
                </c:pt>
                <c:pt idx="16">
                  <c:v>82.4</c:v>
                </c:pt>
                <c:pt idx="17">
                  <c:v>82.4</c:v>
                </c:pt>
                <c:pt idx="18">
                  <c:v>82.4</c:v>
                </c:pt>
                <c:pt idx="19">
                  <c:v>82.4</c:v>
                </c:pt>
                <c:pt idx="20">
                  <c:v>82.4</c:v>
                </c:pt>
                <c:pt idx="21">
                  <c:v>82.4</c:v>
                </c:pt>
                <c:pt idx="22">
                  <c:v>82.4</c:v>
                </c:pt>
                <c:pt idx="23">
                  <c:v>82.4</c:v>
                </c:pt>
                <c:pt idx="24">
                  <c:v>82.4</c:v>
                </c:pt>
                <c:pt idx="25">
                  <c:v>82.4</c:v>
                </c:pt>
                <c:pt idx="26">
                  <c:v>82.4</c:v>
                </c:pt>
                <c:pt idx="27">
                  <c:v>82.4</c:v>
                </c:pt>
                <c:pt idx="28">
                  <c:v>82.4</c:v>
                </c:pt>
                <c:pt idx="29">
                  <c:v>82.4</c:v>
                </c:pt>
                <c:pt idx="30">
                  <c:v>82.4</c:v>
                </c:pt>
                <c:pt idx="31">
                  <c:v>82.4</c:v>
                </c:pt>
              </c:numCache>
            </c:numRef>
          </c:val>
          <c:smooth val="0"/>
          <c:extLst>
            <c:ext xmlns:c16="http://schemas.microsoft.com/office/drawing/2014/chart" uri="{C3380CC4-5D6E-409C-BE32-E72D297353CC}">
              <c16:uniqueId val="{00000003-138A-9340-AA51-B45259257BFC}"/>
            </c:ext>
          </c:extLst>
        </c:ser>
        <c:ser>
          <c:idx val="4"/>
          <c:order val="4"/>
          <c:tx>
            <c:strRef>
              <c:f>'13'!$AI$26</c:f>
              <c:strCache>
                <c:ptCount val="1"/>
                <c:pt idx="0">
                  <c:v>England</c:v>
                </c:pt>
              </c:strCache>
            </c:strRef>
          </c:tx>
          <c:spPr>
            <a:ln w="31750">
              <a:solidFill>
                <a:schemeClr val="tx1"/>
              </a:solidFill>
              <a:prstDash val="solid"/>
            </a:ln>
          </c:spPr>
          <c:marker>
            <c:symbol val="none"/>
          </c:marker>
          <c:cat>
            <c:strRef>
              <c:f>'13'!$AD$27:$AD$58</c:f>
              <c:strCache>
                <c:ptCount val="32"/>
                <c:pt idx="0">
                  <c:v>Bromley</c:v>
                </c:pt>
                <c:pt idx="1">
                  <c:v>Bexley</c:v>
                </c:pt>
                <c:pt idx="2">
                  <c:v>Sutton</c:v>
                </c:pt>
                <c:pt idx="3">
                  <c:v>Hillingdon</c:v>
                </c:pt>
                <c:pt idx="4">
                  <c:v>Kingston</c:v>
                </c:pt>
                <c:pt idx="5">
                  <c:v>Greenwich</c:v>
                </c:pt>
                <c:pt idx="6">
                  <c:v>Lewisham</c:v>
                </c:pt>
                <c:pt idx="7">
                  <c:v>Havering</c:v>
                </c:pt>
                <c:pt idx="8">
                  <c:v>Ealing</c:v>
                </c:pt>
                <c:pt idx="9">
                  <c:v>Hounslow</c:v>
                </c:pt>
                <c:pt idx="10">
                  <c:v>Richmond</c:v>
                </c:pt>
                <c:pt idx="11">
                  <c:v>Lambeth</c:v>
                </c:pt>
                <c:pt idx="12">
                  <c:v>Southwark</c:v>
                </c:pt>
                <c:pt idx="13">
                  <c:v>Harrow</c:v>
                </c:pt>
                <c:pt idx="14">
                  <c:v>Westminster</c:v>
                </c:pt>
                <c:pt idx="15">
                  <c:v>Wandsworth</c:v>
                </c:pt>
                <c:pt idx="16">
                  <c:v>Brent</c:v>
                </c:pt>
                <c:pt idx="17">
                  <c:v>Merton</c:v>
                </c:pt>
                <c:pt idx="18">
                  <c:v>Waltham Forest</c:v>
                </c:pt>
                <c:pt idx="19">
                  <c:v>Tower Hamlets</c:v>
                </c:pt>
                <c:pt idx="20">
                  <c:v>Hammersmith and Fulham</c:v>
                </c:pt>
                <c:pt idx="21">
                  <c:v>Barnet</c:v>
                </c:pt>
                <c:pt idx="22">
                  <c:v>Redbridge</c:v>
                </c:pt>
                <c:pt idx="23">
                  <c:v>Kensington and Chelsea</c:v>
                </c:pt>
                <c:pt idx="24">
                  <c:v>Newham</c:v>
                </c:pt>
                <c:pt idx="25">
                  <c:v>Croydon</c:v>
                </c:pt>
                <c:pt idx="26">
                  <c:v>Barking and Dagenham</c:v>
                </c:pt>
                <c:pt idx="27">
                  <c:v>Islington</c:v>
                </c:pt>
                <c:pt idx="28">
                  <c:v>Haringey</c:v>
                </c:pt>
                <c:pt idx="29">
                  <c:v>Enfield</c:v>
                </c:pt>
                <c:pt idx="30">
                  <c:v>Camden</c:v>
                </c:pt>
                <c:pt idx="31">
                  <c:v>Hackney</c:v>
                </c:pt>
              </c:strCache>
            </c:strRef>
          </c:cat>
          <c:val>
            <c:numRef>
              <c:f>'13'!$AI$27:$AI$58</c:f>
              <c:numCache>
                <c:formatCode>General</c:formatCode>
                <c:ptCount val="32"/>
                <c:pt idx="0">
                  <c:v>89.35</c:v>
                </c:pt>
                <c:pt idx="1">
                  <c:v>89.35</c:v>
                </c:pt>
                <c:pt idx="2">
                  <c:v>89.35</c:v>
                </c:pt>
                <c:pt idx="3">
                  <c:v>89.35</c:v>
                </c:pt>
                <c:pt idx="4">
                  <c:v>89.35</c:v>
                </c:pt>
                <c:pt idx="5">
                  <c:v>89.35</c:v>
                </c:pt>
                <c:pt idx="6">
                  <c:v>89.35</c:v>
                </c:pt>
                <c:pt idx="7">
                  <c:v>89.35</c:v>
                </c:pt>
                <c:pt idx="8">
                  <c:v>89.35</c:v>
                </c:pt>
                <c:pt idx="9">
                  <c:v>89.35</c:v>
                </c:pt>
                <c:pt idx="10">
                  <c:v>89.35</c:v>
                </c:pt>
                <c:pt idx="11">
                  <c:v>89.35</c:v>
                </c:pt>
                <c:pt idx="12">
                  <c:v>89.35</c:v>
                </c:pt>
                <c:pt idx="13">
                  <c:v>89.35</c:v>
                </c:pt>
                <c:pt idx="14">
                  <c:v>89.35</c:v>
                </c:pt>
                <c:pt idx="15">
                  <c:v>89.35</c:v>
                </c:pt>
                <c:pt idx="16">
                  <c:v>89.35</c:v>
                </c:pt>
                <c:pt idx="17">
                  <c:v>89.35</c:v>
                </c:pt>
                <c:pt idx="18">
                  <c:v>89.35</c:v>
                </c:pt>
                <c:pt idx="19">
                  <c:v>89.35</c:v>
                </c:pt>
                <c:pt idx="20">
                  <c:v>89.35</c:v>
                </c:pt>
                <c:pt idx="21">
                  <c:v>89.35</c:v>
                </c:pt>
                <c:pt idx="22">
                  <c:v>89.35</c:v>
                </c:pt>
                <c:pt idx="23">
                  <c:v>89.35</c:v>
                </c:pt>
                <c:pt idx="24">
                  <c:v>89.35</c:v>
                </c:pt>
                <c:pt idx="25">
                  <c:v>89.35</c:v>
                </c:pt>
                <c:pt idx="26">
                  <c:v>89.35</c:v>
                </c:pt>
                <c:pt idx="27">
                  <c:v>89.35</c:v>
                </c:pt>
                <c:pt idx="28">
                  <c:v>89.35</c:v>
                </c:pt>
                <c:pt idx="29">
                  <c:v>89.35</c:v>
                </c:pt>
                <c:pt idx="30">
                  <c:v>89.35</c:v>
                </c:pt>
                <c:pt idx="31">
                  <c:v>89.35</c:v>
                </c:pt>
              </c:numCache>
            </c:numRef>
          </c:val>
          <c:smooth val="0"/>
          <c:extLst>
            <c:ext xmlns:c16="http://schemas.microsoft.com/office/drawing/2014/chart" uri="{C3380CC4-5D6E-409C-BE32-E72D297353CC}">
              <c16:uniqueId val="{00000004-138A-9340-AA51-B45259257BFC}"/>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'13'!$U$4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'13'!$Y$1</c:f>
              <c:strCache>
                <c:ptCount val="1"/>
                <c:pt idx="0">
                  <c:v>England</c:v>
                </c:pt>
              </c:strCache>
            </c:strRef>
          </c:tx>
          <c:spPr>
            <a:ln w="38100">
              <a:solidFill>
                <a:schemeClr val="tx1"/>
              </a:solidFill>
              <a:prstDash val="solid"/>
            </a:ln>
          </c:spPr>
          <c:marker>
            <c:symbol val="none"/>
          </c:marker>
          <c:cat>
            <c:strRef>
              <c:f>'13'!$X$2:$X$14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'13'!$Y$2:$Y$14</c:f>
              <c:numCache>
                <c:formatCode>General</c:formatCode>
                <c:ptCount val="13"/>
                <c:pt idx="0">
                  <c:v>89.13</c:v>
                </c:pt>
                <c:pt idx="1">
                  <c:v>91.25</c:v>
                </c:pt>
                <c:pt idx="2">
                  <c:v>92.32</c:v>
                </c:pt>
                <c:pt idx="3">
                  <c:v>92.66</c:v>
                </c:pt>
                <c:pt idx="4">
                  <c:v>92.29</c:v>
                </c:pt>
                <c:pt idx="5">
                  <c:v>91.92</c:v>
                </c:pt>
                <c:pt idx="6">
                  <c:v>91.6</c:v>
                </c:pt>
                <c:pt idx="7">
                  <c:v>91.16</c:v>
                </c:pt>
                <c:pt idx="8">
                  <c:v>90.31</c:v>
                </c:pt>
                <c:pt idx="9">
                  <c:v>90.62</c:v>
                </c:pt>
                <c:pt idx="10">
                  <c:v>90.3</c:v>
                </c:pt>
                <c:pt idx="11">
                  <c:v>89.18</c:v>
                </c:pt>
                <c:pt idx="12">
                  <c:v>89.35</c:v>
                </c:pt>
              </c:numCache>
            </c:numRef>
          </c:val>
          <c:smooth val="0"/>
          <c:extLst>
            <c:ext xmlns:c16="http://schemas.microsoft.com/office/drawing/2014/chart" uri="{C3380CC4-5D6E-409C-BE32-E72D297353CC}">
              <c16:uniqueId val="{00000000-83B7-1E49-89BE-3A10059E1BC6}"/>
            </c:ext>
          </c:extLst>
        </c:ser>
        <c:ser>
          <c:idx val="1"/>
          <c:order val="1"/>
          <c:tx>
            <c:strRef>
              <c:f>'13'!$Z$1</c:f>
              <c:strCache>
                <c:ptCount val="1"/>
                <c:pt idx="0">
                  <c:v>London</c:v>
                </c:pt>
              </c:strCache>
            </c:strRef>
          </c:tx>
          <c:spPr>
            <a:ln w="38100">
              <a:solidFill>
                <a:schemeClr val="bg1">
                  <a:lumMod val="50000"/>
                </a:schemeClr>
              </a:solidFill>
              <a:prstDash val="solid"/>
            </a:ln>
          </c:spPr>
          <c:marker>
            <c:symbol val="none"/>
          </c:marker>
          <c:cat>
            <c:strRef>
              <c:f>'13'!$X$2:$X$14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'13'!$Z$2:$Z$14</c:f>
              <c:numCache>
                <c:formatCode>General</c:formatCode>
                <c:ptCount val="13"/>
                <c:pt idx="0">
                  <c:v>83.75</c:v>
                </c:pt>
                <c:pt idx="1">
                  <c:v>86.08</c:v>
                </c:pt>
                <c:pt idx="2">
                  <c:v>87.14</c:v>
                </c:pt>
                <c:pt idx="3">
                  <c:v>87.46</c:v>
                </c:pt>
                <c:pt idx="4">
                  <c:v>87.29</c:v>
                </c:pt>
                <c:pt idx="5">
                  <c:v>86.38</c:v>
                </c:pt>
                <c:pt idx="6">
                  <c:v>85.05</c:v>
                </c:pt>
                <c:pt idx="7">
                  <c:v>85.14</c:v>
                </c:pt>
                <c:pt idx="8">
                  <c:v>82.99</c:v>
                </c:pt>
                <c:pt idx="9">
                  <c:v>83.58</c:v>
                </c:pt>
                <c:pt idx="10">
                  <c:v>82.37</c:v>
                </c:pt>
                <c:pt idx="11">
                  <c:v>79.89</c:v>
                </c:pt>
                <c:pt idx="12">
                  <c:v>82.4</c:v>
                </c:pt>
              </c:numCache>
            </c:numRef>
          </c:val>
          <c:smooth val="0"/>
          <c:extLst>
            <c:ext xmlns:c16="http://schemas.microsoft.com/office/drawing/2014/chart" uri="{C3380CC4-5D6E-409C-BE32-E72D297353CC}">
              <c16:uniqueId val="{00000001-83B7-1E49-89BE-3A10059E1BC6}"/>
            </c:ext>
          </c:extLst>
        </c:ser>
        <c:ser>
          <c:idx val="2"/>
          <c:order val="2"/>
          <c:tx>
            <c:strRef>
              <c:f>'13'!$AA$1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'13'!$AA$2:$AA$14</c:f>
              <c:numCache>
                <c:formatCode>General</c:formatCode>
                <c:ptCount val="13"/>
                <c:pt idx="0">
                  <c:v>85.27</c:v>
                </c:pt>
                <c:pt idx="1">
                  <c:v>86.49</c:v>
                </c:pt>
                <c:pt idx="2">
                  <c:v>87.95</c:v>
                </c:pt>
                <c:pt idx="3">
                  <c:v>89.02</c:v>
                </c:pt>
                <c:pt idx="4">
                  <c:v>86.35</c:v>
                </c:pt>
                <c:pt idx="5">
                  <c:v>87.19</c:v>
                </c:pt>
                <c:pt idx="6">
                  <c:v>76.2</c:v>
                </c:pt>
                <c:pt idx="7">
                  <c:v>91.75</c:v>
                </c:pt>
                <c:pt idx="8">
                  <c:v>86.97</c:v>
                </c:pt>
                <c:pt idx="9">
                  <c:v>87.96</c:v>
                </c:pt>
                <c:pt idx="10">
                  <c:v>86.66</c:v>
                </c:pt>
                <c:pt idx="11">
                  <c:v>82.96</c:v>
                </c:pt>
                <c:pt idx="12">
                  <c:v>85.500240000000005</c:v>
                </c:pt>
              </c:numCache>
            </c:numRef>
          </c:val>
          <c:smooth val="0"/>
          <c:extLst>
            <c:ext xmlns:c16="http://schemas.microsoft.com/office/drawing/2014/chart" uri="{C3380CC4-5D6E-409C-BE32-E72D297353CC}">
              <c16:uniqueId val="{00000002-83B7-1E49-89BE-3A10059E1BC6}"/>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'13'!$U$4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'14'!$AE$26</c:f>
              <c:strCache>
                <c:ptCount val="1"/>
                <c:pt idx="0">
                  <c:v>Richmond</c:v>
                </c:pt>
              </c:strCache>
            </c:strRef>
          </c:tx>
          <c:spPr>
            <a:solidFill>
              <a:srgbClr val="7030A0"/>
            </a:solidFill>
            <a:ln>
              <a:solidFill>
                <a:schemeClr val="accent4">
                  <a:lumMod val="50000"/>
                </a:schemeClr>
              </a:solidFill>
              <a:prstDash val="solid"/>
            </a:ln>
          </c:spPr>
          <c:invertIfNegative val="0"/>
          <c:cat>
            <c:strRef>
              <c:f>'14'!$AD$27:$AD$58</c:f>
              <c:strCache>
                <c:ptCount val="32"/>
                <c:pt idx="0">
                  <c:v>Bromley</c:v>
                </c:pt>
                <c:pt idx="1">
                  <c:v>Greenwich</c:v>
                </c:pt>
                <c:pt idx="2">
                  <c:v>Bexley</c:v>
                </c:pt>
                <c:pt idx="3">
                  <c:v>Southwark</c:v>
                </c:pt>
                <c:pt idx="4">
                  <c:v>Ealing</c:v>
                </c:pt>
                <c:pt idx="5">
                  <c:v>Hillingdon</c:v>
                </c:pt>
                <c:pt idx="6">
                  <c:v>Lewisham</c:v>
                </c:pt>
                <c:pt idx="7">
                  <c:v>Havering</c:v>
                </c:pt>
                <c:pt idx="8">
                  <c:v>Lambeth</c:v>
                </c:pt>
                <c:pt idx="9">
                  <c:v>Harrow</c:v>
                </c:pt>
                <c:pt idx="10">
                  <c:v>Hounslow</c:v>
                </c:pt>
                <c:pt idx="11">
                  <c:v>Sutton</c:v>
                </c:pt>
                <c:pt idx="12">
                  <c:v>Brent</c:v>
                </c:pt>
                <c:pt idx="13">
                  <c:v>Kingston</c:v>
                </c:pt>
                <c:pt idx="14">
                  <c:v>Wandsworth</c:v>
                </c:pt>
                <c:pt idx="15">
                  <c:v>Richmond</c:v>
                </c:pt>
                <c:pt idx="16">
                  <c:v>Westminster</c:v>
                </c:pt>
                <c:pt idx="17">
                  <c:v>Tower Hamlets</c:v>
                </c:pt>
                <c:pt idx="18">
                  <c:v>Merton</c:v>
                </c:pt>
                <c:pt idx="19">
                  <c:v>Waltham Forest</c:v>
                </c:pt>
                <c:pt idx="20">
                  <c:v>Barnet</c:v>
                </c:pt>
                <c:pt idx="21">
                  <c:v>Hammersmith and Fulham</c:v>
                </c:pt>
                <c:pt idx="22">
                  <c:v>Croydon</c:v>
                </c:pt>
                <c:pt idx="23">
                  <c:v>Redbridge</c:v>
                </c:pt>
                <c:pt idx="24">
                  <c:v>Barking and Dagenham</c:v>
                </c:pt>
                <c:pt idx="25">
                  <c:v>Newham</c:v>
                </c:pt>
                <c:pt idx="26">
                  <c:v>Kensington and Chelsea</c:v>
                </c:pt>
                <c:pt idx="27">
                  <c:v>Islington</c:v>
                </c:pt>
                <c:pt idx="28">
                  <c:v>Haringey</c:v>
                </c:pt>
                <c:pt idx="29">
                  <c:v>Enfield</c:v>
                </c:pt>
                <c:pt idx="30">
                  <c:v>Camden</c:v>
                </c:pt>
                <c:pt idx="31">
                  <c:v>Hackney</c:v>
                </c:pt>
              </c:strCache>
            </c:strRef>
          </c:cat>
          <c:val>
            <c:numRef>
              <c:f>'14'!$AE$27:$AE$58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74.103139999999996</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A524-6143-8443-69FF8238B296}"/>
            </c:ext>
          </c:extLst>
        </c:ser>
        <c:ser>
          <c:idx val="1"/>
          <c:order val="1"/>
          <c:tx>
            <c:strRef>
              <c:f>'14'!$AF$26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'14'!$AD$27:$AD$58</c:f>
              <c:strCache>
                <c:ptCount val="32"/>
                <c:pt idx="0">
                  <c:v>Bromley</c:v>
                </c:pt>
                <c:pt idx="1">
                  <c:v>Greenwich</c:v>
                </c:pt>
                <c:pt idx="2">
                  <c:v>Bexley</c:v>
                </c:pt>
                <c:pt idx="3">
                  <c:v>Southwark</c:v>
                </c:pt>
                <c:pt idx="4">
                  <c:v>Ealing</c:v>
                </c:pt>
                <c:pt idx="5">
                  <c:v>Hillingdon</c:v>
                </c:pt>
                <c:pt idx="6">
                  <c:v>Lewisham</c:v>
                </c:pt>
                <c:pt idx="7">
                  <c:v>Havering</c:v>
                </c:pt>
                <c:pt idx="8">
                  <c:v>Lambeth</c:v>
                </c:pt>
                <c:pt idx="9">
                  <c:v>Harrow</c:v>
                </c:pt>
                <c:pt idx="10">
                  <c:v>Hounslow</c:v>
                </c:pt>
                <c:pt idx="11">
                  <c:v>Sutton</c:v>
                </c:pt>
                <c:pt idx="12">
                  <c:v>Brent</c:v>
                </c:pt>
                <c:pt idx="13">
                  <c:v>Kingston</c:v>
                </c:pt>
                <c:pt idx="14">
                  <c:v>Wandsworth</c:v>
                </c:pt>
                <c:pt idx="15">
                  <c:v>Richmond</c:v>
                </c:pt>
                <c:pt idx="16">
                  <c:v>Westminster</c:v>
                </c:pt>
                <c:pt idx="17">
                  <c:v>Tower Hamlets</c:v>
                </c:pt>
                <c:pt idx="18">
                  <c:v>Merton</c:v>
                </c:pt>
                <c:pt idx="19">
                  <c:v>Waltham Forest</c:v>
                </c:pt>
                <c:pt idx="20">
                  <c:v>Barnet</c:v>
                </c:pt>
                <c:pt idx="21">
                  <c:v>Hammersmith and Fulham</c:v>
                </c:pt>
                <c:pt idx="22">
                  <c:v>Croydon</c:v>
                </c:pt>
                <c:pt idx="23">
                  <c:v>Redbridge</c:v>
                </c:pt>
                <c:pt idx="24">
                  <c:v>Barking and Dagenham</c:v>
                </c:pt>
                <c:pt idx="25">
                  <c:v>Newham</c:v>
                </c:pt>
                <c:pt idx="26">
                  <c:v>Kensington and Chelsea</c:v>
                </c:pt>
                <c:pt idx="27">
                  <c:v>Islington</c:v>
                </c:pt>
                <c:pt idx="28">
                  <c:v>Haringey</c:v>
                </c:pt>
                <c:pt idx="29">
                  <c:v>Enfield</c:v>
                </c:pt>
                <c:pt idx="30">
                  <c:v>Camden</c:v>
                </c:pt>
                <c:pt idx="31">
                  <c:v>Hackney</c:v>
                </c:pt>
              </c:strCache>
            </c:strRef>
          </c:cat>
          <c:val>
            <c:numRef>
              <c:f>'14'!$AF$27:$AF$58</c:f>
              <c:numCache>
                <c:formatCode>General</c:formatCode>
                <c:ptCount val="32"/>
                <c:pt idx="0">
                  <c:v>87.028030000000001</c:v>
                </c:pt>
                <c:pt idx="1">
                  <c:v>0</c:v>
                </c:pt>
                <c:pt idx="2">
                  <c:v>0</c:v>
                </c:pt>
                <c:pt idx="3">
                  <c:v>0</c:v>
                </c:pt>
                <c:pt idx="4">
                  <c:v>0</c:v>
                </c:pt>
                <c:pt idx="5">
                  <c:v>0</c:v>
                </c:pt>
                <c:pt idx="6">
                  <c:v>0</c:v>
                </c:pt>
                <c:pt idx="7">
                  <c:v>0</c:v>
                </c:pt>
                <c:pt idx="8">
                  <c:v>0</c:v>
                </c:pt>
                <c:pt idx="9">
                  <c:v>78.910979999999995</c:v>
                </c:pt>
                <c:pt idx="10">
                  <c:v>0</c:v>
                </c:pt>
                <c:pt idx="11">
                  <c:v>77.651219999999995</c:v>
                </c:pt>
                <c:pt idx="12">
                  <c:v>0</c:v>
                </c:pt>
                <c:pt idx="13">
                  <c:v>76.385540000000006</c:v>
                </c:pt>
                <c:pt idx="14">
                  <c:v>0</c:v>
                </c:pt>
                <c:pt idx="15">
                  <c:v>0</c:v>
                </c:pt>
                <c:pt idx="16">
                  <c:v>0</c:v>
                </c:pt>
                <c:pt idx="17">
                  <c:v>0</c:v>
                </c:pt>
                <c:pt idx="18">
                  <c:v>71.656170000000003</c:v>
                </c:pt>
                <c:pt idx="19">
                  <c:v>0</c:v>
                </c:pt>
                <c:pt idx="20">
                  <c:v>70.55565</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A524-6143-8443-69FF8238B296}"/>
            </c:ext>
          </c:extLst>
        </c:ser>
        <c:ser>
          <c:idx val="2"/>
          <c:order val="2"/>
          <c:tx>
            <c:strRef>
              <c:f>'14'!$AG$26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'14'!$AD$27:$AD$58</c:f>
              <c:strCache>
                <c:ptCount val="32"/>
                <c:pt idx="0">
                  <c:v>Bromley</c:v>
                </c:pt>
                <c:pt idx="1">
                  <c:v>Greenwich</c:v>
                </c:pt>
                <c:pt idx="2">
                  <c:v>Bexley</c:v>
                </c:pt>
                <c:pt idx="3">
                  <c:v>Southwark</c:v>
                </c:pt>
                <c:pt idx="4">
                  <c:v>Ealing</c:v>
                </c:pt>
                <c:pt idx="5">
                  <c:v>Hillingdon</c:v>
                </c:pt>
                <c:pt idx="6">
                  <c:v>Lewisham</c:v>
                </c:pt>
                <c:pt idx="7">
                  <c:v>Havering</c:v>
                </c:pt>
                <c:pt idx="8">
                  <c:v>Lambeth</c:v>
                </c:pt>
                <c:pt idx="9">
                  <c:v>Harrow</c:v>
                </c:pt>
                <c:pt idx="10">
                  <c:v>Hounslow</c:v>
                </c:pt>
                <c:pt idx="11">
                  <c:v>Sutton</c:v>
                </c:pt>
                <c:pt idx="12">
                  <c:v>Brent</c:v>
                </c:pt>
                <c:pt idx="13">
                  <c:v>Kingston</c:v>
                </c:pt>
                <c:pt idx="14">
                  <c:v>Wandsworth</c:v>
                </c:pt>
                <c:pt idx="15">
                  <c:v>Richmond</c:v>
                </c:pt>
                <c:pt idx="16">
                  <c:v>Westminster</c:v>
                </c:pt>
                <c:pt idx="17">
                  <c:v>Tower Hamlets</c:v>
                </c:pt>
                <c:pt idx="18">
                  <c:v>Merton</c:v>
                </c:pt>
                <c:pt idx="19">
                  <c:v>Waltham Forest</c:v>
                </c:pt>
                <c:pt idx="20">
                  <c:v>Barnet</c:v>
                </c:pt>
                <c:pt idx="21">
                  <c:v>Hammersmith and Fulham</c:v>
                </c:pt>
                <c:pt idx="22">
                  <c:v>Croydon</c:v>
                </c:pt>
                <c:pt idx="23">
                  <c:v>Redbridge</c:v>
                </c:pt>
                <c:pt idx="24">
                  <c:v>Barking and Dagenham</c:v>
                </c:pt>
                <c:pt idx="25">
                  <c:v>Newham</c:v>
                </c:pt>
                <c:pt idx="26">
                  <c:v>Kensington and Chelsea</c:v>
                </c:pt>
                <c:pt idx="27">
                  <c:v>Islington</c:v>
                </c:pt>
                <c:pt idx="28">
                  <c:v>Haringey</c:v>
                </c:pt>
                <c:pt idx="29">
                  <c:v>Enfield</c:v>
                </c:pt>
                <c:pt idx="30">
                  <c:v>Camden</c:v>
                </c:pt>
                <c:pt idx="31">
                  <c:v>Hackney</c:v>
                </c:pt>
              </c:strCache>
            </c:strRef>
          </c:cat>
          <c:val>
            <c:numRef>
              <c:f>'14'!$AG$27:$AG$58</c:f>
              <c:numCache>
                <c:formatCode>General</c:formatCode>
                <c:ptCount val="32"/>
                <c:pt idx="0">
                  <c:v>0</c:v>
                </c:pt>
                <c:pt idx="1">
                  <c:v>83.354479999999995</c:v>
                </c:pt>
                <c:pt idx="2">
                  <c:v>82.585340000000002</c:v>
                </c:pt>
                <c:pt idx="3">
                  <c:v>82.506200000000007</c:v>
                </c:pt>
                <c:pt idx="4">
                  <c:v>81.00873</c:v>
                </c:pt>
                <c:pt idx="5">
                  <c:v>80.972520000000003</c:v>
                </c:pt>
                <c:pt idx="6">
                  <c:v>80.398430000000005</c:v>
                </c:pt>
                <c:pt idx="7">
                  <c:v>79.481809999999996</c:v>
                </c:pt>
                <c:pt idx="8">
                  <c:v>79.112700000000004</c:v>
                </c:pt>
                <c:pt idx="9">
                  <c:v>0</c:v>
                </c:pt>
                <c:pt idx="10">
                  <c:v>77.932689999999994</c:v>
                </c:pt>
                <c:pt idx="11">
                  <c:v>0</c:v>
                </c:pt>
                <c:pt idx="12">
                  <c:v>77.563559999999995</c:v>
                </c:pt>
                <c:pt idx="13">
                  <c:v>0</c:v>
                </c:pt>
                <c:pt idx="14">
                  <c:v>75.151660000000007</c:v>
                </c:pt>
                <c:pt idx="15">
                  <c:v>0</c:v>
                </c:pt>
                <c:pt idx="16">
                  <c:v>74.011629999999997</c:v>
                </c:pt>
                <c:pt idx="17">
                  <c:v>73.811269999999993</c:v>
                </c:pt>
                <c:pt idx="18">
                  <c:v>0</c:v>
                </c:pt>
                <c:pt idx="19">
                  <c:v>70.750889999999998</c:v>
                </c:pt>
                <c:pt idx="20">
                  <c:v>0</c:v>
                </c:pt>
                <c:pt idx="21">
                  <c:v>70.329160000000002</c:v>
                </c:pt>
                <c:pt idx="22">
                  <c:v>70.256699999999995</c:v>
                </c:pt>
                <c:pt idx="23">
                  <c:v>69.459190000000007</c:v>
                </c:pt>
                <c:pt idx="24">
                  <c:v>69.454909999999998</c:v>
                </c:pt>
                <c:pt idx="25">
                  <c:v>67.972239999999999</c:v>
                </c:pt>
                <c:pt idx="26">
                  <c:v>67.199629999999999</c:v>
                </c:pt>
                <c:pt idx="27">
                  <c:v>66.28</c:v>
                </c:pt>
                <c:pt idx="28">
                  <c:v>65.944929999999999</c:v>
                </c:pt>
                <c:pt idx="29">
                  <c:v>64.819429999999997</c:v>
                </c:pt>
                <c:pt idx="30">
                  <c:v>63.550339999999998</c:v>
                </c:pt>
                <c:pt idx="31">
                  <c:v>56.3</c:v>
                </c:pt>
              </c:numCache>
            </c:numRef>
          </c:val>
          <c:extLst>
            <c:ext xmlns:c16="http://schemas.microsoft.com/office/drawing/2014/chart" uri="{C3380CC4-5D6E-409C-BE32-E72D297353CC}">
              <c16:uniqueId val="{00000002-A524-6143-8443-69FF8238B296}"/>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'14'!$AH$26</c:f>
              <c:strCache>
                <c:ptCount val="1"/>
                <c:pt idx="0">
                  <c:v>London</c:v>
                </c:pt>
              </c:strCache>
            </c:strRef>
          </c:tx>
          <c:spPr>
            <a:ln w="31750">
              <a:solidFill>
                <a:schemeClr val="bg1">
                  <a:lumMod val="50000"/>
                </a:schemeClr>
              </a:solidFill>
              <a:prstDash val="solid"/>
            </a:ln>
          </c:spPr>
          <c:marker>
            <c:symbol val="none"/>
          </c:marker>
          <c:cat>
            <c:strRef>
              <c:f>'14'!$AD$27:$AD$58</c:f>
              <c:strCache>
                <c:ptCount val="32"/>
                <c:pt idx="0">
                  <c:v>Bromley</c:v>
                </c:pt>
                <c:pt idx="1">
                  <c:v>Greenwich</c:v>
                </c:pt>
                <c:pt idx="2">
                  <c:v>Bexley</c:v>
                </c:pt>
                <c:pt idx="3">
                  <c:v>Southwark</c:v>
                </c:pt>
                <c:pt idx="4">
                  <c:v>Ealing</c:v>
                </c:pt>
                <c:pt idx="5">
                  <c:v>Hillingdon</c:v>
                </c:pt>
                <c:pt idx="6">
                  <c:v>Lewisham</c:v>
                </c:pt>
                <c:pt idx="7">
                  <c:v>Havering</c:v>
                </c:pt>
                <c:pt idx="8">
                  <c:v>Lambeth</c:v>
                </c:pt>
                <c:pt idx="9">
                  <c:v>Harrow</c:v>
                </c:pt>
                <c:pt idx="10">
                  <c:v>Hounslow</c:v>
                </c:pt>
                <c:pt idx="11">
                  <c:v>Sutton</c:v>
                </c:pt>
                <c:pt idx="12">
                  <c:v>Brent</c:v>
                </c:pt>
                <c:pt idx="13">
                  <c:v>Kingston</c:v>
                </c:pt>
                <c:pt idx="14">
                  <c:v>Wandsworth</c:v>
                </c:pt>
                <c:pt idx="15">
                  <c:v>Richmond</c:v>
                </c:pt>
                <c:pt idx="16">
                  <c:v>Westminster</c:v>
                </c:pt>
                <c:pt idx="17">
                  <c:v>Tower Hamlets</c:v>
                </c:pt>
                <c:pt idx="18">
                  <c:v>Merton</c:v>
                </c:pt>
                <c:pt idx="19">
                  <c:v>Waltham Forest</c:v>
                </c:pt>
                <c:pt idx="20">
                  <c:v>Barnet</c:v>
                </c:pt>
                <c:pt idx="21">
                  <c:v>Hammersmith and Fulham</c:v>
                </c:pt>
                <c:pt idx="22">
                  <c:v>Croydon</c:v>
                </c:pt>
                <c:pt idx="23">
                  <c:v>Redbridge</c:v>
                </c:pt>
                <c:pt idx="24">
                  <c:v>Barking and Dagenham</c:v>
                </c:pt>
                <c:pt idx="25">
                  <c:v>Newham</c:v>
                </c:pt>
                <c:pt idx="26">
                  <c:v>Kensington and Chelsea</c:v>
                </c:pt>
                <c:pt idx="27">
                  <c:v>Islington</c:v>
                </c:pt>
                <c:pt idx="28">
                  <c:v>Haringey</c:v>
                </c:pt>
                <c:pt idx="29">
                  <c:v>Enfield</c:v>
                </c:pt>
                <c:pt idx="30">
                  <c:v>Camden</c:v>
                </c:pt>
                <c:pt idx="31">
                  <c:v>Hackney</c:v>
                </c:pt>
              </c:strCache>
            </c:strRef>
          </c:cat>
          <c:val>
            <c:numRef>
              <c:f>'14'!$AH$27:$AH$58</c:f>
              <c:numCache>
                <c:formatCode>General</c:formatCode>
                <c:ptCount val="32"/>
                <c:pt idx="0">
                  <c:v>73.97</c:v>
                </c:pt>
                <c:pt idx="1">
                  <c:v>73.97</c:v>
                </c:pt>
                <c:pt idx="2">
                  <c:v>73.97</c:v>
                </c:pt>
                <c:pt idx="3">
                  <c:v>73.97</c:v>
                </c:pt>
                <c:pt idx="4">
                  <c:v>73.97</c:v>
                </c:pt>
                <c:pt idx="5">
                  <c:v>73.97</c:v>
                </c:pt>
                <c:pt idx="6">
                  <c:v>73.97</c:v>
                </c:pt>
                <c:pt idx="7">
                  <c:v>73.97</c:v>
                </c:pt>
                <c:pt idx="8">
                  <c:v>73.97</c:v>
                </c:pt>
                <c:pt idx="9">
                  <c:v>73.97</c:v>
                </c:pt>
                <c:pt idx="10">
                  <c:v>73.97</c:v>
                </c:pt>
                <c:pt idx="11">
                  <c:v>73.97</c:v>
                </c:pt>
                <c:pt idx="12">
                  <c:v>73.97</c:v>
                </c:pt>
                <c:pt idx="13">
                  <c:v>73.97</c:v>
                </c:pt>
                <c:pt idx="14">
                  <c:v>73.97</c:v>
                </c:pt>
                <c:pt idx="15">
                  <c:v>73.97</c:v>
                </c:pt>
                <c:pt idx="16">
                  <c:v>73.97</c:v>
                </c:pt>
                <c:pt idx="17">
                  <c:v>73.97</c:v>
                </c:pt>
                <c:pt idx="18">
                  <c:v>73.97</c:v>
                </c:pt>
                <c:pt idx="19">
                  <c:v>73.97</c:v>
                </c:pt>
                <c:pt idx="20">
                  <c:v>73.97</c:v>
                </c:pt>
                <c:pt idx="21">
                  <c:v>73.97</c:v>
                </c:pt>
                <c:pt idx="22">
                  <c:v>73.97</c:v>
                </c:pt>
                <c:pt idx="23">
                  <c:v>73.97</c:v>
                </c:pt>
                <c:pt idx="24">
                  <c:v>73.97</c:v>
                </c:pt>
                <c:pt idx="25">
                  <c:v>73.97</c:v>
                </c:pt>
                <c:pt idx="26">
                  <c:v>73.97</c:v>
                </c:pt>
                <c:pt idx="27">
                  <c:v>73.97</c:v>
                </c:pt>
                <c:pt idx="28">
                  <c:v>73.97</c:v>
                </c:pt>
                <c:pt idx="29">
                  <c:v>73.97</c:v>
                </c:pt>
                <c:pt idx="30">
                  <c:v>73.97</c:v>
                </c:pt>
                <c:pt idx="31">
                  <c:v>73.97</c:v>
                </c:pt>
              </c:numCache>
            </c:numRef>
          </c:val>
          <c:smooth val="0"/>
          <c:extLst>
            <c:ext xmlns:c16="http://schemas.microsoft.com/office/drawing/2014/chart" uri="{C3380CC4-5D6E-409C-BE32-E72D297353CC}">
              <c16:uniqueId val="{00000003-A524-6143-8443-69FF8238B296}"/>
            </c:ext>
          </c:extLst>
        </c:ser>
        <c:ser>
          <c:idx val="4"/>
          <c:order val="4"/>
          <c:tx>
            <c:strRef>
              <c:f>'14'!$AI$26</c:f>
              <c:strCache>
                <c:ptCount val="1"/>
                <c:pt idx="0">
                  <c:v>England</c:v>
                </c:pt>
              </c:strCache>
            </c:strRef>
          </c:tx>
          <c:spPr>
            <a:ln w="31750">
              <a:solidFill>
                <a:schemeClr val="tx1"/>
              </a:solidFill>
              <a:prstDash val="solid"/>
            </a:ln>
          </c:spPr>
          <c:marker>
            <c:symbol val="none"/>
          </c:marker>
          <c:cat>
            <c:strRef>
              <c:f>'14'!$AD$27:$AD$58</c:f>
              <c:strCache>
                <c:ptCount val="32"/>
                <c:pt idx="0">
                  <c:v>Bromley</c:v>
                </c:pt>
                <c:pt idx="1">
                  <c:v>Greenwich</c:v>
                </c:pt>
                <c:pt idx="2">
                  <c:v>Bexley</c:v>
                </c:pt>
                <c:pt idx="3">
                  <c:v>Southwark</c:v>
                </c:pt>
                <c:pt idx="4">
                  <c:v>Ealing</c:v>
                </c:pt>
                <c:pt idx="5">
                  <c:v>Hillingdon</c:v>
                </c:pt>
                <c:pt idx="6">
                  <c:v>Lewisham</c:v>
                </c:pt>
                <c:pt idx="7">
                  <c:v>Havering</c:v>
                </c:pt>
                <c:pt idx="8">
                  <c:v>Lambeth</c:v>
                </c:pt>
                <c:pt idx="9">
                  <c:v>Harrow</c:v>
                </c:pt>
                <c:pt idx="10">
                  <c:v>Hounslow</c:v>
                </c:pt>
                <c:pt idx="11">
                  <c:v>Sutton</c:v>
                </c:pt>
                <c:pt idx="12">
                  <c:v>Brent</c:v>
                </c:pt>
                <c:pt idx="13">
                  <c:v>Kingston</c:v>
                </c:pt>
                <c:pt idx="14">
                  <c:v>Wandsworth</c:v>
                </c:pt>
                <c:pt idx="15">
                  <c:v>Richmond</c:v>
                </c:pt>
                <c:pt idx="16">
                  <c:v>Westminster</c:v>
                </c:pt>
                <c:pt idx="17">
                  <c:v>Tower Hamlets</c:v>
                </c:pt>
                <c:pt idx="18">
                  <c:v>Merton</c:v>
                </c:pt>
                <c:pt idx="19">
                  <c:v>Waltham Forest</c:v>
                </c:pt>
                <c:pt idx="20">
                  <c:v>Barnet</c:v>
                </c:pt>
                <c:pt idx="21">
                  <c:v>Hammersmith and Fulham</c:v>
                </c:pt>
                <c:pt idx="22">
                  <c:v>Croydon</c:v>
                </c:pt>
                <c:pt idx="23">
                  <c:v>Redbridge</c:v>
                </c:pt>
                <c:pt idx="24">
                  <c:v>Barking and Dagenham</c:v>
                </c:pt>
                <c:pt idx="25">
                  <c:v>Newham</c:v>
                </c:pt>
                <c:pt idx="26">
                  <c:v>Kensington and Chelsea</c:v>
                </c:pt>
                <c:pt idx="27">
                  <c:v>Islington</c:v>
                </c:pt>
                <c:pt idx="28">
                  <c:v>Haringey</c:v>
                </c:pt>
                <c:pt idx="29">
                  <c:v>Enfield</c:v>
                </c:pt>
                <c:pt idx="30">
                  <c:v>Camden</c:v>
                </c:pt>
                <c:pt idx="31">
                  <c:v>Hackney</c:v>
                </c:pt>
              </c:strCache>
            </c:strRef>
          </c:cat>
          <c:val>
            <c:numRef>
              <c:f>'14'!$AI$27:$AI$58</c:f>
              <c:numCache>
                <c:formatCode>General</c:formatCode>
                <c:ptCount val="32"/>
                <c:pt idx="0">
                  <c:v>84.52</c:v>
                </c:pt>
                <c:pt idx="1">
                  <c:v>84.52</c:v>
                </c:pt>
                <c:pt idx="2">
                  <c:v>84.52</c:v>
                </c:pt>
                <c:pt idx="3">
                  <c:v>84.52</c:v>
                </c:pt>
                <c:pt idx="4">
                  <c:v>84.52</c:v>
                </c:pt>
                <c:pt idx="5">
                  <c:v>84.52</c:v>
                </c:pt>
                <c:pt idx="6">
                  <c:v>84.52</c:v>
                </c:pt>
                <c:pt idx="7">
                  <c:v>84.52</c:v>
                </c:pt>
                <c:pt idx="8">
                  <c:v>84.52</c:v>
                </c:pt>
                <c:pt idx="9">
                  <c:v>84.52</c:v>
                </c:pt>
                <c:pt idx="10">
                  <c:v>84.52</c:v>
                </c:pt>
                <c:pt idx="11">
                  <c:v>84.52</c:v>
                </c:pt>
                <c:pt idx="12">
                  <c:v>84.52</c:v>
                </c:pt>
                <c:pt idx="13">
                  <c:v>84.52</c:v>
                </c:pt>
                <c:pt idx="14">
                  <c:v>84.52</c:v>
                </c:pt>
                <c:pt idx="15">
                  <c:v>84.52</c:v>
                </c:pt>
                <c:pt idx="16">
                  <c:v>84.52</c:v>
                </c:pt>
                <c:pt idx="17">
                  <c:v>84.52</c:v>
                </c:pt>
                <c:pt idx="18">
                  <c:v>84.52</c:v>
                </c:pt>
                <c:pt idx="19">
                  <c:v>84.52</c:v>
                </c:pt>
                <c:pt idx="20">
                  <c:v>84.52</c:v>
                </c:pt>
                <c:pt idx="21">
                  <c:v>84.52</c:v>
                </c:pt>
                <c:pt idx="22">
                  <c:v>84.52</c:v>
                </c:pt>
                <c:pt idx="23">
                  <c:v>84.52</c:v>
                </c:pt>
                <c:pt idx="24">
                  <c:v>84.52</c:v>
                </c:pt>
                <c:pt idx="25">
                  <c:v>84.52</c:v>
                </c:pt>
                <c:pt idx="26">
                  <c:v>84.52</c:v>
                </c:pt>
                <c:pt idx="27">
                  <c:v>84.52</c:v>
                </c:pt>
                <c:pt idx="28">
                  <c:v>84.52</c:v>
                </c:pt>
                <c:pt idx="29">
                  <c:v>84.52</c:v>
                </c:pt>
                <c:pt idx="30">
                  <c:v>84.52</c:v>
                </c:pt>
                <c:pt idx="31">
                  <c:v>84.52</c:v>
                </c:pt>
              </c:numCache>
            </c:numRef>
          </c:val>
          <c:smooth val="0"/>
          <c:extLst>
            <c:ext xmlns:c16="http://schemas.microsoft.com/office/drawing/2014/chart" uri="{C3380CC4-5D6E-409C-BE32-E72D297353CC}">
              <c16:uniqueId val="{00000004-A524-6143-8443-69FF8238B296}"/>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'14'!$U$4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'14'!$Y$1</c:f>
              <c:strCache>
                <c:ptCount val="1"/>
                <c:pt idx="0">
                  <c:v>England</c:v>
                </c:pt>
              </c:strCache>
            </c:strRef>
          </c:tx>
          <c:spPr>
            <a:ln w="38100">
              <a:solidFill>
                <a:schemeClr val="tx1"/>
              </a:solidFill>
              <a:prstDash val="solid"/>
            </a:ln>
          </c:spPr>
          <c:marker>
            <c:symbol val="none"/>
          </c:marker>
          <c:cat>
            <c:strRef>
              <c:f>'14'!$X$2:$X$14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'14'!$Y$2:$Y$14</c:f>
              <c:numCache>
                <c:formatCode>General</c:formatCode>
                <c:ptCount val="13"/>
                <c:pt idx="0">
                  <c:v>84.21</c:v>
                </c:pt>
                <c:pt idx="1">
                  <c:v>86.02</c:v>
                </c:pt>
                <c:pt idx="2">
                  <c:v>87.72</c:v>
                </c:pt>
                <c:pt idx="3">
                  <c:v>88.32</c:v>
                </c:pt>
                <c:pt idx="4">
                  <c:v>88.62</c:v>
                </c:pt>
                <c:pt idx="5">
                  <c:v>88.2</c:v>
                </c:pt>
                <c:pt idx="6">
                  <c:v>87.6</c:v>
                </c:pt>
                <c:pt idx="7">
                  <c:v>87.17</c:v>
                </c:pt>
                <c:pt idx="8">
                  <c:v>86.43</c:v>
                </c:pt>
                <c:pt idx="9">
                  <c:v>86.81</c:v>
                </c:pt>
                <c:pt idx="10">
                  <c:v>86.62</c:v>
                </c:pt>
                <c:pt idx="11">
                  <c:v>85.69</c:v>
                </c:pt>
                <c:pt idx="12">
                  <c:v>84.52</c:v>
                </c:pt>
              </c:numCache>
            </c:numRef>
          </c:val>
          <c:smooth val="0"/>
          <c:extLst>
            <c:ext xmlns:c16="http://schemas.microsoft.com/office/drawing/2014/chart" uri="{C3380CC4-5D6E-409C-BE32-E72D297353CC}">
              <c16:uniqueId val="{00000000-259D-DC49-B305-76C122D0F163}"/>
            </c:ext>
          </c:extLst>
        </c:ser>
        <c:ser>
          <c:idx val="1"/>
          <c:order val="1"/>
          <c:tx>
            <c:strRef>
              <c:f>'14'!$Z$1</c:f>
              <c:strCache>
                <c:ptCount val="1"/>
                <c:pt idx="0">
                  <c:v>London</c:v>
                </c:pt>
              </c:strCache>
            </c:strRef>
          </c:tx>
          <c:spPr>
            <a:ln w="38100">
              <a:solidFill>
                <a:schemeClr val="bg1">
                  <a:lumMod val="50000"/>
                </a:schemeClr>
              </a:solidFill>
              <a:prstDash val="solid"/>
            </a:ln>
          </c:spPr>
          <c:marker>
            <c:symbol val="none"/>
          </c:marker>
          <c:cat>
            <c:strRef>
              <c:f>'14'!$X$2:$X$14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'14'!$Z$2:$Z$14</c:f>
              <c:numCache>
                <c:formatCode>General</c:formatCode>
                <c:ptCount val="13"/>
                <c:pt idx="0">
                  <c:v>76.62</c:v>
                </c:pt>
                <c:pt idx="1">
                  <c:v>80.209999999999994</c:v>
                </c:pt>
                <c:pt idx="2">
                  <c:v>80.77</c:v>
                </c:pt>
                <c:pt idx="3">
                  <c:v>80.7</c:v>
                </c:pt>
                <c:pt idx="4">
                  <c:v>81.099999999999994</c:v>
                </c:pt>
                <c:pt idx="5">
                  <c:v>81.7</c:v>
                </c:pt>
                <c:pt idx="6">
                  <c:v>79.48</c:v>
                </c:pt>
                <c:pt idx="7">
                  <c:v>77.819999999999993</c:v>
                </c:pt>
                <c:pt idx="8">
                  <c:v>76.31</c:v>
                </c:pt>
                <c:pt idx="9">
                  <c:v>76.94</c:v>
                </c:pt>
                <c:pt idx="10">
                  <c:v>75.12</c:v>
                </c:pt>
                <c:pt idx="11">
                  <c:v>74.25</c:v>
                </c:pt>
                <c:pt idx="12">
                  <c:v>73.97</c:v>
                </c:pt>
              </c:numCache>
            </c:numRef>
          </c:val>
          <c:smooth val="0"/>
          <c:extLst>
            <c:ext xmlns:c16="http://schemas.microsoft.com/office/drawing/2014/chart" uri="{C3380CC4-5D6E-409C-BE32-E72D297353CC}">
              <c16:uniqueId val="{00000001-259D-DC49-B305-76C122D0F163}"/>
            </c:ext>
          </c:extLst>
        </c:ser>
        <c:ser>
          <c:idx val="2"/>
          <c:order val="2"/>
          <c:tx>
            <c:strRef>
              <c:f>'14'!$AA$1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'14'!$AA$2:$AA$14</c:f>
              <c:numCache>
                <c:formatCode>General</c:formatCode>
                <c:ptCount val="13"/>
                <c:pt idx="0">
                  <c:v>75.760000000000005</c:v>
                </c:pt>
                <c:pt idx="1">
                  <c:v>79.39</c:v>
                </c:pt>
                <c:pt idx="2">
                  <c:v>79.47</c:v>
                </c:pt>
                <c:pt idx="3">
                  <c:v>77.260000000000005</c:v>
                </c:pt>
                <c:pt idx="4">
                  <c:v>77.34</c:v>
                </c:pt>
                <c:pt idx="5">
                  <c:v>78.099999999999994</c:v>
                </c:pt>
                <c:pt idx="6">
                  <c:v>70</c:v>
                </c:pt>
                <c:pt idx="7">
                  <c:v>72.900000000000006</c:v>
                </c:pt>
                <c:pt idx="8">
                  <c:v>75.89</c:v>
                </c:pt>
                <c:pt idx="9">
                  <c:v>76.56</c:v>
                </c:pt>
                <c:pt idx="10">
                  <c:v>75.459999999999994</c:v>
                </c:pt>
                <c:pt idx="11">
                  <c:v>75.59</c:v>
                </c:pt>
                <c:pt idx="12">
                  <c:v>74.103139999999996</c:v>
                </c:pt>
              </c:numCache>
            </c:numRef>
          </c:val>
          <c:smooth val="0"/>
          <c:extLst>
            <c:ext xmlns:c16="http://schemas.microsoft.com/office/drawing/2014/chart" uri="{C3380CC4-5D6E-409C-BE32-E72D297353CC}">
              <c16:uniqueId val="{00000002-259D-DC49-B305-76C122D0F163}"/>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'14'!$U$4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'15'!$AE$26</c:f>
              <c:strCache>
                <c:ptCount val="1"/>
                <c:pt idx="0">
                  <c:v>Richmond</c:v>
                </c:pt>
              </c:strCache>
            </c:strRef>
          </c:tx>
          <c:spPr>
            <a:solidFill>
              <a:srgbClr val="7030A0"/>
            </a:solidFill>
            <a:ln>
              <a:solidFill>
                <a:schemeClr val="accent4">
                  <a:lumMod val="50000"/>
                </a:schemeClr>
              </a:solidFill>
              <a:prstDash val="solid"/>
            </a:ln>
          </c:spPr>
          <c:invertIfNegative val="0"/>
          <c:cat>
            <c:strRef>
              <c:f>'15'!$AD$27:$AD$58</c:f>
              <c:strCache>
                <c:ptCount val="32"/>
                <c:pt idx="0">
                  <c:v>Bromley</c:v>
                </c:pt>
                <c:pt idx="1">
                  <c:v>Sutton</c:v>
                </c:pt>
                <c:pt idx="2">
                  <c:v>Kingston</c:v>
                </c:pt>
                <c:pt idx="3">
                  <c:v>Havering</c:v>
                </c:pt>
                <c:pt idx="4">
                  <c:v>Ealing</c:v>
                </c:pt>
                <c:pt idx="5">
                  <c:v>Bexley</c:v>
                </c:pt>
                <c:pt idx="6">
                  <c:v>Hillingdon</c:v>
                </c:pt>
                <c:pt idx="7">
                  <c:v>Hounslow</c:v>
                </c:pt>
                <c:pt idx="8">
                  <c:v>Greenwich</c:v>
                </c:pt>
                <c:pt idx="9">
                  <c:v>Richmond</c:v>
                </c:pt>
                <c:pt idx="10">
                  <c:v>Merton</c:v>
                </c:pt>
                <c:pt idx="11">
                  <c:v>Tower Hamlets</c:v>
                </c:pt>
                <c:pt idx="12">
                  <c:v>Wandsworth</c:v>
                </c:pt>
                <c:pt idx="13">
                  <c:v>Southwark</c:v>
                </c:pt>
                <c:pt idx="14">
                  <c:v>Lambeth</c:v>
                </c:pt>
                <c:pt idx="15">
                  <c:v>Lewisham</c:v>
                </c:pt>
                <c:pt idx="16">
                  <c:v>Westminster</c:v>
                </c:pt>
                <c:pt idx="17">
                  <c:v>Hammersmith and Fulham</c:v>
                </c:pt>
                <c:pt idx="18">
                  <c:v>Islington</c:v>
                </c:pt>
                <c:pt idx="19">
                  <c:v>Barnet</c:v>
                </c:pt>
                <c:pt idx="20">
                  <c:v>Brent</c:v>
                </c:pt>
                <c:pt idx="21">
                  <c:v>Harrow</c:v>
                </c:pt>
                <c:pt idx="22">
                  <c:v>Waltham Forest</c:v>
                </c:pt>
                <c:pt idx="23">
                  <c:v>Redbridge</c:v>
                </c:pt>
                <c:pt idx="24">
                  <c:v>Croydon</c:v>
                </c:pt>
                <c:pt idx="25">
                  <c:v>Kensington and Chelsea</c:v>
                </c:pt>
                <c:pt idx="26">
                  <c:v>Newham</c:v>
                </c:pt>
                <c:pt idx="27">
                  <c:v>Barking and Dagenham</c:v>
                </c:pt>
                <c:pt idx="28">
                  <c:v>Haringey</c:v>
                </c:pt>
                <c:pt idx="29">
                  <c:v>Enfield</c:v>
                </c:pt>
                <c:pt idx="30">
                  <c:v>Camden</c:v>
                </c:pt>
                <c:pt idx="31">
                  <c:v>Hackney</c:v>
                </c:pt>
              </c:strCache>
            </c:strRef>
          </c:cat>
          <c:val>
            <c:numRef>
              <c:f>'15'!$AE$27:$AE$58</c:f>
              <c:numCache>
                <c:formatCode>General</c:formatCode>
                <c:ptCount val="32"/>
                <c:pt idx="0">
                  <c:v>0</c:v>
                </c:pt>
                <c:pt idx="1">
                  <c:v>0</c:v>
                </c:pt>
                <c:pt idx="2">
                  <c:v>0</c:v>
                </c:pt>
                <c:pt idx="3">
                  <c:v>0</c:v>
                </c:pt>
                <c:pt idx="4">
                  <c:v>0</c:v>
                </c:pt>
                <c:pt idx="5">
                  <c:v>0</c:v>
                </c:pt>
                <c:pt idx="6">
                  <c:v>0</c:v>
                </c:pt>
                <c:pt idx="7">
                  <c:v>0</c:v>
                </c:pt>
                <c:pt idx="8">
                  <c:v>0</c:v>
                </c:pt>
                <c:pt idx="9">
                  <c:v>89.366839999999996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8896-DB49-9766-614F18655B78}"/>
            </c:ext>
          </c:extLst>
        </c:ser>
        <c:ser>
          <c:idx val="1"/>
          <c:order val="1"/>
          <c:tx>
            <c:strRef>
              <c:f>'15'!$AF$26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'15'!$AD$27:$AD$58</c:f>
              <c:strCache>
                <c:ptCount val="32"/>
                <c:pt idx="0">
                  <c:v>Bromley</c:v>
                </c:pt>
                <c:pt idx="1">
                  <c:v>Sutton</c:v>
                </c:pt>
                <c:pt idx="2">
                  <c:v>Kingston</c:v>
                </c:pt>
                <c:pt idx="3">
                  <c:v>Havering</c:v>
                </c:pt>
                <c:pt idx="4">
                  <c:v>Ealing</c:v>
                </c:pt>
                <c:pt idx="5">
                  <c:v>Bexley</c:v>
                </c:pt>
                <c:pt idx="6">
                  <c:v>Hillingdon</c:v>
                </c:pt>
                <c:pt idx="7">
                  <c:v>Hounslow</c:v>
                </c:pt>
                <c:pt idx="8">
                  <c:v>Greenwich</c:v>
                </c:pt>
                <c:pt idx="9">
                  <c:v>Richmond</c:v>
                </c:pt>
                <c:pt idx="10">
                  <c:v>Merton</c:v>
                </c:pt>
                <c:pt idx="11">
                  <c:v>Tower Hamlets</c:v>
                </c:pt>
                <c:pt idx="12">
                  <c:v>Wandsworth</c:v>
                </c:pt>
                <c:pt idx="13">
                  <c:v>Southwark</c:v>
                </c:pt>
                <c:pt idx="14">
                  <c:v>Lambeth</c:v>
                </c:pt>
                <c:pt idx="15">
                  <c:v>Lewisham</c:v>
                </c:pt>
                <c:pt idx="16">
                  <c:v>Westminster</c:v>
                </c:pt>
                <c:pt idx="17">
                  <c:v>Hammersmith and Fulham</c:v>
                </c:pt>
                <c:pt idx="18">
                  <c:v>Islington</c:v>
                </c:pt>
                <c:pt idx="19">
                  <c:v>Barnet</c:v>
                </c:pt>
                <c:pt idx="20">
                  <c:v>Brent</c:v>
                </c:pt>
                <c:pt idx="21">
                  <c:v>Harrow</c:v>
                </c:pt>
                <c:pt idx="22">
                  <c:v>Waltham Forest</c:v>
                </c:pt>
                <c:pt idx="23">
                  <c:v>Redbridge</c:v>
                </c:pt>
                <c:pt idx="24">
                  <c:v>Croydon</c:v>
                </c:pt>
                <c:pt idx="25">
                  <c:v>Kensington and Chelsea</c:v>
                </c:pt>
                <c:pt idx="26">
                  <c:v>Newham</c:v>
                </c:pt>
                <c:pt idx="27">
                  <c:v>Barking and Dagenham</c:v>
                </c:pt>
                <c:pt idx="28">
                  <c:v>Haringey</c:v>
                </c:pt>
                <c:pt idx="29">
                  <c:v>Enfield</c:v>
                </c:pt>
                <c:pt idx="30">
                  <c:v>Camden</c:v>
                </c:pt>
                <c:pt idx="31">
                  <c:v>Hackney</c:v>
                </c:pt>
              </c:strCache>
            </c:strRef>
          </c:cat>
          <c:val>
            <c:numRef>
              <c:f>'15'!$AF$27:$AF$58</c:f>
              <c:numCache>
                <c:formatCode>General</c:formatCode>
                <c:ptCount val="32"/>
                <c:pt idx="0">
                  <c:v>92.590559999999996</c:v>
                </c:pt>
                <c:pt idx="1">
                  <c:v>92.044920000000005</c:v>
                </c:pt>
                <c:pt idx="2">
                  <c:v>91.272189999999995</c:v>
                </c:pt>
                <c:pt idx="3">
                  <c:v>0</c:v>
                </c:pt>
                <c:pt idx="4">
                  <c:v>0</c:v>
                </c:pt>
                <c:pt idx="5">
                  <c:v>0</c:v>
                </c:pt>
                <c:pt idx="6">
                  <c:v>0</c:v>
                </c:pt>
                <c:pt idx="7">
                  <c:v>0</c:v>
                </c:pt>
                <c:pt idx="8">
                  <c:v>0</c:v>
                </c:pt>
                <c:pt idx="9">
                  <c:v>0</c:v>
                </c:pt>
                <c:pt idx="10">
                  <c:v>89.281210000000002</c:v>
                </c:pt>
                <c:pt idx="11">
                  <c:v>0</c:v>
                </c:pt>
                <c:pt idx="12">
                  <c:v>0</c:v>
                </c:pt>
                <c:pt idx="13">
                  <c:v>0</c:v>
                </c:pt>
                <c:pt idx="14">
                  <c:v>0</c:v>
                </c:pt>
                <c:pt idx="15">
                  <c:v>0</c:v>
                </c:pt>
                <c:pt idx="16">
                  <c:v>0</c:v>
                </c:pt>
                <c:pt idx="17">
                  <c:v>0</c:v>
                </c:pt>
                <c:pt idx="18">
                  <c:v>0</c:v>
                </c:pt>
                <c:pt idx="19">
                  <c:v>87.692939999999993</c:v>
                </c:pt>
                <c:pt idx="20">
                  <c:v>0</c:v>
                </c:pt>
                <c:pt idx="21">
                  <c:v>87.29419</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8896-DB49-9766-614F18655B78}"/>
            </c:ext>
          </c:extLst>
        </c:ser>
        <c:ser>
          <c:idx val="2"/>
          <c:order val="2"/>
          <c:tx>
            <c:strRef>
              <c:f>'15'!$AG$26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'15'!$AD$27:$AD$58</c:f>
              <c:strCache>
                <c:ptCount val="32"/>
                <c:pt idx="0">
                  <c:v>Bromley</c:v>
                </c:pt>
                <c:pt idx="1">
                  <c:v>Sutton</c:v>
                </c:pt>
                <c:pt idx="2">
                  <c:v>Kingston</c:v>
                </c:pt>
                <c:pt idx="3">
                  <c:v>Havering</c:v>
                </c:pt>
                <c:pt idx="4">
                  <c:v>Ealing</c:v>
                </c:pt>
                <c:pt idx="5">
                  <c:v>Bexley</c:v>
                </c:pt>
                <c:pt idx="6">
                  <c:v>Hillingdon</c:v>
                </c:pt>
                <c:pt idx="7">
                  <c:v>Hounslow</c:v>
                </c:pt>
                <c:pt idx="8">
                  <c:v>Greenwich</c:v>
                </c:pt>
                <c:pt idx="9">
                  <c:v>Richmond</c:v>
                </c:pt>
                <c:pt idx="10">
                  <c:v>Merton</c:v>
                </c:pt>
                <c:pt idx="11">
                  <c:v>Tower Hamlets</c:v>
                </c:pt>
                <c:pt idx="12">
                  <c:v>Wandsworth</c:v>
                </c:pt>
                <c:pt idx="13">
                  <c:v>Southwark</c:v>
                </c:pt>
                <c:pt idx="14">
                  <c:v>Lambeth</c:v>
                </c:pt>
                <c:pt idx="15">
                  <c:v>Lewisham</c:v>
                </c:pt>
                <c:pt idx="16">
                  <c:v>Westminster</c:v>
                </c:pt>
                <c:pt idx="17">
                  <c:v>Hammersmith and Fulham</c:v>
                </c:pt>
                <c:pt idx="18">
                  <c:v>Islington</c:v>
                </c:pt>
                <c:pt idx="19">
                  <c:v>Barnet</c:v>
                </c:pt>
                <c:pt idx="20">
                  <c:v>Brent</c:v>
                </c:pt>
                <c:pt idx="21">
                  <c:v>Harrow</c:v>
                </c:pt>
                <c:pt idx="22">
                  <c:v>Waltham Forest</c:v>
                </c:pt>
                <c:pt idx="23">
                  <c:v>Redbridge</c:v>
                </c:pt>
                <c:pt idx="24">
                  <c:v>Croydon</c:v>
                </c:pt>
                <c:pt idx="25">
                  <c:v>Kensington and Chelsea</c:v>
                </c:pt>
                <c:pt idx="26">
                  <c:v>Newham</c:v>
                </c:pt>
                <c:pt idx="27">
                  <c:v>Barking and Dagenham</c:v>
                </c:pt>
                <c:pt idx="28">
                  <c:v>Haringey</c:v>
                </c:pt>
                <c:pt idx="29">
                  <c:v>Enfield</c:v>
                </c:pt>
                <c:pt idx="30">
                  <c:v>Camden</c:v>
                </c:pt>
                <c:pt idx="31">
                  <c:v>Hackney</c:v>
                </c:pt>
              </c:strCache>
            </c:strRef>
          </c:cat>
          <c:val>
            <c:numRef>
              <c:f>'15'!$AG$27:$AG$58</c:f>
              <c:numCache>
                <c:formatCode>General</c:formatCode>
                <c:ptCount val="32"/>
                <c:pt idx="0">
                  <c:v>0</c:v>
                </c:pt>
                <c:pt idx="1">
                  <c:v>0</c:v>
                </c:pt>
                <c:pt idx="2">
                  <c:v>0</c:v>
                </c:pt>
                <c:pt idx="3">
                  <c:v>90.756550000000004</c:v>
                </c:pt>
                <c:pt idx="4">
                  <c:v>90.756119999999996</c:v>
                </c:pt>
                <c:pt idx="5">
                  <c:v>90.674670000000006</c:v>
                </c:pt>
                <c:pt idx="6">
                  <c:v>90.145309999999995</c:v>
                </c:pt>
                <c:pt idx="7">
                  <c:v>89.506010000000003</c:v>
                </c:pt>
                <c:pt idx="8">
                  <c:v>89.373599999999996</c:v>
                </c:pt>
                <c:pt idx="9">
                  <c:v>0</c:v>
                </c:pt>
                <c:pt idx="10">
                  <c:v>0</c:v>
                </c:pt>
                <c:pt idx="11">
                  <c:v>89.112399999999994</c:v>
                </c:pt>
                <c:pt idx="12">
                  <c:v>88.975980000000007</c:v>
                </c:pt>
                <c:pt idx="13">
                  <c:v>88.956429999999997</c:v>
                </c:pt>
                <c:pt idx="14">
                  <c:v>88.824550000000002</c:v>
                </c:pt>
                <c:pt idx="15">
                  <c:v>88.783569999999997</c:v>
                </c:pt>
                <c:pt idx="16">
                  <c:v>88.567920000000001</c:v>
                </c:pt>
                <c:pt idx="17">
                  <c:v>88.253410000000002</c:v>
                </c:pt>
                <c:pt idx="18">
                  <c:v>88.222610000000003</c:v>
                </c:pt>
                <c:pt idx="19">
                  <c:v>0</c:v>
                </c:pt>
                <c:pt idx="20">
                  <c:v>87.330010000000001</c:v>
                </c:pt>
                <c:pt idx="21">
                  <c:v>0</c:v>
                </c:pt>
                <c:pt idx="22">
                  <c:v>87.168580000000006</c:v>
                </c:pt>
                <c:pt idx="23">
                  <c:v>86.357590000000002</c:v>
                </c:pt>
                <c:pt idx="24">
                  <c:v>85.936250000000001</c:v>
                </c:pt>
                <c:pt idx="25">
                  <c:v>85.831720000000004</c:v>
                </c:pt>
                <c:pt idx="26">
                  <c:v>85.266180000000006</c:v>
                </c:pt>
                <c:pt idx="27">
                  <c:v>84.912899999999993</c:v>
                </c:pt>
                <c:pt idx="28">
                  <c:v>83.567369999999997</c:v>
                </c:pt>
                <c:pt idx="29">
                  <c:v>83.131339999999994</c:v>
                </c:pt>
                <c:pt idx="30">
                  <c:v>82.357860000000002</c:v>
                </c:pt>
                <c:pt idx="31">
                  <c:v>70.768839999999997</c:v>
                </c:pt>
              </c:numCache>
            </c:numRef>
          </c:val>
          <c:extLst>
            <c:ext xmlns:c16="http://schemas.microsoft.com/office/drawing/2014/chart" uri="{C3380CC4-5D6E-409C-BE32-E72D297353CC}">
              <c16:uniqueId val="{00000002-8896-DB49-9766-614F18655B78}"/>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'15'!$AH$26</c:f>
              <c:strCache>
                <c:ptCount val="1"/>
                <c:pt idx="0">
                  <c:v>London</c:v>
                </c:pt>
              </c:strCache>
            </c:strRef>
          </c:tx>
          <c:spPr>
            <a:ln w="31750">
              <a:solidFill>
                <a:schemeClr val="bg1">
                  <a:lumMod val="50000"/>
                </a:schemeClr>
              </a:solidFill>
              <a:prstDash val="solid"/>
            </a:ln>
          </c:spPr>
          <c:marker>
            <c:symbol val="none"/>
          </c:marker>
          <c:cat>
            <c:strRef>
              <c:f>'15'!$AD$27:$AD$58</c:f>
              <c:strCache>
                <c:ptCount val="32"/>
                <c:pt idx="0">
                  <c:v>Bromley</c:v>
                </c:pt>
                <c:pt idx="1">
                  <c:v>Sutton</c:v>
                </c:pt>
                <c:pt idx="2">
                  <c:v>Kingston</c:v>
                </c:pt>
                <c:pt idx="3">
                  <c:v>Havering</c:v>
                </c:pt>
                <c:pt idx="4">
                  <c:v>Ealing</c:v>
                </c:pt>
                <c:pt idx="5">
                  <c:v>Bexley</c:v>
                </c:pt>
                <c:pt idx="6">
                  <c:v>Hillingdon</c:v>
                </c:pt>
                <c:pt idx="7">
                  <c:v>Hounslow</c:v>
                </c:pt>
                <c:pt idx="8">
                  <c:v>Greenwich</c:v>
                </c:pt>
                <c:pt idx="9">
                  <c:v>Richmond</c:v>
                </c:pt>
                <c:pt idx="10">
                  <c:v>Merton</c:v>
                </c:pt>
                <c:pt idx="11">
                  <c:v>Tower Hamlets</c:v>
                </c:pt>
                <c:pt idx="12">
                  <c:v>Wandsworth</c:v>
                </c:pt>
                <c:pt idx="13">
                  <c:v>Southwark</c:v>
                </c:pt>
                <c:pt idx="14">
                  <c:v>Lambeth</c:v>
                </c:pt>
                <c:pt idx="15">
                  <c:v>Lewisham</c:v>
                </c:pt>
                <c:pt idx="16">
                  <c:v>Westminster</c:v>
                </c:pt>
                <c:pt idx="17">
                  <c:v>Hammersmith and Fulham</c:v>
                </c:pt>
                <c:pt idx="18">
                  <c:v>Islington</c:v>
                </c:pt>
                <c:pt idx="19">
                  <c:v>Barnet</c:v>
                </c:pt>
                <c:pt idx="20">
                  <c:v>Brent</c:v>
                </c:pt>
                <c:pt idx="21">
                  <c:v>Harrow</c:v>
                </c:pt>
                <c:pt idx="22">
                  <c:v>Waltham Forest</c:v>
                </c:pt>
                <c:pt idx="23">
                  <c:v>Redbridge</c:v>
                </c:pt>
                <c:pt idx="24">
                  <c:v>Croydon</c:v>
                </c:pt>
                <c:pt idx="25">
                  <c:v>Kensington and Chelsea</c:v>
                </c:pt>
                <c:pt idx="26">
                  <c:v>Newham</c:v>
                </c:pt>
                <c:pt idx="27">
                  <c:v>Barking and Dagenham</c:v>
                </c:pt>
                <c:pt idx="28">
                  <c:v>Haringey</c:v>
                </c:pt>
                <c:pt idx="29">
                  <c:v>Enfield</c:v>
                </c:pt>
                <c:pt idx="30">
                  <c:v>Camden</c:v>
                </c:pt>
                <c:pt idx="31">
                  <c:v>Hackney</c:v>
                </c:pt>
              </c:strCache>
            </c:strRef>
          </c:cat>
          <c:val>
            <c:numRef>
              <c:f>'15'!$AH$27:$AH$58</c:f>
              <c:numCache>
                <c:formatCode>General</c:formatCode>
                <c:ptCount val="32"/>
                <c:pt idx="0">
                  <c:v>87.37</c:v>
                </c:pt>
                <c:pt idx="1">
                  <c:v>87.37</c:v>
                </c:pt>
                <c:pt idx="2">
                  <c:v>87.37</c:v>
                </c:pt>
                <c:pt idx="3">
                  <c:v>87.37</c:v>
                </c:pt>
                <c:pt idx="4">
                  <c:v>87.37</c:v>
                </c:pt>
                <c:pt idx="5">
                  <c:v>87.37</c:v>
                </c:pt>
                <c:pt idx="6">
                  <c:v>87.37</c:v>
                </c:pt>
                <c:pt idx="7">
                  <c:v>87.37</c:v>
                </c:pt>
                <c:pt idx="8">
                  <c:v>87.37</c:v>
                </c:pt>
                <c:pt idx="9">
                  <c:v>87.37</c:v>
                </c:pt>
                <c:pt idx="10">
                  <c:v>87.37</c:v>
                </c:pt>
                <c:pt idx="11">
                  <c:v>87.37</c:v>
                </c:pt>
                <c:pt idx="12">
                  <c:v>87.37</c:v>
                </c:pt>
                <c:pt idx="13">
                  <c:v>87.37</c:v>
                </c:pt>
                <c:pt idx="14">
                  <c:v>87.37</c:v>
                </c:pt>
                <c:pt idx="15">
                  <c:v>87.37</c:v>
                </c:pt>
                <c:pt idx="16">
                  <c:v>87.37</c:v>
                </c:pt>
                <c:pt idx="17">
                  <c:v>87.37</c:v>
                </c:pt>
                <c:pt idx="18">
                  <c:v>87.37</c:v>
                </c:pt>
                <c:pt idx="19">
                  <c:v>87.37</c:v>
                </c:pt>
                <c:pt idx="20">
                  <c:v>87.37</c:v>
                </c:pt>
                <c:pt idx="21">
                  <c:v>87.37</c:v>
                </c:pt>
                <c:pt idx="22">
                  <c:v>87.37</c:v>
                </c:pt>
                <c:pt idx="23">
                  <c:v>87.37</c:v>
                </c:pt>
                <c:pt idx="24">
                  <c:v>87.37</c:v>
                </c:pt>
                <c:pt idx="25">
                  <c:v>87.37</c:v>
                </c:pt>
                <c:pt idx="26">
                  <c:v>87.37</c:v>
                </c:pt>
                <c:pt idx="27">
                  <c:v>87.37</c:v>
                </c:pt>
                <c:pt idx="28">
                  <c:v>87.37</c:v>
                </c:pt>
                <c:pt idx="29">
                  <c:v>87.37</c:v>
                </c:pt>
                <c:pt idx="30">
                  <c:v>87.37</c:v>
                </c:pt>
                <c:pt idx="31">
                  <c:v>87.37</c:v>
                </c:pt>
              </c:numCache>
            </c:numRef>
          </c:val>
          <c:smooth val="0"/>
          <c:extLst>
            <c:ext xmlns:c16="http://schemas.microsoft.com/office/drawing/2014/chart" uri="{C3380CC4-5D6E-409C-BE32-E72D297353CC}">
              <c16:uniqueId val="{00000003-8896-DB49-9766-614F18655B78}"/>
            </c:ext>
          </c:extLst>
        </c:ser>
        <c:ser>
          <c:idx val="4"/>
          <c:order val="4"/>
          <c:tx>
            <c:strRef>
              <c:f>'15'!$AI$26</c:f>
              <c:strCache>
                <c:ptCount val="1"/>
                <c:pt idx="0">
                  <c:v>England</c:v>
                </c:pt>
              </c:strCache>
            </c:strRef>
          </c:tx>
          <c:spPr>
            <a:ln w="31750">
              <a:solidFill>
                <a:schemeClr val="tx1"/>
              </a:solidFill>
              <a:prstDash val="solid"/>
            </a:ln>
          </c:spPr>
          <c:marker>
            <c:symbol val="none"/>
          </c:marker>
          <c:cat>
            <c:strRef>
              <c:f>'15'!$AD$27:$AD$58</c:f>
              <c:strCache>
                <c:ptCount val="32"/>
                <c:pt idx="0">
                  <c:v>Bromley</c:v>
                </c:pt>
                <c:pt idx="1">
                  <c:v>Sutton</c:v>
                </c:pt>
                <c:pt idx="2">
                  <c:v>Kingston</c:v>
                </c:pt>
                <c:pt idx="3">
                  <c:v>Havering</c:v>
                </c:pt>
                <c:pt idx="4">
                  <c:v>Ealing</c:v>
                </c:pt>
                <c:pt idx="5">
                  <c:v>Bexley</c:v>
                </c:pt>
                <c:pt idx="6">
                  <c:v>Hillingdon</c:v>
                </c:pt>
                <c:pt idx="7">
                  <c:v>Hounslow</c:v>
                </c:pt>
                <c:pt idx="8">
                  <c:v>Greenwich</c:v>
                </c:pt>
                <c:pt idx="9">
                  <c:v>Richmond</c:v>
                </c:pt>
                <c:pt idx="10">
                  <c:v>Merton</c:v>
                </c:pt>
                <c:pt idx="11">
                  <c:v>Tower Hamlets</c:v>
                </c:pt>
                <c:pt idx="12">
                  <c:v>Wandsworth</c:v>
                </c:pt>
                <c:pt idx="13">
                  <c:v>Southwark</c:v>
                </c:pt>
                <c:pt idx="14">
                  <c:v>Lambeth</c:v>
                </c:pt>
                <c:pt idx="15">
                  <c:v>Lewisham</c:v>
                </c:pt>
                <c:pt idx="16">
                  <c:v>Westminster</c:v>
                </c:pt>
                <c:pt idx="17">
                  <c:v>Hammersmith and Fulham</c:v>
                </c:pt>
                <c:pt idx="18">
                  <c:v>Islington</c:v>
                </c:pt>
                <c:pt idx="19">
                  <c:v>Barnet</c:v>
                </c:pt>
                <c:pt idx="20">
                  <c:v>Brent</c:v>
                </c:pt>
                <c:pt idx="21">
                  <c:v>Harrow</c:v>
                </c:pt>
                <c:pt idx="22">
                  <c:v>Waltham Forest</c:v>
                </c:pt>
                <c:pt idx="23">
                  <c:v>Redbridge</c:v>
                </c:pt>
                <c:pt idx="24">
                  <c:v>Croydon</c:v>
                </c:pt>
                <c:pt idx="25">
                  <c:v>Kensington and Chelsea</c:v>
                </c:pt>
                <c:pt idx="26">
                  <c:v>Newham</c:v>
                </c:pt>
                <c:pt idx="27">
                  <c:v>Barking and Dagenham</c:v>
                </c:pt>
                <c:pt idx="28">
                  <c:v>Haringey</c:v>
                </c:pt>
                <c:pt idx="29">
                  <c:v>Enfield</c:v>
                </c:pt>
                <c:pt idx="30">
                  <c:v>Camden</c:v>
                </c:pt>
                <c:pt idx="31">
                  <c:v>Hackney</c:v>
                </c:pt>
              </c:strCache>
            </c:strRef>
          </c:cat>
          <c:val>
            <c:numRef>
              <c:f>'15'!$AI$27:$AI$58</c:f>
              <c:numCache>
                <c:formatCode>General</c:formatCode>
                <c:ptCount val="32"/>
                <c:pt idx="0">
                  <c:v>92.62</c:v>
                </c:pt>
                <c:pt idx="1">
                  <c:v>92.62</c:v>
                </c:pt>
                <c:pt idx="2">
                  <c:v>92.62</c:v>
                </c:pt>
                <c:pt idx="3">
                  <c:v>92.62</c:v>
                </c:pt>
                <c:pt idx="4">
                  <c:v>92.62</c:v>
                </c:pt>
                <c:pt idx="5">
                  <c:v>92.62</c:v>
                </c:pt>
                <c:pt idx="6">
                  <c:v>92.62</c:v>
                </c:pt>
                <c:pt idx="7">
                  <c:v>92.62</c:v>
                </c:pt>
                <c:pt idx="8">
                  <c:v>92.62</c:v>
                </c:pt>
                <c:pt idx="9">
                  <c:v>92.62</c:v>
                </c:pt>
                <c:pt idx="10">
                  <c:v>92.62</c:v>
                </c:pt>
                <c:pt idx="11">
                  <c:v>92.62</c:v>
                </c:pt>
                <c:pt idx="12">
                  <c:v>92.62</c:v>
                </c:pt>
                <c:pt idx="13">
                  <c:v>92.62</c:v>
                </c:pt>
                <c:pt idx="14">
                  <c:v>92.62</c:v>
                </c:pt>
                <c:pt idx="15">
                  <c:v>92.62</c:v>
                </c:pt>
                <c:pt idx="16">
                  <c:v>92.62</c:v>
                </c:pt>
                <c:pt idx="17">
                  <c:v>92.62</c:v>
                </c:pt>
                <c:pt idx="18">
                  <c:v>92.62</c:v>
                </c:pt>
                <c:pt idx="19">
                  <c:v>92.62</c:v>
                </c:pt>
                <c:pt idx="20">
                  <c:v>92.62</c:v>
                </c:pt>
                <c:pt idx="21">
                  <c:v>92.62</c:v>
                </c:pt>
                <c:pt idx="22">
                  <c:v>92.62</c:v>
                </c:pt>
                <c:pt idx="23">
                  <c:v>92.62</c:v>
                </c:pt>
                <c:pt idx="24">
                  <c:v>92.62</c:v>
                </c:pt>
                <c:pt idx="25">
                  <c:v>92.62</c:v>
                </c:pt>
                <c:pt idx="26">
                  <c:v>92.62</c:v>
                </c:pt>
                <c:pt idx="27">
                  <c:v>92.62</c:v>
                </c:pt>
                <c:pt idx="28">
                  <c:v>92.62</c:v>
                </c:pt>
                <c:pt idx="29">
                  <c:v>92.62</c:v>
                </c:pt>
                <c:pt idx="30">
                  <c:v>92.62</c:v>
                </c:pt>
                <c:pt idx="31">
                  <c:v>92.62</c:v>
                </c:pt>
              </c:numCache>
            </c:numRef>
          </c:val>
          <c:smooth val="0"/>
          <c:extLst>
            <c:ext xmlns:c16="http://schemas.microsoft.com/office/drawing/2014/chart" uri="{C3380CC4-5D6E-409C-BE32-E72D297353CC}">
              <c16:uniqueId val="{00000004-8896-DB49-9766-614F18655B78}"/>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'15'!$U$4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 F'!$Y$1</c:f>
              <c:strCache>
                <c:ptCount val="1"/>
                <c:pt idx="0">
                  <c:v>England</c:v>
                </c:pt>
              </c:strCache>
            </c:strRef>
          </c:tx>
          <c:spPr>
            <a:ln w="38100">
              <a:solidFill>
                <a:schemeClr val="tx1"/>
              </a:solidFill>
              <a:prstDash val="solid"/>
            </a:ln>
          </c:spPr>
          <c:marker>
            <c:symbol val="none"/>
          </c:marker>
          <c:cat>
            <c:strRef>
              <c:f>'1 F'!$X$2:$X$11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'1 F'!$Y$2:$Y$11</c:f>
              <c:numCache>
                <c:formatCode>General</c:formatCode>
                <c:ptCount val="10"/>
                <c:pt idx="0">
                  <c:v>64.040000000000006</c:v>
                </c:pt>
                <c:pt idx="1">
                  <c:v>64.05</c:v>
                </c:pt>
                <c:pt idx="2">
                  <c:v>63.84</c:v>
                </c:pt>
                <c:pt idx="3">
                  <c:v>63.85</c:v>
                </c:pt>
                <c:pt idx="4">
                  <c:v>64.06</c:v>
                </c:pt>
                <c:pt idx="5">
                  <c:v>63.81</c:v>
                </c:pt>
                <c:pt idx="6">
                  <c:v>63.77</c:v>
                </c:pt>
                <c:pt idx="7">
                  <c:v>63.88</c:v>
                </c:pt>
                <c:pt idx="8">
                  <c:v>63.52</c:v>
                </c:pt>
                <c:pt idx="9">
                  <c:v>63.87</c:v>
                </c:pt>
              </c:numCache>
            </c:numRef>
          </c:val>
          <c:smooth val="0"/>
          <c:extLst>
            <c:ext xmlns:c16="http://schemas.microsoft.com/office/drawing/2014/chart" uri="{C3380CC4-5D6E-409C-BE32-E72D297353CC}">
              <c16:uniqueId val="{00000000-6868-B149-B4C9-ABFBC4B132EE}"/>
            </c:ext>
          </c:extLst>
        </c:ser>
        <c:ser>
          <c:idx val="1"/>
          <c:order val="1"/>
          <c:tx>
            <c:strRef>
              <c:f>'1 F'!$Z$1</c:f>
              <c:strCache>
                <c:ptCount val="1"/>
                <c:pt idx="0">
                  <c:v>London</c:v>
                </c:pt>
              </c:strCache>
            </c:strRef>
          </c:tx>
          <c:spPr>
            <a:ln w="38100">
              <a:solidFill>
                <a:schemeClr val="bg1">
                  <a:lumMod val="50000"/>
                </a:schemeClr>
              </a:solidFill>
              <a:prstDash val="solid"/>
            </a:ln>
          </c:spPr>
          <c:marker>
            <c:symbol val="none"/>
          </c:marker>
          <c:cat>
            <c:strRef>
              <c:f>'1 F'!$X$2:$X$11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'1 F'!$Z$2:$Z$11</c:f>
              <c:numCache>
                <c:formatCode>General</c:formatCode>
                <c:ptCount val="10"/>
                <c:pt idx="0">
                  <c:v>63.77</c:v>
                </c:pt>
                <c:pt idx="1">
                  <c:v>63.61</c:v>
                </c:pt>
                <c:pt idx="2">
                  <c:v>63.74</c:v>
                </c:pt>
                <c:pt idx="3">
                  <c:v>63.85</c:v>
                </c:pt>
                <c:pt idx="4">
                  <c:v>64.11</c:v>
                </c:pt>
                <c:pt idx="5">
                  <c:v>64.42</c:v>
                </c:pt>
                <c:pt idx="6">
                  <c:v>64.56</c:v>
                </c:pt>
                <c:pt idx="7">
                  <c:v>64.41</c:v>
                </c:pt>
                <c:pt idx="8">
                  <c:v>64.03</c:v>
                </c:pt>
                <c:pt idx="9">
                  <c:v>64.97</c:v>
                </c:pt>
              </c:numCache>
            </c:numRef>
          </c:val>
          <c:smooth val="0"/>
          <c:extLst>
            <c:ext xmlns:c16="http://schemas.microsoft.com/office/drawing/2014/chart" uri="{C3380CC4-5D6E-409C-BE32-E72D297353CC}">
              <c16:uniqueId val="{00000001-6868-B149-B4C9-ABFBC4B132EE}"/>
            </c:ext>
          </c:extLst>
        </c:ser>
        <c:ser>
          <c:idx val="2"/>
          <c:order val="2"/>
          <c:tx>
            <c:strRef>
              <c:f>'1 F'!$AA$1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F'!$X$2:$X$11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'1 F'!$AA$2:$AA$11</c:f>
              <c:numCache>
                <c:formatCode>General</c:formatCode>
                <c:ptCount val="10"/>
                <c:pt idx="0">
                  <c:v>69.92</c:v>
                </c:pt>
                <c:pt idx="1">
                  <c:v>68.61</c:v>
                </c:pt>
                <c:pt idx="2">
                  <c:v>68.59</c:v>
                </c:pt>
                <c:pt idx="3">
                  <c:v>71.06</c:v>
                </c:pt>
                <c:pt idx="4">
                  <c:v>71.11</c:v>
                </c:pt>
                <c:pt idx="5">
                  <c:v>69.87</c:v>
                </c:pt>
                <c:pt idx="6">
                  <c:v>66.27</c:v>
                </c:pt>
                <c:pt idx="7">
                  <c:v>69.650000000000006</c:v>
                </c:pt>
                <c:pt idx="8">
                  <c:v>68.069999999999993</c:v>
                </c:pt>
                <c:pt idx="9">
                  <c:v>68.87</c:v>
                </c:pt>
              </c:numCache>
            </c:numRef>
          </c:val>
          <c:smooth val="0"/>
          <c:extLst>
            <c:ext xmlns:c16="http://schemas.microsoft.com/office/drawing/2014/chart" uri="{C3380CC4-5D6E-409C-BE32-E72D297353CC}">
              <c16:uniqueId val="{00000002-6868-B149-B4C9-ABFBC4B132EE}"/>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 F'!$U$4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'15'!$Y$1</c:f>
              <c:strCache>
                <c:ptCount val="1"/>
                <c:pt idx="0">
                  <c:v>England</c:v>
                </c:pt>
              </c:strCache>
            </c:strRef>
          </c:tx>
          <c:spPr>
            <a:ln w="38100">
              <a:solidFill>
                <a:schemeClr val="tx1"/>
              </a:solidFill>
              <a:prstDash val="solid"/>
            </a:ln>
          </c:spPr>
          <c:marker>
            <c:symbol val="none"/>
          </c:marker>
          <c:cat>
            <c:strRef>
              <c:f>'15'!$X$2:$X$14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'15'!$Y$2:$Y$14</c:f>
              <c:numCache>
                <c:formatCode>General</c:formatCode>
                <c:ptCount val="13"/>
                <c:pt idx="0">
                  <c:v>95.98</c:v>
                </c:pt>
                <c:pt idx="1">
                  <c:v>96.14</c:v>
                </c:pt>
                <c:pt idx="2">
                  <c:v>96.3</c:v>
                </c:pt>
                <c:pt idx="3">
                  <c:v>96.14</c:v>
                </c:pt>
                <c:pt idx="4">
                  <c:v>95.74</c:v>
                </c:pt>
                <c:pt idx="5">
                  <c:v>95.2</c:v>
                </c:pt>
                <c:pt idx="6">
                  <c:v>95.1</c:v>
                </c:pt>
                <c:pt idx="7">
                  <c:v>95.1</c:v>
                </c:pt>
                <c:pt idx="8">
                  <c:v>94.17</c:v>
                </c:pt>
                <c:pt idx="9">
                  <c:v>93.85</c:v>
                </c:pt>
                <c:pt idx="10">
                  <c:v>93.85</c:v>
                </c:pt>
                <c:pt idx="11">
                  <c:v>93.04</c:v>
                </c:pt>
                <c:pt idx="12">
                  <c:v>92.62</c:v>
                </c:pt>
              </c:numCache>
            </c:numRef>
          </c:val>
          <c:smooth val="0"/>
          <c:extLst>
            <c:ext xmlns:c16="http://schemas.microsoft.com/office/drawing/2014/chart" uri="{C3380CC4-5D6E-409C-BE32-E72D297353CC}">
              <c16:uniqueId val="{00000000-96F4-7743-ACDA-DFF6A62A180D}"/>
            </c:ext>
          </c:extLst>
        </c:ser>
        <c:ser>
          <c:idx val="1"/>
          <c:order val="1"/>
          <c:tx>
            <c:strRef>
              <c:f>'15'!$Z$1</c:f>
              <c:strCache>
                <c:ptCount val="1"/>
                <c:pt idx="0">
                  <c:v>London</c:v>
                </c:pt>
              </c:strCache>
            </c:strRef>
          </c:tx>
          <c:spPr>
            <a:ln w="38100">
              <a:solidFill>
                <a:schemeClr val="bg1">
                  <a:lumMod val="50000"/>
                </a:schemeClr>
              </a:solidFill>
              <a:prstDash val="solid"/>
            </a:ln>
          </c:spPr>
          <c:marker>
            <c:symbol val="none"/>
          </c:marker>
          <c:cat>
            <c:strRef>
              <c:f>'15'!$X$2:$X$14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'15'!$Z$2:$Z$14</c:f>
              <c:numCache>
                <c:formatCode>General</c:formatCode>
                <c:ptCount val="13"/>
                <c:pt idx="0">
                  <c:v>92.85</c:v>
                </c:pt>
                <c:pt idx="1">
                  <c:v>93.33</c:v>
                </c:pt>
                <c:pt idx="2">
                  <c:v>93.58</c:v>
                </c:pt>
                <c:pt idx="3">
                  <c:v>93.08</c:v>
                </c:pt>
                <c:pt idx="4">
                  <c:v>92.52</c:v>
                </c:pt>
                <c:pt idx="5">
                  <c:v>92.2</c:v>
                </c:pt>
                <c:pt idx="6">
                  <c:v>91.64</c:v>
                </c:pt>
                <c:pt idx="7">
                  <c:v>91.73</c:v>
                </c:pt>
                <c:pt idx="8">
                  <c:v>90.64</c:v>
                </c:pt>
                <c:pt idx="9">
                  <c:v>90.09</c:v>
                </c:pt>
                <c:pt idx="10">
                  <c:v>89.39</c:v>
                </c:pt>
                <c:pt idx="11">
                  <c:v>87.21</c:v>
                </c:pt>
                <c:pt idx="12">
                  <c:v>87.37</c:v>
                </c:pt>
              </c:numCache>
            </c:numRef>
          </c:val>
          <c:smooth val="0"/>
          <c:extLst>
            <c:ext xmlns:c16="http://schemas.microsoft.com/office/drawing/2014/chart" uri="{C3380CC4-5D6E-409C-BE32-E72D297353CC}">
              <c16:uniqueId val="{00000001-96F4-7743-ACDA-DFF6A62A180D}"/>
            </c:ext>
          </c:extLst>
        </c:ser>
        <c:ser>
          <c:idx val="2"/>
          <c:order val="2"/>
          <c:tx>
            <c:strRef>
              <c:f>'15'!$AA$1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'15'!$AA$2:$AA$14</c:f>
              <c:numCache>
                <c:formatCode>General</c:formatCode>
                <c:ptCount val="13"/>
                <c:pt idx="0">
                  <c:v>94.7</c:v>
                </c:pt>
                <c:pt idx="1">
                  <c:v>94.56</c:v>
                </c:pt>
                <c:pt idx="2">
                  <c:v>95.11</c:v>
                </c:pt>
                <c:pt idx="3">
                  <c:v>94.87</c:v>
                </c:pt>
                <c:pt idx="4">
                  <c:v>93.82</c:v>
                </c:pt>
                <c:pt idx="5">
                  <c:v>94.3</c:v>
                </c:pt>
                <c:pt idx="6">
                  <c:v>86.5</c:v>
                </c:pt>
                <c:pt idx="7">
                  <c:v>91.86</c:v>
                </c:pt>
                <c:pt idx="8">
                  <c:v>92.76</c:v>
                </c:pt>
                <c:pt idx="9">
                  <c:v>93.28</c:v>
                </c:pt>
                <c:pt idx="10">
                  <c:v>91.28</c:v>
                </c:pt>
                <c:pt idx="11">
                  <c:v>92.24</c:v>
                </c:pt>
                <c:pt idx="12">
                  <c:v>89.366839999999996</c:v>
                </c:pt>
              </c:numCache>
            </c:numRef>
          </c:val>
          <c:smooth val="0"/>
          <c:extLst>
            <c:ext xmlns:c16="http://schemas.microsoft.com/office/drawing/2014/chart" uri="{C3380CC4-5D6E-409C-BE32-E72D297353CC}">
              <c16:uniqueId val="{00000002-96F4-7743-ACDA-DFF6A62A180D}"/>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'15'!$U$4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'16'!$AE$26</c:f>
              <c:strCache>
                <c:ptCount val="1"/>
                <c:pt idx="0">
                  <c:v>Richmond</c:v>
                </c:pt>
              </c:strCache>
            </c:strRef>
          </c:tx>
          <c:spPr>
            <a:solidFill>
              <a:srgbClr val="7030A0"/>
            </a:solidFill>
            <a:ln>
              <a:solidFill>
                <a:schemeClr val="accent4">
                  <a:lumMod val="50000"/>
                </a:schemeClr>
              </a:solidFill>
              <a:prstDash val="solid"/>
            </a:ln>
          </c:spPr>
          <c:invertIfNegative val="0"/>
          <c:cat>
            <c:strRef>
              <c:f>'16'!$AD$27:$AD$58</c:f>
              <c:strCache>
                <c:ptCount val="32"/>
                <c:pt idx="0">
                  <c:v>Bromley</c:v>
                </c:pt>
                <c:pt idx="1">
                  <c:v>Bexley</c:v>
                </c:pt>
                <c:pt idx="2">
                  <c:v>Hillingdon</c:v>
                </c:pt>
                <c:pt idx="3">
                  <c:v>Ealing</c:v>
                </c:pt>
                <c:pt idx="4">
                  <c:v>Hounslow</c:v>
                </c:pt>
                <c:pt idx="5">
                  <c:v>Harrow</c:v>
                </c:pt>
                <c:pt idx="6">
                  <c:v>Greenwich</c:v>
                </c:pt>
                <c:pt idx="7">
                  <c:v>Havering</c:v>
                </c:pt>
                <c:pt idx="8">
                  <c:v>Brent</c:v>
                </c:pt>
                <c:pt idx="9">
                  <c:v>Southwark</c:v>
                </c:pt>
                <c:pt idx="10">
                  <c:v>Lewisham</c:v>
                </c:pt>
                <c:pt idx="11">
                  <c:v>Sutton</c:v>
                </c:pt>
                <c:pt idx="12">
                  <c:v>Lambeth</c:v>
                </c:pt>
                <c:pt idx="13">
                  <c:v>Kingston</c:v>
                </c:pt>
                <c:pt idx="14">
                  <c:v>Westminster</c:v>
                </c:pt>
                <c:pt idx="15">
                  <c:v>Tower Hamlets</c:v>
                </c:pt>
                <c:pt idx="16">
                  <c:v>Richmond</c:v>
                </c:pt>
                <c:pt idx="17">
                  <c:v>Hammersmith and Fulham</c:v>
                </c:pt>
                <c:pt idx="18">
                  <c:v>Croydon</c:v>
                </c:pt>
                <c:pt idx="19">
                  <c:v>Merton</c:v>
                </c:pt>
                <c:pt idx="20">
                  <c:v>Waltham Forest</c:v>
                </c:pt>
                <c:pt idx="21">
                  <c:v>Barnet</c:v>
                </c:pt>
                <c:pt idx="22">
                  <c:v>Redbridge</c:v>
                </c:pt>
                <c:pt idx="23">
                  <c:v>Barking and Dagenham</c:v>
                </c:pt>
                <c:pt idx="24">
                  <c:v>Newham</c:v>
                </c:pt>
                <c:pt idx="25">
                  <c:v>Kensington and Chelsea</c:v>
                </c:pt>
                <c:pt idx="26">
                  <c:v>Wandsworth</c:v>
                </c:pt>
                <c:pt idx="27">
                  <c:v>Islington</c:v>
                </c:pt>
                <c:pt idx="28">
                  <c:v>Haringey</c:v>
                </c:pt>
                <c:pt idx="29">
                  <c:v>Enfield</c:v>
                </c:pt>
                <c:pt idx="30">
                  <c:v>Camden</c:v>
                </c:pt>
                <c:pt idx="31">
                  <c:v>Hackney</c:v>
                </c:pt>
              </c:strCache>
            </c:strRef>
          </c:cat>
          <c:val>
            <c:numRef>
              <c:f>'16'!$AE$27:$AE$58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71.449929999999995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7CD3-F74A-BB53-D7BE57160E60}"/>
            </c:ext>
          </c:extLst>
        </c:ser>
        <c:ser>
          <c:idx val="1"/>
          <c:order val="1"/>
          <c:tx>
            <c:strRef>
              <c:f>'16'!$AF$26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'16'!$AD$27:$AD$58</c:f>
              <c:strCache>
                <c:ptCount val="32"/>
                <c:pt idx="0">
                  <c:v>Bromley</c:v>
                </c:pt>
                <c:pt idx="1">
                  <c:v>Bexley</c:v>
                </c:pt>
                <c:pt idx="2">
                  <c:v>Hillingdon</c:v>
                </c:pt>
                <c:pt idx="3">
                  <c:v>Ealing</c:v>
                </c:pt>
                <c:pt idx="4">
                  <c:v>Hounslow</c:v>
                </c:pt>
                <c:pt idx="5">
                  <c:v>Harrow</c:v>
                </c:pt>
                <c:pt idx="6">
                  <c:v>Greenwich</c:v>
                </c:pt>
                <c:pt idx="7">
                  <c:v>Havering</c:v>
                </c:pt>
                <c:pt idx="8">
                  <c:v>Brent</c:v>
                </c:pt>
                <c:pt idx="9">
                  <c:v>Southwark</c:v>
                </c:pt>
                <c:pt idx="10">
                  <c:v>Lewisham</c:v>
                </c:pt>
                <c:pt idx="11">
                  <c:v>Sutton</c:v>
                </c:pt>
                <c:pt idx="12">
                  <c:v>Lambeth</c:v>
                </c:pt>
                <c:pt idx="13">
                  <c:v>Kingston</c:v>
                </c:pt>
                <c:pt idx="14">
                  <c:v>Westminster</c:v>
                </c:pt>
                <c:pt idx="15">
                  <c:v>Tower Hamlets</c:v>
                </c:pt>
                <c:pt idx="16">
                  <c:v>Richmond</c:v>
                </c:pt>
                <c:pt idx="17">
                  <c:v>Hammersmith and Fulham</c:v>
                </c:pt>
                <c:pt idx="18">
                  <c:v>Croydon</c:v>
                </c:pt>
                <c:pt idx="19">
                  <c:v>Merton</c:v>
                </c:pt>
                <c:pt idx="20">
                  <c:v>Waltham Forest</c:v>
                </c:pt>
                <c:pt idx="21">
                  <c:v>Barnet</c:v>
                </c:pt>
                <c:pt idx="22">
                  <c:v>Redbridge</c:v>
                </c:pt>
                <c:pt idx="23">
                  <c:v>Barking and Dagenham</c:v>
                </c:pt>
                <c:pt idx="24">
                  <c:v>Newham</c:v>
                </c:pt>
                <c:pt idx="25">
                  <c:v>Kensington and Chelsea</c:v>
                </c:pt>
                <c:pt idx="26">
                  <c:v>Wandsworth</c:v>
                </c:pt>
                <c:pt idx="27">
                  <c:v>Islington</c:v>
                </c:pt>
                <c:pt idx="28">
                  <c:v>Haringey</c:v>
                </c:pt>
                <c:pt idx="29">
                  <c:v>Enfield</c:v>
                </c:pt>
                <c:pt idx="30">
                  <c:v>Camden</c:v>
                </c:pt>
                <c:pt idx="31">
                  <c:v>Hackney</c:v>
                </c:pt>
              </c:strCache>
            </c:strRef>
          </c:cat>
          <c:val>
            <c:numRef>
              <c:f>'16'!$AF$27:$AF$58</c:f>
              <c:numCache>
                <c:formatCode>General</c:formatCode>
                <c:ptCount val="32"/>
                <c:pt idx="0">
                  <c:v>83.460740000000001</c:v>
                </c:pt>
                <c:pt idx="1">
                  <c:v>0</c:v>
                </c:pt>
                <c:pt idx="2">
                  <c:v>0</c:v>
                </c:pt>
                <c:pt idx="3">
                  <c:v>0</c:v>
                </c:pt>
                <c:pt idx="4">
                  <c:v>0</c:v>
                </c:pt>
                <c:pt idx="5">
                  <c:v>79.227890000000002</c:v>
                </c:pt>
                <c:pt idx="6">
                  <c:v>0</c:v>
                </c:pt>
                <c:pt idx="7">
                  <c:v>0</c:v>
                </c:pt>
                <c:pt idx="8">
                  <c:v>0</c:v>
                </c:pt>
                <c:pt idx="9">
                  <c:v>0</c:v>
                </c:pt>
                <c:pt idx="10">
                  <c:v>0</c:v>
                </c:pt>
                <c:pt idx="11">
                  <c:v>76.315790000000007</c:v>
                </c:pt>
                <c:pt idx="12">
                  <c:v>0</c:v>
                </c:pt>
                <c:pt idx="13">
                  <c:v>75.301199999999994</c:v>
                </c:pt>
                <c:pt idx="14">
                  <c:v>0</c:v>
                </c:pt>
                <c:pt idx="15">
                  <c:v>0</c:v>
                </c:pt>
                <c:pt idx="16">
                  <c:v>0</c:v>
                </c:pt>
                <c:pt idx="17">
                  <c:v>0</c:v>
                </c:pt>
                <c:pt idx="18">
                  <c:v>0</c:v>
                </c:pt>
                <c:pt idx="19">
                  <c:v>69.544280000000001</c:v>
                </c:pt>
                <c:pt idx="20">
                  <c:v>0</c:v>
                </c:pt>
                <c:pt idx="21">
                  <c:v>68.911199999999994</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7CD3-F74A-BB53-D7BE57160E60}"/>
            </c:ext>
          </c:extLst>
        </c:ser>
        <c:ser>
          <c:idx val="2"/>
          <c:order val="2"/>
          <c:tx>
            <c:strRef>
              <c:f>'16'!$AG$26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'16'!$AD$27:$AD$58</c:f>
              <c:strCache>
                <c:ptCount val="32"/>
                <c:pt idx="0">
                  <c:v>Bromley</c:v>
                </c:pt>
                <c:pt idx="1">
                  <c:v>Bexley</c:v>
                </c:pt>
                <c:pt idx="2">
                  <c:v>Hillingdon</c:v>
                </c:pt>
                <c:pt idx="3">
                  <c:v>Ealing</c:v>
                </c:pt>
                <c:pt idx="4">
                  <c:v>Hounslow</c:v>
                </c:pt>
                <c:pt idx="5">
                  <c:v>Harrow</c:v>
                </c:pt>
                <c:pt idx="6">
                  <c:v>Greenwich</c:v>
                </c:pt>
                <c:pt idx="7">
                  <c:v>Havering</c:v>
                </c:pt>
                <c:pt idx="8">
                  <c:v>Brent</c:v>
                </c:pt>
                <c:pt idx="9">
                  <c:v>Southwark</c:v>
                </c:pt>
                <c:pt idx="10">
                  <c:v>Lewisham</c:v>
                </c:pt>
                <c:pt idx="11">
                  <c:v>Sutton</c:v>
                </c:pt>
                <c:pt idx="12">
                  <c:v>Lambeth</c:v>
                </c:pt>
                <c:pt idx="13">
                  <c:v>Kingston</c:v>
                </c:pt>
                <c:pt idx="14">
                  <c:v>Westminster</c:v>
                </c:pt>
                <c:pt idx="15">
                  <c:v>Tower Hamlets</c:v>
                </c:pt>
                <c:pt idx="16">
                  <c:v>Richmond</c:v>
                </c:pt>
                <c:pt idx="17">
                  <c:v>Hammersmith and Fulham</c:v>
                </c:pt>
                <c:pt idx="18">
                  <c:v>Croydon</c:v>
                </c:pt>
                <c:pt idx="19">
                  <c:v>Merton</c:v>
                </c:pt>
                <c:pt idx="20">
                  <c:v>Waltham Forest</c:v>
                </c:pt>
                <c:pt idx="21">
                  <c:v>Barnet</c:v>
                </c:pt>
                <c:pt idx="22">
                  <c:v>Redbridge</c:v>
                </c:pt>
                <c:pt idx="23">
                  <c:v>Barking and Dagenham</c:v>
                </c:pt>
                <c:pt idx="24">
                  <c:v>Newham</c:v>
                </c:pt>
                <c:pt idx="25">
                  <c:v>Kensington and Chelsea</c:v>
                </c:pt>
                <c:pt idx="26">
                  <c:v>Wandsworth</c:v>
                </c:pt>
                <c:pt idx="27">
                  <c:v>Islington</c:v>
                </c:pt>
                <c:pt idx="28">
                  <c:v>Haringey</c:v>
                </c:pt>
                <c:pt idx="29">
                  <c:v>Enfield</c:v>
                </c:pt>
                <c:pt idx="30">
                  <c:v>Camden</c:v>
                </c:pt>
                <c:pt idx="31">
                  <c:v>Hackney</c:v>
                </c:pt>
              </c:strCache>
            </c:strRef>
          </c:cat>
          <c:val>
            <c:numRef>
              <c:f>'16'!$AG$27:$AG$58</c:f>
              <c:numCache>
                <c:formatCode>General</c:formatCode>
                <c:ptCount val="32"/>
                <c:pt idx="0">
                  <c:v>0</c:v>
                </c:pt>
                <c:pt idx="1">
                  <c:v>83.185839999999999</c:v>
                </c:pt>
                <c:pt idx="2">
                  <c:v>82.405450000000002</c:v>
                </c:pt>
                <c:pt idx="3">
                  <c:v>82.28904</c:v>
                </c:pt>
                <c:pt idx="4">
                  <c:v>79.711539999999999</c:v>
                </c:pt>
                <c:pt idx="5">
                  <c:v>0</c:v>
                </c:pt>
                <c:pt idx="6">
                  <c:v>79.167720000000003</c:v>
                </c:pt>
                <c:pt idx="7">
                  <c:v>78.565820000000002</c:v>
                </c:pt>
                <c:pt idx="8">
                  <c:v>77.860169999999997</c:v>
                </c:pt>
                <c:pt idx="9">
                  <c:v>77.450370000000007</c:v>
                </c:pt>
                <c:pt idx="10">
                  <c:v>76.955240000000003</c:v>
                </c:pt>
                <c:pt idx="11">
                  <c:v>0</c:v>
                </c:pt>
                <c:pt idx="12">
                  <c:v>75.723339999999993</c:v>
                </c:pt>
                <c:pt idx="13">
                  <c:v>0</c:v>
                </c:pt>
                <c:pt idx="14">
                  <c:v>74.593019999999996</c:v>
                </c:pt>
                <c:pt idx="15">
                  <c:v>73.908799999999999</c:v>
                </c:pt>
                <c:pt idx="16">
                  <c:v>0</c:v>
                </c:pt>
                <c:pt idx="17">
                  <c:v>71.117289999999997</c:v>
                </c:pt>
                <c:pt idx="18">
                  <c:v>69.717259999999996</c:v>
                </c:pt>
                <c:pt idx="19">
                  <c:v>0</c:v>
                </c:pt>
                <c:pt idx="20">
                  <c:v>69.106080000000006</c:v>
                </c:pt>
                <c:pt idx="21">
                  <c:v>0</c:v>
                </c:pt>
                <c:pt idx="22">
                  <c:v>68.751230000000007</c:v>
                </c:pt>
                <c:pt idx="23">
                  <c:v>68.500380000000007</c:v>
                </c:pt>
                <c:pt idx="24">
                  <c:v>68.10445</c:v>
                </c:pt>
                <c:pt idx="25">
                  <c:v>67.656459999999996</c:v>
                </c:pt>
                <c:pt idx="26">
                  <c:v>66.798879999999997</c:v>
                </c:pt>
                <c:pt idx="27">
                  <c:v>66.239999999999995</c:v>
                </c:pt>
                <c:pt idx="28">
                  <c:v>64.60839</c:v>
                </c:pt>
                <c:pt idx="29">
                  <c:v>63.615609999999997</c:v>
                </c:pt>
                <c:pt idx="30">
                  <c:v>60.825130000000001</c:v>
                </c:pt>
                <c:pt idx="31">
                  <c:v>54.174999999999997</c:v>
                </c:pt>
              </c:numCache>
            </c:numRef>
          </c:val>
          <c:extLst>
            <c:ext xmlns:c16="http://schemas.microsoft.com/office/drawing/2014/chart" uri="{C3380CC4-5D6E-409C-BE32-E72D297353CC}">
              <c16:uniqueId val="{00000002-7CD3-F74A-BB53-D7BE57160E60}"/>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'16'!$AH$26</c:f>
              <c:strCache>
                <c:ptCount val="1"/>
                <c:pt idx="0">
                  <c:v>London</c:v>
                </c:pt>
              </c:strCache>
            </c:strRef>
          </c:tx>
          <c:spPr>
            <a:ln w="31750">
              <a:solidFill>
                <a:schemeClr val="bg1">
                  <a:lumMod val="50000"/>
                </a:schemeClr>
              </a:solidFill>
              <a:prstDash val="solid"/>
            </a:ln>
          </c:spPr>
          <c:marker>
            <c:symbol val="none"/>
          </c:marker>
          <c:cat>
            <c:strRef>
              <c:f>'16'!$AD$27:$AD$58</c:f>
              <c:strCache>
                <c:ptCount val="32"/>
                <c:pt idx="0">
                  <c:v>Bromley</c:v>
                </c:pt>
                <c:pt idx="1">
                  <c:v>Bexley</c:v>
                </c:pt>
                <c:pt idx="2">
                  <c:v>Hillingdon</c:v>
                </c:pt>
                <c:pt idx="3">
                  <c:v>Ealing</c:v>
                </c:pt>
                <c:pt idx="4">
                  <c:v>Hounslow</c:v>
                </c:pt>
                <c:pt idx="5">
                  <c:v>Harrow</c:v>
                </c:pt>
                <c:pt idx="6">
                  <c:v>Greenwich</c:v>
                </c:pt>
                <c:pt idx="7">
                  <c:v>Havering</c:v>
                </c:pt>
                <c:pt idx="8">
                  <c:v>Brent</c:v>
                </c:pt>
                <c:pt idx="9">
                  <c:v>Southwark</c:v>
                </c:pt>
                <c:pt idx="10">
                  <c:v>Lewisham</c:v>
                </c:pt>
                <c:pt idx="11">
                  <c:v>Sutton</c:v>
                </c:pt>
                <c:pt idx="12">
                  <c:v>Lambeth</c:v>
                </c:pt>
                <c:pt idx="13">
                  <c:v>Kingston</c:v>
                </c:pt>
                <c:pt idx="14">
                  <c:v>Westminster</c:v>
                </c:pt>
                <c:pt idx="15">
                  <c:v>Tower Hamlets</c:v>
                </c:pt>
                <c:pt idx="16">
                  <c:v>Richmond</c:v>
                </c:pt>
                <c:pt idx="17">
                  <c:v>Hammersmith and Fulham</c:v>
                </c:pt>
                <c:pt idx="18">
                  <c:v>Croydon</c:v>
                </c:pt>
                <c:pt idx="19">
                  <c:v>Merton</c:v>
                </c:pt>
                <c:pt idx="20">
                  <c:v>Waltham Forest</c:v>
                </c:pt>
                <c:pt idx="21">
                  <c:v>Barnet</c:v>
                </c:pt>
                <c:pt idx="22">
                  <c:v>Redbridge</c:v>
                </c:pt>
                <c:pt idx="23">
                  <c:v>Barking and Dagenham</c:v>
                </c:pt>
                <c:pt idx="24">
                  <c:v>Newham</c:v>
                </c:pt>
                <c:pt idx="25">
                  <c:v>Kensington and Chelsea</c:v>
                </c:pt>
                <c:pt idx="26">
                  <c:v>Wandsworth</c:v>
                </c:pt>
                <c:pt idx="27">
                  <c:v>Islington</c:v>
                </c:pt>
                <c:pt idx="28">
                  <c:v>Haringey</c:v>
                </c:pt>
                <c:pt idx="29">
                  <c:v>Enfield</c:v>
                </c:pt>
                <c:pt idx="30">
                  <c:v>Camden</c:v>
                </c:pt>
                <c:pt idx="31">
                  <c:v>Hackney</c:v>
                </c:pt>
              </c:strCache>
            </c:strRef>
          </c:cat>
          <c:val>
            <c:numRef>
              <c:f>'16'!$AH$27:$AH$58</c:f>
              <c:numCache>
                <c:formatCode>General</c:formatCode>
                <c:ptCount val="32"/>
                <c:pt idx="0">
                  <c:v>72.680000000000007</c:v>
                </c:pt>
                <c:pt idx="1">
                  <c:v>72.680000000000007</c:v>
                </c:pt>
                <c:pt idx="2">
                  <c:v>72.680000000000007</c:v>
                </c:pt>
                <c:pt idx="3">
                  <c:v>72.680000000000007</c:v>
                </c:pt>
                <c:pt idx="4">
                  <c:v>72.680000000000007</c:v>
                </c:pt>
                <c:pt idx="5">
                  <c:v>72.680000000000007</c:v>
                </c:pt>
                <c:pt idx="6">
                  <c:v>72.680000000000007</c:v>
                </c:pt>
                <c:pt idx="7">
                  <c:v>72.680000000000007</c:v>
                </c:pt>
                <c:pt idx="8">
                  <c:v>72.680000000000007</c:v>
                </c:pt>
                <c:pt idx="9">
                  <c:v>72.680000000000007</c:v>
                </c:pt>
                <c:pt idx="10">
                  <c:v>72.680000000000007</c:v>
                </c:pt>
                <c:pt idx="11">
                  <c:v>72.680000000000007</c:v>
                </c:pt>
                <c:pt idx="12">
                  <c:v>72.680000000000007</c:v>
                </c:pt>
                <c:pt idx="13">
                  <c:v>72.680000000000007</c:v>
                </c:pt>
                <c:pt idx="14">
                  <c:v>72.680000000000007</c:v>
                </c:pt>
                <c:pt idx="15">
                  <c:v>72.680000000000007</c:v>
                </c:pt>
                <c:pt idx="16">
                  <c:v>72.680000000000007</c:v>
                </c:pt>
                <c:pt idx="17">
                  <c:v>72.680000000000007</c:v>
                </c:pt>
                <c:pt idx="18">
                  <c:v>72.680000000000007</c:v>
                </c:pt>
                <c:pt idx="19">
                  <c:v>72.680000000000007</c:v>
                </c:pt>
                <c:pt idx="20">
                  <c:v>72.680000000000007</c:v>
                </c:pt>
                <c:pt idx="21">
                  <c:v>72.680000000000007</c:v>
                </c:pt>
                <c:pt idx="22">
                  <c:v>72.680000000000007</c:v>
                </c:pt>
                <c:pt idx="23">
                  <c:v>72.680000000000007</c:v>
                </c:pt>
                <c:pt idx="24">
                  <c:v>72.680000000000007</c:v>
                </c:pt>
                <c:pt idx="25">
                  <c:v>72.680000000000007</c:v>
                </c:pt>
                <c:pt idx="26">
                  <c:v>72.680000000000007</c:v>
                </c:pt>
                <c:pt idx="27">
                  <c:v>72.680000000000007</c:v>
                </c:pt>
                <c:pt idx="28">
                  <c:v>72.680000000000007</c:v>
                </c:pt>
                <c:pt idx="29">
                  <c:v>72.680000000000007</c:v>
                </c:pt>
                <c:pt idx="30">
                  <c:v>72.680000000000007</c:v>
                </c:pt>
                <c:pt idx="31">
                  <c:v>72.680000000000007</c:v>
                </c:pt>
              </c:numCache>
            </c:numRef>
          </c:val>
          <c:smooth val="0"/>
          <c:extLst>
            <c:ext xmlns:c16="http://schemas.microsoft.com/office/drawing/2014/chart" uri="{C3380CC4-5D6E-409C-BE32-E72D297353CC}">
              <c16:uniqueId val="{00000003-7CD3-F74A-BB53-D7BE57160E60}"/>
            </c:ext>
          </c:extLst>
        </c:ser>
        <c:ser>
          <c:idx val="4"/>
          <c:order val="4"/>
          <c:tx>
            <c:strRef>
              <c:f>'16'!$AI$26</c:f>
              <c:strCache>
                <c:ptCount val="1"/>
                <c:pt idx="0">
                  <c:v>England</c:v>
                </c:pt>
              </c:strCache>
            </c:strRef>
          </c:tx>
          <c:spPr>
            <a:ln w="31750">
              <a:solidFill>
                <a:schemeClr val="tx1"/>
              </a:solidFill>
              <a:prstDash val="solid"/>
            </a:ln>
          </c:spPr>
          <c:marker>
            <c:symbol val="none"/>
          </c:marker>
          <c:cat>
            <c:strRef>
              <c:f>'16'!$AD$27:$AD$58</c:f>
              <c:strCache>
                <c:ptCount val="32"/>
                <c:pt idx="0">
                  <c:v>Bromley</c:v>
                </c:pt>
                <c:pt idx="1">
                  <c:v>Bexley</c:v>
                </c:pt>
                <c:pt idx="2">
                  <c:v>Hillingdon</c:v>
                </c:pt>
                <c:pt idx="3">
                  <c:v>Ealing</c:v>
                </c:pt>
                <c:pt idx="4">
                  <c:v>Hounslow</c:v>
                </c:pt>
                <c:pt idx="5">
                  <c:v>Harrow</c:v>
                </c:pt>
                <c:pt idx="6">
                  <c:v>Greenwich</c:v>
                </c:pt>
                <c:pt idx="7">
                  <c:v>Havering</c:v>
                </c:pt>
                <c:pt idx="8">
                  <c:v>Brent</c:v>
                </c:pt>
                <c:pt idx="9">
                  <c:v>Southwark</c:v>
                </c:pt>
                <c:pt idx="10">
                  <c:v>Lewisham</c:v>
                </c:pt>
                <c:pt idx="11">
                  <c:v>Sutton</c:v>
                </c:pt>
                <c:pt idx="12">
                  <c:v>Lambeth</c:v>
                </c:pt>
                <c:pt idx="13">
                  <c:v>Kingston</c:v>
                </c:pt>
                <c:pt idx="14">
                  <c:v>Westminster</c:v>
                </c:pt>
                <c:pt idx="15">
                  <c:v>Tower Hamlets</c:v>
                </c:pt>
                <c:pt idx="16">
                  <c:v>Richmond</c:v>
                </c:pt>
                <c:pt idx="17">
                  <c:v>Hammersmith and Fulham</c:v>
                </c:pt>
                <c:pt idx="18">
                  <c:v>Croydon</c:v>
                </c:pt>
                <c:pt idx="19">
                  <c:v>Merton</c:v>
                </c:pt>
                <c:pt idx="20">
                  <c:v>Waltham Forest</c:v>
                </c:pt>
                <c:pt idx="21">
                  <c:v>Barnet</c:v>
                </c:pt>
                <c:pt idx="22">
                  <c:v>Redbridge</c:v>
                </c:pt>
                <c:pt idx="23">
                  <c:v>Barking and Dagenham</c:v>
                </c:pt>
                <c:pt idx="24">
                  <c:v>Newham</c:v>
                </c:pt>
                <c:pt idx="25">
                  <c:v>Kensington and Chelsea</c:v>
                </c:pt>
                <c:pt idx="26">
                  <c:v>Wandsworth</c:v>
                </c:pt>
                <c:pt idx="27">
                  <c:v>Islington</c:v>
                </c:pt>
                <c:pt idx="28">
                  <c:v>Haringey</c:v>
                </c:pt>
                <c:pt idx="29">
                  <c:v>Enfield</c:v>
                </c:pt>
                <c:pt idx="30">
                  <c:v>Camden</c:v>
                </c:pt>
                <c:pt idx="31">
                  <c:v>Hackney</c:v>
                </c:pt>
              </c:strCache>
            </c:strRef>
          </c:cat>
          <c:val>
            <c:numRef>
              <c:f>'16'!$AI$27:$AI$58</c:f>
              <c:numCache>
                <c:formatCode>General</c:formatCode>
                <c:ptCount val="32"/>
                <c:pt idx="0">
                  <c:v>83.28</c:v>
                </c:pt>
                <c:pt idx="1">
                  <c:v>83.28</c:v>
                </c:pt>
                <c:pt idx="2">
                  <c:v>83.28</c:v>
                </c:pt>
                <c:pt idx="3">
                  <c:v>83.28</c:v>
                </c:pt>
                <c:pt idx="4">
                  <c:v>83.28</c:v>
                </c:pt>
                <c:pt idx="5">
                  <c:v>83.28</c:v>
                </c:pt>
                <c:pt idx="6">
                  <c:v>83.28</c:v>
                </c:pt>
                <c:pt idx="7">
                  <c:v>83.28</c:v>
                </c:pt>
                <c:pt idx="8">
                  <c:v>83.28</c:v>
                </c:pt>
                <c:pt idx="9">
                  <c:v>83.28</c:v>
                </c:pt>
                <c:pt idx="10">
                  <c:v>83.28</c:v>
                </c:pt>
                <c:pt idx="11">
                  <c:v>83.28</c:v>
                </c:pt>
                <c:pt idx="12">
                  <c:v>83.28</c:v>
                </c:pt>
                <c:pt idx="13">
                  <c:v>83.28</c:v>
                </c:pt>
                <c:pt idx="14">
                  <c:v>83.28</c:v>
                </c:pt>
                <c:pt idx="15">
                  <c:v>83.28</c:v>
                </c:pt>
                <c:pt idx="16">
                  <c:v>83.28</c:v>
                </c:pt>
                <c:pt idx="17">
                  <c:v>83.28</c:v>
                </c:pt>
                <c:pt idx="18">
                  <c:v>83.28</c:v>
                </c:pt>
                <c:pt idx="19">
                  <c:v>83.28</c:v>
                </c:pt>
                <c:pt idx="20">
                  <c:v>83.28</c:v>
                </c:pt>
                <c:pt idx="21">
                  <c:v>83.28</c:v>
                </c:pt>
                <c:pt idx="22">
                  <c:v>83.28</c:v>
                </c:pt>
                <c:pt idx="23">
                  <c:v>83.28</c:v>
                </c:pt>
                <c:pt idx="24">
                  <c:v>83.28</c:v>
                </c:pt>
                <c:pt idx="25">
                  <c:v>83.28</c:v>
                </c:pt>
                <c:pt idx="26">
                  <c:v>83.28</c:v>
                </c:pt>
                <c:pt idx="27">
                  <c:v>83.28</c:v>
                </c:pt>
                <c:pt idx="28">
                  <c:v>83.28</c:v>
                </c:pt>
                <c:pt idx="29">
                  <c:v>83.28</c:v>
                </c:pt>
                <c:pt idx="30">
                  <c:v>83.28</c:v>
                </c:pt>
                <c:pt idx="31">
                  <c:v>83.28</c:v>
                </c:pt>
              </c:numCache>
            </c:numRef>
          </c:val>
          <c:smooth val="0"/>
          <c:extLst>
            <c:ext xmlns:c16="http://schemas.microsoft.com/office/drawing/2014/chart" uri="{C3380CC4-5D6E-409C-BE32-E72D297353CC}">
              <c16:uniqueId val="{00000004-7CD3-F74A-BB53-D7BE57160E60}"/>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'16'!$U$4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'16'!$Y$1</c:f>
              <c:strCache>
                <c:ptCount val="1"/>
                <c:pt idx="0">
                  <c:v>England</c:v>
                </c:pt>
              </c:strCache>
            </c:strRef>
          </c:tx>
          <c:spPr>
            <a:ln w="38100">
              <a:solidFill>
                <a:schemeClr val="tx1"/>
              </a:solidFill>
              <a:prstDash val="solid"/>
            </a:ln>
          </c:spPr>
          <c:marker>
            <c:symbol val="none"/>
          </c:marker>
          <c:cat>
            <c:strRef>
              <c:f>'16'!$X$2:$X$9</c:f>
              <c:strCache>
                <c:ptCount val="8"/>
                <c:pt idx="0">
                  <c:v>2015/16</c:v>
                </c:pt>
                <c:pt idx="1">
                  <c:v>2016/17</c:v>
                </c:pt>
                <c:pt idx="2">
                  <c:v>2017/18</c:v>
                </c:pt>
                <c:pt idx="3">
                  <c:v>2018/19</c:v>
                </c:pt>
                <c:pt idx="4">
                  <c:v>2019/20</c:v>
                </c:pt>
                <c:pt idx="5">
                  <c:v>2020/21</c:v>
                </c:pt>
                <c:pt idx="6">
                  <c:v>2021/22</c:v>
                </c:pt>
                <c:pt idx="7">
                  <c:v>2022/23</c:v>
                </c:pt>
              </c:strCache>
            </c:strRef>
          </c:cat>
          <c:val>
            <c:numRef>
              <c:f>'16'!$Y$2:$Y$9</c:f>
              <c:numCache>
                <c:formatCode>General</c:formatCode>
                <c:ptCount val="8"/>
                <c:pt idx="0">
                  <c:v>86.26</c:v>
                </c:pt>
                <c:pt idx="1">
                  <c:v>86.24</c:v>
                </c:pt>
                <c:pt idx="2">
                  <c:v>85.63</c:v>
                </c:pt>
                <c:pt idx="3">
                  <c:v>84.83</c:v>
                </c:pt>
                <c:pt idx="4">
                  <c:v>85.41</c:v>
                </c:pt>
                <c:pt idx="5">
                  <c:v>85.34</c:v>
                </c:pt>
                <c:pt idx="6">
                  <c:v>84.24</c:v>
                </c:pt>
                <c:pt idx="7">
                  <c:v>83.28</c:v>
                </c:pt>
              </c:numCache>
            </c:numRef>
          </c:val>
          <c:smooth val="0"/>
          <c:extLst>
            <c:ext xmlns:c16="http://schemas.microsoft.com/office/drawing/2014/chart" uri="{C3380CC4-5D6E-409C-BE32-E72D297353CC}">
              <c16:uniqueId val="{00000000-C364-9A4B-8145-B1D816A32010}"/>
            </c:ext>
          </c:extLst>
        </c:ser>
        <c:ser>
          <c:idx val="1"/>
          <c:order val="1"/>
          <c:tx>
            <c:strRef>
              <c:f>'16'!$Z$1</c:f>
              <c:strCache>
                <c:ptCount val="1"/>
                <c:pt idx="0">
                  <c:v>London</c:v>
                </c:pt>
              </c:strCache>
            </c:strRef>
          </c:tx>
          <c:spPr>
            <a:ln w="38100">
              <a:solidFill>
                <a:schemeClr val="bg1">
                  <a:lumMod val="50000"/>
                </a:schemeClr>
              </a:solidFill>
              <a:prstDash val="solid"/>
            </a:ln>
          </c:spPr>
          <c:marker>
            <c:symbol val="none"/>
          </c:marker>
          <c:cat>
            <c:strRef>
              <c:f>'16'!$X$2:$X$9</c:f>
              <c:strCache>
                <c:ptCount val="8"/>
                <c:pt idx="0">
                  <c:v>2015/16</c:v>
                </c:pt>
                <c:pt idx="1">
                  <c:v>2016/17</c:v>
                </c:pt>
                <c:pt idx="2">
                  <c:v>2017/18</c:v>
                </c:pt>
                <c:pt idx="3">
                  <c:v>2018/19</c:v>
                </c:pt>
                <c:pt idx="4">
                  <c:v>2019/20</c:v>
                </c:pt>
                <c:pt idx="5">
                  <c:v>2020/21</c:v>
                </c:pt>
                <c:pt idx="6">
                  <c:v>2021/22</c:v>
                </c:pt>
                <c:pt idx="7">
                  <c:v>2022/23</c:v>
                </c:pt>
              </c:strCache>
            </c:strRef>
          </c:cat>
          <c:val>
            <c:numRef>
              <c:f>'16'!$Z$2:$Z$9</c:f>
              <c:numCache>
                <c:formatCode>General</c:formatCode>
                <c:ptCount val="8"/>
                <c:pt idx="0">
                  <c:v>78.28</c:v>
                </c:pt>
                <c:pt idx="1">
                  <c:v>76.91</c:v>
                </c:pt>
                <c:pt idx="2">
                  <c:v>75.91</c:v>
                </c:pt>
                <c:pt idx="3">
                  <c:v>73.900000000000006</c:v>
                </c:pt>
                <c:pt idx="4">
                  <c:v>74.349999999999994</c:v>
                </c:pt>
                <c:pt idx="5">
                  <c:v>72.63</c:v>
                </c:pt>
                <c:pt idx="6">
                  <c:v>71.84</c:v>
                </c:pt>
                <c:pt idx="7">
                  <c:v>72.680000000000007</c:v>
                </c:pt>
              </c:numCache>
            </c:numRef>
          </c:val>
          <c:smooth val="0"/>
          <c:extLst>
            <c:ext xmlns:c16="http://schemas.microsoft.com/office/drawing/2014/chart" uri="{C3380CC4-5D6E-409C-BE32-E72D297353CC}">
              <c16:uniqueId val="{00000001-C364-9A4B-8145-B1D816A32010}"/>
            </c:ext>
          </c:extLst>
        </c:ser>
        <c:ser>
          <c:idx val="2"/>
          <c:order val="2"/>
          <c:tx>
            <c:strRef>
              <c:f>'16'!$AA$1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'16'!$X$2:$X$9</c:f>
              <c:strCache>
                <c:ptCount val="8"/>
                <c:pt idx="0">
                  <c:v>2015/16</c:v>
                </c:pt>
                <c:pt idx="1">
                  <c:v>2016/17</c:v>
                </c:pt>
                <c:pt idx="2">
                  <c:v>2017/18</c:v>
                </c:pt>
                <c:pt idx="3">
                  <c:v>2018/19</c:v>
                </c:pt>
                <c:pt idx="4">
                  <c:v>2019/20</c:v>
                </c:pt>
                <c:pt idx="5">
                  <c:v>2020/21</c:v>
                </c:pt>
                <c:pt idx="6">
                  <c:v>2021/22</c:v>
                </c:pt>
                <c:pt idx="7">
                  <c:v>2022/23</c:v>
                </c:pt>
              </c:strCache>
            </c:strRef>
          </c:cat>
          <c:val>
            <c:numRef>
              <c:f>'16'!$AA$2:$AA$9</c:f>
              <c:numCache>
                <c:formatCode>General</c:formatCode>
                <c:ptCount val="8"/>
                <c:pt idx="0">
                  <c:v>65.89</c:v>
                </c:pt>
                <c:pt idx="1">
                  <c:v>47.37</c:v>
                </c:pt>
                <c:pt idx="2">
                  <c:v>69.150000000000006</c:v>
                </c:pt>
                <c:pt idx="3">
                  <c:v>71.400000000000006</c:v>
                </c:pt>
                <c:pt idx="4">
                  <c:v>71.63</c:v>
                </c:pt>
                <c:pt idx="5">
                  <c:v>71.45</c:v>
                </c:pt>
                <c:pt idx="6">
                  <c:v>71.56</c:v>
                </c:pt>
                <c:pt idx="7">
                  <c:v>71.449929999999995</c:v>
                </c:pt>
              </c:numCache>
            </c:numRef>
          </c:val>
          <c:smooth val="0"/>
          <c:extLst>
            <c:ext xmlns:c16="http://schemas.microsoft.com/office/drawing/2014/chart" uri="{C3380CC4-5D6E-409C-BE32-E72D297353CC}">
              <c16:uniqueId val="{00000002-C364-9A4B-8145-B1D816A32010}"/>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'16'!$U$4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'17'!$AE$26</c:f>
              <c:strCache>
                <c:ptCount val="1"/>
                <c:pt idx="0">
                  <c:v>Richmond</c:v>
                </c:pt>
              </c:strCache>
            </c:strRef>
          </c:tx>
          <c:spPr>
            <a:solidFill>
              <a:srgbClr val="7030A0"/>
            </a:solidFill>
            <a:ln>
              <a:solidFill>
                <a:schemeClr val="accent4">
                  <a:lumMod val="50000"/>
                </a:schemeClr>
              </a:solidFill>
              <a:prstDash val="solid"/>
            </a:ln>
          </c:spPr>
          <c:invertIfNegative val="0"/>
          <c:cat>
            <c:strRef>
              <c:f>'17'!$AD$27:$AD$58</c:f>
              <c:strCache>
                <c:ptCount val="32"/>
                <c:pt idx="0">
                  <c:v>Havering</c:v>
                </c:pt>
                <c:pt idx="1">
                  <c:v>Richmond</c:v>
                </c:pt>
                <c:pt idx="2">
                  <c:v>Kingston</c:v>
                </c:pt>
                <c:pt idx="3">
                  <c:v>Sutton</c:v>
                </c:pt>
                <c:pt idx="4">
                  <c:v>Greenwich</c:v>
                </c:pt>
                <c:pt idx="5">
                  <c:v>Barking and Dagenham</c:v>
                </c:pt>
                <c:pt idx="6">
                  <c:v>Bromley</c:v>
                </c:pt>
                <c:pt idx="7">
                  <c:v>Lewisham</c:v>
                </c:pt>
                <c:pt idx="8">
                  <c:v>Bexley</c:v>
                </c:pt>
                <c:pt idx="9">
                  <c:v>Redbridge</c:v>
                </c:pt>
                <c:pt idx="10">
                  <c:v>Haringey</c:v>
                </c:pt>
                <c:pt idx="11">
                  <c:v>Merton</c:v>
                </c:pt>
                <c:pt idx="12">
                  <c:v>Wandsworth</c:v>
                </c:pt>
                <c:pt idx="13">
                  <c:v>Islington</c:v>
                </c:pt>
                <c:pt idx="14">
                  <c:v>Newham</c:v>
                </c:pt>
                <c:pt idx="15">
                  <c:v>Tower Hamlets</c:v>
                </c:pt>
                <c:pt idx="16">
                  <c:v>Croydon</c:v>
                </c:pt>
                <c:pt idx="17">
                  <c:v>Hammersmith and Fulham</c:v>
                </c:pt>
                <c:pt idx="18">
                  <c:v>Waltham Forest</c:v>
                </c:pt>
                <c:pt idx="19">
                  <c:v>Hackney</c:v>
                </c:pt>
                <c:pt idx="20">
                  <c:v>Enfield</c:v>
                </c:pt>
                <c:pt idx="21">
                  <c:v>Southwark</c:v>
                </c:pt>
                <c:pt idx="22">
                  <c:v>Lambeth</c:v>
                </c:pt>
                <c:pt idx="23">
                  <c:v>Barnet</c:v>
                </c:pt>
                <c:pt idx="24">
                  <c:v>Harrow</c:v>
                </c:pt>
                <c:pt idx="25">
                  <c:v>Hounslow</c:v>
                </c:pt>
                <c:pt idx="26">
                  <c:v>Westminster</c:v>
                </c:pt>
                <c:pt idx="27">
                  <c:v>Kensington and Chelsea</c:v>
                </c:pt>
                <c:pt idx="28">
                  <c:v>Camden</c:v>
                </c:pt>
                <c:pt idx="29">
                  <c:v>Ealing</c:v>
                </c:pt>
                <c:pt idx="30">
                  <c:v>Hillingdon</c:v>
                </c:pt>
                <c:pt idx="31">
                  <c:v>Brent</c:v>
                </c:pt>
              </c:strCache>
            </c:strRef>
          </c:cat>
          <c:val>
            <c:numRef>
              <c:f>'17'!$AE$27:$AE$58</c:f>
              <c:numCache>
                <c:formatCode>General</c:formatCode>
                <c:ptCount val="32"/>
                <c:pt idx="0">
                  <c:v>0</c:v>
                </c:pt>
                <c:pt idx="1">
                  <c:v>81.282619999999994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4292-7145-9918-F94686BD02EF}"/>
            </c:ext>
          </c:extLst>
        </c:ser>
        <c:ser>
          <c:idx val="1"/>
          <c:order val="1"/>
          <c:tx>
            <c:strRef>
              <c:f>'17'!$AF$26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'17'!$AD$27:$AD$58</c:f>
              <c:strCache>
                <c:ptCount val="32"/>
                <c:pt idx="0">
                  <c:v>Havering</c:v>
                </c:pt>
                <c:pt idx="1">
                  <c:v>Richmond</c:v>
                </c:pt>
                <c:pt idx="2">
                  <c:v>Kingston</c:v>
                </c:pt>
                <c:pt idx="3">
                  <c:v>Sutton</c:v>
                </c:pt>
                <c:pt idx="4">
                  <c:v>Greenwich</c:v>
                </c:pt>
                <c:pt idx="5">
                  <c:v>Barking and Dagenham</c:v>
                </c:pt>
                <c:pt idx="6">
                  <c:v>Bromley</c:v>
                </c:pt>
                <c:pt idx="7">
                  <c:v>Lewisham</c:v>
                </c:pt>
                <c:pt idx="8">
                  <c:v>Bexley</c:v>
                </c:pt>
                <c:pt idx="9">
                  <c:v>Redbridge</c:v>
                </c:pt>
                <c:pt idx="10">
                  <c:v>Haringey</c:v>
                </c:pt>
                <c:pt idx="11">
                  <c:v>Merton</c:v>
                </c:pt>
                <c:pt idx="12">
                  <c:v>Wandsworth</c:v>
                </c:pt>
                <c:pt idx="13">
                  <c:v>Islington</c:v>
                </c:pt>
                <c:pt idx="14">
                  <c:v>Newham</c:v>
                </c:pt>
                <c:pt idx="15">
                  <c:v>Tower Hamlets</c:v>
                </c:pt>
                <c:pt idx="16">
                  <c:v>Croydon</c:v>
                </c:pt>
                <c:pt idx="17">
                  <c:v>Hammersmith and Fulham</c:v>
                </c:pt>
                <c:pt idx="18">
                  <c:v>Waltham Forest</c:v>
                </c:pt>
                <c:pt idx="19">
                  <c:v>Hackney</c:v>
                </c:pt>
                <c:pt idx="20">
                  <c:v>Enfield</c:v>
                </c:pt>
                <c:pt idx="21">
                  <c:v>Southwark</c:v>
                </c:pt>
                <c:pt idx="22">
                  <c:v>Lambeth</c:v>
                </c:pt>
                <c:pt idx="23">
                  <c:v>Barnet</c:v>
                </c:pt>
                <c:pt idx="24">
                  <c:v>Harrow</c:v>
                </c:pt>
                <c:pt idx="25">
                  <c:v>Hounslow</c:v>
                </c:pt>
                <c:pt idx="26">
                  <c:v>Westminster</c:v>
                </c:pt>
                <c:pt idx="27">
                  <c:v>Kensington and Chelsea</c:v>
                </c:pt>
                <c:pt idx="28">
                  <c:v>Camden</c:v>
                </c:pt>
                <c:pt idx="29">
                  <c:v>Ealing</c:v>
                </c:pt>
                <c:pt idx="30">
                  <c:v>Hillingdon</c:v>
                </c:pt>
                <c:pt idx="31">
                  <c:v>Brent</c:v>
                </c:pt>
              </c:strCache>
            </c:strRef>
          </c:cat>
          <c:val>
            <c:numRef>
              <c:f>'17'!$AF$27:$AF$58</c:f>
              <c:numCache>
                <c:formatCode>General</c:formatCode>
                <c:ptCount val="32"/>
                <c:pt idx="0">
                  <c:v>0</c:v>
                </c:pt>
                <c:pt idx="1">
                  <c:v>0</c:v>
                </c:pt>
                <c:pt idx="2">
                  <c:v>80.787040000000005</c:v>
                </c:pt>
                <c:pt idx="3">
                  <c:v>79.652469999999994</c:v>
                </c:pt>
                <c:pt idx="4">
                  <c:v>0</c:v>
                </c:pt>
                <c:pt idx="5">
                  <c:v>0</c:v>
                </c:pt>
                <c:pt idx="6">
                  <c:v>76.473249999999993</c:v>
                </c:pt>
                <c:pt idx="7">
                  <c:v>0</c:v>
                </c:pt>
                <c:pt idx="8">
                  <c:v>0</c:v>
                </c:pt>
                <c:pt idx="9">
                  <c:v>0</c:v>
                </c:pt>
                <c:pt idx="10">
                  <c:v>0</c:v>
                </c:pt>
                <c:pt idx="11">
                  <c:v>72.330100000000002</c:v>
                </c:pt>
                <c:pt idx="12">
                  <c:v>0</c:v>
                </c:pt>
                <c:pt idx="13">
                  <c:v>0</c:v>
                </c:pt>
                <c:pt idx="14">
                  <c:v>0</c:v>
                </c:pt>
                <c:pt idx="15">
                  <c:v>0</c:v>
                </c:pt>
                <c:pt idx="16">
                  <c:v>0</c:v>
                </c:pt>
                <c:pt idx="17">
                  <c:v>0</c:v>
                </c:pt>
                <c:pt idx="18">
                  <c:v>0</c:v>
                </c:pt>
                <c:pt idx="19">
                  <c:v>0</c:v>
                </c:pt>
                <c:pt idx="20">
                  <c:v>0</c:v>
                </c:pt>
                <c:pt idx="21">
                  <c:v>0</c:v>
                </c:pt>
                <c:pt idx="22">
                  <c:v>0</c:v>
                </c:pt>
                <c:pt idx="23">
                  <c:v>49.180999999999997</c:v>
                </c:pt>
                <c:pt idx="24">
                  <c:v>46.169089999999997</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4292-7145-9918-F94686BD02EF}"/>
            </c:ext>
          </c:extLst>
        </c:ser>
        <c:ser>
          <c:idx val="2"/>
          <c:order val="2"/>
          <c:tx>
            <c:strRef>
              <c:f>'17'!$AG$26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'17'!$AD$27:$AD$58</c:f>
              <c:strCache>
                <c:ptCount val="32"/>
                <c:pt idx="0">
                  <c:v>Havering</c:v>
                </c:pt>
                <c:pt idx="1">
                  <c:v>Richmond</c:v>
                </c:pt>
                <c:pt idx="2">
                  <c:v>Kingston</c:v>
                </c:pt>
                <c:pt idx="3">
                  <c:v>Sutton</c:v>
                </c:pt>
                <c:pt idx="4">
                  <c:v>Greenwich</c:v>
                </c:pt>
                <c:pt idx="5">
                  <c:v>Barking and Dagenham</c:v>
                </c:pt>
                <c:pt idx="6">
                  <c:v>Bromley</c:v>
                </c:pt>
                <c:pt idx="7">
                  <c:v>Lewisham</c:v>
                </c:pt>
                <c:pt idx="8">
                  <c:v>Bexley</c:v>
                </c:pt>
                <c:pt idx="9">
                  <c:v>Redbridge</c:v>
                </c:pt>
                <c:pt idx="10">
                  <c:v>Haringey</c:v>
                </c:pt>
                <c:pt idx="11">
                  <c:v>Merton</c:v>
                </c:pt>
                <c:pt idx="12">
                  <c:v>Wandsworth</c:v>
                </c:pt>
                <c:pt idx="13">
                  <c:v>Islington</c:v>
                </c:pt>
                <c:pt idx="14">
                  <c:v>Newham</c:v>
                </c:pt>
                <c:pt idx="15">
                  <c:v>Tower Hamlets</c:v>
                </c:pt>
                <c:pt idx="16">
                  <c:v>Croydon</c:v>
                </c:pt>
                <c:pt idx="17">
                  <c:v>Hammersmith and Fulham</c:v>
                </c:pt>
                <c:pt idx="18">
                  <c:v>Waltham Forest</c:v>
                </c:pt>
                <c:pt idx="19">
                  <c:v>Hackney</c:v>
                </c:pt>
                <c:pt idx="20">
                  <c:v>Enfield</c:v>
                </c:pt>
                <c:pt idx="21">
                  <c:v>Southwark</c:v>
                </c:pt>
                <c:pt idx="22">
                  <c:v>Lambeth</c:v>
                </c:pt>
                <c:pt idx="23">
                  <c:v>Barnet</c:v>
                </c:pt>
                <c:pt idx="24">
                  <c:v>Harrow</c:v>
                </c:pt>
                <c:pt idx="25">
                  <c:v>Hounslow</c:v>
                </c:pt>
                <c:pt idx="26">
                  <c:v>Westminster</c:v>
                </c:pt>
                <c:pt idx="27">
                  <c:v>Kensington and Chelsea</c:v>
                </c:pt>
                <c:pt idx="28">
                  <c:v>Camden</c:v>
                </c:pt>
                <c:pt idx="29">
                  <c:v>Ealing</c:v>
                </c:pt>
                <c:pt idx="30">
                  <c:v>Hillingdon</c:v>
                </c:pt>
                <c:pt idx="31">
                  <c:v>Brent</c:v>
                </c:pt>
              </c:strCache>
            </c:strRef>
          </c:cat>
          <c:val>
            <c:numRef>
              <c:f>'17'!$AG$27:$AG$58</c:f>
              <c:numCache>
                <c:formatCode>General</c:formatCode>
                <c:ptCount val="32"/>
                <c:pt idx="0">
                  <c:v>82.176230000000004</c:v>
                </c:pt>
                <c:pt idx="1">
                  <c:v>0</c:v>
                </c:pt>
                <c:pt idx="2">
                  <c:v>0</c:v>
                </c:pt>
                <c:pt idx="3">
                  <c:v>0</c:v>
                </c:pt>
                <c:pt idx="4">
                  <c:v>79.465450000000004</c:v>
                </c:pt>
                <c:pt idx="5">
                  <c:v>76.714100000000002</c:v>
                </c:pt>
                <c:pt idx="6">
                  <c:v>0</c:v>
                </c:pt>
                <c:pt idx="7">
                  <c:v>74.830510000000004</c:v>
                </c:pt>
                <c:pt idx="8">
                  <c:v>73.377049999999997</c:v>
                </c:pt>
                <c:pt idx="9">
                  <c:v>72.988510000000005</c:v>
                </c:pt>
                <c:pt idx="10">
                  <c:v>72.333330000000004</c:v>
                </c:pt>
                <c:pt idx="11">
                  <c:v>0</c:v>
                </c:pt>
                <c:pt idx="12">
                  <c:v>68.298029999999997</c:v>
                </c:pt>
                <c:pt idx="13">
                  <c:v>66.849320000000006</c:v>
                </c:pt>
                <c:pt idx="14">
                  <c:v>64.038790000000006</c:v>
                </c:pt>
                <c:pt idx="15">
                  <c:v>58.953719999999997</c:v>
                </c:pt>
                <c:pt idx="16">
                  <c:v>57.968400000000003</c:v>
                </c:pt>
                <c:pt idx="17">
                  <c:v>57.507739999999998</c:v>
                </c:pt>
                <c:pt idx="18">
                  <c:v>53.99485</c:v>
                </c:pt>
                <c:pt idx="19">
                  <c:v>53.817909999999998</c:v>
                </c:pt>
                <c:pt idx="20">
                  <c:v>52.949060000000003</c:v>
                </c:pt>
                <c:pt idx="21">
                  <c:v>52.738039999999998</c:v>
                </c:pt>
                <c:pt idx="22">
                  <c:v>50.263750000000002</c:v>
                </c:pt>
                <c:pt idx="23">
                  <c:v>0</c:v>
                </c:pt>
                <c:pt idx="24">
                  <c:v>0</c:v>
                </c:pt>
                <c:pt idx="25">
                  <c:v>45.420090000000002</c:v>
                </c:pt>
                <c:pt idx="26">
                  <c:v>42.8</c:v>
                </c:pt>
                <c:pt idx="27">
                  <c:v>41.029209999999999</c:v>
                </c:pt>
                <c:pt idx="28">
                  <c:v>37.479669999999999</c:v>
                </c:pt>
                <c:pt idx="29">
                  <c:v>33.844070000000002</c:v>
                </c:pt>
                <c:pt idx="30">
                  <c:v>30.961020000000001</c:v>
                </c:pt>
                <c:pt idx="31">
                  <c:v>22.921479999999999</c:v>
                </c:pt>
              </c:numCache>
            </c:numRef>
          </c:val>
          <c:extLst>
            <c:ext xmlns:c16="http://schemas.microsoft.com/office/drawing/2014/chart" uri="{C3380CC4-5D6E-409C-BE32-E72D297353CC}">
              <c16:uniqueId val="{00000002-4292-7145-9918-F94686BD02EF}"/>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'17'!$AH$26</c:f>
              <c:strCache>
                <c:ptCount val="1"/>
                <c:pt idx="0">
                  <c:v>London</c:v>
                </c:pt>
              </c:strCache>
            </c:strRef>
          </c:tx>
          <c:spPr>
            <a:ln w="31750">
              <a:solidFill>
                <a:schemeClr val="bg1">
                  <a:lumMod val="50000"/>
                </a:schemeClr>
              </a:solidFill>
              <a:prstDash val="solid"/>
            </a:ln>
          </c:spPr>
          <c:marker>
            <c:symbol val="none"/>
          </c:marker>
          <c:cat>
            <c:strRef>
              <c:f>'17'!$AD$27:$AD$58</c:f>
              <c:strCache>
                <c:ptCount val="32"/>
                <c:pt idx="0">
                  <c:v>Havering</c:v>
                </c:pt>
                <c:pt idx="1">
                  <c:v>Richmond</c:v>
                </c:pt>
                <c:pt idx="2">
                  <c:v>Kingston</c:v>
                </c:pt>
                <c:pt idx="3">
                  <c:v>Sutton</c:v>
                </c:pt>
                <c:pt idx="4">
                  <c:v>Greenwich</c:v>
                </c:pt>
                <c:pt idx="5">
                  <c:v>Barking and Dagenham</c:v>
                </c:pt>
                <c:pt idx="6">
                  <c:v>Bromley</c:v>
                </c:pt>
                <c:pt idx="7">
                  <c:v>Lewisham</c:v>
                </c:pt>
                <c:pt idx="8">
                  <c:v>Bexley</c:v>
                </c:pt>
                <c:pt idx="9">
                  <c:v>Redbridge</c:v>
                </c:pt>
                <c:pt idx="10">
                  <c:v>Haringey</c:v>
                </c:pt>
                <c:pt idx="11">
                  <c:v>Merton</c:v>
                </c:pt>
                <c:pt idx="12">
                  <c:v>Wandsworth</c:v>
                </c:pt>
                <c:pt idx="13">
                  <c:v>Islington</c:v>
                </c:pt>
                <c:pt idx="14">
                  <c:v>Newham</c:v>
                </c:pt>
                <c:pt idx="15">
                  <c:v>Tower Hamlets</c:v>
                </c:pt>
                <c:pt idx="16">
                  <c:v>Croydon</c:v>
                </c:pt>
                <c:pt idx="17">
                  <c:v>Hammersmith and Fulham</c:v>
                </c:pt>
                <c:pt idx="18">
                  <c:v>Waltham Forest</c:v>
                </c:pt>
                <c:pt idx="19">
                  <c:v>Hackney</c:v>
                </c:pt>
                <c:pt idx="20">
                  <c:v>Enfield</c:v>
                </c:pt>
                <c:pt idx="21">
                  <c:v>Southwark</c:v>
                </c:pt>
                <c:pt idx="22">
                  <c:v>Lambeth</c:v>
                </c:pt>
                <c:pt idx="23">
                  <c:v>Barnet</c:v>
                </c:pt>
                <c:pt idx="24">
                  <c:v>Harrow</c:v>
                </c:pt>
                <c:pt idx="25">
                  <c:v>Hounslow</c:v>
                </c:pt>
                <c:pt idx="26">
                  <c:v>Westminster</c:v>
                </c:pt>
                <c:pt idx="27">
                  <c:v>Kensington and Chelsea</c:v>
                </c:pt>
                <c:pt idx="28">
                  <c:v>Camden</c:v>
                </c:pt>
                <c:pt idx="29">
                  <c:v>Ealing</c:v>
                </c:pt>
                <c:pt idx="30">
                  <c:v>Hillingdon</c:v>
                </c:pt>
                <c:pt idx="31">
                  <c:v>Brent</c:v>
                </c:pt>
              </c:strCache>
            </c:strRef>
          </c:cat>
          <c:val>
            <c:numRef>
              <c:f>'17'!$AH$27:$AH$58</c:f>
              <c:numCache>
                <c:formatCode>General</c:formatCode>
                <c:ptCount val="32"/>
                <c:pt idx="0">
                  <c:v>58.99</c:v>
                </c:pt>
                <c:pt idx="1">
                  <c:v>58.99</c:v>
                </c:pt>
                <c:pt idx="2">
                  <c:v>58.99</c:v>
                </c:pt>
                <c:pt idx="3">
                  <c:v>58.99</c:v>
                </c:pt>
                <c:pt idx="4">
                  <c:v>58.99</c:v>
                </c:pt>
                <c:pt idx="5">
                  <c:v>58.99</c:v>
                </c:pt>
                <c:pt idx="6">
                  <c:v>58.99</c:v>
                </c:pt>
                <c:pt idx="7">
                  <c:v>58.99</c:v>
                </c:pt>
                <c:pt idx="8">
                  <c:v>58.99</c:v>
                </c:pt>
                <c:pt idx="9">
                  <c:v>58.99</c:v>
                </c:pt>
                <c:pt idx="10">
                  <c:v>58.99</c:v>
                </c:pt>
                <c:pt idx="11">
                  <c:v>58.99</c:v>
                </c:pt>
                <c:pt idx="12">
                  <c:v>58.99</c:v>
                </c:pt>
                <c:pt idx="13">
                  <c:v>58.99</c:v>
                </c:pt>
                <c:pt idx="14">
                  <c:v>58.99</c:v>
                </c:pt>
                <c:pt idx="15">
                  <c:v>58.99</c:v>
                </c:pt>
                <c:pt idx="16">
                  <c:v>58.99</c:v>
                </c:pt>
                <c:pt idx="17">
                  <c:v>58.99</c:v>
                </c:pt>
                <c:pt idx="18">
                  <c:v>58.99</c:v>
                </c:pt>
                <c:pt idx="19">
                  <c:v>58.99</c:v>
                </c:pt>
                <c:pt idx="20">
                  <c:v>58.99</c:v>
                </c:pt>
                <c:pt idx="21">
                  <c:v>58.99</c:v>
                </c:pt>
                <c:pt idx="22">
                  <c:v>58.99</c:v>
                </c:pt>
                <c:pt idx="23">
                  <c:v>58.99</c:v>
                </c:pt>
                <c:pt idx="24">
                  <c:v>58.99</c:v>
                </c:pt>
                <c:pt idx="25">
                  <c:v>58.99</c:v>
                </c:pt>
                <c:pt idx="26">
                  <c:v>58.99</c:v>
                </c:pt>
                <c:pt idx="27">
                  <c:v>58.99</c:v>
                </c:pt>
                <c:pt idx="28">
                  <c:v>58.99</c:v>
                </c:pt>
                <c:pt idx="29">
                  <c:v>58.99</c:v>
                </c:pt>
                <c:pt idx="30">
                  <c:v>58.99</c:v>
                </c:pt>
                <c:pt idx="31">
                  <c:v>58.99</c:v>
                </c:pt>
              </c:numCache>
            </c:numRef>
          </c:val>
          <c:smooth val="0"/>
          <c:extLst>
            <c:ext xmlns:c16="http://schemas.microsoft.com/office/drawing/2014/chart" uri="{C3380CC4-5D6E-409C-BE32-E72D297353CC}">
              <c16:uniqueId val="{00000003-4292-7145-9918-F94686BD02EF}"/>
            </c:ext>
          </c:extLst>
        </c:ser>
        <c:ser>
          <c:idx val="4"/>
          <c:order val="4"/>
          <c:tx>
            <c:strRef>
              <c:f>'17'!$AI$26</c:f>
              <c:strCache>
                <c:ptCount val="1"/>
                <c:pt idx="0">
                  <c:v>England</c:v>
                </c:pt>
              </c:strCache>
            </c:strRef>
          </c:tx>
          <c:spPr>
            <a:ln w="31750">
              <a:solidFill>
                <a:schemeClr val="tx1"/>
              </a:solidFill>
              <a:prstDash val="solid"/>
            </a:ln>
          </c:spPr>
          <c:marker>
            <c:symbol val="none"/>
          </c:marker>
          <c:cat>
            <c:strRef>
              <c:f>'17'!$AD$27:$AD$58</c:f>
              <c:strCache>
                <c:ptCount val="32"/>
                <c:pt idx="0">
                  <c:v>Havering</c:v>
                </c:pt>
                <c:pt idx="1">
                  <c:v>Richmond</c:v>
                </c:pt>
                <c:pt idx="2">
                  <c:v>Kingston</c:v>
                </c:pt>
                <c:pt idx="3">
                  <c:v>Sutton</c:v>
                </c:pt>
                <c:pt idx="4">
                  <c:v>Greenwich</c:v>
                </c:pt>
                <c:pt idx="5">
                  <c:v>Barking and Dagenham</c:v>
                </c:pt>
                <c:pt idx="6">
                  <c:v>Bromley</c:v>
                </c:pt>
                <c:pt idx="7">
                  <c:v>Lewisham</c:v>
                </c:pt>
                <c:pt idx="8">
                  <c:v>Bexley</c:v>
                </c:pt>
                <c:pt idx="9">
                  <c:v>Redbridge</c:v>
                </c:pt>
                <c:pt idx="10">
                  <c:v>Haringey</c:v>
                </c:pt>
                <c:pt idx="11">
                  <c:v>Merton</c:v>
                </c:pt>
                <c:pt idx="12">
                  <c:v>Wandsworth</c:v>
                </c:pt>
                <c:pt idx="13">
                  <c:v>Islington</c:v>
                </c:pt>
                <c:pt idx="14">
                  <c:v>Newham</c:v>
                </c:pt>
                <c:pt idx="15">
                  <c:v>Tower Hamlets</c:v>
                </c:pt>
                <c:pt idx="16">
                  <c:v>Croydon</c:v>
                </c:pt>
                <c:pt idx="17">
                  <c:v>Hammersmith and Fulham</c:v>
                </c:pt>
                <c:pt idx="18">
                  <c:v>Waltham Forest</c:v>
                </c:pt>
                <c:pt idx="19">
                  <c:v>Hackney</c:v>
                </c:pt>
                <c:pt idx="20">
                  <c:v>Enfield</c:v>
                </c:pt>
                <c:pt idx="21">
                  <c:v>Southwark</c:v>
                </c:pt>
                <c:pt idx="22">
                  <c:v>Lambeth</c:v>
                </c:pt>
                <c:pt idx="23">
                  <c:v>Barnet</c:v>
                </c:pt>
                <c:pt idx="24">
                  <c:v>Harrow</c:v>
                </c:pt>
                <c:pt idx="25">
                  <c:v>Hounslow</c:v>
                </c:pt>
                <c:pt idx="26">
                  <c:v>Westminster</c:v>
                </c:pt>
                <c:pt idx="27">
                  <c:v>Kensington and Chelsea</c:v>
                </c:pt>
                <c:pt idx="28">
                  <c:v>Camden</c:v>
                </c:pt>
                <c:pt idx="29">
                  <c:v>Ealing</c:v>
                </c:pt>
                <c:pt idx="30">
                  <c:v>Hillingdon</c:v>
                </c:pt>
                <c:pt idx="31">
                  <c:v>Brent</c:v>
                </c:pt>
              </c:strCache>
            </c:strRef>
          </c:cat>
          <c:val>
            <c:numRef>
              <c:f>'17'!$AI$27:$AI$58</c:f>
              <c:numCache>
                <c:formatCode>General</c:formatCode>
                <c:ptCount val="32"/>
                <c:pt idx="0">
                  <c:v>71.290000000000006</c:v>
                </c:pt>
                <c:pt idx="1">
                  <c:v>71.290000000000006</c:v>
                </c:pt>
                <c:pt idx="2">
                  <c:v>71.290000000000006</c:v>
                </c:pt>
                <c:pt idx="3">
                  <c:v>71.290000000000006</c:v>
                </c:pt>
                <c:pt idx="4">
                  <c:v>71.290000000000006</c:v>
                </c:pt>
                <c:pt idx="5">
                  <c:v>71.290000000000006</c:v>
                </c:pt>
                <c:pt idx="6">
                  <c:v>71.290000000000006</c:v>
                </c:pt>
                <c:pt idx="7">
                  <c:v>71.290000000000006</c:v>
                </c:pt>
                <c:pt idx="8">
                  <c:v>71.290000000000006</c:v>
                </c:pt>
                <c:pt idx="9">
                  <c:v>71.290000000000006</c:v>
                </c:pt>
                <c:pt idx="10">
                  <c:v>71.290000000000006</c:v>
                </c:pt>
                <c:pt idx="11">
                  <c:v>71.290000000000006</c:v>
                </c:pt>
                <c:pt idx="12">
                  <c:v>71.290000000000006</c:v>
                </c:pt>
                <c:pt idx="13">
                  <c:v>71.290000000000006</c:v>
                </c:pt>
                <c:pt idx="14">
                  <c:v>71.290000000000006</c:v>
                </c:pt>
                <c:pt idx="15">
                  <c:v>71.290000000000006</c:v>
                </c:pt>
                <c:pt idx="16">
                  <c:v>71.290000000000006</c:v>
                </c:pt>
                <c:pt idx="17">
                  <c:v>71.290000000000006</c:v>
                </c:pt>
                <c:pt idx="18">
                  <c:v>71.290000000000006</c:v>
                </c:pt>
                <c:pt idx="19">
                  <c:v>71.290000000000006</c:v>
                </c:pt>
                <c:pt idx="20">
                  <c:v>71.290000000000006</c:v>
                </c:pt>
                <c:pt idx="21">
                  <c:v>71.290000000000006</c:v>
                </c:pt>
                <c:pt idx="22">
                  <c:v>71.290000000000006</c:v>
                </c:pt>
                <c:pt idx="23">
                  <c:v>71.290000000000006</c:v>
                </c:pt>
                <c:pt idx="24">
                  <c:v>71.290000000000006</c:v>
                </c:pt>
                <c:pt idx="25">
                  <c:v>71.290000000000006</c:v>
                </c:pt>
                <c:pt idx="26">
                  <c:v>71.290000000000006</c:v>
                </c:pt>
                <c:pt idx="27">
                  <c:v>71.290000000000006</c:v>
                </c:pt>
                <c:pt idx="28">
                  <c:v>71.290000000000006</c:v>
                </c:pt>
                <c:pt idx="29">
                  <c:v>71.290000000000006</c:v>
                </c:pt>
                <c:pt idx="30">
                  <c:v>71.290000000000006</c:v>
                </c:pt>
                <c:pt idx="31">
                  <c:v>71.290000000000006</c:v>
                </c:pt>
              </c:numCache>
            </c:numRef>
          </c:val>
          <c:smooth val="0"/>
          <c:extLst>
            <c:ext xmlns:c16="http://schemas.microsoft.com/office/drawing/2014/chart" uri="{C3380CC4-5D6E-409C-BE32-E72D297353CC}">
              <c16:uniqueId val="{00000004-4292-7145-9918-F94686BD02EF}"/>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'17'!$U$4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'17'!$Y$1</c:f>
              <c:strCache>
                <c:ptCount val="1"/>
                <c:pt idx="0">
                  <c:v>England</c:v>
                </c:pt>
              </c:strCache>
            </c:strRef>
          </c:tx>
          <c:spPr>
            <a:ln w="38100">
              <a:solidFill>
                <a:schemeClr val="tx1"/>
              </a:solidFill>
              <a:prstDash val="solid"/>
            </a:ln>
          </c:spPr>
          <c:marker>
            <c:symbol val="none"/>
          </c:marker>
          <c:cat>
            <c:strRef>
              <c:f>'17'!$X$2:$X$11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'17'!$Y$2:$Y$11</c:f>
              <c:numCache>
                <c:formatCode>General</c:formatCode>
                <c:ptCount val="10"/>
                <c:pt idx="0">
                  <c:v>91.11</c:v>
                </c:pt>
                <c:pt idx="1">
                  <c:v>89.4</c:v>
                </c:pt>
                <c:pt idx="2">
                  <c:v>86.99</c:v>
                </c:pt>
                <c:pt idx="3">
                  <c:v>87.22</c:v>
                </c:pt>
                <c:pt idx="4">
                  <c:v>86.92</c:v>
                </c:pt>
                <c:pt idx="5">
                  <c:v>88.01</c:v>
                </c:pt>
                <c:pt idx="6">
                  <c:v>59.19</c:v>
                </c:pt>
                <c:pt idx="7">
                  <c:v>76.66</c:v>
                </c:pt>
                <c:pt idx="8">
                  <c:v>69.599999999999994</c:v>
                </c:pt>
                <c:pt idx="9">
                  <c:v>71.290000000000006</c:v>
                </c:pt>
              </c:numCache>
            </c:numRef>
          </c:val>
          <c:smooth val="0"/>
          <c:extLst>
            <c:ext xmlns:c16="http://schemas.microsoft.com/office/drawing/2014/chart" uri="{C3380CC4-5D6E-409C-BE32-E72D297353CC}">
              <c16:uniqueId val="{00000000-5D97-7C40-8757-5CABA5B12E96}"/>
            </c:ext>
          </c:extLst>
        </c:ser>
        <c:ser>
          <c:idx val="1"/>
          <c:order val="1"/>
          <c:tx>
            <c:strRef>
              <c:f>'17'!$Z$1</c:f>
              <c:strCache>
                <c:ptCount val="1"/>
                <c:pt idx="0">
                  <c:v>London</c:v>
                </c:pt>
              </c:strCache>
            </c:strRef>
          </c:tx>
          <c:spPr>
            <a:ln w="38100">
              <a:solidFill>
                <a:schemeClr val="bg1">
                  <a:lumMod val="50000"/>
                </a:schemeClr>
              </a:solidFill>
              <a:prstDash val="solid"/>
            </a:ln>
          </c:spPr>
          <c:marker>
            <c:symbol val="none"/>
          </c:marker>
          <c:cat>
            <c:strRef>
              <c:f>'17'!$X$2:$X$11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'17'!$Z$2:$Z$11</c:f>
              <c:numCache>
                <c:formatCode>General</c:formatCode>
                <c:ptCount val="10"/>
                <c:pt idx="0">
                  <c:v>85.3</c:v>
                </c:pt>
                <c:pt idx="1">
                  <c:v>83.8</c:v>
                </c:pt>
                <c:pt idx="2">
                  <c:v>83.88</c:v>
                </c:pt>
                <c:pt idx="3">
                  <c:v>83.84</c:v>
                </c:pt>
                <c:pt idx="4">
                  <c:v>80.97</c:v>
                </c:pt>
                <c:pt idx="5">
                  <c:v>83.74</c:v>
                </c:pt>
                <c:pt idx="6">
                  <c:v>38.39</c:v>
                </c:pt>
                <c:pt idx="7">
                  <c:v>70.95</c:v>
                </c:pt>
                <c:pt idx="8">
                  <c:v>61.62</c:v>
                </c:pt>
                <c:pt idx="9">
                  <c:v>58.99</c:v>
                </c:pt>
              </c:numCache>
            </c:numRef>
          </c:val>
          <c:smooth val="0"/>
          <c:extLst>
            <c:ext xmlns:c16="http://schemas.microsoft.com/office/drawing/2014/chart" uri="{C3380CC4-5D6E-409C-BE32-E72D297353CC}">
              <c16:uniqueId val="{00000001-5D97-7C40-8757-5CABA5B12E96}"/>
            </c:ext>
          </c:extLst>
        </c:ser>
        <c:ser>
          <c:idx val="2"/>
          <c:order val="2"/>
          <c:tx>
            <c:strRef>
              <c:f>'17'!$AA$1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'17'!$AA$2:$AA$11</c:f>
              <c:numCache>
                <c:formatCode>General</c:formatCode>
                <c:ptCount val="10"/>
                <c:pt idx="0">
                  <c:v>89.6</c:v>
                </c:pt>
                <c:pt idx="1">
                  <c:v>76.900000000000006</c:v>
                </c:pt>
                <c:pt idx="2">
                  <c:v>86.5</c:v>
                </c:pt>
                <c:pt idx="3">
                  <c:v>85.04</c:v>
                </c:pt>
                <c:pt idx="4">
                  <c:v>89.23</c:v>
                </c:pt>
                <c:pt idx="5">
                  <c:v>88.59</c:v>
                </c:pt>
                <c:pt idx="6">
                  <c:v>0</c:v>
                </c:pt>
                <c:pt idx="7">
                  <c:v>83.4</c:v>
                </c:pt>
                <c:pt idx="8">
                  <c:v>77.3</c:v>
                </c:pt>
                <c:pt idx="9">
                  <c:v>81.282619999999994</c:v>
                </c:pt>
              </c:numCache>
            </c:numRef>
          </c:val>
          <c:smooth val="0"/>
          <c:extLst>
            <c:ext xmlns:c16="http://schemas.microsoft.com/office/drawing/2014/chart" uri="{C3380CC4-5D6E-409C-BE32-E72D297353CC}">
              <c16:uniqueId val="{00000002-5D97-7C40-8757-5CABA5B12E96}"/>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'17'!$U$4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'18'!$AE$26</c:f>
              <c:strCache>
                <c:ptCount val="1"/>
                <c:pt idx="0">
                  <c:v>Richmond</c:v>
                </c:pt>
              </c:strCache>
            </c:strRef>
          </c:tx>
          <c:spPr>
            <a:solidFill>
              <a:srgbClr val="7030A0"/>
            </a:solidFill>
            <a:ln>
              <a:solidFill>
                <a:schemeClr val="accent4">
                  <a:lumMod val="50000"/>
                </a:schemeClr>
              </a:solidFill>
              <a:prstDash val="solid"/>
            </a:ln>
          </c:spPr>
          <c:invertIfNegative val="0"/>
          <c:cat>
            <c:strRef>
              <c:f>'18'!$AD$27:$AD$58</c:f>
              <c:strCache>
                <c:ptCount val="32"/>
                <c:pt idx="0">
                  <c:v>Kingston</c:v>
                </c:pt>
                <c:pt idx="1">
                  <c:v>Richmond</c:v>
                </c:pt>
                <c:pt idx="2">
                  <c:v>Sutton</c:v>
                </c:pt>
                <c:pt idx="3">
                  <c:v>Bromley</c:v>
                </c:pt>
                <c:pt idx="4">
                  <c:v>Hillingdon</c:v>
                </c:pt>
                <c:pt idx="5">
                  <c:v>Harrow</c:v>
                </c:pt>
                <c:pt idx="6">
                  <c:v>Hounslow</c:v>
                </c:pt>
                <c:pt idx="7">
                  <c:v>Ealing</c:v>
                </c:pt>
                <c:pt idx="8">
                  <c:v>Bexley</c:v>
                </c:pt>
                <c:pt idx="9">
                  <c:v>Redbridge</c:v>
                </c:pt>
                <c:pt idx="10">
                  <c:v>Havering</c:v>
                </c:pt>
                <c:pt idx="11">
                  <c:v>Merton</c:v>
                </c:pt>
                <c:pt idx="12">
                  <c:v>Tower Hamlets</c:v>
                </c:pt>
                <c:pt idx="13">
                  <c:v>Greenwich</c:v>
                </c:pt>
                <c:pt idx="14">
                  <c:v>Newham</c:v>
                </c:pt>
                <c:pt idx="15">
                  <c:v>Barking and Dagenham</c:v>
                </c:pt>
                <c:pt idx="16">
                  <c:v>Barnet</c:v>
                </c:pt>
                <c:pt idx="17">
                  <c:v>Wandsworth</c:v>
                </c:pt>
                <c:pt idx="18">
                  <c:v>Croydon</c:v>
                </c:pt>
                <c:pt idx="19">
                  <c:v>Brent</c:v>
                </c:pt>
                <c:pt idx="20">
                  <c:v>Southwark</c:v>
                </c:pt>
                <c:pt idx="21">
                  <c:v>Islington</c:v>
                </c:pt>
                <c:pt idx="22">
                  <c:v>Camden</c:v>
                </c:pt>
                <c:pt idx="23">
                  <c:v>Enfield</c:v>
                </c:pt>
                <c:pt idx="24">
                  <c:v>Waltham Forest</c:v>
                </c:pt>
                <c:pt idx="25">
                  <c:v>Kensington and Chelsea</c:v>
                </c:pt>
                <c:pt idx="26">
                  <c:v>Westminster</c:v>
                </c:pt>
                <c:pt idx="27">
                  <c:v>Hackney</c:v>
                </c:pt>
                <c:pt idx="28">
                  <c:v>Haringey</c:v>
                </c:pt>
                <c:pt idx="29">
                  <c:v>Lambeth</c:v>
                </c:pt>
                <c:pt idx="30">
                  <c:v>Lewisham</c:v>
                </c:pt>
                <c:pt idx="31">
                  <c:v>Hammersmith and Fulham</c:v>
                </c:pt>
              </c:strCache>
            </c:strRef>
          </c:cat>
          <c:val>
            <c:numRef>
              <c:f>'18'!$AE$27:$AE$58</c:f>
              <c:numCache>
                <c:formatCode>General</c:formatCode>
                <c:ptCount val="32"/>
                <c:pt idx="0">
                  <c:v>0</c:v>
                </c:pt>
                <c:pt idx="1">
                  <c:v>48.60389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6E0C-074A-8026-C9D1D6440F2A}"/>
            </c:ext>
          </c:extLst>
        </c:ser>
        <c:ser>
          <c:idx val="1"/>
          <c:order val="1"/>
          <c:tx>
            <c:strRef>
              <c:f>'18'!$AF$26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'18'!$AD$27:$AD$58</c:f>
              <c:strCache>
                <c:ptCount val="32"/>
                <c:pt idx="0">
                  <c:v>Kingston</c:v>
                </c:pt>
                <c:pt idx="1">
                  <c:v>Richmond</c:v>
                </c:pt>
                <c:pt idx="2">
                  <c:v>Sutton</c:v>
                </c:pt>
                <c:pt idx="3">
                  <c:v>Bromley</c:v>
                </c:pt>
                <c:pt idx="4">
                  <c:v>Hillingdon</c:v>
                </c:pt>
                <c:pt idx="5">
                  <c:v>Harrow</c:v>
                </c:pt>
                <c:pt idx="6">
                  <c:v>Hounslow</c:v>
                </c:pt>
                <c:pt idx="7">
                  <c:v>Ealing</c:v>
                </c:pt>
                <c:pt idx="8">
                  <c:v>Bexley</c:v>
                </c:pt>
                <c:pt idx="9">
                  <c:v>Redbridge</c:v>
                </c:pt>
                <c:pt idx="10">
                  <c:v>Havering</c:v>
                </c:pt>
                <c:pt idx="11">
                  <c:v>Merton</c:v>
                </c:pt>
                <c:pt idx="12">
                  <c:v>Tower Hamlets</c:v>
                </c:pt>
                <c:pt idx="13">
                  <c:v>Greenwich</c:v>
                </c:pt>
                <c:pt idx="14">
                  <c:v>Newham</c:v>
                </c:pt>
                <c:pt idx="15">
                  <c:v>Barking and Dagenham</c:v>
                </c:pt>
                <c:pt idx="16">
                  <c:v>Barnet</c:v>
                </c:pt>
                <c:pt idx="17">
                  <c:v>Wandsworth</c:v>
                </c:pt>
                <c:pt idx="18">
                  <c:v>Croydon</c:v>
                </c:pt>
                <c:pt idx="19">
                  <c:v>Brent</c:v>
                </c:pt>
                <c:pt idx="20">
                  <c:v>Southwark</c:v>
                </c:pt>
                <c:pt idx="21">
                  <c:v>Islington</c:v>
                </c:pt>
                <c:pt idx="22">
                  <c:v>Camden</c:v>
                </c:pt>
                <c:pt idx="23">
                  <c:v>Enfield</c:v>
                </c:pt>
                <c:pt idx="24">
                  <c:v>Waltham Forest</c:v>
                </c:pt>
                <c:pt idx="25">
                  <c:v>Kensington and Chelsea</c:v>
                </c:pt>
                <c:pt idx="26">
                  <c:v>Westminster</c:v>
                </c:pt>
                <c:pt idx="27">
                  <c:v>Hackney</c:v>
                </c:pt>
                <c:pt idx="28">
                  <c:v>Haringey</c:v>
                </c:pt>
                <c:pt idx="29">
                  <c:v>Lambeth</c:v>
                </c:pt>
                <c:pt idx="30">
                  <c:v>Lewisham</c:v>
                </c:pt>
                <c:pt idx="31">
                  <c:v>Hammersmith and Fulham</c:v>
                </c:pt>
              </c:strCache>
            </c:strRef>
          </c:cat>
          <c:val>
            <c:numRef>
              <c:f>'18'!$AF$27:$AF$58</c:f>
              <c:numCache>
                <c:formatCode>General</c:formatCode>
                <c:ptCount val="32"/>
                <c:pt idx="0">
                  <c:v>50.537959999999998</c:v>
                </c:pt>
                <c:pt idx="1">
                  <c:v>0</c:v>
                </c:pt>
                <c:pt idx="2">
                  <c:v>48.404679999999999</c:v>
                </c:pt>
                <c:pt idx="3">
                  <c:v>47.470080000000003</c:v>
                </c:pt>
                <c:pt idx="4">
                  <c:v>0</c:v>
                </c:pt>
                <c:pt idx="5">
                  <c:v>45.664769999999997</c:v>
                </c:pt>
                <c:pt idx="6">
                  <c:v>0</c:v>
                </c:pt>
                <c:pt idx="7">
                  <c:v>0</c:v>
                </c:pt>
                <c:pt idx="8">
                  <c:v>0</c:v>
                </c:pt>
                <c:pt idx="9">
                  <c:v>0</c:v>
                </c:pt>
                <c:pt idx="10">
                  <c:v>0</c:v>
                </c:pt>
                <c:pt idx="11">
                  <c:v>42.895919999999997</c:v>
                </c:pt>
                <c:pt idx="12">
                  <c:v>0</c:v>
                </c:pt>
                <c:pt idx="13">
                  <c:v>0</c:v>
                </c:pt>
                <c:pt idx="14">
                  <c:v>0</c:v>
                </c:pt>
                <c:pt idx="15">
                  <c:v>0</c:v>
                </c:pt>
                <c:pt idx="16">
                  <c:v>41.613860000000003</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6E0C-074A-8026-C9D1D6440F2A}"/>
            </c:ext>
          </c:extLst>
        </c:ser>
        <c:ser>
          <c:idx val="2"/>
          <c:order val="2"/>
          <c:tx>
            <c:strRef>
              <c:f>'18'!$AG$26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'18'!$AD$27:$AD$58</c:f>
              <c:strCache>
                <c:ptCount val="32"/>
                <c:pt idx="0">
                  <c:v>Kingston</c:v>
                </c:pt>
                <c:pt idx="1">
                  <c:v>Richmond</c:v>
                </c:pt>
                <c:pt idx="2">
                  <c:v>Sutton</c:v>
                </c:pt>
                <c:pt idx="3">
                  <c:v>Bromley</c:v>
                </c:pt>
                <c:pt idx="4">
                  <c:v>Hillingdon</c:v>
                </c:pt>
                <c:pt idx="5">
                  <c:v>Harrow</c:v>
                </c:pt>
                <c:pt idx="6">
                  <c:v>Hounslow</c:v>
                </c:pt>
                <c:pt idx="7">
                  <c:v>Ealing</c:v>
                </c:pt>
                <c:pt idx="8">
                  <c:v>Bexley</c:v>
                </c:pt>
                <c:pt idx="9">
                  <c:v>Redbridge</c:v>
                </c:pt>
                <c:pt idx="10">
                  <c:v>Havering</c:v>
                </c:pt>
                <c:pt idx="11">
                  <c:v>Merton</c:v>
                </c:pt>
                <c:pt idx="12">
                  <c:v>Tower Hamlets</c:v>
                </c:pt>
                <c:pt idx="13">
                  <c:v>Greenwich</c:v>
                </c:pt>
                <c:pt idx="14">
                  <c:v>Newham</c:v>
                </c:pt>
                <c:pt idx="15">
                  <c:v>Barking and Dagenham</c:v>
                </c:pt>
                <c:pt idx="16">
                  <c:v>Barnet</c:v>
                </c:pt>
                <c:pt idx="17">
                  <c:v>Wandsworth</c:v>
                </c:pt>
                <c:pt idx="18">
                  <c:v>Croydon</c:v>
                </c:pt>
                <c:pt idx="19">
                  <c:v>Brent</c:v>
                </c:pt>
                <c:pt idx="20">
                  <c:v>Southwark</c:v>
                </c:pt>
                <c:pt idx="21">
                  <c:v>Islington</c:v>
                </c:pt>
                <c:pt idx="22">
                  <c:v>Camden</c:v>
                </c:pt>
                <c:pt idx="23">
                  <c:v>Enfield</c:v>
                </c:pt>
                <c:pt idx="24">
                  <c:v>Waltham Forest</c:v>
                </c:pt>
                <c:pt idx="25">
                  <c:v>Kensington and Chelsea</c:v>
                </c:pt>
                <c:pt idx="26">
                  <c:v>Westminster</c:v>
                </c:pt>
                <c:pt idx="27">
                  <c:v>Hackney</c:v>
                </c:pt>
                <c:pt idx="28">
                  <c:v>Haringey</c:v>
                </c:pt>
                <c:pt idx="29">
                  <c:v>Lambeth</c:v>
                </c:pt>
                <c:pt idx="30">
                  <c:v>Lewisham</c:v>
                </c:pt>
                <c:pt idx="31">
                  <c:v>Hammersmith and Fulham</c:v>
                </c:pt>
              </c:strCache>
            </c:strRef>
          </c:cat>
          <c:val>
            <c:numRef>
              <c:f>'18'!$AG$27:$AG$58</c:f>
              <c:numCache>
                <c:formatCode>General</c:formatCode>
                <c:ptCount val="32"/>
                <c:pt idx="0">
                  <c:v>0</c:v>
                </c:pt>
                <c:pt idx="1">
                  <c:v>0</c:v>
                </c:pt>
                <c:pt idx="2">
                  <c:v>0</c:v>
                </c:pt>
                <c:pt idx="3">
                  <c:v>0</c:v>
                </c:pt>
                <c:pt idx="4">
                  <c:v>45.985059999999997</c:v>
                </c:pt>
                <c:pt idx="5">
                  <c:v>0</c:v>
                </c:pt>
                <c:pt idx="6">
                  <c:v>45.405070000000002</c:v>
                </c:pt>
                <c:pt idx="7">
                  <c:v>43.791469999999997</c:v>
                </c:pt>
                <c:pt idx="8">
                  <c:v>43.630569999999999</c:v>
                </c:pt>
                <c:pt idx="9">
                  <c:v>43.23265</c:v>
                </c:pt>
                <c:pt idx="10">
                  <c:v>42.99165</c:v>
                </c:pt>
                <c:pt idx="11">
                  <c:v>0</c:v>
                </c:pt>
                <c:pt idx="12">
                  <c:v>42.408180000000002</c:v>
                </c:pt>
                <c:pt idx="13">
                  <c:v>42.192349999999998</c:v>
                </c:pt>
                <c:pt idx="14">
                  <c:v>42.041490000000003</c:v>
                </c:pt>
                <c:pt idx="15">
                  <c:v>41.913020000000003</c:v>
                </c:pt>
                <c:pt idx="16">
                  <c:v>0</c:v>
                </c:pt>
                <c:pt idx="17">
                  <c:v>41.482799999999997</c:v>
                </c:pt>
                <c:pt idx="18">
                  <c:v>40.023989999999998</c:v>
                </c:pt>
                <c:pt idx="19">
                  <c:v>39.801490000000001</c:v>
                </c:pt>
                <c:pt idx="20">
                  <c:v>38.819519999999997</c:v>
                </c:pt>
                <c:pt idx="21">
                  <c:v>37.75609</c:v>
                </c:pt>
                <c:pt idx="22">
                  <c:v>37.590739999999997</c:v>
                </c:pt>
                <c:pt idx="23">
                  <c:v>37.409350000000003</c:v>
                </c:pt>
                <c:pt idx="24">
                  <c:v>37.210329999999999</c:v>
                </c:pt>
                <c:pt idx="25">
                  <c:v>37.207239999999999</c:v>
                </c:pt>
                <c:pt idx="26">
                  <c:v>36.96687</c:v>
                </c:pt>
                <c:pt idx="27">
                  <c:v>36.293410000000002</c:v>
                </c:pt>
                <c:pt idx="28">
                  <c:v>35.846769999999999</c:v>
                </c:pt>
                <c:pt idx="29">
                  <c:v>35.579700000000003</c:v>
                </c:pt>
                <c:pt idx="30">
                  <c:v>35.347479999999997</c:v>
                </c:pt>
                <c:pt idx="31">
                  <c:v>32.6785</c:v>
                </c:pt>
              </c:numCache>
            </c:numRef>
          </c:val>
          <c:extLst>
            <c:ext xmlns:c16="http://schemas.microsoft.com/office/drawing/2014/chart" uri="{C3380CC4-5D6E-409C-BE32-E72D297353CC}">
              <c16:uniqueId val="{00000002-6E0C-074A-8026-C9D1D6440F2A}"/>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'18'!$AH$26</c:f>
              <c:strCache>
                <c:ptCount val="1"/>
                <c:pt idx="0">
                  <c:v>London</c:v>
                </c:pt>
              </c:strCache>
            </c:strRef>
          </c:tx>
          <c:spPr>
            <a:ln w="31750">
              <a:solidFill>
                <a:schemeClr val="bg1">
                  <a:lumMod val="50000"/>
                </a:schemeClr>
              </a:solidFill>
              <a:prstDash val="solid"/>
            </a:ln>
          </c:spPr>
          <c:marker>
            <c:symbol val="none"/>
          </c:marker>
          <c:cat>
            <c:strRef>
              <c:f>'18'!$AD$27:$AD$58</c:f>
              <c:strCache>
                <c:ptCount val="32"/>
                <c:pt idx="0">
                  <c:v>Kingston</c:v>
                </c:pt>
                <c:pt idx="1">
                  <c:v>Richmond</c:v>
                </c:pt>
                <c:pt idx="2">
                  <c:v>Sutton</c:v>
                </c:pt>
                <c:pt idx="3">
                  <c:v>Bromley</c:v>
                </c:pt>
                <c:pt idx="4">
                  <c:v>Hillingdon</c:v>
                </c:pt>
                <c:pt idx="5">
                  <c:v>Harrow</c:v>
                </c:pt>
                <c:pt idx="6">
                  <c:v>Hounslow</c:v>
                </c:pt>
                <c:pt idx="7">
                  <c:v>Ealing</c:v>
                </c:pt>
                <c:pt idx="8">
                  <c:v>Bexley</c:v>
                </c:pt>
                <c:pt idx="9">
                  <c:v>Redbridge</c:v>
                </c:pt>
                <c:pt idx="10">
                  <c:v>Havering</c:v>
                </c:pt>
                <c:pt idx="11">
                  <c:v>Merton</c:v>
                </c:pt>
                <c:pt idx="12">
                  <c:v>Tower Hamlets</c:v>
                </c:pt>
                <c:pt idx="13">
                  <c:v>Greenwich</c:v>
                </c:pt>
                <c:pt idx="14">
                  <c:v>Newham</c:v>
                </c:pt>
                <c:pt idx="15">
                  <c:v>Barking and Dagenham</c:v>
                </c:pt>
                <c:pt idx="16">
                  <c:v>Barnet</c:v>
                </c:pt>
                <c:pt idx="17">
                  <c:v>Wandsworth</c:v>
                </c:pt>
                <c:pt idx="18">
                  <c:v>Croydon</c:v>
                </c:pt>
                <c:pt idx="19">
                  <c:v>Brent</c:v>
                </c:pt>
                <c:pt idx="20">
                  <c:v>Southwark</c:v>
                </c:pt>
                <c:pt idx="21">
                  <c:v>Islington</c:v>
                </c:pt>
                <c:pt idx="22">
                  <c:v>Camden</c:v>
                </c:pt>
                <c:pt idx="23">
                  <c:v>Enfield</c:v>
                </c:pt>
                <c:pt idx="24">
                  <c:v>Waltham Forest</c:v>
                </c:pt>
                <c:pt idx="25">
                  <c:v>Kensington and Chelsea</c:v>
                </c:pt>
                <c:pt idx="26">
                  <c:v>Westminster</c:v>
                </c:pt>
                <c:pt idx="27">
                  <c:v>Hackney</c:v>
                </c:pt>
                <c:pt idx="28">
                  <c:v>Haringey</c:v>
                </c:pt>
                <c:pt idx="29">
                  <c:v>Lambeth</c:v>
                </c:pt>
                <c:pt idx="30">
                  <c:v>Lewisham</c:v>
                </c:pt>
                <c:pt idx="31">
                  <c:v>Hammersmith and Fulham</c:v>
                </c:pt>
              </c:strCache>
            </c:strRef>
          </c:cat>
          <c:val>
            <c:numRef>
              <c:f>'18'!$AH$27:$AH$58</c:f>
              <c:numCache>
                <c:formatCode>General</c:formatCode>
                <c:ptCount val="32"/>
                <c:pt idx="0">
                  <c:v>40.94</c:v>
                </c:pt>
                <c:pt idx="1">
                  <c:v>40.94</c:v>
                </c:pt>
                <c:pt idx="2">
                  <c:v>40.94</c:v>
                </c:pt>
                <c:pt idx="3">
                  <c:v>40.94</c:v>
                </c:pt>
                <c:pt idx="4">
                  <c:v>40.94</c:v>
                </c:pt>
                <c:pt idx="5">
                  <c:v>40.94</c:v>
                </c:pt>
                <c:pt idx="6">
                  <c:v>40.94</c:v>
                </c:pt>
                <c:pt idx="7">
                  <c:v>40.94</c:v>
                </c:pt>
                <c:pt idx="8">
                  <c:v>40.94</c:v>
                </c:pt>
                <c:pt idx="9">
                  <c:v>40.94</c:v>
                </c:pt>
                <c:pt idx="10">
                  <c:v>40.94</c:v>
                </c:pt>
                <c:pt idx="11">
                  <c:v>40.94</c:v>
                </c:pt>
                <c:pt idx="12">
                  <c:v>40.94</c:v>
                </c:pt>
                <c:pt idx="13">
                  <c:v>40.94</c:v>
                </c:pt>
                <c:pt idx="14">
                  <c:v>40.94</c:v>
                </c:pt>
                <c:pt idx="15">
                  <c:v>40.94</c:v>
                </c:pt>
                <c:pt idx="16">
                  <c:v>40.94</c:v>
                </c:pt>
                <c:pt idx="17">
                  <c:v>40.94</c:v>
                </c:pt>
                <c:pt idx="18">
                  <c:v>40.94</c:v>
                </c:pt>
                <c:pt idx="19">
                  <c:v>40.94</c:v>
                </c:pt>
                <c:pt idx="20">
                  <c:v>40.94</c:v>
                </c:pt>
                <c:pt idx="21">
                  <c:v>40.94</c:v>
                </c:pt>
                <c:pt idx="22">
                  <c:v>40.94</c:v>
                </c:pt>
                <c:pt idx="23">
                  <c:v>40.94</c:v>
                </c:pt>
                <c:pt idx="24">
                  <c:v>40.94</c:v>
                </c:pt>
                <c:pt idx="25">
                  <c:v>40.94</c:v>
                </c:pt>
                <c:pt idx="26">
                  <c:v>40.94</c:v>
                </c:pt>
                <c:pt idx="27">
                  <c:v>40.94</c:v>
                </c:pt>
                <c:pt idx="28">
                  <c:v>40.94</c:v>
                </c:pt>
                <c:pt idx="29">
                  <c:v>40.94</c:v>
                </c:pt>
                <c:pt idx="30">
                  <c:v>40.94</c:v>
                </c:pt>
                <c:pt idx="31">
                  <c:v>40.94</c:v>
                </c:pt>
              </c:numCache>
            </c:numRef>
          </c:val>
          <c:smooth val="0"/>
          <c:extLst>
            <c:ext xmlns:c16="http://schemas.microsoft.com/office/drawing/2014/chart" uri="{C3380CC4-5D6E-409C-BE32-E72D297353CC}">
              <c16:uniqueId val="{00000003-6E0C-074A-8026-C9D1D6440F2A}"/>
            </c:ext>
          </c:extLst>
        </c:ser>
        <c:ser>
          <c:idx val="4"/>
          <c:order val="4"/>
          <c:tx>
            <c:strRef>
              <c:f>'18'!$AI$26</c:f>
              <c:strCache>
                <c:ptCount val="1"/>
                <c:pt idx="0">
                  <c:v>England</c:v>
                </c:pt>
              </c:strCache>
            </c:strRef>
          </c:tx>
          <c:spPr>
            <a:ln w="31750">
              <a:solidFill>
                <a:schemeClr val="tx1"/>
              </a:solidFill>
              <a:prstDash val="solid"/>
            </a:ln>
          </c:spPr>
          <c:marker>
            <c:symbol val="none"/>
          </c:marker>
          <c:cat>
            <c:strRef>
              <c:f>'18'!$AD$27:$AD$58</c:f>
              <c:strCache>
                <c:ptCount val="32"/>
                <c:pt idx="0">
                  <c:v>Kingston</c:v>
                </c:pt>
                <c:pt idx="1">
                  <c:v>Richmond</c:v>
                </c:pt>
                <c:pt idx="2">
                  <c:v>Sutton</c:v>
                </c:pt>
                <c:pt idx="3">
                  <c:v>Bromley</c:v>
                </c:pt>
                <c:pt idx="4">
                  <c:v>Hillingdon</c:v>
                </c:pt>
                <c:pt idx="5">
                  <c:v>Harrow</c:v>
                </c:pt>
                <c:pt idx="6">
                  <c:v>Hounslow</c:v>
                </c:pt>
                <c:pt idx="7">
                  <c:v>Ealing</c:v>
                </c:pt>
                <c:pt idx="8">
                  <c:v>Bexley</c:v>
                </c:pt>
                <c:pt idx="9">
                  <c:v>Redbridge</c:v>
                </c:pt>
                <c:pt idx="10">
                  <c:v>Havering</c:v>
                </c:pt>
                <c:pt idx="11">
                  <c:v>Merton</c:v>
                </c:pt>
                <c:pt idx="12">
                  <c:v>Tower Hamlets</c:v>
                </c:pt>
                <c:pt idx="13">
                  <c:v>Greenwich</c:v>
                </c:pt>
                <c:pt idx="14">
                  <c:v>Newham</c:v>
                </c:pt>
                <c:pt idx="15">
                  <c:v>Barking and Dagenham</c:v>
                </c:pt>
                <c:pt idx="16">
                  <c:v>Barnet</c:v>
                </c:pt>
                <c:pt idx="17">
                  <c:v>Wandsworth</c:v>
                </c:pt>
                <c:pt idx="18">
                  <c:v>Croydon</c:v>
                </c:pt>
                <c:pt idx="19">
                  <c:v>Brent</c:v>
                </c:pt>
                <c:pt idx="20">
                  <c:v>Southwark</c:v>
                </c:pt>
                <c:pt idx="21">
                  <c:v>Islington</c:v>
                </c:pt>
                <c:pt idx="22">
                  <c:v>Camden</c:v>
                </c:pt>
                <c:pt idx="23">
                  <c:v>Enfield</c:v>
                </c:pt>
                <c:pt idx="24">
                  <c:v>Waltham Forest</c:v>
                </c:pt>
                <c:pt idx="25">
                  <c:v>Kensington and Chelsea</c:v>
                </c:pt>
                <c:pt idx="26">
                  <c:v>Westminster</c:v>
                </c:pt>
                <c:pt idx="27">
                  <c:v>Hackney</c:v>
                </c:pt>
                <c:pt idx="28">
                  <c:v>Haringey</c:v>
                </c:pt>
                <c:pt idx="29">
                  <c:v>Lambeth</c:v>
                </c:pt>
                <c:pt idx="30">
                  <c:v>Lewisham</c:v>
                </c:pt>
                <c:pt idx="31">
                  <c:v>Hammersmith and Fulham</c:v>
                </c:pt>
              </c:strCache>
            </c:strRef>
          </c:cat>
          <c:val>
            <c:numRef>
              <c:f>'18'!$AI$27:$AI$58</c:f>
              <c:numCache>
                <c:formatCode>General</c:formatCode>
                <c:ptCount val="32"/>
                <c:pt idx="0">
                  <c:v>49.08</c:v>
                </c:pt>
                <c:pt idx="1">
                  <c:v>49.08</c:v>
                </c:pt>
                <c:pt idx="2">
                  <c:v>49.08</c:v>
                </c:pt>
                <c:pt idx="3">
                  <c:v>49.08</c:v>
                </c:pt>
                <c:pt idx="4">
                  <c:v>49.08</c:v>
                </c:pt>
                <c:pt idx="5">
                  <c:v>49.08</c:v>
                </c:pt>
                <c:pt idx="6">
                  <c:v>49.08</c:v>
                </c:pt>
                <c:pt idx="7">
                  <c:v>49.08</c:v>
                </c:pt>
                <c:pt idx="8">
                  <c:v>49.08</c:v>
                </c:pt>
                <c:pt idx="9">
                  <c:v>49.08</c:v>
                </c:pt>
                <c:pt idx="10">
                  <c:v>49.08</c:v>
                </c:pt>
                <c:pt idx="11">
                  <c:v>49.08</c:v>
                </c:pt>
                <c:pt idx="12">
                  <c:v>49.08</c:v>
                </c:pt>
                <c:pt idx="13">
                  <c:v>49.08</c:v>
                </c:pt>
                <c:pt idx="14">
                  <c:v>49.08</c:v>
                </c:pt>
                <c:pt idx="15">
                  <c:v>49.08</c:v>
                </c:pt>
                <c:pt idx="16">
                  <c:v>49.08</c:v>
                </c:pt>
                <c:pt idx="17">
                  <c:v>49.08</c:v>
                </c:pt>
                <c:pt idx="18">
                  <c:v>49.08</c:v>
                </c:pt>
                <c:pt idx="19">
                  <c:v>49.08</c:v>
                </c:pt>
                <c:pt idx="20">
                  <c:v>49.08</c:v>
                </c:pt>
                <c:pt idx="21">
                  <c:v>49.08</c:v>
                </c:pt>
                <c:pt idx="22">
                  <c:v>49.08</c:v>
                </c:pt>
                <c:pt idx="23">
                  <c:v>49.08</c:v>
                </c:pt>
                <c:pt idx="24">
                  <c:v>49.08</c:v>
                </c:pt>
                <c:pt idx="25">
                  <c:v>49.08</c:v>
                </c:pt>
                <c:pt idx="26">
                  <c:v>49.08</c:v>
                </c:pt>
                <c:pt idx="27">
                  <c:v>49.08</c:v>
                </c:pt>
                <c:pt idx="28">
                  <c:v>49.08</c:v>
                </c:pt>
                <c:pt idx="29">
                  <c:v>49.08</c:v>
                </c:pt>
                <c:pt idx="30">
                  <c:v>49.08</c:v>
                </c:pt>
                <c:pt idx="31">
                  <c:v>49.08</c:v>
                </c:pt>
              </c:numCache>
            </c:numRef>
          </c:val>
          <c:smooth val="0"/>
          <c:extLst>
            <c:ext xmlns:c16="http://schemas.microsoft.com/office/drawing/2014/chart" uri="{C3380CC4-5D6E-409C-BE32-E72D297353CC}">
              <c16:uniqueId val="{00000004-6E0C-074A-8026-C9D1D6440F2A}"/>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'18'!$U$4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'18'!$Y$1</c:f>
              <c:strCache>
                <c:ptCount val="1"/>
                <c:pt idx="0">
                  <c:v>England</c:v>
                </c:pt>
              </c:strCache>
            </c:strRef>
          </c:tx>
          <c:spPr>
            <a:ln w="38100">
              <a:solidFill>
                <a:schemeClr val="tx1"/>
              </a:solidFill>
              <a:prstDash val="solid"/>
            </a:ln>
          </c:spPr>
          <c:marker>
            <c:symbol val="none"/>
          </c:marker>
          <c:cat>
            <c:strRef>
              <c:f>'18'!$X$2:$X$14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'18'!$Y$2:$Y$14</c:f>
              <c:numCache>
                <c:formatCode>General</c:formatCode>
                <c:ptCount val="13"/>
                <c:pt idx="0">
                  <c:v>50.39</c:v>
                </c:pt>
                <c:pt idx="1">
                  <c:v>51.62</c:v>
                </c:pt>
                <c:pt idx="2">
                  <c:v>51.29</c:v>
                </c:pt>
                <c:pt idx="3">
                  <c:v>52.26</c:v>
                </c:pt>
                <c:pt idx="4">
                  <c:v>50.27</c:v>
                </c:pt>
                <c:pt idx="5">
                  <c:v>45.14</c:v>
                </c:pt>
                <c:pt idx="6">
                  <c:v>48.64</c:v>
                </c:pt>
                <c:pt idx="7">
                  <c:v>49.74</c:v>
                </c:pt>
                <c:pt idx="8">
                  <c:v>48.04</c:v>
                </c:pt>
                <c:pt idx="9">
                  <c:v>44.91</c:v>
                </c:pt>
                <c:pt idx="10">
                  <c:v>53.02</c:v>
                </c:pt>
                <c:pt idx="11">
                  <c:v>52.94</c:v>
                </c:pt>
                <c:pt idx="12">
                  <c:v>49.08</c:v>
                </c:pt>
              </c:numCache>
            </c:numRef>
          </c:val>
          <c:smooth val="0"/>
          <c:extLst>
            <c:ext xmlns:c16="http://schemas.microsoft.com/office/drawing/2014/chart" uri="{C3380CC4-5D6E-409C-BE32-E72D297353CC}">
              <c16:uniqueId val="{00000000-C094-F345-9136-2CC3FF4F85E9}"/>
            </c:ext>
          </c:extLst>
        </c:ser>
        <c:ser>
          <c:idx val="1"/>
          <c:order val="1"/>
          <c:tx>
            <c:strRef>
              <c:f>'18'!$Z$1</c:f>
              <c:strCache>
                <c:ptCount val="1"/>
                <c:pt idx="0">
                  <c:v>London</c:v>
                </c:pt>
              </c:strCache>
            </c:strRef>
          </c:tx>
          <c:spPr>
            <a:ln w="38100">
              <a:solidFill>
                <a:schemeClr val="bg1">
                  <a:lumMod val="50000"/>
                </a:schemeClr>
              </a:solidFill>
              <a:prstDash val="solid"/>
            </a:ln>
          </c:spPr>
          <c:marker>
            <c:symbol val="none"/>
          </c:marker>
          <c:cat>
            <c:strRef>
              <c:f>'18'!$X$2:$X$14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'18'!$Z$2:$Z$14</c:f>
              <c:numCache>
                <c:formatCode>General</c:formatCode>
                <c:ptCount val="13"/>
                <c:pt idx="0">
                  <c:v>48.92</c:v>
                </c:pt>
                <c:pt idx="1">
                  <c:v>51.43</c:v>
                </c:pt>
                <c:pt idx="2">
                  <c:v>50.94</c:v>
                </c:pt>
                <c:pt idx="3">
                  <c:v>51.97</c:v>
                </c:pt>
                <c:pt idx="4">
                  <c:v>49.75</c:v>
                </c:pt>
                <c:pt idx="5">
                  <c:v>43.73</c:v>
                </c:pt>
                <c:pt idx="6">
                  <c:v>47.09</c:v>
                </c:pt>
                <c:pt idx="7">
                  <c:v>46.56</c:v>
                </c:pt>
                <c:pt idx="8">
                  <c:v>44.35</c:v>
                </c:pt>
                <c:pt idx="9">
                  <c:v>41.84</c:v>
                </c:pt>
                <c:pt idx="10">
                  <c:v>44.96</c:v>
                </c:pt>
                <c:pt idx="11">
                  <c:v>42.54</c:v>
                </c:pt>
                <c:pt idx="12">
                  <c:v>40.94</c:v>
                </c:pt>
              </c:numCache>
            </c:numRef>
          </c:val>
          <c:smooth val="0"/>
          <c:extLst>
            <c:ext xmlns:c16="http://schemas.microsoft.com/office/drawing/2014/chart" uri="{C3380CC4-5D6E-409C-BE32-E72D297353CC}">
              <c16:uniqueId val="{00000001-C094-F345-9136-2CC3FF4F85E9}"/>
            </c:ext>
          </c:extLst>
        </c:ser>
        <c:ser>
          <c:idx val="2"/>
          <c:order val="2"/>
          <c:tx>
            <c:strRef>
              <c:f>'18'!$AA$1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'18'!$AA$2:$AA$14</c:f>
              <c:numCache>
                <c:formatCode>General</c:formatCode>
                <c:ptCount val="13"/>
                <c:pt idx="0">
                  <c:v>51.8</c:v>
                </c:pt>
                <c:pt idx="1">
                  <c:v>53.34</c:v>
                </c:pt>
                <c:pt idx="2">
                  <c:v>52.51</c:v>
                </c:pt>
                <c:pt idx="3">
                  <c:v>50.26</c:v>
                </c:pt>
                <c:pt idx="4">
                  <c:v>45.61</c:v>
                </c:pt>
                <c:pt idx="5">
                  <c:v>39.15</c:v>
                </c:pt>
                <c:pt idx="6">
                  <c:v>41.91</c:v>
                </c:pt>
                <c:pt idx="7">
                  <c:v>41.84</c:v>
                </c:pt>
                <c:pt idx="8">
                  <c:v>38.020000000000003</c:v>
                </c:pt>
                <c:pt idx="9">
                  <c:v>38.72</c:v>
                </c:pt>
                <c:pt idx="10">
                  <c:v>37.9</c:v>
                </c:pt>
                <c:pt idx="11">
                  <c:v>48.4</c:v>
                </c:pt>
                <c:pt idx="12">
                  <c:v>48.60389</c:v>
                </c:pt>
              </c:numCache>
            </c:numRef>
          </c:val>
          <c:smooth val="0"/>
          <c:extLst>
            <c:ext xmlns:c16="http://schemas.microsoft.com/office/drawing/2014/chart" uri="{C3380CC4-5D6E-409C-BE32-E72D297353CC}">
              <c16:uniqueId val="{00000002-C094-F345-9136-2CC3FF4F85E9}"/>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'18'!$U$4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'19'!$AE$26</c:f>
              <c:strCache>
                <c:ptCount val="1"/>
                <c:pt idx="0">
                  <c:v>Richmond</c:v>
                </c:pt>
              </c:strCache>
            </c:strRef>
          </c:tx>
          <c:spPr>
            <a:solidFill>
              <a:srgbClr val="7030A0"/>
            </a:solidFill>
            <a:ln>
              <a:solidFill>
                <a:schemeClr val="accent4">
                  <a:lumMod val="50000"/>
                </a:schemeClr>
              </a:solidFill>
              <a:prstDash val="solid"/>
            </a:ln>
          </c:spPr>
          <c:invertIfNegative val="0"/>
          <c:cat>
            <c:strRef>
              <c:f>'19'!$AD$27:$AD$58</c:f>
              <c:strCache>
                <c:ptCount val="32"/>
                <c:pt idx="0">
                  <c:v>Richmond</c:v>
                </c:pt>
                <c:pt idx="1">
                  <c:v>Bromley</c:v>
                </c:pt>
                <c:pt idx="2">
                  <c:v>Merton</c:v>
                </c:pt>
                <c:pt idx="3">
                  <c:v>Bexley</c:v>
                </c:pt>
                <c:pt idx="4">
                  <c:v>Barnet</c:v>
                </c:pt>
                <c:pt idx="5">
                  <c:v>Havering</c:v>
                </c:pt>
                <c:pt idx="6">
                  <c:v>Sutton</c:v>
                </c:pt>
                <c:pt idx="7">
                  <c:v>Hillingdon</c:v>
                </c:pt>
                <c:pt idx="8">
                  <c:v>Greenwich</c:v>
                </c:pt>
                <c:pt idx="9">
                  <c:v>Croydon</c:v>
                </c:pt>
                <c:pt idx="10">
                  <c:v>Redbridge</c:v>
                </c:pt>
                <c:pt idx="11">
                  <c:v>Ealing</c:v>
                </c:pt>
                <c:pt idx="12">
                  <c:v>Harrow</c:v>
                </c:pt>
                <c:pt idx="13">
                  <c:v>Wandsworth</c:v>
                </c:pt>
                <c:pt idx="14">
                  <c:v>Hounslow</c:v>
                </c:pt>
                <c:pt idx="15">
                  <c:v>Camden</c:v>
                </c:pt>
                <c:pt idx="16">
                  <c:v>Kingston</c:v>
                </c:pt>
                <c:pt idx="17">
                  <c:v>Brent</c:v>
                </c:pt>
                <c:pt idx="18">
                  <c:v>Newham</c:v>
                </c:pt>
                <c:pt idx="19">
                  <c:v>Enfield</c:v>
                </c:pt>
                <c:pt idx="20">
                  <c:v>Kensington and Chelsea</c:v>
                </c:pt>
                <c:pt idx="21">
                  <c:v>Southwark</c:v>
                </c:pt>
                <c:pt idx="22">
                  <c:v>Hammersmith and Fulham</c:v>
                </c:pt>
                <c:pt idx="23">
                  <c:v>Lambeth</c:v>
                </c:pt>
                <c:pt idx="24">
                  <c:v>Barking and Dagenham</c:v>
                </c:pt>
                <c:pt idx="25">
                  <c:v>Lewisham</c:v>
                </c:pt>
                <c:pt idx="26">
                  <c:v>Waltham Forest</c:v>
                </c:pt>
                <c:pt idx="27">
                  <c:v>Westminster</c:v>
                </c:pt>
                <c:pt idx="28">
                  <c:v>Tower Hamlets</c:v>
                </c:pt>
                <c:pt idx="29">
                  <c:v>Islington</c:v>
                </c:pt>
                <c:pt idx="30">
                  <c:v>Haringey</c:v>
                </c:pt>
                <c:pt idx="31">
                  <c:v>Hackney</c:v>
                </c:pt>
              </c:strCache>
            </c:strRef>
          </c:cat>
          <c:val>
            <c:numRef>
              <c:f>'19'!$AE$27:$AE$58</c:f>
              <c:numCache>
                <c:formatCode>General</c:formatCode>
                <c:ptCount val="32"/>
                <c:pt idx="0">
                  <c:v>9.2636599999999998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4114-CC47-BFF6-96C7DA3CC325}"/>
            </c:ext>
          </c:extLst>
        </c:ser>
        <c:ser>
          <c:idx val="1"/>
          <c:order val="1"/>
          <c:tx>
            <c:strRef>
              <c:f>'19'!$AF$26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'19'!$AD$27:$AD$58</c:f>
              <c:strCache>
                <c:ptCount val="32"/>
                <c:pt idx="0">
                  <c:v>Richmond</c:v>
                </c:pt>
                <c:pt idx="1">
                  <c:v>Bromley</c:v>
                </c:pt>
                <c:pt idx="2">
                  <c:v>Merton</c:v>
                </c:pt>
                <c:pt idx="3">
                  <c:v>Bexley</c:v>
                </c:pt>
                <c:pt idx="4">
                  <c:v>Barnet</c:v>
                </c:pt>
                <c:pt idx="5">
                  <c:v>Havering</c:v>
                </c:pt>
                <c:pt idx="6">
                  <c:v>Sutton</c:v>
                </c:pt>
                <c:pt idx="7">
                  <c:v>Hillingdon</c:v>
                </c:pt>
                <c:pt idx="8">
                  <c:v>Greenwich</c:v>
                </c:pt>
                <c:pt idx="9">
                  <c:v>Croydon</c:v>
                </c:pt>
                <c:pt idx="10">
                  <c:v>Redbridge</c:v>
                </c:pt>
                <c:pt idx="11">
                  <c:v>Ealing</c:v>
                </c:pt>
                <c:pt idx="12">
                  <c:v>Harrow</c:v>
                </c:pt>
                <c:pt idx="13">
                  <c:v>Wandsworth</c:v>
                </c:pt>
                <c:pt idx="14">
                  <c:v>Hounslow</c:v>
                </c:pt>
                <c:pt idx="15">
                  <c:v>Camden</c:v>
                </c:pt>
                <c:pt idx="16">
                  <c:v>Kingston</c:v>
                </c:pt>
                <c:pt idx="17">
                  <c:v>Brent</c:v>
                </c:pt>
                <c:pt idx="18">
                  <c:v>Newham</c:v>
                </c:pt>
                <c:pt idx="19">
                  <c:v>Enfield</c:v>
                </c:pt>
                <c:pt idx="20">
                  <c:v>Kensington and Chelsea</c:v>
                </c:pt>
                <c:pt idx="21">
                  <c:v>Southwark</c:v>
                </c:pt>
                <c:pt idx="22">
                  <c:v>Hammersmith and Fulham</c:v>
                </c:pt>
                <c:pt idx="23">
                  <c:v>Lambeth</c:v>
                </c:pt>
                <c:pt idx="24">
                  <c:v>Barking and Dagenham</c:v>
                </c:pt>
                <c:pt idx="25">
                  <c:v>Lewisham</c:v>
                </c:pt>
                <c:pt idx="26">
                  <c:v>Waltham Forest</c:v>
                </c:pt>
                <c:pt idx="27">
                  <c:v>Westminster</c:v>
                </c:pt>
                <c:pt idx="28">
                  <c:v>Tower Hamlets</c:v>
                </c:pt>
                <c:pt idx="29">
                  <c:v>Islington</c:v>
                </c:pt>
                <c:pt idx="30">
                  <c:v>Haringey</c:v>
                </c:pt>
                <c:pt idx="31">
                  <c:v>Hackney</c:v>
                </c:pt>
              </c:strCache>
            </c:strRef>
          </c:cat>
          <c:val>
            <c:numRef>
              <c:f>'19'!$AF$27:$AF$58</c:f>
              <c:numCache>
                <c:formatCode>General</c:formatCode>
                <c:ptCount val="32"/>
                <c:pt idx="0">
                  <c:v>0</c:v>
                </c:pt>
                <c:pt idx="1">
                  <c:v>11.33422</c:v>
                </c:pt>
                <c:pt idx="2">
                  <c:v>12.43167</c:v>
                </c:pt>
                <c:pt idx="3">
                  <c:v>0</c:v>
                </c:pt>
                <c:pt idx="4">
                  <c:v>13.198840000000001</c:v>
                </c:pt>
                <c:pt idx="5">
                  <c:v>0</c:v>
                </c:pt>
                <c:pt idx="6">
                  <c:v>13.614420000000001</c:v>
                </c:pt>
                <c:pt idx="7">
                  <c:v>0</c:v>
                </c:pt>
                <c:pt idx="8">
                  <c:v>0</c:v>
                </c:pt>
                <c:pt idx="9">
                  <c:v>0</c:v>
                </c:pt>
                <c:pt idx="10">
                  <c:v>0</c:v>
                </c:pt>
                <c:pt idx="11">
                  <c:v>0</c:v>
                </c:pt>
                <c:pt idx="12">
                  <c:v>14.424480000000001</c:v>
                </c:pt>
                <c:pt idx="13">
                  <c:v>0</c:v>
                </c:pt>
                <c:pt idx="14">
                  <c:v>0</c:v>
                </c:pt>
                <c:pt idx="15">
                  <c:v>0</c:v>
                </c:pt>
                <c:pt idx="16">
                  <c:v>15.06935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4114-CC47-BFF6-96C7DA3CC325}"/>
            </c:ext>
          </c:extLst>
        </c:ser>
        <c:ser>
          <c:idx val="2"/>
          <c:order val="2"/>
          <c:tx>
            <c:strRef>
              <c:f>'19'!$AG$26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'19'!$AD$27:$AD$58</c:f>
              <c:strCache>
                <c:ptCount val="32"/>
                <c:pt idx="0">
                  <c:v>Richmond</c:v>
                </c:pt>
                <c:pt idx="1">
                  <c:v>Bromley</c:v>
                </c:pt>
                <c:pt idx="2">
                  <c:v>Merton</c:v>
                </c:pt>
                <c:pt idx="3">
                  <c:v>Bexley</c:v>
                </c:pt>
                <c:pt idx="4">
                  <c:v>Barnet</c:v>
                </c:pt>
                <c:pt idx="5">
                  <c:v>Havering</c:v>
                </c:pt>
                <c:pt idx="6">
                  <c:v>Sutton</c:v>
                </c:pt>
                <c:pt idx="7">
                  <c:v>Hillingdon</c:v>
                </c:pt>
                <c:pt idx="8">
                  <c:v>Greenwich</c:v>
                </c:pt>
                <c:pt idx="9">
                  <c:v>Croydon</c:v>
                </c:pt>
                <c:pt idx="10">
                  <c:v>Redbridge</c:v>
                </c:pt>
                <c:pt idx="11">
                  <c:v>Ealing</c:v>
                </c:pt>
                <c:pt idx="12">
                  <c:v>Harrow</c:v>
                </c:pt>
                <c:pt idx="13">
                  <c:v>Wandsworth</c:v>
                </c:pt>
                <c:pt idx="14">
                  <c:v>Hounslow</c:v>
                </c:pt>
                <c:pt idx="15">
                  <c:v>Camden</c:v>
                </c:pt>
                <c:pt idx="16">
                  <c:v>Kingston</c:v>
                </c:pt>
                <c:pt idx="17">
                  <c:v>Brent</c:v>
                </c:pt>
                <c:pt idx="18">
                  <c:v>Newham</c:v>
                </c:pt>
                <c:pt idx="19">
                  <c:v>Enfield</c:v>
                </c:pt>
                <c:pt idx="20">
                  <c:v>Kensington and Chelsea</c:v>
                </c:pt>
                <c:pt idx="21">
                  <c:v>Southwark</c:v>
                </c:pt>
                <c:pt idx="22">
                  <c:v>Hammersmith and Fulham</c:v>
                </c:pt>
                <c:pt idx="23">
                  <c:v>Lambeth</c:v>
                </c:pt>
                <c:pt idx="24">
                  <c:v>Barking and Dagenham</c:v>
                </c:pt>
                <c:pt idx="25">
                  <c:v>Lewisham</c:v>
                </c:pt>
                <c:pt idx="26">
                  <c:v>Waltham Forest</c:v>
                </c:pt>
                <c:pt idx="27">
                  <c:v>Westminster</c:v>
                </c:pt>
                <c:pt idx="28">
                  <c:v>Tower Hamlets</c:v>
                </c:pt>
                <c:pt idx="29">
                  <c:v>Islington</c:v>
                </c:pt>
                <c:pt idx="30">
                  <c:v>Haringey</c:v>
                </c:pt>
                <c:pt idx="31">
                  <c:v>Hackney</c:v>
                </c:pt>
              </c:strCache>
            </c:strRef>
          </c:cat>
          <c:val>
            <c:numRef>
              <c:f>'19'!$AG$27:$AG$58</c:f>
              <c:numCache>
                <c:formatCode>General</c:formatCode>
                <c:ptCount val="32"/>
                <c:pt idx="0">
                  <c:v>0</c:v>
                </c:pt>
                <c:pt idx="1">
                  <c:v>0</c:v>
                </c:pt>
                <c:pt idx="2">
                  <c:v>0</c:v>
                </c:pt>
                <c:pt idx="3">
                  <c:v>13.19764</c:v>
                </c:pt>
                <c:pt idx="4">
                  <c:v>0</c:v>
                </c:pt>
                <c:pt idx="5">
                  <c:v>13.3598</c:v>
                </c:pt>
                <c:pt idx="6">
                  <c:v>0</c:v>
                </c:pt>
                <c:pt idx="7">
                  <c:v>13.844609999999999</c:v>
                </c:pt>
                <c:pt idx="8">
                  <c:v>13.93981</c:v>
                </c:pt>
                <c:pt idx="9">
                  <c:v>13.945650000000001</c:v>
                </c:pt>
                <c:pt idx="10">
                  <c:v>13.973190000000001</c:v>
                </c:pt>
                <c:pt idx="11">
                  <c:v>14.17041</c:v>
                </c:pt>
                <c:pt idx="12">
                  <c:v>0</c:v>
                </c:pt>
                <c:pt idx="13">
                  <c:v>14.532030000000001</c:v>
                </c:pt>
                <c:pt idx="14">
                  <c:v>14.85078</c:v>
                </c:pt>
                <c:pt idx="15">
                  <c:v>14.96504</c:v>
                </c:pt>
                <c:pt idx="16">
                  <c:v>0</c:v>
                </c:pt>
                <c:pt idx="17">
                  <c:v>15.79458</c:v>
                </c:pt>
                <c:pt idx="18">
                  <c:v>15.848850000000001</c:v>
                </c:pt>
                <c:pt idx="19">
                  <c:v>16.00338</c:v>
                </c:pt>
                <c:pt idx="20">
                  <c:v>16.100960000000001</c:v>
                </c:pt>
                <c:pt idx="21">
                  <c:v>16.3306</c:v>
                </c:pt>
                <c:pt idx="22">
                  <c:v>16.450869999999998</c:v>
                </c:pt>
                <c:pt idx="23">
                  <c:v>16.464079999999999</c:v>
                </c:pt>
                <c:pt idx="24">
                  <c:v>16.49239</c:v>
                </c:pt>
                <c:pt idx="25">
                  <c:v>16.550940000000001</c:v>
                </c:pt>
                <c:pt idx="26">
                  <c:v>16.69154</c:v>
                </c:pt>
                <c:pt idx="27">
                  <c:v>17.030460000000001</c:v>
                </c:pt>
                <c:pt idx="28">
                  <c:v>17.162019999999998</c:v>
                </c:pt>
                <c:pt idx="29">
                  <c:v>17.69764</c:v>
                </c:pt>
                <c:pt idx="30">
                  <c:v>18.66039</c:v>
                </c:pt>
                <c:pt idx="31">
                  <c:v>18.7851</c:v>
                </c:pt>
              </c:numCache>
            </c:numRef>
          </c:val>
          <c:extLst>
            <c:ext xmlns:c16="http://schemas.microsoft.com/office/drawing/2014/chart" uri="{C3380CC4-5D6E-409C-BE32-E72D297353CC}">
              <c16:uniqueId val="{00000002-4114-CC47-BFF6-96C7DA3CC325}"/>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'19'!$AH$26</c:f>
              <c:strCache>
                <c:ptCount val="1"/>
                <c:pt idx="0">
                  <c:v>London</c:v>
                </c:pt>
              </c:strCache>
            </c:strRef>
          </c:tx>
          <c:spPr>
            <a:ln w="31750">
              <a:solidFill>
                <a:schemeClr val="bg1">
                  <a:lumMod val="50000"/>
                </a:schemeClr>
              </a:solidFill>
              <a:prstDash val="solid"/>
            </a:ln>
          </c:spPr>
          <c:marker>
            <c:symbol val="none"/>
          </c:marker>
          <c:cat>
            <c:strRef>
              <c:f>'19'!$AD$27:$AD$58</c:f>
              <c:strCache>
                <c:ptCount val="32"/>
                <c:pt idx="0">
                  <c:v>Richmond</c:v>
                </c:pt>
                <c:pt idx="1">
                  <c:v>Bromley</c:v>
                </c:pt>
                <c:pt idx="2">
                  <c:v>Merton</c:v>
                </c:pt>
                <c:pt idx="3">
                  <c:v>Bexley</c:v>
                </c:pt>
                <c:pt idx="4">
                  <c:v>Barnet</c:v>
                </c:pt>
                <c:pt idx="5">
                  <c:v>Havering</c:v>
                </c:pt>
                <c:pt idx="6">
                  <c:v>Sutton</c:v>
                </c:pt>
                <c:pt idx="7">
                  <c:v>Hillingdon</c:v>
                </c:pt>
                <c:pt idx="8">
                  <c:v>Greenwich</c:v>
                </c:pt>
                <c:pt idx="9">
                  <c:v>Croydon</c:v>
                </c:pt>
                <c:pt idx="10">
                  <c:v>Redbridge</c:v>
                </c:pt>
                <c:pt idx="11">
                  <c:v>Ealing</c:v>
                </c:pt>
                <c:pt idx="12">
                  <c:v>Harrow</c:v>
                </c:pt>
                <c:pt idx="13">
                  <c:v>Wandsworth</c:v>
                </c:pt>
                <c:pt idx="14">
                  <c:v>Hounslow</c:v>
                </c:pt>
                <c:pt idx="15">
                  <c:v>Camden</c:v>
                </c:pt>
                <c:pt idx="16">
                  <c:v>Kingston</c:v>
                </c:pt>
                <c:pt idx="17">
                  <c:v>Brent</c:v>
                </c:pt>
                <c:pt idx="18">
                  <c:v>Newham</c:v>
                </c:pt>
                <c:pt idx="19">
                  <c:v>Enfield</c:v>
                </c:pt>
                <c:pt idx="20">
                  <c:v>Kensington and Chelsea</c:v>
                </c:pt>
                <c:pt idx="21">
                  <c:v>Southwark</c:v>
                </c:pt>
                <c:pt idx="22">
                  <c:v>Hammersmith and Fulham</c:v>
                </c:pt>
                <c:pt idx="23">
                  <c:v>Lambeth</c:v>
                </c:pt>
                <c:pt idx="24">
                  <c:v>Barking and Dagenham</c:v>
                </c:pt>
                <c:pt idx="25">
                  <c:v>Lewisham</c:v>
                </c:pt>
                <c:pt idx="26">
                  <c:v>Waltham Forest</c:v>
                </c:pt>
                <c:pt idx="27">
                  <c:v>Westminster</c:v>
                </c:pt>
                <c:pt idx="28">
                  <c:v>Tower Hamlets</c:v>
                </c:pt>
                <c:pt idx="29">
                  <c:v>Islington</c:v>
                </c:pt>
                <c:pt idx="30">
                  <c:v>Haringey</c:v>
                </c:pt>
                <c:pt idx="31">
                  <c:v>Hackney</c:v>
                </c:pt>
              </c:strCache>
            </c:strRef>
          </c:cat>
          <c:val>
            <c:numRef>
              <c:f>'19'!$AH$27:$AH$58</c:f>
              <c:numCache>
                <c:formatCode>General</c:formatCode>
                <c:ptCount val="32"/>
                <c:pt idx="0">
                  <c:v>14.97</c:v>
                </c:pt>
                <c:pt idx="1">
                  <c:v>14.97</c:v>
                </c:pt>
                <c:pt idx="2">
                  <c:v>14.97</c:v>
                </c:pt>
                <c:pt idx="3">
                  <c:v>14.97</c:v>
                </c:pt>
                <c:pt idx="4">
                  <c:v>14.97</c:v>
                </c:pt>
                <c:pt idx="5">
                  <c:v>14.97</c:v>
                </c:pt>
                <c:pt idx="6">
                  <c:v>14.97</c:v>
                </c:pt>
                <c:pt idx="7">
                  <c:v>14.97</c:v>
                </c:pt>
                <c:pt idx="8">
                  <c:v>14.97</c:v>
                </c:pt>
                <c:pt idx="9">
                  <c:v>14.97</c:v>
                </c:pt>
                <c:pt idx="10">
                  <c:v>14.97</c:v>
                </c:pt>
                <c:pt idx="11">
                  <c:v>14.97</c:v>
                </c:pt>
                <c:pt idx="12">
                  <c:v>14.97</c:v>
                </c:pt>
                <c:pt idx="13">
                  <c:v>14.97</c:v>
                </c:pt>
                <c:pt idx="14">
                  <c:v>14.97</c:v>
                </c:pt>
                <c:pt idx="15">
                  <c:v>14.97</c:v>
                </c:pt>
                <c:pt idx="16">
                  <c:v>14.97</c:v>
                </c:pt>
                <c:pt idx="17">
                  <c:v>14.97</c:v>
                </c:pt>
                <c:pt idx="18">
                  <c:v>14.97</c:v>
                </c:pt>
                <c:pt idx="19">
                  <c:v>14.97</c:v>
                </c:pt>
                <c:pt idx="20">
                  <c:v>14.97</c:v>
                </c:pt>
                <c:pt idx="21">
                  <c:v>14.97</c:v>
                </c:pt>
                <c:pt idx="22">
                  <c:v>14.97</c:v>
                </c:pt>
                <c:pt idx="23">
                  <c:v>14.97</c:v>
                </c:pt>
                <c:pt idx="24">
                  <c:v>14.97</c:v>
                </c:pt>
                <c:pt idx="25">
                  <c:v>14.97</c:v>
                </c:pt>
                <c:pt idx="26">
                  <c:v>14.97</c:v>
                </c:pt>
                <c:pt idx="27">
                  <c:v>14.97</c:v>
                </c:pt>
                <c:pt idx="28">
                  <c:v>14.97</c:v>
                </c:pt>
                <c:pt idx="29">
                  <c:v>14.97</c:v>
                </c:pt>
                <c:pt idx="30">
                  <c:v>14.97</c:v>
                </c:pt>
                <c:pt idx="31">
                  <c:v>14.97</c:v>
                </c:pt>
              </c:numCache>
            </c:numRef>
          </c:val>
          <c:smooth val="0"/>
          <c:extLst>
            <c:ext xmlns:c16="http://schemas.microsoft.com/office/drawing/2014/chart" uri="{C3380CC4-5D6E-409C-BE32-E72D297353CC}">
              <c16:uniqueId val="{00000003-4114-CC47-BFF6-96C7DA3CC325}"/>
            </c:ext>
          </c:extLst>
        </c:ser>
        <c:ser>
          <c:idx val="4"/>
          <c:order val="4"/>
          <c:tx>
            <c:strRef>
              <c:f>'19'!$AI$26</c:f>
              <c:strCache>
                <c:ptCount val="1"/>
                <c:pt idx="0">
                  <c:v>England</c:v>
                </c:pt>
              </c:strCache>
            </c:strRef>
          </c:tx>
          <c:spPr>
            <a:ln w="31750">
              <a:solidFill>
                <a:schemeClr val="tx1"/>
              </a:solidFill>
              <a:prstDash val="solid"/>
            </a:ln>
          </c:spPr>
          <c:marker>
            <c:symbol val="none"/>
          </c:marker>
          <c:cat>
            <c:strRef>
              <c:f>'19'!$AD$27:$AD$58</c:f>
              <c:strCache>
                <c:ptCount val="32"/>
                <c:pt idx="0">
                  <c:v>Richmond</c:v>
                </c:pt>
                <c:pt idx="1">
                  <c:v>Bromley</c:v>
                </c:pt>
                <c:pt idx="2">
                  <c:v>Merton</c:v>
                </c:pt>
                <c:pt idx="3">
                  <c:v>Bexley</c:v>
                </c:pt>
                <c:pt idx="4">
                  <c:v>Barnet</c:v>
                </c:pt>
                <c:pt idx="5">
                  <c:v>Havering</c:v>
                </c:pt>
                <c:pt idx="6">
                  <c:v>Sutton</c:v>
                </c:pt>
                <c:pt idx="7">
                  <c:v>Hillingdon</c:v>
                </c:pt>
                <c:pt idx="8">
                  <c:v>Greenwich</c:v>
                </c:pt>
                <c:pt idx="9">
                  <c:v>Croydon</c:v>
                </c:pt>
                <c:pt idx="10">
                  <c:v>Redbridge</c:v>
                </c:pt>
                <c:pt idx="11">
                  <c:v>Ealing</c:v>
                </c:pt>
                <c:pt idx="12">
                  <c:v>Harrow</c:v>
                </c:pt>
                <c:pt idx="13">
                  <c:v>Wandsworth</c:v>
                </c:pt>
                <c:pt idx="14">
                  <c:v>Hounslow</c:v>
                </c:pt>
                <c:pt idx="15">
                  <c:v>Camden</c:v>
                </c:pt>
                <c:pt idx="16">
                  <c:v>Kingston</c:v>
                </c:pt>
                <c:pt idx="17">
                  <c:v>Brent</c:v>
                </c:pt>
                <c:pt idx="18">
                  <c:v>Newham</c:v>
                </c:pt>
                <c:pt idx="19">
                  <c:v>Enfield</c:v>
                </c:pt>
                <c:pt idx="20">
                  <c:v>Kensington and Chelsea</c:v>
                </c:pt>
                <c:pt idx="21">
                  <c:v>Southwark</c:v>
                </c:pt>
                <c:pt idx="22">
                  <c:v>Hammersmith and Fulham</c:v>
                </c:pt>
                <c:pt idx="23">
                  <c:v>Lambeth</c:v>
                </c:pt>
                <c:pt idx="24">
                  <c:v>Barking and Dagenham</c:v>
                </c:pt>
                <c:pt idx="25">
                  <c:v>Lewisham</c:v>
                </c:pt>
                <c:pt idx="26">
                  <c:v>Waltham Forest</c:v>
                </c:pt>
                <c:pt idx="27">
                  <c:v>Westminster</c:v>
                </c:pt>
                <c:pt idx="28">
                  <c:v>Tower Hamlets</c:v>
                </c:pt>
                <c:pt idx="29">
                  <c:v>Islington</c:v>
                </c:pt>
                <c:pt idx="30">
                  <c:v>Haringey</c:v>
                </c:pt>
                <c:pt idx="31">
                  <c:v>Hackney</c:v>
                </c:pt>
              </c:strCache>
            </c:strRef>
          </c:cat>
          <c:val>
            <c:numRef>
              <c:f>'19'!$AI$27:$AI$58</c:f>
              <c:numCache>
                <c:formatCode>General</c:formatCode>
                <c:ptCount val="32"/>
                <c:pt idx="0">
                  <c:v>13.58</c:v>
                </c:pt>
                <c:pt idx="1">
                  <c:v>13.58</c:v>
                </c:pt>
                <c:pt idx="2">
                  <c:v>13.58</c:v>
                </c:pt>
                <c:pt idx="3">
                  <c:v>13.58</c:v>
                </c:pt>
                <c:pt idx="4">
                  <c:v>13.58</c:v>
                </c:pt>
                <c:pt idx="5">
                  <c:v>13.58</c:v>
                </c:pt>
                <c:pt idx="6">
                  <c:v>13.58</c:v>
                </c:pt>
                <c:pt idx="7">
                  <c:v>13.58</c:v>
                </c:pt>
                <c:pt idx="8">
                  <c:v>13.58</c:v>
                </c:pt>
                <c:pt idx="9">
                  <c:v>13.58</c:v>
                </c:pt>
                <c:pt idx="10">
                  <c:v>13.58</c:v>
                </c:pt>
                <c:pt idx="11">
                  <c:v>13.58</c:v>
                </c:pt>
                <c:pt idx="12">
                  <c:v>13.58</c:v>
                </c:pt>
                <c:pt idx="13">
                  <c:v>13.58</c:v>
                </c:pt>
                <c:pt idx="14">
                  <c:v>13.58</c:v>
                </c:pt>
                <c:pt idx="15">
                  <c:v>13.58</c:v>
                </c:pt>
                <c:pt idx="16">
                  <c:v>13.58</c:v>
                </c:pt>
                <c:pt idx="17">
                  <c:v>13.58</c:v>
                </c:pt>
                <c:pt idx="18">
                  <c:v>13.58</c:v>
                </c:pt>
                <c:pt idx="19">
                  <c:v>13.58</c:v>
                </c:pt>
                <c:pt idx="20">
                  <c:v>13.58</c:v>
                </c:pt>
                <c:pt idx="21">
                  <c:v>13.58</c:v>
                </c:pt>
                <c:pt idx="22">
                  <c:v>13.58</c:v>
                </c:pt>
                <c:pt idx="23">
                  <c:v>13.58</c:v>
                </c:pt>
                <c:pt idx="24">
                  <c:v>13.58</c:v>
                </c:pt>
                <c:pt idx="25">
                  <c:v>13.58</c:v>
                </c:pt>
                <c:pt idx="26">
                  <c:v>13.58</c:v>
                </c:pt>
                <c:pt idx="27">
                  <c:v>13.58</c:v>
                </c:pt>
                <c:pt idx="28">
                  <c:v>13.58</c:v>
                </c:pt>
                <c:pt idx="29">
                  <c:v>13.58</c:v>
                </c:pt>
                <c:pt idx="30">
                  <c:v>13.58</c:v>
                </c:pt>
                <c:pt idx="31">
                  <c:v>13.58</c:v>
                </c:pt>
              </c:numCache>
            </c:numRef>
          </c:val>
          <c:smooth val="0"/>
          <c:extLst>
            <c:ext xmlns:c16="http://schemas.microsoft.com/office/drawing/2014/chart" uri="{C3380CC4-5D6E-409C-BE32-E72D297353CC}">
              <c16:uniqueId val="{00000004-4114-CC47-BFF6-96C7DA3CC325}"/>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'19'!$U$4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'19'!$Y$1</c:f>
              <c:strCache>
                <c:ptCount val="1"/>
                <c:pt idx="0">
                  <c:v>England</c:v>
                </c:pt>
              </c:strCache>
            </c:strRef>
          </c:tx>
          <c:spPr>
            <a:ln w="38100">
              <a:solidFill>
                <a:schemeClr val="tx1"/>
              </a:solidFill>
              <a:prstDash val="solid"/>
            </a:ln>
          </c:spPr>
          <c:marker>
            <c:symbol val="none"/>
          </c:marker>
          <c:cat>
            <c:strRef>
              <c:f>'19'!$X$2:$X$11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'19'!$Y$2:$Y$11</c:f>
              <c:numCache>
                <c:formatCode>General</c:formatCode>
                <c:ptCount val="10"/>
                <c:pt idx="0">
                  <c:v>17.13</c:v>
                </c:pt>
                <c:pt idx="1">
                  <c:v>16.39</c:v>
                </c:pt>
                <c:pt idx="2">
                  <c:v>16.399999999999999</c:v>
                </c:pt>
                <c:pt idx="3">
                  <c:v>15.59</c:v>
                </c:pt>
                <c:pt idx="4">
                  <c:v>14.74</c:v>
                </c:pt>
                <c:pt idx="5">
                  <c:v>14.46</c:v>
                </c:pt>
                <c:pt idx="6">
                  <c:v>14.32</c:v>
                </c:pt>
                <c:pt idx="7">
                  <c:v>14.39</c:v>
                </c:pt>
                <c:pt idx="8">
                  <c:v>13.55</c:v>
                </c:pt>
                <c:pt idx="9">
                  <c:v>13.58</c:v>
                </c:pt>
              </c:numCache>
            </c:numRef>
          </c:val>
          <c:smooth val="0"/>
          <c:extLst>
            <c:ext xmlns:c16="http://schemas.microsoft.com/office/drawing/2014/chart" uri="{C3380CC4-5D6E-409C-BE32-E72D297353CC}">
              <c16:uniqueId val="{00000000-D91F-B24F-86C9-43C9570443E0}"/>
            </c:ext>
          </c:extLst>
        </c:ser>
        <c:ser>
          <c:idx val="1"/>
          <c:order val="1"/>
          <c:tx>
            <c:strRef>
              <c:f>'19'!$Z$1</c:f>
              <c:strCache>
                <c:ptCount val="1"/>
                <c:pt idx="0">
                  <c:v>London</c:v>
                </c:pt>
              </c:strCache>
            </c:strRef>
          </c:tx>
          <c:spPr>
            <a:ln w="38100">
              <a:solidFill>
                <a:schemeClr val="bg1">
                  <a:lumMod val="50000"/>
                </a:schemeClr>
              </a:solidFill>
              <a:prstDash val="solid"/>
            </a:ln>
          </c:spPr>
          <c:marker>
            <c:symbol val="none"/>
          </c:marker>
          <c:cat>
            <c:strRef>
              <c:f>'19'!$X$2:$X$11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'19'!$Z$2:$Z$11</c:f>
              <c:numCache>
                <c:formatCode>General</c:formatCode>
                <c:ptCount val="10"/>
                <c:pt idx="0">
                  <c:v>17.71</c:v>
                </c:pt>
                <c:pt idx="1">
                  <c:v>17.079999999999998</c:v>
                </c:pt>
                <c:pt idx="2">
                  <c:v>17.190000000000001</c:v>
                </c:pt>
                <c:pt idx="3">
                  <c:v>16.38</c:v>
                </c:pt>
                <c:pt idx="4">
                  <c:v>15.58</c:v>
                </c:pt>
                <c:pt idx="5">
                  <c:v>15.2</c:v>
                </c:pt>
                <c:pt idx="6">
                  <c:v>15.39</c:v>
                </c:pt>
                <c:pt idx="7">
                  <c:v>15</c:v>
                </c:pt>
                <c:pt idx="8">
                  <c:v>14.93</c:v>
                </c:pt>
                <c:pt idx="9">
                  <c:v>14.97</c:v>
                </c:pt>
              </c:numCache>
            </c:numRef>
          </c:val>
          <c:smooth val="0"/>
          <c:extLst>
            <c:ext xmlns:c16="http://schemas.microsoft.com/office/drawing/2014/chart" uri="{C3380CC4-5D6E-409C-BE32-E72D297353CC}">
              <c16:uniqueId val="{00000001-D91F-B24F-86C9-43C9570443E0}"/>
            </c:ext>
          </c:extLst>
        </c:ser>
        <c:ser>
          <c:idx val="2"/>
          <c:order val="2"/>
          <c:tx>
            <c:strRef>
              <c:f>'19'!$AA$1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'19'!$AA$2:$AA$11</c:f>
              <c:numCache>
                <c:formatCode>General</c:formatCode>
                <c:ptCount val="10"/>
                <c:pt idx="0">
                  <c:v>13.55</c:v>
                </c:pt>
                <c:pt idx="1">
                  <c:v>14.16</c:v>
                </c:pt>
                <c:pt idx="2">
                  <c:v>12.93</c:v>
                </c:pt>
                <c:pt idx="3">
                  <c:v>13.09</c:v>
                </c:pt>
                <c:pt idx="4">
                  <c:v>9.5299999999999994</c:v>
                </c:pt>
                <c:pt idx="5">
                  <c:v>10.88</c:v>
                </c:pt>
                <c:pt idx="6">
                  <c:v>10.5</c:v>
                </c:pt>
                <c:pt idx="7">
                  <c:v>10.94</c:v>
                </c:pt>
                <c:pt idx="8">
                  <c:v>9.86</c:v>
                </c:pt>
                <c:pt idx="9">
                  <c:v>9.2636599999999998</c:v>
                </c:pt>
              </c:numCache>
            </c:numRef>
          </c:val>
          <c:smooth val="0"/>
          <c:extLst>
            <c:ext xmlns:c16="http://schemas.microsoft.com/office/drawing/2014/chart" uri="{C3380CC4-5D6E-409C-BE32-E72D297353CC}">
              <c16:uniqueId val="{00000002-D91F-B24F-86C9-43C9570443E0}"/>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'19'!$U$4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'20'!$AE$26</c:f>
              <c:strCache>
                <c:ptCount val="1"/>
                <c:pt idx="0">
                  <c:v>Richmond</c:v>
                </c:pt>
              </c:strCache>
            </c:strRef>
          </c:tx>
          <c:spPr>
            <a:solidFill>
              <a:srgbClr val="7030A0"/>
            </a:solidFill>
            <a:ln>
              <a:solidFill>
                <a:schemeClr val="accent4">
                  <a:lumMod val="50000"/>
                </a:schemeClr>
              </a:solidFill>
              <a:prstDash val="solid"/>
            </a:ln>
          </c:spPr>
          <c:invertIfNegative val="0"/>
          <c:cat>
            <c:strRef>
              <c:f>'20'!$AD$27:$AD$58</c:f>
              <c:strCache>
                <c:ptCount val="32"/>
                <c:pt idx="0">
                  <c:v>Bromley</c:v>
                </c:pt>
                <c:pt idx="1">
                  <c:v>Richmond</c:v>
                </c:pt>
                <c:pt idx="2">
                  <c:v>Wandsworth</c:v>
                </c:pt>
                <c:pt idx="3">
                  <c:v>Barking and Dagenham</c:v>
                </c:pt>
                <c:pt idx="4">
                  <c:v>Newham</c:v>
                </c:pt>
                <c:pt idx="5">
                  <c:v>Kensington and Chelsea</c:v>
                </c:pt>
                <c:pt idx="6">
                  <c:v>Barnet</c:v>
                </c:pt>
                <c:pt idx="7">
                  <c:v>Hounslow</c:v>
                </c:pt>
                <c:pt idx="8">
                  <c:v>Sutton</c:v>
                </c:pt>
                <c:pt idx="9">
                  <c:v>Bexley</c:v>
                </c:pt>
                <c:pt idx="10">
                  <c:v>Croydon</c:v>
                </c:pt>
                <c:pt idx="11">
                  <c:v>Camden</c:v>
                </c:pt>
                <c:pt idx="12">
                  <c:v>Hammersmith and Fulham</c:v>
                </c:pt>
                <c:pt idx="13">
                  <c:v>Enfield</c:v>
                </c:pt>
                <c:pt idx="14">
                  <c:v>Tower Hamlets</c:v>
                </c:pt>
                <c:pt idx="15">
                  <c:v>Lambeth</c:v>
                </c:pt>
                <c:pt idx="16">
                  <c:v>Hillingdon</c:v>
                </c:pt>
                <c:pt idx="17">
                  <c:v>Brent</c:v>
                </c:pt>
                <c:pt idx="18">
                  <c:v>Merton</c:v>
                </c:pt>
                <c:pt idx="19">
                  <c:v>Westminster</c:v>
                </c:pt>
                <c:pt idx="20">
                  <c:v>Ealing</c:v>
                </c:pt>
                <c:pt idx="21">
                  <c:v>Kingston</c:v>
                </c:pt>
                <c:pt idx="22">
                  <c:v>Haringey</c:v>
                </c:pt>
                <c:pt idx="23">
                  <c:v>Greenwich</c:v>
                </c:pt>
                <c:pt idx="24">
                  <c:v>Waltham Forest</c:v>
                </c:pt>
                <c:pt idx="25">
                  <c:v>Islington</c:v>
                </c:pt>
                <c:pt idx="26">
                  <c:v>Havering</c:v>
                </c:pt>
                <c:pt idx="27">
                  <c:v>Southwark</c:v>
                </c:pt>
                <c:pt idx="28">
                  <c:v>Hackney</c:v>
                </c:pt>
                <c:pt idx="29">
                  <c:v>Redbridge</c:v>
                </c:pt>
                <c:pt idx="30">
                  <c:v>Lewisham</c:v>
                </c:pt>
                <c:pt idx="31">
                  <c:v>Harrow</c:v>
                </c:pt>
              </c:strCache>
            </c:strRef>
          </c:cat>
          <c:val>
            <c:numRef>
              <c:f>'20'!$AE$27:$AE$58</c:f>
              <c:numCache>
                <c:formatCode>General</c:formatCode>
                <c:ptCount val="32"/>
                <c:pt idx="0">
                  <c:v>0</c:v>
                </c:pt>
                <c:pt idx="1">
                  <c:v>21.990020000000001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6DCB-5A4F-9D8E-4160D83342BF}"/>
            </c:ext>
          </c:extLst>
        </c:ser>
        <c:ser>
          <c:idx val="1"/>
          <c:order val="1"/>
          <c:tx>
            <c:strRef>
              <c:f>'20'!$AF$26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'20'!$AD$27:$AD$58</c:f>
              <c:strCache>
                <c:ptCount val="32"/>
                <c:pt idx="0">
                  <c:v>Bromley</c:v>
                </c:pt>
                <c:pt idx="1">
                  <c:v>Richmond</c:v>
                </c:pt>
                <c:pt idx="2">
                  <c:v>Wandsworth</c:v>
                </c:pt>
                <c:pt idx="3">
                  <c:v>Barking and Dagenham</c:v>
                </c:pt>
                <c:pt idx="4">
                  <c:v>Newham</c:v>
                </c:pt>
                <c:pt idx="5">
                  <c:v>Kensington and Chelsea</c:v>
                </c:pt>
                <c:pt idx="6">
                  <c:v>Barnet</c:v>
                </c:pt>
                <c:pt idx="7">
                  <c:v>Hounslow</c:v>
                </c:pt>
                <c:pt idx="8">
                  <c:v>Sutton</c:v>
                </c:pt>
                <c:pt idx="9">
                  <c:v>Bexley</c:v>
                </c:pt>
                <c:pt idx="10">
                  <c:v>Croydon</c:v>
                </c:pt>
                <c:pt idx="11">
                  <c:v>Camden</c:v>
                </c:pt>
                <c:pt idx="12">
                  <c:v>Hammersmith and Fulham</c:v>
                </c:pt>
                <c:pt idx="13">
                  <c:v>Enfield</c:v>
                </c:pt>
                <c:pt idx="14">
                  <c:v>Tower Hamlets</c:v>
                </c:pt>
                <c:pt idx="15">
                  <c:v>Lambeth</c:v>
                </c:pt>
                <c:pt idx="16">
                  <c:v>Hillingdon</c:v>
                </c:pt>
                <c:pt idx="17">
                  <c:v>Brent</c:v>
                </c:pt>
                <c:pt idx="18">
                  <c:v>Merton</c:v>
                </c:pt>
                <c:pt idx="19">
                  <c:v>Westminster</c:v>
                </c:pt>
                <c:pt idx="20">
                  <c:v>Ealing</c:v>
                </c:pt>
                <c:pt idx="21">
                  <c:v>Kingston</c:v>
                </c:pt>
                <c:pt idx="22">
                  <c:v>Haringey</c:v>
                </c:pt>
                <c:pt idx="23">
                  <c:v>Greenwich</c:v>
                </c:pt>
                <c:pt idx="24">
                  <c:v>Waltham Forest</c:v>
                </c:pt>
                <c:pt idx="25">
                  <c:v>Islington</c:v>
                </c:pt>
                <c:pt idx="26">
                  <c:v>Havering</c:v>
                </c:pt>
                <c:pt idx="27">
                  <c:v>Southwark</c:v>
                </c:pt>
                <c:pt idx="28">
                  <c:v>Hackney</c:v>
                </c:pt>
                <c:pt idx="29">
                  <c:v>Redbridge</c:v>
                </c:pt>
                <c:pt idx="30">
                  <c:v>Lewisham</c:v>
                </c:pt>
                <c:pt idx="31">
                  <c:v>Harrow</c:v>
                </c:pt>
              </c:strCache>
            </c:strRef>
          </c:cat>
          <c:val>
            <c:numRef>
              <c:f>'20'!$AF$27:$AF$58</c:f>
              <c:numCache>
                <c:formatCode>General</c:formatCode>
                <c:ptCount val="32"/>
                <c:pt idx="0">
                  <c:v>17.504560000000001</c:v>
                </c:pt>
                <c:pt idx="1">
                  <c:v>0</c:v>
                </c:pt>
                <c:pt idx="2">
                  <c:v>0</c:v>
                </c:pt>
                <c:pt idx="3">
                  <c:v>0</c:v>
                </c:pt>
                <c:pt idx="4">
                  <c:v>0</c:v>
                </c:pt>
                <c:pt idx="5">
                  <c:v>0</c:v>
                </c:pt>
                <c:pt idx="6">
                  <c:v>22.805299999999999</c:v>
                </c:pt>
                <c:pt idx="7">
                  <c:v>0</c:v>
                </c:pt>
                <c:pt idx="8">
                  <c:v>23.092089999999999</c:v>
                </c:pt>
                <c:pt idx="9">
                  <c:v>0</c:v>
                </c:pt>
                <c:pt idx="10">
                  <c:v>0</c:v>
                </c:pt>
                <c:pt idx="11">
                  <c:v>0</c:v>
                </c:pt>
                <c:pt idx="12">
                  <c:v>0</c:v>
                </c:pt>
                <c:pt idx="13">
                  <c:v>0</c:v>
                </c:pt>
                <c:pt idx="14">
                  <c:v>0</c:v>
                </c:pt>
                <c:pt idx="15">
                  <c:v>0</c:v>
                </c:pt>
                <c:pt idx="16">
                  <c:v>0</c:v>
                </c:pt>
                <c:pt idx="17">
                  <c:v>0</c:v>
                </c:pt>
                <c:pt idx="18">
                  <c:v>26.96367</c:v>
                </c:pt>
                <c:pt idx="19">
                  <c:v>0</c:v>
                </c:pt>
                <c:pt idx="20">
                  <c:v>0</c:v>
                </c:pt>
                <c:pt idx="21">
                  <c:v>27.741720000000001</c:v>
                </c:pt>
                <c:pt idx="22">
                  <c:v>0</c:v>
                </c:pt>
                <c:pt idx="23">
                  <c:v>0</c:v>
                </c:pt>
                <c:pt idx="24">
                  <c:v>0</c:v>
                </c:pt>
                <c:pt idx="25">
                  <c:v>0</c:v>
                </c:pt>
                <c:pt idx="26">
                  <c:v>0</c:v>
                </c:pt>
                <c:pt idx="27">
                  <c:v>0</c:v>
                </c:pt>
                <c:pt idx="28">
                  <c:v>0</c:v>
                </c:pt>
                <c:pt idx="29">
                  <c:v>0</c:v>
                </c:pt>
                <c:pt idx="30">
                  <c:v>0</c:v>
                </c:pt>
                <c:pt idx="31">
                  <c:v>34.548250000000003</c:v>
                </c:pt>
              </c:numCache>
            </c:numRef>
          </c:val>
          <c:extLst>
            <c:ext xmlns:c16="http://schemas.microsoft.com/office/drawing/2014/chart" uri="{C3380CC4-5D6E-409C-BE32-E72D297353CC}">
              <c16:uniqueId val="{00000001-6DCB-5A4F-9D8E-4160D83342BF}"/>
            </c:ext>
          </c:extLst>
        </c:ser>
        <c:ser>
          <c:idx val="2"/>
          <c:order val="2"/>
          <c:tx>
            <c:strRef>
              <c:f>'20'!$AG$26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'20'!$AD$27:$AD$58</c:f>
              <c:strCache>
                <c:ptCount val="32"/>
                <c:pt idx="0">
                  <c:v>Bromley</c:v>
                </c:pt>
                <c:pt idx="1">
                  <c:v>Richmond</c:v>
                </c:pt>
                <c:pt idx="2">
                  <c:v>Wandsworth</c:v>
                </c:pt>
                <c:pt idx="3">
                  <c:v>Barking and Dagenham</c:v>
                </c:pt>
                <c:pt idx="4">
                  <c:v>Newham</c:v>
                </c:pt>
                <c:pt idx="5">
                  <c:v>Kensington and Chelsea</c:v>
                </c:pt>
                <c:pt idx="6">
                  <c:v>Barnet</c:v>
                </c:pt>
                <c:pt idx="7">
                  <c:v>Hounslow</c:v>
                </c:pt>
                <c:pt idx="8">
                  <c:v>Sutton</c:v>
                </c:pt>
                <c:pt idx="9">
                  <c:v>Bexley</c:v>
                </c:pt>
                <c:pt idx="10">
                  <c:v>Croydon</c:v>
                </c:pt>
                <c:pt idx="11">
                  <c:v>Camden</c:v>
                </c:pt>
                <c:pt idx="12">
                  <c:v>Hammersmith and Fulham</c:v>
                </c:pt>
                <c:pt idx="13">
                  <c:v>Enfield</c:v>
                </c:pt>
                <c:pt idx="14">
                  <c:v>Tower Hamlets</c:v>
                </c:pt>
                <c:pt idx="15">
                  <c:v>Lambeth</c:v>
                </c:pt>
                <c:pt idx="16">
                  <c:v>Hillingdon</c:v>
                </c:pt>
                <c:pt idx="17">
                  <c:v>Brent</c:v>
                </c:pt>
                <c:pt idx="18">
                  <c:v>Merton</c:v>
                </c:pt>
                <c:pt idx="19">
                  <c:v>Westminster</c:v>
                </c:pt>
                <c:pt idx="20">
                  <c:v>Ealing</c:v>
                </c:pt>
                <c:pt idx="21">
                  <c:v>Kingston</c:v>
                </c:pt>
                <c:pt idx="22">
                  <c:v>Haringey</c:v>
                </c:pt>
                <c:pt idx="23">
                  <c:v>Greenwich</c:v>
                </c:pt>
                <c:pt idx="24">
                  <c:v>Waltham Forest</c:v>
                </c:pt>
                <c:pt idx="25">
                  <c:v>Islington</c:v>
                </c:pt>
                <c:pt idx="26">
                  <c:v>Havering</c:v>
                </c:pt>
                <c:pt idx="27">
                  <c:v>Southwark</c:v>
                </c:pt>
                <c:pt idx="28">
                  <c:v>Hackney</c:v>
                </c:pt>
                <c:pt idx="29">
                  <c:v>Redbridge</c:v>
                </c:pt>
                <c:pt idx="30">
                  <c:v>Lewisham</c:v>
                </c:pt>
                <c:pt idx="31">
                  <c:v>Harrow</c:v>
                </c:pt>
              </c:strCache>
            </c:strRef>
          </c:cat>
          <c:val>
            <c:numRef>
              <c:f>'20'!$AG$27:$AG$58</c:f>
              <c:numCache>
                <c:formatCode>General</c:formatCode>
                <c:ptCount val="32"/>
                <c:pt idx="0">
                  <c:v>0</c:v>
                </c:pt>
                <c:pt idx="1">
                  <c:v>0</c:v>
                </c:pt>
                <c:pt idx="2">
                  <c:v>22.328579999999999</c:v>
                </c:pt>
                <c:pt idx="3">
                  <c:v>22.509650000000001</c:v>
                </c:pt>
                <c:pt idx="4">
                  <c:v>22.56101</c:v>
                </c:pt>
                <c:pt idx="5">
                  <c:v>22.647629999999999</c:v>
                </c:pt>
                <c:pt idx="6">
                  <c:v>0</c:v>
                </c:pt>
                <c:pt idx="7">
                  <c:v>22.818210000000001</c:v>
                </c:pt>
                <c:pt idx="8">
                  <c:v>0</c:v>
                </c:pt>
                <c:pt idx="9">
                  <c:v>23.84215</c:v>
                </c:pt>
                <c:pt idx="10">
                  <c:v>24.619530000000001</c:v>
                </c:pt>
                <c:pt idx="11">
                  <c:v>24.866869999999999</c:v>
                </c:pt>
                <c:pt idx="12">
                  <c:v>25.133120000000002</c:v>
                </c:pt>
                <c:pt idx="13">
                  <c:v>25.52553</c:v>
                </c:pt>
                <c:pt idx="14">
                  <c:v>25.594270000000002</c:v>
                </c:pt>
                <c:pt idx="15">
                  <c:v>26.149539999999998</c:v>
                </c:pt>
                <c:pt idx="16">
                  <c:v>26.722490000000001</c:v>
                </c:pt>
                <c:pt idx="17">
                  <c:v>26.949339999999999</c:v>
                </c:pt>
                <c:pt idx="18">
                  <c:v>0</c:v>
                </c:pt>
                <c:pt idx="19">
                  <c:v>27.406759999999998</c:v>
                </c:pt>
                <c:pt idx="20">
                  <c:v>27.61317</c:v>
                </c:pt>
                <c:pt idx="21">
                  <c:v>0</c:v>
                </c:pt>
                <c:pt idx="22">
                  <c:v>28.217890000000001</c:v>
                </c:pt>
                <c:pt idx="23">
                  <c:v>28.639140000000001</c:v>
                </c:pt>
                <c:pt idx="24">
                  <c:v>29.005050000000001</c:v>
                </c:pt>
                <c:pt idx="25">
                  <c:v>29.048919999999999</c:v>
                </c:pt>
                <c:pt idx="26">
                  <c:v>29.15558</c:v>
                </c:pt>
                <c:pt idx="27">
                  <c:v>29.397970000000001</c:v>
                </c:pt>
                <c:pt idx="28">
                  <c:v>30.450500000000002</c:v>
                </c:pt>
                <c:pt idx="29">
                  <c:v>30.993819999999999</c:v>
                </c:pt>
                <c:pt idx="30">
                  <c:v>33.273589999999999</c:v>
                </c:pt>
                <c:pt idx="31">
                  <c:v>0</c:v>
                </c:pt>
              </c:numCache>
            </c:numRef>
          </c:val>
          <c:extLst>
            <c:ext xmlns:c16="http://schemas.microsoft.com/office/drawing/2014/chart" uri="{C3380CC4-5D6E-409C-BE32-E72D297353CC}">
              <c16:uniqueId val="{00000002-6DCB-5A4F-9D8E-4160D83342BF}"/>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'20'!$AH$26</c:f>
              <c:strCache>
                <c:ptCount val="1"/>
                <c:pt idx="0">
                  <c:v>London</c:v>
                </c:pt>
              </c:strCache>
            </c:strRef>
          </c:tx>
          <c:spPr>
            <a:ln w="31750">
              <a:solidFill>
                <a:schemeClr val="bg1">
                  <a:lumMod val="50000"/>
                </a:schemeClr>
              </a:solidFill>
              <a:prstDash val="solid"/>
            </a:ln>
          </c:spPr>
          <c:marker>
            <c:symbol val="none"/>
          </c:marker>
          <c:cat>
            <c:strRef>
              <c:f>'20'!$AD$27:$AD$58</c:f>
              <c:strCache>
                <c:ptCount val="32"/>
                <c:pt idx="0">
                  <c:v>Bromley</c:v>
                </c:pt>
                <c:pt idx="1">
                  <c:v>Richmond</c:v>
                </c:pt>
                <c:pt idx="2">
                  <c:v>Wandsworth</c:v>
                </c:pt>
                <c:pt idx="3">
                  <c:v>Barking and Dagenham</c:v>
                </c:pt>
                <c:pt idx="4">
                  <c:v>Newham</c:v>
                </c:pt>
                <c:pt idx="5">
                  <c:v>Kensington and Chelsea</c:v>
                </c:pt>
                <c:pt idx="6">
                  <c:v>Barnet</c:v>
                </c:pt>
                <c:pt idx="7">
                  <c:v>Hounslow</c:v>
                </c:pt>
                <c:pt idx="8">
                  <c:v>Sutton</c:v>
                </c:pt>
                <c:pt idx="9">
                  <c:v>Bexley</c:v>
                </c:pt>
                <c:pt idx="10">
                  <c:v>Croydon</c:v>
                </c:pt>
                <c:pt idx="11">
                  <c:v>Camden</c:v>
                </c:pt>
                <c:pt idx="12">
                  <c:v>Hammersmith and Fulham</c:v>
                </c:pt>
                <c:pt idx="13">
                  <c:v>Enfield</c:v>
                </c:pt>
                <c:pt idx="14">
                  <c:v>Tower Hamlets</c:v>
                </c:pt>
                <c:pt idx="15">
                  <c:v>Lambeth</c:v>
                </c:pt>
                <c:pt idx="16">
                  <c:v>Hillingdon</c:v>
                </c:pt>
                <c:pt idx="17">
                  <c:v>Brent</c:v>
                </c:pt>
                <c:pt idx="18">
                  <c:v>Merton</c:v>
                </c:pt>
                <c:pt idx="19">
                  <c:v>Westminster</c:v>
                </c:pt>
                <c:pt idx="20">
                  <c:v>Ealing</c:v>
                </c:pt>
                <c:pt idx="21">
                  <c:v>Kingston</c:v>
                </c:pt>
                <c:pt idx="22">
                  <c:v>Haringey</c:v>
                </c:pt>
                <c:pt idx="23">
                  <c:v>Greenwich</c:v>
                </c:pt>
                <c:pt idx="24">
                  <c:v>Waltham Forest</c:v>
                </c:pt>
                <c:pt idx="25">
                  <c:v>Islington</c:v>
                </c:pt>
                <c:pt idx="26">
                  <c:v>Havering</c:v>
                </c:pt>
                <c:pt idx="27">
                  <c:v>Southwark</c:v>
                </c:pt>
                <c:pt idx="28">
                  <c:v>Hackney</c:v>
                </c:pt>
                <c:pt idx="29">
                  <c:v>Redbridge</c:v>
                </c:pt>
                <c:pt idx="30">
                  <c:v>Lewisham</c:v>
                </c:pt>
                <c:pt idx="31">
                  <c:v>Harrow</c:v>
                </c:pt>
              </c:strCache>
            </c:strRef>
          </c:cat>
          <c:val>
            <c:numRef>
              <c:f>'20'!$AH$27:$AH$58</c:f>
              <c:numCache>
                <c:formatCode>General</c:formatCode>
                <c:ptCount val="32"/>
                <c:pt idx="0">
                  <c:v>26.33</c:v>
                </c:pt>
                <c:pt idx="1">
                  <c:v>26.33</c:v>
                </c:pt>
                <c:pt idx="2">
                  <c:v>26.33</c:v>
                </c:pt>
                <c:pt idx="3">
                  <c:v>26.33</c:v>
                </c:pt>
                <c:pt idx="4">
                  <c:v>26.33</c:v>
                </c:pt>
                <c:pt idx="5">
                  <c:v>26.33</c:v>
                </c:pt>
                <c:pt idx="6">
                  <c:v>26.33</c:v>
                </c:pt>
                <c:pt idx="7">
                  <c:v>26.33</c:v>
                </c:pt>
                <c:pt idx="8">
                  <c:v>26.33</c:v>
                </c:pt>
                <c:pt idx="9">
                  <c:v>26.33</c:v>
                </c:pt>
                <c:pt idx="10">
                  <c:v>26.33</c:v>
                </c:pt>
                <c:pt idx="11">
                  <c:v>26.33</c:v>
                </c:pt>
                <c:pt idx="12">
                  <c:v>26.33</c:v>
                </c:pt>
                <c:pt idx="13">
                  <c:v>26.33</c:v>
                </c:pt>
                <c:pt idx="14">
                  <c:v>26.33</c:v>
                </c:pt>
                <c:pt idx="15">
                  <c:v>26.33</c:v>
                </c:pt>
                <c:pt idx="16">
                  <c:v>26.33</c:v>
                </c:pt>
                <c:pt idx="17">
                  <c:v>26.33</c:v>
                </c:pt>
                <c:pt idx="18">
                  <c:v>26.33</c:v>
                </c:pt>
                <c:pt idx="19">
                  <c:v>26.33</c:v>
                </c:pt>
                <c:pt idx="20">
                  <c:v>26.33</c:v>
                </c:pt>
                <c:pt idx="21">
                  <c:v>26.33</c:v>
                </c:pt>
                <c:pt idx="22">
                  <c:v>26.33</c:v>
                </c:pt>
                <c:pt idx="23">
                  <c:v>26.33</c:v>
                </c:pt>
                <c:pt idx="24">
                  <c:v>26.33</c:v>
                </c:pt>
                <c:pt idx="25">
                  <c:v>26.33</c:v>
                </c:pt>
                <c:pt idx="26">
                  <c:v>26.33</c:v>
                </c:pt>
                <c:pt idx="27">
                  <c:v>26.33</c:v>
                </c:pt>
                <c:pt idx="28">
                  <c:v>26.33</c:v>
                </c:pt>
                <c:pt idx="29">
                  <c:v>26.33</c:v>
                </c:pt>
                <c:pt idx="30">
                  <c:v>26.33</c:v>
                </c:pt>
                <c:pt idx="31">
                  <c:v>26.33</c:v>
                </c:pt>
              </c:numCache>
            </c:numRef>
          </c:val>
          <c:smooth val="0"/>
          <c:extLst>
            <c:ext xmlns:c16="http://schemas.microsoft.com/office/drawing/2014/chart" uri="{C3380CC4-5D6E-409C-BE32-E72D297353CC}">
              <c16:uniqueId val="{00000003-6DCB-5A4F-9D8E-4160D83342BF}"/>
            </c:ext>
          </c:extLst>
        </c:ser>
        <c:ser>
          <c:idx val="4"/>
          <c:order val="4"/>
          <c:tx>
            <c:strRef>
              <c:f>'20'!$AI$26</c:f>
              <c:strCache>
                <c:ptCount val="1"/>
                <c:pt idx="0">
                  <c:v>England</c:v>
                </c:pt>
              </c:strCache>
            </c:strRef>
          </c:tx>
          <c:spPr>
            <a:ln w="31750">
              <a:solidFill>
                <a:schemeClr val="tx1"/>
              </a:solidFill>
              <a:prstDash val="solid"/>
            </a:ln>
          </c:spPr>
          <c:marker>
            <c:symbol val="none"/>
          </c:marker>
          <c:cat>
            <c:strRef>
              <c:f>'20'!$AD$27:$AD$58</c:f>
              <c:strCache>
                <c:ptCount val="32"/>
                <c:pt idx="0">
                  <c:v>Bromley</c:v>
                </c:pt>
                <c:pt idx="1">
                  <c:v>Richmond</c:v>
                </c:pt>
                <c:pt idx="2">
                  <c:v>Wandsworth</c:v>
                </c:pt>
                <c:pt idx="3">
                  <c:v>Barking and Dagenham</c:v>
                </c:pt>
                <c:pt idx="4">
                  <c:v>Newham</c:v>
                </c:pt>
                <c:pt idx="5">
                  <c:v>Kensington and Chelsea</c:v>
                </c:pt>
                <c:pt idx="6">
                  <c:v>Barnet</c:v>
                </c:pt>
                <c:pt idx="7">
                  <c:v>Hounslow</c:v>
                </c:pt>
                <c:pt idx="8">
                  <c:v>Sutton</c:v>
                </c:pt>
                <c:pt idx="9">
                  <c:v>Bexley</c:v>
                </c:pt>
                <c:pt idx="10">
                  <c:v>Croydon</c:v>
                </c:pt>
                <c:pt idx="11">
                  <c:v>Camden</c:v>
                </c:pt>
                <c:pt idx="12">
                  <c:v>Hammersmith and Fulham</c:v>
                </c:pt>
                <c:pt idx="13">
                  <c:v>Enfield</c:v>
                </c:pt>
                <c:pt idx="14">
                  <c:v>Tower Hamlets</c:v>
                </c:pt>
                <c:pt idx="15">
                  <c:v>Lambeth</c:v>
                </c:pt>
                <c:pt idx="16">
                  <c:v>Hillingdon</c:v>
                </c:pt>
                <c:pt idx="17">
                  <c:v>Brent</c:v>
                </c:pt>
                <c:pt idx="18">
                  <c:v>Merton</c:v>
                </c:pt>
                <c:pt idx="19">
                  <c:v>Westminster</c:v>
                </c:pt>
                <c:pt idx="20">
                  <c:v>Ealing</c:v>
                </c:pt>
                <c:pt idx="21">
                  <c:v>Kingston</c:v>
                </c:pt>
                <c:pt idx="22">
                  <c:v>Haringey</c:v>
                </c:pt>
                <c:pt idx="23">
                  <c:v>Greenwich</c:v>
                </c:pt>
                <c:pt idx="24">
                  <c:v>Waltham Forest</c:v>
                </c:pt>
                <c:pt idx="25">
                  <c:v>Islington</c:v>
                </c:pt>
                <c:pt idx="26">
                  <c:v>Havering</c:v>
                </c:pt>
                <c:pt idx="27">
                  <c:v>Southwark</c:v>
                </c:pt>
                <c:pt idx="28">
                  <c:v>Hackney</c:v>
                </c:pt>
                <c:pt idx="29">
                  <c:v>Redbridge</c:v>
                </c:pt>
                <c:pt idx="30">
                  <c:v>Lewisham</c:v>
                </c:pt>
                <c:pt idx="31">
                  <c:v>Harrow</c:v>
                </c:pt>
              </c:strCache>
            </c:strRef>
          </c:cat>
          <c:val>
            <c:numRef>
              <c:f>'20'!$AI$27:$AI$58</c:f>
              <c:numCache>
                <c:formatCode>General</c:formatCode>
                <c:ptCount val="32"/>
                <c:pt idx="0">
                  <c:v>25.08</c:v>
                </c:pt>
                <c:pt idx="1">
                  <c:v>25.08</c:v>
                </c:pt>
                <c:pt idx="2">
                  <c:v>25.08</c:v>
                </c:pt>
                <c:pt idx="3">
                  <c:v>25.08</c:v>
                </c:pt>
                <c:pt idx="4">
                  <c:v>25.08</c:v>
                </c:pt>
                <c:pt idx="5">
                  <c:v>25.08</c:v>
                </c:pt>
                <c:pt idx="6">
                  <c:v>25.08</c:v>
                </c:pt>
                <c:pt idx="7">
                  <c:v>25.08</c:v>
                </c:pt>
                <c:pt idx="8">
                  <c:v>25.08</c:v>
                </c:pt>
                <c:pt idx="9">
                  <c:v>25.08</c:v>
                </c:pt>
                <c:pt idx="10">
                  <c:v>25.08</c:v>
                </c:pt>
                <c:pt idx="11">
                  <c:v>25.08</c:v>
                </c:pt>
                <c:pt idx="12">
                  <c:v>25.08</c:v>
                </c:pt>
                <c:pt idx="13">
                  <c:v>25.08</c:v>
                </c:pt>
                <c:pt idx="14">
                  <c:v>25.08</c:v>
                </c:pt>
                <c:pt idx="15">
                  <c:v>25.08</c:v>
                </c:pt>
                <c:pt idx="16">
                  <c:v>25.08</c:v>
                </c:pt>
                <c:pt idx="17">
                  <c:v>25.08</c:v>
                </c:pt>
                <c:pt idx="18">
                  <c:v>25.08</c:v>
                </c:pt>
                <c:pt idx="19">
                  <c:v>25.08</c:v>
                </c:pt>
                <c:pt idx="20">
                  <c:v>25.08</c:v>
                </c:pt>
                <c:pt idx="21">
                  <c:v>25.08</c:v>
                </c:pt>
                <c:pt idx="22">
                  <c:v>25.08</c:v>
                </c:pt>
                <c:pt idx="23">
                  <c:v>25.08</c:v>
                </c:pt>
                <c:pt idx="24">
                  <c:v>25.08</c:v>
                </c:pt>
                <c:pt idx="25">
                  <c:v>25.08</c:v>
                </c:pt>
                <c:pt idx="26">
                  <c:v>25.08</c:v>
                </c:pt>
                <c:pt idx="27">
                  <c:v>25.08</c:v>
                </c:pt>
                <c:pt idx="28">
                  <c:v>25.08</c:v>
                </c:pt>
                <c:pt idx="29">
                  <c:v>25.08</c:v>
                </c:pt>
                <c:pt idx="30">
                  <c:v>25.08</c:v>
                </c:pt>
                <c:pt idx="31">
                  <c:v>25.08</c:v>
                </c:pt>
              </c:numCache>
            </c:numRef>
          </c:val>
          <c:smooth val="0"/>
          <c:extLst>
            <c:ext xmlns:c16="http://schemas.microsoft.com/office/drawing/2014/chart" uri="{C3380CC4-5D6E-409C-BE32-E72D297353CC}">
              <c16:uniqueId val="{00000004-6DCB-5A4F-9D8E-4160D83342BF}"/>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'20'!$U$4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 M'!$AE$26</c:f>
              <c:strCache>
                <c:ptCount val="1"/>
                <c:pt idx="0">
                  <c:v>Richmond</c:v>
                </c:pt>
              </c:strCache>
            </c:strRef>
          </c:tx>
          <c:spPr>
            <a:solidFill>
              <a:srgbClr val="7030A0"/>
            </a:solidFill>
            <a:ln>
              <a:solidFill>
                <a:schemeClr val="accent4">
                  <a:lumMod val="50000"/>
                </a:schemeClr>
              </a:solidFill>
              <a:prstDash val="solid"/>
            </a:ln>
          </c:spPr>
          <c:invertIfNegative val="0"/>
          <c:cat>
            <c:strRef>
              <c:f>'2 M'!$AD$27:$AD$58</c:f>
              <c:strCache>
                <c:ptCount val="32"/>
                <c:pt idx="0">
                  <c:v>Richmond</c:v>
                </c:pt>
                <c:pt idx="1">
                  <c:v>Bromley</c:v>
                </c:pt>
                <c:pt idx="2">
                  <c:v>Kingston</c:v>
                </c:pt>
                <c:pt idx="3">
                  <c:v>Barnet</c:v>
                </c:pt>
                <c:pt idx="4">
                  <c:v>Harrow</c:v>
                </c:pt>
                <c:pt idx="5">
                  <c:v>Kensington and Chelsea</c:v>
                </c:pt>
                <c:pt idx="6">
                  <c:v>Westminster</c:v>
                </c:pt>
                <c:pt idx="7">
                  <c:v>Sutton</c:v>
                </c:pt>
                <c:pt idx="8">
                  <c:v>Wandsworth</c:v>
                </c:pt>
                <c:pt idx="9">
                  <c:v>Bexley</c:v>
                </c:pt>
                <c:pt idx="10">
                  <c:v>Merton</c:v>
                </c:pt>
                <c:pt idx="11">
                  <c:v>Enfield</c:v>
                </c:pt>
                <c:pt idx="12">
                  <c:v>Camden</c:v>
                </c:pt>
                <c:pt idx="13">
                  <c:v>Havering</c:v>
                </c:pt>
                <c:pt idx="14">
                  <c:v>Redbridge</c:v>
                </c:pt>
                <c:pt idx="15">
                  <c:v>Hounslow</c:v>
                </c:pt>
                <c:pt idx="16">
                  <c:v>Croydon</c:v>
                </c:pt>
                <c:pt idx="17">
                  <c:v>Hillingdon</c:v>
                </c:pt>
                <c:pt idx="18">
                  <c:v>Ealing</c:v>
                </c:pt>
                <c:pt idx="19">
                  <c:v>Brent</c:v>
                </c:pt>
                <c:pt idx="20">
                  <c:v>Waltham Forest</c:v>
                </c:pt>
                <c:pt idx="21">
                  <c:v>Haringey</c:v>
                </c:pt>
                <c:pt idx="22">
                  <c:v>Southwark</c:v>
                </c:pt>
                <c:pt idx="23">
                  <c:v>Greenwich</c:v>
                </c:pt>
                <c:pt idx="24">
                  <c:v>Islington</c:v>
                </c:pt>
                <c:pt idx="25">
                  <c:v>Lambeth</c:v>
                </c:pt>
                <c:pt idx="26">
                  <c:v>Lewisham</c:v>
                </c:pt>
                <c:pt idx="27">
                  <c:v>Hammersmith and Fulham</c:v>
                </c:pt>
                <c:pt idx="28">
                  <c:v>Tower Hamlets</c:v>
                </c:pt>
                <c:pt idx="29">
                  <c:v>Hackney</c:v>
                </c:pt>
                <c:pt idx="30">
                  <c:v>Newham</c:v>
                </c:pt>
                <c:pt idx="31">
                  <c:v>Barking and Dagenham</c:v>
                </c:pt>
              </c:strCache>
            </c:strRef>
          </c:cat>
          <c:val>
            <c:numRef>
              <c:f>'2 M'!$AE$27:$AE$58</c:f>
              <c:numCache>
                <c:formatCode>General</c:formatCode>
                <c:ptCount val="32"/>
                <c:pt idx="0">
                  <c:v>82.37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245D-7343-8321-1306C1A9D1C1}"/>
            </c:ext>
          </c:extLst>
        </c:ser>
        <c:ser>
          <c:idx val="1"/>
          <c:order val="1"/>
          <c:tx>
            <c:strRef>
              <c:f>'2 M'!$AF$26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 M'!$AD$27:$AD$58</c:f>
              <c:strCache>
                <c:ptCount val="32"/>
                <c:pt idx="0">
                  <c:v>Richmond</c:v>
                </c:pt>
                <c:pt idx="1">
                  <c:v>Bromley</c:v>
                </c:pt>
                <c:pt idx="2">
                  <c:v>Kingston</c:v>
                </c:pt>
                <c:pt idx="3">
                  <c:v>Barnet</c:v>
                </c:pt>
                <c:pt idx="4">
                  <c:v>Harrow</c:v>
                </c:pt>
                <c:pt idx="5">
                  <c:v>Kensington and Chelsea</c:v>
                </c:pt>
                <c:pt idx="6">
                  <c:v>Westminster</c:v>
                </c:pt>
                <c:pt idx="7">
                  <c:v>Sutton</c:v>
                </c:pt>
                <c:pt idx="8">
                  <c:v>Wandsworth</c:v>
                </c:pt>
                <c:pt idx="9">
                  <c:v>Bexley</c:v>
                </c:pt>
                <c:pt idx="10">
                  <c:v>Merton</c:v>
                </c:pt>
                <c:pt idx="11">
                  <c:v>Enfield</c:v>
                </c:pt>
                <c:pt idx="12">
                  <c:v>Camden</c:v>
                </c:pt>
                <c:pt idx="13">
                  <c:v>Havering</c:v>
                </c:pt>
                <c:pt idx="14">
                  <c:v>Redbridge</c:v>
                </c:pt>
                <c:pt idx="15">
                  <c:v>Hounslow</c:v>
                </c:pt>
                <c:pt idx="16">
                  <c:v>Croydon</c:v>
                </c:pt>
                <c:pt idx="17">
                  <c:v>Hillingdon</c:v>
                </c:pt>
                <c:pt idx="18">
                  <c:v>Ealing</c:v>
                </c:pt>
                <c:pt idx="19">
                  <c:v>Brent</c:v>
                </c:pt>
                <c:pt idx="20">
                  <c:v>Waltham Forest</c:v>
                </c:pt>
                <c:pt idx="21">
                  <c:v>Haringey</c:v>
                </c:pt>
                <c:pt idx="22">
                  <c:v>Southwark</c:v>
                </c:pt>
                <c:pt idx="23">
                  <c:v>Greenwich</c:v>
                </c:pt>
                <c:pt idx="24">
                  <c:v>Islington</c:v>
                </c:pt>
                <c:pt idx="25">
                  <c:v>Lambeth</c:v>
                </c:pt>
                <c:pt idx="26">
                  <c:v>Lewisham</c:v>
                </c:pt>
                <c:pt idx="27">
                  <c:v>Hammersmith and Fulham</c:v>
                </c:pt>
                <c:pt idx="28">
                  <c:v>Tower Hamlets</c:v>
                </c:pt>
                <c:pt idx="29">
                  <c:v>Hackney</c:v>
                </c:pt>
                <c:pt idx="30">
                  <c:v>Newham</c:v>
                </c:pt>
                <c:pt idx="31">
                  <c:v>Barking and Dagenham</c:v>
                </c:pt>
              </c:strCache>
            </c:strRef>
          </c:cat>
          <c:val>
            <c:numRef>
              <c:f>'2 M'!$AF$27:$AF$58</c:f>
              <c:numCache>
                <c:formatCode>General</c:formatCode>
                <c:ptCount val="32"/>
                <c:pt idx="0">
                  <c:v>0</c:v>
                </c:pt>
                <c:pt idx="1">
                  <c:v>81.28</c:v>
                </c:pt>
                <c:pt idx="2">
                  <c:v>81.099999999999994</c:v>
                </c:pt>
                <c:pt idx="3">
                  <c:v>80.849999999999994</c:v>
                </c:pt>
                <c:pt idx="4">
                  <c:v>80.790000000000006</c:v>
                </c:pt>
                <c:pt idx="5">
                  <c:v>0</c:v>
                </c:pt>
                <c:pt idx="6">
                  <c:v>0</c:v>
                </c:pt>
                <c:pt idx="7">
                  <c:v>79.8</c:v>
                </c:pt>
                <c:pt idx="8">
                  <c:v>0</c:v>
                </c:pt>
                <c:pt idx="9">
                  <c:v>0</c:v>
                </c:pt>
                <c:pt idx="10">
                  <c:v>79.67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245D-7343-8321-1306C1A9D1C1}"/>
            </c:ext>
          </c:extLst>
        </c:ser>
        <c:ser>
          <c:idx val="2"/>
          <c:order val="2"/>
          <c:tx>
            <c:strRef>
              <c:f>'2 M'!$AG$26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 M'!$AD$27:$AD$58</c:f>
              <c:strCache>
                <c:ptCount val="32"/>
                <c:pt idx="0">
                  <c:v>Richmond</c:v>
                </c:pt>
                <c:pt idx="1">
                  <c:v>Bromley</c:v>
                </c:pt>
                <c:pt idx="2">
                  <c:v>Kingston</c:v>
                </c:pt>
                <c:pt idx="3">
                  <c:v>Barnet</c:v>
                </c:pt>
                <c:pt idx="4">
                  <c:v>Harrow</c:v>
                </c:pt>
                <c:pt idx="5">
                  <c:v>Kensington and Chelsea</c:v>
                </c:pt>
                <c:pt idx="6">
                  <c:v>Westminster</c:v>
                </c:pt>
                <c:pt idx="7">
                  <c:v>Sutton</c:v>
                </c:pt>
                <c:pt idx="8">
                  <c:v>Wandsworth</c:v>
                </c:pt>
                <c:pt idx="9">
                  <c:v>Bexley</c:v>
                </c:pt>
                <c:pt idx="10">
                  <c:v>Merton</c:v>
                </c:pt>
                <c:pt idx="11">
                  <c:v>Enfield</c:v>
                </c:pt>
                <c:pt idx="12">
                  <c:v>Camden</c:v>
                </c:pt>
                <c:pt idx="13">
                  <c:v>Havering</c:v>
                </c:pt>
                <c:pt idx="14">
                  <c:v>Redbridge</c:v>
                </c:pt>
                <c:pt idx="15">
                  <c:v>Hounslow</c:v>
                </c:pt>
                <c:pt idx="16">
                  <c:v>Croydon</c:v>
                </c:pt>
                <c:pt idx="17">
                  <c:v>Hillingdon</c:v>
                </c:pt>
                <c:pt idx="18">
                  <c:v>Ealing</c:v>
                </c:pt>
                <c:pt idx="19">
                  <c:v>Brent</c:v>
                </c:pt>
                <c:pt idx="20">
                  <c:v>Waltham Forest</c:v>
                </c:pt>
                <c:pt idx="21">
                  <c:v>Haringey</c:v>
                </c:pt>
                <c:pt idx="22">
                  <c:v>Southwark</c:v>
                </c:pt>
                <c:pt idx="23">
                  <c:v>Greenwich</c:v>
                </c:pt>
                <c:pt idx="24">
                  <c:v>Islington</c:v>
                </c:pt>
                <c:pt idx="25">
                  <c:v>Lambeth</c:v>
                </c:pt>
                <c:pt idx="26">
                  <c:v>Lewisham</c:v>
                </c:pt>
                <c:pt idx="27">
                  <c:v>Hammersmith and Fulham</c:v>
                </c:pt>
                <c:pt idx="28">
                  <c:v>Tower Hamlets</c:v>
                </c:pt>
                <c:pt idx="29">
                  <c:v>Hackney</c:v>
                </c:pt>
                <c:pt idx="30">
                  <c:v>Newham</c:v>
                </c:pt>
                <c:pt idx="31">
                  <c:v>Barking and Dagenham</c:v>
                </c:pt>
              </c:strCache>
            </c:strRef>
          </c:cat>
          <c:val>
            <c:numRef>
              <c:f>'2 M'!$AG$27:$AG$58</c:f>
              <c:numCache>
                <c:formatCode>General</c:formatCode>
                <c:ptCount val="32"/>
                <c:pt idx="0">
                  <c:v>0</c:v>
                </c:pt>
                <c:pt idx="1">
                  <c:v>0</c:v>
                </c:pt>
                <c:pt idx="2">
                  <c:v>0</c:v>
                </c:pt>
                <c:pt idx="3">
                  <c:v>0</c:v>
                </c:pt>
                <c:pt idx="4">
                  <c:v>0</c:v>
                </c:pt>
                <c:pt idx="5">
                  <c:v>80.67</c:v>
                </c:pt>
                <c:pt idx="6">
                  <c:v>80.290000000000006</c:v>
                </c:pt>
                <c:pt idx="7">
                  <c:v>0</c:v>
                </c:pt>
                <c:pt idx="8">
                  <c:v>79.8</c:v>
                </c:pt>
                <c:pt idx="9">
                  <c:v>79.680000000000007</c:v>
                </c:pt>
                <c:pt idx="10">
                  <c:v>0</c:v>
                </c:pt>
                <c:pt idx="11">
                  <c:v>79.319999999999993</c:v>
                </c:pt>
                <c:pt idx="12">
                  <c:v>79.19</c:v>
                </c:pt>
                <c:pt idx="13">
                  <c:v>79.08</c:v>
                </c:pt>
                <c:pt idx="14">
                  <c:v>79.040000000000006</c:v>
                </c:pt>
                <c:pt idx="15">
                  <c:v>78.989999999999995</c:v>
                </c:pt>
                <c:pt idx="16">
                  <c:v>78.95</c:v>
                </c:pt>
                <c:pt idx="17">
                  <c:v>78.900000000000006</c:v>
                </c:pt>
                <c:pt idx="18">
                  <c:v>78.89</c:v>
                </c:pt>
                <c:pt idx="19">
                  <c:v>78.55</c:v>
                </c:pt>
                <c:pt idx="20">
                  <c:v>78.489999999999995</c:v>
                </c:pt>
                <c:pt idx="21">
                  <c:v>78.459999999999994</c:v>
                </c:pt>
                <c:pt idx="22">
                  <c:v>78.37</c:v>
                </c:pt>
                <c:pt idx="23">
                  <c:v>78.16</c:v>
                </c:pt>
                <c:pt idx="24">
                  <c:v>77.959999999999994</c:v>
                </c:pt>
                <c:pt idx="25">
                  <c:v>77.94</c:v>
                </c:pt>
                <c:pt idx="26">
                  <c:v>77.89</c:v>
                </c:pt>
                <c:pt idx="27">
                  <c:v>77.58</c:v>
                </c:pt>
                <c:pt idx="28">
                  <c:v>77.040000000000006</c:v>
                </c:pt>
                <c:pt idx="29">
                  <c:v>76.709999999999994</c:v>
                </c:pt>
                <c:pt idx="30">
                  <c:v>76.48</c:v>
                </c:pt>
                <c:pt idx="31">
                  <c:v>76.260000000000005</c:v>
                </c:pt>
              </c:numCache>
            </c:numRef>
          </c:val>
          <c:extLst>
            <c:ext xmlns:c16="http://schemas.microsoft.com/office/drawing/2014/chart" uri="{C3380CC4-5D6E-409C-BE32-E72D297353CC}">
              <c16:uniqueId val="{00000002-245D-7343-8321-1306C1A9D1C1}"/>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 M'!$AH$26</c:f>
              <c:strCache>
                <c:ptCount val="1"/>
                <c:pt idx="0">
                  <c:v>London</c:v>
                </c:pt>
              </c:strCache>
            </c:strRef>
          </c:tx>
          <c:spPr>
            <a:ln w="31750">
              <a:solidFill>
                <a:schemeClr val="bg1">
                  <a:lumMod val="50000"/>
                </a:schemeClr>
              </a:solidFill>
              <a:prstDash val="solid"/>
            </a:ln>
          </c:spPr>
          <c:marker>
            <c:symbol val="none"/>
          </c:marker>
          <c:cat>
            <c:strRef>
              <c:f>'2 M'!$AD$27:$AD$58</c:f>
              <c:strCache>
                <c:ptCount val="32"/>
                <c:pt idx="0">
                  <c:v>Richmond</c:v>
                </c:pt>
                <c:pt idx="1">
                  <c:v>Bromley</c:v>
                </c:pt>
                <c:pt idx="2">
                  <c:v>Kingston</c:v>
                </c:pt>
                <c:pt idx="3">
                  <c:v>Barnet</c:v>
                </c:pt>
                <c:pt idx="4">
                  <c:v>Harrow</c:v>
                </c:pt>
                <c:pt idx="5">
                  <c:v>Kensington and Chelsea</c:v>
                </c:pt>
                <c:pt idx="6">
                  <c:v>Westminster</c:v>
                </c:pt>
                <c:pt idx="7">
                  <c:v>Sutton</c:v>
                </c:pt>
                <c:pt idx="8">
                  <c:v>Wandsworth</c:v>
                </c:pt>
                <c:pt idx="9">
                  <c:v>Bexley</c:v>
                </c:pt>
                <c:pt idx="10">
                  <c:v>Merton</c:v>
                </c:pt>
                <c:pt idx="11">
                  <c:v>Enfield</c:v>
                </c:pt>
                <c:pt idx="12">
                  <c:v>Camden</c:v>
                </c:pt>
                <c:pt idx="13">
                  <c:v>Havering</c:v>
                </c:pt>
                <c:pt idx="14">
                  <c:v>Redbridge</c:v>
                </c:pt>
                <c:pt idx="15">
                  <c:v>Hounslow</c:v>
                </c:pt>
                <c:pt idx="16">
                  <c:v>Croydon</c:v>
                </c:pt>
                <c:pt idx="17">
                  <c:v>Hillingdon</c:v>
                </c:pt>
                <c:pt idx="18">
                  <c:v>Ealing</c:v>
                </c:pt>
                <c:pt idx="19">
                  <c:v>Brent</c:v>
                </c:pt>
                <c:pt idx="20">
                  <c:v>Waltham Forest</c:v>
                </c:pt>
                <c:pt idx="21">
                  <c:v>Haringey</c:v>
                </c:pt>
                <c:pt idx="22">
                  <c:v>Southwark</c:v>
                </c:pt>
                <c:pt idx="23">
                  <c:v>Greenwich</c:v>
                </c:pt>
                <c:pt idx="24">
                  <c:v>Islington</c:v>
                </c:pt>
                <c:pt idx="25">
                  <c:v>Lambeth</c:v>
                </c:pt>
                <c:pt idx="26">
                  <c:v>Lewisham</c:v>
                </c:pt>
                <c:pt idx="27">
                  <c:v>Hammersmith and Fulham</c:v>
                </c:pt>
                <c:pt idx="28">
                  <c:v>Tower Hamlets</c:v>
                </c:pt>
                <c:pt idx="29">
                  <c:v>Hackney</c:v>
                </c:pt>
                <c:pt idx="30">
                  <c:v>Newham</c:v>
                </c:pt>
                <c:pt idx="31">
                  <c:v>Barking and Dagenham</c:v>
                </c:pt>
              </c:strCache>
            </c:strRef>
          </c:cat>
          <c:val>
            <c:numRef>
              <c:f>'2 M'!$AH$27:$AH$58</c:f>
              <c:numCache>
                <c:formatCode>General</c:formatCode>
                <c:ptCount val="32"/>
                <c:pt idx="0">
                  <c:v>79.13</c:v>
                </c:pt>
                <c:pt idx="1">
                  <c:v>79.13</c:v>
                </c:pt>
                <c:pt idx="2">
                  <c:v>79.13</c:v>
                </c:pt>
                <c:pt idx="3">
                  <c:v>79.13</c:v>
                </c:pt>
                <c:pt idx="4">
                  <c:v>79.13</c:v>
                </c:pt>
                <c:pt idx="5">
                  <c:v>79.13</c:v>
                </c:pt>
                <c:pt idx="6">
                  <c:v>79.13</c:v>
                </c:pt>
                <c:pt idx="7">
                  <c:v>79.13</c:v>
                </c:pt>
                <c:pt idx="8">
                  <c:v>79.13</c:v>
                </c:pt>
                <c:pt idx="9">
                  <c:v>79.13</c:v>
                </c:pt>
                <c:pt idx="10">
                  <c:v>79.13</c:v>
                </c:pt>
                <c:pt idx="11">
                  <c:v>79.13</c:v>
                </c:pt>
                <c:pt idx="12">
                  <c:v>79.13</c:v>
                </c:pt>
                <c:pt idx="13">
                  <c:v>79.13</c:v>
                </c:pt>
                <c:pt idx="14">
                  <c:v>79.13</c:v>
                </c:pt>
                <c:pt idx="15">
                  <c:v>79.13</c:v>
                </c:pt>
                <c:pt idx="16">
                  <c:v>79.13</c:v>
                </c:pt>
                <c:pt idx="17">
                  <c:v>79.13</c:v>
                </c:pt>
                <c:pt idx="18">
                  <c:v>79.13</c:v>
                </c:pt>
                <c:pt idx="19">
                  <c:v>79.13</c:v>
                </c:pt>
                <c:pt idx="20">
                  <c:v>79.13</c:v>
                </c:pt>
                <c:pt idx="21">
                  <c:v>79.13</c:v>
                </c:pt>
                <c:pt idx="22">
                  <c:v>79.13</c:v>
                </c:pt>
                <c:pt idx="23">
                  <c:v>79.13</c:v>
                </c:pt>
                <c:pt idx="24">
                  <c:v>79.13</c:v>
                </c:pt>
                <c:pt idx="25">
                  <c:v>79.13</c:v>
                </c:pt>
                <c:pt idx="26">
                  <c:v>79.13</c:v>
                </c:pt>
                <c:pt idx="27">
                  <c:v>79.13</c:v>
                </c:pt>
                <c:pt idx="28">
                  <c:v>79.13</c:v>
                </c:pt>
                <c:pt idx="29">
                  <c:v>79.13</c:v>
                </c:pt>
                <c:pt idx="30">
                  <c:v>79.13</c:v>
                </c:pt>
                <c:pt idx="31">
                  <c:v>79.13</c:v>
                </c:pt>
              </c:numCache>
            </c:numRef>
          </c:val>
          <c:smooth val="0"/>
          <c:extLst>
            <c:ext xmlns:c16="http://schemas.microsoft.com/office/drawing/2014/chart" uri="{C3380CC4-5D6E-409C-BE32-E72D297353CC}">
              <c16:uniqueId val="{00000003-245D-7343-8321-1306C1A9D1C1}"/>
            </c:ext>
          </c:extLst>
        </c:ser>
        <c:ser>
          <c:idx val="4"/>
          <c:order val="4"/>
          <c:tx>
            <c:strRef>
              <c:f>'2 M'!$AI$26</c:f>
              <c:strCache>
                <c:ptCount val="1"/>
                <c:pt idx="0">
                  <c:v>England</c:v>
                </c:pt>
              </c:strCache>
            </c:strRef>
          </c:tx>
          <c:spPr>
            <a:ln w="31750">
              <a:solidFill>
                <a:schemeClr val="tx1"/>
              </a:solidFill>
              <a:prstDash val="solid"/>
            </a:ln>
          </c:spPr>
          <c:marker>
            <c:symbol val="none"/>
          </c:marker>
          <c:cat>
            <c:strRef>
              <c:f>'2 M'!$AD$27:$AD$58</c:f>
              <c:strCache>
                <c:ptCount val="32"/>
                <c:pt idx="0">
                  <c:v>Richmond</c:v>
                </c:pt>
                <c:pt idx="1">
                  <c:v>Bromley</c:v>
                </c:pt>
                <c:pt idx="2">
                  <c:v>Kingston</c:v>
                </c:pt>
                <c:pt idx="3">
                  <c:v>Barnet</c:v>
                </c:pt>
                <c:pt idx="4">
                  <c:v>Harrow</c:v>
                </c:pt>
                <c:pt idx="5">
                  <c:v>Kensington and Chelsea</c:v>
                </c:pt>
                <c:pt idx="6">
                  <c:v>Westminster</c:v>
                </c:pt>
                <c:pt idx="7">
                  <c:v>Sutton</c:v>
                </c:pt>
                <c:pt idx="8">
                  <c:v>Wandsworth</c:v>
                </c:pt>
                <c:pt idx="9">
                  <c:v>Bexley</c:v>
                </c:pt>
                <c:pt idx="10">
                  <c:v>Merton</c:v>
                </c:pt>
                <c:pt idx="11">
                  <c:v>Enfield</c:v>
                </c:pt>
                <c:pt idx="12">
                  <c:v>Camden</c:v>
                </c:pt>
                <c:pt idx="13">
                  <c:v>Havering</c:v>
                </c:pt>
                <c:pt idx="14">
                  <c:v>Redbridge</c:v>
                </c:pt>
                <c:pt idx="15">
                  <c:v>Hounslow</c:v>
                </c:pt>
                <c:pt idx="16">
                  <c:v>Croydon</c:v>
                </c:pt>
                <c:pt idx="17">
                  <c:v>Hillingdon</c:v>
                </c:pt>
                <c:pt idx="18">
                  <c:v>Ealing</c:v>
                </c:pt>
                <c:pt idx="19">
                  <c:v>Brent</c:v>
                </c:pt>
                <c:pt idx="20">
                  <c:v>Waltham Forest</c:v>
                </c:pt>
                <c:pt idx="21">
                  <c:v>Haringey</c:v>
                </c:pt>
                <c:pt idx="22">
                  <c:v>Southwark</c:v>
                </c:pt>
                <c:pt idx="23">
                  <c:v>Greenwich</c:v>
                </c:pt>
                <c:pt idx="24">
                  <c:v>Islington</c:v>
                </c:pt>
                <c:pt idx="25">
                  <c:v>Lambeth</c:v>
                </c:pt>
                <c:pt idx="26">
                  <c:v>Lewisham</c:v>
                </c:pt>
                <c:pt idx="27">
                  <c:v>Hammersmith and Fulham</c:v>
                </c:pt>
                <c:pt idx="28">
                  <c:v>Tower Hamlets</c:v>
                </c:pt>
                <c:pt idx="29">
                  <c:v>Hackney</c:v>
                </c:pt>
                <c:pt idx="30">
                  <c:v>Newham</c:v>
                </c:pt>
                <c:pt idx="31">
                  <c:v>Barking and Dagenham</c:v>
                </c:pt>
              </c:strCache>
            </c:strRef>
          </c:cat>
          <c:val>
            <c:numRef>
              <c:f>'2 M'!$AI$27:$AI$58</c:f>
              <c:numCache>
                <c:formatCode>General</c:formatCode>
                <c:ptCount val="32"/>
                <c:pt idx="0">
                  <c:v>78.849999999999994</c:v>
                </c:pt>
                <c:pt idx="1">
                  <c:v>78.849999999999994</c:v>
                </c:pt>
                <c:pt idx="2">
                  <c:v>78.849999999999994</c:v>
                </c:pt>
                <c:pt idx="3">
                  <c:v>78.849999999999994</c:v>
                </c:pt>
                <c:pt idx="4">
                  <c:v>78.849999999999994</c:v>
                </c:pt>
                <c:pt idx="5">
                  <c:v>78.849999999999994</c:v>
                </c:pt>
                <c:pt idx="6">
                  <c:v>78.849999999999994</c:v>
                </c:pt>
                <c:pt idx="7">
                  <c:v>78.849999999999994</c:v>
                </c:pt>
                <c:pt idx="8">
                  <c:v>78.849999999999994</c:v>
                </c:pt>
                <c:pt idx="9">
                  <c:v>78.849999999999994</c:v>
                </c:pt>
                <c:pt idx="10">
                  <c:v>78.849999999999994</c:v>
                </c:pt>
                <c:pt idx="11">
                  <c:v>78.849999999999994</c:v>
                </c:pt>
                <c:pt idx="12">
                  <c:v>78.849999999999994</c:v>
                </c:pt>
                <c:pt idx="13">
                  <c:v>78.849999999999994</c:v>
                </c:pt>
                <c:pt idx="14">
                  <c:v>78.849999999999994</c:v>
                </c:pt>
                <c:pt idx="15">
                  <c:v>78.849999999999994</c:v>
                </c:pt>
                <c:pt idx="16">
                  <c:v>78.849999999999994</c:v>
                </c:pt>
                <c:pt idx="17">
                  <c:v>78.849999999999994</c:v>
                </c:pt>
                <c:pt idx="18">
                  <c:v>78.849999999999994</c:v>
                </c:pt>
                <c:pt idx="19">
                  <c:v>78.849999999999994</c:v>
                </c:pt>
                <c:pt idx="20">
                  <c:v>78.849999999999994</c:v>
                </c:pt>
                <c:pt idx="21">
                  <c:v>78.849999999999994</c:v>
                </c:pt>
                <c:pt idx="22">
                  <c:v>78.849999999999994</c:v>
                </c:pt>
                <c:pt idx="23">
                  <c:v>78.849999999999994</c:v>
                </c:pt>
                <c:pt idx="24">
                  <c:v>78.849999999999994</c:v>
                </c:pt>
                <c:pt idx="25">
                  <c:v>78.849999999999994</c:v>
                </c:pt>
                <c:pt idx="26">
                  <c:v>78.849999999999994</c:v>
                </c:pt>
                <c:pt idx="27">
                  <c:v>78.849999999999994</c:v>
                </c:pt>
                <c:pt idx="28">
                  <c:v>78.849999999999994</c:v>
                </c:pt>
                <c:pt idx="29">
                  <c:v>78.849999999999994</c:v>
                </c:pt>
                <c:pt idx="30">
                  <c:v>78.849999999999994</c:v>
                </c:pt>
                <c:pt idx="31">
                  <c:v>78.849999999999994</c:v>
                </c:pt>
              </c:numCache>
            </c:numRef>
          </c:val>
          <c:smooth val="0"/>
          <c:extLst>
            <c:ext xmlns:c16="http://schemas.microsoft.com/office/drawing/2014/chart" uri="{C3380CC4-5D6E-409C-BE32-E72D297353CC}">
              <c16:uniqueId val="{00000004-245D-7343-8321-1306C1A9D1C1}"/>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 M'!$U$4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'20'!$Y$1</c:f>
              <c:strCache>
                <c:ptCount val="1"/>
                <c:pt idx="0">
                  <c:v>England</c:v>
                </c:pt>
              </c:strCache>
            </c:strRef>
          </c:tx>
          <c:spPr>
            <a:ln w="38100">
              <a:solidFill>
                <a:schemeClr val="tx1"/>
              </a:solidFill>
              <a:prstDash val="solid"/>
            </a:ln>
          </c:spPr>
          <c:marker>
            <c:symbol val="none"/>
          </c:marker>
          <c:cat>
            <c:strRef>
              <c:f>'20'!$X$2:$X$11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'20'!$Y$2:$Y$11</c:f>
              <c:numCache>
                <c:formatCode>General</c:formatCode>
                <c:ptCount val="10"/>
                <c:pt idx="0">
                  <c:v>35.28</c:v>
                </c:pt>
                <c:pt idx="1">
                  <c:v>34.04</c:v>
                </c:pt>
                <c:pt idx="2">
                  <c:v>33.01</c:v>
                </c:pt>
                <c:pt idx="3">
                  <c:v>30.31</c:v>
                </c:pt>
                <c:pt idx="4">
                  <c:v>27.83</c:v>
                </c:pt>
                <c:pt idx="5">
                  <c:v>26.84</c:v>
                </c:pt>
                <c:pt idx="6">
                  <c:v>25.76</c:v>
                </c:pt>
                <c:pt idx="7">
                  <c:v>26.26</c:v>
                </c:pt>
                <c:pt idx="8">
                  <c:v>25.21</c:v>
                </c:pt>
                <c:pt idx="9">
                  <c:v>25.08</c:v>
                </c:pt>
              </c:numCache>
            </c:numRef>
          </c:val>
          <c:smooth val="0"/>
          <c:extLst>
            <c:ext xmlns:c16="http://schemas.microsoft.com/office/drawing/2014/chart" uri="{C3380CC4-5D6E-409C-BE32-E72D297353CC}">
              <c16:uniqueId val="{00000000-707C-F841-9B15-10BCEA80CE61}"/>
            </c:ext>
          </c:extLst>
        </c:ser>
        <c:ser>
          <c:idx val="1"/>
          <c:order val="1"/>
          <c:tx>
            <c:strRef>
              <c:f>'20'!$Z$1</c:f>
              <c:strCache>
                <c:ptCount val="1"/>
                <c:pt idx="0">
                  <c:v>London</c:v>
                </c:pt>
              </c:strCache>
            </c:strRef>
          </c:tx>
          <c:spPr>
            <a:ln w="38100">
              <a:solidFill>
                <a:schemeClr val="bg1">
                  <a:lumMod val="50000"/>
                </a:schemeClr>
              </a:solidFill>
              <a:prstDash val="solid"/>
            </a:ln>
          </c:spPr>
          <c:marker>
            <c:symbol val="none"/>
          </c:marker>
          <c:cat>
            <c:strRef>
              <c:f>'20'!$X$2:$X$11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'20'!$Z$2:$Z$11</c:f>
              <c:numCache>
                <c:formatCode>General</c:formatCode>
                <c:ptCount val="10"/>
                <c:pt idx="0">
                  <c:v>35.64</c:v>
                </c:pt>
                <c:pt idx="1">
                  <c:v>34.630000000000003</c:v>
                </c:pt>
                <c:pt idx="2">
                  <c:v>34.25</c:v>
                </c:pt>
                <c:pt idx="3">
                  <c:v>31.55</c:v>
                </c:pt>
                <c:pt idx="4">
                  <c:v>29.2</c:v>
                </c:pt>
                <c:pt idx="5">
                  <c:v>28.37</c:v>
                </c:pt>
                <c:pt idx="6">
                  <c:v>26.58</c:v>
                </c:pt>
                <c:pt idx="7">
                  <c:v>26.02</c:v>
                </c:pt>
                <c:pt idx="8">
                  <c:v>27.16</c:v>
                </c:pt>
                <c:pt idx="9">
                  <c:v>26.33</c:v>
                </c:pt>
              </c:numCache>
            </c:numRef>
          </c:val>
          <c:smooth val="0"/>
          <c:extLst>
            <c:ext xmlns:c16="http://schemas.microsoft.com/office/drawing/2014/chart" uri="{C3380CC4-5D6E-409C-BE32-E72D297353CC}">
              <c16:uniqueId val="{00000001-707C-F841-9B15-10BCEA80CE61}"/>
            </c:ext>
          </c:extLst>
        </c:ser>
        <c:ser>
          <c:idx val="2"/>
          <c:order val="2"/>
          <c:tx>
            <c:strRef>
              <c:f>'20'!$AA$1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'20'!$AA$2:$AA$11</c:f>
              <c:numCache>
                <c:formatCode>General</c:formatCode>
                <c:ptCount val="10"/>
                <c:pt idx="0">
                  <c:v>27.86</c:v>
                </c:pt>
                <c:pt idx="1">
                  <c:v>31.05</c:v>
                </c:pt>
                <c:pt idx="2">
                  <c:v>31.82</c:v>
                </c:pt>
                <c:pt idx="3">
                  <c:v>32.28</c:v>
                </c:pt>
                <c:pt idx="4">
                  <c:v>17.16</c:v>
                </c:pt>
                <c:pt idx="5">
                  <c:v>24.68</c:v>
                </c:pt>
                <c:pt idx="6">
                  <c:v>17.88</c:v>
                </c:pt>
                <c:pt idx="7">
                  <c:v>23.07</c:v>
                </c:pt>
                <c:pt idx="8">
                  <c:v>14.42</c:v>
                </c:pt>
                <c:pt idx="9">
                  <c:v>21.990020000000001</c:v>
                </c:pt>
              </c:numCache>
            </c:numRef>
          </c:val>
          <c:smooth val="0"/>
          <c:extLst>
            <c:ext xmlns:c16="http://schemas.microsoft.com/office/drawing/2014/chart" uri="{C3380CC4-5D6E-409C-BE32-E72D297353CC}">
              <c16:uniqueId val="{00000002-707C-F841-9B15-10BCEA80CE61}"/>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'20'!$U$4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'21'!$AE$26</c:f>
              <c:strCache>
                <c:ptCount val="1"/>
                <c:pt idx="0">
                  <c:v>Richmond</c:v>
                </c:pt>
              </c:strCache>
            </c:strRef>
          </c:tx>
          <c:spPr>
            <a:solidFill>
              <a:srgbClr val="7030A0"/>
            </a:solidFill>
            <a:ln>
              <a:solidFill>
                <a:schemeClr val="accent4">
                  <a:lumMod val="50000"/>
                </a:schemeClr>
              </a:solidFill>
              <a:prstDash val="solid"/>
            </a:ln>
          </c:spPr>
          <c:invertIfNegative val="0"/>
          <c:cat>
            <c:strRef>
              <c:f>'21'!$AD$27:$AD$58</c:f>
              <c:strCache>
                <c:ptCount val="32"/>
                <c:pt idx="0">
                  <c:v>Sutton</c:v>
                </c:pt>
                <c:pt idx="1">
                  <c:v>Hillingdon</c:v>
                </c:pt>
                <c:pt idx="2">
                  <c:v>Bexley</c:v>
                </c:pt>
                <c:pt idx="3">
                  <c:v>Newham</c:v>
                </c:pt>
                <c:pt idx="4">
                  <c:v>Kensington and Chelsea</c:v>
                </c:pt>
                <c:pt idx="5">
                  <c:v>Hammersmith and Fulham</c:v>
                </c:pt>
                <c:pt idx="6">
                  <c:v>Camden</c:v>
                </c:pt>
                <c:pt idx="7">
                  <c:v>Islington</c:v>
                </c:pt>
                <c:pt idx="8">
                  <c:v>Croydon</c:v>
                </c:pt>
                <c:pt idx="9">
                  <c:v>Richmond</c:v>
                </c:pt>
                <c:pt idx="10">
                  <c:v>Waltham Forest</c:v>
                </c:pt>
                <c:pt idx="11">
                  <c:v>Harrow</c:v>
                </c:pt>
                <c:pt idx="12">
                  <c:v>Greenwich</c:v>
                </c:pt>
                <c:pt idx="13">
                  <c:v>Redbridge</c:v>
                </c:pt>
                <c:pt idx="14">
                  <c:v>Bromley</c:v>
                </c:pt>
                <c:pt idx="15">
                  <c:v>Ealing</c:v>
                </c:pt>
                <c:pt idx="16">
                  <c:v>Hackney</c:v>
                </c:pt>
                <c:pt idx="17">
                  <c:v>Barking and Dagenham</c:v>
                </c:pt>
                <c:pt idx="18">
                  <c:v>Enfield</c:v>
                </c:pt>
                <c:pt idx="19">
                  <c:v>Merton</c:v>
                </c:pt>
                <c:pt idx="20">
                  <c:v>Lewisham</c:v>
                </c:pt>
                <c:pt idx="21">
                  <c:v>Brent</c:v>
                </c:pt>
                <c:pt idx="22">
                  <c:v>Barnet</c:v>
                </c:pt>
                <c:pt idx="23">
                  <c:v>Wandsworth</c:v>
                </c:pt>
                <c:pt idx="24">
                  <c:v>Kingston</c:v>
                </c:pt>
                <c:pt idx="25">
                  <c:v>Southwark</c:v>
                </c:pt>
                <c:pt idx="26">
                  <c:v>Havering</c:v>
                </c:pt>
                <c:pt idx="27">
                  <c:v>Westminster</c:v>
                </c:pt>
                <c:pt idx="28">
                  <c:v>Hounslow</c:v>
                </c:pt>
                <c:pt idx="29">
                  <c:v>Haringey</c:v>
                </c:pt>
                <c:pt idx="30">
                  <c:v>Tower Hamlets</c:v>
                </c:pt>
                <c:pt idx="31">
                  <c:v>Lambeth</c:v>
                </c:pt>
              </c:strCache>
            </c:strRef>
          </c:cat>
          <c:val>
            <c:numRef>
              <c:f>'21'!$AE$27:$AE$58</c:f>
              <c:numCache>
                <c:formatCode>General</c:formatCode>
                <c:ptCount val="32"/>
                <c:pt idx="0">
                  <c:v>0</c:v>
                </c:pt>
                <c:pt idx="1">
                  <c:v>0</c:v>
                </c:pt>
                <c:pt idx="2">
                  <c:v>0</c:v>
                </c:pt>
                <c:pt idx="3">
                  <c:v>0</c:v>
                </c:pt>
                <c:pt idx="4">
                  <c:v>0</c:v>
                </c:pt>
                <c:pt idx="5">
                  <c:v>0</c:v>
                </c:pt>
                <c:pt idx="6">
                  <c:v>0</c:v>
                </c:pt>
                <c:pt idx="7">
                  <c:v>0</c:v>
                </c:pt>
                <c:pt idx="8">
                  <c:v>0</c:v>
                </c:pt>
                <c:pt idx="9">
                  <c:v>14.61515294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E71E-5C44-8CD5-8F043ACB5F42}"/>
            </c:ext>
          </c:extLst>
        </c:ser>
        <c:ser>
          <c:idx val="1"/>
          <c:order val="1"/>
          <c:tx>
            <c:strRef>
              <c:f>'21'!$AF$26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'21'!$AD$27:$AD$58</c:f>
              <c:strCache>
                <c:ptCount val="32"/>
                <c:pt idx="0">
                  <c:v>Sutton</c:v>
                </c:pt>
                <c:pt idx="1">
                  <c:v>Hillingdon</c:v>
                </c:pt>
                <c:pt idx="2">
                  <c:v>Bexley</c:v>
                </c:pt>
                <c:pt idx="3">
                  <c:v>Newham</c:v>
                </c:pt>
                <c:pt idx="4">
                  <c:v>Kensington and Chelsea</c:v>
                </c:pt>
                <c:pt idx="5">
                  <c:v>Hammersmith and Fulham</c:v>
                </c:pt>
                <c:pt idx="6">
                  <c:v>Camden</c:v>
                </c:pt>
                <c:pt idx="7">
                  <c:v>Islington</c:v>
                </c:pt>
                <c:pt idx="8">
                  <c:v>Croydon</c:v>
                </c:pt>
                <c:pt idx="9">
                  <c:v>Richmond</c:v>
                </c:pt>
                <c:pt idx="10">
                  <c:v>Waltham Forest</c:v>
                </c:pt>
                <c:pt idx="11">
                  <c:v>Harrow</c:v>
                </c:pt>
                <c:pt idx="12">
                  <c:v>Greenwich</c:v>
                </c:pt>
                <c:pt idx="13">
                  <c:v>Redbridge</c:v>
                </c:pt>
                <c:pt idx="14">
                  <c:v>Bromley</c:v>
                </c:pt>
                <c:pt idx="15">
                  <c:v>Ealing</c:v>
                </c:pt>
                <c:pt idx="16">
                  <c:v>Hackney</c:v>
                </c:pt>
                <c:pt idx="17">
                  <c:v>Barking and Dagenham</c:v>
                </c:pt>
                <c:pt idx="18">
                  <c:v>Enfield</c:v>
                </c:pt>
                <c:pt idx="19">
                  <c:v>Merton</c:v>
                </c:pt>
                <c:pt idx="20">
                  <c:v>Lewisham</c:v>
                </c:pt>
                <c:pt idx="21">
                  <c:v>Brent</c:v>
                </c:pt>
                <c:pt idx="22">
                  <c:v>Barnet</c:v>
                </c:pt>
                <c:pt idx="23">
                  <c:v>Wandsworth</c:v>
                </c:pt>
                <c:pt idx="24">
                  <c:v>Kingston</c:v>
                </c:pt>
                <c:pt idx="25">
                  <c:v>Southwark</c:v>
                </c:pt>
                <c:pt idx="26">
                  <c:v>Havering</c:v>
                </c:pt>
                <c:pt idx="27">
                  <c:v>Westminster</c:v>
                </c:pt>
                <c:pt idx="28">
                  <c:v>Hounslow</c:v>
                </c:pt>
                <c:pt idx="29">
                  <c:v>Haringey</c:v>
                </c:pt>
                <c:pt idx="30">
                  <c:v>Tower Hamlets</c:v>
                </c:pt>
                <c:pt idx="31">
                  <c:v>Lambeth</c:v>
                </c:pt>
              </c:strCache>
            </c:strRef>
          </c:cat>
          <c:val>
            <c:numRef>
              <c:f>'21'!$AF$27:$AF$58</c:f>
              <c:numCache>
                <c:formatCode>General</c:formatCode>
                <c:ptCount val="32"/>
                <c:pt idx="0">
                  <c:v>6.4639744180000003</c:v>
                </c:pt>
                <c:pt idx="1">
                  <c:v>0</c:v>
                </c:pt>
                <c:pt idx="2">
                  <c:v>0</c:v>
                </c:pt>
                <c:pt idx="3">
                  <c:v>0</c:v>
                </c:pt>
                <c:pt idx="4">
                  <c:v>0</c:v>
                </c:pt>
                <c:pt idx="5">
                  <c:v>0</c:v>
                </c:pt>
                <c:pt idx="6">
                  <c:v>0</c:v>
                </c:pt>
                <c:pt idx="7">
                  <c:v>0</c:v>
                </c:pt>
                <c:pt idx="8">
                  <c:v>0</c:v>
                </c:pt>
                <c:pt idx="9">
                  <c:v>0</c:v>
                </c:pt>
                <c:pt idx="10">
                  <c:v>0</c:v>
                </c:pt>
                <c:pt idx="11">
                  <c:v>15.79903584</c:v>
                </c:pt>
                <c:pt idx="12">
                  <c:v>0</c:v>
                </c:pt>
                <c:pt idx="13">
                  <c:v>0</c:v>
                </c:pt>
                <c:pt idx="14">
                  <c:v>18.047371170000002</c:v>
                </c:pt>
                <c:pt idx="15">
                  <c:v>0</c:v>
                </c:pt>
                <c:pt idx="16">
                  <c:v>0</c:v>
                </c:pt>
                <c:pt idx="17">
                  <c:v>0</c:v>
                </c:pt>
                <c:pt idx="18">
                  <c:v>0</c:v>
                </c:pt>
                <c:pt idx="19">
                  <c:v>22.444986539999999</c:v>
                </c:pt>
                <c:pt idx="20">
                  <c:v>0</c:v>
                </c:pt>
                <c:pt idx="21">
                  <c:v>0</c:v>
                </c:pt>
                <c:pt idx="22">
                  <c:v>25.105954069999999</c:v>
                </c:pt>
                <c:pt idx="23">
                  <c:v>0</c:v>
                </c:pt>
                <c:pt idx="24">
                  <c:v>25.733904760000001</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E71E-5C44-8CD5-8F043ACB5F42}"/>
            </c:ext>
          </c:extLst>
        </c:ser>
        <c:ser>
          <c:idx val="2"/>
          <c:order val="2"/>
          <c:tx>
            <c:strRef>
              <c:f>'21'!$AG$26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'21'!$AD$27:$AD$58</c:f>
              <c:strCache>
                <c:ptCount val="32"/>
                <c:pt idx="0">
                  <c:v>Sutton</c:v>
                </c:pt>
                <c:pt idx="1">
                  <c:v>Hillingdon</c:v>
                </c:pt>
                <c:pt idx="2">
                  <c:v>Bexley</c:v>
                </c:pt>
                <c:pt idx="3">
                  <c:v>Newham</c:v>
                </c:pt>
                <c:pt idx="4">
                  <c:v>Kensington and Chelsea</c:v>
                </c:pt>
                <c:pt idx="5">
                  <c:v>Hammersmith and Fulham</c:v>
                </c:pt>
                <c:pt idx="6">
                  <c:v>Camden</c:v>
                </c:pt>
                <c:pt idx="7">
                  <c:v>Islington</c:v>
                </c:pt>
                <c:pt idx="8">
                  <c:v>Croydon</c:v>
                </c:pt>
                <c:pt idx="9">
                  <c:v>Richmond</c:v>
                </c:pt>
                <c:pt idx="10">
                  <c:v>Waltham Forest</c:v>
                </c:pt>
                <c:pt idx="11">
                  <c:v>Harrow</c:v>
                </c:pt>
                <c:pt idx="12">
                  <c:v>Greenwich</c:v>
                </c:pt>
                <c:pt idx="13">
                  <c:v>Redbridge</c:v>
                </c:pt>
                <c:pt idx="14">
                  <c:v>Bromley</c:v>
                </c:pt>
                <c:pt idx="15">
                  <c:v>Ealing</c:v>
                </c:pt>
                <c:pt idx="16">
                  <c:v>Hackney</c:v>
                </c:pt>
                <c:pt idx="17">
                  <c:v>Barking and Dagenham</c:v>
                </c:pt>
                <c:pt idx="18">
                  <c:v>Enfield</c:v>
                </c:pt>
                <c:pt idx="19">
                  <c:v>Merton</c:v>
                </c:pt>
                <c:pt idx="20">
                  <c:v>Lewisham</c:v>
                </c:pt>
                <c:pt idx="21">
                  <c:v>Brent</c:v>
                </c:pt>
                <c:pt idx="22">
                  <c:v>Barnet</c:v>
                </c:pt>
                <c:pt idx="23">
                  <c:v>Wandsworth</c:v>
                </c:pt>
                <c:pt idx="24">
                  <c:v>Kingston</c:v>
                </c:pt>
                <c:pt idx="25">
                  <c:v>Southwark</c:v>
                </c:pt>
                <c:pt idx="26">
                  <c:v>Havering</c:v>
                </c:pt>
                <c:pt idx="27">
                  <c:v>Westminster</c:v>
                </c:pt>
                <c:pt idx="28">
                  <c:v>Hounslow</c:v>
                </c:pt>
                <c:pt idx="29">
                  <c:v>Haringey</c:v>
                </c:pt>
                <c:pt idx="30">
                  <c:v>Tower Hamlets</c:v>
                </c:pt>
                <c:pt idx="31">
                  <c:v>Lambeth</c:v>
                </c:pt>
              </c:strCache>
            </c:strRef>
          </c:cat>
          <c:val>
            <c:numRef>
              <c:f>'21'!$AG$27:$AG$58</c:f>
              <c:numCache>
                <c:formatCode>General</c:formatCode>
                <c:ptCount val="32"/>
                <c:pt idx="0">
                  <c:v>0</c:v>
                </c:pt>
                <c:pt idx="1">
                  <c:v>7.1746603289999999</c:v>
                </c:pt>
                <c:pt idx="2">
                  <c:v>8.9524220220000004</c:v>
                </c:pt>
                <c:pt idx="3">
                  <c:v>9.9387476649999993</c:v>
                </c:pt>
                <c:pt idx="4">
                  <c:v>10.517859509999999</c:v>
                </c:pt>
                <c:pt idx="5">
                  <c:v>10.54655541</c:v>
                </c:pt>
                <c:pt idx="6">
                  <c:v>11.55593339</c:v>
                </c:pt>
                <c:pt idx="7">
                  <c:v>13.93798043</c:v>
                </c:pt>
                <c:pt idx="8">
                  <c:v>14.25497294</c:v>
                </c:pt>
                <c:pt idx="9">
                  <c:v>0</c:v>
                </c:pt>
                <c:pt idx="10">
                  <c:v>15.537261040000001</c:v>
                </c:pt>
                <c:pt idx="11">
                  <c:v>0</c:v>
                </c:pt>
                <c:pt idx="12">
                  <c:v>17.11702309</c:v>
                </c:pt>
                <c:pt idx="13">
                  <c:v>17.181336399999999</c:v>
                </c:pt>
                <c:pt idx="14">
                  <c:v>0</c:v>
                </c:pt>
                <c:pt idx="15">
                  <c:v>19.03373337</c:v>
                </c:pt>
                <c:pt idx="16">
                  <c:v>19.632778550000001</c:v>
                </c:pt>
                <c:pt idx="17">
                  <c:v>21.771345849999999</c:v>
                </c:pt>
                <c:pt idx="18">
                  <c:v>21.820740140000002</c:v>
                </c:pt>
                <c:pt idx="19">
                  <c:v>0</c:v>
                </c:pt>
                <c:pt idx="20">
                  <c:v>23.993848010000001</c:v>
                </c:pt>
                <c:pt idx="21">
                  <c:v>24.59931276</c:v>
                </c:pt>
                <c:pt idx="22">
                  <c:v>0</c:v>
                </c:pt>
                <c:pt idx="23">
                  <c:v>25.51267305</c:v>
                </c:pt>
                <c:pt idx="24">
                  <c:v>0</c:v>
                </c:pt>
                <c:pt idx="25">
                  <c:v>26.703929200000001</c:v>
                </c:pt>
                <c:pt idx="26">
                  <c:v>28.10649274</c:v>
                </c:pt>
                <c:pt idx="27">
                  <c:v>31.240468450000002</c:v>
                </c:pt>
                <c:pt idx="28">
                  <c:v>32.257728440000001</c:v>
                </c:pt>
                <c:pt idx="29">
                  <c:v>32.91256173</c:v>
                </c:pt>
                <c:pt idx="30">
                  <c:v>34.217757970000001</c:v>
                </c:pt>
                <c:pt idx="31">
                  <c:v>34.242511450000002</c:v>
                </c:pt>
              </c:numCache>
            </c:numRef>
          </c:val>
          <c:extLst>
            <c:ext xmlns:c16="http://schemas.microsoft.com/office/drawing/2014/chart" uri="{C3380CC4-5D6E-409C-BE32-E72D297353CC}">
              <c16:uniqueId val="{00000002-E71E-5C44-8CD5-8F043ACB5F42}"/>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'21'!$AH$26</c:f>
              <c:strCache>
                <c:ptCount val="1"/>
                <c:pt idx="0">
                  <c:v>London</c:v>
                </c:pt>
              </c:strCache>
            </c:strRef>
          </c:tx>
          <c:spPr>
            <a:ln w="31750">
              <a:solidFill>
                <a:schemeClr val="bg1">
                  <a:lumMod val="50000"/>
                </a:schemeClr>
              </a:solidFill>
              <a:prstDash val="solid"/>
            </a:ln>
          </c:spPr>
          <c:marker>
            <c:symbol val="none"/>
          </c:marker>
          <c:cat>
            <c:strRef>
              <c:f>'21'!$AD$27:$AD$58</c:f>
              <c:strCache>
                <c:ptCount val="32"/>
                <c:pt idx="0">
                  <c:v>Sutton</c:v>
                </c:pt>
                <c:pt idx="1">
                  <c:v>Hillingdon</c:v>
                </c:pt>
                <c:pt idx="2">
                  <c:v>Bexley</c:v>
                </c:pt>
                <c:pt idx="3">
                  <c:v>Newham</c:v>
                </c:pt>
                <c:pt idx="4">
                  <c:v>Kensington and Chelsea</c:v>
                </c:pt>
                <c:pt idx="5">
                  <c:v>Hammersmith and Fulham</c:v>
                </c:pt>
                <c:pt idx="6">
                  <c:v>Camden</c:v>
                </c:pt>
                <c:pt idx="7">
                  <c:v>Islington</c:v>
                </c:pt>
                <c:pt idx="8">
                  <c:v>Croydon</c:v>
                </c:pt>
                <c:pt idx="9">
                  <c:v>Richmond</c:v>
                </c:pt>
                <c:pt idx="10">
                  <c:v>Waltham Forest</c:v>
                </c:pt>
                <c:pt idx="11">
                  <c:v>Harrow</c:v>
                </c:pt>
                <c:pt idx="12">
                  <c:v>Greenwich</c:v>
                </c:pt>
                <c:pt idx="13">
                  <c:v>Redbridge</c:v>
                </c:pt>
                <c:pt idx="14">
                  <c:v>Bromley</c:v>
                </c:pt>
                <c:pt idx="15">
                  <c:v>Ealing</c:v>
                </c:pt>
                <c:pt idx="16">
                  <c:v>Hackney</c:v>
                </c:pt>
                <c:pt idx="17">
                  <c:v>Barking and Dagenham</c:v>
                </c:pt>
                <c:pt idx="18">
                  <c:v>Enfield</c:v>
                </c:pt>
                <c:pt idx="19">
                  <c:v>Merton</c:v>
                </c:pt>
                <c:pt idx="20">
                  <c:v>Lewisham</c:v>
                </c:pt>
                <c:pt idx="21">
                  <c:v>Brent</c:v>
                </c:pt>
                <c:pt idx="22">
                  <c:v>Barnet</c:v>
                </c:pt>
                <c:pt idx="23">
                  <c:v>Wandsworth</c:v>
                </c:pt>
                <c:pt idx="24">
                  <c:v>Kingston</c:v>
                </c:pt>
                <c:pt idx="25">
                  <c:v>Southwark</c:v>
                </c:pt>
                <c:pt idx="26">
                  <c:v>Havering</c:v>
                </c:pt>
                <c:pt idx="27">
                  <c:v>Westminster</c:v>
                </c:pt>
                <c:pt idx="28">
                  <c:v>Hounslow</c:v>
                </c:pt>
                <c:pt idx="29">
                  <c:v>Haringey</c:v>
                </c:pt>
                <c:pt idx="30">
                  <c:v>Tower Hamlets</c:v>
                </c:pt>
                <c:pt idx="31">
                  <c:v>Lambeth</c:v>
                </c:pt>
              </c:strCache>
            </c:strRef>
          </c:cat>
          <c:val>
            <c:numRef>
              <c:f>'21'!$AH$27:$AH$58</c:f>
              <c:numCache>
                <c:formatCode>General</c:formatCode>
                <c:ptCount val="32"/>
                <c:pt idx="0">
                  <c:v>20.22</c:v>
                </c:pt>
                <c:pt idx="1">
                  <c:v>20.22</c:v>
                </c:pt>
                <c:pt idx="2">
                  <c:v>20.22</c:v>
                </c:pt>
                <c:pt idx="3">
                  <c:v>20.22</c:v>
                </c:pt>
                <c:pt idx="4">
                  <c:v>20.22</c:v>
                </c:pt>
                <c:pt idx="5">
                  <c:v>20.22</c:v>
                </c:pt>
                <c:pt idx="6">
                  <c:v>20.22</c:v>
                </c:pt>
                <c:pt idx="7">
                  <c:v>20.22</c:v>
                </c:pt>
                <c:pt idx="8">
                  <c:v>20.22</c:v>
                </c:pt>
                <c:pt idx="9">
                  <c:v>20.22</c:v>
                </c:pt>
                <c:pt idx="10">
                  <c:v>20.22</c:v>
                </c:pt>
                <c:pt idx="11">
                  <c:v>20.22</c:v>
                </c:pt>
                <c:pt idx="12">
                  <c:v>20.22</c:v>
                </c:pt>
                <c:pt idx="13">
                  <c:v>20.22</c:v>
                </c:pt>
                <c:pt idx="14">
                  <c:v>20.22</c:v>
                </c:pt>
                <c:pt idx="15">
                  <c:v>20.22</c:v>
                </c:pt>
                <c:pt idx="16">
                  <c:v>20.22</c:v>
                </c:pt>
                <c:pt idx="17">
                  <c:v>20.22</c:v>
                </c:pt>
                <c:pt idx="18">
                  <c:v>20.22</c:v>
                </c:pt>
                <c:pt idx="19">
                  <c:v>20.22</c:v>
                </c:pt>
                <c:pt idx="20">
                  <c:v>20.22</c:v>
                </c:pt>
                <c:pt idx="21">
                  <c:v>20.22</c:v>
                </c:pt>
                <c:pt idx="22">
                  <c:v>20.22</c:v>
                </c:pt>
                <c:pt idx="23">
                  <c:v>20.22</c:v>
                </c:pt>
                <c:pt idx="24">
                  <c:v>20.22</c:v>
                </c:pt>
                <c:pt idx="25">
                  <c:v>20.22</c:v>
                </c:pt>
                <c:pt idx="26">
                  <c:v>20.22</c:v>
                </c:pt>
                <c:pt idx="27">
                  <c:v>20.22</c:v>
                </c:pt>
                <c:pt idx="28">
                  <c:v>20.22</c:v>
                </c:pt>
                <c:pt idx="29">
                  <c:v>20.22</c:v>
                </c:pt>
                <c:pt idx="30">
                  <c:v>20.22</c:v>
                </c:pt>
                <c:pt idx="31">
                  <c:v>20.22</c:v>
                </c:pt>
              </c:numCache>
            </c:numRef>
          </c:val>
          <c:smooth val="0"/>
          <c:extLst>
            <c:ext xmlns:c16="http://schemas.microsoft.com/office/drawing/2014/chart" uri="{C3380CC4-5D6E-409C-BE32-E72D297353CC}">
              <c16:uniqueId val="{00000003-E71E-5C44-8CD5-8F043ACB5F42}"/>
            </c:ext>
          </c:extLst>
        </c:ser>
        <c:ser>
          <c:idx val="4"/>
          <c:order val="4"/>
          <c:tx>
            <c:strRef>
              <c:f>'21'!$AI$26</c:f>
              <c:strCache>
                <c:ptCount val="1"/>
                <c:pt idx="0">
                  <c:v>England</c:v>
                </c:pt>
              </c:strCache>
            </c:strRef>
          </c:tx>
          <c:spPr>
            <a:ln w="31750">
              <a:solidFill>
                <a:schemeClr val="tx1"/>
              </a:solidFill>
              <a:prstDash val="solid"/>
            </a:ln>
          </c:spPr>
          <c:marker>
            <c:symbol val="none"/>
          </c:marker>
          <c:cat>
            <c:strRef>
              <c:f>'21'!$AD$27:$AD$58</c:f>
              <c:strCache>
                <c:ptCount val="32"/>
                <c:pt idx="0">
                  <c:v>Sutton</c:v>
                </c:pt>
                <c:pt idx="1">
                  <c:v>Hillingdon</c:v>
                </c:pt>
                <c:pt idx="2">
                  <c:v>Bexley</c:v>
                </c:pt>
                <c:pt idx="3">
                  <c:v>Newham</c:v>
                </c:pt>
                <c:pt idx="4">
                  <c:v>Kensington and Chelsea</c:v>
                </c:pt>
                <c:pt idx="5">
                  <c:v>Hammersmith and Fulham</c:v>
                </c:pt>
                <c:pt idx="6">
                  <c:v>Camden</c:v>
                </c:pt>
                <c:pt idx="7">
                  <c:v>Islington</c:v>
                </c:pt>
                <c:pt idx="8">
                  <c:v>Croydon</c:v>
                </c:pt>
                <c:pt idx="9">
                  <c:v>Richmond</c:v>
                </c:pt>
                <c:pt idx="10">
                  <c:v>Waltham Forest</c:v>
                </c:pt>
                <c:pt idx="11">
                  <c:v>Harrow</c:v>
                </c:pt>
                <c:pt idx="12">
                  <c:v>Greenwich</c:v>
                </c:pt>
                <c:pt idx="13">
                  <c:v>Redbridge</c:v>
                </c:pt>
                <c:pt idx="14">
                  <c:v>Bromley</c:v>
                </c:pt>
                <c:pt idx="15">
                  <c:v>Ealing</c:v>
                </c:pt>
                <c:pt idx="16">
                  <c:v>Hackney</c:v>
                </c:pt>
                <c:pt idx="17">
                  <c:v>Barking and Dagenham</c:v>
                </c:pt>
                <c:pt idx="18">
                  <c:v>Enfield</c:v>
                </c:pt>
                <c:pt idx="19">
                  <c:v>Merton</c:v>
                </c:pt>
                <c:pt idx="20">
                  <c:v>Lewisham</c:v>
                </c:pt>
                <c:pt idx="21">
                  <c:v>Brent</c:v>
                </c:pt>
                <c:pt idx="22">
                  <c:v>Barnet</c:v>
                </c:pt>
                <c:pt idx="23">
                  <c:v>Wandsworth</c:v>
                </c:pt>
                <c:pt idx="24">
                  <c:v>Kingston</c:v>
                </c:pt>
                <c:pt idx="25">
                  <c:v>Southwark</c:v>
                </c:pt>
                <c:pt idx="26">
                  <c:v>Havering</c:v>
                </c:pt>
                <c:pt idx="27">
                  <c:v>Westminster</c:v>
                </c:pt>
                <c:pt idx="28">
                  <c:v>Hounslow</c:v>
                </c:pt>
                <c:pt idx="29">
                  <c:v>Haringey</c:v>
                </c:pt>
                <c:pt idx="30">
                  <c:v>Tower Hamlets</c:v>
                </c:pt>
                <c:pt idx="31">
                  <c:v>Lambeth</c:v>
                </c:pt>
              </c:strCache>
            </c:strRef>
          </c:cat>
          <c:val>
            <c:numRef>
              <c:f>'21'!$AI$27:$AI$58</c:f>
              <c:numCache>
                <c:formatCode>General</c:formatCode>
                <c:ptCount val="32"/>
                <c:pt idx="0">
                  <c:v>22.52</c:v>
                </c:pt>
                <c:pt idx="1">
                  <c:v>22.52</c:v>
                </c:pt>
                <c:pt idx="2">
                  <c:v>22.52</c:v>
                </c:pt>
                <c:pt idx="3">
                  <c:v>22.52</c:v>
                </c:pt>
                <c:pt idx="4">
                  <c:v>22.52</c:v>
                </c:pt>
                <c:pt idx="5">
                  <c:v>22.52</c:v>
                </c:pt>
                <c:pt idx="6">
                  <c:v>22.52</c:v>
                </c:pt>
                <c:pt idx="7">
                  <c:v>22.52</c:v>
                </c:pt>
                <c:pt idx="8">
                  <c:v>22.52</c:v>
                </c:pt>
                <c:pt idx="9">
                  <c:v>22.52</c:v>
                </c:pt>
                <c:pt idx="10">
                  <c:v>22.52</c:v>
                </c:pt>
                <c:pt idx="11">
                  <c:v>22.52</c:v>
                </c:pt>
                <c:pt idx="12">
                  <c:v>22.52</c:v>
                </c:pt>
                <c:pt idx="13">
                  <c:v>22.52</c:v>
                </c:pt>
                <c:pt idx="14">
                  <c:v>22.52</c:v>
                </c:pt>
                <c:pt idx="15">
                  <c:v>22.52</c:v>
                </c:pt>
                <c:pt idx="16">
                  <c:v>22.52</c:v>
                </c:pt>
                <c:pt idx="17">
                  <c:v>22.52</c:v>
                </c:pt>
                <c:pt idx="18">
                  <c:v>22.52</c:v>
                </c:pt>
                <c:pt idx="19">
                  <c:v>22.52</c:v>
                </c:pt>
                <c:pt idx="20">
                  <c:v>22.52</c:v>
                </c:pt>
                <c:pt idx="21">
                  <c:v>22.52</c:v>
                </c:pt>
                <c:pt idx="22">
                  <c:v>22.52</c:v>
                </c:pt>
                <c:pt idx="23">
                  <c:v>22.52</c:v>
                </c:pt>
                <c:pt idx="24">
                  <c:v>22.52</c:v>
                </c:pt>
                <c:pt idx="25">
                  <c:v>22.52</c:v>
                </c:pt>
                <c:pt idx="26">
                  <c:v>22.52</c:v>
                </c:pt>
                <c:pt idx="27">
                  <c:v>22.52</c:v>
                </c:pt>
                <c:pt idx="28">
                  <c:v>22.52</c:v>
                </c:pt>
                <c:pt idx="29">
                  <c:v>22.52</c:v>
                </c:pt>
                <c:pt idx="30">
                  <c:v>22.52</c:v>
                </c:pt>
                <c:pt idx="31">
                  <c:v>22.52</c:v>
                </c:pt>
              </c:numCache>
            </c:numRef>
          </c:val>
          <c:smooth val="0"/>
          <c:extLst>
            <c:ext xmlns:c16="http://schemas.microsoft.com/office/drawing/2014/chart" uri="{C3380CC4-5D6E-409C-BE32-E72D297353CC}">
              <c16:uniqueId val="{00000004-E71E-5C44-8CD5-8F043ACB5F42}"/>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'21'!$U$4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'21'!$Y$1</c:f>
              <c:strCache>
                <c:ptCount val="1"/>
                <c:pt idx="0">
                  <c:v>England</c:v>
                </c:pt>
              </c:strCache>
            </c:strRef>
          </c:tx>
          <c:spPr>
            <a:ln w="38100">
              <a:solidFill>
                <a:schemeClr val="tx1"/>
              </a:solidFill>
              <a:prstDash val="solid"/>
            </a:ln>
          </c:spPr>
          <c:marker>
            <c:symbol val="none"/>
          </c:marker>
          <c:cat>
            <c:strRef>
              <c:f>'21'!$X$2:$X$13</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'21'!$Y$2:$Y$13</c:f>
              <c:numCache>
                <c:formatCode>General</c:formatCode>
                <c:ptCount val="12"/>
                <c:pt idx="0">
                  <c:v>32.1</c:v>
                </c:pt>
                <c:pt idx="1">
                  <c:v>31.06</c:v>
                </c:pt>
                <c:pt idx="2">
                  <c:v>30.07</c:v>
                </c:pt>
                <c:pt idx="3">
                  <c:v>29.61</c:v>
                </c:pt>
                <c:pt idx="4">
                  <c:v>28.06</c:v>
                </c:pt>
                <c:pt idx="5">
                  <c:v>26.55</c:v>
                </c:pt>
                <c:pt idx="6">
                  <c:v>25.72</c:v>
                </c:pt>
                <c:pt idx="7">
                  <c:v>25.4</c:v>
                </c:pt>
                <c:pt idx="8">
                  <c:v>24.54</c:v>
                </c:pt>
                <c:pt idx="9">
                  <c:v>24.53</c:v>
                </c:pt>
                <c:pt idx="10">
                  <c:v>23.58</c:v>
                </c:pt>
                <c:pt idx="11">
                  <c:v>22.52</c:v>
                </c:pt>
              </c:numCache>
            </c:numRef>
          </c:val>
          <c:smooth val="0"/>
          <c:extLst>
            <c:ext xmlns:c16="http://schemas.microsoft.com/office/drawing/2014/chart" uri="{C3380CC4-5D6E-409C-BE32-E72D297353CC}">
              <c16:uniqueId val="{00000000-0090-644E-933B-4E070752F306}"/>
            </c:ext>
          </c:extLst>
        </c:ser>
        <c:ser>
          <c:idx val="1"/>
          <c:order val="1"/>
          <c:tx>
            <c:strRef>
              <c:f>'21'!$Z$1</c:f>
              <c:strCache>
                <c:ptCount val="1"/>
                <c:pt idx="0">
                  <c:v>London</c:v>
                </c:pt>
              </c:strCache>
            </c:strRef>
          </c:tx>
          <c:spPr>
            <a:ln w="38100">
              <a:solidFill>
                <a:schemeClr val="bg1">
                  <a:lumMod val="50000"/>
                </a:schemeClr>
              </a:solidFill>
              <a:prstDash val="solid"/>
            </a:ln>
          </c:spPr>
          <c:marker>
            <c:symbol val="none"/>
          </c:marker>
          <c:cat>
            <c:strRef>
              <c:f>'21'!$X$2:$X$13</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'21'!$Z$2:$Z$13</c:f>
              <c:numCache>
                <c:formatCode>General</c:formatCode>
                <c:ptCount val="12"/>
                <c:pt idx="0">
                  <c:v>28.53</c:v>
                </c:pt>
                <c:pt idx="1">
                  <c:v>26.77</c:v>
                </c:pt>
                <c:pt idx="2">
                  <c:v>25.67</c:v>
                </c:pt>
                <c:pt idx="3">
                  <c:v>26.01</c:v>
                </c:pt>
                <c:pt idx="4">
                  <c:v>25.21</c:v>
                </c:pt>
                <c:pt idx="5">
                  <c:v>23.93</c:v>
                </c:pt>
                <c:pt idx="6">
                  <c:v>24.69</c:v>
                </c:pt>
                <c:pt idx="7">
                  <c:v>23.64</c:v>
                </c:pt>
                <c:pt idx="8">
                  <c:v>20.75</c:v>
                </c:pt>
                <c:pt idx="9">
                  <c:v>21.91</c:v>
                </c:pt>
                <c:pt idx="10">
                  <c:v>19.21</c:v>
                </c:pt>
                <c:pt idx="11">
                  <c:v>20.22</c:v>
                </c:pt>
              </c:numCache>
            </c:numRef>
          </c:val>
          <c:smooth val="0"/>
          <c:extLst>
            <c:ext xmlns:c16="http://schemas.microsoft.com/office/drawing/2014/chart" uri="{C3380CC4-5D6E-409C-BE32-E72D297353CC}">
              <c16:uniqueId val="{00000001-0090-644E-933B-4E070752F306}"/>
            </c:ext>
          </c:extLst>
        </c:ser>
        <c:ser>
          <c:idx val="2"/>
          <c:order val="2"/>
          <c:tx>
            <c:strRef>
              <c:f>'21'!$AA$1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'21'!$X$2:$X$13</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'21'!$AA$2:$AA$13</c:f>
              <c:numCache>
                <c:formatCode>General</c:formatCode>
                <c:ptCount val="12"/>
                <c:pt idx="0">
                  <c:v>36.97</c:v>
                </c:pt>
                <c:pt idx="1">
                  <c:v>19.82</c:v>
                </c:pt>
                <c:pt idx="2">
                  <c:v>17.82</c:v>
                </c:pt>
                <c:pt idx="3">
                  <c:v>20.059999999999999</c:v>
                </c:pt>
                <c:pt idx="4">
                  <c:v>24.56</c:v>
                </c:pt>
                <c:pt idx="5">
                  <c:v>17.45</c:v>
                </c:pt>
                <c:pt idx="6">
                  <c:v>18.899999999999999</c:v>
                </c:pt>
                <c:pt idx="7">
                  <c:v>29.32</c:v>
                </c:pt>
                <c:pt idx="8">
                  <c:v>28.99</c:v>
                </c:pt>
                <c:pt idx="9">
                  <c:v>19.600000000000001</c:v>
                </c:pt>
                <c:pt idx="10">
                  <c:v>25.03</c:v>
                </c:pt>
                <c:pt idx="11">
                  <c:v>14.61515294</c:v>
                </c:pt>
              </c:numCache>
            </c:numRef>
          </c:val>
          <c:smooth val="0"/>
          <c:extLst>
            <c:ext xmlns:c16="http://schemas.microsoft.com/office/drawing/2014/chart" uri="{C3380CC4-5D6E-409C-BE32-E72D297353CC}">
              <c16:uniqueId val="{00000002-0090-644E-933B-4E070752F306}"/>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'21'!$U$4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'22'!$AE$26</c:f>
              <c:strCache>
                <c:ptCount val="1"/>
                <c:pt idx="0">
                  <c:v>Richmond</c:v>
                </c:pt>
              </c:strCache>
            </c:strRef>
          </c:tx>
          <c:spPr>
            <a:solidFill>
              <a:srgbClr val="7030A0"/>
            </a:solidFill>
            <a:ln>
              <a:solidFill>
                <a:schemeClr val="accent4">
                  <a:lumMod val="50000"/>
                </a:schemeClr>
              </a:solidFill>
              <a:prstDash val="solid"/>
            </a:ln>
          </c:spPr>
          <c:invertIfNegative val="0"/>
          <c:cat>
            <c:strRef>
              <c:f>'22'!$AD$27:$AD$58</c:f>
              <c:strCache>
                <c:ptCount val="32"/>
                <c:pt idx="0">
                  <c:v>Kensington and Chelsea</c:v>
                </c:pt>
                <c:pt idx="1">
                  <c:v>Hammersmith and Fulham</c:v>
                </c:pt>
                <c:pt idx="2">
                  <c:v>Islington</c:v>
                </c:pt>
                <c:pt idx="3">
                  <c:v>Westminster</c:v>
                </c:pt>
                <c:pt idx="4">
                  <c:v>Hackney</c:v>
                </c:pt>
                <c:pt idx="5">
                  <c:v>Camden</c:v>
                </c:pt>
                <c:pt idx="6">
                  <c:v>Tower Hamlets</c:v>
                </c:pt>
                <c:pt idx="7">
                  <c:v>Kingston</c:v>
                </c:pt>
                <c:pt idx="8">
                  <c:v>Lewisham</c:v>
                </c:pt>
                <c:pt idx="9">
                  <c:v>Barnet</c:v>
                </c:pt>
                <c:pt idx="10">
                  <c:v>Merton</c:v>
                </c:pt>
                <c:pt idx="11">
                  <c:v>Newham</c:v>
                </c:pt>
                <c:pt idx="12">
                  <c:v>Barking and Dagenham</c:v>
                </c:pt>
                <c:pt idx="13">
                  <c:v>Wandsworth</c:v>
                </c:pt>
                <c:pt idx="14">
                  <c:v>Lambeth</c:v>
                </c:pt>
                <c:pt idx="15">
                  <c:v>Waltham Forest</c:v>
                </c:pt>
                <c:pt idx="16">
                  <c:v>Greenwich</c:v>
                </c:pt>
                <c:pt idx="17">
                  <c:v>Hounslow</c:v>
                </c:pt>
                <c:pt idx="18">
                  <c:v>Redbridge</c:v>
                </c:pt>
                <c:pt idx="19">
                  <c:v>Bexley</c:v>
                </c:pt>
                <c:pt idx="20">
                  <c:v>Richmond</c:v>
                </c:pt>
                <c:pt idx="21">
                  <c:v>Southwark</c:v>
                </c:pt>
                <c:pt idx="22">
                  <c:v>Hillingdon</c:v>
                </c:pt>
                <c:pt idx="23">
                  <c:v>Haringey</c:v>
                </c:pt>
                <c:pt idx="24">
                  <c:v>Sutton</c:v>
                </c:pt>
                <c:pt idx="25">
                  <c:v>Harrow</c:v>
                </c:pt>
                <c:pt idx="26">
                  <c:v>Croydon</c:v>
                </c:pt>
                <c:pt idx="27">
                  <c:v>Havering</c:v>
                </c:pt>
                <c:pt idx="28">
                  <c:v>Brent</c:v>
                </c:pt>
                <c:pt idx="29">
                  <c:v>Enfield</c:v>
                </c:pt>
                <c:pt idx="30">
                  <c:v>Bromley</c:v>
                </c:pt>
                <c:pt idx="31">
                  <c:v>Ealing</c:v>
                </c:pt>
              </c:strCache>
            </c:strRef>
          </c:cat>
          <c:val>
            <c:numRef>
              <c:f>'22'!$AE$27:$AE$58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1090.7916499999999</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64B1-CF4E-8B1D-EFB89CB459E7}"/>
            </c:ext>
          </c:extLst>
        </c:ser>
        <c:ser>
          <c:idx val="1"/>
          <c:order val="1"/>
          <c:tx>
            <c:strRef>
              <c:f>'22'!$AF$26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'22'!$AD$27:$AD$58</c:f>
              <c:strCache>
                <c:ptCount val="32"/>
                <c:pt idx="0">
                  <c:v>Kensington and Chelsea</c:v>
                </c:pt>
                <c:pt idx="1">
                  <c:v>Hammersmith and Fulham</c:v>
                </c:pt>
                <c:pt idx="2">
                  <c:v>Islington</c:v>
                </c:pt>
                <c:pt idx="3">
                  <c:v>Westminster</c:v>
                </c:pt>
                <c:pt idx="4">
                  <c:v>Hackney</c:v>
                </c:pt>
                <c:pt idx="5">
                  <c:v>Camden</c:v>
                </c:pt>
                <c:pt idx="6">
                  <c:v>Tower Hamlets</c:v>
                </c:pt>
                <c:pt idx="7">
                  <c:v>Kingston</c:v>
                </c:pt>
                <c:pt idx="8">
                  <c:v>Lewisham</c:v>
                </c:pt>
                <c:pt idx="9">
                  <c:v>Barnet</c:v>
                </c:pt>
                <c:pt idx="10">
                  <c:v>Merton</c:v>
                </c:pt>
                <c:pt idx="11">
                  <c:v>Newham</c:v>
                </c:pt>
                <c:pt idx="12">
                  <c:v>Barking and Dagenham</c:v>
                </c:pt>
                <c:pt idx="13">
                  <c:v>Wandsworth</c:v>
                </c:pt>
                <c:pt idx="14">
                  <c:v>Lambeth</c:v>
                </c:pt>
                <c:pt idx="15">
                  <c:v>Waltham Forest</c:v>
                </c:pt>
                <c:pt idx="16">
                  <c:v>Greenwich</c:v>
                </c:pt>
                <c:pt idx="17">
                  <c:v>Hounslow</c:v>
                </c:pt>
                <c:pt idx="18">
                  <c:v>Redbridge</c:v>
                </c:pt>
                <c:pt idx="19">
                  <c:v>Bexley</c:v>
                </c:pt>
                <c:pt idx="20">
                  <c:v>Richmond</c:v>
                </c:pt>
                <c:pt idx="21">
                  <c:v>Southwark</c:v>
                </c:pt>
                <c:pt idx="22">
                  <c:v>Hillingdon</c:v>
                </c:pt>
                <c:pt idx="23">
                  <c:v>Haringey</c:v>
                </c:pt>
                <c:pt idx="24">
                  <c:v>Sutton</c:v>
                </c:pt>
                <c:pt idx="25">
                  <c:v>Harrow</c:v>
                </c:pt>
                <c:pt idx="26">
                  <c:v>Croydon</c:v>
                </c:pt>
                <c:pt idx="27">
                  <c:v>Havering</c:v>
                </c:pt>
                <c:pt idx="28">
                  <c:v>Brent</c:v>
                </c:pt>
                <c:pt idx="29">
                  <c:v>Enfield</c:v>
                </c:pt>
                <c:pt idx="30">
                  <c:v>Bromley</c:v>
                </c:pt>
                <c:pt idx="31">
                  <c:v>Ealing</c:v>
                </c:pt>
              </c:strCache>
            </c:strRef>
          </c:cat>
          <c:val>
            <c:numRef>
              <c:f>'22'!$AF$27:$AF$58</c:f>
              <c:numCache>
                <c:formatCode>General</c:formatCode>
                <c:ptCount val="32"/>
                <c:pt idx="0">
                  <c:v>0</c:v>
                </c:pt>
                <c:pt idx="1">
                  <c:v>0</c:v>
                </c:pt>
                <c:pt idx="2">
                  <c:v>0</c:v>
                </c:pt>
                <c:pt idx="3">
                  <c:v>0</c:v>
                </c:pt>
                <c:pt idx="4">
                  <c:v>0</c:v>
                </c:pt>
                <c:pt idx="5">
                  <c:v>0</c:v>
                </c:pt>
                <c:pt idx="6">
                  <c:v>0</c:v>
                </c:pt>
                <c:pt idx="7">
                  <c:v>2980.3885599999999</c:v>
                </c:pt>
                <c:pt idx="8">
                  <c:v>0</c:v>
                </c:pt>
                <c:pt idx="9">
                  <c:v>1847.8888199999999</c:v>
                </c:pt>
                <c:pt idx="10">
                  <c:v>1728.2886800000001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447.65994000000001</c:v>
                </c:pt>
                <c:pt idx="25">
                  <c:v>412.78519</c:v>
                </c:pt>
                <c:pt idx="26">
                  <c:v>0</c:v>
                </c:pt>
                <c:pt idx="27">
                  <c:v>0</c:v>
                </c:pt>
                <c:pt idx="28">
                  <c:v>0</c:v>
                </c:pt>
                <c:pt idx="29">
                  <c:v>0</c:v>
                </c:pt>
                <c:pt idx="30">
                  <c:v>0</c:v>
                </c:pt>
                <c:pt idx="31">
                  <c:v>0</c:v>
                </c:pt>
              </c:numCache>
            </c:numRef>
          </c:val>
          <c:extLst>
            <c:ext xmlns:c16="http://schemas.microsoft.com/office/drawing/2014/chart" uri="{C3380CC4-5D6E-409C-BE32-E72D297353CC}">
              <c16:uniqueId val="{00000001-64B1-CF4E-8B1D-EFB89CB459E7}"/>
            </c:ext>
          </c:extLst>
        </c:ser>
        <c:ser>
          <c:idx val="2"/>
          <c:order val="2"/>
          <c:tx>
            <c:strRef>
              <c:f>'22'!$AG$26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'22'!$AD$27:$AD$58</c:f>
              <c:strCache>
                <c:ptCount val="32"/>
                <c:pt idx="0">
                  <c:v>Kensington and Chelsea</c:v>
                </c:pt>
                <c:pt idx="1">
                  <c:v>Hammersmith and Fulham</c:v>
                </c:pt>
                <c:pt idx="2">
                  <c:v>Islington</c:v>
                </c:pt>
                <c:pt idx="3">
                  <c:v>Westminster</c:v>
                </c:pt>
                <c:pt idx="4">
                  <c:v>Hackney</c:v>
                </c:pt>
                <c:pt idx="5">
                  <c:v>Camden</c:v>
                </c:pt>
                <c:pt idx="6">
                  <c:v>Tower Hamlets</c:v>
                </c:pt>
                <c:pt idx="7">
                  <c:v>Kingston</c:v>
                </c:pt>
                <c:pt idx="8">
                  <c:v>Lewisham</c:v>
                </c:pt>
                <c:pt idx="9">
                  <c:v>Barnet</c:v>
                </c:pt>
                <c:pt idx="10">
                  <c:v>Merton</c:v>
                </c:pt>
                <c:pt idx="11">
                  <c:v>Newham</c:v>
                </c:pt>
                <c:pt idx="12">
                  <c:v>Barking and Dagenham</c:v>
                </c:pt>
                <c:pt idx="13">
                  <c:v>Wandsworth</c:v>
                </c:pt>
                <c:pt idx="14">
                  <c:v>Lambeth</c:v>
                </c:pt>
                <c:pt idx="15">
                  <c:v>Waltham Forest</c:v>
                </c:pt>
                <c:pt idx="16">
                  <c:v>Greenwich</c:v>
                </c:pt>
                <c:pt idx="17">
                  <c:v>Hounslow</c:v>
                </c:pt>
                <c:pt idx="18">
                  <c:v>Redbridge</c:v>
                </c:pt>
                <c:pt idx="19">
                  <c:v>Bexley</c:v>
                </c:pt>
                <c:pt idx="20">
                  <c:v>Richmond</c:v>
                </c:pt>
                <c:pt idx="21">
                  <c:v>Southwark</c:v>
                </c:pt>
                <c:pt idx="22">
                  <c:v>Hillingdon</c:v>
                </c:pt>
                <c:pt idx="23">
                  <c:v>Haringey</c:v>
                </c:pt>
                <c:pt idx="24">
                  <c:v>Sutton</c:v>
                </c:pt>
                <c:pt idx="25">
                  <c:v>Harrow</c:v>
                </c:pt>
                <c:pt idx="26">
                  <c:v>Croydon</c:v>
                </c:pt>
                <c:pt idx="27">
                  <c:v>Havering</c:v>
                </c:pt>
                <c:pt idx="28">
                  <c:v>Brent</c:v>
                </c:pt>
                <c:pt idx="29">
                  <c:v>Enfield</c:v>
                </c:pt>
                <c:pt idx="30">
                  <c:v>Bromley</c:v>
                </c:pt>
                <c:pt idx="31">
                  <c:v>Ealing</c:v>
                </c:pt>
              </c:strCache>
            </c:strRef>
          </c:cat>
          <c:val>
            <c:numRef>
              <c:f>'22'!$AG$27:$AG$58</c:f>
              <c:numCache>
                <c:formatCode>General</c:formatCode>
                <c:ptCount val="32"/>
                <c:pt idx="0">
                  <c:v>5391.4655599999996</c:v>
                </c:pt>
                <c:pt idx="1">
                  <c:v>5123.5300399999996</c:v>
                </c:pt>
                <c:pt idx="2">
                  <c:v>4684.5352499999999</c:v>
                </c:pt>
                <c:pt idx="3">
                  <c:v>4543.6424800000004</c:v>
                </c:pt>
                <c:pt idx="4">
                  <c:v>4099.2660999999998</c:v>
                </c:pt>
                <c:pt idx="5">
                  <c:v>3804.1493599999999</c:v>
                </c:pt>
                <c:pt idx="6">
                  <c:v>3684.3075600000002</c:v>
                </c:pt>
                <c:pt idx="7">
                  <c:v>0</c:v>
                </c:pt>
                <c:pt idx="8">
                  <c:v>2136.8881299999998</c:v>
                </c:pt>
                <c:pt idx="9">
                  <c:v>0</c:v>
                </c:pt>
                <c:pt idx="10">
                  <c:v>0</c:v>
                </c:pt>
                <c:pt idx="11">
                  <c:v>1704.8602100000001</c:v>
                </c:pt>
                <c:pt idx="12">
                  <c:v>1695.7818400000001</c:v>
                </c:pt>
                <c:pt idx="13">
                  <c:v>1608.45868</c:v>
                </c:pt>
                <c:pt idx="14">
                  <c:v>1533.02682</c:v>
                </c:pt>
                <c:pt idx="15">
                  <c:v>1193.97713</c:v>
                </c:pt>
                <c:pt idx="16">
                  <c:v>1186.39258</c:v>
                </c:pt>
                <c:pt idx="17">
                  <c:v>1162.58557</c:v>
                </c:pt>
                <c:pt idx="18">
                  <c:v>1137.51873</c:v>
                </c:pt>
                <c:pt idx="19">
                  <c:v>1133.3907999999999</c:v>
                </c:pt>
                <c:pt idx="20">
                  <c:v>0</c:v>
                </c:pt>
                <c:pt idx="21">
                  <c:v>1083.5395799999999</c:v>
                </c:pt>
                <c:pt idx="22">
                  <c:v>870.12955999999997</c:v>
                </c:pt>
                <c:pt idx="23">
                  <c:v>750.89676999999995</c:v>
                </c:pt>
                <c:pt idx="24">
                  <c:v>0</c:v>
                </c:pt>
                <c:pt idx="25">
                  <c:v>0</c:v>
                </c:pt>
                <c:pt idx="26">
                  <c:v>279.59064000000001</c:v>
                </c:pt>
                <c:pt idx="27">
                  <c:v>110.41758</c:v>
                </c:pt>
                <c:pt idx="28">
                  <c:v>39.224919999999997</c:v>
                </c:pt>
                <c:pt idx="29">
                  <c:v>29.00057</c:v>
                </c:pt>
                <c:pt idx="30">
                  <c:v>0</c:v>
                </c:pt>
                <c:pt idx="31">
                  <c:v>0</c:v>
                </c:pt>
              </c:numCache>
            </c:numRef>
          </c:val>
          <c:extLst>
            <c:ext xmlns:c16="http://schemas.microsoft.com/office/drawing/2014/chart" uri="{C3380CC4-5D6E-409C-BE32-E72D297353CC}">
              <c16:uniqueId val="{00000002-64B1-CF4E-8B1D-EFB89CB459E7}"/>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'22'!$AH$26</c:f>
              <c:strCache>
                <c:ptCount val="1"/>
                <c:pt idx="0">
                  <c:v>London</c:v>
                </c:pt>
              </c:strCache>
            </c:strRef>
          </c:tx>
          <c:spPr>
            <a:ln w="31750">
              <a:solidFill>
                <a:schemeClr val="bg1">
                  <a:lumMod val="50000"/>
                </a:schemeClr>
              </a:solidFill>
              <a:prstDash val="solid"/>
            </a:ln>
          </c:spPr>
          <c:marker>
            <c:symbol val="none"/>
          </c:marker>
          <c:cat>
            <c:strRef>
              <c:f>'22'!$AD$27:$AD$58</c:f>
              <c:strCache>
                <c:ptCount val="32"/>
                <c:pt idx="0">
                  <c:v>Kensington and Chelsea</c:v>
                </c:pt>
                <c:pt idx="1">
                  <c:v>Hammersmith and Fulham</c:v>
                </c:pt>
                <c:pt idx="2">
                  <c:v>Islington</c:v>
                </c:pt>
                <c:pt idx="3">
                  <c:v>Westminster</c:v>
                </c:pt>
                <c:pt idx="4">
                  <c:v>Hackney</c:v>
                </c:pt>
                <c:pt idx="5">
                  <c:v>Camden</c:v>
                </c:pt>
                <c:pt idx="6">
                  <c:v>Tower Hamlets</c:v>
                </c:pt>
                <c:pt idx="7">
                  <c:v>Kingston</c:v>
                </c:pt>
                <c:pt idx="8">
                  <c:v>Lewisham</c:v>
                </c:pt>
                <c:pt idx="9">
                  <c:v>Barnet</c:v>
                </c:pt>
                <c:pt idx="10">
                  <c:v>Merton</c:v>
                </c:pt>
                <c:pt idx="11">
                  <c:v>Newham</c:v>
                </c:pt>
                <c:pt idx="12">
                  <c:v>Barking and Dagenham</c:v>
                </c:pt>
                <c:pt idx="13">
                  <c:v>Wandsworth</c:v>
                </c:pt>
                <c:pt idx="14">
                  <c:v>Lambeth</c:v>
                </c:pt>
                <c:pt idx="15">
                  <c:v>Waltham Forest</c:v>
                </c:pt>
                <c:pt idx="16">
                  <c:v>Greenwich</c:v>
                </c:pt>
                <c:pt idx="17">
                  <c:v>Hounslow</c:v>
                </c:pt>
                <c:pt idx="18">
                  <c:v>Redbridge</c:v>
                </c:pt>
                <c:pt idx="19">
                  <c:v>Bexley</c:v>
                </c:pt>
                <c:pt idx="20">
                  <c:v>Richmond</c:v>
                </c:pt>
                <c:pt idx="21">
                  <c:v>Southwark</c:v>
                </c:pt>
                <c:pt idx="22">
                  <c:v>Hillingdon</c:v>
                </c:pt>
                <c:pt idx="23">
                  <c:v>Haringey</c:v>
                </c:pt>
                <c:pt idx="24">
                  <c:v>Sutton</c:v>
                </c:pt>
                <c:pt idx="25">
                  <c:v>Harrow</c:v>
                </c:pt>
                <c:pt idx="26">
                  <c:v>Croydon</c:v>
                </c:pt>
                <c:pt idx="27">
                  <c:v>Havering</c:v>
                </c:pt>
                <c:pt idx="28">
                  <c:v>Brent</c:v>
                </c:pt>
                <c:pt idx="29">
                  <c:v>Enfield</c:v>
                </c:pt>
                <c:pt idx="30">
                  <c:v>Bromley</c:v>
                </c:pt>
                <c:pt idx="31">
                  <c:v>Ealing</c:v>
                </c:pt>
              </c:strCache>
            </c:strRef>
          </c:cat>
          <c:val>
            <c:numRef>
              <c:f>'22'!$AH$27:$AH$58</c:f>
              <c:numCache>
                <c:formatCode>General</c:formatCode>
                <c:ptCount val="32"/>
                <c:pt idx="0">
                  <c:v>1540</c:v>
                </c:pt>
                <c:pt idx="1">
                  <c:v>1540</c:v>
                </c:pt>
                <c:pt idx="2">
                  <c:v>1540</c:v>
                </c:pt>
                <c:pt idx="3">
                  <c:v>1540</c:v>
                </c:pt>
                <c:pt idx="4">
                  <c:v>1540</c:v>
                </c:pt>
                <c:pt idx="5">
                  <c:v>1540</c:v>
                </c:pt>
                <c:pt idx="6">
                  <c:v>1540</c:v>
                </c:pt>
                <c:pt idx="7">
                  <c:v>1540</c:v>
                </c:pt>
                <c:pt idx="8">
                  <c:v>1540</c:v>
                </c:pt>
                <c:pt idx="9">
                  <c:v>1540</c:v>
                </c:pt>
                <c:pt idx="10">
                  <c:v>1540</c:v>
                </c:pt>
                <c:pt idx="11">
                  <c:v>1540</c:v>
                </c:pt>
                <c:pt idx="12">
                  <c:v>1540</c:v>
                </c:pt>
                <c:pt idx="13">
                  <c:v>1540</c:v>
                </c:pt>
                <c:pt idx="14">
                  <c:v>1540</c:v>
                </c:pt>
                <c:pt idx="15">
                  <c:v>1540</c:v>
                </c:pt>
                <c:pt idx="16">
                  <c:v>1540</c:v>
                </c:pt>
                <c:pt idx="17">
                  <c:v>1540</c:v>
                </c:pt>
                <c:pt idx="18">
                  <c:v>1540</c:v>
                </c:pt>
                <c:pt idx="19">
                  <c:v>1540</c:v>
                </c:pt>
                <c:pt idx="20">
                  <c:v>1540</c:v>
                </c:pt>
                <c:pt idx="21">
                  <c:v>1540</c:v>
                </c:pt>
                <c:pt idx="22">
                  <c:v>1540</c:v>
                </c:pt>
                <c:pt idx="23">
                  <c:v>1540</c:v>
                </c:pt>
                <c:pt idx="24">
                  <c:v>1540</c:v>
                </c:pt>
                <c:pt idx="25">
                  <c:v>1540</c:v>
                </c:pt>
                <c:pt idx="26">
                  <c:v>1540</c:v>
                </c:pt>
                <c:pt idx="27">
                  <c:v>1540</c:v>
                </c:pt>
                <c:pt idx="28">
                  <c:v>1540</c:v>
                </c:pt>
                <c:pt idx="29">
                  <c:v>1540</c:v>
                </c:pt>
                <c:pt idx="30">
                  <c:v>1540</c:v>
                </c:pt>
                <c:pt idx="31">
                  <c:v>1540</c:v>
                </c:pt>
              </c:numCache>
            </c:numRef>
          </c:val>
          <c:smooth val="0"/>
          <c:extLst>
            <c:ext xmlns:c16="http://schemas.microsoft.com/office/drawing/2014/chart" uri="{C3380CC4-5D6E-409C-BE32-E72D297353CC}">
              <c16:uniqueId val="{00000003-64B1-CF4E-8B1D-EFB89CB459E7}"/>
            </c:ext>
          </c:extLst>
        </c:ser>
        <c:ser>
          <c:idx val="4"/>
          <c:order val="4"/>
          <c:tx>
            <c:strRef>
              <c:f>'22'!$AI$26</c:f>
              <c:strCache>
                <c:ptCount val="1"/>
                <c:pt idx="0">
                  <c:v>England</c:v>
                </c:pt>
              </c:strCache>
            </c:strRef>
          </c:tx>
          <c:spPr>
            <a:ln w="31750">
              <a:solidFill>
                <a:schemeClr val="tx1"/>
              </a:solidFill>
              <a:prstDash val="solid"/>
            </a:ln>
          </c:spPr>
          <c:marker>
            <c:symbol val="none"/>
          </c:marker>
          <c:cat>
            <c:strRef>
              <c:f>'22'!$AD$27:$AD$58</c:f>
              <c:strCache>
                <c:ptCount val="32"/>
                <c:pt idx="0">
                  <c:v>Kensington and Chelsea</c:v>
                </c:pt>
                <c:pt idx="1">
                  <c:v>Hammersmith and Fulham</c:v>
                </c:pt>
                <c:pt idx="2">
                  <c:v>Islington</c:v>
                </c:pt>
                <c:pt idx="3">
                  <c:v>Westminster</c:v>
                </c:pt>
                <c:pt idx="4">
                  <c:v>Hackney</c:v>
                </c:pt>
                <c:pt idx="5">
                  <c:v>Camden</c:v>
                </c:pt>
                <c:pt idx="6">
                  <c:v>Tower Hamlets</c:v>
                </c:pt>
                <c:pt idx="7">
                  <c:v>Kingston</c:v>
                </c:pt>
                <c:pt idx="8">
                  <c:v>Lewisham</c:v>
                </c:pt>
                <c:pt idx="9">
                  <c:v>Barnet</c:v>
                </c:pt>
                <c:pt idx="10">
                  <c:v>Merton</c:v>
                </c:pt>
                <c:pt idx="11">
                  <c:v>Newham</c:v>
                </c:pt>
                <c:pt idx="12">
                  <c:v>Barking and Dagenham</c:v>
                </c:pt>
                <c:pt idx="13">
                  <c:v>Wandsworth</c:v>
                </c:pt>
                <c:pt idx="14">
                  <c:v>Lambeth</c:v>
                </c:pt>
                <c:pt idx="15">
                  <c:v>Waltham Forest</c:v>
                </c:pt>
                <c:pt idx="16">
                  <c:v>Greenwich</c:v>
                </c:pt>
                <c:pt idx="17">
                  <c:v>Hounslow</c:v>
                </c:pt>
                <c:pt idx="18">
                  <c:v>Redbridge</c:v>
                </c:pt>
                <c:pt idx="19">
                  <c:v>Bexley</c:v>
                </c:pt>
                <c:pt idx="20">
                  <c:v>Richmond</c:v>
                </c:pt>
                <c:pt idx="21">
                  <c:v>Southwark</c:v>
                </c:pt>
                <c:pt idx="22">
                  <c:v>Hillingdon</c:v>
                </c:pt>
                <c:pt idx="23">
                  <c:v>Haringey</c:v>
                </c:pt>
                <c:pt idx="24">
                  <c:v>Sutton</c:v>
                </c:pt>
                <c:pt idx="25">
                  <c:v>Harrow</c:v>
                </c:pt>
                <c:pt idx="26">
                  <c:v>Croydon</c:v>
                </c:pt>
                <c:pt idx="27">
                  <c:v>Havering</c:v>
                </c:pt>
                <c:pt idx="28">
                  <c:v>Brent</c:v>
                </c:pt>
                <c:pt idx="29">
                  <c:v>Enfield</c:v>
                </c:pt>
                <c:pt idx="30">
                  <c:v>Bromley</c:v>
                </c:pt>
                <c:pt idx="31">
                  <c:v>Ealing</c:v>
                </c:pt>
              </c:strCache>
            </c:strRef>
          </c:cat>
          <c:val>
            <c:numRef>
              <c:f>'22'!$AI$27:$AI$58</c:f>
              <c:numCache>
                <c:formatCode>General</c:formatCode>
                <c:ptCount val="32"/>
                <c:pt idx="0">
                  <c:v>1620.06</c:v>
                </c:pt>
                <c:pt idx="1">
                  <c:v>1620.06</c:v>
                </c:pt>
                <c:pt idx="2">
                  <c:v>1620.06</c:v>
                </c:pt>
                <c:pt idx="3">
                  <c:v>1620.06</c:v>
                </c:pt>
                <c:pt idx="4">
                  <c:v>1620.06</c:v>
                </c:pt>
                <c:pt idx="5">
                  <c:v>1620.06</c:v>
                </c:pt>
                <c:pt idx="6">
                  <c:v>1620.06</c:v>
                </c:pt>
                <c:pt idx="7">
                  <c:v>1620.06</c:v>
                </c:pt>
                <c:pt idx="8">
                  <c:v>1620.06</c:v>
                </c:pt>
                <c:pt idx="9">
                  <c:v>1620.06</c:v>
                </c:pt>
                <c:pt idx="10">
                  <c:v>1620.06</c:v>
                </c:pt>
                <c:pt idx="11">
                  <c:v>1620.06</c:v>
                </c:pt>
                <c:pt idx="12">
                  <c:v>1620.06</c:v>
                </c:pt>
                <c:pt idx="13">
                  <c:v>1620.06</c:v>
                </c:pt>
                <c:pt idx="14">
                  <c:v>1620.06</c:v>
                </c:pt>
                <c:pt idx="15">
                  <c:v>1620.06</c:v>
                </c:pt>
                <c:pt idx="16">
                  <c:v>1620.06</c:v>
                </c:pt>
                <c:pt idx="17">
                  <c:v>1620.06</c:v>
                </c:pt>
                <c:pt idx="18">
                  <c:v>1620.06</c:v>
                </c:pt>
                <c:pt idx="19">
                  <c:v>1620.06</c:v>
                </c:pt>
                <c:pt idx="20">
                  <c:v>1620.06</c:v>
                </c:pt>
                <c:pt idx="21">
                  <c:v>1620.06</c:v>
                </c:pt>
                <c:pt idx="22">
                  <c:v>1620.06</c:v>
                </c:pt>
                <c:pt idx="23">
                  <c:v>1620.06</c:v>
                </c:pt>
                <c:pt idx="24">
                  <c:v>1620.06</c:v>
                </c:pt>
                <c:pt idx="25">
                  <c:v>1620.06</c:v>
                </c:pt>
                <c:pt idx="26">
                  <c:v>1620.06</c:v>
                </c:pt>
                <c:pt idx="27">
                  <c:v>1620.06</c:v>
                </c:pt>
                <c:pt idx="28">
                  <c:v>1620.06</c:v>
                </c:pt>
                <c:pt idx="29">
                  <c:v>1620.06</c:v>
                </c:pt>
                <c:pt idx="30">
                  <c:v>1620.06</c:v>
                </c:pt>
                <c:pt idx="31">
                  <c:v>1620.06</c:v>
                </c:pt>
              </c:numCache>
            </c:numRef>
          </c:val>
          <c:smooth val="0"/>
          <c:extLst>
            <c:ext xmlns:c16="http://schemas.microsoft.com/office/drawing/2014/chart" uri="{C3380CC4-5D6E-409C-BE32-E72D297353CC}">
              <c16:uniqueId val="{00000004-64B1-CF4E-8B1D-EFB89CB459E7}"/>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'22'!$U$4</c:f>
              <c:strCache>
                <c:ptCount val="1"/>
                <c:pt idx="0">
                  <c:v>per 100,000 smokers aged 16+</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'22'!$Y$1</c:f>
              <c:strCache>
                <c:ptCount val="1"/>
                <c:pt idx="0">
                  <c:v>England</c:v>
                </c:pt>
              </c:strCache>
            </c:strRef>
          </c:tx>
          <c:spPr>
            <a:ln w="38100">
              <a:solidFill>
                <a:schemeClr val="tx1"/>
              </a:solidFill>
              <a:prstDash val="solid"/>
            </a:ln>
          </c:spPr>
          <c:marker>
            <c:symbol val="none"/>
          </c:marker>
          <c:cat>
            <c:strRef>
              <c:f>'22'!$X$2:$X$11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'22'!$Y$2:$Y$11</c:f>
              <c:numCache>
                <c:formatCode>General</c:formatCode>
                <c:ptCount val="10"/>
                <c:pt idx="0">
                  <c:v>3742.91</c:v>
                </c:pt>
                <c:pt idx="1">
                  <c:v>2900.12</c:v>
                </c:pt>
                <c:pt idx="2">
                  <c:v>2598.09</c:v>
                </c:pt>
                <c:pt idx="3">
                  <c:v>2244.98</c:v>
                </c:pt>
                <c:pt idx="4">
                  <c:v>2069.8000000000002</c:v>
                </c:pt>
                <c:pt idx="5">
                  <c:v>1894.35</c:v>
                </c:pt>
                <c:pt idx="6">
                  <c:v>1808.44</c:v>
                </c:pt>
                <c:pt idx="7">
                  <c:v>1671.07</c:v>
                </c:pt>
                <c:pt idx="8">
                  <c:v>1626.77</c:v>
                </c:pt>
                <c:pt idx="9">
                  <c:v>1620.06</c:v>
                </c:pt>
              </c:numCache>
            </c:numRef>
          </c:val>
          <c:smooth val="0"/>
          <c:extLst>
            <c:ext xmlns:c16="http://schemas.microsoft.com/office/drawing/2014/chart" uri="{C3380CC4-5D6E-409C-BE32-E72D297353CC}">
              <c16:uniqueId val="{00000000-A169-354D-962A-636CC0BB3ED0}"/>
            </c:ext>
          </c:extLst>
        </c:ser>
        <c:ser>
          <c:idx val="1"/>
          <c:order val="1"/>
          <c:tx>
            <c:strRef>
              <c:f>'22'!$Z$1</c:f>
              <c:strCache>
                <c:ptCount val="1"/>
                <c:pt idx="0">
                  <c:v>London</c:v>
                </c:pt>
              </c:strCache>
            </c:strRef>
          </c:tx>
          <c:spPr>
            <a:ln w="38100">
              <a:solidFill>
                <a:schemeClr val="bg1">
                  <a:lumMod val="50000"/>
                </a:schemeClr>
              </a:solidFill>
              <a:prstDash val="solid"/>
            </a:ln>
          </c:spPr>
          <c:marker>
            <c:symbol val="none"/>
          </c:marker>
          <c:cat>
            <c:strRef>
              <c:f>'22'!$X$2:$X$11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'22'!$Z$2:$Z$11</c:f>
              <c:numCache>
                <c:formatCode>General</c:formatCode>
                <c:ptCount val="10"/>
                <c:pt idx="0">
                  <c:v>3844.17</c:v>
                </c:pt>
                <c:pt idx="1">
                  <c:v>3080.87</c:v>
                </c:pt>
                <c:pt idx="2">
                  <c:v>2912.37</c:v>
                </c:pt>
                <c:pt idx="3">
                  <c:v>2441.37</c:v>
                </c:pt>
                <c:pt idx="4">
                  <c:v>2075.08</c:v>
                </c:pt>
                <c:pt idx="5">
                  <c:v>1959.91</c:v>
                </c:pt>
                <c:pt idx="6">
                  <c:v>1664.98</c:v>
                </c:pt>
                <c:pt idx="7">
                  <c:v>1690.9</c:v>
                </c:pt>
                <c:pt idx="8">
                  <c:v>1582.71</c:v>
                </c:pt>
                <c:pt idx="9">
                  <c:v>1540</c:v>
                </c:pt>
              </c:numCache>
            </c:numRef>
          </c:val>
          <c:smooth val="0"/>
          <c:extLst>
            <c:ext xmlns:c16="http://schemas.microsoft.com/office/drawing/2014/chart" uri="{C3380CC4-5D6E-409C-BE32-E72D297353CC}">
              <c16:uniqueId val="{00000001-A169-354D-962A-636CC0BB3ED0}"/>
            </c:ext>
          </c:extLst>
        </c:ser>
        <c:ser>
          <c:idx val="2"/>
          <c:order val="2"/>
          <c:tx>
            <c:strRef>
              <c:f>'22'!$AA$1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'22'!$AA$2:$AA$11</c:f>
              <c:numCache>
                <c:formatCode>General</c:formatCode>
                <c:ptCount val="10"/>
                <c:pt idx="0">
                  <c:v>3638.83</c:v>
                </c:pt>
                <c:pt idx="1">
                  <c:v>1334.86</c:v>
                </c:pt>
                <c:pt idx="2">
                  <c:v>1417.51</c:v>
                </c:pt>
                <c:pt idx="3">
                  <c:v>1176.7</c:v>
                </c:pt>
                <c:pt idx="4">
                  <c:v>1706.99</c:v>
                </c:pt>
                <c:pt idx="5">
                  <c:v>3369.35</c:v>
                </c:pt>
                <c:pt idx="6">
                  <c:v>1894.26</c:v>
                </c:pt>
                <c:pt idx="7">
                  <c:v>1308.3599999999999</c:v>
                </c:pt>
                <c:pt idx="8">
                  <c:v>644.69000000000005</c:v>
                </c:pt>
                <c:pt idx="9">
                  <c:v>1090.7916499999999</c:v>
                </c:pt>
              </c:numCache>
            </c:numRef>
          </c:val>
          <c:smooth val="0"/>
          <c:extLst>
            <c:ext xmlns:c16="http://schemas.microsoft.com/office/drawing/2014/chart" uri="{C3380CC4-5D6E-409C-BE32-E72D297353CC}">
              <c16:uniqueId val="{00000002-A169-354D-962A-636CC0BB3ED0}"/>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'22'!$U$4</c:f>
              <c:strCache>
                <c:ptCount val="1"/>
                <c:pt idx="0">
                  <c:v>per 100,000 smokers aged 16+</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'23'!$AE$26</c:f>
              <c:strCache>
                <c:ptCount val="1"/>
                <c:pt idx="0">
                  <c:v>Richmond</c:v>
                </c:pt>
              </c:strCache>
            </c:strRef>
          </c:tx>
          <c:spPr>
            <a:solidFill>
              <a:srgbClr val="7030A0"/>
            </a:solidFill>
            <a:ln>
              <a:solidFill>
                <a:schemeClr val="accent4">
                  <a:lumMod val="50000"/>
                </a:schemeClr>
              </a:solidFill>
              <a:prstDash val="solid"/>
            </a:ln>
          </c:spPr>
          <c:invertIfNegative val="0"/>
          <c:cat>
            <c:strRef>
              <c:f>'23'!$AD$27:$AD$58</c:f>
              <c:strCache>
                <c:ptCount val="32"/>
                <c:pt idx="0">
                  <c:v>Richmond</c:v>
                </c:pt>
                <c:pt idx="1">
                  <c:v>Kingston</c:v>
                </c:pt>
                <c:pt idx="2">
                  <c:v>Lewisham</c:v>
                </c:pt>
                <c:pt idx="3">
                  <c:v>Bromley</c:v>
                </c:pt>
                <c:pt idx="4">
                  <c:v>Haringey</c:v>
                </c:pt>
                <c:pt idx="5">
                  <c:v>Hackney</c:v>
                </c:pt>
                <c:pt idx="6">
                  <c:v>Wandsworth</c:v>
                </c:pt>
                <c:pt idx="7">
                  <c:v>Lambeth</c:v>
                </c:pt>
                <c:pt idx="8">
                  <c:v>Hammersmith and Fulham</c:v>
                </c:pt>
                <c:pt idx="9">
                  <c:v>Southwark</c:v>
                </c:pt>
                <c:pt idx="10">
                  <c:v>Westminster</c:v>
                </c:pt>
                <c:pt idx="11">
                  <c:v>Islington</c:v>
                </c:pt>
                <c:pt idx="12">
                  <c:v>Croydon</c:v>
                </c:pt>
                <c:pt idx="13">
                  <c:v>Barking and Dagenham</c:v>
                </c:pt>
                <c:pt idx="14">
                  <c:v>Camden</c:v>
                </c:pt>
                <c:pt idx="15">
                  <c:v>Bexley</c:v>
                </c:pt>
                <c:pt idx="16">
                  <c:v>Hounslow</c:v>
                </c:pt>
                <c:pt idx="17">
                  <c:v>Sutton</c:v>
                </c:pt>
                <c:pt idx="18">
                  <c:v>Tower Hamlets</c:v>
                </c:pt>
                <c:pt idx="19">
                  <c:v>Havering</c:v>
                </c:pt>
                <c:pt idx="20">
                  <c:v>Waltham Forest</c:v>
                </c:pt>
                <c:pt idx="21">
                  <c:v>Barnet</c:v>
                </c:pt>
                <c:pt idx="22">
                  <c:v>Harrow</c:v>
                </c:pt>
                <c:pt idx="23">
                  <c:v>Merton</c:v>
                </c:pt>
                <c:pt idx="24">
                  <c:v>Ealing</c:v>
                </c:pt>
                <c:pt idx="25">
                  <c:v>Newham</c:v>
                </c:pt>
                <c:pt idx="26">
                  <c:v>Brent</c:v>
                </c:pt>
                <c:pt idx="27">
                  <c:v>Hillingdon</c:v>
                </c:pt>
                <c:pt idx="28">
                  <c:v>Kensington and Chelsea</c:v>
                </c:pt>
                <c:pt idx="29">
                  <c:v>Redbridge</c:v>
                </c:pt>
                <c:pt idx="30">
                  <c:v>Enfield</c:v>
                </c:pt>
                <c:pt idx="31">
                  <c:v>Greenwich</c:v>
                </c:pt>
              </c:strCache>
            </c:strRef>
          </c:cat>
          <c:val>
            <c:numRef>
              <c:f>'23'!$AE$27:$AE$58</c:f>
              <c:numCache>
                <c:formatCode>General</c:formatCode>
                <c:ptCount val="32"/>
                <c:pt idx="0">
                  <c:v>51.409300285150302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8548-0441-850F-81CBDCF27842}"/>
            </c:ext>
          </c:extLst>
        </c:ser>
        <c:ser>
          <c:idx val="1"/>
          <c:order val="1"/>
          <c:tx>
            <c:strRef>
              <c:f>'23'!$AF$26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'23'!$AD$27:$AD$58</c:f>
              <c:strCache>
                <c:ptCount val="32"/>
                <c:pt idx="0">
                  <c:v>Richmond</c:v>
                </c:pt>
                <c:pt idx="1">
                  <c:v>Kingston</c:v>
                </c:pt>
                <c:pt idx="2">
                  <c:v>Lewisham</c:v>
                </c:pt>
                <c:pt idx="3">
                  <c:v>Bromley</c:v>
                </c:pt>
                <c:pt idx="4">
                  <c:v>Haringey</c:v>
                </c:pt>
                <c:pt idx="5">
                  <c:v>Hackney</c:v>
                </c:pt>
                <c:pt idx="6">
                  <c:v>Wandsworth</c:v>
                </c:pt>
                <c:pt idx="7">
                  <c:v>Lambeth</c:v>
                </c:pt>
                <c:pt idx="8">
                  <c:v>Hammersmith and Fulham</c:v>
                </c:pt>
                <c:pt idx="9">
                  <c:v>Southwark</c:v>
                </c:pt>
                <c:pt idx="10">
                  <c:v>Westminster</c:v>
                </c:pt>
                <c:pt idx="11">
                  <c:v>Islington</c:v>
                </c:pt>
                <c:pt idx="12">
                  <c:v>Croydon</c:v>
                </c:pt>
                <c:pt idx="13">
                  <c:v>Barking and Dagenham</c:v>
                </c:pt>
                <c:pt idx="14">
                  <c:v>Camden</c:v>
                </c:pt>
                <c:pt idx="15">
                  <c:v>Bexley</c:v>
                </c:pt>
                <c:pt idx="16">
                  <c:v>Hounslow</c:v>
                </c:pt>
                <c:pt idx="17">
                  <c:v>Sutton</c:v>
                </c:pt>
                <c:pt idx="18">
                  <c:v>Tower Hamlets</c:v>
                </c:pt>
                <c:pt idx="19">
                  <c:v>Havering</c:v>
                </c:pt>
                <c:pt idx="20">
                  <c:v>Waltham Forest</c:v>
                </c:pt>
                <c:pt idx="21">
                  <c:v>Barnet</c:v>
                </c:pt>
                <c:pt idx="22">
                  <c:v>Harrow</c:v>
                </c:pt>
                <c:pt idx="23">
                  <c:v>Merton</c:v>
                </c:pt>
                <c:pt idx="24">
                  <c:v>Ealing</c:v>
                </c:pt>
                <c:pt idx="25">
                  <c:v>Newham</c:v>
                </c:pt>
                <c:pt idx="26">
                  <c:v>Brent</c:v>
                </c:pt>
                <c:pt idx="27">
                  <c:v>Hillingdon</c:v>
                </c:pt>
                <c:pt idx="28">
                  <c:v>Kensington and Chelsea</c:v>
                </c:pt>
                <c:pt idx="29">
                  <c:v>Redbridge</c:v>
                </c:pt>
                <c:pt idx="30">
                  <c:v>Enfield</c:v>
                </c:pt>
                <c:pt idx="31">
                  <c:v>Greenwich</c:v>
                </c:pt>
              </c:strCache>
            </c:strRef>
          </c:cat>
          <c:val>
            <c:numRef>
              <c:f>'23'!$AF$27:$AF$58</c:f>
              <c:numCache>
                <c:formatCode>General</c:formatCode>
                <c:ptCount val="32"/>
                <c:pt idx="0">
                  <c:v>0</c:v>
                </c:pt>
                <c:pt idx="1">
                  <c:v>49.601561229468203</c:v>
                </c:pt>
                <c:pt idx="2">
                  <c:v>0</c:v>
                </c:pt>
                <c:pt idx="3">
                  <c:v>42.973177181715201</c:v>
                </c:pt>
                <c:pt idx="4">
                  <c:v>0</c:v>
                </c:pt>
                <c:pt idx="5">
                  <c:v>0</c:v>
                </c:pt>
                <c:pt idx="6">
                  <c:v>0</c:v>
                </c:pt>
                <c:pt idx="7">
                  <c:v>0</c:v>
                </c:pt>
                <c:pt idx="8">
                  <c:v>0</c:v>
                </c:pt>
                <c:pt idx="9">
                  <c:v>0</c:v>
                </c:pt>
                <c:pt idx="10">
                  <c:v>0</c:v>
                </c:pt>
                <c:pt idx="11">
                  <c:v>0</c:v>
                </c:pt>
                <c:pt idx="12">
                  <c:v>0</c:v>
                </c:pt>
                <c:pt idx="13">
                  <c:v>0</c:v>
                </c:pt>
                <c:pt idx="14">
                  <c:v>0</c:v>
                </c:pt>
                <c:pt idx="15">
                  <c:v>0</c:v>
                </c:pt>
                <c:pt idx="16">
                  <c:v>0</c:v>
                </c:pt>
                <c:pt idx="17">
                  <c:v>31.948125709958401</c:v>
                </c:pt>
                <c:pt idx="18">
                  <c:v>0</c:v>
                </c:pt>
                <c:pt idx="19">
                  <c:v>0</c:v>
                </c:pt>
                <c:pt idx="20">
                  <c:v>0</c:v>
                </c:pt>
                <c:pt idx="21">
                  <c:v>30.044641228059501</c:v>
                </c:pt>
                <c:pt idx="22">
                  <c:v>29.989044250088199</c:v>
                </c:pt>
                <c:pt idx="23">
                  <c:v>29.842365761344301</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8548-0441-850F-81CBDCF27842}"/>
            </c:ext>
          </c:extLst>
        </c:ser>
        <c:ser>
          <c:idx val="2"/>
          <c:order val="2"/>
          <c:tx>
            <c:strRef>
              <c:f>'23'!$AG$26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'23'!$AD$27:$AD$58</c:f>
              <c:strCache>
                <c:ptCount val="32"/>
                <c:pt idx="0">
                  <c:v>Richmond</c:v>
                </c:pt>
                <c:pt idx="1">
                  <c:v>Kingston</c:v>
                </c:pt>
                <c:pt idx="2">
                  <c:v>Lewisham</c:v>
                </c:pt>
                <c:pt idx="3">
                  <c:v>Bromley</c:v>
                </c:pt>
                <c:pt idx="4">
                  <c:v>Haringey</c:v>
                </c:pt>
                <c:pt idx="5">
                  <c:v>Hackney</c:v>
                </c:pt>
                <c:pt idx="6">
                  <c:v>Wandsworth</c:v>
                </c:pt>
                <c:pt idx="7">
                  <c:v>Lambeth</c:v>
                </c:pt>
                <c:pt idx="8">
                  <c:v>Hammersmith and Fulham</c:v>
                </c:pt>
                <c:pt idx="9">
                  <c:v>Southwark</c:v>
                </c:pt>
                <c:pt idx="10">
                  <c:v>Westminster</c:v>
                </c:pt>
                <c:pt idx="11">
                  <c:v>Islington</c:v>
                </c:pt>
                <c:pt idx="12">
                  <c:v>Croydon</c:v>
                </c:pt>
                <c:pt idx="13">
                  <c:v>Barking and Dagenham</c:v>
                </c:pt>
                <c:pt idx="14">
                  <c:v>Camden</c:v>
                </c:pt>
                <c:pt idx="15">
                  <c:v>Bexley</c:v>
                </c:pt>
                <c:pt idx="16">
                  <c:v>Hounslow</c:v>
                </c:pt>
                <c:pt idx="17">
                  <c:v>Sutton</c:v>
                </c:pt>
                <c:pt idx="18">
                  <c:v>Tower Hamlets</c:v>
                </c:pt>
                <c:pt idx="19">
                  <c:v>Havering</c:v>
                </c:pt>
                <c:pt idx="20">
                  <c:v>Waltham Forest</c:v>
                </c:pt>
                <c:pt idx="21">
                  <c:v>Barnet</c:v>
                </c:pt>
                <c:pt idx="22">
                  <c:v>Harrow</c:v>
                </c:pt>
                <c:pt idx="23">
                  <c:v>Merton</c:v>
                </c:pt>
                <c:pt idx="24">
                  <c:v>Ealing</c:v>
                </c:pt>
                <c:pt idx="25">
                  <c:v>Newham</c:v>
                </c:pt>
                <c:pt idx="26">
                  <c:v>Brent</c:v>
                </c:pt>
                <c:pt idx="27">
                  <c:v>Hillingdon</c:v>
                </c:pt>
                <c:pt idx="28">
                  <c:v>Kensington and Chelsea</c:v>
                </c:pt>
                <c:pt idx="29">
                  <c:v>Redbridge</c:v>
                </c:pt>
                <c:pt idx="30">
                  <c:v>Enfield</c:v>
                </c:pt>
                <c:pt idx="31">
                  <c:v>Greenwich</c:v>
                </c:pt>
              </c:strCache>
            </c:strRef>
          </c:cat>
          <c:val>
            <c:numRef>
              <c:f>'23'!$AG$27:$AG$58</c:f>
              <c:numCache>
                <c:formatCode>General</c:formatCode>
                <c:ptCount val="32"/>
                <c:pt idx="0">
                  <c:v>0</c:v>
                </c:pt>
                <c:pt idx="1">
                  <c:v>0</c:v>
                </c:pt>
                <c:pt idx="2">
                  <c:v>43.316341353899801</c:v>
                </c:pt>
                <c:pt idx="3">
                  <c:v>0</c:v>
                </c:pt>
                <c:pt idx="4">
                  <c:v>42.687747035573103</c:v>
                </c:pt>
                <c:pt idx="5">
                  <c:v>41.853735057067098</c:v>
                </c:pt>
                <c:pt idx="6">
                  <c:v>41.406669262256301</c:v>
                </c:pt>
                <c:pt idx="7">
                  <c:v>39.878786513309798</c:v>
                </c:pt>
                <c:pt idx="8">
                  <c:v>37.8223606570063</c:v>
                </c:pt>
                <c:pt idx="9">
                  <c:v>37.452312273192497</c:v>
                </c:pt>
                <c:pt idx="10">
                  <c:v>36.252287765732802</c:v>
                </c:pt>
                <c:pt idx="11">
                  <c:v>35.223697337119198</c:v>
                </c:pt>
                <c:pt idx="12">
                  <c:v>34.069423138667901</c:v>
                </c:pt>
                <c:pt idx="13">
                  <c:v>33.952505971298301</c:v>
                </c:pt>
                <c:pt idx="14">
                  <c:v>32.890473104342199</c:v>
                </c:pt>
                <c:pt idx="15">
                  <c:v>32.818102627473998</c:v>
                </c:pt>
                <c:pt idx="16">
                  <c:v>32.264098008042602</c:v>
                </c:pt>
                <c:pt idx="17">
                  <c:v>0</c:v>
                </c:pt>
                <c:pt idx="18">
                  <c:v>31.696114125851899</c:v>
                </c:pt>
                <c:pt idx="19">
                  <c:v>30.582782463338699</c:v>
                </c:pt>
                <c:pt idx="20">
                  <c:v>30.388174571664202</c:v>
                </c:pt>
                <c:pt idx="21">
                  <c:v>0</c:v>
                </c:pt>
                <c:pt idx="22">
                  <c:v>0</c:v>
                </c:pt>
                <c:pt idx="23">
                  <c:v>0</c:v>
                </c:pt>
                <c:pt idx="24">
                  <c:v>29.060013421531998</c:v>
                </c:pt>
                <c:pt idx="25">
                  <c:v>28.6140025050749</c:v>
                </c:pt>
                <c:pt idx="26">
                  <c:v>27.406559973850602</c:v>
                </c:pt>
                <c:pt idx="27">
                  <c:v>26.739579096428201</c:v>
                </c:pt>
                <c:pt idx="28">
                  <c:v>25.930229262901399</c:v>
                </c:pt>
                <c:pt idx="29">
                  <c:v>24.4513270402039</c:v>
                </c:pt>
                <c:pt idx="30">
                  <c:v>19.0917274020732</c:v>
                </c:pt>
                <c:pt idx="31">
                  <c:v>11.4942528735632</c:v>
                </c:pt>
              </c:numCache>
            </c:numRef>
          </c:val>
          <c:extLst>
            <c:ext xmlns:c16="http://schemas.microsoft.com/office/drawing/2014/chart" uri="{C3380CC4-5D6E-409C-BE32-E72D297353CC}">
              <c16:uniqueId val="{00000002-8548-0441-850F-81CBDCF27842}"/>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'23'!$AH$26</c:f>
              <c:strCache>
                <c:ptCount val="1"/>
                <c:pt idx="0">
                  <c:v>London</c:v>
                </c:pt>
              </c:strCache>
            </c:strRef>
          </c:tx>
          <c:spPr>
            <a:ln w="31750">
              <a:solidFill>
                <a:schemeClr val="bg1">
                  <a:lumMod val="50000"/>
                </a:schemeClr>
              </a:solidFill>
              <a:prstDash val="solid"/>
            </a:ln>
          </c:spPr>
          <c:marker>
            <c:symbol val="none"/>
          </c:marker>
          <c:cat>
            <c:strRef>
              <c:f>'23'!$AD$27:$AD$58</c:f>
              <c:strCache>
                <c:ptCount val="32"/>
                <c:pt idx="0">
                  <c:v>Richmond</c:v>
                </c:pt>
                <c:pt idx="1">
                  <c:v>Kingston</c:v>
                </c:pt>
                <c:pt idx="2">
                  <c:v>Lewisham</c:v>
                </c:pt>
                <c:pt idx="3">
                  <c:v>Bromley</c:v>
                </c:pt>
                <c:pt idx="4">
                  <c:v>Haringey</c:v>
                </c:pt>
                <c:pt idx="5">
                  <c:v>Hackney</c:v>
                </c:pt>
                <c:pt idx="6">
                  <c:v>Wandsworth</c:v>
                </c:pt>
                <c:pt idx="7">
                  <c:v>Lambeth</c:v>
                </c:pt>
                <c:pt idx="8">
                  <c:v>Hammersmith and Fulham</c:v>
                </c:pt>
                <c:pt idx="9">
                  <c:v>Southwark</c:v>
                </c:pt>
                <c:pt idx="10">
                  <c:v>Westminster</c:v>
                </c:pt>
                <c:pt idx="11">
                  <c:v>Islington</c:v>
                </c:pt>
                <c:pt idx="12">
                  <c:v>Croydon</c:v>
                </c:pt>
                <c:pt idx="13">
                  <c:v>Barking and Dagenham</c:v>
                </c:pt>
                <c:pt idx="14">
                  <c:v>Camden</c:v>
                </c:pt>
                <c:pt idx="15">
                  <c:v>Bexley</c:v>
                </c:pt>
                <c:pt idx="16">
                  <c:v>Hounslow</c:v>
                </c:pt>
                <c:pt idx="17">
                  <c:v>Sutton</c:v>
                </c:pt>
                <c:pt idx="18">
                  <c:v>Tower Hamlets</c:v>
                </c:pt>
                <c:pt idx="19">
                  <c:v>Havering</c:v>
                </c:pt>
                <c:pt idx="20">
                  <c:v>Waltham Forest</c:v>
                </c:pt>
                <c:pt idx="21">
                  <c:v>Barnet</c:v>
                </c:pt>
                <c:pt idx="22">
                  <c:v>Harrow</c:v>
                </c:pt>
                <c:pt idx="23">
                  <c:v>Merton</c:v>
                </c:pt>
                <c:pt idx="24">
                  <c:v>Ealing</c:v>
                </c:pt>
                <c:pt idx="25">
                  <c:v>Newham</c:v>
                </c:pt>
                <c:pt idx="26">
                  <c:v>Brent</c:v>
                </c:pt>
                <c:pt idx="27">
                  <c:v>Hillingdon</c:v>
                </c:pt>
                <c:pt idx="28">
                  <c:v>Kensington and Chelsea</c:v>
                </c:pt>
                <c:pt idx="29">
                  <c:v>Redbridge</c:v>
                </c:pt>
                <c:pt idx="30">
                  <c:v>Enfield</c:v>
                </c:pt>
                <c:pt idx="31">
                  <c:v>Greenwich</c:v>
                </c:pt>
              </c:strCache>
            </c:strRef>
          </c:cat>
          <c:val>
            <c:numRef>
              <c:f>'23'!$AH$27:$AH$58</c:f>
              <c:numCache>
                <c:formatCode>General</c:formatCode>
                <c:ptCount val="32"/>
                <c:pt idx="0">
                  <c:v>33.22</c:v>
                </c:pt>
                <c:pt idx="1">
                  <c:v>33.22</c:v>
                </c:pt>
                <c:pt idx="2">
                  <c:v>33.22</c:v>
                </c:pt>
                <c:pt idx="3">
                  <c:v>33.22</c:v>
                </c:pt>
                <c:pt idx="4">
                  <c:v>33.22</c:v>
                </c:pt>
                <c:pt idx="5">
                  <c:v>33.22</c:v>
                </c:pt>
                <c:pt idx="6">
                  <c:v>33.22</c:v>
                </c:pt>
                <c:pt idx="7">
                  <c:v>33.22</c:v>
                </c:pt>
                <c:pt idx="8">
                  <c:v>33.22</c:v>
                </c:pt>
                <c:pt idx="9">
                  <c:v>33.22</c:v>
                </c:pt>
                <c:pt idx="10">
                  <c:v>33.22</c:v>
                </c:pt>
                <c:pt idx="11">
                  <c:v>33.22</c:v>
                </c:pt>
                <c:pt idx="12">
                  <c:v>33.22</c:v>
                </c:pt>
                <c:pt idx="13">
                  <c:v>33.22</c:v>
                </c:pt>
                <c:pt idx="14">
                  <c:v>33.22</c:v>
                </c:pt>
                <c:pt idx="15">
                  <c:v>33.22</c:v>
                </c:pt>
                <c:pt idx="16">
                  <c:v>33.22</c:v>
                </c:pt>
                <c:pt idx="17">
                  <c:v>33.22</c:v>
                </c:pt>
                <c:pt idx="18">
                  <c:v>33.22</c:v>
                </c:pt>
                <c:pt idx="19">
                  <c:v>33.22</c:v>
                </c:pt>
                <c:pt idx="20">
                  <c:v>33.22</c:v>
                </c:pt>
                <c:pt idx="21">
                  <c:v>33.22</c:v>
                </c:pt>
                <c:pt idx="22">
                  <c:v>33.22</c:v>
                </c:pt>
                <c:pt idx="23">
                  <c:v>33.22</c:v>
                </c:pt>
                <c:pt idx="24">
                  <c:v>33.22</c:v>
                </c:pt>
                <c:pt idx="25">
                  <c:v>33.22</c:v>
                </c:pt>
                <c:pt idx="26">
                  <c:v>33.22</c:v>
                </c:pt>
                <c:pt idx="27">
                  <c:v>33.22</c:v>
                </c:pt>
                <c:pt idx="28">
                  <c:v>33.22</c:v>
                </c:pt>
                <c:pt idx="29">
                  <c:v>33.22</c:v>
                </c:pt>
                <c:pt idx="30">
                  <c:v>33.22</c:v>
                </c:pt>
                <c:pt idx="31">
                  <c:v>33.22</c:v>
                </c:pt>
              </c:numCache>
            </c:numRef>
          </c:val>
          <c:smooth val="0"/>
          <c:extLst>
            <c:ext xmlns:c16="http://schemas.microsoft.com/office/drawing/2014/chart" uri="{C3380CC4-5D6E-409C-BE32-E72D297353CC}">
              <c16:uniqueId val="{00000003-8548-0441-850F-81CBDCF27842}"/>
            </c:ext>
          </c:extLst>
        </c:ser>
        <c:ser>
          <c:idx val="4"/>
          <c:order val="4"/>
          <c:tx>
            <c:strRef>
              <c:f>'23'!$AI$26</c:f>
              <c:strCache>
                <c:ptCount val="1"/>
                <c:pt idx="0">
                  <c:v>England</c:v>
                </c:pt>
              </c:strCache>
            </c:strRef>
          </c:tx>
          <c:spPr>
            <a:ln w="31750">
              <a:solidFill>
                <a:schemeClr val="tx1"/>
              </a:solidFill>
              <a:prstDash val="solid"/>
            </a:ln>
          </c:spPr>
          <c:marker>
            <c:symbol val="none"/>
          </c:marker>
          <c:cat>
            <c:strRef>
              <c:f>'23'!$AD$27:$AD$58</c:f>
              <c:strCache>
                <c:ptCount val="32"/>
                <c:pt idx="0">
                  <c:v>Richmond</c:v>
                </c:pt>
                <c:pt idx="1">
                  <c:v>Kingston</c:v>
                </c:pt>
                <c:pt idx="2">
                  <c:v>Lewisham</c:v>
                </c:pt>
                <c:pt idx="3">
                  <c:v>Bromley</c:v>
                </c:pt>
                <c:pt idx="4">
                  <c:v>Haringey</c:v>
                </c:pt>
                <c:pt idx="5">
                  <c:v>Hackney</c:v>
                </c:pt>
                <c:pt idx="6">
                  <c:v>Wandsworth</c:v>
                </c:pt>
                <c:pt idx="7">
                  <c:v>Lambeth</c:v>
                </c:pt>
                <c:pt idx="8">
                  <c:v>Hammersmith and Fulham</c:v>
                </c:pt>
                <c:pt idx="9">
                  <c:v>Southwark</c:v>
                </c:pt>
                <c:pt idx="10">
                  <c:v>Westminster</c:v>
                </c:pt>
                <c:pt idx="11">
                  <c:v>Islington</c:v>
                </c:pt>
                <c:pt idx="12">
                  <c:v>Croydon</c:v>
                </c:pt>
                <c:pt idx="13">
                  <c:v>Barking and Dagenham</c:v>
                </c:pt>
                <c:pt idx="14">
                  <c:v>Camden</c:v>
                </c:pt>
                <c:pt idx="15">
                  <c:v>Bexley</c:v>
                </c:pt>
                <c:pt idx="16">
                  <c:v>Hounslow</c:v>
                </c:pt>
                <c:pt idx="17">
                  <c:v>Sutton</c:v>
                </c:pt>
                <c:pt idx="18">
                  <c:v>Tower Hamlets</c:v>
                </c:pt>
                <c:pt idx="19">
                  <c:v>Havering</c:v>
                </c:pt>
                <c:pt idx="20">
                  <c:v>Waltham Forest</c:v>
                </c:pt>
                <c:pt idx="21">
                  <c:v>Barnet</c:v>
                </c:pt>
                <c:pt idx="22">
                  <c:v>Harrow</c:v>
                </c:pt>
                <c:pt idx="23">
                  <c:v>Merton</c:v>
                </c:pt>
                <c:pt idx="24">
                  <c:v>Ealing</c:v>
                </c:pt>
                <c:pt idx="25">
                  <c:v>Newham</c:v>
                </c:pt>
                <c:pt idx="26">
                  <c:v>Brent</c:v>
                </c:pt>
                <c:pt idx="27">
                  <c:v>Hillingdon</c:v>
                </c:pt>
                <c:pt idx="28">
                  <c:v>Kensington and Chelsea</c:v>
                </c:pt>
                <c:pt idx="29">
                  <c:v>Redbridge</c:v>
                </c:pt>
                <c:pt idx="30">
                  <c:v>Enfield</c:v>
                </c:pt>
                <c:pt idx="31">
                  <c:v>Greenwich</c:v>
                </c:pt>
              </c:strCache>
            </c:strRef>
          </c:cat>
          <c:val>
            <c:numRef>
              <c:f>'23'!$AI$27:$AI$58</c:f>
              <c:numCache>
                <c:formatCode>General</c:formatCode>
                <c:ptCount val="32"/>
                <c:pt idx="0">
                  <c:v>44.14</c:v>
                </c:pt>
                <c:pt idx="1">
                  <c:v>44.14</c:v>
                </c:pt>
                <c:pt idx="2">
                  <c:v>44.14</c:v>
                </c:pt>
                <c:pt idx="3">
                  <c:v>44.14</c:v>
                </c:pt>
                <c:pt idx="4">
                  <c:v>44.14</c:v>
                </c:pt>
                <c:pt idx="5">
                  <c:v>44.14</c:v>
                </c:pt>
                <c:pt idx="6">
                  <c:v>44.14</c:v>
                </c:pt>
                <c:pt idx="7">
                  <c:v>44.14</c:v>
                </c:pt>
                <c:pt idx="8">
                  <c:v>44.14</c:v>
                </c:pt>
                <c:pt idx="9">
                  <c:v>44.14</c:v>
                </c:pt>
                <c:pt idx="10">
                  <c:v>44.14</c:v>
                </c:pt>
                <c:pt idx="11">
                  <c:v>44.14</c:v>
                </c:pt>
                <c:pt idx="12">
                  <c:v>44.14</c:v>
                </c:pt>
                <c:pt idx="13">
                  <c:v>44.14</c:v>
                </c:pt>
                <c:pt idx="14">
                  <c:v>44.14</c:v>
                </c:pt>
                <c:pt idx="15">
                  <c:v>44.14</c:v>
                </c:pt>
                <c:pt idx="16">
                  <c:v>44.14</c:v>
                </c:pt>
                <c:pt idx="17">
                  <c:v>44.14</c:v>
                </c:pt>
                <c:pt idx="18">
                  <c:v>44.14</c:v>
                </c:pt>
                <c:pt idx="19">
                  <c:v>44.14</c:v>
                </c:pt>
                <c:pt idx="20">
                  <c:v>44.14</c:v>
                </c:pt>
                <c:pt idx="21">
                  <c:v>44.14</c:v>
                </c:pt>
                <c:pt idx="22">
                  <c:v>44.14</c:v>
                </c:pt>
                <c:pt idx="23">
                  <c:v>44.14</c:v>
                </c:pt>
                <c:pt idx="24">
                  <c:v>44.14</c:v>
                </c:pt>
                <c:pt idx="25">
                  <c:v>44.14</c:v>
                </c:pt>
                <c:pt idx="26">
                  <c:v>44.14</c:v>
                </c:pt>
                <c:pt idx="27">
                  <c:v>44.14</c:v>
                </c:pt>
                <c:pt idx="28">
                  <c:v>44.14</c:v>
                </c:pt>
                <c:pt idx="29">
                  <c:v>44.14</c:v>
                </c:pt>
                <c:pt idx="30">
                  <c:v>44.14</c:v>
                </c:pt>
                <c:pt idx="31">
                  <c:v>44.14</c:v>
                </c:pt>
              </c:numCache>
            </c:numRef>
          </c:val>
          <c:smooth val="0"/>
          <c:extLst>
            <c:ext xmlns:c16="http://schemas.microsoft.com/office/drawing/2014/chart" uri="{C3380CC4-5D6E-409C-BE32-E72D297353CC}">
              <c16:uniqueId val="{00000004-8548-0441-850F-81CBDCF27842}"/>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'23'!$U$4</c:f>
              <c:strCache>
                <c:ptCount val="1"/>
                <c:pt idx="0">
                  <c:v>per 1,000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'23'!$Y$1</c:f>
              <c:strCache>
                <c:ptCount val="1"/>
                <c:pt idx="0">
                  <c:v>England</c:v>
                </c:pt>
              </c:strCache>
            </c:strRef>
          </c:tx>
          <c:spPr>
            <a:ln w="38100">
              <a:solidFill>
                <a:schemeClr val="tx1"/>
              </a:solidFill>
              <a:prstDash val="solid"/>
            </a:ln>
          </c:spPr>
          <c:marker>
            <c:symbol val="none"/>
          </c:marker>
          <c:cat>
            <c:strRef>
              <c:f>'23'!$X$2:$X$3</c:f>
              <c:strCache>
                <c:ptCount val="2"/>
                <c:pt idx="0">
                  <c:v>2014</c:v>
                </c:pt>
                <c:pt idx="1">
                  <c:v>2015</c:v>
                </c:pt>
              </c:strCache>
            </c:strRef>
          </c:cat>
          <c:val>
            <c:numRef>
              <c:f>'23'!$Y$2:$Y$3</c:f>
              <c:numCache>
                <c:formatCode>General</c:formatCode>
                <c:ptCount val="2"/>
                <c:pt idx="0">
                  <c:v>50.17</c:v>
                </c:pt>
                <c:pt idx="1">
                  <c:v>48.17</c:v>
                </c:pt>
              </c:numCache>
            </c:numRef>
          </c:val>
          <c:smooth val="0"/>
          <c:extLst>
            <c:ext xmlns:c16="http://schemas.microsoft.com/office/drawing/2014/chart" uri="{C3380CC4-5D6E-409C-BE32-E72D297353CC}">
              <c16:uniqueId val="{00000000-8257-3B40-B1EC-632C4B77BE33}"/>
            </c:ext>
          </c:extLst>
        </c:ser>
        <c:ser>
          <c:idx val="1"/>
          <c:order val="1"/>
          <c:tx>
            <c:strRef>
              <c:f>'23'!$Z$1</c:f>
              <c:strCache>
                <c:ptCount val="1"/>
                <c:pt idx="0">
                  <c:v>London</c:v>
                </c:pt>
              </c:strCache>
            </c:strRef>
          </c:tx>
          <c:spPr>
            <a:ln w="38100">
              <a:solidFill>
                <a:schemeClr val="bg1">
                  <a:lumMod val="50000"/>
                </a:schemeClr>
              </a:solidFill>
              <a:prstDash val="solid"/>
            </a:ln>
          </c:spPr>
          <c:marker>
            <c:symbol val="none"/>
          </c:marker>
          <c:cat>
            <c:strRef>
              <c:f>'23'!$X$2:$X$3</c:f>
              <c:strCache>
                <c:ptCount val="2"/>
                <c:pt idx="0">
                  <c:v>2014</c:v>
                </c:pt>
                <c:pt idx="1">
                  <c:v>2015</c:v>
                </c:pt>
              </c:strCache>
            </c:strRef>
          </c:cat>
          <c:val>
            <c:numRef>
              <c:f>'23'!$Z$2:$Z$3</c:f>
              <c:numCache>
                <c:formatCode>General</c:formatCode>
                <c:ptCount val="2"/>
                <c:pt idx="0">
                  <c:v>35.340000000000003</c:v>
                </c:pt>
                <c:pt idx="1">
                  <c:v>35.46</c:v>
                </c:pt>
              </c:numCache>
            </c:numRef>
          </c:val>
          <c:smooth val="0"/>
          <c:extLst>
            <c:ext xmlns:c16="http://schemas.microsoft.com/office/drawing/2014/chart" uri="{C3380CC4-5D6E-409C-BE32-E72D297353CC}">
              <c16:uniqueId val="{00000001-8257-3B40-B1EC-632C4B77BE33}"/>
            </c:ext>
          </c:extLst>
        </c:ser>
        <c:ser>
          <c:idx val="2"/>
          <c:order val="2"/>
          <c:tx>
            <c:strRef>
              <c:f>'23'!$AA$1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'23'!$X$2:$X$3</c:f>
              <c:strCache>
                <c:ptCount val="2"/>
                <c:pt idx="0">
                  <c:v>2014</c:v>
                </c:pt>
                <c:pt idx="1">
                  <c:v>2015</c:v>
                </c:pt>
              </c:strCache>
            </c:strRef>
          </c:cat>
          <c:val>
            <c:numRef>
              <c:f>'23'!$AA$2:$AA$3</c:f>
              <c:numCache>
                <c:formatCode>General</c:formatCode>
                <c:ptCount val="2"/>
                <c:pt idx="0">
                  <c:v>40.64</c:v>
                </c:pt>
                <c:pt idx="1">
                  <c:v>39.01</c:v>
                </c:pt>
              </c:numCache>
            </c:numRef>
          </c:val>
          <c:smooth val="0"/>
          <c:extLst>
            <c:ext xmlns:c16="http://schemas.microsoft.com/office/drawing/2014/chart" uri="{C3380CC4-5D6E-409C-BE32-E72D297353CC}">
              <c16:uniqueId val="{00000002-8257-3B40-B1EC-632C4B77BE33}"/>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'23'!$U$4</c:f>
              <c:strCache>
                <c:ptCount val="1"/>
                <c:pt idx="0">
                  <c:v>per 1,000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'24'!$AE$26</c:f>
              <c:strCache>
                <c:ptCount val="1"/>
                <c:pt idx="0">
                  <c:v>Richmond</c:v>
                </c:pt>
              </c:strCache>
            </c:strRef>
          </c:tx>
          <c:spPr>
            <a:solidFill>
              <a:srgbClr val="7030A0"/>
            </a:solidFill>
            <a:ln>
              <a:solidFill>
                <a:schemeClr val="accent4">
                  <a:lumMod val="50000"/>
                </a:schemeClr>
              </a:solidFill>
              <a:prstDash val="solid"/>
            </a:ln>
          </c:spPr>
          <c:invertIfNegative val="0"/>
          <c:cat>
            <c:strRef>
              <c:f>'24'!$AD$27:$AD$58</c:f>
              <c:strCache>
                <c:ptCount val="32"/>
                <c:pt idx="0">
                  <c:v>Richmond</c:v>
                </c:pt>
                <c:pt idx="1">
                  <c:v>Bexley</c:v>
                </c:pt>
                <c:pt idx="2">
                  <c:v>Bromley</c:v>
                </c:pt>
                <c:pt idx="3">
                  <c:v>Kingston</c:v>
                </c:pt>
                <c:pt idx="4">
                  <c:v>Wandsworth</c:v>
                </c:pt>
                <c:pt idx="5">
                  <c:v>Croydon</c:v>
                </c:pt>
                <c:pt idx="6">
                  <c:v>Haringey</c:v>
                </c:pt>
                <c:pt idx="7">
                  <c:v>Enfield</c:v>
                </c:pt>
                <c:pt idx="8">
                  <c:v>Westminster</c:v>
                </c:pt>
                <c:pt idx="9">
                  <c:v>Lambeth</c:v>
                </c:pt>
                <c:pt idx="10">
                  <c:v>Sutton</c:v>
                </c:pt>
                <c:pt idx="11">
                  <c:v>Havering</c:v>
                </c:pt>
                <c:pt idx="12">
                  <c:v>Merton</c:v>
                </c:pt>
                <c:pt idx="13">
                  <c:v>Camden</c:v>
                </c:pt>
                <c:pt idx="14">
                  <c:v>Hackney</c:v>
                </c:pt>
                <c:pt idx="15">
                  <c:v>Southwark</c:v>
                </c:pt>
                <c:pt idx="16">
                  <c:v>Tower Hamlets</c:v>
                </c:pt>
                <c:pt idx="17">
                  <c:v>Barnet</c:v>
                </c:pt>
                <c:pt idx="18">
                  <c:v>Hammersmith and Fulham</c:v>
                </c:pt>
                <c:pt idx="19">
                  <c:v>Barking and Dagenham</c:v>
                </c:pt>
                <c:pt idx="20">
                  <c:v>Lewisham</c:v>
                </c:pt>
                <c:pt idx="21">
                  <c:v>Hounslow</c:v>
                </c:pt>
                <c:pt idx="22">
                  <c:v>Newham</c:v>
                </c:pt>
                <c:pt idx="23">
                  <c:v>Redbridge</c:v>
                </c:pt>
                <c:pt idx="24">
                  <c:v>Harrow</c:v>
                </c:pt>
                <c:pt idx="25">
                  <c:v>Waltham Forest</c:v>
                </c:pt>
                <c:pt idx="26">
                  <c:v>Brent</c:v>
                </c:pt>
                <c:pt idx="27">
                  <c:v>Islington</c:v>
                </c:pt>
                <c:pt idx="28">
                  <c:v>Ealing</c:v>
                </c:pt>
                <c:pt idx="29">
                  <c:v>Hillingdon</c:v>
                </c:pt>
                <c:pt idx="30">
                  <c:v>Kensington and Chelsea</c:v>
                </c:pt>
                <c:pt idx="31">
                  <c:v>Greenwich</c:v>
                </c:pt>
              </c:strCache>
            </c:strRef>
          </c:cat>
          <c:val>
            <c:numRef>
              <c:f>'24'!$AE$27:$AE$58</c:f>
              <c:numCache>
                <c:formatCode>General</c:formatCode>
                <c:ptCount val="32"/>
                <c:pt idx="0">
                  <c:v>30.9826716385172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26A2-FE46-8310-8A874EA575EB}"/>
            </c:ext>
          </c:extLst>
        </c:ser>
        <c:ser>
          <c:idx val="1"/>
          <c:order val="1"/>
          <c:tx>
            <c:strRef>
              <c:f>'24'!$AF$26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'24'!$AD$27:$AD$58</c:f>
              <c:strCache>
                <c:ptCount val="32"/>
                <c:pt idx="0">
                  <c:v>Richmond</c:v>
                </c:pt>
                <c:pt idx="1">
                  <c:v>Bexley</c:v>
                </c:pt>
                <c:pt idx="2">
                  <c:v>Bromley</c:v>
                </c:pt>
                <c:pt idx="3">
                  <c:v>Kingston</c:v>
                </c:pt>
                <c:pt idx="4">
                  <c:v>Wandsworth</c:v>
                </c:pt>
                <c:pt idx="5">
                  <c:v>Croydon</c:v>
                </c:pt>
                <c:pt idx="6">
                  <c:v>Haringey</c:v>
                </c:pt>
                <c:pt idx="7">
                  <c:v>Enfield</c:v>
                </c:pt>
                <c:pt idx="8">
                  <c:v>Westminster</c:v>
                </c:pt>
                <c:pt idx="9">
                  <c:v>Lambeth</c:v>
                </c:pt>
                <c:pt idx="10">
                  <c:v>Sutton</c:v>
                </c:pt>
                <c:pt idx="11">
                  <c:v>Havering</c:v>
                </c:pt>
                <c:pt idx="12">
                  <c:v>Merton</c:v>
                </c:pt>
                <c:pt idx="13">
                  <c:v>Camden</c:v>
                </c:pt>
                <c:pt idx="14">
                  <c:v>Hackney</c:v>
                </c:pt>
                <c:pt idx="15">
                  <c:v>Southwark</c:v>
                </c:pt>
                <c:pt idx="16">
                  <c:v>Tower Hamlets</c:v>
                </c:pt>
                <c:pt idx="17">
                  <c:v>Barnet</c:v>
                </c:pt>
                <c:pt idx="18">
                  <c:v>Hammersmith and Fulham</c:v>
                </c:pt>
                <c:pt idx="19">
                  <c:v>Barking and Dagenham</c:v>
                </c:pt>
                <c:pt idx="20">
                  <c:v>Lewisham</c:v>
                </c:pt>
                <c:pt idx="21">
                  <c:v>Hounslow</c:v>
                </c:pt>
                <c:pt idx="22">
                  <c:v>Newham</c:v>
                </c:pt>
                <c:pt idx="23">
                  <c:v>Redbridge</c:v>
                </c:pt>
                <c:pt idx="24">
                  <c:v>Harrow</c:v>
                </c:pt>
                <c:pt idx="25">
                  <c:v>Waltham Forest</c:v>
                </c:pt>
                <c:pt idx="26">
                  <c:v>Brent</c:v>
                </c:pt>
                <c:pt idx="27">
                  <c:v>Islington</c:v>
                </c:pt>
                <c:pt idx="28">
                  <c:v>Ealing</c:v>
                </c:pt>
                <c:pt idx="29">
                  <c:v>Hillingdon</c:v>
                </c:pt>
                <c:pt idx="30">
                  <c:v>Kensington and Chelsea</c:v>
                </c:pt>
                <c:pt idx="31">
                  <c:v>Greenwich</c:v>
                </c:pt>
              </c:strCache>
            </c:strRef>
          </c:cat>
          <c:val>
            <c:numRef>
              <c:f>'24'!$AF$27:$AF$58</c:f>
              <c:numCache>
                <c:formatCode>General</c:formatCode>
                <c:ptCount val="32"/>
                <c:pt idx="0">
                  <c:v>0</c:v>
                </c:pt>
                <c:pt idx="1">
                  <c:v>0</c:v>
                </c:pt>
                <c:pt idx="2">
                  <c:v>25.421861226545801</c:v>
                </c:pt>
                <c:pt idx="3">
                  <c:v>23.987640266709999</c:v>
                </c:pt>
                <c:pt idx="4">
                  <c:v>0</c:v>
                </c:pt>
                <c:pt idx="5">
                  <c:v>0</c:v>
                </c:pt>
                <c:pt idx="6">
                  <c:v>0</c:v>
                </c:pt>
                <c:pt idx="7">
                  <c:v>0</c:v>
                </c:pt>
                <c:pt idx="8">
                  <c:v>0</c:v>
                </c:pt>
                <c:pt idx="9">
                  <c:v>0</c:v>
                </c:pt>
                <c:pt idx="10">
                  <c:v>13.015903067020099</c:v>
                </c:pt>
                <c:pt idx="11">
                  <c:v>0</c:v>
                </c:pt>
                <c:pt idx="12">
                  <c:v>10.7099779561619</c:v>
                </c:pt>
                <c:pt idx="13">
                  <c:v>0</c:v>
                </c:pt>
                <c:pt idx="14">
                  <c:v>0</c:v>
                </c:pt>
                <c:pt idx="15">
                  <c:v>0</c:v>
                </c:pt>
                <c:pt idx="16">
                  <c:v>0</c:v>
                </c:pt>
                <c:pt idx="17">
                  <c:v>8.3322183162837096</c:v>
                </c:pt>
                <c:pt idx="18">
                  <c:v>0</c:v>
                </c:pt>
                <c:pt idx="19">
                  <c:v>0</c:v>
                </c:pt>
                <c:pt idx="20">
                  <c:v>0</c:v>
                </c:pt>
                <c:pt idx="21">
                  <c:v>0</c:v>
                </c:pt>
                <c:pt idx="22">
                  <c:v>0</c:v>
                </c:pt>
                <c:pt idx="23">
                  <c:v>0</c:v>
                </c:pt>
                <c:pt idx="24">
                  <c:v>6.2206376617829999</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26A2-FE46-8310-8A874EA575EB}"/>
            </c:ext>
          </c:extLst>
        </c:ser>
        <c:ser>
          <c:idx val="2"/>
          <c:order val="2"/>
          <c:tx>
            <c:strRef>
              <c:f>'24'!$AG$26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'24'!$AD$27:$AD$58</c:f>
              <c:strCache>
                <c:ptCount val="32"/>
                <c:pt idx="0">
                  <c:v>Richmond</c:v>
                </c:pt>
                <c:pt idx="1">
                  <c:v>Bexley</c:v>
                </c:pt>
                <c:pt idx="2">
                  <c:v>Bromley</c:v>
                </c:pt>
                <c:pt idx="3">
                  <c:v>Kingston</c:v>
                </c:pt>
                <c:pt idx="4">
                  <c:v>Wandsworth</c:v>
                </c:pt>
                <c:pt idx="5">
                  <c:v>Croydon</c:v>
                </c:pt>
                <c:pt idx="6">
                  <c:v>Haringey</c:v>
                </c:pt>
                <c:pt idx="7">
                  <c:v>Enfield</c:v>
                </c:pt>
                <c:pt idx="8">
                  <c:v>Westminster</c:v>
                </c:pt>
                <c:pt idx="9">
                  <c:v>Lambeth</c:v>
                </c:pt>
                <c:pt idx="10">
                  <c:v>Sutton</c:v>
                </c:pt>
                <c:pt idx="11">
                  <c:v>Havering</c:v>
                </c:pt>
                <c:pt idx="12">
                  <c:v>Merton</c:v>
                </c:pt>
                <c:pt idx="13">
                  <c:v>Camden</c:v>
                </c:pt>
                <c:pt idx="14">
                  <c:v>Hackney</c:v>
                </c:pt>
                <c:pt idx="15">
                  <c:v>Southwark</c:v>
                </c:pt>
                <c:pt idx="16">
                  <c:v>Tower Hamlets</c:v>
                </c:pt>
                <c:pt idx="17">
                  <c:v>Barnet</c:v>
                </c:pt>
                <c:pt idx="18">
                  <c:v>Hammersmith and Fulham</c:v>
                </c:pt>
                <c:pt idx="19">
                  <c:v>Barking and Dagenham</c:v>
                </c:pt>
                <c:pt idx="20">
                  <c:v>Lewisham</c:v>
                </c:pt>
                <c:pt idx="21">
                  <c:v>Hounslow</c:v>
                </c:pt>
                <c:pt idx="22">
                  <c:v>Newham</c:v>
                </c:pt>
                <c:pt idx="23">
                  <c:v>Redbridge</c:v>
                </c:pt>
                <c:pt idx="24">
                  <c:v>Harrow</c:v>
                </c:pt>
                <c:pt idx="25">
                  <c:v>Waltham Forest</c:v>
                </c:pt>
                <c:pt idx="26">
                  <c:v>Brent</c:v>
                </c:pt>
                <c:pt idx="27">
                  <c:v>Islington</c:v>
                </c:pt>
                <c:pt idx="28">
                  <c:v>Ealing</c:v>
                </c:pt>
                <c:pt idx="29">
                  <c:v>Hillingdon</c:v>
                </c:pt>
                <c:pt idx="30">
                  <c:v>Kensington and Chelsea</c:v>
                </c:pt>
                <c:pt idx="31">
                  <c:v>Greenwich</c:v>
                </c:pt>
              </c:strCache>
            </c:strRef>
          </c:cat>
          <c:val>
            <c:numRef>
              <c:f>'24'!$AG$27:$AG$58</c:f>
              <c:numCache>
                <c:formatCode>General</c:formatCode>
                <c:ptCount val="32"/>
                <c:pt idx="0">
                  <c:v>0</c:v>
                </c:pt>
                <c:pt idx="1">
                  <c:v>27.348418856228299</c:v>
                </c:pt>
                <c:pt idx="2">
                  <c:v>0</c:v>
                </c:pt>
                <c:pt idx="3">
                  <c:v>0</c:v>
                </c:pt>
                <c:pt idx="4">
                  <c:v>18.993402291835501</c:v>
                </c:pt>
                <c:pt idx="5">
                  <c:v>16.588776711497999</c:v>
                </c:pt>
                <c:pt idx="6">
                  <c:v>14.6245059288538</c:v>
                </c:pt>
                <c:pt idx="7">
                  <c:v>14.518423879903599</c:v>
                </c:pt>
                <c:pt idx="8">
                  <c:v>14.166549345347001</c:v>
                </c:pt>
                <c:pt idx="9">
                  <c:v>13.461906746724599</c:v>
                </c:pt>
                <c:pt idx="10">
                  <c:v>0</c:v>
                </c:pt>
                <c:pt idx="11">
                  <c:v>12.726996428842799</c:v>
                </c:pt>
                <c:pt idx="12">
                  <c:v>0</c:v>
                </c:pt>
                <c:pt idx="13">
                  <c:v>10.6124432922878</c:v>
                </c:pt>
                <c:pt idx="14">
                  <c:v>10.0070319684102</c:v>
                </c:pt>
                <c:pt idx="15">
                  <c:v>8.9559877175025608</c:v>
                </c:pt>
                <c:pt idx="16">
                  <c:v>8.5812640747611599</c:v>
                </c:pt>
                <c:pt idx="17">
                  <c:v>0</c:v>
                </c:pt>
                <c:pt idx="18">
                  <c:v>8.2222523167405104</c:v>
                </c:pt>
                <c:pt idx="19">
                  <c:v>7.3037367496397501</c:v>
                </c:pt>
                <c:pt idx="20">
                  <c:v>7.1973798895961503</c:v>
                </c:pt>
                <c:pt idx="21">
                  <c:v>6.93600174569033</c:v>
                </c:pt>
                <c:pt idx="22">
                  <c:v>6.7485854964799401</c:v>
                </c:pt>
                <c:pt idx="23">
                  <c:v>6.5944488078125696</c:v>
                </c:pt>
                <c:pt idx="24">
                  <c:v>0</c:v>
                </c:pt>
                <c:pt idx="25">
                  <c:v>6.1845279907155701</c:v>
                </c:pt>
                <c:pt idx="26">
                  <c:v>4.52585394063588</c:v>
                </c:pt>
                <c:pt idx="27">
                  <c:v>4.3741846366357198</c:v>
                </c:pt>
                <c:pt idx="28">
                  <c:v>4.19422874125204</c:v>
                </c:pt>
                <c:pt idx="29">
                  <c:v>3.9921061749597002</c:v>
                </c:pt>
                <c:pt idx="30">
                  <c:v>1.9837333862328901</c:v>
                </c:pt>
                <c:pt idx="31">
                  <c:v>0.14278574998215199</c:v>
                </c:pt>
              </c:numCache>
            </c:numRef>
          </c:val>
          <c:extLst>
            <c:ext xmlns:c16="http://schemas.microsoft.com/office/drawing/2014/chart" uri="{C3380CC4-5D6E-409C-BE32-E72D297353CC}">
              <c16:uniqueId val="{00000002-26A2-FE46-8310-8A874EA575EB}"/>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'24'!$AH$26</c:f>
              <c:strCache>
                <c:ptCount val="1"/>
                <c:pt idx="0">
                  <c:v>London</c:v>
                </c:pt>
              </c:strCache>
            </c:strRef>
          </c:tx>
          <c:spPr>
            <a:ln w="31750">
              <a:solidFill>
                <a:schemeClr val="bg1">
                  <a:lumMod val="50000"/>
                </a:schemeClr>
              </a:solidFill>
              <a:prstDash val="solid"/>
            </a:ln>
          </c:spPr>
          <c:marker>
            <c:symbol val="none"/>
          </c:marker>
          <c:cat>
            <c:strRef>
              <c:f>'24'!$AD$27:$AD$58</c:f>
              <c:strCache>
                <c:ptCount val="32"/>
                <c:pt idx="0">
                  <c:v>Richmond</c:v>
                </c:pt>
                <c:pt idx="1">
                  <c:v>Bexley</c:v>
                </c:pt>
                <c:pt idx="2">
                  <c:v>Bromley</c:v>
                </c:pt>
                <c:pt idx="3">
                  <c:v>Kingston</c:v>
                </c:pt>
                <c:pt idx="4">
                  <c:v>Wandsworth</c:v>
                </c:pt>
                <c:pt idx="5">
                  <c:v>Croydon</c:v>
                </c:pt>
                <c:pt idx="6">
                  <c:v>Haringey</c:v>
                </c:pt>
                <c:pt idx="7">
                  <c:v>Enfield</c:v>
                </c:pt>
                <c:pt idx="8">
                  <c:v>Westminster</c:v>
                </c:pt>
                <c:pt idx="9">
                  <c:v>Lambeth</c:v>
                </c:pt>
                <c:pt idx="10">
                  <c:v>Sutton</c:v>
                </c:pt>
                <c:pt idx="11">
                  <c:v>Havering</c:v>
                </c:pt>
                <c:pt idx="12">
                  <c:v>Merton</c:v>
                </c:pt>
                <c:pt idx="13">
                  <c:v>Camden</c:v>
                </c:pt>
                <c:pt idx="14">
                  <c:v>Hackney</c:v>
                </c:pt>
                <c:pt idx="15">
                  <c:v>Southwark</c:v>
                </c:pt>
                <c:pt idx="16">
                  <c:v>Tower Hamlets</c:v>
                </c:pt>
                <c:pt idx="17">
                  <c:v>Barnet</c:v>
                </c:pt>
                <c:pt idx="18">
                  <c:v>Hammersmith and Fulham</c:v>
                </c:pt>
                <c:pt idx="19">
                  <c:v>Barking and Dagenham</c:v>
                </c:pt>
                <c:pt idx="20">
                  <c:v>Lewisham</c:v>
                </c:pt>
                <c:pt idx="21">
                  <c:v>Hounslow</c:v>
                </c:pt>
                <c:pt idx="22">
                  <c:v>Newham</c:v>
                </c:pt>
                <c:pt idx="23">
                  <c:v>Redbridge</c:v>
                </c:pt>
                <c:pt idx="24">
                  <c:v>Harrow</c:v>
                </c:pt>
                <c:pt idx="25">
                  <c:v>Waltham Forest</c:v>
                </c:pt>
                <c:pt idx="26">
                  <c:v>Brent</c:v>
                </c:pt>
                <c:pt idx="27">
                  <c:v>Islington</c:v>
                </c:pt>
                <c:pt idx="28">
                  <c:v>Ealing</c:v>
                </c:pt>
                <c:pt idx="29">
                  <c:v>Hillingdon</c:v>
                </c:pt>
                <c:pt idx="30">
                  <c:v>Kensington and Chelsea</c:v>
                </c:pt>
                <c:pt idx="31">
                  <c:v>Greenwich</c:v>
                </c:pt>
              </c:strCache>
            </c:strRef>
          </c:cat>
          <c:val>
            <c:numRef>
              <c:f>'24'!$AH$27:$AH$58</c:f>
              <c:numCache>
                <c:formatCode>General</c:formatCode>
                <c:ptCount val="32"/>
                <c:pt idx="0">
                  <c:v>10.63</c:v>
                </c:pt>
                <c:pt idx="1">
                  <c:v>10.63</c:v>
                </c:pt>
                <c:pt idx="2">
                  <c:v>10.63</c:v>
                </c:pt>
                <c:pt idx="3">
                  <c:v>10.63</c:v>
                </c:pt>
                <c:pt idx="4">
                  <c:v>10.63</c:v>
                </c:pt>
                <c:pt idx="5">
                  <c:v>10.63</c:v>
                </c:pt>
                <c:pt idx="6">
                  <c:v>10.63</c:v>
                </c:pt>
                <c:pt idx="7">
                  <c:v>10.63</c:v>
                </c:pt>
                <c:pt idx="8">
                  <c:v>10.63</c:v>
                </c:pt>
                <c:pt idx="9">
                  <c:v>10.63</c:v>
                </c:pt>
                <c:pt idx="10">
                  <c:v>10.63</c:v>
                </c:pt>
                <c:pt idx="11">
                  <c:v>10.63</c:v>
                </c:pt>
                <c:pt idx="12">
                  <c:v>10.63</c:v>
                </c:pt>
                <c:pt idx="13">
                  <c:v>10.63</c:v>
                </c:pt>
                <c:pt idx="14">
                  <c:v>10.63</c:v>
                </c:pt>
                <c:pt idx="15">
                  <c:v>10.63</c:v>
                </c:pt>
                <c:pt idx="16">
                  <c:v>10.63</c:v>
                </c:pt>
                <c:pt idx="17">
                  <c:v>10.63</c:v>
                </c:pt>
                <c:pt idx="18">
                  <c:v>10.63</c:v>
                </c:pt>
                <c:pt idx="19">
                  <c:v>10.63</c:v>
                </c:pt>
                <c:pt idx="20">
                  <c:v>10.63</c:v>
                </c:pt>
                <c:pt idx="21">
                  <c:v>10.63</c:v>
                </c:pt>
                <c:pt idx="22">
                  <c:v>10.63</c:v>
                </c:pt>
                <c:pt idx="23">
                  <c:v>10.63</c:v>
                </c:pt>
                <c:pt idx="24">
                  <c:v>10.63</c:v>
                </c:pt>
                <c:pt idx="25">
                  <c:v>10.63</c:v>
                </c:pt>
                <c:pt idx="26">
                  <c:v>10.63</c:v>
                </c:pt>
                <c:pt idx="27">
                  <c:v>10.63</c:v>
                </c:pt>
                <c:pt idx="28">
                  <c:v>10.63</c:v>
                </c:pt>
                <c:pt idx="29">
                  <c:v>10.63</c:v>
                </c:pt>
                <c:pt idx="30">
                  <c:v>10.63</c:v>
                </c:pt>
                <c:pt idx="31">
                  <c:v>10.63</c:v>
                </c:pt>
              </c:numCache>
            </c:numRef>
          </c:val>
          <c:smooth val="0"/>
          <c:extLst>
            <c:ext xmlns:c16="http://schemas.microsoft.com/office/drawing/2014/chart" uri="{C3380CC4-5D6E-409C-BE32-E72D297353CC}">
              <c16:uniqueId val="{00000003-26A2-FE46-8310-8A874EA575EB}"/>
            </c:ext>
          </c:extLst>
        </c:ser>
        <c:ser>
          <c:idx val="4"/>
          <c:order val="4"/>
          <c:tx>
            <c:strRef>
              <c:f>'24'!$AI$26</c:f>
              <c:strCache>
                <c:ptCount val="1"/>
                <c:pt idx="0">
                  <c:v>England</c:v>
                </c:pt>
              </c:strCache>
            </c:strRef>
          </c:tx>
          <c:spPr>
            <a:ln w="31750">
              <a:solidFill>
                <a:schemeClr val="tx1"/>
              </a:solidFill>
              <a:prstDash val="solid"/>
            </a:ln>
          </c:spPr>
          <c:marker>
            <c:symbol val="none"/>
          </c:marker>
          <c:cat>
            <c:strRef>
              <c:f>'24'!$AD$27:$AD$58</c:f>
              <c:strCache>
                <c:ptCount val="32"/>
                <c:pt idx="0">
                  <c:v>Richmond</c:v>
                </c:pt>
                <c:pt idx="1">
                  <c:v>Bexley</c:v>
                </c:pt>
                <c:pt idx="2">
                  <c:v>Bromley</c:v>
                </c:pt>
                <c:pt idx="3">
                  <c:v>Kingston</c:v>
                </c:pt>
                <c:pt idx="4">
                  <c:v>Wandsworth</c:v>
                </c:pt>
                <c:pt idx="5">
                  <c:v>Croydon</c:v>
                </c:pt>
                <c:pt idx="6">
                  <c:v>Haringey</c:v>
                </c:pt>
                <c:pt idx="7">
                  <c:v>Enfield</c:v>
                </c:pt>
                <c:pt idx="8">
                  <c:v>Westminster</c:v>
                </c:pt>
                <c:pt idx="9">
                  <c:v>Lambeth</c:v>
                </c:pt>
                <c:pt idx="10">
                  <c:v>Sutton</c:v>
                </c:pt>
                <c:pt idx="11">
                  <c:v>Havering</c:v>
                </c:pt>
                <c:pt idx="12">
                  <c:v>Merton</c:v>
                </c:pt>
                <c:pt idx="13">
                  <c:v>Camden</c:v>
                </c:pt>
                <c:pt idx="14">
                  <c:v>Hackney</c:v>
                </c:pt>
                <c:pt idx="15">
                  <c:v>Southwark</c:v>
                </c:pt>
                <c:pt idx="16">
                  <c:v>Tower Hamlets</c:v>
                </c:pt>
                <c:pt idx="17">
                  <c:v>Barnet</c:v>
                </c:pt>
                <c:pt idx="18">
                  <c:v>Hammersmith and Fulham</c:v>
                </c:pt>
                <c:pt idx="19">
                  <c:v>Barking and Dagenham</c:v>
                </c:pt>
                <c:pt idx="20">
                  <c:v>Lewisham</c:v>
                </c:pt>
                <c:pt idx="21">
                  <c:v>Hounslow</c:v>
                </c:pt>
                <c:pt idx="22">
                  <c:v>Newham</c:v>
                </c:pt>
                <c:pt idx="23">
                  <c:v>Redbridge</c:v>
                </c:pt>
                <c:pt idx="24">
                  <c:v>Harrow</c:v>
                </c:pt>
                <c:pt idx="25">
                  <c:v>Waltham Forest</c:v>
                </c:pt>
                <c:pt idx="26">
                  <c:v>Brent</c:v>
                </c:pt>
                <c:pt idx="27">
                  <c:v>Islington</c:v>
                </c:pt>
                <c:pt idx="28">
                  <c:v>Ealing</c:v>
                </c:pt>
                <c:pt idx="29">
                  <c:v>Hillingdon</c:v>
                </c:pt>
                <c:pt idx="30">
                  <c:v>Kensington and Chelsea</c:v>
                </c:pt>
                <c:pt idx="31">
                  <c:v>Greenwich</c:v>
                </c:pt>
              </c:strCache>
            </c:strRef>
          </c:cat>
          <c:val>
            <c:numRef>
              <c:f>'24'!$AI$27:$AI$58</c:f>
              <c:numCache>
                <c:formatCode>General</c:formatCode>
                <c:ptCount val="32"/>
                <c:pt idx="0">
                  <c:v>26.48</c:v>
                </c:pt>
                <c:pt idx="1">
                  <c:v>26.48</c:v>
                </c:pt>
                <c:pt idx="2">
                  <c:v>26.48</c:v>
                </c:pt>
                <c:pt idx="3">
                  <c:v>26.48</c:v>
                </c:pt>
                <c:pt idx="4">
                  <c:v>26.48</c:v>
                </c:pt>
                <c:pt idx="5">
                  <c:v>26.48</c:v>
                </c:pt>
                <c:pt idx="6">
                  <c:v>26.48</c:v>
                </c:pt>
                <c:pt idx="7">
                  <c:v>26.48</c:v>
                </c:pt>
                <c:pt idx="8">
                  <c:v>26.48</c:v>
                </c:pt>
                <c:pt idx="9">
                  <c:v>26.48</c:v>
                </c:pt>
                <c:pt idx="10">
                  <c:v>26.48</c:v>
                </c:pt>
                <c:pt idx="11">
                  <c:v>26.48</c:v>
                </c:pt>
                <c:pt idx="12">
                  <c:v>26.48</c:v>
                </c:pt>
                <c:pt idx="13">
                  <c:v>26.48</c:v>
                </c:pt>
                <c:pt idx="14">
                  <c:v>26.48</c:v>
                </c:pt>
                <c:pt idx="15">
                  <c:v>26.48</c:v>
                </c:pt>
                <c:pt idx="16">
                  <c:v>26.48</c:v>
                </c:pt>
                <c:pt idx="17">
                  <c:v>26.48</c:v>
                </c:pt>
                <c:pt idx="18">
                  <c:v>26.48</c:v>
                </c:pt>
                <c:pt idx="19">
                  <c:v>26.48</c:v>
                </c:pt>
                <c:pt idx="20">
                  <c:v>26.48</c:v>
                </c:pt>
                <c:pt idx="21">
                  <c:v>26.48</c:v>
                </c:pt>
                <c:pt idx="22">
                  <c:v>26.48</c:v>
                </c:pt>
                <c:pt idx="23">
                  <c:v>26.48</c:v>
                </c:pt>
                <c:pt idx="24">
                  <c:v>26.48</c:v>
                </c:pt>
                <c:pt idx="25">
                  <c:v>26.48</c:v>
                </c:pt>
                <c:pt idx="26">
                  <c:v>26.48</c:v>
                </c:pt>
                <c:pt idx="27">
                  <c:v>26.48</c:v>
                </c:pt>
                <c:pt idx="28">
                  <c:v>26.48</c:v>
                </c:pt>
                <c:pt idx="29">
                  <c:v>26.48</c:v>
                </c:pt>
                <c:pt idx="30">
                  <c:v>26.48</c:v>
                </c:pt>
                <c:pt idx="31">
                  <c:v>26.48</c:v>
                </c:pt>
              </c:numCache>
            </c:numRef>
          </c:val>
          <c:smooth val="0"/>
          <c:extLst>
            <c:ext xmlns:c16="http://schemas.microsoft.com/office/drawing/2014/chart" uri="{C3380CC4-5D6E-409C-BE32-E72D297353CC}">
              <c16:uniqueId val="{00000004-26A2-FE46-8310-8A874EA575EB}"/>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'24'!$U$4</c:f>
              <c:strCache>
                <c:ptCount val="1"/>
                <c:pt idx="0">
                  <c:v>per 1,000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'24'!$Y$1</c:f>
              <c:strCache>
                <c:ptCount val="1"/>
                <c:pt idx="0">
                  <c:v>England</c:v>
                </c:pt>
              </c:strCache>
            </c:strRef>
          </c:tx>
          <c:spPr>
            <a:ln w="38100">
              <a:solidFill>
                <a:schemeClr val="tx1"/>
              </a:solidFill>
              <a:prstDash val="solid"/>
            </a:ln>
          </c:spPr>
          <c:marker>
            <c:symbol val="none"/>
          </c:marker>
          <c:cat>
            <c:strRef>
              <c:f>'24'!$X$2:$X$13</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'24'!$Y$2:$Y$13</c:f>
              <c:numCache>
                <c:formatCode>General</c:formatCode>
                <c:ptCount val="12"/>
                <c:pt idx="0">
                  <c:v>29.21</c:v>
                </c:pt>
                <c:pt idx="1">
                  <c:v>30.36</c:v>
                </c:pt>
                <c:pt idx="2">
                  <c:v>31.3</c:v>
                </c:pt>
                <c:pt idx="3">
                  <c:v>32.340000000000003</c:v>
                </c:pt>
                <c:pt idx="4">
                  <c:v>29.85</c:v>
                </c:pt>
                <c:pt idx="5">
                  <c:v>28.25</c:v>
                </c:pt>
                <c:pt idx="6">
                  <c:v>28.52</c:v>
                </c:pt>
                <c:pt idx="7">
                  <c:v>28.37</c:v>
                </c:pt>
                <c:pt idx="8">
                  <c:v>29.05</c:v>
                </c:pt>
                <c:pt idx="9">
                  <c:v>20.440000000000001</c:v>
                </c:pt>
                <c:pt idx="10">
                  <c:v>25.72</c:v>
                </c:pt>
                <c:pt idx="11">
                  <c:v>26.48</c:v>
                </c:pt>
              </c:numCache>
            </c:numRef>
          </c:val>
          <c:smooth val="0"/>
          <c:extLst>
            <c:ext xmlns:c16="http://schemas.microsoft.com/office/drawing/2014/chart" uri="{C3380CC4-5D6E-409C-BE32-E72D297353CC}">
              <c16:uniqueId val="{00000000-71BE-434D-BD49-106BFE80F3EE}"/>
            </c:ext>
          </c:extLst>
        </c:ser>
        <c:ser>
          <c:idx val="1"/>
          <c:order val="1"/>
          <c:tx>
            <c:strRef>
              <c:f>'24'!$Z$1</c:f>
              <c:strCache>
                <c:ptCount val="1"/>
                <c:pt idx="0">
                  <c:v>London</c:v>
                </c:pt>
              </c:strCache>
            </c:strRef>
          </c:tx>
          <c:spPr>
            <a:ln w="38100">
              <a:solidFill>
                <a:schemeClr val="bg1">
                  <a:lumMod val="50000"/>
                </a:schemeClr>
              </a:solidFill>
              <a:prstDash val="solid"/>
            </a:ln>
          </c:spPr>
          <c:marker>
            <c:symbol val="none"/>
          </c:marker>
          <c:cat>
            <c:strRef>
              <c:f>'24'!$X$2:$X$13</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'24'!$Z$2:$Z$13</c:f>
              <c:numCache>
                <c:formatCode>General</c:formatCode>
                <c:ptCount val="12"/>
                <c:pt idx="0">
                  <c:v>15.79</c:v>
                </c:pt>
                <c:pt idx="1">
                  <c:v>16.46</c:v>
                </c:pt>
                <c:pt idx="2">
                  <c:v>16.11</c:v>
                </c:pt>
                <c:pt idx="3">
                  <c:v>16.12</c:v>
                </c:pt>
                <c:pt idx="4">
                  <c:v>14.94</c:v>
                </c:pt>
                <c:pt idx="5">
                  <c:v>13.31</c:v>
                </c:pt>
                <c:pt idx="6">
                  <c:v>13.5</c:v>
                </c:pt>
                <c:pt idx="7">
                  <c:v>13.19</c:v>
                </c:pt>
                <c:pt idx="8">
                  <c:v>12.92</c:v>
                </c:pt>
                <c:pt idx="9">
                  <c:v>8.5</c:v>
                </c:pt>
                <c:pt idx="10">
                  <c:v>10.64</c:v>
                </c:pt>
                <c:pt idx="11">
                  <c:v>10.63</c:v>
                </c:pt>
              </c:numCache>
            </c:numRef>
          </c:val>
          <c:smooth val="0"/>
          <c:extLst>
            <c:ext xmlns:c16="http://schemas.microsoft.com/office/drawing/2014/chart" uri="{C3380CC4-5D6E-409C-BE32-E72D297353CC}">
              <c16:uniqueId val="{00000001-71BE-434D-BD49-106BFE80F3EE}"/>
            </c:ext>
          </c:extLst>
        </c:ser>
        <c:ser>
          <c:idx val="2"/>
          <c:order val="2"/>
          <c:tx>
            <c:strRef>
              <c:f>'24'!$AA$1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'24'!$X$2:$X$13</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'24'!$AA$2:$AA$13</c:f>
              <c:numCache>
                <c:formatCode>General</c:formatCode>
                <c:ptCount val="12"/>
                <c:pt idx="0">
                  <c:v>27.24</c:v>
                </c:pt>
                <c:pt idx="1">
                  <c:v>28.04</c:v>
                </c:pt>
                <c:pt idx="2">
                  <c:v>27.09</c:v>
                </c:pt>
                <c:pt idx="3">
                  <c:v>30.08</c:v>
                </c:pt>
                <c:pt idx="4">
                  <c:v>28.33</c:v>
                </c:pt>
                <c:pt idx="5">
                  <c:v>25.04</c:v>
                </c:pt>
                <c:pt idx="6">
                  <c:v>25.79</c:v>
                </c:pt>
                <c:pt idx="7">
                  <c:v>29.86</c:v>
                </c:pt>
                <c:pt idx="8">
                  <c:v>30.97</c:v>
                </c:pt>
                <c:pt idx="9">
                  <c:v>19.75</c:v>
                </c:pt>
                <c:pt idx="10">
                  <c:v>26.26</c:v>
                </c:pt>
                <c:pt idx="11">
                  <c:v>30.9826716385172</c:v>
                </c:pt>
              </c:numCache>
            </c:numRef>
          </c:val>
          <c:smooth val="0"/>
          <c:extLst>
            <c:ext xmlns:c16="http://schemas.microsoft.com/office/drawing/2014/chart" uri="{C3380CC4-5D6E-409C-BE32-E72D297353CC}">
              <c16:uniqueId val="{00000002-71BE-434D-BD49-106BFE80F3EE}"/>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'24'!$U$4</c:f>
              <c:strCache>
                <c:ptCount val="1"/>
                <c:pt idx="0">
                  <c:v>per 1,000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'25'!$AE$26</c:f>
              <c:strCache>
                <c:ptCount val="1"/>
                <c:pt idx="0">
                  <c:v>Richmond</c:v>
                </c:pt>
              </c:strCache>
            </c:strRef>
          </c:tx>
          <c:spPr>
            <a:solidFill>
              <a:srgbClr val="7030A0"/>
            </a:solidFill>
            <a:ln>
              <a:solidFill>
                <a:schemeClr val="accent4">
                  <a:lumMod val="50000"/>
                </a:schemeClr>
              </a:solidFill>
              <a:prstDash val="solid"/>
            </a:ln>
          </c:spPr>
          <c:invertIfNegative val="0"/>
          <c:cat>
            <c:strRef>
              <c:f>'25'!$AD$27:$AD$58</c:f>
              <c:strCache>
                <c:ptCount val="32"/>
                <c:pt idx="0">
                  <c:v>Kensington and Chelsea</c:v>
                </c:pt>
                <c:pt idx="1">
                  <c:v>Haringey</c:v>
                </c:pt>
                <c:pt idx="2">
                  <c:v>Kingston</c:v>
                </c:pt>
                <c:pt idx="3">
                  <c:v>Tower Hamlets</c:v>
                </c:pt>
                <c:pt idx="4">
                  <c:v>Westminster</c:v>
                </c:pt>
                <c:pt idx="5">
                  <c:v>Wandsworth</c:v>
                </c:pt>
                <c:pt idx="6">
                  <c:v>Harrow</c:v>
                </c:pt>
                <c:pt idx="7">
                  <c:v>Camden</c:v>
                </c:pt>
                <c:pt idx="8">
                  <c:v>Islington</c:v>
                </c:pt>
                <c:pt idx="9">
                  <c:v>Hammersmith and Fulham</c:v>
                </c:pt>
                <c:pt idx="10">
                  <c:v>Barnet</c:v>
                </c:pt>
                <c:pt idx="11">
                  <c:v>Lambeth</c:v>
                </c:pt>
                <c:pt idx="12">
                  <c:v>Brent</c:v>
                </c:pt>
                <c:pt idx="13">
                  <c:v>Southwark</c:v>
                </c:pt>
                <c:pt idx="14">
                  <c:v>Richmond</c:v>
                </c:pt>
                <c:pt idx="15">
                  <c:v>Merton</c:v>
                </c:pt>
                <c:pt idx="16">
                  <c:v>Sutton</c:v>
                </c:pt>
                <c:pt idx="17">
                  <c:v>Hackney</c:v>
                </c:pt>
                <c:pt idx="18">
                  <c:v>Ealing</c:v>
                </c:pt>
                <c:pt idx="19">
                  <c:v>Hillingdon</c:v>
                </c:pt>
                <c:pt idx="20">
                  <c:v>Waltham Forest</c:v>
                </c:pt>
                <c:pt idx="21">
                  <c:v>Greenwich</c:v>
                </c:pt>
                <c:pt idx="22">
                  <c:v>Newham</c:v>
                </c:pt>
                <c:pt idx="23">
                  <c:v>Lewisham</c:v>
                </c:pt>
                <c:pt idx="24">
                  <c:v>Enfield</c:v>
                </c:pt>
                <c:pt idx="25">
                  <c:v>Croydon</c:v>
                </c:pt>
                <c:pt idx="26">
                  <c:v>Bexley</c:v>
                </c:pt>
                <c:pt idx="27">
                  <c:v>Redbridge</c:v>
                </c:pt>
                <c:pt idx="28">
                  <c:v>Havering</c:v>
                </c:pt>
                <c:pt idx="29">
                  <c:v>Hounslow</c:v>
                </c:pt>
                <c:pt idx="30">
                  <c:v>Bromley</c:v>
                </c:pt>
                <c:pt idx="31">
                  <c:v>Barking and Dagenham</c:v>
                </c:pt>
              </c:strCache>
            </c:strRef>
          </c:cat>
          <c:val>
            <c:numRef>
              <c:f>'25'!$AE$27:$AE$58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20.539950000000001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9668-1842-8288-0D9C412842B6}"/>
            </c:ext>
          </c:extLst>
        </c:ser>
        <c:ser>
          <c:idx val="1"/>
          <c:order val="1"/>
          <c:tx>
            <c:strRef>
              <c:f>'25'!$AF$26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'25'!$AD$27:$AD$58</c:f>
              <c:strCache>
                <c:ptCount val="32"/>
                <c:pt idx="0">
                  <c:v>Kensington and Chelsea</c:v>
                </c:pt>
                <c:pt idx="1">
                  <c:v>Haringey</c:v>
                </c:pt>
                <c:pt idx="2">
                  <c:v>Kingston</c:v>
                </c:pt>
                <c:pt idx="3">
                  <c:v>Tower Hamlets</c:v>
                </c:pt>
                <c:pt idx="4">
                  <c:v>Westminster</c:v>
                </c:pt>
                <c:pt idx="5">
                  <c:v>Wandsworth</c:v>
                </c:pt>
                <c:pt idx="6">
                  <c:v>Harrow</c:v>
                </c:pt>
                <c:pt idx="7">
                  <c:v>Camden</c:v>
                </c:pt>
                <c:pt idx="8">
                  <c:v>Islington</c:v>
                </c:pt>
                <c:pt idx="9">
                  <c:v>Hammersmith and Fulham</c:v>
                </c:pt>
                <c:pt idx="10">
                  <c:v>Barnet</c:v>
                </c:pt>
                <c:pt idx="11">
                  <c:v>Lambeth</c:v>
                </c:pt>
                <c:pt idx="12">
                  <c:v>Brent</c:v>
                </c:pt>
                <c:pt idx="13">
                  <c:v>Southwark</c:v>
                </c:pt>
                <c:pt idx="14">
                  <c:v>Richmond</c:v>
                </c:pt>
                <c:pt idx="15">
                  <c:v>Merton</c:v>
                </c:pt>
                <c:pt idx="16">
                  <c:v>Sutton</c:v>
                </c:pt>
                <c:pt idx="17">
                  <c:v>Hackney</c:v>
                </c:pt>
                <c:pt idx="18">
                  <c:v>Ealing</c:v>
                </c:pt>
                <c:pt idx="19">
                  <c:v>Hillingdon</c:v>
                </c:pt>
                <c:pt idx="20">
                  <c:v>Waltham Forest</c:v>
                </c:pt>
                <c:pt idx="21">
                  <c:v>Greenwich</c:v>
                </c:pt>
                <c:pt idx="22">
                  <c:v>Newham</c:v>
                </c:pt>
                <c:pt idx="23">
                  <c:v>Lewisham</c:v>
                </c:pt>
                <c:pt idx="24">
                  <c:v>Enfield</c:v>
                </c:pt>
                <c:pt idx="25">
                  <c:v>Croydon</c:v>
                </c:pt>
                <c:pt idx="26">
                  <c:v>Bexley</c:v>
                </c:pt>
                <c:pt idx="27">
                  <c:v>Redbridge</c:v>
                </c:pt>
                <c:pt idx="28">
                  <c:v>Havering</c:v>
                </c:pt>
                <c:pt idx="29">
                  <c:v>Hounslow</c:v>
                </c:pt>
                <c:pt idx="30">
                  <c:v>Bromley</c:v>
                </c:pt>
                <c:pt idx="31">
                  <c:v>Barking and Dagenham</c:v>
                </c:pt>
              </c:strCache>
            </c:strRef>
          </c:cat>
          <c:val>
            <c:numRef>
              <c:f>'25'!$AF$27:$AF$58</c:f>
              <c:numCache>
                <c:formatCode>General</c:formatCode>
                <c:ptCount val="32"/>
                <c:pt idx="0">
                  <c:v>0</c:v>
                </c:pt>
                <c:pt idx="1">
                  <c:v>0</c:v>
                </c:pt>
                <c:pt idx="2">
                  <c:v>15.47317</c:v>
                </c:pt>
                <c:pt idx="3">
                  <c:v>0</c:v>
                </c:pt>
                <c:pt idx="4">
                  <c:v>0</c:v>
                </c:pt>
                <c:pt idx="5">
                  <c:v>0</c:v>
                </c:pt>
                <c:pt idx="6">
                  <c:v>16.745889999999999</c:v>
                </c:pt>
                <c:pt idx="7">
                  <c:v>0</c:v>
                </c:pt>
                <c:pt idx="8">
                  <c:v>0</c:v>
                </c:pt>
                <c:pt idx="9">
                  <c:v>0</c:v>
                </c:pt>
                <c:pt idx="10">
                  <c:v>18.167819999999999</c:v>
                </c:pt>
                <c:pt idx="11">
                  <c:v>0</c:v>
                </c:pt>
                <c:pt idx="12">
                  <c:v>0</c:v>
                </c:pt>
                <c:pt idx="13">
                  <c:v>0</c:v>
                </c:pt>
                <c:pt idx="14">
                  <c:v>0</c:v>
                </c:pt>
                <c:pt idx="15">
                  <c:v>20.935649999999999</c:v>
                </c:pt>
                <c:pt idx="16">
                  <c:v>21.12988</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26.424150000000001</c:v>
                </c:pt>
                <c:pt idx="31">
                  <c:v>0</c:v>
                </c:pt>
              </c:numCache>
            </c:numRef>
          </c:val>
          <c:extLst>
            <c:ext xmlns:c16="http://schemas.microsoft.com/office/drawing/2014/chart" uri="{C3380CC4-5D6E-409C-BE32-E72D297353CC}">
              <c16:uniqueId val="{00000001-9668-1842-8288-0D9C412842B6}"/>
            </c:ext>
          </c:extLst>
        </c:ser>
        <c:ser>
          <c:idx val="2"/>
          <c:order val="2"/>
          <c:tx>
            <c:strRef>
              <c:f>'25'!$AG$26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'25'!$AD$27:$AD$58</c:f>
              <c:strCache>
                <c:ptCount val="32"/>
                <c:pt idx="0">
                  <c:v>Kensington and Chelsea</c:v>
                </c:pt>
                <c:pt idx="1">
                  <c:v>Haringey</c:v>
                </c:pt>
                <c:pt idx="2">
                  <c:v>Kingston</c:v>
                </c:pt>
                <c:pt idx="3">
                  <c:v>Tower Hamlets</c:v>
                </c:pt>
                <c:pt idx="4">
                  <c:v>Westminster</c:v>
                </c:pt>
                <c:pt idx="5">
                  <c:v>Wandsworth</c:v>
                </c:pt>
                <c:pt idx="6">
                  <c:v>Harrow</c:v>
                </c:pt>
                <c:pt idx="7">
                  <c:v>Camden</c:v>
                </c:pt>
                <c:pt idx="8">
                  <c:v>Islington</c:v>
                </c:pt>
                <c:pt idx="9">
                  <c:v>Hammersmith and Fulham</c:v>
                </c:pt>
                <c:pt idx="10">
                  <c:v>Barnet</c:v>
                </c:pt>
                <c:pt idx="11">
                  <c:v>Lambeth</c:v>
                </c:pt>
                <c:pt idx="12">
                  <c:v>Brent</c:v>
                </c:pt>
                <c:pt idx="13">
                  <c:v>Southwark</c:v>
                </c:pt>
                <c:pt idx="14">
                  <c:v>Richmond</c:v>
                </c:pt>
                <c:pt idx="15">
                  <c:v>Merton</c:v>
                </c:pt>
                <c:pt idx="16">
                  <c:v>Sutton</c:v>
                </c:pt>
                <c:pt idx="17">
                  <c:v>Hackney</c:v>
                </c:pt>
                <c:pt idx="18">
                  <c:v>Ealing</c:v>
                </c:pt>
                <c:pt idx="19">
                  <c:v>Hillingdon</c:v>
                </c:pt>
                <c:pt idx="20">
                  <c:v>Waltham Forest</c:v>
                </c:pt>
                <c:pt idx="21">
                  <c:v>Greenwich</c:v>
                </c:pt>
                <c:pt idx="22">
                  <c:v>Newham</c:v>
                </c:pt>
                <c:pt idx="23">
                  <c:v>Lewisham</c:v>
                </c:pt>
                <c:pt idx="24">
                  <c:v>Enfield</c:v>
                </c:pt>
                <c:pt idx="25">
                  <c:v>Croydon</c:v>
                </c:pt>
                <c:pt idx="26">
                  <c:v>Bexley</c:v>
                </c:pt>
                <c:pt idx="27">
                  <c:v>Redbridge</c:v>
                </c:pt>
                <c:pt idx="28">
                  <c:v>Havering</c:v>
                </c:pt>
                <c:pt idx="29">
                  <c:v>Hounslow</c:v>
                </c:pt>
                <c:pt idx="30">
                  <c:v>Bromley</c:v>
                </c:pt>
                <c:pt idx="31">
                  <c:v>Barking and Dagenham</c:v>
                </c:pt>
              </c:strCache>
            </c:strRef>
          </c:cat>
          <c:val>
            <c:numRef>
              <c:f>'25'!$AG$27:$AG$58</c:f>
              <c:numCache>
                <c:formatCode>General</c:formatCode>
                <c:ptCount val="32"/>
                <c:pt idx="0">
                  <c:v>13.23967</c:v>
                </c:pt>
                <c:pt idx="1">
                  <c:v>13.911199999999999</c:v>
                </c:pt>
                <c:pt idx="2">
                  <c:v>0</c:v>
                </c:pt>
                <c:pt idx="3">
                  <c:v>16.01436</c:v>
                </c:pt>
                <c:pt idx="4">
                  <c:v>16.18017</c:v>
                </c:pt>
                <c:pt idx="5">
                  <c:v>16.336960000000001</c:v>
                </c:pt>
                <c:pt idx="6">
                  <c:v>0</c:v>
                </c:pt>
                <c:pt idx="7">
                  <c:v>17.322600000000001</c:v>
                </c:pt>
                <c:pt idx="8">
                  <c:v>17.867149999999999</c:v>
                </c:pt>
                <c:pt idx="9">
                  <c:v>18.085129999999999</c:v>
                </c:pt>
                <c:pt idx="10">
                  <c:v>0</c:v>
                </c:pt>
                <c:pt idx="11">
                  <c:v>19.17333</c:v>
                </c:pt>
                <c:pt idx="12">
                  <c:v>19.389500000000002</c:v>
                </c:pt>
                <c:pt idx="13">
                  <c:v>19.658829999999998</c:v>
                </c:pt>
                <c:pt idx="14">
                  <c:v>0</c:v>
                </c:pt>
                <c:pt idx="15">
                  <c:v>0</c:v>
                </c:pt>
                <c:pt idx="16">
                  <c:v>0</c:v>
                </c:pt>
                <c:pt idx="17">
                  <c:v>21.949200000000001</c:v>
                </c:pt>
                <c:pt idx="18">
                  <c:v>22.18479</c:v>
                </c:pt>
                <c:pt idx="19">
                  <c:v>22.331710000000001</c:v>
                </c:pt>
                <c:pt idx="20">
                  <c:v>22.407879999999999</c:v>
                </c:pt>
                <c:pt idx="21">
                  <c:v>23.152190000000001</c:v>
                </c:pt>
                <c:pt idx="22">
                  <c:v>23.25553</c:v>
                </c:pt>
                <c:pt idx="23">
                  <c:v>23.82882</c:v>
                </c:pt>
                <c:pt idx="24">
                  <c:v>24.019580000000001</c:v>
                </c:pt>
                <c:pt idx="25">
                  <c:v>24.05367</c:v>
                </c:pt>
                <c:pt idx="26">
                  <c:v>24.23752</c:v>
                </c:pt>
                <c:pt idx="27">
                  <c:v>25.345189999999999</c:v>
                </c:pt>
                <c:pt idx="28">
                  <c:v>25.746479999999998</c:v>
                </c:pt>
                <c:pt idx="29">
                  <c:v>26.208369999999999</c:v>
                </c:pt>
                <c:pt idx="30">
                  <c:v>0</c:v>
                </c:pt>
                <c:pt idx="31">
                  <c:v>30.484999999999999</c:v>
                </c:pt>
              </c:numCache>
            </c:numRef>
          </c:val>
          <c:extLst>
            <c:ext xmlns:c16="http://schemas.microsoft.com/office/drawing/2014/chart" uri="{C3380CC4-5D6E-409C-BE32-E72D297353CC}">
              <c16:uniqueId val="{00000002-9668-1842-8288-0D9C412842B6}"/>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'25'!$AH$26</c:f>
              <c:strCache>
                <c:ptCount val="1"/>
                <c:pt idx="0">
                  <c:v>London</c:v>
                </c:pt>
              </c:strCache>
            </c:strRef>
          </c:tx>
          <c:spPr>
            <a:ln w="31750">
              <a:solidFill>
                <a:schemeClr val="bg1">
                  <a:lumMod val="50000"/>
                </a:schemeClr>
              </a:solidFill>
              <a:prstDash val="solid"/>
            </a:ln>
          </c:spPr>
          <c:marker>
            <c:symbol val="none"/>
          </c:marker>
          <c:cat>
            <c:strRef>
              <c:f>'25'!$AD$27:$AD$58</c:f>
              <c:strCache>
                <c:ptCount val="32"/>
                <c:pt idx="0">
                  <c:v>Kensington and Chelsea</c:v>
                </c:pt>
                <c:pt idx="1">
                  <c:v>Haringey</c:v>
                </c:pt>
                <c:pt idx="2">
                  <c:v>Kingston</c:v>
                </c:pt>
                <c:pt idx="3">
                  <c:v>Tower Hamlets</c:v>
                </c:pt>
                <c:pt idx="4">
                  <c:v>Westminster</c:v>
                </c:pt>
                <c:pt idx="5">
                  <c:v>Wandsworth</c:v>
                </c:pt>
                <c:pt idx="6">
                  <c:v>Harrow</c:v>
                </c:pt>
                <c:pt idx="7">
                  <c:v>Camden</c:v>
                </c:pt>
                <c:pt idx="8">
                  <c:v>Islington</c:v>
                </c:pt>
                <c:pt idx="9">
                  <c:v>Hammersmith and Fulham</c:v>
                </c:pt>
                <c:pt idx="10">
                  <c:v>Barnet</c:v>
                </c:pt>
                <c:pt idx="11">
                  <c:v>Lambeth</c:v>
                </c:pt>
                <c:pt idx="12">
                  <c:v>Brent</c:v>
                </c:pt>
                <c:pt idx="13">
                  <c:v>Southwark</c:v>
                </c:pt>
                <c:pt idx="14">
                  <c:v>Richmond</c:v>
                </c:pt>
                <c:pt idx="15">
                  <c:v>Merton</c:v>
                </c:pt>
                <c:pt idx="16">
                  <c:v>Sutton</c:v>
                </c:pt>
                <c:pt idx="17">
                  <c:v>Hackney</c:v>
                </c:pt>
                <c:pt idx="18">
                  <c:v>Ealing</c:v>
                </c:pt>
                <c:pt idx="19">
                  <c:v>Hillingdon</c:v>
                </c:pt>
                <c:pt idx="20">
                  <c:v>Waltham Forest</c:v>
                </c:pt>
                <c:pt idx="21">
                  <c:v>Greenwich</c:v>
                </c:pt>
                <c:pt idx="22">
                  <c:v>Newham</c:v>
                </c:pt>
                <c:pt idx="23">
                  <c:v>Lewisham</c:v>
                </c:pt>
                <c:pt idx="24">
                  <c:v>Enfield</c:v>
                </c:pt>
                <c:pt idx="25">
                  <c:v>Croydon</c:v>
                </c:pt>
                <c:pt idx="26">
                  <c:v>Bexley</c:v>
                </c:pt>
                <c:pt idx="27">
                  <c:v>Redbridge</c:v>
                </c:pt>
                <c:pt idx="28">
                  <c:v>Havering</c:v>
                </c:pt>
                <c:pt idx="29">
                  <c:v>Hounslow</c:v>
                </c:pt>
                <c:pt idx="30">
                  <c:v>Bromley</c:v>
                </c:pt>
                <c:pt idx="31">
                  <c:v>Barking and Dagenham</c:v>
                </c:pt>
              </c:strCache>
            </c:strRef>
          </c:cat>
          <c:val>
            <c:numRef>
              <c:f>'25'!$AH$27:$AH$58</c:f>
              <c:numCache>
                <c:formatCode>General</c:formatCode>
                <c:ptCount val="32"/>
                <c:pt idx="0">
                  <c:v>20.89</c:v>
                </c:pt>
                <c:pt idx="1">
                  <c:v>20.89</c:v>
                </c:pt>
                <c:pt idx="2">
                  <c:v>20.89</c:v>
                </c:pt>
                <c:pt idx="3">
                  <c:v>20.89</c:v>
                </c:pt>
                <c:pt idx="4">
                  <c:v>20.89</c:v>
                </c:pt>
                <c:pt idx="5">
                  <c:v>20.89</c:v>
                </c:pt>
                <c:pt idx="6">
                  <c:v>20.89</c:v>
                </c:pt>
                <c:pt idx="7">
                  <c:v>20.89</c:v>
                </c:pt>
                <c:pt idx="8">
                  <c:v>20.89</c:v>
                </c:pt>
                <c:pt idx="9">
                  <c:v>20.89</c:v>
                </c:pt>
                <c:pt idx="10">
                  <c:v>20.89</c:v>
                </c:pt>
                <c:pt idx="11">
                  <c:v>20.89</c:v>
                </c:pt>
                <c:pt idx="12">
                  <c:v>20.89</c:v>
                </c:pt>
                <c:pt idx="13">
                  <c:v>20.89</c:v>
                </c:pt>
                <c:pt idx="14">
                  <c:v>20.89</c:v>
                </c:pt>
                <c:pt idx="15">
                  <c:v>20.89</c:v>
                </c:pt>
                <c:pt idx="16">
                  <c:v>20.89</c:v>
                </c:pt>
                <c:pt idx="17">
                  <c:v>20.89</c:v>
                </c:pt>
                <c:pt idx="18">
                  <c:v>20.89</c:v>
                </c:pt>
                <c:pt idx="19">
                  <c:v>20.89</c:v>
                </c:pt>
                <c:pt idx="20">
                  <c:v>20.89</c:v>
                </c:pt>
                <c:pt idx="21">
                  <c:v>20.89</c:v>
                </c:pt>
                <c:pt idx="22">
                  <c:v>20.89</c:v>
                </c:pt>
                <c:pt idx="23">
                  <c:v>20.89</c:v>
                </c:pt>
                <c:pt idx="24">
                  <c:v>20.89</c:v>
                </c:pt>
                <c:pt idx="25">
                  <c:v>20.89</c:v>
                </c:pt>
                <c:pt idx="26">
                  <c:v>20.89</c:v>
                </c:pt>
                <c:pt idx="27">
                  <c:v>20.89</c:v>
                </c:pt>
                <c:pt idx="28">
                  <c:v>20.89</c:v>
                </c:pt>
                <c:pt idx="29">
                  <c:v>20.89</c:v>
                </c:pt>
                <c:pt idx="30">
                  <c:v>20.89</c:v>
                </c:pt>
                <c:pt idx="31">
                  <c:v>20.89</c:v>
                </c:pt>
              </c:numCache>
            </c:numRef>
          </c:val>
          <c:smooth val="0"/>
          <c:extLst>
            <c:ext xmlns:c16="http://schemas.microsoft.com/office/drawing/2014/chart" uri="{C3380CC4-5D6E-409C-BE32-E72D297353CC}">
              <c16:uniqueId val="{00000003-9668-1842-8288-0D9C412842B6}"/>
            </c:ext>
          </c:extLst>
        </c:ser>
        <c:ser>
          <c:idx val="4"/>
          <c:order val="4"/>
          <c:tx>
            <c:strRef>
              <c:f>'25'!$AI$26</c:f>
              <c:strCache>
                <c:ptCount val="1"/>
                <c:pt idx="0">
                  <c:v>England</c:v>
                </c:pt>
              </c:strCache>
            </c:strRef>
          </c:tx>
          <c:spPr>
            <a:ln w="31750">
              <a:solidFill>
                <a:schemeClr val="tx1"/>
              </a:solidFill>
              <a:prstDash val="solid"/>
            </a:ln>
          </c:spPr>
          <c:marker>
            <c:symbol val="none"/>
          </c:marker>
          <c:cat>
            <c:strRef>
              <c:f>'25'!$AD$27:$AD$58</c:f>
              <c:strCache>
                <c:ptCount val="32"/>
                <c:pt idx="0">
                  <c:v>Kensington and Chelsea</c:v>
                </c:pt>
                <c:pt idx="1">
                  <c:v>Haringey</c:v>
                </c:pt>
                <c:pt idx="2">
                  <c:v>Kingston</c:v>
                </c:pt>
                <c:pt idx="3">
                  <c:v>Tower Hamlets</c:v>
                </c:pt>
                <c:pt idx="4">
                  <c:v>Westminster</c:v>
                </c:pt>
                <c:pt idx="5">
                  <c:v>Wandsworth</c:v>
                </c:pt>
                <c:pt idx="6">
                  <c:v>Harrow</c:v>
                </c:pt>
                <c:pt idx="7">
                  <c:v>Camden</c:v>
                </c:pt>
                <c:pt idx="8">
                  <c:v>Islington</c:v>
                </c:pt>
                <c:pt idx="9">
                  <c:v>Hammersmith and Fulham</c:v>
                </c:pt>
                <c:pt idx="10">
                  <c:v>Barnet</c:v>
                </c:pt>
                <c:pt idx="11">
                  <c:v>Lambeth</c:v>
                </c:pt>
                <c:pt idx="12">
                  <c:v>Brent</c:v>
                </c:pt>
                <c:pt idx="13">
                  <c:v>Southwark</c:v>
                </c:pt>
                <c:pt idx="14">
                  <c:v>Richmond</c:v>
                </c:pt>
                <c:pt idx="15">
                  <c:v>Merton</c:v>
                </c:pt>
                <c:pt idx="16">
                  <c:v>Sutton</c:v>
                </c:pt>
                <c:pt idx="17">
                  <c:v>Hackney</c:v>
                </c:pt>
                <c:pt idx="18">
                  <c:v>Ealing</c:v>
                </c:pt>
                <c:pt idx="19">
                  <c:v>Hillingdon</c:v>
                </c:pt>
                <c:pt idx="20">
                  <c:v>Waltham Forest</c:v>
                </c:pt>
                <c:pt idx="21">
                  <c:v>Greenwich</c:v>
                </c:pt>
                <c:pt idx="22">
                  <c:v>Newham</c:v>
                </c:pt>
                <c:pt idx="23">
                  <c:v>Lewisham</c:v>
                </c:pt>
                <c:pt idx="24">
                  <c:v>Enfield</c:v>
                </c:pt>
                <c:pt idx="25">
                  <c:v>Croydon</c:v>
                </c:pt>
                <c:pt idx="26">
                  <c:v>Bexley</c:v>
                </c:pt>
                <c:pt idx="27">
                  <c:v>Redbridge</c:v>
                </c:pt>
                <c:pt idx="28">
                  <c:v>Havering</c:v>
                </c:pt>
                <c:pt idx="29">
                  <c:v>Hounslow</c:v>
                </c:pt>
                <c:pt idx="30">
                  <c:v>Bromley</c:v>
                </c:pt>
                <c:pt idx="31">
                  <c:v>Barking and Dagenham</c:v>
                </c:pt>
              </c:strCache>
            </c:strRef>
          </c:cat>
          <c:val>
            <c:numRef>
              <c:f>'25'!$AI$27:$AI$58</c:f>
              <c:numCache>
                <c:formatCode>General</c:formatCode>
                <c:ptCount val="32"/>
                <c:pt idx="0">
                  <c:v>26.24</c:v>
                </c:pt>
                <c:pt idx="1">
                  <c:v>26.24</c:v>
                </c:pt>
                <c:pt idx="2">
                  <c:v>26.24</c:v>
                </c:pt>
                <c:pt idx="3">
                  <c:v>26.24</c:v>
                </c:pt>
                <c:pt idx="4">
                  <c:v>26.24</c:v>
                </c:pt>
                <c:pt idx="5">
                  <c:v>26.24</c:v>
                </c:pt>
                <c:pt idx="6">
                  <c:v>26.24</c:v>
                </c:pt>
                <c:pt idx="7">
                  <c:v>26.24</c:v>
                </c:pt>
                <c:pt idx="8">
                  <c:v>26.24</c:v>
                </c:pt>
                <c:pt idx="9">
                  <c:v>26.24</c:v>
                </c:pt>
                <c:pt idx="10">
                  <c:v>26.24</c:v>
                </c:pt>
                <c:pt idx="11">
                  <c:v>26.24</c:v>
                </c:pt>
                <c:pt idx="12">
                  <c:v>26.24</c:v>
                </c:pt>
                <c:pt idx="13">
                  <c:v>26.24</c:v>
                </c:pt>
                <c:pt idx="14">
                  <c:v>26.24</c:v>
                </c:pt>
                <c:pt idx="15">
                  <c:v>26.24</c:v>
                </c:pt>
                <c:pt idx="16">
                  <c:v>26.24</c:v>
                </c:pt>
                <c:pt idx="17">
                  <c:v>26.24</c:v>
                </c:pt>
                <c:pt idx="18">
                  <c:v>26.24</c:v>
                </c:pt>
                <c:pt idx="19">
                  <c:v>26.24</c:v>
                </c:pt>
                <c:pt idx="20">
                  <c:v>26.24</c:v>
                </c:pt>
                <c:pt idx="21">
                  <c:v>26.24</c:v>
                </c:pt>
                <c:pt idx="22">
                  <c:v>26.24</c:v>
                </c:pt>
                <c:pt idx="23">
                  <c:v>26.24</c:v>
                </c:pt>
                <c:pt idx="24">
                  <c:v>26.24</c:v>
                </c:pt>
                <c:pt idx="25">
                  <c:v>26.24</c:v>
                </c:pt>
                <c:pt idx="26">
                  <c:v>26.24</c:v>
                </c:pt>
                <c:pt idx="27">
                  <c:v>26.24</c:v>
                </c:pt>
                <c:pt idx="28">
                  <c:v>26.24</c:v>
                </c:pt>
                <c:pt idx="29">
                  <c:v>26.24</c:v>
                </c:pt>
                <c:pt idx="30">
                  <c:v>26.24</c:v>
                </c:pt>
                <c:pt idx="31">
                  <c:v>26.24</c:v>
                </c:pt>
              </c:numCache>
            </c:numRef>
          </c:val>
          <c:smooth val="0"/>
          <c:extLst>
            <c:ext xmlns:c16="http://schemas.microsoft.com/office/drawing/2014/chart" uri="{C3380CC4-5D6E-409C-BE32-E72D297353CC}">
              <c16:uniqueId val="{00000004-9668-1842-8288-0D9C412842B6}"/>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'25'!$U$4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 M'!$Y$1</c:f>
              <c:strCache>
                <c:ptCount val="1"/>
                <c:pt idx="0">
                  <c:v>England</c:v>
                </c:pt>
              </c:strCache>
            </c:strRef>
          </c:tx>
          <c:spPr>
            <a:ln w="38100">
              <a:solidFill>
                <a:schemeClr val="tx1"/>
              </a:solidFill>
              <a:prstDash val="solid"/>
            </a:ln>
          </c:spPr>
          <c:marker>
            <c:symbol val="none"/>
          </c:marker>
          <c:cat>
            <c:strRef>
              <c:f>'2 M'!$X$2:$X$21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'2 M'!$Y$2:$Y$21</c:f>
              <c:numCache>
                <c:formatCode>General</c:formatCode>
                <c:ptCount val="20"/>
                <c:pt idx="0">
                  <c:v>76.2</c:v>
                </c:pt>
                <c:pt idx="1">
                  <c:v>76.5</c:v>
                </c:pt>
                <c:pt idx="2">
                  <c:v>76.849999999999994</c:v>
                </c:pt>
                <c:pt idx="3">
                  <c:v>77.23</c:v>
                </c:pt>
                <c:pt idx="4">
                  <c:v>77.52</c:v>
                </c:pt>
                <c:pt idx="5">
                  <c:v>77.77</c:v>
                </c:pt>
                <c:pt idx="6">
                  <c:v>78.069999999999993</c:v>
                </c:pt>
                <c:pt idx="7">
                  <c:v>78.37</c:v>
                </c:pt>
                <c:pt idx="8">
                  <c:v>78.78</c:v>
                </c:pt>
                <c:pt idx="9">
                  <c:v>79.09</c:v>
                </c:pt>
                <c:pt idx="10">
                  <c:v>79.28</c:v>
                </c:pt>
                <c:pt idx="11">
                  <c:v>79.42</c:v>
                </c:pt>
                <c:pt idx="12">
                  <c:v>79.430000000000007</c:v>
                </c:pt>
                <c:pt idx="13">
                  <c:v>79.48</c:v>
                </c:pt>
                <c:pt idx="14">
                  <c:v>79.489999999999995</c:v>
                </c:pt>
                <c:pt idx="15">
                  <c:v>79.55</c:v>
                </c:pt>
                <c:pt idx="16">
                  <c:v>79.66</c:v>
                </c:pt>
                <c:pt idx="17">
                  <c:v>79.290000000000006</c:v>
                </c:pt>
                <c:pt idx="18">
                  <c:v>79.02</c:v>
                </c:pt>
                <c:pt idx="19">
                  <c:v>78.849999999999994</c:v>
                </c:pt>
              </c:numCache>
            </c:numRef>
          </c:val>
          <c:smooth val="0"/>
          <c:extLst>
            <c:ext xmlns:c16="http://schemas.microsoft.com/office/drawing/2014/chart" uri="{C3380CC4-5D6E-409C-BE32-E72D297353CC}">
              <c16:uniqueId val="{00000000-0E11-B644-A957-BA60F6EB4CFD}"/>
            </c:ext>
          </c:extLst>
        </c:ser>
        <c:ser>
          <c:idx val="1"/>
          <c:order val="1"/>
          <c:tx>
            <c:strRef>
              <c:f>'2 M'!$Z$1</c:f>
              <c:strCache>
                <c:ptCount val="1"/>
                <c:pt idx="0">
                  <c:v>London</c:v>
                </c:pt>
              </c:strCache>
            </c:strRef>
          </c:tx>
          <c:spPr>
            <a:ln w="38100">
              <a:solidFill>
                <a:schemeClr val="bg1">
                  <a:lumMod val="50000"/>
                </a:schemeClr>
              </a:solidFill>
              <a:prstDash val="solid"/>
            </a:ln>
          </c:spPr>
          <c:marker>
            <c:symbol val="none"/>
          </c:marker>
          <c:cat>
            <c:strRef>
              <c:f>'2 M'!$X$2:$X$21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'2 M'!$Z$2:$Z$21</c:f>
              <c:numCache>
                <c:formatCode>General</c:formatCode>
                <c:ptCount val="20"/>
                <c:pt idx="0">
                  <c:v>75.95</c:v>
                </c:pt>
                <c:pt idx="1">
                  <c:v>76.37</c:v>
                </c:pt>
                <c:pt idx="2">
                  <c:v>76.790000000000006</c:v>
                </c:pt>
                <c:pt idx="3">
                  <c:v>77.25</c:v>
                </c:pt>
                <c:pt idx="4">
                  <c:v>77.63</c:v>
                </c:pt>
                <c:pt idx="5">
                  <c:v>77.95</c:v>
                </c:pt>
                <c:pt idx="6">
                  <c:v>78.34</c:v>
                </c:pt>
                <c:pt idx="7">
                  <c:v>78.680000000000007</c:v>
                </c:pt>
                <c:pt idx="8">
                  <c:v>79.16</c:v>
                </c:pt>
                <c:pt idx="9">
                  <c:v>79.489999999999995</c:v>
                </c:pt>
                <c:pt idx="10">
                  <c:v>79.81</c:v>
                </c:pt>
                <c:pt idx="11">
                  <c:v>80.040000000000006</c:v>
                </c:pt>
                <c:pt idx="12">
                  <c:v>80.03</c:v>
                </c:pt>
                <c:pt idx="13">
                  <c:v>80.12</c:v>
                </c:pt>
                <c:pt idx="14">
                  <c:v>80.099999999999994</c:v>
                </c:pt>
                <c:pt idx="15">
                  <c:v>80.25</c:v>
                </c:pt>
                <c:pt idx="16">
                  <c:v>80.37</c:v>
                </c:pt>
                <c:pt idx="17">
                  <c:v>79.66</c:v>
                </c:pt>
                <c:pt idx="18">
                  <c:v>79.22</c:v>
                </c:pt>
                <c:pt idx="19">
                  <c:v>79.13</c:v>
                </c:pt>
              </c:numCache>
            </c:numRef>
          </c:val>
          <c:smooth val="0"/>
          <c:extLst>
            <c:ext xmlns:c16="http://schemas.microsoft.com/office/drawing/2014/chart" uri="{C3380CC4-5D6E-409C-BE32-E72D297353CC}">
              <c16:uniqueId val="{00000001-0E11-B644-A957-BA60F6EB4CFD}"/>
            </c:ext>
          </c:extLst>
        </c:ser>
        <c:ser>
          <c:idx val="2"/>
          <c:order val="2"/>
          <c:tx>
            <c:strRef>
              <c:f>'2 M'!$AA$1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M'!$X$2:$X$21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'2 M'!$AA$2:$AA$21</c:f>
              <c:numCache>
                <c:formatCode>General</c:formatCode>
                <c:ptCount val="20"/>
                <c:pt idx="0">
                  <c:v>78.38</c:v>
                </c:pt>
                <c:pt idx="1">
                  <c:v>78.680000000000007</c:v>
                </c:pt>
                <c:pt idx="2">
                  <c:v>79.209999999999994</c:v>
                </c:pt>
                <c:pt idx="3">
                  <c:v>79.48</c:v>
                </c:pt>
                <c:pt idx="4">
                  <c:v>79.959999999999994</c:v>
                </c:pt>
                <c:pt idx="5">
                  <c:v>80.22</c:v>
                </c:pt>
                <c:pt idx="6">
                  <c:v>80.78</c:v>
                </c:pt>
                <c:pt idx="7">
                  <c:v>81.09</c:v>
                </c:pt>
                <c:pt idx="8">
                  <c:v>81.33</c:v>
                </c:pt>
                <c:pt idx="9">
                  <c:v>81.5</c:v>
                </c:pt>
                <c:pt idx="10">
                  <c:v>81.69</c:v>
                </c:pt>
                <c:pt idx="11">
                  <c:v>82.11</c:v>
                </c:pt>
                <c:pt idx="12">
                  <c:v>81.97</c:v>
                </c:pt>
                <c:pt idx="13">
                  <c:v>82.15</c:v>
                </c:pt>
                <c:pt idx="14">
                  <c:v>82.19</c:v>
                </c:pt>
                <c:pt idx="15">
                  <c:v>82.35</c:v>
                </c:pt>
                <c:pt idx="16">
                  <c:v>82.39</c:v>
                </c:pt>
                <c:pt idx="17">
                  <c:v>82.02</c:v>
                </c:pt>
                <c:pt idx="18">
                  <c:v>82.28</c:v>
                </c:pt>
                <c:pt idx="19">
                  <c:v>82.37</c:v>
                </c:pt>
              </c:numCache>
            </c:numRef>
          </c:val>
          <c:smooth val="0"/>
          <c:extLst>
            <c:ext xmlns:c16="http://schemas.microsoft.com/office/drawing/2014/chart" uri="{C3380CC4-5D6E-409C-BE32-E72D297353CC}">
              <c16:uniqueId val="{00000002-0E11-B644-A957-BA60F6EB4CFD}"/>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 M'!$U$4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'25'!$Y$1</c:f>
              <c:strCache>
                <c:ptCount val="1"/>
                <c:pt idx="0">
                  <c:v>England</c:v>
                </c:pt>
              </c:strCache>
            </c:strRef>
          </c:tx>
          <c:spPr>
            <a:ln w="38100">
              <a:solidFill>
                <a:schemeClr val="tx1"/>
              </a:solidFill>
              <a:prstDash val="solid"/>
            </a:ln>
          </c:spPr>
          <c:marker>
            <c:symbol val="none"/>
          </c:marker>
          <c:cat>
            <c:strRef>
              <c:f>'25'!$X$2:$X$9</c:f>
              <c:strCache>
                <c:ptCount val="8"/>
                <c:pt idx="0">
                  <c:v>2015/16</c:v>
                </c:pt>
                <c:pt idx="1">
                  <c:v>2016/17</c:v>
                </c:pt>
                <c:pt idx="2">
                  <c:v>2017/18</c:v>
                </c:pt>
                <c:pt idx="3">
                  <c:v>2018/19</c:v>
                </c:pt>
                <c:pt idx="4">
                  <c:v>2019/20</c:v>
                </c:pt>
                <c:pt idx="5">
                  <c:v>2020/21</c:v>
                </c:pt>
                <c:pt idx="6">
                  <c:v>2021/22</c:v>
                </c:pt>
                <c:pt idx="7">
                  <c:v>2022/23</c:v>
                </c:pt>
              </c:strCache>
            </c:strRef>
          </c:cat>
          <c:val>
            <c:numRef>
              <c:f>'25'!$Y$2:$Y$9</c:f>
              <c:numCache>
                <c:formatCode>General</c:formatCode>
                <c:ptCount val="8"/>
                <c:pt idx="0">
                  <c:v>22.63</c:v>
                </c:pt>
                <c:pt idx="1">
                  <c:v>23.13</c:v>
                </c:pt>
                <c:pt idx="2">
                  <c:v>23.1</c:v>
                </c:pt>
                <c:pt idx="3">
                  <c:v>23.5</c:v>
                </c:pt>
                <c:pt idx="4">
                  <c:v>24.36</c:v>
                </c:pt>
                <c:pt idx="5">
                  <c:v>25.21</c:v>
                </c:pt>
                <c:pt idx="6">
                  <c:v>25.93</c:v>
                </c:pt>
                <c:pt idx="7">
                  <c:v>26.24</c:v>
                </c:pt>
              </c:numCache>
            </c:numRef>
          </c:val>
          <c:smooth val="0"/>
          <c:extLst>
            <c:ext xmlns:c16="http://schemas.microsoft.com/office/drawing/2014/chart" uri="{C3380CC4-5D6E-409C-BE32-E72D297353CC}">
              <c16:uniqueId val="{00000000-F3BB-574D-B153-9CE9A0A87965}"/>
            </c:ext>
          </c:extLst>
        </c:ser>
        <c:ser>
          <c:idx val="1"/>
          <c:order val="1"/>
          <c:tx>
            <c:strRef>
              <c:f>'25'!$Z$1</c:f>
              <c:strCache>
                <c:ptCount val="1"/>
                <c:pt idx="0">
                  <c:v>London</c:v>
                </c:pt>
              </c:strCache>
            </c:strRef>
          </c:tx>
          <c:spPr>
            <a:ln w="38100">
              <a:solidFill>
                <a:schemeClr val="bg1">
                  <a:lumMod val="50000"/>
                </a:schemeClr>
              </a:solidFill>
              <a:prstDash val="solid"/>
            </a:ln>
          </c:spPr>
          <c:marker>
            <c:symbol val="none"/>
          </c:marker>
          <c:cat>
            <c:strRef>
              <c:f>'25'!$X$2:$X$9</c:f>
              <c:strCache>
                <c:ptCount val="8"/>
                <c:pt idx="0">
                  <c:v>2015/16</c:v>
                </c:pt>
                <c:pt idx="1">
                  <c:v>2016/17</c:v>
                </c:pt>
                <c:pt idx="2">
                  <c:v>2017/18</c:v>
                </c:pt>
                <c:pt idx="3">
                  <c:v>2018/19</c:v>
                </c:pt>
                <c:pt idx="4">
                  <c:v>2019/20</c:v>
                </c:pt>
                <c:pt idx="5">
                  <c:v>2020/21</c:v>
                </c:pt>
                <c:pt idx="6">
                  <c:v>2021/22</c:v>
                </c:pt>
                <c:pt idx="7">
                  <c:v>2022/23</c:v>
                </c:pt>
              </c:strCache>
            </c:strRef>
          </c:cat>
          <c:val>
            <c:numRef>
              <c:f>'25'!$Z$2:$Z$9</c:f>
              <c:numCache>
                <c:formatCode>General</c:formatCode>
                <c:ptCount val="8"/>
                <c:pt idx="0">
                  <c:v>18.41</c:v>
                </c:pt>
                <c:pt idx="1">
                  <c:v>18.989999999999998</c:v>
                </c:pt>
                <c:pt idx="2">
                  <c:v>19.07</c:v>
                </c:pt>
                <c:pt idx="3">
                  <c:v>19.14</c:v>
                </c:pt>
                <c:pt idx="4">
                  <c:v>18.920000000000002</c:v>
                </c:pt>
                <c:pt idx="5">
                  <c:v>19.47</c:v>
                </c:pt>
                <c:pt idx="6">
                  <c:v>19.739999999999998</c:v>
                </c:pt>
                <c:pt idx="7">
                  <c:v>20.89</c:v>
                </c:pt>
              </c:numCache>
            </c:numRef>
          </c:val>
          <c:smooth val="0"/>
          <c:extLst>
            <c:ext xmlns:c16="http://schemas.microsoft.com/office/drawing/2014/chart" uri="{C3380CC4-5D6E-409C-BE32-E72D297353CC}">
              <c16:uniqueId val="{00000001-F3BB-574D-B153-9CE9A0A87965}"/>
            </c:ext>
          </c:extLst>
        </c:ser>
        <c:ser>
          <c:idx val="2"/>
          <c:order val="2"/>
          <c:tx>
            <c:strRef>
              <c:f>'25'!$AA$1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'25'!$X$2:$X$9</c:f>
              <c:strCache>
                <c:ptCount val="8"/>
                <c:pt idx="0">
                  <c:v>2015/16</c:v>
                </c:pt>
                <c:pt idx="1">
                  <c:v>2016/17</c:v>
                </c:pt>
                <c:pt idx="2">
                  <c:v>2017/18</c:v>
                </c:pt>
                <c:pt idx="3">
                  <c:v>2018/19</c:v>
                </c:pt>
                <c:pt idx="4">
                  <c:v>2019/20</c:v>
                </c:pt>
                <c:pt idx="5">
                  <c:v>2020/21</c:v>
                </c:pt>
                <c:pt idx="6">
                  <c:v>2021/22</c:v>
                </c:pt>
                <c:pt idx="7">
                  <c:v>2022/23</c:v>
                </c:pt>
              </c:strCache>
            </c:strRef>
          </c:cat>
          <c:val>
            <c:numRef>
              <c:f>'25'!$AA$2:$AA$9</c:f>
              <c:numCache>
                <c:formatCode>General</c:formatCode>
                <c:ptCount val="8"/>
                <c:pt idx="0">
                  <c:v>14.49</c:v>
                </c:pt>
                <c:pt idx="1">
                  <c:v>11.34</c:v>
                </c:pt>
                <c:pt idx="2">
                  <c:v>13.29</c:v>
                </c:pt>
                <c:pt idx="3">
                  <c:v>12.48</c:v>
                </c:pt>
                <c:pt idx="4">
                  <c:v>13.88</c:v>
                </c:pt>
                <c:pt idx="5">
                  <c:v>10.88</c:v>
                </c:pt>
                <c:pt idx="6">
                  <c:v>15.04</c:v>
                </c:pt>
                <c:pt idx="7">
                  <c:v>20.539950000000001</c:v>
                </c:pt>
              </c:numCache>
            </c:numRef>
          </c:val>
          <c:smooth val="0"/>
          <c:extLst>
            <c:ext xmlns:c16="http://schemas.microsoft.com/office/drawing/2014/chart" uri="{C3380CC4-5D6E-409C-BE32-E72D297353CC}">
              <c16:uniqueId val="{00000002-F3BB-574D-B153-9CE9A0A87965}"/>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'25'!$U$4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'26'!$AE$26</c:f>
              <c:strCache>
                <c:ptCount val="1"/>
                <c:pt idx="0">
                  <c:v>Richmond</c:v>
                </c:pt>
              </c:strCache>
            </c:strRef>
          </c:tx>
          <c:spPr>
            <a:solidFill>
              <a:srgbClr val="7030A0"/>
            </a:solidFill>
            <a:ln>
              <a:solidFill>
                <a:schemeClr val="accent4">
                  <a:lumMod val="50000"/>
                </a:schemeClr>
              </a:solidFill>
              <a:prstDash val="solid"/>
            </a:ln>
          </c:spPr>
          <c:invertIfNegative val="0"/>
          <c:cat>
            <c:strRef>
              <c:f>'26'!$AD$27:$AD$58</c:f>
              <c:strCache>
                <c:ptCount val="32"/>
                <c:pt idx="0">
                  <c:v>Richmond</c:v>
                </c:pt>
                <c:pt idx="1">
                  <c:v>Haringey</c:v>
                </c:pt>
                <c:pt idx="2">
                  <c:v>Kensington and Chelsea</c:v>
                </c:pt>
                <c:pt idx="3">
                  <c:v>Hammersmith and Fulham</c:v>
                </c:pt>
                <c:pt idx="4">
                  <c:v>Wandsworth</c:v>
                </c:pt>
                <c:pt idx="5">
                  <c:v>Kingston</c:v>
                </c:pt>
                <c:pt idx="6">
                  <c:v>Lambeth</c:v>
                </c:pt>
                <c:pt idx="7">
                  <c:v>Barnet</c:v>
                </c:pt>
                <c:pt idx="8">
                  <c:v>Southwark</c:v>
                </c:pt>
                <c:pt idx="9">
                  <c:v>Camden</c:v>
                </c:pt>
                <c:pt idx="10">
                  <c:v>Islington</c:v>
                </c:pt>
                <c:pt idx="11">
                  <c:v>Lewisham</c:v>
                </c:pt>
                <c:pt idx="12">
                  <c:v>Hackney</c:v>
                </c:pt>
                <c:pt idx="13">
                  <c:v>Enfield</c:v>
                </c:pt>
                <c:pt idx="14">
                  <c:v>Harrow</c:v>
                </c:pt>
                <c:pt idx="15">
                  <c:v>Sutton</c:v>
                </c:pt>
                <c:pt idx="16">
                  <c:v>Hounslow</c:v>
                </c:pt>
                <c:pt idx="17">
                  <c:v>Bromley</c:v>
                </c:pt>
                <c:pt idx="18">
                  <c:v>Croydon</c:v>
                </c:pt>
                <c:pt idx="19">
                  <c:v>Ealing</c:v>
                </c:pt>
                <c:pt idx="20">
                  <c:v>Merton</c:v>
                </c:pt>
                <c:pt idx="21">
                  <c:v>Greenwich</c:v>
                </c:pt>
                <c:pt idx="22">
                  <c:v>Tower Hamlets</c:v>
                </c:pt>
                <c:pt idx="23">
                  <c:v>Westminster</c:v>
                </c:pt>
                <c:pt idx="24">
                  <c:v>Waltham Forest</c:v>
                </c:pt>
                <c:pt idx="25">
                  <c:v>Hillingdon</c:v>
                </c:pt>
                <c:pt idx="26">
                  <c:v>Redbridge</c:v>
                </c:pt>
                <c:pt idx="27">
                  <c:v>Bexley</c:v>
                </c:pt>
                <c:pt idx="28">
                  <c:v>Brent</c:v>
                </c:pt>
                <c:pt idx="29">
                  <c:v>Havering</c:v>
                </c:pt>
                <c:pt idx="30">
                  <c:v>Barking and Dagenham</c:v>
                </c:pt>
                <c:pt idx="31">
                  <c:v>Newham</c:v>
                </c:pt>
              </c:strCache>
            </c:strRef>
          </c:cat>
          <c:val>
            <c:numRef>
              <c:f>'26'!$AE$27:$AE$58</c:f>
              <c:numCache>
                <c:formatCode>General</c:formatCode>
                <c:ptCount val="32"/>
                <c:pt idx="0">
                  <c:v>40.98753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C0CC-7440-B5D7-D42FA76EB7D2}"/>
            </c:ext>
          </c:extLst>
        </c:ser>
        <c:ser>
          <c:idx val="1"/>
          <c:order val="1"/>
          <c:tx>
            <c:strRef>
              <c:f>'26'!$AF$26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'26'!$AD$27:$AD$58</c:f>
              <c:strCache>
                <c:ptCount val="32"/>
                <c:pt idx="0">
                  <c:v>Richmond</c:v>
                </c:pt>
                <c:pt idx="1">
                  <c:v>Haringey</c:v>
                </c:pt>
                <c:pt idx="2">
                  <c:v>Kensington and Chelsea</c:v>
                </c:pt>
                <c:pt idx="3">
                  <c:v>Hammersmith and Fulham</c:v>
                </c:pt>
                <c:pt idx="4">
                  <c:v>Wandsworth</c:v>
                </c:pt>
                <c:pt idx="5">
                  <c:v>Kingston</c:v>
                </c:pt>
                <c:pt idx="6">
                  <c:v>Lambeth</c:v>
                </c:pt>
                <c:pt idx="7">
                  <c:v>Barnet</c:v>
                </c:pt>
                <c:pt idx="8">
                  <c:v>Southwark</c:v>
                </c:pt>
                <c:pt idx="9">
                  <c:v>Camden</c:v>
                </c:pt>
                <c:pt idx="10">
                  <c:v>Islington</c:v>
                </c:pt>
                <c:pt idx="11">
                  <c:v>Lewisham</c:v>
                </c:pt>
                <c:pt idx="12">
                  <c:v>Hackney</c:v>
                </c:pt>
                <c:pt idx="13">
                  <c:v>Enfield</c:v>
                </c:pt>
                <c:pt idx="14">
                  <c:v>Harrow</c:v>
                </c:pt>
                <c:pt idx="15">
                  <c:v>Sutton</c:v>
                </c:pt>
                <c:pt idx="16">
                  <c:v>Hounslow</c:v>
                </c:pt>
                <c:pt idx="17">
                  <c:v>Bromley</c:v>
                </c:pt>
                <c:pt idx="18">
                  <c:v>Croydon</c:v>
                </c:pt>
                <c:pt idx="19">
                  <c:v>Ealing</c:v>
                </c:pt>
                <c:pt idx="20">
                  <c:v>Merton</c:v>
                </c:pt>
                <c:pt idx="21">
                  <c:v>Greenwich</c:v>
                </c:pt>
                <c:pt idx="22">
                  <c:v>Tower Hamlets</c:v>
                </c:pt>
                <c:pt idx="23">
                  <c:v>Westminster</c:v>
                </c:pt>
                <c:pt idx="24">
                  <c:v>Waltham Forest</c:v>
                </c:pt>
                <c:pt idx="25">
                  <c:v>Hillingdon</c:v>
                </c:pt>
                <c:pt idx="26">
                  <c:v>Redbridge</c:v>
                </c:pt>
                <c:pt idx="27">
                  <c:v>Bexley</c:v>
                </c:pt>
                <c:pt idx="28">
                  <c:v>Brent</c:v>
                </c:pt>
                <c:pt idx="29">
                  <c:v>Havering</c:v>
                </c:pt>
                <c:pt idx="30">
                  <c:v>Barking and Dagenham</c:v>
                </c:pt>
                <c:pt idx="31">
                  <c:v>Newham</c:v>
                </c:pt>
              </c:strCache>
            </c:strRef>
          </c:cat>
          <c:val>
            <c:numRef>
              <c:f>'26'!$AF$27:$AF$58</c:f>
              <c:numCache>
                <c:formatCode>General</c:formatCode>
                <c:ptCount val="32"/>
                <c:pt idx="0">
                  <c:v>0</c:v>
                </c:pt>
                <c:pt idx="1">
                  <c:v>0</c:v>
                </c:pt>
                <c:pt idx="2">
                  <c:v>0</c:v>
                </c:pt>
                <c:pt idx="3">
                  <c:v>0</c:v>
                </c:pt>
                <c:pt idx="4">
                  <c:v>0</c:v>
                </c:pt>
                <c:pt idx="5">
                  <c:v>35.63917</c:v>
                </c:pt>
                <c:pt idx="6">
                  <c:v>0</c:v>
                </c:pt>
                <c:pt idx="7">
                  <c:v>34.82367</c:v>
                </c:pt>
                <c:pt idx="8">
                  <c:v>0</c:v>
                </c:pt>
                <c:pt idx="9">
                  <c:v>0</c:v>
                </c:pt>
                <c:pt idx="10">
                  <c:v>0</c:v>
                </c:pt>
                <c:pt idx="11">
                  <c:v>0</c:v>
                </c:pt>
                <c:pt idx="12">
                  <c:v>0</c:v>
                </c:pt>
                <c:pt idx="13">
                  <c:v>0</c:v>
                </c:pt>
                <c:pt idx="14">
                  <c:v>29.69145</c:v>
                </c:pt>
                <c:pt idx="15">
                  <c:v>29.485040000000001</c:v>
                </c:pt>
                <c:pt idx="16">
                  <c:v>0</c:v>
                </c:pt>
                <c:pt idx="17">
                  <c:v>28.792010000000001</c:v>
                </c:pt>
                <c:pt idx="18">
                  <c:v>0</c:v>
                </c:pt>
                <c:pt idx="19">
                  <c:v>0</c:v>
                </c:pt>
                <c:pt idx="20">
                  <c:v>28.319330000000001</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C0CC-7440-B5D7-D42FA76EB7D2}"/>
            </c:ext>
          </c:extLst>
        </c:ser>
        <c:ser>
          <c:idx val="2"/>
          <c:order val="2"/>
          <c:tx>
            <c:strRef>
              <c:f>'26'!$AG$26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'26'!$AD$27:$AD$58</c:f>
              <c:strCache>
                <c:ptCount val="32"/>
                <c:pt idx="0">
                  <c:v>Richmond</c:v>
                </c:pt>
                <c:pt idx="1">
                  <c:v>Haringey</c:v>
                </c:pt>
                <c:pt idx="2">
                  <c:v>Kensington and Chelsea</c:v>
                </c:pt>
                <c:pt idx="3">
                  <c:v>Hammersmith and Fulham</c:v>
                </c:pt>
                <c:pt idx="4">
                  <c:v>Wandsworth</c:v>
                </c:pt>
                <c:pt idx="5">
                  <c:v>Kingston</c:v>
                </c:pt>
                <c:pt idx="6">
                  <c:v>Lambeth</c:v>
                </c:pt>
                <c:pt idx="7">
                  <c:v>Barnet</c:v>
                </c:pt>
                <c:pt idx="8">
                  <c:v>Southwark</c:v>
                </c:pt>
                <c:pt idx="9">
                  <c:v>Camden</c:v>
                </c:pt>
                <c:pt idx="10">
                  <c:v>Islington</c:v>
                </c:pt>
                <c:pt idx="11">
                  <c:v>Lewisham</c:v>
                </c:pt>
                <c:pt idx="12">
                  <c:v>Hackney</c:v>
                </c:pt>
                <c:pt idx="13">
                  <c:v>Enfield</c:v>
                </c:pt>
                <c:pt idx="14">
                  <c:v>Harrow</c:v>
                </c:pt>
                <c:pt idx="15">
                  <c:v>Sutton</c:v>
                </c:pt>
                <c:pt idx="16">
                  <c:v>Hounslow</c:v>
                </c:pt>
                <c:pt idx="17">
                  <c:v>Bromley</c:v>
                </c:pt>
                <c:pt idx="18">
                  <c:v>Croydon</c:v>
                </c:pt>
                <c:pt idx="19">
                  <c:v>Ealing</c:v>
                </c:pt>
                <c:pt idx="20">
                  <c:v>Merton</c:v>
                </c:pt>
                <c:pt idx="21">
                  <c:v>Greenwich</c:v>
                </c:pt>
                <c:pt idx="22">
                  <c:v>Tower Hamlets</c:v>
                </c:pt>
                <c:pt idx="23">
                  <c:v>Westminster</c:v>
                </c:pt>
                <c:pt idx="24">
                  <c:v>Waltham Forest</c:v>
                </c:pt>
                <c:pt idx="25">
                  <c:v>Hillingdon</c:v>
                </c:pt>
                <c:pt idx="26">
                  <c:v>Redbridge</c:v>
                </c:pt>
                <c:pt idx="27">
                  <c:v>Bexley</c:v>
                </c:pt>
                <c:pt idx="28">
                  <c:v>Brent</c:v>
                </c:pt>
                <c:pt idx="29">
                  <c:v>Havering</c:v>
                </c:pt>
                <c:pt idx="30">
                  <c:v>Barking and Dagenham</c:v>
                </c:pt>
                <c:pt idx="31">
                  <c:v>Newham</c:v>
                </c:pt>
              </c:strCache>
            </c:strRef>
          </c:cat>
          <c:val>
            <c:numRef>
              <c:f>'26'!$AG$27:$AG$58</c:f>
              <c:numCache>
                <c:formatCode>General</c:formatCode>
                <c:ptCount val="32"/>
                <c:pt idx="0">
                  <c:v>0</c:v>
                </c:pt>
                <c:pt idx="1">
                  <c:v>39.133949999999999</c:v>
                </c:pt>
                <c:pt idx="2">
                  <c:v>37.702599999999997</c:v>
                </c:pt>
                <c:pt idx="3">
                  <c:v>37.363300000000002</c:v>
                </c:pt>
                <c:pt idx="4">
                  <c:v>35.764600000000002</c:v>
                </c:pt>
                <c:pt idx="5">
                  <c:v>0</c:v>
                </c:pt>
                <c:pt idx="6">
                  <c:v>34.895299999999999</c:v>
                </c:pt>
                <c:pt idx="7">
                  <c:v>0</c:v>
                </c:pt>
                <c:pt idx="8">
                  <c:v>34.301459999999999</c:v>
                </c:pt>
                <c:pt idx="9">
                  <c:v>33.452489999999997</c:v>
                </c:pt>
                <c:pt idx="10">
                  <c:v>32.853810000000003</c:v>
                </c:pt>
                <c:pt idx="11">
                  <c:v>32.344799999999999</c:v>
                </c:pt>
                <c:pt idx="12">
                  <c:v>31.824529999999999</c:v>
                </c:pt>
                <c:pt idx="13">
                  <c:v>30.6006</c:v>
                </c:pt>
                <c:pt idx="14">
                  <c:v>0</c:v>
                </c:pt>
                <c:pt idx="15">
                  <c:v>0</c:v>
                </c:pt>
                <c:pt idx="16">
                  <c:v>29.126200000000001</c:v>
                </c:pt>
                <c:pt idx="17">
                  <c:v>0</c:v>
                </c:pt>
                <c:pt idx="18">
                  <c:v>28.718160000000001</c:v>
                </c:pt>
                <c:pt idx="19">
                  <c:v>28.659030000000001</c:v>
                </c:pt>
                <c:pt idx="20">
                  <c:v>0</c:v>
                </c:pt>
                <c:pt idx="21">
                  <c:v>27.98302</c:v>
                </c:pt>
                <c:pt idx="22">
                  <c:v>27.72186</c:v>
                </c:pt>
                <c:pt idx="23">
                  <c:v>27.519659999999998</c:v>
                </c:pt>
                <c:pt idx="24">
                  <c:v>27.137619999999998</c:v>
                </c:pt>
                <c:pt idx="25">
                  <c:v>24.881119999999999</c:v>
                </c:pt>
                <c:pt idx="26">
                  <c:v>24.875450000000001</c:v>
                </c:pt>
                <c:pt idx="27">
                  <c:v>24.123249999999999</c:v>
                </c:pt>
                <c:pt idx="28">
                  <c:v>23.902799999999999</c:v>
                </c:pt>
                <c:pt idx="29">
                  <c:v>22.148050000000001</c:v>
                </c:pt>
                <c:pt idx="30">
                  <c:v>21.58541</c:v>
                </c:pt>
                <c:pt idx="31">
                  <c:v>21.035810000000001</c:v>
                </c:pt>
              </c:numCache>
            </c:numRef>
          </c:val>
          <c:extLst>
            <c:ext xmlns:c16="http://schemas.microsoft.com/office/drawing/2014/chart" uri="{C3380CC4-5D6E-409C-BE32-E72D297353CC}">
              <c16:uniqueId val="{00000002-C0CC-7440-B5D7-D42FA76EB7D2}"/>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'26'!$AH$26</c:f>
              <c:strCache>
                <c:ptCount val="1"/>
                <c:pt idx="0">
                  <c:v>London</c:v>
                </c:pt>
              </c:strCache>
            </c:strRef>
          </c:tx>
          <c:spPr>
            <a:ln w="31750">
              <a:solidFill>
                <a:schemeClr val="bg1">
                  <a:lumMod val="50000"/>
                </a:schemeClr>
              </a:solidFill>
              <a:prstDash val="solid"/>
            </a:ln>
          </c:spPr>
          <c:marker>
            <c:symbol val="none"/>
          </c:marker>
          <c:cat>
            <c:strRef>
              <c:f>'26'!$AD$27:$AD$58</c:f>
              <c:strCache>
                <c:ptCount val="32"/>
                <c:pt idx="0">
                  <c:v>Richmond</c:v>
                </c:pt>
                <c:pt idx="1">
                  <c:v>Haringey</c:v>
                </c:pt>
                <c:pt idx="2">
                  <c:v>Kensington and Chelsea</c:v>
                </c:pt>
                <c:pt idx="3">
                  <c:v>Hammersmith and Fulham</c:v>
                </c:pt>
                <c:pt idx="4">
                  <c:v>Wandsworth</c:v>
                </c:pt>
                <c:pt idx="5">
                  <c:v>Kingston</c:v>
                </c:pt>
                <c:pt idx="6">
                  <c:v>Lambeth</c:v>
                </c:pt>
                <c:pt idx="7">
                  <c:v>Barnet</c:v>
                </c:pt>
                <c:pt idx="8">
                  <c:v>Southwark</c:v>
                </c:pt>
                <c:pt idx="9">
                  <c:v>Camden</c:v>
                </c:pt>
                <c:pt idx="10">
                  <c:v>Islington</c:v>
                </c:pt>
                <c:pt idx="11">
                  <c:v>Lewisham</c:v>
                </c:pt>
                <c:pt idx="12">
                  <c:v>Hackney</c:v>
                </c:pt>
                <c:pt idx="13">
                  <c:v>Enfield</c:v>
                </c:pt>
                <c:pt idx="14">
                  <c:v>Harrow</c:v>
                </c:pt>
                <c:pt idx="15">
                  <c:v>Sutton</c:v>
                </c:pt>
                <c:pt idx="16">
                  <c:v>Hounslow</c:v>
                </c:pt>
                <c:pt idx="17">
                  <c:v>Bromley</c:v>
                </c:pt>
                <c:pt idx="18">
                  <c:v>Croydon</c:v>
                </c:pt>
                <c:pt idx="19">
                  <c:v>Ealing</c:v>
                </c:pt>
                <c:pt idx="20">
                  <c:v>Merton</c:v>
                </c:pt>
                <c:pt idx="21">
                  <c:v>Greenwich</c:v>
                </c:pt>
                <c:pt idx="22">
                  <c:v>Tower Hamlets</c:v>
                </c:pt>
                <c:pt idx="23">
                  <c:v>Westminster</c:v>
                </c:pt>
                <c:pt idx="24">
                  <c:v>Waltham Forest</c:v>
                </c:pt>
                <c:pt idx="25">
                  <c:v>Hillingdon</c:v>
                </c:pt>
                <c:pt idx="26">
                  <c:v>Redbridge</c:v>
                </c:pt>
                <c:pt idx="27">
                  <c:v>Bexley</c:v>
                </c:pt>
                <c:pt idx="28">
                  <c:v>Brent</c:v>
                </c:pt>
                <c:pt idx="29">
                  <c:v>Havering</c:v>
                </c:pt>
                <c:pt idx="30">
                  <c:v>Barking and Dagenham</c:v>
                </c:pt>
                <c:pt idx="31">
                  <c:v>Newham</c:v>
                </c:pt>
              </c:strCache>
            </c:strRef>
          </c:cat>
          <c:val>
            <c:numRef>
              <c:f>'26'!$AH$27:$AH$58</c:f>
              <c:numCache>
                <c:formatCode>General</c:formatCode>
                <c:ptCount val="32"/>
                <c:pt idx="0">
                  <c:v>30.04</c:v>
                </c:pt>
                <c:pt idx="1">
                  <c:v>30.04</c:v>
                </c:pt>
                <c:pt idx="2">
                  <c:v>30.04</c:v>
                </c:pt>
                <c:pt idx="3">
                  <c:v>30.04</c:v>
                </c:pt>
                <c:pt idx="4">
                  <c:v>30.04</c:v>
                </c:pt>
                <c:pt idx="5">
                  <c:v>30.04</c:v>
                </c:pt>
                <c:pt idx="6">
                  <c:v>30.04</c:v>
                </c:pt>
                <c:pt idx="7">
                  <c:v>30.04</c:v>
                </c:pt>
                <c:pt idx="8">
                  <c:v>30.04</c:v>
                </c:pt>
                <c:pt idx="9">
                  <c:v>30.04</c:v>
                </c:pt>
                <c:pt idx="10">
                  <c:v>30.04</c:v>
                </c:pt>
                <c:pt idx="11">
                  <c:v>30.04</c:v>
                </c:pt>
                <c:pt idx="12">
                  <c:v>30.04</c:v>
                </c:pt>
                <c:pt idx="13">
                  <c:v>30.04</c:v>
                </c:pt>
                <c:pt idx="14">
                  <c:v>30.04</c:v>
                </c:pt>
                <c:pt idx="15">
                  <c:v>30.04</c:v>
                </c:pt>
                <c:pt idx="16">
                  <c:v>30.04</c:v>
                </c:pt>
                <c:pt idx="17">
                  <c:v>30.04</c:v>
                </c:pt>
                <c:pt idx="18">
                  <c:v>30.04</c:v>
                </c:pt>
                <c:pt idx="19">
                  <c:v>30.04</c:v>
                </c:pt>
                <c:pt idx="20">
                  <c:v>30.04</c:v>
                </c:pt>
                <c:pt idx="21">
                  <c:v>30.04</c:v>
                </c:pt>
                <c:pt idx="22">
                  <c:v>30.04</c:v>
                </c:pt>
                <c:pt idx="23">
                  <c:v>30.04</c:v>
                </c:pt>
                <c:pt idx="24">
                  <c:v>30.04</c:v>
                </c:pt>
                <c:pt idx="25">
                  <c:v>30.04</c:v>
                </c:pt>
                <c:pt idx="26">
                  <c:v>30.04</c:v>
                </c:pt>
                <c:pt idx="27">
                  <c:v>30.04</c:v>
                </c:pt>
                <c:pt idx="28">
                  <c:v>30.04</c:v>
                </c:pt>
                <c:pt idx="29">
                  <c:v>30.04</c:v>
                </c:pt>
                <c:pt idx="30">
                  <c:v>30.04</c:v>
                </c:pt>
                <c:pt idx="31">
                  <c:v>30.04</c:v>
                </c:pt>
              </c:numCache>
            </c:numRef>
          </c:val>
          <c:smooth val="0"/>
          <c:extLst>
            <c:ext xmlns:c16="http://schemas.microsoft.com/office/drawing/2014/chart" uri="{C3380CC4-5D6E-409C-BE32-E72D297353CC}">
              <c16:uniqueId val="{00000003-C0CC-7440-B5D7-D42FA76EB7D2}"/>
            </c:ext>
          </c:extLst>
        </c:ser>
        <c:ser>
          <c:idx val="4"/>
          <c:order val="4"/>
          <c:tx>
            <c:strRef>
              <c:f>'26'!$AI$26</c:f>
              <c:strCache>
                <c:ptCount val="1"/>
                <c:pt idx="0">
                  <c:v>England</c:v>
                </c:pt>
              </c:strCache>
            </c:strRef>
          </c:tx>
          <c:spPr>
            <a:ln w="31750">
              <a:solidFill>
                <a:schemeClr val="tx1"/>
              </a:solidFill>
              <a:prstDash val="solid"/>
            </a:ln>
          </c:spPr>
          <c:marker>
            <c:symbol val="none"/>
          </c:marker>
          <c:cat>
            <c:strRef>
              <c:f>'26'!$AD$27:$AD$58</c:f>
              <c:strCache>
                <c:ptCount val="32"/>
                <c:pt idx="0">
                  <c:v>Richmond</c:v>
                </c:pt>
                <c:pt idx="1">
                  <c:v>Haringey</c:v>
                </c:pt>
                <c:pt idx="2">
                  <c:v>Kensington and Chelsea</c:v>
                </c:pt>
                <c:pt idx="3">
                  <c:v>Hammersmith and Fulham</c:v>
                </c:pt>
                <c:pt idx="4">
                  <c:v>Wandsworth</c:v>
                </c:pt>
                <c:pt idx="5">
                  <c:v>Kingston</c:v>
                </c:pt>
                <c:pt idx="6">
                  <c:v>Lambeth</c:v>
                </c:pt>
                <c:pt idx="7">
                  <c:v>Barnet</c:v>
                </c:pt>
                <c:pt idx="8">
                  <c:v>Southwark</c:v>
                </c:pt>
                <c:pt idx="9">
                  <c:v>Camden</c:v>
                </c:pt>
                <c:pt idx="10">
                  <c:v>Islington</c:v>
                </c:pt>
                <c:pt idx="11">
                  <c:v>Lewisham</c:v>
                </c:pt>
                <c:pt idx="12">
                  <c:v>Hackney</c:v>
                </c:pt>
                <c:pt idx="13">
                  <c:v>Enfield</c:v>
                </c:pt>
                <c:pt idx="14">
                  <c:v>Harrow</c:v>
                </c:pt>
                <c:pt idx="15">
                  <c:v>Sutton</c:v>
                </c:pt>
                <c:pt idx="16">
                  <c:v>Hounslow</c:v>
                </c:pt>
                <c:pt idx="17">
                  <c:v>Bromley</c:v>
                </c:pt>
                <c:pt idx="18">
                  <c:v>Croydon</c:v>
                </c:pt>
                <c:pt idx="19">
                  <c:v>Ealing</c:v>
                </c:pt>
                <c:pt idx="20">
                  <c:v>Merton</c:v>
                </c:pt>
                <c:pt idx="21">
                  <c:v>Greenwich</c:v>
                </c:pt>
                <c:pt idx="22">
                  <c:v>Tower Hamlets</c:v>
                </c:pt>
                <c:pt idx="23">
                  <c:v>Westminster</c:v>
                </c:pt>
                <c:pt idx="24">
                  <c:v>Waltham Forest</c:v>
                </c:pt>
                <c:pt idx="25">
                  <c:v>Hillingdon</c:v>
                </c:pt>
                <c:pt idx="26">
                  <c:v>Redbridge</c:v>
                </c:pt>
                <c:pt idx="27">
                  <c:v>Bexley</c:v>
                </c:pt>
                <c:pt idx="28">
                  <c:v>Brent</c:v>
                </c:pt>
                <c:pt idx="29">
                  <c:v>Havering</c:v>
                </c:pt>
                <c:pt idx="30">
                  <c:v>Barking and Dagenham</c:v>
                </c:pt>
                <c:pt idx="31">
                  <c:v>Newham</c:v>
                </c:pt>
              </c:strCache>
            </c:strRef>
          </c:cat>
          <c:val>
            <c:numRef>
              <c:f>'26'!$AI$27:$AI$58</c:f>
              <c:numCache>
                <c:formatCode>General</c:formatCode>
                <c:ptCount val="32"/>
                <c:pt idx="0">
                  <c:v>31</c:v>
                </c:pt>
                <c:pt idx="1">
                  <c:v>31</c:v>
                </c:pt>
                <c:pt idx="2">
                  <c:v>31</c:v>
                </c:pt>
                <c:pt idx="3">
                  <c:v>31</c:v>
                </c:pt>
                <c:pt idx="4">
                  <c:v>31</c:v>
                </c:pt>
                <c:pt idx="5">
                  <c:v>31</c:v>
                </c:pt>
                <c:pt idx="6">
                  <c:v>31</c:v>
                </c:pt>
                <c:pt idx="7">
                  <c:v>31</c:v>
                </c:pt>
                <c:pt idx="8">
                  <c:v>31</c:v>
                </c:pt>
                <c:pt idx="9">
                  <c:v>31</c:v>
                </c:pt>
                <c:pt idx="10">
                  <c:v>31</c:v>
                </c:pt>
                <c:pt idx="11">
                  <c:v>31</c:v>
                </c:pt>
                <c:pt idx="12">
                  <c:v>31</c:v>
                </c:pt>
                <c:pt idx="13">
                  <c:v>31</c:v>
                </c:pt>
                <c:pt idx="14">
                  <c:v>31</c:v>
                </c:pt>
                <c:pt idx="15">
                  <c:v>31</c:v>
                </c:pt>
                <c:pt idx="16">
                  <c:v>31</c:v>
                </c:pt>
                <c:pt idx="17">
                  <c:v>31</c:v>
                </c:pt>
                <c:pt idx="18">
                  <c:v>31</c:v>
                </c:pt>
                <c:pt idx="19">
                  <c:v>31</c:v>
                </c:pt>
                <c:pt idx="20">
                  <c:v>31</c:v>
                </c:pt>
                <c:pt idx="21">
                  <c:v>31</c:v>
                </c:pt>
                <c:pt idx="22">
                  <c:v>31</c:v>
                </c:pt>
                <c:pt idx="23">
                  <c:v>31</c:v>
                </c:pt>
                <c:pt idx="24">
                  <c:v>31</c:v>
                </c:pt>
                <c:pt idx="25">
                  <c:v>31</c:v>
                </c:pt>
                <c:pt idx="26">
                  <c:v>31</c:v>
                </c:pt>
                <c:pt idx="27">
                  <c:v>31</c:v>
                </c:pt>
                <c:pt idx="28">
                  <c:v>31</c:v>
                </c:pt>
                <c:pt idx="29">
                  <c:v>31</c:v>
                </c:pt>
                <c:pt idx="30">
                  <c:v>31</c:v>
                </c:pt>
                <c:pt idx="31">
                  <c:v>31</c:v>
                </c:pt>
              </c:numCache>
            </c:numRef>
          </c:val>
          <c:smooth val="0"/>
          <c:extLst>
            <c:ext xmlns:c16="http://schemas.microsoft.com/office/drawing/2014/chart" uri="{C3380CC4-5D6E-409C-BE32-E72D297353CC}">
              <c16:uniqueId val="{00000004-C0CC-7440-B5D7-D42FA76EB7D2}"/>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'26'!$U$4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'26'!$Y$1</c:f>
              <c:strCache>
                <c:ptCount val="1"/>
                <c:pt idx="0">
                  <c:v>England</c:v>
                </c:pt>
              </c:strCache>
            </c:strRef>
          </c:tx>
          <c:spPr>
            <a:ln w="38100">
              <a:solidFill>
                <a:schemeClr val="tx1"/>
              </a:solidFill>
              <a:prstDash val="solid"/>
            </a:ln>
          </c:spPr>
          <c:marker>
            <c:symbol val="none"/>
          </c:marker>
          <c:cat>
            <c:strRef>
              <c:f>'26'!$X$2:$X$4</c:f>
              <c:strCache>
                <c:ptCount val="3"/>
                <c:pt idx="0">
                  <c:v>2020/21</c:v>
                </c:pt>
                <c:pt idx="1">
                  <c:v>2021/22</c:v>
                </c:pt>
                <c:pt idx="2">
                  <c:v>2022/23</c:v>
                </c:pt>
              </c:strCache>
            </c:strRef>
          </c:cat>
          <c:val>
            <c:numRef>
              <c:f>'26'!$Y$2:$Y$4</c:f>
              <c:numCache>
                <c:formatCode>General</c:formatCode>
                <c:ptCount val="3"/>
                <c:pt idx="0">
                  <c:v>34.869999999999997</c:v>
                </c:pt>
                <c:pt idx="1">
                  <c:v>32.49</c:v>
                </c:pt>
                <c:pt idx="2">
                  <c:v>31</c:v>
                </c:pt>
              </c:numCache>
            </c:numRef>
          </c:val>
          <c:smooth val="0"/>
          <c:extLst>
            <c:ext xmlns:c16="http://schemas.microsoft.com/office/drawing/2014/chart" uri="{C3380CC4-5D6E-409C-BE32-E72D297353CC}">
              <c16:uniqueId val="{00000000-EC07-B045-BC07-0817E31529C0}"/>
            </c:ext>
          </c:extLst>
        </c:ser>
        <c:ser>
          <c:idx val="1"/>
          <c:order val="1"/>
          <c:tx>
            <c:strRef>
              <c:f>'26'!$Z$1</c:f>
              <c:strCache>
                <c:ptCount val="1"/>
                <c:pt idx="0">
                  <c:v>London</c:v>
                </c:pt>
              </c:strCache>
            </c:strRef>
          </c:tx>
          <c:spPr>
            <a:ln w="38100">
              <a:solidFill>
                <a:schemeClr val="bg1">
                  <a:lumMod val="50000"/>
                </a:schemeClr>
              </a:solidFill>
              <a:prstDash val="solid"/>
            </a:ln>
          </c:spPr>
          <c:marker>
            <c:symbol val="none"/>
          </c:marker>
          <c:cat>
            <c:strRef>
              <c:f>'26'!$X$2:$X$4</c:f>
              <c:strCache>
                <c:ptCount val="3"/>
                <c:pt idx="0">
                  <c:v>2020/21</c:v>
                </c:pt>
                <c:pt idx="1">
                  <c:v>2021/22</c:v>
                </c:pt>
                <c:pt idx="2">
                  <c:v>2022/23</c:v>
                </c:pt>
              </c:strCache>
            </c:strRef>
          </c:cat>
          <c:val>
            <c:numRef>
              <c:f>'26'!$Z$2:$Z$4</c:f>
              <c:numCache>
                <c:formatCode>General</c:formatCode>
                <c:ptCount val="3"/>
                <c:pt idx="0">
                  <c:v>34.04</c:v>
                </c:pt>
                <c:pt idx="1">
                  <c:v>31.53</c:v>
                </c:pt>
                <c:pt idx="2">
                  <c:v>30.04</c:v>
                </c:pt>
              </c:numCache>
            </c:numRef>
          </c:val>
          <c:smooth val="0"/>
          <c:extLst>
            <c:ext xmlns:c16="http://schemas.microsoft.com/office/drawing/2014/chart" uri="{C3380CC4-5D6E-409C-BE32-E72D297353CC}">
              <c16:uniqueId val="{00000001-EC07-B045-BC07-0817E31529C0}"/>
            </c:ext>
          </c:extLst>
        </c:ser>
        <c:ser>
          <c:idx val="2"/>
          <c:order val="2"/>
          <c:tx>
            <c:strRef>
              <c:f>'26'!$AA$1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'26'!$X$2:$X$4</c:f>
              <c:strCache>
                <c:ptCount val="3"/>
                <c:pt idx="0">
                  <c:v>2020/21</c:v>
                </c:pt>
                <c:pt idx="1">
                  <c:v>2021/22</c:v>
                </c:pt>
                <c:pt idx="2">
                  <c:v>2022/23</c:v>
                </c:pt>
              </c:strCache>
            </c:strRef>
          </c:cat>
          <c:val>
            <c:numRef>
              <c:f>'26'!$AA$2:$AA$4</c:f>
              <c:numCache>
                <c:formatCode>General</c:formatCode>
                <c:ptCount val="3"/>
                <c:pt idx="0">
                  <c:v>45.73</c:v>
                </c:pt>
                <c:pt idx="1">
                  <c:v>38.64</c:v>
                </c:pt>
                <c:pt idx="2">
                  <c:v>40.98753</c:v>
                </c:pt>
              </c:numCache>
            </c:numRef>
          </c:val>
          <c:smooth val="0"/>
          <c:extLst>
            <c:ext xmlns:c16="http://schemas.microsoft.com/office/drawing/2014/chart" uri="{C3380CC4-5D6E-409C-BE32-E72D297353CC}">
              <c16:uniqueId val="{00000002-EC07-B045-BC07-0817E31529C0}"/>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'26'!$U$4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'27'!$AE$26</c:f>
              <c:strCache>
                <c:ptCount val="1"/>
                <c:pt idx="0">
                  <c:v>Richmond</c:v>
                </c:pt>
              </c:strCache>
            </c:strRef>
          </c:tx>
          <c:spPr>
            <a:solidFill>
              <a:srgbClr val="7030A0"/>
            </a:solidFill>
            <a:ln>
              <a:solidFill>
                <a:schemeClr val="accent4">
                  <a:lumMod val="50000"/>
                </a:schemeClr>
              </a:solidFill>
              <a:prstDash val="solid"/>
            </a:ln>
          </c:spPr>
          <c:invertIfNegative val="0"/>
          <c:cat>
            <c:strRef>
              <c:f>'27'!$AD$27:$AD$58</c:f>
              <c:strCache>
                <c:ptCount val="32"/>
                <c:pt idx="0">
                  <c:v>Wandsworth</c:v>
                </c:pt>
                <c:pt idx="1">
                  <c:v>Islington</c:v>
                </c:pt>
                <c:pt idx="2">
                  <c:v>Richmond</c:v>
                </c:pt>
                <c:pt idx="3">
                  <c:v>Barnet</c:v>
                </c:pt>
                <c:pt idx="4">
                  <c:v>Hammersmith and Fulham</c:v>
                </c:pt>
                <c:pt idx="5">
                  <c:v>Camden</c:v>
                </c:pt>
                <c:pt idx="6">
                  <c:v>Sutton</c:v>
                </c:pt>
                <c:pt idx="7">
                  <c:v>Southwark</c:v>
                </c:pt>
                <c:pt idx="8">
                  <c:v>Lambeth</c:v>
                </c:pt>
                <c:pt idx="9">
                  <c:v>Lewisham</c:v>
                </c:pt>
                <c:pt idx="10">
                  <c:v>Kingston</c:v>
                </c:pt>
                <c:pt idx="11">
                  <c:v>Kensington and Chelsea</c:v>
                </c:pt>
                <c:pt idx="12">
                  <c:v>Haringey</c:v>
                </c:pt>
                <c:pt idx="13">
                  <c:v>Ealing</c:v>
                </c:pt>
                <c:pt idx="14">
                  <c:v>Westminster</c:v>
                </c:pt>
                <c:pt idx="15">
                  <c:v>Hackney</c:v>
                </c:pt>
                <c:pt idx="16">
                  <c:v>Tower Hamlets</c:v>
                </c:pt>
                <c:pt idx="17">
                  <c:v>Bromley</c:v>
                </c:pt>
                <c:pt idx="18">
                  <c:v>Merton</c:v>
                </c:pt>
                <c:pt idx="19">
                  <c:v>Croydon</c:v>
                </c:pt>
                <c:pt idx="20">
                  <c:v>Havering</c:v>
                </c:pt>
                <c:pt idx="21">
                  <c:v>Greenwich</c:v>
                </c:pt>
                <c:pt idx="22">
                  <c:v>Bexley</c:v>
                </c:pt>
                <c:pt idx="23">
                  <c:v>Enfield</c:v>
                </c:pt>
                <c:pt idx="24">
                  <c:v>Harrow</c:v>
                </c:pt>
                <c:pt idx="25">
                  <c:v>Brent</c:v>
                </c:pt>
                <c:pt idx="26">
                  <c:v>Waltham Forest</c:v>
                </c:pt>
                <c:pt idx="27">
                  <c:v>Hillingdon</c:v>
                </c:pt>
                <c:pt idx="28">
                  <c:v>Redbridge</c:v>
                </c:pt>
                <c:pt idx="29">
                  <c:v>Newham</c:v>
                </c:pt>
                <c:pt idx="30">
                  <c:v>Hounslow</c:v>
                </c:pt>
                <c:pt idx="31">
                  <c:v>Barking and Dagenham</c:v>
                </c:pt>
              </c:strCache>
            </c:strRef>
          </c:cat>
          <c:val>
            <c:numRef>
              <c:f>'27'!$AE$27:$AE$58</c:f>
              <c:numCache>
                <c:formatCode>General</c:formatCode>
                <c:ptCount val="32"/>
                <c:pt idx="0">
                  <c:v>0</c:v>
                </c:pt>
                <c:pt idx="1">
                  <c:v>0</c:v>
                </c:pt>
                <c:pt idx="2">
                  <c:v>74.849050000000005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F745-5940-A7AE-B43012BFFE3E}"/>
            </c:ext>
          </c:extLst>
        </c:ser>
        <c:ser>
          <c:idx val="1"/>
          <c:order val="1"/>
          <c:tx>
            <c:strRef>
              <c:f>'27'!$AF$26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'27'!$AD$27:$AD$58</c:f>
              <c:strCache>
                <c:ptCount val="32"/>
                <c:pt idx="0">
                  <c:v>Wandsworth</c:v>
                </c:pt>
                <c:pt idx="1">
                  <c:v>Islington</c:v>
                </c:pt>
                <c:pt idx="2">
                  <c:v>Richmond</c:v>
                </c:pt>
                <c:pt idx="3">
                  <c:v>Barnet</c:v>
                </c:pt>
                <c:pt idx="4">
                  <c:v>Hammersmith and Fulham</c:v>
                </c:pt>
                <c:pt idx="5">
                  <c:v>Camden</c:v>
                </c:pt>
                <c:pt idx="6">
                  <c:v>Sutton</c:v>
                </c:pt>
                <c:pt idx="7">
                  <c:v>Southwark</c:v>
                </c:pt>
                <c:pt idx="8">
                  <c:v>Lambeth</c:v>
                </c:pt>
                <c:pt idx="9">
                  <c:v>Lewisham</c:v>
                </c:pt>
                <c:pt idx="10">
                  <c:v>Kingston</c:v>
                </c:pt>
                <c:pt idx="11">
                  <c:v>Kensington and Chelsea</c:v>
                </c:pt>
                <c:pt idx="12">
                  <c:v>Haringey</c:v>
                </c:pt>
                <c:pt idx="13">
                  <c:v>Ealing</c:v>
                </c:pt>
                <c:pt idx="14">
                  <c:v>Westminster</c:v>
                </c:pt>
                <c:pt idx="15">
                  <c:v>Hackney</c:v>
                </c:pt>
                <c:pt idx="16">
                  <c:v>Tower Hamlets</c:v>
                </c:pt>
                <c:pt idx="17">
                  <c:v>Bromley</c:v>
                </c:pt>
                <c:pt idx="18">
                  <c:v>Merton</c:v>
                </c:pt>
                <c:pt idx="19">
                  <c:v>Croydon</c:v>
                </c:pt>
                <c:pt idx="20">
                  <c:v>Havering</c:v>
                </c:pt>
                <c:pt idx="21">
                  <c:v>Greenwich</c:v>
                </c:pt>
                <c:pt idx="22">
                  <c:v>Bexley</c:v>
                </c:pt>
                <c:pt idx="23">
                  <c:v>Enfield</c:v>
                </c:pt>
                <c:pt idx="24">
                  <c:v>Harrow</c:v>
                </c:pt>
                <c:pt idx="25">
                  <c:v>Brent</c:v>
                </c:pt>
                <c:pt idx="26">
                  <c:v>Waltham Forest</c:v>
                </c:pt>
                <c:pt idx="27">
                  <c:v>Hillingdon</c:v>
                </c:pt>
                <c:pt idx="28">
                  <c:v>Redbridge</c:v>
                </c:pt>
                <c:pt idx="29">
                  <c:v>Newham</c:v>
                </c:pt>
                <c:pt idx="30">
                  <c:v>Hounslow</c:v>
                </c:pt>
                <c:pt idx="31">
                  <c:v>Barking and Dagenham</c:v>
                </c:pt>
              </c:strCache>
            </c:strRef>
          </c:cat>
          <c:val>
            <c:numRef>
              <c:f>'27'!$AF$27:$AF$58</c:f>
              <c:numCache>
                <c:formatCode>General</c:formatCode>
                <c:ptCount val="32"/>
                <c:pt idx="0">
                  <c:v>0</c:v>
                </c:pt>
                <c:pt idx="1">
                  <c:v>0</c:v>
                </c:pt>
                <c:pt idx="2">
                  <c:v>0</c:v>
                </c:pt>
                <c:pt idx="3">
                  <c:v>73.895989999999998</c:v>
                </c:pt>
                <c:pt idx="4">
                  <c:v>0</c:v>
                </c:pt>
                <c:pt idx="5">
                  <c:v>0</c:v>
                </c:pt>
                <c:pt idx="6">
                  <c:v>73.304140000000004</c:v>
                </c:pt>
                <c:pt idx="7">
                  <c:v>0</c:v>
                </c:pt>
                <c:pt idx="8">
                  <c:v>0</c:v>
                </c:pt>
                <c:pt idx="9">
                  <c:v>0</c:v>
                </c:pt>
                <c:pt idx="10">
                  <c:v>69.884720000000002</c:v>
                </c:pt>
                <c:pt idx="11">
                  <c:v>0</c:v>
                </c:pt>
                <c:pt idx="12">
                  <c:v>0</c:v>
                </c:pt>
                <c:pt idx="13">
                  <c:v>0</c:v>
                </c:pt>
                <c:pt idx="14">
                  <c:v>0</c:v>
                </c:pt>
                <c:pt idx="15">
                  <c:v>0</c:v>
                </c:pt>
                <c:pt idx="16">
                  <c:v>0</c:v>
                </c:pt>
                <c:pt idx="17">
                  <c:v>66.756169999999997</c:v>
                </c:pt>
                <c:pt idx="18">
                  <c:v>65.245350000000002</c:v>
                </c:pt>
                <c:pt idx="19">
                  <c:v>0</c:v>
                </c:pt>
                <c:pt idx="20">
                  <c:v>0</c:v>
                </c:pt>
                <c:pt idx="21">
                  <c:v>0</c:v>
                </c:pt>
                <c:pt idx="22">
                  <c:v>0</c:v>
                </c:pt>
                <c:pt idx="23">
                  <c:v>0</c:v>
                </c:pt>
                <c:pt idx="24">
                  <c:v>60.116140000000001</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F745-5940-A7AE-B43012BFFE3E}"/>
            </c:ext>
          </c:extLst>
        </c:ser>
        <c:ser>
          <c:idx val="2"/>
          <c:order val="2"/>
          <c:tx>
            <c:strRef>
              <c:f>'27'!$AG$26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'27'!$AD$27:$AD$58</c:f>
              <c:strCache>
                <c:ptCount val="32"/>
                <c:pt idx="0">
                  <c:v>Wandsworth</c:v>
                </c:pt>
                <c:pt idx="1">
                  <c:v>Islington</c:v>
                </c:pt>
                <c:pt idx="2">
                  <c:v>Richmond</c:v>
                </c:pt>
                <c:pt idx="3">
                  <c:v>Barnet</c:v>
                </c:pt>
                <c:pt idx="4">
                  <c:v>Hammersmith and Fulham</c:v>
                </c:pt>
                <c:pt idx="5">
                  <c:v>Camden</c:v>
                </c:pt>
                <c:pt idx="6">
                  <c:v>Sutton</c:v>
                </c:pt>
                <c:pt idx="7">
                  <c:v>Southwark</c:v>
                </c:pt>
                <c:pt idx="8">
                  <c:v>Lambeth</c:v>
                </c:pt>
                <c:pt idx="9">
                  <c:v>Lewisham</c:v>
                </c:pt>
                <c:pt idx="10">
                  <c:v>Kingston</c:v>
                </c:pt>
                <c:pt idx="11">
                  <c:v>Kensington and Chelsea</c:v>
                </c:pt>
                <c:pt idx="12">
                  <c:v>Haringey</c:v>
                </c:pt>
                <c:pt idx="13">
                  <c:v>Ealing</c:v>
                </c:pt>
                <c:pt idx="14">
                  <c:v>Westminster</c:v>
                </c:pt>
                <c:pt idx="15">
                  <c:v>Hackney</c:v>
                </c:pt>
                <c:pt idx="16">
                  <c:v>Tower Hamlets</c:v>
                </c:pt>
                <c:pt idx="17">
                  <c:v>Bromley</c:v>
                </c:pt>
                <c:pt idx="18">
                  <c:v>Merton</c:v>
                </c:pt>
                <c:pt idx="19">
                  <c:v>Croydon</c:v>
                </c:pt>
                <c:pt idx="20">
                  <c:v>Havering</c:v>
                </c:pt>
                <c:pt idx="21">
                  <c:v>Greenwich</c:v>
                </c:pt>
                <c:pt idx="22">
                  <c:v>Bexley</c:v>
                </c:pt>
                <c:pt idx="23">
                  <c:v>Enfield</c:v>
                </c:pt>
                <c:pt idx="24">
                  <c:v>Harrow</c:v>
                </c:pt>
                <c:pt idx="25">
                  <c:v>Brent</c:v>
                </c:pt>
                <c:pt idx="26">
                  <c:v>Waltham Forest</c:v>
                </c:pt>
                <c:pt idx="27">
                  <c:v>Hillingdon</c:v>
                </c:pt>
                <c:pt idx="28">
                  <c:v>Redbridge</c:v>
                </c:pt>
                <c:pt idx="29">
                  <c:v>Newham</c:v>
                </c:pt>
                <c:pt idx="30">
                  <c:v>Hounslow</c:v>
                </c:pt>
                <c:pt idx="31">
                  <c:v>Barking and Dagenham</c:v>
                </c:pt>
              </c:strCache>
            </c:strRef>
          </c:cat>
          <c:val>
            <c:numRef>
              <c:f>'27'!$AG$27:$AG$58</c:f>
              <c:numCache>
                <c:formatCode>General</c:formatCode>
                <c:ptCount val="32"/>
                <c:pt idx="0">
                  <c:v>78.68186</c:v>
                </c:pt>
                <c:pt idx="1">
                  <c:v>74.921999999999997</c:v>
                </c:pt>
                <c:pt idx="2">
                  <c:v>0</c:v>
                </c:pt>
                <c:pt idx="3">
                  <c:v>0</c:v>
                </c:pt>
                <c:pt idx="4">
                  <c:v>73.346559999999997</c:v>
                </c:pt>
                <c:pt idx="5">
                  <c:v>73.328289999999996</c:v>
                </c:pt>
                <c:pt idx="6">
                  <c:v>0</c:v>
                </c:pt>
                <c:pt idx="7">
                  <c:v>72.584699999999998</c:v>
                </c:pt>
                <c:pt idx="8">
                  <c:v>72.361369999999994</c:v>
                </c:pt>
                <c:pt idx="9">
                  <c:v>69.900530000000003</c:v>
                </c:pt>
                <c:pt idx="10">
                  <c:v>0</c:v>
                </c:pt>
                <c:pt idx="11">
                  <c:v>69.254400000000004</c:v>
                </c:pt>
                <c:pt idx="12">
                  <c:v>69.006249999999994</c:v>
                </c:pt>
                <c:pt idx="13">
                  <c:v>68.598550000000003</c:v>
                </c:pt>
                <c:pt idx="14">
                  <c:v>67.882750000000001</c:v>
                </c:pt>
                <c:pt idx="15">
                  <c:v>67.684950000000001</c:v>
                </c:pt>
                <c:pt idx="16">
                  <c:v>66.788579999999996</c:v>
                </c:pt>
                <c:pt idx="17">
                  <c:v>0</c:v>
                </c:pt>
                <c:pt idx="18">
                  <c:v>0</c:v>
                </c:pt>
                <c:pt idx="19">
                  <c:v>64.742630000000005</c:v>
                </c:pt>
                <c:pt idx="20">
                  <c:v>64.136129999999994</c:v>
                </c:pt>
                <c:pt idx="21">
                  <c:v>63.322800000000001</c:v>
                </c:pt>
                <c:pt idx="22">
                  <c:v>63.01276</c:v>
                </c:pt>
                <c:pt idx="23">
                  <c:v>60.207900000000002</c:v>
                </c:pt>
                <c:pt idx="24">
                  <c:v>0</c:v>
                </c:pt>
                <c:pt idx="25">
                  <c:v>59.65213</c:v>
                </c:pt>
                <c:pt idx="26">
                  <c:v>59.389249999999997</c:v>
                </c:pt>
                <c:pt idx="27">
                  <c:v>59.35633</c:v>
                </c:pt>
                <c:pt idx="28">
                  <c:v>58.311880000000002</c:v>
                </c:pt>
                <c:pt idx="29">
                  <c:v>58.143329999999999</c:v>
                </c:pt>
                <c:pt idx="30">
                  <c:v>55.810049999999997</c:v>
                </c:pt>
                <c:pt idx="31">
                  <c:v>51.402909999999999</c:v>
                </c:pt>
              </c:numCache>
            </c:numRef>
          </c:val>
          <c:extLst>
            <c:ext xmlns:c16="http://schemas.microsoft.com/office/drawing/2014/chart" uri="{C3380CC4-5D6E-409C-BE32-E72D297353CC}">
              <c16:uniqueId val="{00000002-F745-5940-A7AE-B43012BFFE3E}"/>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'27'!$AH$26</c:f>
              <c:strCache>
                <c:ptCount val="1"/>
                <c:pt idx="0">
                  <c:v>London</c:v>
                </c:pt>
              </c:strCache>
            </c:strRef>
          </c:tx>
          <c:spPr>
            <a:ln w="31750">
              <a:solidFill>
                <a:schemeClr val="bg1">
                  <a:lumMod val="50000"/>
                </a:schemeClr>
              </a:solidFill>
              <a:prstDash val="solid"/>
            </a:ln>
          </c:spPr>
          <c:marker>
            <c:symbol val="none"/>
          </c:marker>
          <c:cat>
            <c:strRef>
              <c:f>'27'!$AD$27:$AD$58</c:f>
              <c:strCache>
                <c:ptCount val="32"/>
                <c:pt idx="0">
                  <c:v>Wandsworth</c:v>
                </c:pt>
                <c:pt idx="1">
                  <c:v>Islington</c:v>
                </c:pt>
                <c:pt idx="2">
                  <c:v>Richmond</c:v>
                </c:pt>
                <c:pt idx="3">
                  <c:v>Barnet</c:v>
                </c:pt>
                <c:pt idx="4">
                  <c:v>Hammersmith and Fulham</c:v>
                </c:pt>
                <c:pt idx="5">
                  <c:v>Camden</c:v>
                </c:pt>
                <c:pt idx="6">
                  <c:v>Sutton</c:v>
                </c:pt>
                <c:pt idx="7">
                  <c:v>Southwark</c:v>
                </c:pt>
                <c:pt idx="8">
                  <c:v>Lambeth</c:v>
                </c:pt>
                <c:pt idx="9">
                  <c:v>Lewisham</c:v>
                </c:pt>
                <c:pt idx="10">
                  <c:v>Kingston</c:v>
                </c:pt>
                <c:pt idx="11">
                  <c:v>Kensington and Chelsea</c:v>
                </c:pt>
                <c:pt idx="12">
                  <c:v>Haringey</c:v>
                </c:pt>
                <c:pt idx="13">
                  <c:v>Ealing</c:v>
                </c:pt>
                <c:pt idx="14">
                  <c:v>Westminster</c:v>
                </c:pt>
                <c:pt idx="15">
                  <c:v>Hackney</c:v>
                </c:pt>
                <c:pt idx="16">
                  <c:v>Tower Hamlets</c:v>
                </c:pt>
                <c:pt idx="17">
                  <c:v>Bromley</c:v>
                </c:pt>
                <c:pt idx="18">
                  <c:v>Merton</c:v>
                </c:pt>
                <c:pt idx="19">
                  <c:v>Croydon</c:v>
                </c:pt>
                <c:pt idx="20">
                  <c:v>Havering</c:v>
                </c:pt>
                <c:pt idx="21">
                  <c:v>Greenwich</c:v>
                </c:pt>
                <c:pt idx="22">
                  <c:v>Bexley</c:v>
                </c:pt>
                <c:pt idx="23">
                  <c:v>Enfield</c:v>
                </c:pt>
                <c:pt idx="24">
                  <c:v>Harrow</c:v>
                </c:pt>
                <c:pt idx="25">
                  <c:v>Brent</c:v>
                </c:pt>
                <c:pt idx="26">
                  <c:v>Waltham Forest</c:v>
                </c:pt>
                <c:pt idx="27">
                  <c:v>Hillingdon</c:v>
                </c:pt>
                <c:pt idx="28">
                  <c:v>Redbridge</c:v>
                </c:pt>
                <c:pt idx="29">
                  <c:v>Newham</c:v>
                </c:pt>
                <c:pt idx="30">
                  <c:v>Hounslow</c:v>
                </c:pt>
                <c:pt idx="31">
                  <c:v>Barking and Dagenham</c:v>
                </c:pt>
              </c:strCache>
            </c:strRef>
          </c:cat>
          <c:val>
            <c:numRef>
              <c:f>'27'!$AH$27:$AH$58</c:f>
              <c:numCache>
                <c:formatCode>General</c:formatCode>
                <c:ptCount val="32"/>
                <c:pt idx="0">
                  <c:v>66.349999999999994</c:v>
                </c:pt>
                <c:pt idx="1">
                  <c:v>66.349999999999994</c:v>
                </c:pt>
                <c:pt idx="2">
                  <c:v>66.349999999999994</c:v>
                </c:pt>
                <c:pt idx="3">
                  <c:v>66.349999999999994</c:v>
                </c:pt>
                <c:pt idx="4">
                  <c:v>66.349999999999994</c:v>
                </c:pt>
                <c:pt idx="5">
                  <c:v>66.349999999999994</c:v>
                </c:pt>
                <c:pt idx="6">
                  <c:v>66.349999999999994</c:v>
                </c:pt>
                <c:pt idx="7">
                  <c:v>66.349999999999994</c:v>
                </c:pt>
                <c:pt idx="8">
                  <c:v>66.349999999999994</c:v>
                </c:pt>
                <c:pt idx="9">
                  <c:v>66.349999999999994</c:v>
                </c:pt>
                <c:pt idx="10">
                  <c:v>66.349999999999994</c:v>
                </c:pt>
                <c:pt idx="11">
                  <c:v>66.349999999999994</c:v>
                </c:pt>
                <c:pt idx="12">
                  <c:v>66.349999999999994</c:v>
                </c:pt>
                <c:pt idx="13">
                  <c:v>66.349999999999994</c:v>
                </c:pt>
                <c:pt idx="14">
                  <c:v>66.349999999999994</c:v>
                </c:pt>
                <c:pt idx="15">
                  <c:v>66.349999999999994</c:v>
                </c:pt>
                <c:pt idx="16">
                  <c:v>66.349999999999994</c:v>
                </c:pt>
                <c:pt idx="17">
                  <c:v>66.349999999999994</c:v>
                </c:pt>
                <c:pt idx="18">
                  <c:v>66.349999999999994</c:v>
                </c:pt>
                <c:pt idx="19">
                  <c:v>66.349999999999994</c:v>
                </c:pt>
                <c:pt idx="20">
                  <c:v>66.349999999999994</c:v>
                </c:pt>
                <c:pt idx="21">
                  <c:v>66.349999999999994</c:v>
                </c:pt>
                <c:pt idx="22">
                  <c:v>66.349999999999994</c:v>
                </c:pt>
                <c:pt idx="23">
                  <c:v>66.349999999999994</c:v>
                </c:pt>
                <c:pt idx="24">
                  <c:v>66.349999999999994</c:v>
                </c:pt>
                <c:pt idx="25">
                  <c:v>66.349999999999994</c:v>
                </c:pt>
                <c:pt idx="26">
                  <c:v>66.349999999999994</c:v>
                </c:pt>
                <c:pt idx="27">
                  <c:v>66.349999999999994</c:v>
                </c:pt>
                <c:pt idx="28">
                  <c:v>66.349999999999994</c:v>
                </c:pt>
                <c:pt idx="29">
                  <c:v>66.349999999999994</c:v>
                </c:pt>
                <c:pt idx="30">
                  <c:v>66.349999999999994</c:v>
                </c:pt>
                <c:pt idx="31">
                  <c:v>66.349999999999994</c:v>
                </c:pt>
              </c:numCache>
            </c:numRef>
          </c:val>
          <c:smooth val="0"/>
          <c:extLst>
            <c:ext xmlns:c16="http://schemas.microsoft.com/office/drawing/2014/chart" uri="{C3380CC4-5D6E-409C-BE32-E72D297353CC}">
              <c16:uniqueId val="{00000003-F745-5940-A7AE-B43012BFFE3E}"/>
            </c:ext>
          </c:extLst>
        </c:ser>
        <c:ser>
          <c:idx val="4"/>
          <c:order val="4"/>
          <c:tx>
            <c:strRef>
              <c:f>'27'!$AI$26</c:f>
              <c:strCache>
                <c:ptCount val="1"/>
                <c:pt idx="0">
                  <c:v>England</c:v>
                </c:pt>
              </c:strCache>
            </c:strRef>
          </c:tx>
          <c:spPr>
            <a:ln w="31750">
              <a:solidFill>
                <a:schemeClr val="tx1"/>
              </a:solidFill>
              <a:prstDash val="solid"/>
            </a:ln>
          </c:spPr>
          <c:marker>
            <c:symbol val="none"/>
          </c:marker>
          <c:cat>
            <c:strRef>
              <c:f>'27'!$AD$27:$AD$58</c:f>
              <c:strCache>
                <c:ptCount val="32"/>
                <c:pt idx="0">
                  <c:v>Wandsworth</c:v>
                </c:pt>
                <c:pt idx="1">
                  <c:v>Islington</c:v>
                </c:pt>
                <c:pt idx="2">
                  <c:v>Richmond</c:v>
                </c:pt>
                <c:pt idx="3">
                  <c:v>Barnet</c:v>
                </c:pt>
                <c:pt idx="4">
                  <c:v>Hammersmith and Fulham</c:v>
                </c:pt>
                <c:pt idx="5">
                  <c:v>Camden</c:v>
                </c:pt>
                <c:pt idx="6">
                  <c:v>Sutton</c:v>
                </c:pt>
                <c:pt idx="7">
                  <c:v>Southwark</c:v>
                </c:pt>
                <c:pt idx="8">
                  <c:v>Lambeth</c:v>
                </c:pt>
                <c:pt idx="9">
                  <c:v>Lewisham</c:v>
                </c:pt>
                <c:pt idx="10">
                  <c:v>Kingston</c:v>
                </c:pt>
                <c:pt idx="11">
                  <c:v>Kensington and Chelsea</c:v>
                </c:pt>
                <c:pt idx="12">
                  <c:v>Haringey</c:v>
                </c:pt>
                <c:pt idx="13">
                  <c:v>Ealing</c:v>
                </c:pt>
                <c:pt idx="14">
                  <c:v>Westminster</c:v>
                </c:pt>
                <c:pt idx="15">
                  <c:v>Hackney</c:v>
                </c:pt>
                <c:pt idx="16">
                  <c:v>Tower Hamlets</c:v>
                </c:pt>
                <c:pt idx="17">
                  <c:v>Bromley</c:v>
                </c:pt>
                <c:pt idx="18">
                  <c:v>Merton</c:v>
                </c:pt>
                <c:pt idx="19">
                  <c:v>Croydon</c:v>
                </c:pt>
                <c:pt idx="20">
                  <c:v>Havering</c:v>
                </c:pt>
                <c:pt idx="21">
                  <c:v>Greenwich</c:v>
                </c:pt>
                <c:pt idx="22">
                  <c:v>Bexley</c:v>
                </c:pt>
                <c:pt idx="23">
                  <c:v>Enfield</c:v>
                </c:pt>
                <c:pt idx="24">
                  <c:v>Harrow</c:v>
                </c:pt>
                <c:pt idx="25">
                  <c:v>Brent</c:v>
                </c:pt>
                <c:pt idx="26">
                  <c:v>Waltham Forest</c:v>
                </c:pt>
                <c:pt idx="27">
                  <c:v>Hillingdon</c:v>
                </c:pt>
                <c:pt idx="28">
                  <c:v>Redbridge</c:v>
                </c:pt>
                <c:pt idx="29">
                  <c:v>Newham</c:v>
                </c:pt>
                <c:pt idx="30">
                  <c:v>Hounslow</c:v>
                </c:pt>
                <c:pt idx="31">
                  <c:v>Barking and Dagenham</c:v>
                </c:pt>
              </c:strCache>
            </c:strRef>
          </c:cat>
          <c:val>
            <c:numRef>
              <c:f>'27'!$AI$27:$AI$58</c:f>
              <c:numCache>
                <c:formatCode>General</c:formatCode>
                <c:ptCount val="32"/>
                <c:pt idx="0">
                  <c:v>67.14</c:v>
                </c:pt>
                <c:pt idx="1">
                  <c:v>67.14</c:v>
                </c:pt>
                <c:pt idx="2">
                  <c:v>67.14</c:v>
                </c:pt>
                <c:pt idx="3">
                  <c:v>67.14</c:v>
                </c:pt>
                <c:pt idx="4">
                  <c:v>67.14</c:v>
                </c:pt>
                <c:pt idx="5">
                  <c:v>67.14</c:v>
                </c:pt>
                <c:pt idx="6">
                  <c:v>67.14</c:v>
                </c:pt>
                <c:pt idx="7">
                  <c:v>67.14</c:v>
                </c:pt>
                <c:pt idx="8">
                  <c:v>67.14</c:v>
                </c:pt>
                <c:pt idx="9">
                  <c:v>67.14</c:v>
                </c:pt>
                <c:pt idx="10">
                  <c:v>67.14</c:v>
                </c:pt>
                <c:pt idx="11">
                  <c:v>67.14</c:v>
                </c:pt>
                <c:pt idx="12">
                  <c:v>67.14</c:v>
                </c:pt>
                <c:pt idx="13">
                  <c:v>67.14</c:v>
                </c:pt>
                <c:pt idx="14">
                  <c:v>67.14</c:v>
                </c:pt>
                <c:pt idx="15">
                  <c:v>67.14</c:v>
                </c:pt>
                <c:pt idx="16">
                  <c:v>67.14</c:v>
                </c:pt>
                <c:pt idx="17">
                  <c:v>67.14</c:v>
                </c:pt>
                <c:pt idx="18">
                  <c:v>67.14</c:v>
                </c:pt>
                <c:pt idx="19">
                  <c:v>67.14</c:v>
                </c:pt>
                <c:pt idx="20">
                  <c:v>67.14</c:v>
                </c:pt>
                <c:pt idx="21">
                  <c:v>67.14</c:v>
                </c:pt>
                <c:pt idx="22">
                  <c:v>67.14</c:v>
                </c:pt>
                <c:pt idx="23">
                  <c:v>67.14</c:v>
                </c:pt>
                <c:pt idx="24">
                  <c:v>67.14</c:v>
                </c:pt>
                <c:pt idx="25">
                  <c:v>67.14</c:v>
                </c:pt>
                <c:pt idx="26">
                  <c:v>67.14</c:v>
                </c:pt>
                <c:pt idx="27">
                  <c:v>67.14</c:v>
                </c:pt>
                <c:pt idx="28">
                  <c:v>67.14</c:v>
                </c:pt>
                <c:pt idx="29">
                  <c:v>67.14</c:v>
                </c:pt>
                <c:pt idx="30">
                  <c:v>67.14</c:v>
                </c:pt>
                <c:pt idx="31">
                  <c:v>67.14</c:v>
                </c:pt>
              </c:numCache>
            </c:numRef>
          </c:val>
          <c:smooth val="0"/>
          <c:extLst>
            <c:ext xmlns:c16="http://schemas.microsoft.com/office/drawing/2014/chart" uri="{C3380CC4-5D6E-409C-BE32-E72D297353CC}">
              <c16:uniqueId val="{00000004-F745-5940-A7AE-B43012BFFE3E}"/>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'27'!$U$4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'27'!$Y$1</c:f>
              <c:strCache>
                <c:ptCount val="1"/>
                <c:pt idx="0">
                  <c:v>England</c:v>
                </c:pt>
              </c:strCache>
            </c:strRef>
          </c:tx>
          <c:spPr>
            <a:ln w="38100">
              <a:solidFill>
                <a:schemeClr val="tx1"/>
              </a:solidFill>
              <a:prstDash val="solid"/>
            </a:ln>
          </c:spPr>
          <c:marker>
            <c:symbol val="none"/>
          </c:marker>
          <c:cat>
            <c:strRef>
              <c:f>'27'!$X$2:$X$9</c:f>
              <c:strCache>
                <c:ptCount val="8"/>
                <c:pt idx="0">
                  <c:v>2015/16</c:v>
                </c:pt>
                <c:pt idx="1">
                  <c:v>2016/17</c:v>
                </c:pt>
                <c:pt idx="2">
                  <c:v>2017/18</c:v>
                </c:pt>
                <c:pt idx="3">
                  <c:v>2018/19</c:v>
                </c:pt>
                <c:pt idx="4">
                  <c:v>2019/20</c:v>
                </c:pt>
                <c:pt idx="5">
                  <c:v>2020/21</c:v>
                </c:pt>
                <c:pt idx="6">
                  <c:v>2021/22</c:v>
                </c:pt>
                <c:pt idx="7">
                  <c:v>2022/23</c:v>
                </c:pt>
              </c:strCache>
            </c:strRef>
          </c:cat>
          <c:val>
            <c:numRef>
              <c:f>'27'!$Y$2:$Y$9</c:f>
              <c:numCache>
                <c:formatCode>General</c:formatCode>
                <c:ptCount val="8"/>
                <c:pt idx="0">
                  <c:v>66.13</c:v>
                </c:pt>
                <c:pt idx="1">
                  <c:v>66.010000000000005</c:v>
                </c:pt>
                <c:pt idx="2">
                  <c:v>66.260000000000005</c:v>
                </c:pt>
                <c:pt idx="3">
                  <c:v>67.209999999999994</c:v>
                </c:pt>
                <c:pt idx="4">
                  <c:v>66.38</c:v>
                </c:pt>
                <c:pt idx="5">
                  <c:v>65.94</c:v>
                </c:pt>
                <c:pt idx="6">
                  <c:v>67.31</c:v>
                </c:pt>
                <c:pt idx="7">
                  <c:v>67.14</c:v>
                </c:pt>
              </c:numCache>
            </c:numRef>
          </c:val>
          <c:smooth val="0"/>
          <c:extLst>
            <c:ext xmlns:c16="http://schemas.microsoft.com/office/drawing/2014/chart" uri="{C3380CC4-5D6E-409C-BE32-E72D297353CC}">
              <c16:uniqueId val="{00000000-612A-1542-A200-83FB22D2264B}"/>
            </c:ext>
          </c:extLst>
        </c:ser>
        <c:ser>
          <c:idx val="1"/>
          <c:order val="1"/>
          <c:tx>
            <c:strRef>
              <c:f>'27'!$Z$1</c:f>
              <c:strCache>
                <c:ptCount val="1"/>
                <c:pt idx="0">
                  <c:v>London</c:v>
                </c:pt>
              </c:strCache>
            </c:strRef>
          </c:tx>
          <c:spPr>
            <a:ln w="38100">
              <a:solidFill>
                <a:schemeClr val="bg1">
                  <a:lumMod val="50000"/>
                </a:schemeClr>
              </a:solidFill>
              <a:prstDash val="solid"/>
            </a:ln>
          </c:spPr>
          <c:marker>
            <c:symbol val="none"/>
          </c:marker>
          <c:cat>
            <c:strRef>
              <c:f>'27'!$X$2:$X$9</c:f>
              <c:strCache>
                <c:ptCount val="8"/>
                <c:pt idx="0">
                  <c:v>2015/16</c:v>
                </c:pt>
                <c:pt idx="1">
                  <c:v>2016/17</c:v>
                </c:pt>
                <c:pt idx="2">
                  <c:v>2017/18</c:v>
                </c:pt>
                <c:pt idx="3">
                  <c:v>2018/19</c:v>
                </c:pt>
                <c:pt idx="4">
                  <c:v>2019/20</c:v>
                </c:pt>
                <c:pt idx="5">
                  <c:v>2020/21</c:v>
                </c:pt>
                <c:pt idx="6">
                  <c:v>2021/22</c:v>
                </c:pt>
                <c:pt idx="7">
                  <c:v>2022/23</c:v>
                </c:pt>
              </c:strCache>
            </c:strRef>
          </c:cat>
          <c:val>
            <c:numRef>
              <c:f>'27'!$Z$2:$Z$9</c:f>
              <c:numCache>
                <c:formatCode>General</c:formatCode>
                <c:ptCount val="8"/>
                <c:pt idx="0">
                  <c:v>65.760000000000005</c:v>
                </c:pt>
                <c:pt idx="1">
                  <c:v>64.64</c:v>
                </c:pt>
                <c:pt idx="2">
                  <c:v>66.41</c:v>
                </c:pt>
                <c:pt idx="3">
                  <c:v>66.58</c:v>
                </c:pt>
                <c:pt idx="4">
                  <c:v>65.16</c:v>
                </c:pt>
                <c:pt idx="5">
                  <c:v>64.86</c:v>
                </c:pt>
                <c:pt idx="6">
                  <c:v>66.819999999999993</c:v>
                </c:pt>
                <c:pt idx="7">
                  <c:v>66.349999999999994</c:v>
                </c:pt>
              </c:numCache>
            </c:numRef>
          </c:val>
          <c:smooth val="0"/>
          <c:extLst>
            <c:ext xmlns:c16="http://schemas.microsoft.com/office/drawing/2014/chart" uri="{C3380CC4-5D6E-409C-BE32-E72D297353CC}">
              <c16:uniqueId val="{00000001-612A-1542-A200-83FB22D2264B}"/>
            </c:ext>
          </c:extLst>
        </c:ser>
        <c:ser>
          <c:idx val="2"/>
          <c:order val="2"/>
          <c:tx>
            <c:strRef>
              <c:f>'27'!$AA$1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'27'!$X$2:$X$9</c:f>
              <c:strCache>
                <c:ptCount val="8"/>
                <c:pt idx="0">
                  <c:v>2015/16</c:v>
                </c:pt>
                <c:pt idx="1">
                  <c:v>2016/17</c:v>
                </c:pt>
                <c:pt idx="2">
                  <c:v>2017/18</c:v>
                </c:pt>
                <c:pt idx="3">
                  <c:v>2018/19</c:v>
                </c:pt>
                <c:pt idx="4">
                  <c:v>2019/20</c:v>
                </c:pt>
                <c:pt idx="5">
                  <c:v>2020/21</c:v>
                </c:pt>
                <c:pt idx="6">
                  <c:v>2021/22</c:v>
                </c:pt>
                <c:pt idx="7">
                  <c:v>2022/23</c:v>
                </c:pt>
              </c:strCache>
            </c:strRef>
          </c:cat>
          <c:val>
            <c:numRef>
              <c:f>'27'!$AA$2:$AA$9</c:f>
              <c:numCache>
                <c:formatCode>General</c:formatCode>
                <c:ptCount val="8"/>
                <c:pt idx="0">
                  <c:v>71.64</c:v>
                </c:pt>
                <c:pt idx="1">
                  <c:v>72.760000000000005</c:v>
                </c:pt>
                <c:pt idx="2">
                  <c:v>77.17</c:v>
                </c:pt>
                <c:pt idx="3">
                  <c:v>76.13</c:v>
                </c:pt>
                <c:pt idx="4">
                  <c:v>73.900000000000006</c:v>
                </c:pt>
                <c:pt idx="5">
                  <c:v>74</c:v>
                </c:pt>
                <c:pt idx="6">
                  <c:v>73.180000000000007</c:v>
                </c:pt>
                <c:pt idx="7">
                  <c:v>74.849050000000005</c:v>
                </c:pt>
              </c:numCache>
            </c:numRef>
          </c:val>
          <c:smooth val="0"/>
          <c:extLst>
            <c:ext xmlns:c16="http://schemas.microsoft.com/office/drawing/2014/chart" uri="{C3380CC4-5D6E-409C-BE32-E72D297353CC}">
              <c16:uniqueId val="{00000002-612A-1542-A200-83FB22D2264B}"/>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'27'!$U$4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'28'!$AE$26</c:f>
              <c:strCache>
                <c:ptCount val="1"/>
                <c:pt idx="0">
                  <c:v>Richmond</c:v>
                </c:pt>
              </c:strCache>
            </c:strRef>
          </c:tx>
          <c:spPr>
            <a:solidFill>
              <a:srgbClr val="7030A0"/>
            </a:solidFill>
            <a:ln>
              <a:solidFill>
                <a:schemeClr val="accent4">
                  <a:lumMod val="50000"/>
                </a:schemeClr>
              </a:solidFill>
              <a:prstDash val="solid"/>
            </a:ln>
          </c:spPr>
          <c:invertIfNegative val="0"/>
          <c:cat>
            <c:strRef>
              <c:f>'28'!$AD$27:$AD$58</c:f>
              <c:strCache>
                <c:ptCount val="32"/>
                <c:pt idx="0">
                  <c:v>Wandsworth</c:v>
                </c:pt>
                <c:pt idx="1">
                  <c:v>Richmond</c:v>
                </c:pt>
                <c:pt idx="2">
                  <c:v>Hammersmith and Fulham</c:v>
                </c:pt>
                <c:pt idx="3">
                  <c:v>Barnet</c:v>
                </c:pt>
                <c:pt idx="4">
                  <c:v>Islington</c:v>
                </c:pt>
                <c:pt idx="5">
                  <c:v>Sutton</c:v>
                </c:pt>
                <c:pt idx="6">
                  <c:v>Southwark</c:v>
                </c:pt>
                <c:pt idx="7">
                  <c:v>Camden</c:v>
                </c:pt>
                <c:pt idx="8">
                  <c:v>Lambeth</c:v>
                </c:pt>
                <c:pt idx="9">
                  <c:v>Kingston</c:v>
                </c:pt>
                <c:pt idx="10">
                  <c:v>Kensington and Chelsea</c:v>
                </c:pt>
                <c:pt idx="11">
                  <c:v>Haringey</c:v>
                </c:pt>
                <c:pt idx="12">
                  <c:v>Lewisham</c:v>
                </c:pt>
                <c:pt idx="13">
                  <c:v>Bromley</c:v>
                </c:pt>
                <c:pt idx="14">
                  <c:v>Croydon</c:v>
                </c:pt>
                <c:pt idx="15">
                  <c:v>Ealing</c:v>
                </c:pt>
                <c:pt idx="16">
                  <c:v>Hackney</c:v>
                </c:pt>
                <c:pt idx="17">
                  <c:v>Merton</c:v>
                </c:pt>
                <c:pt idx="18">
                  <c:v>Tower Hamlets</c:v>
                </c:pt>
                <c:pt idx="19">
                  <c:v>Greenwich</c:v>
                </c:pt>
                <c:pt idx="20">
                  <c:v>Westminster</c:v>
                </c:pt>
                <c:pt idx="21">
                  <c:v>Havering</c:v>
                </c:pt>
                <c:pt idx="22">
                  <c:v>Harrow</c:v>
                </c:pt>
                <c:pt idx="23">
                  <c:v>Bexley</c:v>
                </c:pt>
                <c:pt idx="24">
                  <c:v>Brent</c:v>
                </c:pt>
                <c:pt idx="25">
                  <c:v>Redbridge</c:v>
                </c:pt>
                <c:pt idx="26">
                  <c:v>Hillingdon</c:v>
                </c:pt>
                <c:pt idx="27">
                  <c:v>Hounslow</c:v>
                </c:pt>
                <c:pt idx="28">
                  <c:v>Newham</c:v>
                </c:pt>
                <c:pt idx="29">
                  <c:v>Enfield</c:v>
                </c:pt>
                <c:pt idx="30">
                  <c:v>Waltham Forest</c:v>
                </c:pt>
                <c:pt idx="31">
                  <c:v>Barking and Dagenham</c:v>
                </c:pt>
              </c:strCache>
            </c:strRef>
          </c:cat>
          <c:val>
            <c:numRef>
              <c:f>'28'!$AE$27:$AE$58</c:f>
              <c:numCache>
                <c:formatCode>General</c:formatCode>
                <c:ptCount val="32"/>
                <c:pt idx="0">
                  <c:v>0</c:v>
                </c:pt>
                <c:pt idx="1">
                  <c:v>15.08262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2487-2B49-A558-B68F3D3E5A6E}"/>
            </c:ext>
          </c:extLst>
        </c:ser>
        <c:ser>
          <c:idx val="1"/>
          <c:order val="1"/>
          <c:tx>
            <c:strRef>
              <c:f>'28'!$AF$26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'28'!$AD$27:$AD$58</c:f>
              <c:strCache>
                <c:ptCount val="32"/>
                <c:pt idx="0">
                  <c:v>Wandsworth</c:v>
                </c:pt>
                <c:pt idx="1">
                  <c:v>Richmond</c:v>
                </c:pt>
                <c:pt idx="2">
                  <c:v>Hammersmith and Fulham</c:v>
                </c:pt>
                <c:pt idx="3">
                  <c:v>Barnet</c:v>
                </c:pt>
                <c:pt idx="4">
                  <c:v>Islington</c:v>
                </c:pt>
                <c:pt idx="5">
                  <c:v>Sutton</c:v>
                </c:pt>
                <c:pt idx="6">
                  <c:v>Southwark</c:v>
                </c:pt>
                <c:pt idx="7">
                  <c:v>Camden</c:v>
                </c:pt>
                <c:pt idx="8">
                  <c:v>Lambeth</c:v>
                </c:pt>
                <c:pt idx="9">
                  <c:v>Kingston</c:v>
                </c:pt>
                <c:pt idx="10">
                  <c:v>Kensington and Chelsea</c:v>
                </c:pt>
                <c:pt idx="11">
                  <c:v>Haringey</c:v>
                </c:pt>
                <c:pt idx="12">
                  <c:v>Lewisham</c:v>
                </c:pt>
                <c:pt idx="13">
                  <c:v>Bromley</c:v>
                </c:pt>
                <c:pt idx="14">
                  <c:v>Croydon</c:v>
                </c:pt>
                <c:pt idx="15">
                  <c:v>Ealing</c:v>
                </c:pt>
                <c:pt idx="16">
                  <c:v>Hackney</c:v>
                </c:pt>
                <c:pt idx="17">
                  <c:v>Merton</c:v>
                </c:pt>
                <c:pt idx="18">
                  <c:v>Tower Hamlets</c:v>
                </c:pt>
                <c:pt idx="19">
                  <c:v>Greenwich</c:v>
                </c:pt>
                <c:pt idx="20">
                  <c:v>Westminster</c:v>
                </c:pt>
                <c:pt idx="21">
                  <c:v>Havering</c:v>
                </c:pt>
                <c:pt idx="22">
                  <c:v>Harrow</c:v>
                </c:pt>
                <c:pt idx="23">
                  <c:v>Bexley</c:v>
                </c:pt>
                <c:pt idx="24">
                  <c:v>Brent</c:v>
                </c:pt>
                <c:pt idx="25">
                  <c:v>Redbridge</c:v>
                </c:pt>
                <c:pt idx="26">
                  <c:v>Hillingdon</c:v>
                </c:pt>
                <c:pt idx="27">
                  <c:v>Hounslow</c:v>
                </c:pt>
                <c:pt idx="28">
                  <c:v>Newham</c:v>
                </c:pt>
                <c:pt idx="29">
                  <c:v>Enfield</c:v>
                </c:pt>
                <c:pt idx="30">
                  <c:v>Waltham Forest</c:v>
                </c:pt>
                <c:pt idx="31">
                  <c:v>Barking and Dagenham</c:v>
                </c:pt>
              </c:strCache>
            </c:strRef>
          </c:cat>
          <c:val>
            <c:numRef>
              <c:f>'28'!$AF$27:$AF$58</c:f>
              <c:numCache>
                <c:formatCode>General</c:formatCode>
                <c:ptCount val="32"/>
                <c:pt idx="0">
                  <c:v>0</c:v>
                </c:pt>
                <c:pt idx="1">
                  <c:v>0</c:v>
                </c:pt>
                <c:pt idx="2">
                  <c:v>0</c:v>
                </c:pt>
                <c:pt idx="3">
                  <c:v>17.04533</c:v>
                </c:pt>
                <c:pt idx="4">
                  <c:v>0</c:v>
                </c:pt>
                <c:pt idx="5">
                  <c:v>17.110800000000001</c:v>
                </c:pt>
                <c:pt idx="6">
                  <c:v>0</c:v>
                </c:pt>
                <c:pt idx="7">
                  <c:v>0</c:v>
                </c:pt>
                <c:pt idx="8">
                  <c:v>0</c:v>
                </c:pt>
                <c:pt idx="9">
                  <c:v>20.02121</c:v>
                </c:pt>
                <c:pt idx="10">
                  <c:v>0</c:v>
                </c:pt>
                <c:pt idx="11">
                  <c:v>0</c:v>
                </c:pt>
                <c:pt idx="12">
                  <c:v>0</c:v>
                </c:pt>
                <c:pt idx="13">
                  <c:v>22.653659999999999</c:v>
                </c:pt>
                <c:pt idx="14">
                  <c:v>0</c:v>
                </c:pt>
                <c:pt idx="15">
                  <c:v>0</c:v>
                </c:pt>
                <c:pt idx="16">
                  <c:v>0</c:v>
                </c:pt>
                <c:pt idx="17">
                  <c:v>24.52826</c:v>
                </c:pt>
                <c:pt idx="18">
                  <c:v>0</c:v>
                </c:pt>
                <c:pt idx="19">
                  <c:v>0</c:v>
                </c:pt>
                <c:pt idx="20">
                  <c:v>0</c:v>
                </c:pt>
                <c:pt idx="21">
                  <c:v>0</c:v>
                </c:pt>
                <c:pt idx="22">
                  <c:v>26.536069999999999</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2487-2B49-A558-B68F3D3E5A6E}"/>
            </c:ext>
          </c:extLst>
        </c:ser>
        <c:ser>
          <c:idx val="2"/>
          <c:order val="2"/>
          <c:tx>
            <c:strRef>
              <c:f>'28'!$AG$26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'28'!$AD$27:$AD$58</c:f>
              <c:strCache>
                <c:ptCount val="32"/>
                <c:pt idx="0">
                  <c:v>Wandsworth</c:v>
                </c:pt>
                <c:pt idx="1">
                  <c:v>Richmond</c:v>
                </c:pt>
                <c:pt idx="2">
                  <c:v>Hammersmith and Fulham</c:v>
                </c:pt>
                <c:pt idx="3">
                  <c:v>Barnet</c:v>
                </c:pt>
                <c:pt idx="4">
                  <c:v>Islington</c:v>
                </c:pt>
                <c:pt idx="5">
                  <c:v>Sutton</c:v>
                </c:pt>
                <c:pt idx="6">
                  <c:v>Southwark</c:v>
                </c:pt>
                <c:pt idx="7">
                  <c:v>Camden</c:v>
                </c:pt>
                <c:pt idx="8">
                  <c:v>Lambeth</c:v>
                </c:pt>
                <c:pt idx="9">
                  <c:v>Kingston</c:v>
                </c:pt>
                <c:pt idx="10">
                  <c:v>Kensington and Chelsea</c:v>
                </c:pt>
                <c:pt idx="11">
                  <c:v>Haringey</c:v>
                </c:pt>
                <c:pt idx="12">
                  <c:v>Lewisham</c:v>
                </c:pt>
                <c:pt idx="13">
                  <c:v>Bromley</c:v>
                </c:pt>
                <c:pt idx="14">
                  <c:v>Croydon</c:v>
                </c:pt>
                <c:pt idx="15">
                  <c:v>Ealing</c:v>
                </c:pt>
                <c:pt idx="16">
                  <c:v>Hackney</c:v>
                </c:pt>
                <c:pt idx="17">
                  <c:v>Merton</c:v>
                </c:pt>
                <c:pt idx="18">
                  <c:v>Tower Hamlets</c:v>
                </c:pt>
                <c:pt idx="19">
                  <c:v>Greenwich</c:v>
                </c:pt>
                <c:pt idx="20">
                  <c:v>Westminster</c:v>
                </c:pt>
                <c:pt idx="21">
                  <c:v>Havering</c:v>
                </c:pt>
                <c:pt idx="22">
                  <c:v>Harrow</c:v>
                </c:pt>
                <c:pt idx="23">
                  <c:v>Bexley</c:v>
                </c:pt>
                <c:pt idx="24">
                  <c:v>Brent</c:v>
                </c:pt>
                <c:pt idx="25">
                  <c:v>Redbridge</c:v>
                </c:pt>
                <c:pt idx="26">
                  <c:v>Hillingdon</c:v>
                </c:pt>
                <c:pt idx="27">
                  <c:v>Hounslow</c:v>
                </c:pt>
                <c:pt idx="28">
                  <c:v>Newham</c:v>
                </c:pt>
                <c:pt idx="29">
                  <c:v>Enfield</c:v>
                </c:pt>
                <c:pt idx="30">
                  <c:v>Waltham Forest</c:v>
                </c:pt>
                <c:pt idx="31">
                  <c:v>Barking and Dagenham</c:v>
                </c:pt>
              </c:strCache>
            </c:strRef>
          </c:cat>
          <c:val>
            <c:numRef>
              <c:f>'28'!$AG$27:$AG$58</c:f>
              <c:numCache>
                <c:formatCode>General</c:formatCode>
                <c:ptCount val="32"/>
                <c:pt idx="0">
                  <c:v>13.05916</c:v>
                </c:pt>
                <c:pt idx="1">
                  <c:v>0</c:v>
                </c:pt>
                <c:pt idx="2">
                  <c:v>16.88374</c:v>
                </c:pt>
                <c:pt idx="3">
                  <c:v>0</c:v>
                </c:pt>
                <c:pt idx="4">
                  <c:v>17.11035</c:v>
                </c:pt>
                <c:pt idx="5">
                  <c:v>0</c:v>
                </c:pt>
                <c:pt idx="6">
                  <c:v>17.871600000000001</c:v>
                </c:pt>
                <c:pt idx="7">
                  <c:v>17.901810000000001</c:v>
                </c:pt>
                <c:pt idx="8">
                  <c:v>18.29175</c:v>
                </c:pt>
                <c:pt idx="9">
                  <c:v>0</c:v>
                </c:pt>
                <c:pt idx="10">
                  <c:v>21.463090000000001</c:v>
                </c:pt>
                <c:pt idx="11">
                  <c:v>21.61356</c:v>
                </c:pt>
                <c:pt idx="12">
                  <c:v>22.124130000000001</c:v>
                </c:pt>
                <c:pt idx="13">
                  <c:v>0</c:v>
                </c:pt>
                <c:pt idx="14">
                  <c:v>23.683070000000001</c:v>
                </c:pt>
                <c:pt idx="15">
                  <c:v>24.285419999999998</c:v>
                </c:pt>
                <c:pt idx="16">
                  <c:v>24.395230000000002</c:v>
                </c:pt>
                <c:pt idx="17">
                  <c:v>0</c:v>
                </c:pt>
                <c:pt idx="18">
                  <c:v>24.550799999999999</c:v>
                </c:pt>
                <c:pt idx="19">
                  <c:v>24.848880000000001</c:v>
                </c:pt>
                <c:pt idx="20">
                  <c:v>24.969760000000001</c:v>
                </c:pt>
                <c:pt idx="21">
                  <c:v>25.58033</c:v>
                </c:pt>
                <c:pt idx="22">
                  <c:v>0</c:v>
                </c:pt>
                <c:pt idx="23">
                  <c:v>26.575119999999998</c:v>
                </c:pt>
                <c:pt idx="24">
                  <c:v>28.12416</c:v>
                </c:pt>
                <c:pt idx="25">
                  <c:v>28.85651</c:v>
                </c:pt>
                <c:pt idx="26">
                  <c:v>28.877549999999999</c:v>
                </c:pt>
                <c:pt idx="27">
                  <c:v>30.44651</c:v>
                </c:pt>
                <c:pt idx="28">
                  <c:v>30.930679999999999</c:v>
                </c:pt>
                <c:pt idx="29">
                  <c:v>31.287980000000001</c:v>
                </c:pt>
                <c:pt idx="30">
                  <c:v>32.419739999999997</c:v>
                </c:pt>
                <c:pt idx="31">
                  <c:v>38.368130000000001</c:v>
                </c:pt>
              </c:numCache>
            </c:numRef>
          </c:val>
          <c:extLst>
            <c:ext xmlns:c16="http://schemas.microsoft.com/office/drawing/2014/chart" uri="{C3380CC4-5D6E-409C-BE32-E72D297353CC}">
              <c16:uniqueId val="{00000002-2487-2B49-A558-B68F3D3E5A6E}"/>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'28'!$AH$26</c:f>
              <c:strCache>
                <c:ptCount val="1"/>
                <c:pt idx="0">
                  <c:v>London</c:v>
                </c:pt>
              </c:strCache>
            </c:strRef>
          </c:tx>
          <c:spPr>
            <a:ln w="31750">
              <a:solidFill>
                <a:schemeClr val="bg1">
                  <a:lumMod val="50000"/>
                </a:schemeClr>
              </a:solidFill>
              <a:prstDash val="solid"/>
            </a:ln>
          </c:spPr>
          <c:marker>
            <c:symbol val="none"/>
          </c:marker>
          <c:cat>
            <c:strRef>
              <c:f>'28'!$AD$27:$AD$58</c:f>
              <c:strCache>
                <c:ptCount val="32"/>
                <c:pt idx="0">
                  <c:v>Wandsworth</c:v>
                </c:pt>
                <c:pt idx="1">
                  <c:v>Richmond</c:v>
                </c:pt>
                <c:pt idx="2">
                  <c:v>Hammersmith and Fulham</c:v>
                </c:pt>
                <c:pt idx="3">
                  <c:v>Barnet</c:v>
                </c:pt>
                <c:pt idx="4">
                  <c:v>Islington</c:v>
                </c:pt>
                <c:pt idx="5">
                  <c:v>Sutton</c:v>
                </c:pt>
                <c:pt idx="6">
                  <c:v>Southwark</c:v>
                </c:pt>
                <c:pt idx="7">
                  <c:v>Camden</c:v>
                </c:pt>
                <c:pt idx="8">
                  <c:v>Lambeth</c:v>
                </c:pt>
                <c:pt idx="9">
                  <c:v>Kingston</c:v>
                </c:pt>
                <c:pt idx="10">
                  <c:v>Kensington and Chelsea</c:v>
                </c:pt>
                <c:pt idx="11">
                  <c:v>Haringey</c:v>
                </c:pt>
                <c:pt idx="12">
                  <c:v>Lewisham</c:v>
                </c:pt>
                <c:pt idx="13">
                  <c:v>Bromley</c:v>
                </c:pt>
                <c:pt idx="14">
                  <c:v>Croydon</c:v>
                </c:pt>
                <c:pt idx="15">
                  <c:v>Ealing</c:v>
                </c:pt>
                <c:pt idx="16">
                  <c:v>Hackney</c:v>
                </c:pt>
                <c:pt idx="17">
                  <c:v>Merton</c:v>
                </c:pt>
                <c:pt idx="18">
                  <c:v>Tower Hamlets</c:v>
                </c:pt>
                <c:pt idx="19">
                  <c:v>Greenwich</c:v>
                </c:pt>
                <c:pt idx="20">
                  <c:v>Westminster</c:v>
                </c:pt>
                <c:pt idx="21">
                  <c:v>Havering</c:v>
                </c:pt>
                <c:pt idx="22">
                  <c:v>Harrow</c:v>
                </c:pt>
                <c:pt idx="23">
                  <c:v>Bexley</c:v>
                </c:pt>
                <c:pt idx="24">
                  <c:v>Brent</c:v>
                </c:pt>
                <c:pt idx="25">
                  <c:v>Redbridge</c:v>
                </c:pt>
                <c:pt idx="26">
                  <c:v>Hillingdon</c:v>
                </c:pt>
                <c:pt idx="27">
                  <c:v>Hounslow</c:v>
                </c:pt>
                <c:pt idx="28">
                  <c:v>Newham</c:v>
                </c:pt>
                <c:pt idx="29">
                  <c:v>Enfield</c:v>
                </c:pt>
                <c:pt idx="30">
                  <c:v>Waltham Forest</c:v>
                </c:pt>
                <c:pt idx="31">
                  <c:v>Barking and Dagenham</c:v>
                </c:pt>
              </c:strCache>
            </c:strRef>
          </c:cat>
          <c:val>
            <c:numRef>
              <c:f>'28'!$AH$27:$AH$58</c:f>
              <c:numCache>
                <c:formatCode>General</c:formatCode>
                <c:ptCount val="32"/>
                <c:pt idx="0">
                  <c:v>23.74</c:v>
                </c:pt>
                <c:pt idx="1">
                  <c:v>23.74</c:v>
                </c:pt>
                <c:pt idx="2">
                  <c:v>23.74</c:v>
                </c:pt>
                <c:pt idx="3">
                  <c:v>23.74</c:v>
                </c:pt>
                <c:pt idx="4">
                  <c:v>23.74</c:v>
                </c:pt>
                <c:pt idx="5">
                  <c:v>23.74</c:v>
                </c:pt>
                <c:pt idx="6">
                  <c:v>23.74</c:v>
                </c:pt>
                <c:pt idx="7">
                  <c:v>23.74</c:v>
                </c:pt>
                <c:pt idx="8">
                  <c:v>23.74</c:v>
                </c:pt>
                <c:pt idx="9">
                  <c:v>23.74</c:v>
                </c:pt>
                <c:pt idx="10">
                  <c:v>23.74</c:v>
                </c:pt>
                <c:pt idx="11">
                  <c:v>23.74</c:v>
                </c:pt>
                <c:pt idx="12">
                  <c:v>23.74</c:v>
                </c:pt>
                <c:pt idx="13">
                  <c:v>23.74</c:v>
                </c:pt>
                <c:pt idx="14">
                  <c:v>23.74</c:v>
                </c:pt>
                <c:pt idx="15">
                  <c:v>23.74</c:v>
                </c:pt>
                <c:pt idx="16">
                  <c:v>23.74</c:v>
                </c:pt>
                <c:pt idx="17">
                  <c:v>23.74</c:v>
                </c:pt>
                <c:pt idx="18">
                  <c:v>23.74</c:v>
                </c:pt>
                <c:pt idx="19">
                  <c:v>23.74</c:v>
                </c:pt>
                <c:pt idx="20">
                  <c:v>23.74</c:v>
                </c:pt>
                <c:pt idx="21">
                  <c:v>23.74</c:v>
                </c:pt>
                <c:pt idx="22">
                  <c:v>23.74</c:v>
                </c:pt>
                <c:pt idx="23">
                  <c:v>23.74</c:v>
                </c:pt>
                <c:pt idx="24">
                  <c:v>23.74</c:v>
                </c:pt>
                <c:pt idx="25">
                  <c:v>23.74</c:v>
                </c:pt>
                <c:pt idx="26">
                  <c:v>23.74</c:v>
                </c:pt>
                <c:pt idx="27">
                  <c:v>23.74</c:v>
                </c:pt>
                <c:pt idx="28">
                  <c:v>23.74</c:v>
                </c:pt>
                <c:pt idx="29">
                  <c:v>23.74</c:v>
                </c:pt>
                <c:pt idx="30">
                  <c:v>23.74</c:v>
                </c:pt>
                <c:pt idx="31">
                  <c:v>23.74</c:v>
                </c:pt>
              </c:numCache>
            </c:numRef>
          </c:val>
          <c:smooth val="0"/>
          <c:extLst>
            <c:ext xmlns:c16="http://schemas.microsoft.com/office/drawing/2014/chart" uri="{C3380CC4-5D6E-409C-BE32-E72D297353CC}">
              <c16:uniqueId val="{00000003-2487-2B49-A558-B68F3D3E5A6E}"/>
            </c:ext>
          </c:extLst>
        </c:ser>
        <c:ser>
          <c:idx val="4"/>
          <c:order val="4"/>
          <c:tx>
            <c:strRef>
              <c:f>'28'!$AI$26</c:f>
              <c:strCache>
                <c:ptCount val="1"/>
                <c:pt idx="0">
                  <c:v>England</c:v>
                </c:pt>
              </c:strCache>
            </c:strRef>
          </c:tx>
          <c:spPr>
            <a:ln w="31750">
              <a:solidFill>
                <a:schemeClr val="tx1"/>
              </a:solidFill>
              <a:prstDash val="solid"/>
            </a:ln>
          </c:spPr>
          <c:marker>
            <c:symbol val="none"/>
          </c:marker>
          <c:cat>
            <c:strRef>
              <c:f>'28'!$AD$27:$AD$58</c:f>
              <c:strCache>
                <c:ptCount val="32"/>
                <c:pt idx="0">
                  <c:v>Wandsworth</c:v>
                </c:pt>
                <c:pt idx="1">
                  <c:v>Richmond</c:v>
                </c:pt>
                <c:pt idx="2">
                  <c:v>Hammersmith and Fulham</c:v>
                </c:pt>
                <c:pt idx="3">
                  <c:v>Barnet</c:v>
                </c:pt>
                <c:pt idx="4">
                  <c:v>Islington</c:v>
                </c:pt>
                <c:pt idx="5">
                  <c:v>Sutton</c:v>
                </c:pt>
                <c:pt idx="6">
                  <c:v>Southwark</c:v>
                </c:pt>
                <c:pt idx="7">
                  <c:v>Camden</c:v>
                </c:pt>
                <c:pt idx="8">
                  <c:v>Lambeth</c:v>
                </c:pt>
                <c:pt idx="9">
                  <c:v>Kingston</c:v>
                </c:pt>
                <c:pt idx="10">
                  <c:v>Kensington and Chelsea</c:v>
                </c:pt>
                <c:pt idx="11">
                  <c:v>Haringey</c:v>
                </c:pt>
                <c:pt idx="12">
                  <c:v>Lewisham</c:v>
                </c:pt>
                <c:pt idx="13">
                  <c:v>Bromley</c:v>
                </c:pt>
                <c:pt idx="14">
                  <c:v>Croydon</c:v>
                </c:pt>
                <c:pt idx="15">
                  <c:v>Ealing</c:v>
                </c:pt>
                <c:pt idx="16">
                  <c:v>Hackney</c:v>
                </c:pt>
                <c:pt idx="17">
                  <c:v>Merton</c:v>
                </c:pt>
                <c:pt idx="18">
                  <c:v>Tower Hamlets</c:v>
                </c:pt>
                <c:pt idx="19">
                  <c:v>Greenwich</c:v>
                </c:pt>
                <c:pt idx="20">
                  <c:v>Westminster</c:v>
                </c:pt>
                <c:pt idx="21">
                  <c:v>Havering</c:v>
                </c:pt>
                <c:pt idx="22">
                  <c:v>Harrow</c:v>
                </c:pt>
                <c:pt idx="23">
                  <c:v>Bexley</c:v>
                </c:pt>
                <c:pt idx="24">
                  <c:v>Brent</c:v>
                </c:pt>
                <c:pt idx="25">
                  <c:v>Redbridge</c:v>
                </c:pt>
                <c:pt idx="26">
                  <c:v>Hillingdon</c:v>
                </c:pt>
                <c:pt idx="27">
                  <c:v>Hounslow</c:v>
                </c:pt>
                <c:pt idx="28">
                  <c:v>Newham</c:v>
                </c:pt>
                <c:pt idx="29">
                  <c:v>Enfield</c:v>
                </c:pt>
                <c:pt idx="30">
                  <c:v>Waltham Forest</c:v>
                </c:pt>
                <c:pt idx="31">
                  <c:v>Barking and Dagenham</c:v>
                </c:pt>
              </c:strCache>
            </c:strRef>
          </c:cat>
          <c:val>
            <c:numRef>
              <c:f>'28'!$AI$27:$AI$58</c:f>
              <c:numCache>
                <c:formatCode>General</c:formatCode>
                <c:ptCount val="32"/>
                <c:pt idx="0">
                  <c:v>22.6</c:v>
                </c:pt>
                <c:pt idx="1">
                  <c:v>22.6</c:v>
                </c:pt>
                <c:pt idx="2">
                  <c:v>22.6</c:v>
                </c:pt>
                <c:pt idx="3">
                  <c:v>22.6</c:v>
                </c:pt>
                <c:pt idx="4">
                  <c:v>22.6</c:v>
                </c:pt>
                <c:pt idx="5">
                  <c:v>22.6</c:v>
                </c:pt>
                <c:pt idx="6">
                  <c:v>22.6</c:v>
                </c:pt>
                <c:pt idx="7">
                  <c:v>22.6</c:v>
                </c:pt>
                <c:pt idx="8">
                  <c:v>22.6</c:v>
                </c:pt>
                <c:pt idx="9">
                  <c:v>22.6</c:v>
                </c:pt>
                <c:pt idx="10">
                  <c:v>22.6</c:v>
                </c:pt>
                <c:pt idx="11">
                  <c:v>22.6</c:v>
                </c:pt>
                <c:pt idx="12">
                  <c:v>22.6</c:v>
                </c:pt>
                <c:pt idx="13">
                  <c:v>22.6</c:v>
                </c:pt>
                <c:pt idx="14">
                  <c:v>22.6</c:v>
                </c:pt>
                <c:pt idx="15">
                  <c:v>22.6</c:v>
                </c:pt>
                <c:pt idx="16">
                  <c:v>22.6</c:v>
                </c:pt>
                <c:pt idx="17">
                  <c:v>22.6</c:v>
                </c:pt>
                <c:pt idx="18">
                  <c:v>22.6</c:v>
                </c:pt>
                <c:pt idx="19">
                  <c:v>22.6</c:v>
                </c:pt>
                <c:pt idx="20">
                  <c:v>22.6</c:v>
                </c:pt>
                <c:pt idx="21">
                  <c:v>22.6</c:v>
                </c:pt>
                <c:pt idx="22">
                  <c:v>22.6</c:v>
                </c:pt>
                <c:pt idx="23">
                  <c:v>22.6</c:v>
                </c:pt>
                <c:pt idx="24">
                  <c:v>22.6</c:v>
                </c:pt>
                <c:pt idx="25">
                  <c:v>22.6</c:v>
                </c:pt>
                <c:pt idx="26">
                  <c:v>22.6</c:v>
                </c:pt>
                <c:pt idx="27">
                  <c:v>22.6</c:v>
                </c:pt>
                <c:pt idx="28">
                  <c:v>22.6</c:v>
                </c:pt>
                <c:pt idx="29">
                  <c:v>22.6</c:v>
                </c:pt>
                <c:pt idx="30">
                  <c:v>22.6</c:v>
                </c:pt>
                <c:pt idx="31">
                  <c:v>22.6</c:v>
                </c:pt>
              </c:numCache>
            </c:numRef>
          </c:val>
          <c:smooth val="0"/>
          <c:extLst>
            <c:ext xmlns:c16="http://schemas.microsoft.com/office/drawing/2014/chart" uri="{C3380CC4-5D6E-409C-BE32-E72D297353CC}">
              <c16:uniqueId val="{00000004-2487-2B49-A558-B68F3D3E5A6E}"/>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'28'!$U$4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'28'!$Y$1</c:f>
              <c:strCache>
                <c:ptCount val="1"/>
                <c:pt idx="0">
                  <c:v>England</c:v>
                </c:pt>
              </c:strCache>
            </c:strRef>
          </c:tx>
          <c:spPr>
            <a:ln w="38100">
              <a:solidFill>
                <a:schemeClr val="tx1"/>
              </a:solidFill>
              <a:prstDash val="solid"/>
            </a:ln>
          </c:spPr>
          <c:marker>
            <c:symbol val="none"/>
          </c:marker>
          <c:cat>
            <c:strRef>
              <c:f>'28'!$X$2:$X$9</c:f>
              <c:strCache>
                <c:ptCount val="8"/>
                <c:pt idx="0">
                  <c:v>2015/16</c:v>
                </c:pt>
                <c:pt idx="1">
                  <c:v>2016/17</c:v>
                </c:pt>
                <c:pt idx="2">
                  <c:v>2017/18</c:v>
                </c:pt>
                <c:pt idx="3">
                  <c:v>2018/19</c:v>
                </c:pt>
                <c:pt idx="4">
                  <c:v>2019/20</c:v>
                </c:pt>
                <c:pt idx="5">
                  <c:v>2020/21</c:v>
                </c:pt>
                <c:pt idx="6">
                  <c:v>2021/22</c:v>
                </c:pt>
                <c:pt idx="7">
                  <c:v>2022/23</c:v>
                </c:pt>
              </c:strCache>
            </c:strRef>
          </c:cat>
          <c:val>
            <c:numRef>
              <c:f>'28'!$Y$2:$Y$9</c:f>
              <c:numCache>
                <c:formatCode>General</c:formatCode>
                <c:ptCount val="8"/>
                <c:pt idx="0">
                  <c:v>22.33</c:v>
                </c:pt>
                <c:pt idx="1">
                  <c:v>22.24</c:v>
                </c:pt>
                <c:pt idx="2">
                  <c:v>22.23</c:v>
                </c:pt>
                <c:pt idx="3">
                  <c:v>21.39</c:v>
                </c:pt>
                <c:pt idx="4">
                  <c:v>22.9</c:v>
                </c:pt>
                <c:pt idx="5">
                  <c:v>23.38</c:v>
                </c:pt>
                <c:pt idx="6">
                  <c:v>22.26</c:v>
                </c:pt>
                <c:pt idx="7">
                  <c:v>22.6</c:v>
                </c:pt>
              </c:numCache>
            </c:numRef>
          </c:val>
          <c:smooth val="0"/>
          <c:extLst>
            <c:ext xmlns:c16="http://schemas.microsoft.com/office/drawing/2014/chart" uri="{C3380CC4-5D6E-409C-BE32-E72D297353CC}">
              <c16:uniqueId val="{00000000-1D57-A946-AE78-3938782D1FF2}"/>
            </c:ext>
          </c:extLst>
        </c:ser>
        <c:ser>
          <c:idx val="1"/>
          <c:order val="1"/>
          <c:tx>
            <c:strRef>
              <c:f>'28'!$Z$1</c:f>
              <c:strCache>
                <c:ptCount val="1"/>
                <c:pt idx="0">
                  <c:v>London</c:v>
                </c:pt>
              </c:strCache>
            </c:strRef>
          </c:tx>
          <c:spPr>
            <a:ln w="38100">
              <a:solidFill>
                <a:schemeClr val="bg1">
                  <a:lumMod val="50000"/>
                </a:schemeClr>
              </a:solidFill>
              <a:prstDash val="solid"/>
            </a:ln>
          </c:spPr>
          <c:marker>
            <c:symbol val="none"/>
          </c:marker>
          <c:cat>
            <c:strRef>
              <c:f>'28'!$X$2:$X$9</c:f>
              <c:strCache>
                <c:ptCount val="8"/>
                <c:pt idx="0">
                  <c:v>2015/16</c:v>
                </c:pt>
                <c:pt idx="1">
                  <c:v>2016/17</c:v>
                </c:pt>
                <c:pt idx="2">
                  <c:v>2017/18</c:v>
                </c:pt>
                <c:pt idx="3">
                  <c:v>2018/19</c:v>
                </c:pt>
                <c:pt idx="4">
                  <c:v>2019/20</c:v>
                </c:pt>
                <c:pt idx="5">
                  <c:v>2020/21</c:v>
                </c:pt>
                <c:pt idx="6">
                  <c:v>2021/22</c:v>
                </c:pt>
                <c:pt idx="7">
                  <c:v>2022/23</c:v>
                </c:pt>
              </c:strCache>
            </c:strRef>
          </c:cat>
          <c:val>
            <c:numRef>
              <c:f>'28'!$Z$2:$Z$9</c:f>
              <c:numCache>
                <c:formatCode>General</c:formatCode>
                <c:ptCount val="8"/>
                <c:pt idx="0">
                  <c:v>22.19</c:v>
                </c:pt>
                <c:pt idx="1">
                  <c:v>22.94</c:v>
                </c:pt>
                <c:pt idx="2">
                  <c:v>22.03</c:v>
                </c:pt>
                <c:pt idx="3">
                  <c:v>22.07</c:v>
                </c:pt>
                <c:pt idx="4">
                  <c:v>23.84</c:v>
                </c:pt>
                <c:pt idx="5">
                  <c:v>24.33</c:v>
                </c:pt>
                <c:pt idx="6">
                  <c:v>22.92</c:v>
                </c:pt>
                <c:pt idx="7">
                  <c:v>23.74</c:v>
                </c:pt>
              </c:numCache>
            </c:numRef>
          </c:val>
          <c:smooth val="0"/>
          <c:extLst>
            <c:ext xmlns:c16="http://schemas.microsoft.com/office/drawing/2014/chart" uri="{C3380CC4-5D6E-409C-BE32-E72D297353CC}">
              <c16:uniqueId val="{00000001-1D57-A946-AE78-3938782D1FF2}"/>
            </c:ext>
          </c:extLst>
        </c:ser>
        <c:ser>
          <c:idx val="2"/>
          <c:order val="2"/>
          <c:tx>
            <c:strRef>
              <c:f>'28'!$AA$1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'28'!$X$2:$X$9</c:f>
              <c:strCache>
                <c:ptCount val="8"/>
                <c:pt idx="0">
                  <c:v>2015/16</c:v>
                </c:pt>
                <c:pt idx="1">
                  <c:v>2016/17</c:v>
                </c:pt>
                <c:pt idx="2">
                  <c:v>2017/18</c:v>
                </c:pt>
                <c:pt idx="3">
                  <c:v>2018/19</c:v>
                </c:pt>
                <c:pt idx="4">
                  <c:v>2019/20</c:v>
                </c:pt>
                <c:pt idx="5">
                  <c:v>2020/21</c:v>
                </c:pt>
                <c:pt idx="6">
                  <c:v>2021/22</c:v>
                </c:pt>
                <c:pt idx="7">
                  <c:v>2022/23</c:v>
                </c:pt>
              </c:strCache>
            </c:strRef>
          </c:cat>
          <c:val>
            <c:numRef>
              <c:f>'28'!$AA$2:$AA$9</c:f>
              <c:numCache>
                <c:formatCode>General</c:formatCode>
                <c:ptCount val="8"/>
                <c:pt idx="0">
                  <c:v>16.55</c:v>
                </c:pt>
                <c:pt idx="1">
                  <c:v>17.16</c:v>
                </c:pt>
                <c:pt idx="2">
                  <c:v>12.97</c:v>
                </c:pt>
                <c:pt idx="3">
                  <c:v>14.99</c:v>
                </c:pt>
                <c:pt idx="4">
                  <c:v>17.100000000000001</c:v>
                </c:pt>
                <c:pt idx="5">
                  <c:v>17.63</c:v>
                </c:pt>
                <c:pt idx="6">
                  <c:v>18.27</c:v>
                </c:pt>
                <c:pt idx="7">
                  <c:v>15.08262</c:v>
                </c:pt>
              </c:numCache>
            </c:numRef>
          </c:val>
          <c:smooth val="0"/>
          <c:extLst>
            <c:ext xmlns:c16="http://schemas.microsoft.com/office/drawing/2014/chart" uri="{C3380CC4-5D6E-409C-BE32-E72D297353CC}">
              <c16:uniqueId val="{00000002-1D57-A946-AE78-3938782D1FF2}"/>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'28'!$U$4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'29'!$AE$26</c:f>
              <c:strCache>
                <c:ptCount val="1"/>
                <c:pt idx="0">
                  <c:v>Richmond</c:v>
                </c:pt>
              </c:strCache>
            </c:strRef>
          </c:tx>
          <c:spPr>
            <a:solidFill>
              <a:srgbClr val="7030A0"/>
            </a:solidFill>
            <a:ln>
              <a:solidFill>
                <a:schemeClr val="accent4">
                  <a:lumMod val="50000"/>
                </a:schemeClr>
              </a:solidFill>
              <a:prstDash val="solid"/>
            </a:ln>
          </c:spPr>
          <c:invertIfNegative val="0"/>
          <c:cat>
            <c:strRef>
              <c:f>'29'!$AD$27:$AD$58</c:f>
              <c:strCache>
                <c:ptCount val="32"/>
                <c:pt idx="0">
                  <c:v>Lambeth</c:v>
                </c:pt>
                <c:pt idx="1">
                  <c:v>Kingston</c:v>
                </c:pt>
                <c:pt idx="2">
                  <c:v>Barking and Dagenham</c:v>
                </c:pt>
                <c:pt idx="3">
                  <c:v>Barnet</c:v>
                </c:pt>
                <c:pt idx="4">
                  <c:v>Havering</c:v>
                </c:pt>
                <c:pt idx="5">
                  <c:v>Westminster</c:v>
                </c:pt>
                <c:pt idx="6">
                  <c:v>Wandsworth</c:v>
                </c:pt>
                <c:pt idx="7">
                  <c:v>Enfield</c:v>
                </c:pt>
                <c:pt idx="8">
                  <c:v>Haringey</c:v>
                </c:pt>
                <c:pt idx="9">
                  <c:v>Redbridge</c:v>
                </c:pt>
                <c:pt idx="10">
                  <c:v>Newham</c:v>
                </c:pt>
                <c:pt idx="11">
                  <c:v>Ealing</c:v>
                </c:pt>
                <c:pt idx="12">
                  <c:v>Hounslow</c:v>
                </c:pt>
                <c:pt idx="13">
                  <c:v>Lewisham</c:v>
                </c:pt>
                <c:pt idx="14">
                  <c:v>Hammersmith and Fulham</c:v>
                </c:pt>
                <c:pt idx="15">
                  <c:v>Camden</c:v>
                </c:pt>
                <c:pt idx="16">
                  <c:v>Merton</c:v>
                </c:pt>
                <c:pt idx="17">
                  <c:v>Greenwich</c:v>
                </c:pt>
                <c:pt idx="18">
                  <c:v>Harrow</c:v>
                </c:pt>
                <c:pt idx="19">
                  <c:v>Brent</c:v>
                </c:pt>
                <c:pt idx="20">
                  <c:v>Islington</c:v>
                </c:pt>
                <c:pt idx="21">
                  <c:v>Bromley</c:v>
                </c:pt>
                <c:pt idx="22">
                  <c:v>Tower Hamlets</c:v>
                </c:pt>
                <c:pt idx="23">
                  <c:v>Southwark</c:v>
                </c:pt>
                <c:pt idx="24">
                  <c:v>Croydon</c:v>
                </c:pt>
                <c:pt idx="25">
                  <c:v>Hillingdon</c:v>
                </c:pt>
                <c:pt idx="26">
                  <c:v>Waltham Forest</c:v>
                </c:pt>
                <c:pt idx="27">
                  <c:v>Bexley</c:v>
                </c:pt>
                <c:pt idx="28">
                  <c:v>Sutton</c:v>
                </c:pt>
                <c:pt idx="29">
                  <c:v>Richmond</c:v>
                </c:pt>
                <c:pt idx="30">
                  <c:v>Hackney</c:v>
                </c:pt>
                <c:pt idx="31">
                  <c:v>Kensington and Chelsea</c:v>
                </c:pt>
              </c:strCache>
            </c:strRef>
          </c:cat>
          <c:val>
            <c:numRef>
              <c:f>'29'!$AE$27:$AE$58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9.77928301079133</c:v>
                </c:pt>
                <c:pt idx="30">
                  <c:v>0</c:v>
                </c:pt>
                <c:pt idx="31">
                  <c:v>0</c:v>
                </c:pt>
              </c:numCache>
            </c:numRef>
          </c:val>
          <c:extLst>
            <c:ext xmlns:c16="http://schemas.microsoft.com/office/drawing/2014/chart" uri="{C3380CC4-5D6E-409C-BE32-E72D297353CC}">
              <c16:uniqueId val="{00000000-41D0-EF42-9F33-005F4AE695ED}"/>
            </c:ext>
          </c:extLst>
        </c:ser>
        <c:ser>
          <c:idx val="1"/>
          <c:order val="1"/>
          <c:tx>
            <c:strRef>
              <c:f>'29'!$AF$26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'29'!$AD$27:$AD$58</c:f>
              <c:strCache>
                <c:ptCount val="32"/>
                <c:pt idx="0">
                  <c:v>Lambeth</c:v>
                </c:pt>
                <c:pt idx="1">
                  <c:v>Kingston</c:v>
                </c:pt>
                <c:pt idx="2">
                  <c:v>Barking and Dagenham</c:v>
                </c:pt>
                <c:pt idx="3">
                  <c:v>Barnet</c:v>
                </c:pt>
                <c:pt idx="4">
                  <c:v>Havering</c:v>
                </c:pt>
                <c:pt idx="5">
                  <c:v>Westminster</c:v>
                </c:pt>
                <c:pt idx="6">
                  <c:v>Wandsworth</c:v>
                </c:pt>
                <c:pt idx="7">
                  <c:v>Enfield</c:v>
                </c:pt>
                <c:pt idx="8">
                  <c:v>Haringey</c:v>
                </c:pt>
                <c:pt idx="9">
                  <c:v>Redbridge</c:v>
                </c:pt>
                <c:pt idx="10">
                  <c:v>Newham</c:v>
                </c:pt>
                <c:pt idx="11">
                  <c:v>Ealing</c:v>
                </c:pt>
                <c:pt idx="12">
                  <c:v>Hounslow</c:v>
                </c:pt>
                <c:pt idx="13">
                  <c:v>Lewisham</c:v>
                </c:pt>
                <c:pt idx="14">
                  <c:v>Hammersmith and Fulham</c:v>
                </c:pt>
                <c:pt idx="15">
                  <c:v>Camden</c:v>
                </c:pt>
                <c:pt idx="16">
                  <c:v>Merton</c:v>
                </c:pt>
                <c:pt idx="17">
                  <c:v>Greenwich</c:v>
                </c:pt>
                <c:pt idx="18">
                  <c:v>Harrow</c:v>
                </c:pt>
                <c:pt idx="19">
                  <c:v>Brent</c:v>
                </c:pt>
                <c:pt idx="20">
                  <c:v>Islington</c:v>
                </c:pt>
                <c:pt idx="21">
                  <c:v>Bromley</c:v>
                </c:pt>
                <c:pt idx="22">
                  <c:v>Tower Hamlets</c:v>
                </c:pt>
                <c:pt idx="23">
                  <c:v>Southwark</c:v>
                </c:pt>
                <c:pt idx="24">
                  <c:v>Croydon</c:v>
                </c:pt>
                <c:pt idx="25">
                  <c:v>Hillingdon</c:v>
                </c:pt>
                <c:pt idx="26">
                  <c:v>Waltham Forest</c:v>
                </c:pt>
                <c:pt idx="27">
                  <c:v>Bexley</c:v>
                </c:pt>
                <c:pt idx="28">
                  <c:v>Sutton</c:v>
                </c:pt>
                <c:pt idx="29">
                  <c:v>Richmond</c:v>
                </c:pt>
                <c:pt idx="30">
                  <c:v>Hackney</c:v>
                </c:pt>
                <c:pt idx="31">
                  <c:v>Kensington and Chelsea</c:v>
                </c:pt>
              </c:strCache>
            </c:strRef>
          </c:cat>
          <c:val>
            <c:numRef>
              <c:f>'29'!$AF$27:$AF$58</c:f>
              <c:numCache>
                <c:formatCode>General</c:formatCode>
                <c:ptCount val="32"/>
                <c:pt idx="0">
                  <c:v>0</c:v>
                </c:pt>
                <c:pt idx="1">
                  <c:v>26.2606259809371</c:v>
                </c:pt>
                <c:pt idx="2">
                  <c:v>0</c:v>
                </c:pt>
                <c:pt idx="3">
                  <c:v>22.015467235057098</c:v>
                </c:pt>
                <c:pt idx="4">
                  <c:v>0</c:v>
                </c:pt>
                <c:pt idx="5">
                  <c:v>0</c:v>
                </c:pt>
                <c:pt idx="6">
                  <c:v>0</c:v>
                </c:pt>
                <c:pt idx="7">
                  <c:v>0</c:v>
                </c:pt>
                <c:pt idx="8">
                  <c:v>0</c:v>
                </c:pt>
                <c:pt idx="9">
                  <c:v>0</c:v>
                </c:pt>
                <c:pt idx="10">
                  <c:v>0</c:v>
                </c:pt>
                <c:pt idx="11">
                  <c:v>0</c:v>
                </c:pt>
                <c:pt idx="12">
                  <c:v>0</c:v>
                </c:pt>
                <c:pt idx="13">
                  <c:v>0</c:v>
                </c:pt>
                <c:pt idx="14">
                  <c:v>0</c:v>
                </c:pt>
                <c:pt idx="15">
                  <c:v>0</c:v>
                </c:pt>
                <c:pt idx="16">
                  <c:v>16.4568717356455</c:v>
                </c:pt>
                <c:pt idx="17">
                  <c:v>0</c:v>
                </c:pt>
                <c:pt idx="18">
                  <c:v>16.2672786770035</c:v>
                </c:pt>
                <c:pt idx="19">
                  <c:v>0</c:v>
                </c:pt>
                <c:pt idx="20">
                  <c:v>0</c:v>
                </c:pt>
                <c:pt idx="21">
                  <c:v>15.9363424621096</c:v>
                </c:pt>
                <c:pt idx="22">
                  <c:v>0</c:v>
                </c:pt>
                <c:pt idx="23">
                  <c:v>0</c:v>
                </c:pt>
                <c:pt idx="24">
                  <c:v>0</c:v>
                </c:pt>
                <c:pt idx="25">
                  <c:v>0</c:v>
                </c:pt>
                <c:pt idx="26">
                  <c:v>0</c:v>
                </c:pt>
                <c:pt idx="27">
                  <c:v>0</c:v>
                </c:pt>
                <c:pt idx="28">
                  <c:v>13.868004576888399</c:v>
                </c:pt>
                <c:pt idx="29">
                  <c:v>0</c:v>
                </c:pt>
                <c:pt idx="30">
                  <c:v>0</c:v>
                </c:pt>
                <c:pt idx="31">
                  <c:v>0</c:v>
                </c:pt>
              </c:numCache>
            </c:numRef>
          </c:val>
          <c:extLst>
            <c:ext xmlns:c16="http://schemas.microsoft.com/office/drawing/2014/chart" uri="{C3380CC4-5D6E-409C-BE32-E72D297353CC}">
              <c16:uniqueId val="{00000001-41D0-EF42-9F33-005F4AE695ED}"/>
            </c:ext>
          </c:extLst>
        </c:ser>
        <c:ser>
          <c:idx val="2"/>
          <c:order val="2"/>
          <c:tx>
            <c:strRef>
              <c:f>'29'!$AG$26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'29'!$AD$27:$AD$58</c:f>
              <c:strCache>
                <c:ptCount val="32"/>
                <c:pt idx="0">
                  <c:v>Lambeth</c:v>
                </c:pt>
                <c:pt idx="1">
                  <c:v>Kingston</c:v>
                </c:pt>
                <c:pt idx="2">
                  <c:v>Barking and Dagenham</c:v>
                </c:pt>
                <c:pt idx="3">
                  <c:v>Barnet</c:v>
                </c:pt>
                <c:pt idx="4">
                  <c:v>Havering</c:v>
                </c:pt>
                <c:pt idx="5">
                  <c:v>Westminster</c:v>
                </c:pt>
                <c:pt idx="6">
                  <c:v>Wandsworth</c:v>
                </c:pt>
                <c:pt idx="7">
                  <c:v>Enfield</c:v>
                </c:pt>
                <c:pt idx="8">
                  <c:v>Haringey</c:v>
                </c:pt>
                <c:pt idx="9">
                  <c:v>Redbridge</c:v>
                </c:pt>
                <c:pt idx="10">
                  <c:v>Newham</c:v>
                </c:pt>
                <c:pt idx="11">
                  <c:v>Ealing</c:v>
                </c:pt>
                <c:pt idx="12">
                  <c:v>Hounslow</c:v>
                </c:pt>
                <c:pt idx="13">
                  <c:v>Lewisham</c:v>
                </c:pt>
                <c:pt idx="14">
                  <c:v>Hammersmith and Fulham</c:v>
                </c:pt>
                <c:pt idx="15">
                  <c:v>Camden</c:v>
                </c:pt>
                <c:pt idx="16">
                  <c:v>Merton</c:v>
                </c:pt>
                <c:pt idx="17">
                  <c:v>Greenwich</c:v>
                </c:pt>
                <c:pt idx="18">
                  <c:v>Harrow</c:v>
                </c:pt>
                <c:pt idx="19">
                  <c:v>Brent</c:v>
                </c:pt>
                <c:pt idx="20">
                  <c:v>Islington</c:v>
                </c:pt>
                <c:pt idx="21">
                  <c:v>Bromley</c:v>
                </c:pt>
                <c:pt idx="22">
                  <c:v>Tower Hamlets</c:v>
                </c:pt>
                <c:pt idx="23">
                  <c:v>Southwark</c:v>
                </c:pt>
                <c:pt idx="24">
                  <c:v>Croydon</c:v>
                </c:pt>
                <c:pt idx="25">
                  <c:v>Hillingdon</c:v>
                </c:pt>
                <c:pt idx="26">
                  <c:v>Waltham Forest</c:v>
                </c:pt>
                <c:pt idx="27">
                  <c:v>Bexley</c:v>
                </c:pt>
                <c:pt idx="28">
                  <c:v>Sutton</c:v>
                </c:pt>
                <c:pt idx="29">
                  <c:v>Richmond</c:v>
                </c:pt>
                <c:pt idx="30">
                  <c:v>Hackney</c:v>
                </c:pt>
                <c:pt idx="31">
                  <c:v>Kensington and Chelsea</c:v>
                </c:pt>
              </c:strCache>
            </c:strRef>
          </c:cat>
          <c:val>
            <c:numRef>
              <c:f>'29'!$AG$27:$AG$58</c:f>
              <c:numCache>
                <c:formatCode>General</c:formatCode>
                <c:ptCount val="32"/>
                <c:pt idx="0">
                  <c:v>27.4790728150025</c:v>
                </c:pt>
                <c:pt idx="1">
                  <c:v>0</c:v>
                </c:pt>
                <c:pt idx="2">
                  <c:v>25.4765309927221</c:v>
                </c:pt>
                <c:pt idx="3">
                  <c:v>0</c:v>
                </c:pt>
                <c:pt idx="4">
                  <c:v>22.011075529377798</c:v>
                </c:pt>
                <c:pt idx="5">
                  <c:v>20.072177972058199</c:v>
                </c:pt>
                <c:pt idx="6">
                  <c:v>19.758353279237301</c:v>
                </c:pt>
                <c:pt idx="7">
                  <c:v>19.421958230386299</c:v>
                </c:pt>
                <c:pt idx="8">
                  <c:v>19.259319405737301</c:v>
                </c:pt>
                <c:pt idx="9">
                  <c:v>18.831246498479999</c:v>
                </c:pt>
                <c:pt idx="10">
                  <c:v>18.816928206909399</c:v>
                </c:pt>
                <c:pt idx="11">
                  <c:v>18.6903024930862</c:v>
                </c:pt>
                <c:pt idx="12">
                  <c:v>18.338477947173601</c:v>
                </c:pt>
                <c:pt idx="13">
                  <c:v>17.687616902879899</c:v>
                </c:pt>
                <c:pt idx="14">
                  <c:v>17.420396646311701</c:v>
                </c:pt>
                <c:pt idx="15">
                  <c:v>17.1056859992811</c:v>
                </c:pt>
                <c:pt idx="16">
                  <c:v>0</c:v>
                </c:pt>
                <c:pt idx="17">
                  <c:v>16.422710573494399</c:v>
                </c:pt>
                <c:pt idx="18">
                  <c:v>0</c:v>
                </c:pt>
                <c:pt idx="19">
                  <c:v>16.2104931336631</c:v>
                </c:pt>
                <c:pt idx="20">
                  <c:v>16.085699909900399</c:v>
                </c:pt>
                <c:pt idx="21">
                  <c:v>0</c:v>
                </c:pt>
                <c:pt idx="22">
                  <c:v>15.696375164424801</c:v>
                </c:pt>
                <c:pt idx="23">
                  <c:v>15.26169227085</c:v>
                </c:pt>
                <c:pt idx="24">
                  <c:v>15.2357021544641</c:v>
                </c:pt>
                <c:pt idx="25">
                  <c:v>14.936006843234001</c:v>
                </c:pt>
                <c:pt idx="26">
                  <c:v>14.326538341712499</c:v>
                </c:pt>
                <c:pt idx="27">
                  <c:v>13.8778064686581</c:v>
                </c:pt>
                <c:pt idx="28">
                  <c:v>0</c:v>
                </c:pt>
                <c:pt idx="29">
                  <c:v>0</c:v>
                </c:pt>
                <c:pt idx="30">
                  <c:v>0</c:v>
                </c:pt>
                <c:pt idx="31">
                  <c:v>0</c:v>
                </c:pt>
              </c:numCache>
            </c:numRef>
          </c:val>
          <c:extLst>
            <c:ext xmlns:c16="http://schemas.microsoft.com/office/drawing/2014/chart" uri="{C3380CC4-5D6E-409C-BE32-E72D297353CC}">
              <c16:uniqueId val="{00000002-41D0-EF42-9F33-005F4AE695ED}"/>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'29'!$AH$26</c:f>
              <c:strCache>
                <c:ptCount val="1"/>
                <c:pt idx="0">
                  <c:v>London</c:v>
                </c:pt>
              </c:strCache>
            </c:strRef>
          </c:tx>
          <c:spPr>
            <a:ln w="31750">
              <a:solidFill>
                <a:schemeClr val="bg1">
                  <a:lumMod val="50000"/>
                </a:schemeClr>
              </a:solidFill>
              <a:prstDash val="solid"/>
            </a:ln>
          </c:spPr>
          <c:marker>
            <c:symbol val="none"/>
          </c:marker>
          <c:cat>
            <c:strRef>
              <c:f>'29'!$AD$27:$AD$58</c:f>
              <c:strCache>
                <c:ptCount val="32"/>
                <c:pt idx="0">
                  <c:v>Lambeth</c:v>
                </c:pt>
                <c:pt idx="1">
                  <c:v>Kingston</c:v>
                </c:pt>
                <c:pt idx="2">
                  <c:v>Barking and Dagenham</c:v>
                </c:pt>
                <c:pt idx="3">
                  <c:v>Barnet</c:v>
                </c:pt>
                <c:pt idx="4">
                  <c:v>Havering</c:v>
                </c:pt>
                <c:pt idx="5">
                  <c:v>Westminster</c:v>
                </c:pt>
                <c:pt idx="6">
                  <c:v>Wandsworth</c:v>
                </c:pt>
                <c:pt idx="7">
                  <c:v>Enfield</c:v>
                </c:pt>
                <c:pt idx="8">
                  <c:v>Haringey</c:v>
                </c:pt>
                <c:pt idx="9">
                  <c:v>Redbridge</c:v>
                </c:pt>
                <c:pt idx="10">
                  <c:v>Newham</c:v>
                </c:pt>
                <c:pt idx="11">
                  <c:v>Ealing</c:v>
                </c:pt>
                <c:pt idx="12">
                  <c:v>Hounslow</c:v>
                </c:pt>
                <c:pt idx="13">
                  <c:v>Lewisham</c:v>
                </c:pt>
                <c:pt idx="14">
                  <c:v>Hammersmith and Fulham</c:v>
                </c:pt>
                <c:pt idx="15">
                  <c:v>Camden</c:v>
                </c:pt>
                <c:pt idx="16">
                  <c:v>Merton</c:v>
                </c:pt>
                <c:pt idx="17">
                  <c:v>Greenwich</c:v>
                </c:pt>
                <c:pt idx="18">
                  <c:v>Harrow</c:v>
                </c:pt>
                <c:pt idx="19">
                  <c:v>Brent</c:v>
                </c:pt>
                <c:pt idx="20">
                  <c:v>Islington</c:v>
                </c:pt>
                <c:pt idx="21">
                  <c:v>Bromley</c:v>
                </c:pt>
                <c:pt idx="22">
                  <c:v>Tower Hamlets</c:v>
                </c:pt>
                <c:pt idx="23">
                  <c:v>Southwark</c:v>
                </c:pt>
                <c:pt idx="24">
                  <c:v>Croydon</c:v>
                </c:pt>
                <c:pt idx="25">
                  <c:v>Hillingdon</c:v>
                </c:pt>
                <c:pt idx="26">
                  <c:v>Waltham Forest</c:v>
                </c:pt>
                <c:pt idx="27">
                  <c:v>Bexley</c:v>
                </c:pt>
                <c:pt idx="28">
                  <c:v>Sutton</c:v>
                </c:pt>
                <c:pt idx="29">
                  <c:v>Richmond</c:v>
                </c:pt>
                <c:pt idx="30">
                  <c:v>Hackney</c:v>
                </c:pt>
                <c:pt idx="31">
                  <c:v>Kensington and Chelsea</c:v>
                </c:pt>
              </c:strCache>
            </c:strRef>
          </c:cat>
          <c:val>
            <c:numRef>
              <c:f>'29'!$AH$27:$AH$58</c:f>
              <c:numCache>
                <c:formatCode>General</c:formatCode>
                <c:ptCount val="32"/>
                <c:pt idx="0">
                  <c:v>18.03</c:v>
                </c:pt>
                <c:pt idx="1">
                  <c:v>18.03</c:v>
                </c:pt>
                <c:pt idx="2">
                  <c:v>18.03</c:v>
                </c:pt>
                <c:pt idx="3">
                  <c:v>18.03</c:v>
                </c:pt>
                <c:pt idx="4">
                  <c:v>18.03</c:v>
                </c:pt>
                <c:pt idx="5">
                  <c:v>18.03</c:v>
                </c:pt>
                <c:pt idx="6">
                  <c:v>18.03</c:v>
                </c:pt>
                <c:pt idx="7">
                  <c:v>18.03</c:v>
                </c:pt>
                <c:pt idx="8">
                  <c:v>18.03</c:v>
                </c:pt>
                <c:pt idx="9">
                  <c:v>18.03</c:v>
                </c:pt>
                <c:pt idx="10">
                  <c:v>18.03</c:v>
                </c:pt>
                <c:pt idx="11">
                  <c:v>18.03</c:v>
                </c:pt>
                <c:pt idx="12">
                  <c:v>18.03</c:v>
                </c:pt>
                <c:pt idx="13">
                  <c:v>18.03</c:v>
                </c:pt>
                <c:pt idx="14">
                  <c:v>18.03</c:v>
                </c:pt>
                <c:pt idx="15">
                  <c:v>18.03</c:v>
                </c:pt>
                <c:pt idx="16">
                  <c:v>18.03</c:v>
                </c:pt>
                <c:pt idx="17">
                  <c:v>18.03</c:v>
                </c:pt>
                <c:pt idx="18">
                  <c:v>18.03</c:v>
                </c:pt>
                <c:pt idx="19">
                  <c:v>18.03</c:v>
                </c:pt>
                <c:pt idx="20">
                  <c:v>18.03</c:v>
                </c:pt>
                <c:pt idx="21">
                  <c:v>18.03</c:v>
                </c:pt>
                <c:pt idx="22">
                  <c:v>18.03</c:v>
                </c:pt>
                <c:pt idx="23">
                  <c:v>18.03</c:v>
                </c:pt>
                <c:pt idx="24">
                  <c:v>18.03</c:v>
                </c:pt>
                <c:pt idx="25">
                  <c:v>18.03</c:v>
                </c:pt>
                <c:pt idx="26">
                  <c:v>18.03</c:v>
                </c:pt>
                <c:pt idx="27">
                  <c:v>18.03</c:v>
                </c:pt>
                <c:pt idx="28">
                  <c:v>18.03</c:v>
                </c:pt>
                <c:pt idx="29">
                  <c:v>18.03</c:v>
                </c:pt>
                <c:pt idx="30">
                  <c:v>18.03</c:v>
                </c:pt>
                <c:pt idx="31">
                  <c:v>18.03</c:v>
                </c:pt>
              </c:numCache>
            </c:numRef>
          </c:val>
          <c:smooth val="0"/>
          <c:extLst>
            <c:ext xmlns:c16="http://schemas.microsoft.com/office/drawing/2014/chart" uri="{C3380CC4-5D6E-409C-BE32-E72D297353CC}">
              <c16:uniqueId val="{00000003-41D0-EF42-9F33-005F4AE695ED}"/>
            </c:ext>
          </c:extLst>
        </c:ser>
        <c:ser>
          <c:idx val="4"/>
          <c:order val="4"/>
          <c:tx>
            <c:strRef>
              <c:f>'29'!$AI$26</c:f>
              <c:strCache>
                <c:ptCount val="1"/>
                <c:pt idx="0">
                  <c:v>England</c:v>
                </c:pt>
              </c:strCache>
            </c:strRef>
          </c:tx>
          <c:spPr>
            <a:ln w="31750">
              <a:solidFill>
                <a:schemeClr val="tx1"/>
              </a:solidFill>
              <a:prstDash val="solid"/>
            </a:ln>
          </c:spPr>
          <c:marker>
            <c:symbol val="none"/>
          </c:marker>
          <c:cat>
            <c:strRef>
              <c:f>'29'!$AD$27:$AD$58</c:f>
              <c:strCache>
                <c:ptCount val="32"/>
                <c:pt idx="0">
                  <c:v>Lambeth</c:v>
                </c:pt>
                <c:pt idx="1">
                  <c:v>Kingston</c:v>
                </c:pt>
                <c:pt idx="2">
                  <c:v>Barking and Dagenham</c:v>
                </c:pt>
                <c:pt idx="3">
                  <c:v>Barnet</c:v>
                </c:pt>
                <c:pt idx="4">
                  <c:v>Havering</c:v>
                </c:pt>
                <c:pt idx="5">
                  <c:v>Westminster</c:v>
                </c:pt>
                <c:pt idx="6">
                  <c:v>Wandsworth</c:v>
                </c:pt>
                <c:pt idx="7">
                  <c:v>Enfield</c:v>
                </c:pt>
                <c:pt idx="8">
                  <c:v>Haringey</c:v>
                </c:pt>
                <c:pt idx="9">
                  <c:v>Redbridge</c:v>
                </c:pt>
                <c:pt idx="10">
                  <c:v>Newham</c:v>
                </c:pt>
                <c:pt idx="11">
                  <c:v>Ealing</c:v>
                </c:pt>
                <c:pt idx="12">
                  <c:v>Hounslow</c:v>
                </c:pt>
                <c:pt idx="13">
                  <c:v>Lewisham</c:v>
                </c:pt>
                <c:pt idx="14">
                  <c:v>Hammersmith and Fulham</c:v>
                </c:pt>
                <c:pt idx="15">
                  <c:v>Camden</c:v>
                </c:pt>
                <c:pt idx="16">
                  <c:v>Merton</c:v>
                </c:pt>
                <c:pt idx="17">
                  <c:v>Greenwich</c:v>
                </c:pt>
                <c:pt idx="18">
                  <c:v>Harrow</c:v>
                </c:pt>
                <c:pt idx="19">
                  <c:v>Brent</c:v>
                </c:pt>
                <c:pt idx="20">
                  <c:v>Islington</c:v>
                </c:pt>
                <c:pt idx="21">
                  <c:v>Bromley</c:v>
                </c:pt>
                <c:pt idx="22">
                  <c:v>Tower Hamlets</c:v>
                </c:pt>
                <c:pt idx="23">
                  <c:v>Southwark</c:v>
                </c:pt>
                <c:pt idx="24">
                  <c:v>Croydon</c:v>
                </c:pt>
                <c:pt idx="25">
                  <c:v>Hillingdon</c:v>
                </c:pt>
                <c:pt idx="26">
                  <c:v>Waltham Forest</c:v>
                </c:pt>
                <c:pt idx="27">
                  <c:v>Bexley</c:v>
                </c:pt>
                <c:pt idx="28">
                  <c:v>Sutton</c:v>
                </c:pt>
                <c:pt idx="29">
                  <c:v>Richmond</c:v>
                </c:pt>
                <c:pt idx="30">
                  <c:v>Hackney</c:v>
                </c:pt>
                <c:pt idx="31">
                  <c:v>Kensington and Chelsea</c:v>
                </c:pt>
              </c:strCache>
            </c:strRef>
          </c:cat>
          <c:val>
            <c:numRef>
              <c:f>'29'!$AI$27:$AI$58</c:f>
              <c:numCache>
                <c:formatCode>General</c:formatCode>
                <c:ptCount val="32"/>
                <c:pt idx="0">
                  <c:v>17.920000000000002</c:v>
                </c:pt>
                <c:pt idx="1">
                  <c:v>17.920000000000002</c:v>
                </c:pt>
                <c:pt idx="2">
                  <c:v>17.920000000000002</c:v>
                </c:pt>
                <c:pt idx="3">
                  <c:v>17.920000000000002</c:v>
                </c:pt>
                <c:pt idx="4">
                  <c:v>17.920000000000002</c:v>
                </c:pt>
                <c:pt idx="5">
                  <c:v>17.920000000000002</c:v>
                </c:pt>
                <c:pt idx="6">
                  <c:v>17.920000000000002</c:v>
                </c:pt>
                <c:pt idx="7">
                  <c:v>17.920000000000002</c:v>
                </c:pt>
                <c:pt idx="8">
                  <c:v>17.920000000000002</c:v>
                </c:pt>
                <c:pt idx="9">
                  <c:v>17.920000000000002</c:v>
                </c:pt>
                <c:pt idx="10">
                  <c:v>17.920000000000002</c:v>
                </c:pt>
                <c:pt idx="11">
                  <c:v>17.920000000000002</c:v>
                </c:pt>
                <c:pt idx="12">
                  <c:v>17.920000000000002</c:v>
                </c:pt>
                <c:pt idx="13">
                  <c:v>17.920000000000002</c:v>
                </c:pt>
                <c:pt idx="14">
                  <c:v>17.920000000000002</c:v>
                </c:pt>
                <c:pt idx="15">
                  <c:v>17.920000000000002</c:v>
                </c:pt>
                <c:pt idx="16">
                  <c:v>17.920000000000002</c:v>
                </c:pt>
                <c:pt idx="17">
                  <c:v>17.920000000000002</c:v>
                </c:pt>
                <c:pt idx="18">
                  <c:v>17.920000000000002</c:v>
                </c:pt>
                <c:pt idx="19">
                  <c:v>17.920000000000002</c:v>
                </c:pt>
                <c:pt idx="20">
                  <c:v>17.920000000000002</c:v>
                </c:pt>
                <c:pt idx="21">
                  <c:v>17.920000000000002</c:v>
                </c:pt>
                <c:pt idx="22">
                  <c:v>17.920000000000002</c:v>
                </c:pt>
                <c:pt idx="23">
                  <c:v>17.920000000000002</c:v>
                </c:pt>
                <c:pt idx="24">
                  <c:v>17.920000000000002</c:v>
                </c:pt>
                <c:pt idx="25">
                  <c:v>17.920000000000002</c:v>
                </c:pt>
                <c:pt idx="26">
                  <c:v>17.920000000000002</c:v>
                </c:pt>
                <c:pt idx="27">
                  <c:v>17.920000000000002</c:v>
                </c:pt>
                <c:pt idx="28">
                  <c:v>17.920000000000002</c:v>
                </c:pt>
                <c:pt idx="29">
                  <c:v>17.920000000000002</c:v>
                </c:pt>
                <c:pt idx="30">
                  <c:v>17.920000000000002</c:v>
                </c:pt>
                <c:pt idx="31">
                  <c:v>17.920000000000002</c:v>
                </c:pt>
              </c:numCache>
            </c:numRef>
          </c:val>
          <c:smooth val="0"/>
          <c:extLst>
            <c:ext xmlns:c16="http://schemas.microsoft.com/office/drawing/2014/chart" uri="{C3380CC4-5D6E-409C-BE32-E72D297353CC}">
              <c16:uniqueId val="{00000004-41D0-EF42-9F33-005F4AE695ED}"/>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'29'!$U$4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'29'!$Y$1</c:f>
              <c:strCache>
                <c:ptCount val="1"/>
                <c:pt idx="0">
                  <c:v>England</c:v>
                </c:pt>
              </c:strCache>
            </c:strRef>
          </c:tx>
          <c:spPr>
            <a:ln w="38100">
              <a:solidFill>
                <a:schemeClr val="tx1"/>
              </a:solidFill>
              <a:prstDash val="solid"/>
            </a:ln>
          </c:spPr>
          <c:marker>
            <c:symbol val="none"/>
          </c:marker>
          <c:cat>
            <c:strRef>
              <c:f>'29'!$X$2:$X$5</c:f>
              <c:strCache>
                <c:ptCount val="4"/>
                <c:pt idx="0">
                  <c:v>Mar 2012 - Feb 2013</c:v>
                </c:pt>
                <c:pt idx="1">
                  <c:v>Mar 2013 - Feb 2014</c:v>
                </c:pt>
                <c:pt idx="2">
                  <c:v>Mar 2014 - Feb 2015</c:v>
                </c:pt>
                <c:pt idx="3">
                  <c:v>Mar 2015 - Feb 2016</c:v>
                </c:pt>
              </c:strCache>
            </c:strRef>
          </c:cat>
          <c:val>
            <c:numRef>
              <c:f>'29'!$Y$2:$Y$5</c:f>
              <c:numCache>
                <c:formatCode>General</c:formatCode>
                <c:ptCount val="4"/>
                <c:pt idx="0">
                  <c:v>15.33</c:v>
                </c:pt>
                <c:pt idx="1">
                  <c:v>17.13</c:v>
                </c:pt>
                <c:pt idx="2">
                  <c:v>17.91</c:v>
                </c:pt>
                <c:pt idx="3">
                  <c:v>17.920000000000002</c:v>
                </c:pt>
              </c:numCache>
            </c:numRef>
          </c:val>
          <c:smooth val="0"/>
          <c:extLst>
            <c:ext xmlns:c16="http://schemas.microsoft.com/office/drawing/2014/chart" uri="{C3380CC4-5D6E-409C-BE32-E72D297353CC}">
              <c16:uniqueId val="{00000000-738E-D248-A974-9F5180CC92F4}"/>
            </c:ext>
          </c:extLst>
        </c:ser>
        <c:ser>
          <c:idx val="1"/>
          <c:order val="1"/>
          <c:tx>
            <c:strRef>
              <c:f>'29'!$Z$1</c:f>
              <c:strCache>
                <c:ptCount val="1"/>
                <c:pt idx="0">
                  <c:v>London</c:v>
                </c:pt>
              </c:strCache>
            </c:strRef>
          </c:tx>
          <c:spPr>
            <a:ln w="38100">
              <a:solidFill>
                <a:schemeClr val="bg1">
                  <a:lumMod val="50000"/>
                </a:schemeClr>
              </a:solidFill>
              <a:prstDash val="solid"/>
            </a:ln>
          </c:spPr>
          <c:marker>
            <c:symbol val="none"/>
          </c:marker>
          <c:cat>
            <c:strRef>
              <c:f>'29'!$X$2:$X$5</c:f>
              <c:strCache>
                <c:ptCount val="4"/>
                <c:pt idx="0">
                  <c:v>Mar 2012 - Feb 2013</c:v>
                </c:pt>
                <c:pt idx="1">
                  <c:v>Mar 2013 - Feb 2014</c:v>
                </c:pt>
                <c:pt idx="2">
                  <c:v>Mar 2014 - Feb 2015</c:v>
                </c:pt>
                <c:pt idx="3">
                  <c:v>Mar 2015 - Feb 2016</c:v>
                </c:pt>
              </c:strCache>
            </c:strRef>
          </c:cat>
          <c:val>
            <c:numRef>
              <c:f>'29'!$Z$2:$Z$5</c:f>
              <c:numCache>
                <c:formatCode>General</c:formatCode>
                <c:ptCount val="4"/>
                <c:pt idx="0">
                  <c:v>10.5</c:v>
                </c:pt>
                <c:pt idx="1">
                  <c:v>11.77</c:v>
                </c:pt>
                <c:pt idx="2">
                  <c:v>12.32</c:v>
                </c:pt>
                <c:pt idx="3">
                  <c:v>18.03</c:v>
                </c:pt>
              </c:numCache>
            </c:numRef>
          </c:val>
          <c:smooth val="0"/>
          <c:extLst>
            <c:ext xmlns:c16="http://schemas.microsoft.com/office/drawing/2014/chart" uri="{C3380CC4-5D6E-409C-BE32-E72D297353CC}">
              <c16:uniqueId val="{00000001-738E-D248-A974-9F5180CC92F4}"/>
            </c:ext>
          </c:extLst>
        </c:ser>
        <c:ser>
          <c:idx val="2"/>
          <c:order val="2"/>
          <c:tx>
            <c:strRef>
              <c:f>'29'!$AA$1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'29'!$X$2:$X$5</c:f>
              <c:strCache>
                <c:ptCount val="4"/>
                <c:pt idx="0">
                  <c:v>Mar 2012 - Feb 2013</c:v>
                </c:pt>
                <c:pt idx="1">
                  <c:v>Mar 2013 - Feb 2014</c:v>
                </c:pt>
                <c:pt idx="2">
                  <c:v>Mar 2014 - Feb 2015</c:v>
                </c:pt>
                <c:pt idx="3">
                  <c:v>Mar 2015 - Feb 2016</c:v>
                </c:pt>
              </c:strCache>
            </c:strRef>
          </c:cat>
          <c:val>
            <c:numRef>
              <c:f>'29'!$AA$2:$AA$5</c:f>
              <c:numCache>
                <c:formatCode>General</c:formatCode>
                <c:ptCount val="4"/>
                <c:pt idx="0">
                  <c:v>9.9499999999999993</c:v>
                </c:pt>
                <c:pt idx="1">
                  <c:v>22.71</c:v>
                </c:pt>
                <c:pt idx="2">
                  <c:v>27.61</c:v>
                </c:pt>
                <c:pt idx="3">
                  <c:v>9.77928301079133</c:v>
                </c:pt>
              </c:numCache>
            </c:numRef>
          </c:val>
          <c:smooth val="0"/>
          <c:extLst>
            <c:ext xmlns:c16="http://schemas.microsoft.com/office/drawing/2014/chart" uri="{C3380CC4-5D6E-409C-BE32-E72D297353CC}">
              <c16:uniqueId val="{00000002-738E-D248-A974-9F5180CC92F4}"/>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'29'!$U$4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'30'!$AE$26</c:f>
              <c:strCache>
                <c:ptCount val="1"/>
                <c:pt idx="0">
                  <c:v>Richmond</c:v>
                </c:pt>
              </c:strCache>
            </c:strRef>
          </c:tx>
          <c:spPr>
            <a:solidFill>
              <a:srgbClr val="7030A0"/>
            </a:solidFill>
            <a:ln>
              <a:solidFill>
                <a:schemeClr val="accent4">
                  <a:lumMod val="50000"/>
                </a:schemeClr>
              </a:solidFill>
              <a:prstDash val="solid"/>
            </a:ln>
          </c:spPr>
          <c:invertIfNegative val="0"/>
          <c:cat>
            <c:strRef>
              <c:f>'30'!$AD$27:$AD$58</c:f>
              <c:strCache>
                <c:ptCount val="32"/>
                <c:pt idx="0">
                  <c:v>Hackney</c:v>
                </c:pt>
                <c:pt idx="1">
                  <c:v>Camden</c:v>
                </c:pt>
                <c:pt idx="2">
                  <c:v>Southwark</c:v>
                </c:pt>
                <c:pt idx="3">
                  <c:v>Wandsworth</c:v>
                </c:pt>
                <c:pt idx="4">
                  <c:v>Hammersmith and Fulham</c:v>
                </c:pt>
                <c:pt idx="5">
                  <c:v>Islington</c:v>
                </c:pt>
                <c:pt idx="6">
                  <c:v>Lambeth</c:v>
                </c:pt>
                <c:pt idx="7">
                  <c:v>Kensington and Chelsea</c:v>
                </c:pt>
                <c:pt idx="8">
                  <c:v>Tower Hamlets</c:v>
                </c:pt>
                <c:pt idx="9">
                  <c:v>Westminster</c:v>
                </c:pt>
                <c:pt idx="10">
                  <c:v>Lewisham</c:v>
                </c:pt>
                <c:pt idx="11">
                  <c:v>Richmond</c:v>
                </c:pt>
                <c:pt idx="12">
                  <c:v>Greenwich</c:v>
                </c:pt>
                <c:pt idx="13">
                  <c:v>Haringey</c:v>
                </c:pt>
                <c:pt idx="14">
                  <c:v>Bromley</c:v>
                </c:pt>
                <c:pt idx="15">
                  <c:v>Kingston</c:v>
                </c:pt>
                <c:pt idx="16">
                  <c:v>Merton</c:v>
                </c:pt>
                <c:pt idx="17">
                  <c:v>Waltham Forest</c:v>
                </c:pt>
                <c:pt idx="18">
                  <c:v>Barking and Dagenham</c:v>
                </c:pt>
                <c:pt idx="19">
                  <c:v>Croydon</c:v>
                </c:pt>
                <c:pt idx="20">
                  <c:v>Hounslow</c:v>
                </c:pt>
                <c:pt idx="21">
                  <c:v>Redbridge</c:v>
                </c:pt>
                <c:pt idx="22">
                  <c:v>Sutton</c:v>
                </c:pt>
                <c:pt idx="23">
                  <c:v>Enfield</c:v>
                </c:pt>
                <c:pt idx="24">
                  <c:v>Ealing</c:v>
                </c:pt>
                <c:pt idx="25">
                  <c:v>Barnet</c:v>
                </c:pt>
                <c:pt idx="26">
                  <c:v>Newham</c:v>
                </c:pt>
                <c:pt idx="27">
                  <c:v>Bexley</c:v>
                </c:pt>
                <c:pt idx="28">
                  <c:v>Harrow</c:v>
                </c:pt>
                <c:pt idx="29">
                  <c:v>Brent</c:v>
                </c:pt>
                <c:pt idx="30">
                  <c:v>Hillingdon</c:v>
                </c:pt>
                <c:pt idx="31">
                  <c:v>Havering</c:v>
                </c:pt>
              </c:strCache>
            </c:strRef>
          </c:cat>
          <c:val>
            <c:numRef>
              <c:f>'30'!$AE$27:$AE$58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24.643999999999998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83A2-9F43-ACCF-11509BB2E6FB}"/>
            </c:ext>
          </c:extLst>
        </c:ser>
        <c:ser>
          <c:idx val="1"/>
          <c:order val="1"/>
          <c:tx>
            <c:strRef>
              <c:f>'30'!$AF$26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'30'!$AD$27:$AD$58</c:f>
              <c:strCache>
                <c:ptCount val="32"/>
                <c:pt idx="0">
                  <c:v>Hackney</c:v>
                </c:pt>
                <c:pt idx="1">
                  <c:v>Camden</c:v>
                </c:pt>
                <c:pt idx="2">
                  <c:v>Southwark</c:v>
                </c:pt>
                <c:pt idx="3">
                  <c:v>Wandsworth</c:v>
                </c:pt>
                <c:pt idx="4">
                  <c:v>Hammersmith and Fulham</c:v>
                </c:pt>
                <c:pt idx="5">
                  <c:v>Islington</c:v>
                </c:pt>
                <c:pt idx="6">
                  <c:v>Lambeth</c:v>
                </c:pt>
                <c:pt idx="7">
                  <c:v>Kensington and Chelsea</c:v>
                </c:pt>
                <c:pt idx="8">
                  <c:v>Tower Hamlets</c:v>
                </c:pt>
                <c:pt idx="9">
                  <c:v>Westminster</c:v>
                </c:pt>
                <c:pt idx="10">
                  <c:v>Lewisham</c:v>
                </c:pt>
                <c:pt idx="11">
                  <c:v>Richmond</c:v>
                </c:pt>
                <c:pt idx="12">
                  <c:v>Greenwich</c:v>
                </c:pt>
                <c:pt idx="13">
                  <c:v>Haringey</c:v>
                </c:pt>
                <c:pt idx="14">
                  <c:v>Bromley</c:v>
                </c:pt>
                <c:pt idx="15">
                  <c:v>Kingston</c:v>
                </c:pt>
                <c:pt idx="16">
                  <c:v>Merton</c:v>
                </c:pt>
                <c:pt idx="17">
                  <c:v>Waltham Forest</c:v>
                </c:pt>
                <c:pt idx="18">
                  <c:v>Barking and Dagenham</c:v>
                </c:pt>
                <c:pt idx="19">
                  <c:v>Croydon</c:v>
                </c:pt>
                <c:pt idx="20">
                  <c:v>Hounslow</c:v>
                </c:pt>
                <c:pt idx="21">
                  <c:v>Redbridge</c:v>
                </c:pt>
                <c:pt idx="22">
                  <c:v>Sutton</c:v>
                </c:pt>
                <c:pt idx="23">
                  <c:v>Enfield</c:v>
                </c:pt>
                <c:pt idx="24">
                  <c:v>Ealing</c:v>
                </c:pt>
                <c:pt idx="25">
                  <c:v>Barnet</c:v>
                </c:pt>
                <c:pt idx="26">
                  <c:v>Newham</c:v>
                </c:pt>
                <c:pt idx="27">
                  <c:v>Bexley</c:v>
                </c:pt>
                <c:pt idx="28">
                  <c:v>Harrow</c:v>
                </c:pt>
                <c:pt idx="29">
                  <c:v>Brent</c:v>
                </c:pt>
                <c:pt idx="30">
                  <c:v>Hillingdon</c:v>
                </c:pt>
                <c:pt idx="31">
                  <c:v>Havering</c:v>
                </c:pt>
              </c:strCache>
            </c:strRef>
          </c:cat>
          <c:val>
            <c:numRef>
              <c:f>'30'!$AF$27:$AF$58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21.430399999999999</c:v>
                </c:pt>
                <c:pt idx="15">
                  <c:v>21.420300000000001</c:v>
                </c:pt>
                <c:pt idx="16">
                  <c:v>20.761299999999999</c:v>
                </c:pt>
                <c:pt idx="17">
                  <c:v>0</c:v>
                </c:pt>
                <c:pt idx="18">
                  <c:v>0</c:v>
                </c:pt>
                <c:pt idx="19">
                  <c:v>0</c:v>
                </c:pt>
                <c:pt idx="20">
                  <c:v>0</c:v>
                </c:pt>
                <c:pt idx="21">
                  <c:v>0</c:v>
                </c:pt>
                <c:pt idx="22">
                  <c:v>18.220400000000001</c:v>
                </c:pt>
                <c:pt idx="23">
                  <c:v>0</c:v>
                </c:pt>
                <c:pt idx="24">
                  <c:v>0</c:v>
                </c:pt>
                <c:pt idx="25">
                  <c:v>17.641400000000001</c:v>
                </c:pt>
                <c:pt idx="26">
                  <c:v>0</c:v>
                </c:pt>
                <c:pt idx="27">
                  <c:v>0</c:v>
                </c:pt>
                <c:pt idx="28">
                  <c:v>16.587800000000001</c:v>
                </c:pt>
                <c:pt idx="29">
                  <c:v>0</c:v>
                </c:pt>
                <c:pt idx="30">
                  <c:v>0</c:v>
                </c:pt>
                <c:pt idx="31">
                  <c:v>0</c:v>
                </c:pt>
              </c:numCache>
            </c:numRef>
          </c:val>
          <c:extLst>
            <c:ext xmlns:c16="http://schemas.microsoft.com/office/drawing/2014/chart" uri="{C3380CC4-5D6E-409C-BE32-E72D297353CC}">
              <c16:uniqueId val="{00000001-83A2-9F43-ACCF-11509BB2E6FB}"/>
            </c:ext>
          </c:extLst>
        </c:ser>
        <c:ser>
          <c:idx val="2"/>
          <c:order val="2"/>
          <c:tx>
            <c:strRef>
              <c:f>'30'!$AG$26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'30'!$AD$27:$AD$58</c:f>
              <c:strCache>
                <c:ptCount val="32"/>
                <c:pt idx="0">
                  <c:v>Hackney</c:v>
                </c:pt>
                <c:pt idx="1">
                  <c:v>Camden</c:v>
                </c:pt>
                <c:pt idx="2">
                  <c:v>Southwark</c:v>
                </c:pt>
                <c:pt idx="3">
                  <c:v>Wandsworth</c:v>
                </c:pt>
                <c:pt idx="4">
                  <c:v>Hammersmith and Fulham</c:v>
                </c:pt>
                <c:pt idx="5">
                  <c:v>Islington</c:v>
                </c:pt>
                <c:pt idx="6">
                  <c:v>Lambeth</c:v>
                </c:pt>
                <c:pt idx="7">
                  <c:v>Kensington and Chelsea</c:v>
                </c:pt>
                <c:pt idx="8">
                  <c:v>Tower Hamlets</c:v>
                </c:pt>
                <c:pt idx="9">
                  <c:v>Westminster</c:v>
                </c:pt>
                <c:pt idx="10">
                  <c:v>Lewisham</c:v>
                </c:pt>
                <c:pt idx="11">
                  <c:v>Richmond</c:v>
                </c:pt>
                <c:pt idx="12">
                  <c:v>Greenwich</c:v>
                </c:pt>
                <c:pt idx="13">
                  <c:v>Haringey</c:v>
                </c:pt>
                <c:pt idx="14">
                  <c:v>Bromley</c:v>
                </c:pt>
                <c:pt idx="15">
                  <c:v>Kingston</c:v>
                </c:pt>
                <c:pt idx="16">
                  <c:v>Merton</c:v>
                </c:pt>
                <c:pt idx="17">
                  <c:v>Waltham Forest</c:v>
                </c:pt>
                <c:pt idx="18">
                  <c:v>Barking and Dagenham</c:v>
                </c:pt>
                <c:pt idx="19">
                  <c:v>Croydon</c:v>
                </c:pt>
                <c:pt idx="20">
                  <c:v>Hounslow</c:v>
                </c:pt>
                <c:pt idx="21">
                  <c:v>Redbridge</c:v>
                </c:pt>
                <c:pt idx="22">
                  <c:v>Sutton</c:v>
                </c:pt>
                <c:pt idx="23">
                  <c:v>Enfield</c:v>
                </c:pt>
                <c:pt idx="24">
                  <c:v>Ealing</c:v>
                </c:pt>
                <c:pt idx="25">
                  <c:v>Barnet</c:v>
                </c:pt>
                <c:pt idx="26">
                  <c:v>Newham</c:v>
                </c:pt>
                <c:pt idx="27">
                  <c:v>Bexley</c:v>
                </c:pt>
                <c:pt idx="28">
                  <c:v>Harrow</c:v>
                </c:pt>
                <c:pt idx="29">
                  <c:v>Brent</c:v>
                </c:pt>
                <c:pt idx="30">
                  <c:v>Hillingdon</c:v>
                </c:pt>
                <c:pt idx="31">
                  <c:v>Havering</c:v>
                </c:pt>
              </c:strCache>
            </c:strRef>
          </c:cat>
          <c:val>
            <c:numRef>
              <c:f>'30'!$AG$27:$AG$58</c:f>
              <c:numCache>
                <c:formatCode>General</c:formatCode>
                <c:ptCount val="32"/>
                <c:pt idx="0">
                  <c:v>30.156400000000001</c:v>
                </c:pt>
                <c:pt idx="1">
                  <c:v>30.039400000000001</c:v>
                </c:pt>
                <c:pt idx="2">
                  <c:v>29.6785</c:v>
                </c:pt>
                <c:pt idx="3">
                  <c:v>28.9513</c:v>
                </c:pt>
                <c:pt idx="4">
                  <c:v>28.529299999999999</c:v>
                </c:pt>
                <c:pt idx="5">
                  <c:v>28.528600000000001</c:v>
                </c:pt>
                <c:pt idx="6">
                  <c:v>27.748699999999999</c:v>
                </c:pt>
                <c:pt idx="7">
                  <c:v>27.635899999999999</c:v>
                </c:pt>
                <c:pt idx="8">
                  <c:v>27.544599999999999</c:v>
                </c:pt>
                <c:pt idx="9">
                  <c:v>25.616399999999999</c:v>
                </c:pt>
                <c:pt idx="10">
                  <c:v>25.027799999999999</c:v>
                </c:pt>
                <c:pt idx="11">
                  <c:v>0</c:v>
                </c:pt>
                <c:pt idx="12">
                  <c:v>22.542400000000001</c:v>
                </c:pt>
                <c:pt idx="13">
                  <c:v>22.420400000000001</c:v>
                </c:pt>
                <c:pt idx="14">
                  <c:v>0</c:v>
                </c:pt>
                <c:pt idx="15">
                  <c:v>0</c:v>
                </c:pt>
                <c:pt idx="16">
                  <c:v>0</c:v>
                </c:pt>
                <c:pt idx="17">
                  <c:v>20.645700000000001</c:v>
                </c:pt>
                <c:pt idx="18">
                  <c:v>19.767399999999999</c:v>
                </c:pt>
                <c:pt idx="19">
                  <c:v>19.148700000000002</c:v>
                </c:pt>
                <c:pt idx="20">
                  <c:v>19.065999999999999</c:v>
                </c:pt>
                <c:pt idx="21">
                  <c:v>18.872599999999998</c:v>
                </c:pt>
                <c:pt idx="22">
                  <c:v>0</c:v>
                </c:pt>
                <c:pt idx="23">
                  <c:v>18.064399999999999</c:v>
                </c:pt>
                <c:pt idx="24">
                  <c:v>17.915800000000001</c:v>
                </c:pt>
                <c:pt idx="25">
                  <c:v>0</c:v>
                </c:pt>
                <c:pt idx="26">
                  <c:v>17.247499999999999</c:v>
                </c:pt>
                <c:pt idx="27">
                  <c:v>16.853899999999999</c:v>
                </c:pt>
                <c:pt idx="28">
                  <c:v>0</c:v>
                </c:pt>
                <c:pt idx="29">
                  <c:v>16.525500000000001</c:v>
                </c:pt>
                <c:pt idx="30">
                  <c:v>16.2439</c:v>
                </c:pt>
                <c:pt idx="31">
                  <c:v>13.808199999999999</c:v>
                </c:pt>
              </c:numCache>
            </c:numRef>
          </c:val>
          <c:extLst>
            <c:ext xmlns:c16="http://schemas.microsoft.com/office/drawing/2014/chart" uri="{C3380CC4-5D6E-409C-BE32-E72D297353CC}">
              <c16:uniqueId val="{00000002-83A2-9F43-ACCF-11509BB2E6FB}"/>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'30'!$AH$26</c:f>
              <c:strCache>
                <c:ptCount val="1"/>
                <c:pt idx="0">
                  <c:v>London</c:v>
                </c:pt>
              </c:strCache>
            </c:strRef>
          </c:tx>
          <c:spPr>
            <a:ln w="31750">
              <a:solidFill>
                <a:schemeClr val="bg1">
                  <a:lumMod val="50000"/>
                </a:schemeClr>
              </a:solidFill>
              <a:prstDash val="solid"/>
            </a:ln>
          </c:spPr>
          <c:marker>
            <c:symbol val="none"/>
          </c:marker>
          <c:cat>
            <c:strRef>
              <c:f>'30'!$AD$27:$AD$58</c:f>
              <c:strCache>
                <c:ptCount val="32"/>
                <c:pt idx="0">
                  <c:v>Hackney</c:v>
                </c:pt>
                <c:pt idx="1">
                  <c:v>Camden</c:v>
                </c:pt>
                <c:pt idx="2">
                  <c:v>Southwark</c:v>
                </c:pt>
                <c:pt idx="3">
                  <c:v>Wandsworth</c:v>
                </c:pt>
                <c:pt idx="4">
                  <c:v>Hammersmith and Fulham</c:v>
                </c:pt>
                <c:pt idx="5">
                  <c:v>Islington</c:v>
                </c:pt>
                <c:pt idx="6">
                  <c:v>Lambeth</c:v>
                </c:pt>
                <c:pt idx="7">
                  <c:v>Kensington and Chelsea</c:v>
                </c:pt>
                <c:pt idx="8">
                  <c:v>Tower Hamlets</c:v>
                </c:pt>
                <c:pt idx="9">
                  <c:v>Westminster</c:v>
                </c:pt>
                <c:pt idx="10">
                  <c:v>Lewisham</c:v>
                </c:pt>
                <c:pt idx="11">
                  <c:v>Richmond</c:v>
                </c:pt>
                <c:pt idx="12">
                  <c:v>Greenwich</c:v>
                </c:pt>
                <c:pt idx="13">
                  <c:v>Haringey</c:v>
                </c:pt>
                <c:pt idx="14">
                  <c:v>Bromley</c:v>
                </c:pt>
                <c:pt idx="15">
                  <c:v>Kingston</c:v>
                </c:pt>
                <c:pt idx="16">
                  <c:v>Merton</c:v>
                </c:pt>
                <c:pt idx="17">
                  <c:v>Waltham Forest</c:v>
                </c:pt>
                <c:pt idx="18">
                  <c:v>Barking and Dagenham</c:v>
                </c:pt>
                <c:pt idx="19">
                  <c:v>Croydon</c:v>
                </c:pt>
                <c:pt idx="20">
                  <c:v>Hounslow</c:v>
                </c:pt>
                <c:pt idx="21">
                  <c:v>Redbridge</c:v>
                </c:pt>
                <c:pt idx="22">
                  <c:v>Sutton</c:v>
                </c:pt>
                <c:pt idx="23">
                  <c:v>Enfield</c:v>
                </c:pt>
                <c:pt idx="24">
                  <c:v>Ealing</c:v>
                </c:pt>
                <c:pt idx="25">
                  <c:v>Barnet</c:v>
                </c:pt>
                <c:pt idx="26">
                  <c:v>Newham</c:v>
                </c:pt>
                <c:pt idx="27">
                  <c:v>Bexley</c:v>
                </c:pt>
                <c:pt idx="28">
                  <c:v>Harrow</c:v>
                </c:pt>
                <c:pt idx="29">
                  <c:v>Brent</c:v>
                </c:pt>
                <c:pt idx="30">
                  <c:v>Hillingdon</c:v>
                </c:pt>
                <c:pt idx="31">
                  <c:v>Havering</c:v>
                </c:pt>
              </c:strCache>
            </c:strRef>
          </c:cat>
          <c:val>
            <c:numRef>
              <c:f>'30'!$AH$27:$AH$58</c:f>
              <c:numCache>
                <c:formatCode>General</c:formatCode>
                <c:ptCount val="32"/>
                <c:pt idx="0">
                  <c:v>22.06</c:v>
                </c:pt>
                <c:pt idx="1">
                  <c:v>22.06</c:v>
                </c:pt>
                <c:pt idx="2">
                  <c:v>22.06</c:v>
                </c:pt>
                <c:pt idx="3">
                  <c:v>22.06</c:v>
                </c:pt>
                <c:pt idx="4">
                  <c:v>22.06</c:v>
                </c:pt>
                <c:pt idx="5">
                  <c:v>22.06</c:v>
                </c:pt>
                <c:pt idx="6">
                  <c:v>22.06</c:v>
                </c:pt>
                <c:pt idx="7">
                  <c:v>22.06</c:v>
                </c:pt>
                <c:pt idx="8">
                  <c:v>22.06</c:v>
                </c:pt>
                <c:pt idx="9">
                  <c:v>22.06</c:v>
                </c:pt>
                <c:pt idx="10">
                  <c:v>22.06</c:v>
                </c:pt>
                <c:pt idx="11">
                  <c:v>22.06</c:v>
                </c:pt>
                <c:pt idx="12">
                  <c:v>22.06</c:v>
                </c:pt>
                <c:pt idx="13">
                  <c:v>22.06</c:v>
                </c:pt>
                <c:pt idx="14">
                  <c:v>22.06</c:v>
                </c:pt>
                <c:pt idx="15">
                  <c:v>22.06</c:v>
                </c:pt>
                <c:pt idx="16">
                  <c:v>22.06</c:v>
                </c:pt>
                <c:pt idx="17">
                  <c:v>22.06</c:v>
                </c:pt>
                <c:pt idx="18">
                  <c:v>22.06</c:v>
                </c:pt>
                <c:pt idx="19">
                  <c:v>22.06</c:v>
                </c:pt>
                <c:pt idx="20">
                  <c:v>22.06</c:v>
                </c:pt>
                <c:pt idx="21">
                  <c:v>22.06</c:v>
                </c:pt>
                <c:pt idx="22">
                  <c:v>22.06</c:v>
                </c:pt>
                <c:pt idx="23">
                  <c:v>22.06</c:v>
                </c:pt>
                <c:pt idx="24">
                  <c:v>22.06</c:v>
                </c:pt>
                <c:pt idx="25">
                  <c:v>22.06</c:v>
                </c:pt>
                <c:pt idx="26">
                  <c:v>22.06</c:v>
                </c:pt>
                <c:pt idx="27">
                  <c:v>22.06</c:v>
                </c:pt>
                <c:pt idx="28">
                  <c:v>22.06</c:v>
                </c:pt>
                <c:pt idx="29">
                  <c:v>22.06</c:v>
                </c:pt>
                <c:pt idx="30">
                  <c:v>22.06</c:v>
                </c:pt>
                <c:pt idx="31">
                  <c:v>22.06</c:v>
                </c:pt>
              </c:numCache>
            </c:numRef>
          </c:val>
          <c:smooth val="0"/>
          <c:extLst>
            <c:ext xmlns:c16="http://schemas.microsoft.com/office/drawing/2014/chart" uri="{C3380CC4-5D6E-409C-BE32-E72D297353CC}">
              <c16:uniqueId val="{00000003-83A2-9F43-ACCF-11509BB2E6FB}"/>
            </c:ext>
          </c:extLst>
        </c:ser>
        <c:ser>
          <c:idx val="4"/>
          <c:order val="4"/>
          <c:tx>
            <c:strRef>
              <c:f>'30'!$AI$26</c:f>
              <c:strCache>
                <c:ptCount val="1"/>
                <c:pt idx="0">
                  <c:v>England</c:v>
                </c:pt>
              </c:strCache>
            </c:strRef>
          </c:tx>
          <c:spPr>
            <a:ln w="31750">
              <a:solidFill>
                <a:schemeClr val="tx1"/>
              </a:solidFill>
              <a:prstDash val="solid"/>
            </a:ln>
          </c:spPr>
          <c:marker>
            <c:symbol val="none"/>
          </c:marker>
          <c:cat>
            <c:strRef>
              <c:f>'30'!$AD$27:$AD$58</c:f>
              <c:strCache>
                <c:ptCount val="32"/>
                <c:pt idx="0">
                  <c:v>Hackney</c:v>
                </c:pt>
                <c:pt idx="1">
                  <c:v>Camden</c:v>
                </c:pt>
                <c:pt idx="2">
                  <c:v>Southwark</c:v>
                </c:pt>
                <c:pt idx="3">
                  <c:v>Wandsworth</c:v>
                </c:pt>
                <c:pt idx="4">
                  <c:v>Hammersmith and Fulham</c:v>
                </c:pt>
                <c:pt idx="5">
                  <c:v>Islington</c:v>
                </c:pt>
                <c:pt idx="6">
                  <c:v>Lambeth</c:v>
                </c:pt>
                <c:pt idx="7">
                  <c:v>Kensington and Chelsea</c:v>
                </c:pt>
                <c:pt idx="8">
                  <c:v>Tower Hamlets</c:v>
                </c:pt>
                <c:pt idx="9">
                  <c:v>Westminster</c:v>
                </c:pt>
                <c:pt idx="10">
                  <c:v>Lewisham</c:v>
                </c:pt>
                <c:pt idx="11">
                  <c:v>Richmond</c:v>
                </c:pt>
                <c:pt idx="12">
                  <c:v>Greenwich</c:v>
                </c:pt>
                <c:pt idx="13">
                  <c:v>Haringey</c:v>
                </c:pt>
                <c:pt idx="14">
                  <c:v>Bromley</c:v>
                </c:pt>
                <c:pt idx="15">
                  <c:v>Kingston</c:v>
                </c:pt>
                <c:pt idx="16">
                  <c:v>Merton</c:v>
                </c:pt>
                <c:pt idx="17">
                  <c:v>Waltham Forest</c:v>
                </c:pt>
                <c:pt idx="18">
                  <c:v>Barking and Dagenham</c:v>
                </c:pt>
                <c:pt idx="19">
                  <c:v>Croydon</c:v>
                </c:pt>
                <c:pt idx="20">
                  <c:v>Hounslow</c:v>
                </c:pt>
                <c:pt idx="21">
                  <c:v>Redbridge</c:v>
                </c:pt>
                <c:pt idx="22">
                  <c:v>Sutton</c:v>
                </c:pt>
                <c:pt idx="23">
                  <c:v>Enfield</c:v>
                </c:pt>
                <c:pt idx="24">
                  <c:v>Ealing</c:v>
                </c:pt>
                <c:pt idx="25">
                  <c:v>Barnet</c:v>
                </c:pt>
                <c:pt idx="26">
                  <c:v>Newham</c:v>
                </c:pt>
                <c:pt idx="27">
                  <c:v>Bexley</c:v>
                </c:pt>
                <c:pt idx="28">
                  <c:v>Harrow</c:v>
                </c:pt>
                <c:pt idx="29">
                  <c:v>Brent</c:v>
                </c:pt>
                <c:pt idx="30">
                  <c:v>Hillingdon</c:v>
                </c:pt>
                <c:pt idx="31">
                  <c:v>Havering</c:v>
                </c:pt>
              </c:strCache>
            </c:strRef>
          </c:cat>
          <c:val>
            <c:numRef>
              <c:f>'30'!$AI$27:$AI$58</c:f>
              <c:numCache>
                <c:formatCode>General</c:formatCode>
                <c:ptCount val="32"/>
                <c:pt idx="0">
                  <c:v>15.14</c:v>
                </c:pt>
                <c:pt idx="1">
                  <c:v>15.14</c:v>
                </c:pt>
                <c:pt idx="2">
                  <c:v>15.14</c:v>
                </c:pt>
                <c:pt idx="3">
                  <c:v>15.14</c:v>
                </c:pt>
                <c:pt idx="4">
                  <c:v>15.14</c:v>
                </c:pt>
                <c:pt idx="5">
                  <c:v>15.14</c:v>
                </c:pt>
                <c:pt idx="6">
                  <c:v>15.14</c:v>
                </c:pt>
                <c:pt idx="7">
                  <c:v>15.14</c:v>
                </c:pt>
                <c:pt idx="8">
                  <c:v>15.14</c:v>
                </c:pt>
                <c:pt idx="9">
                  <c:v>15.14</c:v>
                </c:pt>
                <c:pt idx="10">
                  <c:v>15.14</c:v>
                </c:pt>
                <c:pt idx="11">
                  <c:v>15.14</c:v>
                </c:pt>
                <c:pt idx="12">
                  <c:v>15.14</c:v>
                </c:pt>
                <c:pt idx="13">
                  <c:v>15.14</c:v>
                </c:pt>
                <c:pt idx="14">
                  <c:v>15.14</c:v>
                </c:pt>
                <c:pt idx="15">
                  <c:v>15.14</c:v>
                </c:pt>
                <c:pt idx="16">
                  <c:v>15.14</c:v>
                </c:pt>
                <c:pt idx="17">
                  <c:v>15.14</c:v>
                </c:pt>
                <c:pt idx="18">
                  <c:v>15.14</c:v>
                </c:pt>
                <c:pt idx="19">
                  <c:v>15.14</c:v>
                </c:pt>
                <c:pt idx="20">
                  <c:v>15.14</c:v>
                </c:pt>
                <c:pt idx="21">
                  <c:v>15.14</c:v>
                </c:pt>
                <c:pt idx="22">
                  <c:v>15.14</c:v>
                </c:pt>
                <c:pt idx="23">
                  <c:v>15.14</c:v>
                </c:pt>
                <c:pt idx="24">
                  <c:v>15.14</c:v>
                </c:pt>
                <c:pt idx="25">
                  <c:v>15.14</c:v>
                </c:pt>
                <c:pt idx="26">
                  <c:v>15.14</c:v>
                </c:pt>
                <c:pt idx="27">
                  <c:v>15.14</c:v>
                </c:pt>
                <c:pt idx="28">
                  <c:v>15.14</c:v>
                </c:pt>
                <c:pt idx="29">
                  <c:v>15.14</c:v>
                </c:pt>
                <c:pt idx="30">
                  <c:v>15.14</c:v>
                </c:pt>
                <c:pt idx="31">
                  <c:v>15.14</c:v>
                </c:pt>
              </c:numCache>
            </c:numRef>
          </c:val>
          <c:smooth val="0"/>
          <c:extLst>
            <c:ext xmlns:c16="http://schemas.microsoft.com/office/drawing/2014/chart" uri="{C3380CC4-5D6E-409C-BE32-E72D297353CC}">
              <c16:uniqueId val="{00000004-83A2-9F43-ACCF-11509BB2E6FB}"/>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'30'!$U$4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 F'!$AE$26</c:f>
              <c:strCache>
                <c:ptCount val="1"/>
                <c:pt idx="0">
                  <c:v>Richmond</c:v>
                </c:pt>
              </c:strCache>
            </c:strRef>
          </c:tx>
          <c:spPr>
            <a:solidFill>
              <a:srgbClr val="7030A0"/>
            </a:solidFill>
            <a:ln>
              <a:solidFill>
                <a:schemeClr val="accent4">
                  <a:lumMod val="50000"/>
                </a:schemeClr>
              </a:solidFill>
              <a:prstDash val="solid"/>
            </a:ln>
          </c:spPr>
          <c:invertIfNegative val="0"/>
          <c:cat>
            <c:strRef>
              <c:f>'2 F'!$AD$27:$AD$58</c:f>
              <c:strCache>
                <c:ptCount val="32"/>
                <c:pt idx="0">
                  <c:v>Kensington and Chelsea</c:v>
                </c:pt>
                <c:pt idx="1">
                  <c:v>Richmond</c:v>
                </c:pt>
                <c:pt idx="2">
                  <c:v>Bromley</c:v>
                </c:pt>
                <c:pt idx="3">
                  <c:v>Barnet</c:v>
                </c:pt>
                <c:pt idx="4">
                  <c:v>Harrow</c:v>
                </c:pt>
                <c:pt idx="5">
                  <c:v>Westminster</c:v>
                </c:pt>
                <c:pt idx="6">
                  <c:v>Kingston</c:v>
                </c:pt>
                <c:pt idx="7">
                  <c:v>Camden</c:v>
                </c:pt>
                <c:pt idx="8">
                  <c:v>Merton</c:v>
                </c:pt>
                <c:pt idx="9">
                  <c:v>Brent</c:v>
                </c:pt>
                <c:pt idx="10">
                  <c:v>Wandsworth</c:v>
                </c:pt>
                <c:pt idx="11">
                  <c:v>Enfield</c:v>
                </c:pt>
                <c:pt idx="12">
                  <c:v>Ealing</c:v>
                </c:pt>
                <c:pt idx="13">
                  <c:v>Haringey</c:v>
                </c:pt>
                <c:pt idx="14">
                  <c:v>Sutton</c:v>
                </c:pt>
                <c:pt idx="15">
                  <c:v>Croydon</c:v>
                </c:pt>
                <c:pt idx="16">
                  <c:v>Hounslow</c:v>
                </c:pt>
                <c:pt idx="17">
                  <c:v>Redbridge</c:v>
                </c:pt>
                <c:pt idx="18">
                  <c:v>Hillingdon</c:v>
                </c:pt>
                <c:pt idx="19">
                  <c:v>Southwark</c:v>
                </c:pt>
                <c:pt idx="20">
                  <c:v>Bexley</c:v>
                </c:pt>
                <c:pt idx="21">
                  <c:v>Hammersmith and Fulham</c:v>
                </c:pt>
                <c:pt idx="22">
                  <c:v>Waltham Forest</c:v>
                </c:pt>
                <c:pt idx="23">
                  <c:v>Lambeth</c:v>
                </c:pt>
                <c:pt idx="24">
                  <c:v>Havering</c:v>
                </c:pt>
                <c:pt idx="25">
                  <c:v>Islington</c:v>
                </c:pt>
                <c:pt idx="26">
                  <c:v>Lewisham</c:v>
                </c:pt>
                <c:pt idx="27">
                  <c:v>Greenwich</c:v>
                </c:pt>
                <c:pt idx="28">
                  <c:v>Hackney</c:v>
                </c:pt>
                <c:pt idx="29">
                  <c:v>Newham</c:v>
                </c:pt>
                <c:pt idx="30">
                  <c:v>Tower Hamlets</c:v>
                </c:pt>
                <c:pt idx="31">
                  <c:v>Barking and Dagenham</c:v>
                </c:pt>
              </c:strCache>
            </c:strRef>
          </c:cat>
          <c:val>
            <c:numRef>
              <c:f>'2 F'!$AE$27:$AE$58</c:f>
              <c:numCache>
                <c:formatCode>General</c:formatCode>
                <c:ptCount val="32"/>
                <c:pt idx="0">
                  <c:v>0</c:v>
                </c:pt>
                <c:pt idx="1">
                  <c:v>85.84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0F79-F343-B705-5112B3915FC0}"/>
            </c:ext>
          </c:extLst>
        </c:ser>
        <c:ser>
          <c:idx val="1"/>
          <c:order val="1"/>
          <c:tx>
            <c:strRef>
              <c:f>'2 F'!$AF$26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 F'!$AD$27:$AD$58</c:f>
              <c:strCache>
                <c:ptCount val="32"/>
                <c:pt idx="0">
                  <c:v>Kensington and Chelsea</c:v>
                </c:pt>
                <c:pt idx="1">
                  <c:v>Richmond</c:v>
                </c:pt>
                <c:pt idx="2">
                  <c:v>Bromley</c:v>
                </c:pt>
                <c:pt idx="3">
                  <c:v>Barnet</c:v>
                </c:pt>
                <c:pt idx="4">
                  <c:v>Harrow</c:v>
                </c:pt>
                <c:pt idx="5">
                  <c:v>Westminster</c:v>
                </c:pt>
                <c:pt idx="6">
                  <c:v>Kingston</c:v>
                </c:pt>
                <c:pt idx="7">
                  <c:v>Camden</c:v>
                </c:pt>
                <c:pt idx="8">
                  <c:v>Merton</c:v>
                </c:pt>
                <c:pt idx="9">
                  <c:v>Brent</c:v>
                </c:pt>
                <c:pt idx="10">
                  <c:v>Wandsworth</c:v>
                </c:pt>
                <c:pt idx="11">
                  <c:v>Enfield</c:v>
                </c:pt>
                <c:pt idx="12">
                  <c:v>Ealing</c:v>
                </c:pt>
                <c:pt idx="13">
                  <c:v>Haringey</c:v>
                </c:pt>
                <c:pt idx="14">
                  <c:v>Sutton</c:v>
                </c:pt>
                <c:pt idx="15">
                  <c:v>Croydon</c:v>
                </c:pt>
                <c:pt idx="16">
                  <c:v>Hounslow</c:v>
                </c:pt>
                <c:pt idx="17">
                  <c:v>Redbridge</c:v>
                </c:pt>
                <c:pt idx="18">
                  <c:v>Hillingdon</c:v>
                </c:pt>
                <c:pt idx="19">
                  <c:v>Southwark</c:v>
                </c:pt>
                <c:pt idx="20">
                  <c:v>Bexley</c:v>
                </c:pt>
                <c:pt idx="21">
                  <c:v>Hammersmith and Fulham</c:v>
                </c:pt>
                <c:pt idx="22">
                  <c:v>Waltham Forest</c:v>
                </c:pt>
                <c:pt idx="23">
                  <c:v>Lambeth</c:v>
                </c:pt>
                <c:pt idx="24">
                  <c:v>Havering</c:v>
                </c:pt>
                <c:pt idx="25">
                  <c:v>Islington</c:v>
                </c:pt>
                <c:pt idx="26">
                  <c:v>Lewisham</c:v>
                </c:pt>
                <c:pt idx="27">
                  <c:v>Greenwich</c:v>
                </c:pt>
                <c:pt idx="28">
                  <c:v>Hackney</c:v>
                </c:pt>
                <c:pt idx="29">
                  <c:v>Newham</c:v>
                </c:pt>
                <c:pt idx="30">
                  <c:v>Tower Hamlets</c:v>
                </c:pt>
                <c:pt idx="31">
                  <c:v>Barking and Dagenham</c:v>
                </c:pt>
              </c:strCache>
            </c:strRef>
          </c:cat>
          <c:val>
            <c:numRef>
              <c:f>'2 F'!$AF$27:$AF$58</c:f>
              <c:numCache>
                <c:formatCode>General</c:formatCode>
                <c:ptCount val="32"/>
                <c:pt idx="0">
                  <c:v>0</c:v>
                </c:pt>
                <c:pt idx="1">
                  <c:v>0</c:v>
                </c:pt>
                <c:pt idx="2">
                  <c:v>85.01</c:v>
                </c:pt>
                <c:pt idx="3">
                  <c:v>84.93</c:v>
                </c:pt>
                <c:pt idx="4">
                  <c:v>84.92</c:v>
                </c:pt>
                <c:pt idx="5">
                  <c:v>0</c:v>
                </c:pt>
                <c:pt idx="6">
                  <c:v>84.67</c:v>
                </c:pt>
                <c:pt idx="7">
                  <c:v>0</c:v>
                </c:pt>
                <c:pt idx="8">
                  <c:v>84.43</c:v>
                </c:pt>
                <c:pt idx="9">
                  <c:v>0</c:v>
                </c:pt>
                <c:pt idx="10">
                  <c:v>0</c:v>
                </c:pt>
                <c:pt idx="11">
                  <c:v>0</c:v>
                </c:pt>
                <c:pt idx="12">
                  <c:v>0</c:v>
                </c:pt>
                <c:pt idx="13">
                  <c:v>0</c:v>
                </c:pt>
                <c:pt idx="14">
                  <c:v>83.92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0F79-F343-B705-5112B3915FC0}"/>
            </c:ext>
          </c:extLst>
        </c:ser>
        <c:ser>
          <c:idx val="2"/>
          <c:order val="2"/>
          <c:tx>
            <c:strRef>
              <c:f>'2 F'!$AG$26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 F'!$AD$27:$AD$58</c:f>
              <c:strCache>
                <c:ptCount val="32"/>
                <c:pt idx="0">
                  <c:v>Kensington and Chelsea</c:v>
                </c:pt>
                <c:pt idx="1">
                  <c:v>Richmond</c:v>
                </c:pt>
                <c:pt idx="2">
                  <c:v>Bromley</c:v>
                </c:pt>
                <c:pt idx="3">
                  <c:v>Barnet</c:v>
                </c:pt>
                <c:pt idx="4">
                  <c:v>Harrow</c:v>
                </c:pt>
                <c:pt idx="5">
                  <c:v>Westminster</c:v>
                </c:pt>
                <c:pt idx="6">
                  <c:v>Kingston</c:v>
                </c:pt>
                <c:pt idx="7">
                  <c:v>Camden</c:v>
                </c:pt>
                <c:pt idx="8">
                  <c:v>Merton</c:v>
                </c:pt>
                <c:pt idx="9">
                  <c:v>Brent</c:v>
                </c:pt>
                <c:pt idx="10">
                  <c:v>Wandsworth</c:v>
                </c:pt>
                <c:pt idx="11">
                  <c:v>Enfield</c:v>
                </c:pt>
                <c:pt idx="12">
                  <c:v>Ealing</c:v>
                </c:pt>
                <c:pt idx="13">
                  <c:v>Haringey</c:v>
                </c:pt>
                <c:pt idx="14">
                  <c:v>Sutton</c:v>
                </c:pt>
                <c:pt idx="15">
                  <c:v>Croydon</c:v>
                </c:pt>
                <c:pt idx="16">
                  <c:v>Hounslow</c:v>
                </c:pt>
                <c:pt idx="17">
                  <c:v>Redbridge</c:v>
                </c:pt>
                <c:pt idx="18">
                  <c:v>Hillingdon</c:v>
                </c:pt>
                <c:pt idx="19">
                  <c:v>Southwark</c:v>
                </c:pt>
                <c:pt idx="20">
                  <c:v>Bexley</c:v>
                </c:pt>
                <c:pt idx="21">
                  <c:v>Hammersmith and Fulham</c:v>
                </c:pt>
                <c:pt idx="22">
                  <c:v>Waltham Forest</c:v>
                </c:pt>
                <c:pt idx="23">
                  <c:v>Lambeth</c:v>
                </c:pt>
                <c:pt idx="24">
                  <c:v>Havering</c:v>
                </c:pt>
                <c:pt idx="25">
                  <c:v>Islington</c:v>
                </c:pt>
                <c:pt idx="26">
                  <c:v>Lewisham</c:v>
                </c:pt>
                <c:pt idx="27">
                  <c:v>Greenwich</c:v>
                </c:pt>
                <c:pt idx="28">
                  <c:v>Hackney</c:v>
                </c:pt>
                <c:pt idx="29">
                  <c:v>Newham</c:v>
                </c:pt>
                <c:pt idx="30">
                  <c:v>Tower Hamlets</c:v>
                </c:pt>
                <c:pt idx="31">
                  <c:v>Barking and Dagenham</c:v>
                </c:pt>
              </c:strCache>
            </c:strRef>
          </c:cat>
          <c:val>
            <c:numRef>
              <c:f>'2 F'!$AG$27:$AG$58</c:f>
              <c:numCache>
                <c:formatCode>General</c:formatCode>
                <c:ptCount val="32"/>
                <c:pt idx="0">
                  <c:v>86.34</c:v>
                </c:pt>
                <c:pt idx="1">
                  <c:v>0</c:v>
                </c:pt>
                <c:pt idx="2">
                  <c:v>0</c:v>
                </c:pt>
                <c:pt idx="3">
                  <c:v>0</c:v>
                </c:pt>
                <c:pt idx="4">
                  <c:v>0</c:v>
                </c:pt>
                <c:pt idx="5">
                  <c:v>84.73</c:v>
                </c:pt>
                <c:pt idx="6">
                  <c:v>0</c:v>
                </c:pt>
                <c:pt idx="7">
                  <c:v>84.52</c:v>
                </c:pt>
                <c:pt idx="8">
                  <c:v>0</c:v>
                </c:pt>
                <c:pt idx="9">
                  <c:v>84.27</c:v>
                </c:pt>
                <c:pt idx="10">
                  <c:v>84.18</c:v>
                </c:pt>
                <c:pt idx="11">
                  <c:v>84.09</c:v>
                </c:pt>
                <c:pt idx="12">
                  <c:v>83.96</c:v>
                </c:pt>
                <c:pt idx="13">
                  <c:v>83.96</c:v>
                </c:pt>
                <c:pt idx="14">
                  <c:v>0</c:v>
                </c:pt>
                <c:pt idx="15">
                  <c:v>83.64</c:v>
                </c:pt>
                <c:pt idx="16">
                  <c:v>83.47</c:v>
                </c:pt>
                <c:pt idx="17">
                  <c:v>83.47</c:v>
                </c:pt>
                <c:pt idx="18">
                  <c:v>83.45</c:v>
                </c:pt>
                <c:pt idx="19">
                  <c:v>83.24</c:v>
                </c:pt>
                <c:pt idx="20">
                  <c:v>83.21</c:v>
                </c:pt>
                <c:pt idx="21">
                  <c:v>83.12</c:v>
                </c:pt>
                <c:pt idx="22">
                  <c:v>83</c:v>
                </c:pt>
                <c:pt idx="23">
                  <c:v>82.86</c:v>
                </c:pt>
                <c:pt idx="24">
                  <c:v>82.79</c:v>
                </c:pt>
                <c:pt idx="25">
                  <c:v>82.61</c:v>
                </c:pt>
                <c:pt idx="26">
                  <c:v>82.59</c:v>
                </c:pt>
                <c:pt idx="27">
                  <c:v>82.15</c:v>
                </c:pt>
                <c:pt idx="28">
                  <c:v>81.790000000000006</c:v>
                </c:pt>
                <c:pt idx="29">
                  <c:v>81.569999999999993</c:v>
                </c:pt>
                <c:pt idx="30">
                  <c:v>81.150000000000006</c:v>
                </c:pt>
                <c:pt idx="31">
                  <c:v>80.44</c:v>
                </c:pt>
              </c:numCache>
            </c:numRef>
          </c:val>
          <c:extLst>
            <c:ext xmlns:c16="http://schemas.microsoft.com/office/drawing/2014/chart" uri="{C3380CC4-5D6E-409C-BE32-E72D297353CC}">
              <c16:uniqueId val="{00000002-0F79-F343-B705-5112B3915FC0}"/>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 F'!$AH$26</c:f>
              <c:strCache>
                <c:ptCount val="1"/>
                <c:pt idx="0">
                  <c:v>London</c:v>
                </c:pt>
              </c:strCache>
            </c:strRef>
          </c:tx>
          <c:spPr>
            <a:ln w="31750">
              <a:solidFill>
                <a:schemeClr val="bg1">
                  <a:lumMod val="50000"/>
                </a:schemeClr>
              </a:solidFill>
              <a:prstDash val="solid"/>
            </a:ln>
          </c:spPr>
          <c:marker>
            <c:symbol val="none"/>
          </c:marker>
          <c:cat>
            <c:strRef>
              <c:f>'2 F'!$AD$27:$AD$58</c:f>
              <c:strCache>
                <c:ptCount val="32"/>
                <c:pt idx="0">
                  <c:v>Kensington and Chelsea</c:v>
                </c:pt>
                <c:pt idx="1">
                  <c:v>Richmond</c:v>
                </c:pt>
                <c:pt idx="2">
                  <c:v>Bromley</c:v>
                </c:pt>
                <c:pt idx="3">
                  <c:v>Barnet</c:v>
                </c:pt>
                <c:pt idx="4">
                  <c:v>Harrow</c:v>
                </c:pt>
                <c:pt idx="5">
                  <c:v>Westminster</c:v>
                </c:pt>
                <c:pt idx="6">
                  <c:v>Kingston</c:v>
                </c:pt>
                <c:pt idx="7">
                  <c:v>Camden</c:v>
                </c:pt>
                <c:pt idx="8">
                  <c:v>Merton</c:v>
                </c:pt>
                <c:pt idx="9">
                  <c:v>Brent</c:v>
                </c:pt>
                <c:pt idx="10">
                  <c:v>Wandsworth</c:v>
                </c:pt>
                <c:pt idx="11">
                  <c:v>Enfield</c:v>
                </c:pt>
                <c:pt idx="12">
                  <c:v>Ealing</c:v>
                </c:pt>
                <c:pt idx="13">
                  <c:v>Haringey</c:v>
                </c:pt>
                <c:pt idx="14">
                  <c:v>Sutton</c:v>
                </c:pt>
                <c:pt idx="15">
                  <c:v>Croydon</c:v>
                </c:pt>
                <c:pt idx="16">
                  <c:v>Hounslow</c:v>
                </c:pt>
                <c:pt idx="17">
                  <c:v>Redbridge</c:v>
                </c:pt>
                <c:pt idx="18">
                  <c:v>Hillingdon</c:v>
                </c:pt>
                <c:pt idx="19">
                  <c:v>Southwark</c:v>
                </c:pt>
                <c:pt idx="20">
                  <c:v>Bexley</c:v>
                </c:pt>
                <c:pt idx="21">
                  <c:v>Hammersmith and Fulham</c:v>
                </c:pt>
                <c:pt idx="22">
                  <c:v>Waltham Forest</c:v>
                </c:pt>
                <c:pt idx="23">
                  <c:v>Lambeth</c:v>
                </c:pt>
                <c:pt idx="24">
                  <c:v>Havering</c:v>
                </c:pt>
                <c:pt idx="25">
                  <c:v>Islington</c:v>
                </c:pt>
                <c:pt idx="26">
                  <c:v>Lewisham</c:v>
                </c:pt>
                <c:pt idx="27">
                  <c:v>Greenwich</c:v>
                </c:pt>
                <c:pt idx="28">
                  <c:v>Hackney</c:v>
                </c:pt>
                <c:pt idx="29">
                  <c:v>Newham</c:v>
                </c:pt>
                <c:pt idx="30">
                  <c:v>Tower Hamlets</c:v>
                </c:pt>
                <c:pt idx="31">
                  <c:v>Barking and Dagenham</c:v>
                </c:pt>
              </c:strCache>
            </c:strRef>
          </c:cat>
          <c:val>
            <c:numRef>
              <c:f>'2 F'!$AH$27:$AH$58</c:f>
              <c:numCache>
                <c:formatCode>General</c:formatCode>
                <c:ptCount val="32"/>
                <c:pt idx="0">
                  <c:v>83.64</c:v>
                </c:pt>
                <c:pt idx="1">
                  <c:v>83.64</c:v>
                </c:pt>
                <c:pt idx="2">
                  <c:v>83.64</c:v>
                </c:pt>
                <c:pt idx="3">
                  <c:v>83.64</c:v>
                </c:pt>
                <c:pt idx="4">
                  <c:v>83.64</c:v>
                </c:pt>
                <c:pt idx="5">
                  <c:v>83.64</c:v>
                </c:pt>
                <c:pt idx="6">
                  <c:v>83.64</c:v>
                </c:pt>
                <c:pt idx="7">
                  <c:v>83.64</c:v>
                </c:pt>
                <c:pt idx="8">
                  <c:v>83.64</c:v>
                </c:pt>
                <c:pt idx="9">
                  <c:v>83.64</c:v>
                </c:pt>
                <c:pt idx="10">
                  <c:v>83.64</c:v>
                </c:pt>
                <c:pt idx="11">
                  <c:v>83.64</c:v>
                </c:pt>
                <c:pt idx="12">
                  <c:v>83.64</c:v>
                </c:pt>
                <c:pt idx="13">
                  <c:v>83.64</c:v>
                </c:pt>
                <c:pt idx="14">
                  <c:v>83.64</c:v>
                </c:pt>
                <c:pt idx="15">
                  <c:v>83.64</c:v>
                </c:pt>
                <c:pt idx="16">
                  <c:v>83.64</c:v>
                </c:pt>
                <c:pt idx="17">
                  <c:v>83.64</c:v>
                </c:pt>
                <c:pt idx="18">
                  <c:v>83.64</c:v>
                </c:pt>
                <c:pt idx="19">
                  <c:v>83.64</c:v>
                </c:pt>
                <c:pt idx="20">
                  <c:v>83.64</c:v>
                </c:pt>
                <c:pt idx="21">
                  <c:v>83.64</c:v>
                </c:pt>
                <c:pt idx="22">
                  <c:v>83.64</c:v>
                </c:pt>
                <c:pt idx="23">
                  <c:v>83.64</c:v>
                </c:pt>
                <c:pt idx="24">
                  <c:v>83.64</c:v>
                </c:pt>
                <c:pt idx="25">
                  <c:v>83.64</c:v>
                </c:pt>
                <c:pt idx="26">
                  <c:v>83.64</c:v>
                </c:pt>
                <c:pt idx="27">
                  <c:v>83.64</c:v>
                </c:pt>
                <c:pt idx="28">
                  <c:v>83.64</c:v>
                </c:pt>
                <c:pt idx="29">
                  <c:v>83.64</c:v>
                </c:pt>
                <c:pt idx="30">
                  <c:v>83.64</c:v>
                </c:pt>
                <c:pt idx="31">
                  <c:v>83.64</c:v>
                </c:pt>
              </c:numCache>
            </c:numRef>
          </c:val>
          <c:smooth val="0"/>
          <c:extLst>
            <c:ext xmlns:c16="http://schemas.microsoft.com/office/drawing/2014/chart" uri="{C3380CC4-5D6E-409C-BE32-E72D297353CC}">
              <c16:uniqueId val="{00000003-0F79-F343-B705-5112B3915FC0}"/>
            </c:ext>
          </c:extLst>
        </c:ser>
        <c:ser>
          <c:idx val="4"/>
          <c:order val="4"/>
          <c:tx>
            <c:strRef>
              <c:f>'2 F'!$AI$26</c:f>
              <c:strCache>
                <c:ptCount val="1"/>
                <c:pt idx="0">
                  <c:v>England</c:v>
                </c:pt>
              </c:strCache>
            </c:strRef>
          </c:tx>
          <c:spPr>
            <a:ln w="31750">
              <a:solidFill>
                <a:schemeClr val="tx1"/>
              </a:solidFill>
              <a:prstDash val="solid"/>
            </a:ln>
          </c:spPr>
          <c:marker>
            <c:symbol val="none"/>
          </c:marker>
          <c:cat>
            <c:strRef>
              <c:f>'2 F'!$AD$27:$AD$58</c:f>
              <c:strCache>
                <c:ptCount val="32"/>
                <c:pt idx="0">
                  <c:v>Kensington and Chelsea</c:v>
                </c:pt>
                <c:pt idx="1">
                  <c:v>Richmond</c:v>
                </c:pt>
                <c:pt idx="2">
                  <c:v>Bromley</c:v>
                </c:pt>
                <c:pt idx="3">
                  <c:v>Barnet</c:v>
                </c:pt>
                <c:pt idx="4">
                  <c:v>Harrow</c:v>
                </c:pt>
                <c:pt idx="5">
                  <c:v>Westminster</c:v>
                </c:pt>
                <c:pt idx="6">
                  <c:v>Kingston</c:v>
                </c:pt>
                <c:pt idx="7">
                  <c:v>Camden</c:v>
                </c:pt>
                <c:pt idx="8">
                  <c:v>Merton</c:v>
                </c:pt>
                <c:pt idx="9">
                  <c:v>Brent</c:v>
                </c:pt>
                <c:pt idx="10">
                  <c:v>Wandsworth</c:v>
                </c:pt>
                <c:pt idx="11">
                  <c:v>Enfield</c:v>
                </c:pt>
                <c:pt idx="12">
                  <c:v>Ealing</c:v>
                </c:pt>
                <c:pt idx="13">
                  <c:v>Haringey</c:v>
                </c:pt>
                <c:pt idx="14">
                  <c:v>Sutton</c:v>
                </c:pt>
                <c:pt idx="15">
                  <c:v>Croydon</c:v>
                </c:pt>
                <c:pt idx="16">
                  <c:v>Hounslow</c:v>
                </c:pt>
                <c:pt idx="17">
                  <c:v>Redbridge</c:v>
                </c:pt>
                <c:pt idx="18">
                  <c:v>Hillingdon</c:v>
                </c:pt>
                <c:pt idx="19">
                  <c:v>Southwark</c:v>
                </c:pt>
                <c:pt idx="20">
                  <c:v>Bexley</c:v>
                </c:pt>
                <c:pt idx="21">
                  <c:v>Hammersmith and Fulham</c:v>
                </c:pt>
                <c:pt idx="22">
                  <c:v>Waltham Forest</c:v>
                </c:pt>
                <c:pt idx="23">
                  <c:v>Lambeth</c:v>
                </c:pt>
                <c:pt idx="24">
                  <c:v>Havering</c:v>
                </c:pt>
                <c:pt idx="25">
                  <c:v>Islington</c:v>
                </c:pt>
                <c:pt idx="26">
                  <c:v>Lewisham</c:v>
                </c:pt>
                <c:pt idx="27">
                  <c:v>Greenwich</c:v>
                </c:pt>
                <c:pt idx="28">
                  <c:v>Hackney</c:v>
                </c:pt>
                <c:pt idx="29">
                  <c:v>Newham</c:v>
                </c:pt>
                <c:pt idx="30">
                  <c:v>Tower Hamlets</c:v>
                </c:pt>
                <c:pt idx="31">
                  <c:v>Barking and Dagenham</c:v>
                </c:pt>
              </c:strCache>
            </c:strRef>
          </c:cat>
          <c:val>
            <c:numRef>
              <c:f>'2 F'!$AI$27:$AI$58</c:f>
              <c:numCache>
                <c:formatCode>General</c:formatCode>
                <c:ptCount val="32"/>
                <c:pt idx="0">
                  <c:v>82.82</c:v>
                </c:pt>
                <c:pt idx="1">
                  <c:v>82.82</c:v>
                </c:pt>
                <c:pt idx="2">
                  <c:v>82.82</c:v>
                </c:pt>
                <c:pt idx="3">
                  <c:v>82.82</c:v>
                </c:pt>
                <c:pt idx="4">
                  <c:v>82.82</c:v>
                </c:pt>
                <c:pt idx="5">
                  <c:v>82.82</c:v>
                </c:pt>
                <c:pt idx="6">
                  <c:v>82.82</c:v>
                </c:pt>
                <c:pt idx="7">
                  <c:v>82.82</c:v>
                </c:pt>
                <c:pt idx="8">
                  <c:v>82.82</c:v>
                </c:pt>
                <c:pt idx="9">
                  <c:v>82.82</c:v>
                </c:pt>
                <c:pt idx="10">
                  <c:v>82.82</c:v>
                </c:pt>
                <c:pt idx="11">
                  <c:v>82.82</c:v>
                </c:pt>
                <c:pt idx="12">
                  <c:v>82.82</c:v>
                </c:pt>
                <c:pt idx="13">
                  <c:v>82.82</c:v>
                </c:pt>
                <c:pt idx="14">
                  <c:v>82.82</c:v>
                </c:pt>
                <c:pt idx="15">
                  <c:v>82.82</c:v>
                </c:pt>
                <c:pt idx="16">
                  <c:v>82.82</c:v>
                </c:pt>
                <c:pt idx="17">
                  <c:v>82.82</c:v>
                </c:pt>
                <c:pt idx="18">
                  <c:v>82.82</c:v>
                </c:pt>
                <c:pt idx="19">
                  <c:v>82.82</c:v>
                </c:pt>
                <c:pt idx="20">
                  <c:v>82.82</c:v>
                </c:pt>
                <c:pt idx="21">
                  <c:v>82.82</c:v>
                </c:pt>
                <c:pt idx="22">
                  <c:v>82.82</c:v>
                </c:pt>
                <c:pt idx="23">
                  <c:v>82.82</c:v>
                </c:pt>
                <c:pt idx="24">
                  <c:v>82.82</c:v>
                </c:pt>
                <c:pt idx="25">
                  <c:v>82.82</c:v>
                </c:pt>
                <c:pt idx="26">
                  <c:v>82.82</c:v>
                </c:pt>
                <c:pt idx="27">
                  <c:v>82.82</c:v>
                </c:pt>
                <c:pt idx="28">
                  <c:v>82.82</c:v>
                </c:pt>
                <c:pt idx="29">
                  <c:v>82.82</c:v>
                </c:pt>
                <c:pt idx="30">
                  <c:v>82.82</c:v>
                </c:pt>
                <c:pt idx="31">
                  <c:v>82.82</c:v>
                </c:pt>
              </c:numCache>
            </c:numRef>
          </c:val>
          <c:smooth val="0"/>
          <c:extLst>
            <c:ext xmlns:c16="http://schemas.microsoft.com/office/drawing/2014/chart" uri="{C3380CC4-5D6E-409C-BE32-E72D297353CC}">
              <c16:uniqueId val="{00000004-0F79-F343-B705-5112B3915FC0}"/>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 F'!$U$4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'30'!$Y$1</c:f>
              <c:strCache>
                <c:ptCount val="1"/>
                <c:pt idx="0">
                  <c:v>England</c:v>
                </c:pt>
              </c:strCache>
            </c:strRef>
          </c:tx>
          <c:spPr>
            <a:ln w="38100">
              <a:solidFill>
                <a:schemeClr val="tx1"/>
              </a:solidFill>
              <a:prstDash val="solid"/>
            </a:ln>
          </c:spPr>
          <c:marker>
            <c:symbol val="none"/>
          </c:marker>
          <c:cat>
            <c:strRef>
              <c:f>'30'!$X$2:$X$6</c:f>
              <c:strCache>
                <c:ptCount val="5"/>
                <c:pt idx="0">
                  <c:v>2015/16</c:v>
                </c:pt>
                <c:pt idx="1">
                  <c:v>2016/17</c:v>
                </c:pt>
                <c:pt idx="2">
                  <c:v>2017/18</c:v>
                </c:pt>
                <c:pt idx="3">
                  <c:v>2018/19</c:v>
                </c:pt>
                <c:pt idx="4">
                  <c:v>2019/20</c:v>
                </c:pt>
              </c:strCache>
            </c:strRef>
          </c:cat>
          <c:val>
            <c:numRef>
              <c:f>'30'!$Y$2:$Y$6</c:f>
              <c:numCache>
                <c:formatCode>General</c:formatCode>
                <c:ptCount val="5"/>
                <c:pt idx="0">
                  <c:v>22.7</c:v>
                </c:pt>
                <c:pt idx="1">
                  <c:v>22.85</c:v>
                </c:pt>
                <c:pt idx="2">
                  <c:v>23.11</c:v>
                </c:pt>
                <c:pt idx="3">
                  <c:v>22.72</c:v>
                </c:pt>
                <c:pt idx="4">
                  <c:v>15.14</c:v>
                </c:pt>
              </c:numCache>
            </c:numRef>
          </c:val>
          <c:smooth val="0"/>
          <c:extLst>
            <c:ext xmlns:c16="http://schemas.microsoft.com/office/drawing/2014/chart" uri="{C3380CC4-5D6E-409C-BE32-E72D297353CC}">
              <c16:uniqueId val="{00000000-0D92-9A4D-B88F-8726B28658F2}"/>
            </c:ext>
          </c:extLst>
        </c:ser>
        <c:ser>
          <c:idx val="1"/>
          <c:order val="1"/>
          <c:tx>
            <c:strRef>
              <c:f>'30'!$Z$1</c:f>
              <c:strCache>
                <c:ptCount val="1"/>
                <c:pt idx="0">
                  <c:v>London</c:v>
                </c:pt>
              </c:strCache>
            </c:strRef>
          </c:tx>
          <c:spPr>
            <a:ln w="38100">
              <a:solidFill>
                <a:schemeClr val="bg1">
                  <a:lumMod val="50000"/>
                </a:schemeClr>
              </a:solidFill>
              <a:prstDash val="solid"/>
            </a:ln>
          </c:spPr>
          <c:marker>
            <c:symbol val="none"/>
          </c:marker>
          <c:cat>
            <c:strRef>
              <c:f>'30'!$X$2:$X$6</c:f>
              <c:strCache>
                <c:ptCount val="5"/>
                <c:pt idx="0">
                  <c:v>2015/16</c:v>
                </c:pt>
                <c:pt idx="1">
                  <c:v>2016/17</c:v>
                </c:pt>
                <c:pt idx="2">
                  <c:v>2017/18</c:v>
                </c:pt>
                <c:pt idx="3">
                  <c:v>2018/19</c:v>
                </c:pt>
                <c:pt idx="4">
                  <c:v>2019/20</c:v>
                </c:pt>
              </c:strCache>
            </c:strRef>
          </c:cat>
          <c:val>
            <c:numRef>
              <c:f>'30'!$Z$2:$Z$6</c:f>
              <c:numCache>
                <c:formatCode>General</c:formatCode>
                <c:ptCount val="5"/>
                <c:pt idx="0">
                  <c:v>34.979999999999997</c:v>
                </c:pt>
                <c:pt idx="1">
                  <c:v>35.200000000000003</c:v>
                </c:pt>
                <c:pt idx="2">
                  <c:v>36.049999999999997</c:v>
                </c:pt>
                <c:pt idx="3">
                  <c:v>35.47</c:v>
                </c:pt>
                <c:pt idx="4">
                  <c:v>22.06</c:v>
                </c:pt>
              </c:numCache>
            </c:numRef>
          </c:val>
          <c:smooth val="0"/>
          <c:extLst>
            <c:ext xmlns:c16="http://schemas.microsoft.com/office/drawing/2014/chart" uri="{C3380CC4-5D6E-409C-BE32-E72D297353CC}">
              <c16:uniqueId val="{00000001-0D92-9A4D-B88F-8726B28658F2}"/>
            </c:ext>
          </c:extLst>
        </c:ser>
        <c:ser>
          <c:idx val="2"/>
          <c:order val="2"/>
          <c:tx>
            <c:strRef>
              <c:f>'30'!$AA$1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'30'!$X$2:$X$6</c:f>
              <c:strCache>
                <c:ptCount val="5"/>
                <c:pt idx="0">
                  <c:v>2015/16</c:v>
                </c:pt>
                <c:pt idx="1">
                  <c:v>2016/17</c:v>
                </c:pt>
                <c:pt idx="2">
                  <c:v>2017/18</c:v>
                </c:pt>
                <c:pt idx="3">
                  <c:v>2018/19</c:v>
                </c:pt>
                <c:pt idx="4">
                  <c:v>2019/20</c:v>
                </c:pt>
              </c:strCache>
            </c:strRef>
          </c:cat>
          <c:val>
            <c:numRef>
              <c:f>'30'!$AA$2:$AA$6</c:f>
              <c:numCache>
                <c:formatCode>General</c:formatCode>
                <c:ptCount val="5"/>
                <c:pt idx="0">
                  <c:v>37.82</c:v>
                </c:pt>
                <c:pt idx="1">
                  <c:v>34.57</c:v>
                </c:pt>
                <c:pt idx="2">
                  <c:v>43.35</c:v>
                </c:pt>
                <c:pt idx="3">
                  <c:v>35.5</c:v>
                </c:pt>
                <c:pt idx="4">
                  <c:v>24.643999999999998</c:v>
                </c:pt>
              </c:numCache>
            </c:numRef>
          </c:val>
          <c:smooth val="0"/>
          <c:extLst>
            <c:ext xmlns:c16="http://schemas.microsoft.com/office/drawing/2014/chart" uri="{C3380CC4-5D6E-409C-BE32-E72D297353CC}">
              <c16:uniqueId val="{00000002-0D92-9A4D-B88F-8726B28658F2}"/>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'30'!$U$4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'31'!$AE$26</c:f>
              <c:strCache>
                <c:ptCount val="1"/>
                <c:pt idx="0">
                  <c:v>Richmond</c:v>
                </c:pt>
              </c:strCache>
            </c:strRef>
          </c:tx>
          <c:spPr>
            <a:solidFill>
              <a:srgbClr val="7030A0"/>
            </a:solidFill>
            <a:ln>
              <a:solidFill>
                <a:schemeClr val="accent4">
                  <a:lumMod val="50000"/>
                </a:schemeClr>
              </a:solidFill>
              <a:prstDash val="solid"/>
            </a:ln>
          </c:spPr>
          <c:invertIfNegative val="0"/>
          <c:cat>
            <c:strRef>
              <c:f>'31'!$AD$27:$AD$58</c:f>
              <c:strCache>
                <c:ptCount val="32"/>
                <c:pt idx="0">
                  <c:v>Barnet</c:v>
                </c:pt>
                <c:pt idx="1">
                  <c:v>Lambeth</c:v>
                </c:pt>
                <c:pt idx="2">
                  <c:v>Brent</c:v>
                </c:pt>
                <c:pt idx="3">
                  <c:v>Enfield</c:v>
                </c:pt>
                <c:pt idx="4">
                  <c:v>Harrow</c:v>
                </c:pt>
                <c:pt idx="5">
                  <c:v>Bromley</c:v>
                </c:pt>
                <c:pt idx="6">
                  <c:v>Haringey</c:v>
                </c:pt>
                <c:pt idx="7">
                  <c:v>Croydon</c:v>
                </c:pt>
                <c:pt idx="8">
                  <c:v>Bexley</c:v>
                </c:pt>
                <c:pt idx="9">
                  <c:v>Newham</c:v>
                </c:pt>
                <c:pt idx="10">
                  <c:v>Kingston</c:v>
                </c:pt>
                <c:pt idx="11">
                  <c:v>Greenwich</c:v>
                </c:pt>
                <c:pt idx="12">
                  <c:v>Waltham Forest</c:v>
                </c:pt>
                <c:pt idx="13">
                  <c:v>Lewisham</c:v>
                </c:pt>
                <c:pt idx="14">
                  <c:v>Hounslow</c:v>
                </c:pt>
                <c:pt idx="15">
                  <c:v>Merton</c:v>
                </c:pt>
                <c:pt idx="16">
                  <c:v>Wandsworth</c:v>
                </c:pt>
                <c:pt idx="17">
                  <c:v>Sutton</c:v>
                </c:pt>
                <c:pt idx="18">
                  <c:v>Southwark</c:v>
                </c:pt>
                <c:pt idx="19">
                  <c:v>Hillingdon</c:v>
                </c:pt>
                <c:pt idx="20">
                  <c:v>Tower Hamlets</c:v>
                </c:pt>
                <c:pt idx="21">
                  <c:v>Richmond</c:v>
                </c:pt>
                <c:pt idx="22">
                  <c:v>Barking and Dagenham</c:v>
                </c:pt>
                <c:pt idx="23">
                  <c:v>Redbridge</c:v>
                </c:pt>
                <c:pt idx="24">
                  <c:v>Ealing</c:v>
                </c:pt>
                <c:pt idx="25">
                  <c:v>Westminster</c:v>
                </c:pt>
                <c:pt idx="26">
                  <c:v>Havering</c:v>
                </c:pt>
                <c:pt idx="27">
                  <c:v>Islington</c:v>
                </c:pt>
                <c:pt idx="28">
                  <c:v>Kensington and Chelsea</c:v>
                </c:pt>
                <c:pt idx="29">
                  <c:v>Camden</c:v>
                </c:pt>
                <c:pt idx="30">
                  <c:v>Hammersmith and Fulham</c:v>
                </c:pt>
                <c:pt idx="31">
                  <c:v>Hackney</c:v>
                </c:pt>
              </c:strCache>
            </c:strRef>
          </c:cat>
          <c:val>
            <c:numRef>
              <c:f>'31'!$AE$27:$AE$58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8.3334700000000002</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CEE8-D241-AA1B-52F13C233BDB}"/>
            </c:ext>
          </c:extLst>
        </c:ser>
        <c:ser>
          <c:idx val="1"/>
          <c:order val="1"/>
          <c:tx>
            <c:strRef>
              <c:f>'31'!$AF$26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'31'!$AD$27:$AD$58</c:f>
              <c:strCache>
                <c:ptCount val="32"/>
                <c:pt idx="0">
                  <c:v>Barnet</c:v>
                </c:pt>
                <c:pt idx="1">
                  <c:v>Lambeth</c:v>
                </c:pt>
                <c:pt idx="2">
                  <c:v>Brent</c:v>
                </c:pt>
                <c:pt idx="3">
                  <c:v>Enfield</c:v>
                </c:pt>
                <c:pt idx="4">
                  <c:v>Harrow</c:v>
                </c:pt>
                <c:pt idx="5">
                  <c:v>Bromley</c:v>
                </c:pt>
                <c:pt idx="6">
                  <c:v>Haringey</c:v>
                </c:pt>
                <c:pt idx="7">
                  <c:v>Croydon</c:v>
                </c:pt>
                <c:pt idx="8">
                  <c:v>Bexley</c:v>
                </c:pt>
                <c:pt idx="9">
                  <c:v>Newham</c:v>
                </c:pt>
                <c:pt idx="10">
                  <c:v>Kingston</c:v>
                </c:pt>
                <c:pt idx="11">
                  <c:v>Greenwich</c:v>
                </c:pt>
                <c:pt idx="12">
                  <c:v>Waltham Forest</c:v>
                </c:pt>
                <c:pt idx="13">
                  <c:v>Lewisham</c:v>
                </c:pt>
                <c:pt idx="14">
                  <c:v>Hounslow</c:v>
                </c:pt>
                <c:pt idx="15">
                  <c:v>Merton</c:v>
                </c:pt>
                <c:pt idx="16">
                  <c:v>Wandsworth</c:v>
                </c:pt>
                <c:pt idx="17">
                  <c:v>Sutton</c:v>
                </c:pt>
                <c:pt idx="18">
                  <c:v>Southwark</c:v>
                </c:pt>
                <c:pt idx="19">
                  <c:v>Hillingdon</c:v>
                </c:pt>
                <c:pt idx="20">
                  <c:v>Tower Hamlets</c:v>
                </c:pt>
                <c:pt idx="21">
                  <c:v>Richmond</c:v>
                </c:pt>
                <c:pt idx="22">
                  <c:v>Barking and Dagenham</c:v>
                </c:pt>
                <c:pt idx="23">
                  <c:v>Redbridge</c:v>
                </c:pt>
                <c:pt idx="24">
                  <c:v>Ealing</c:v>
                </c:pt>
                <c:pt idx="25">
                  <c:v>Westminster</c:v>
                </c:pt>
                <c:pt idx="26">
                  <c:v>Havering</c:v>
                </c:pt>
                <c:pt idx="27">
                  <c:v>Islington</c:v>
                </c:pt>
                <c:pt idx="28">
                  <c:v>Kensington and Chelsea</c:v>
                </c:pt>
                <c:pt idx="29">
                  <c:v>Camden</c:v>
                </c:pt>
                <c:pt idx="30">
                  <c:v>Hammersmith and Fulham</c:v>
                </c:pt>
                <c:pt idx="31">
                  <c:v>Hackney</c:v>
                </c:pt>
              </c:strCache>
            </c:strRef>
          </c:cat>
          <c:val>
            <c:numRef>
              <c:f>'31'!$AF$27:$AF$58</c:f>
              <c:numCache>
                <c:formatCode>General</c:formatCode>
                <c:ptCount val="32"/>
                <c:pt idx="0">
                  <c:v>4.1558900000000003</c:v>
                </c:pt>
                <c:pt idx="1">
                  <c:v>0</c:v>
                </c:pt>
                <c:pt idx="2">
                  <c:v>0</c:v>
                </c:pt>
                <c:pt idx="3">
                  <c:v>0</c:v>
                </c:pt>
                <c:pt idx="4">
                  <c:v>5.1698199999999996</c:v>
                </c:pt>
                <c:pt idx="5">
                  <c:v>5.2168299999999999</c:v>
                </c:pt>
                <c:pt idx="6">
                  <c:v>0</c:v>
                </c:pt>
                <c:pt idx="7">
                  <c:v>0</c:v>
                </c:pt>
                <c:pt idx="8">
                  <c:v>0</c:v>
                </c:pt>
                <c:pt idx="9">
                  <c:v>0</c:v>
                </c:pt>
                <c:pt idx="10">
                  <c:v>6.0720599999999996</c:v>
                </c:pt>
                <c:pt idx="11">
                  <c:v>0</c:v>
                </c:pt>
                <c:pt idx="12">
                  <c:v>0</c:v>
                </c:pt>
                <c:pt idx="13">
                  <c:v>0</c:v>
                </c:pt>
                <c:pt idx="14">
                  <c:v>0</c:v>
                </c:pt>
                <c:pt idx="15">
                  <c:v>6.8030499999999998</c:v>
                </c:pt>
                <c:pt idx="16">
                  <c:v>0</c:v>
                </c:pt>
                <c:pt idx="17">
                  <c:v>7.3563499999999999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CEE8-D241-AA1B-52F13C233BDB}"/>
            </c:ext>
          </c:extLst>
        </c:ser>
        <c:ser>
          <c:idx val="2"/>
          <c:order val="2"/>
          <c:tx>
            <c:strRef>
              <c:f>'31'!$AG$26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'31'!$AD$27:$AD$58</c:f>
              <c:strCache>
                <c:ptCount val="32"/>
                <c:pt idx="0">
                  <c:v>Barnet</c:v>
                </c:pt>
                <c:pt idx="1">
                  <c:v>Lambeth</c:v>
                </c:pt>
                <c:pt idx="2">
                  <c:v>Brent</c:v>
                </c:pt>
                <c:pt idx="3">
                  <c:v>Enfield</c:v>
                </c:pt>
                <c:pt idx="4">
                  <c:v>Harrow</c:v>
                </c:pt>
                <c:pt idx="5">
                  <c:v>Bromley</c:v>
                </c:pt>
                <c:pt idx="6">
                  <c:v>Haringey</c:v>
                </c:pt>
                <c:pt idx="7">
                  <c:v>Croydon</c:v>
                </c:pt>
                <c:pt idx="8">
                  <c:v>Bexley</c:v>
                </c:pt>
                <c:pt idx="9">
                  <c:v>Newham</c:v>
                </c:pt>
                <c:pt idx="10">
                  <c:v>Kingston</c:v>
                </c:pt>
                <c:pt idx="11">
                  <c:v>Greenwich</c:v>
                </c:pt>
                <c:pt idx="12">
                  <c:v>Waltham Forest</c:v>
                </c:pt>
                <c:pt idx="13">
                  <c:v>Lewisham</c:v>
                </c:pt>
                <c:pt idx="14">
                  <c:v>Hounslow</c:v>
                </c:pt>
                <c:pt idx="15">
                  <c:v>Merton</c:v>
                </c:pt>
                <c:pt idx="16">
                  <c:v>Wandsworth</c:v>
                </c:pt>
                <c:pt idx="17">
                  <c:v>Sutton</c:v>
                </c:pt>
                <c:pt idx="18">
                  <c:v>Southwark</c:v>
                </c:pt>
                <c:pt idx="19">
                  <c:v>Hillingdon</c:v>
                </c:pt>
                <c:pt idx="20">
                  <c:v>Tower Hamlets</c:v>
                </c:pt>
                <c:pt idx="21">
                  <c:v>Richmond</c:v>
                </c:pt>
                <c:pt idx="22">
                  <c:v>Barking and Dagenham</c:v>
                </c:pt>
                <c:pt idx="23">
                  <c:v>Redbridge</c:v>
                </c:pt>
                <c:pt idx="24">
                  <c:v>Ealing</c:v>
                </c:pt>
                <c:pt idx="25">
                  <c:v>Westminster</c:v>
                </c:pt>
                <c:pt idx="26">
                  <c:v>Havering</c:v>
                </c:pt>
                <c:pt idx="27">
                  <c:v>Islington</c:v>
                </c:pt>
                <c:pt idx="28">
                  <c:v>Kensington and Chelsea</c:v>
                </c:pt>
                <c:pt idx="29">
                  <c:v>Camden</c:v>
                </c:pt>
                <c:pt idx="30">
                  <c:v>Hammersmith and Fulham</c:v>
                </c:pt>
                <c:pt idx="31">
                  <c:v>Hackney</c:v>
                </c:pt>
              </c:strCache>
            </c:strRef>
          </c:cat>
          <c:val>
            <c:numRef>
              <c:f>'31'!$AG$27:$AG$58</c:f>
              <c:numCache>
                <c:formatCode>General</c:formatCode>
                <c:ptCount val="32"/>
                <c:pt idx="0">
                  <c:v>0</c:v>
                </c:pt>
                <c:pt idx="1">
                  <c:v>4.5411299999999999</c:v>
                </c:pt>
                <c:pt idx="2">
                  <c:v>4.8354499999999998</c:v>
                </c:pt>
                <c:pt idx="3">
                  <c:v>4.9094499999999996</c:v>
                </c:pt>
                <c:pt idx="4">
                  <c:v>0</c:v>
                </c:pt>
                <c:pt idx="5">
                  <c:v>0</c:v>
                </c:pt>
                <c:pt idx="6">
                  <c:v>5.2334399999999999</c:v>
                </c:pt>
                <c:pt idx="7">
                  <c:v>5.3355399999999999</c:v>
                </c:pt>
                <c:pt idx="8">
                  <c:v>5.7124800000000002</c:v>
                </c:pt>
                <c:pt idx="9">
                  <c:v>5.8522800000000004</c:v>
                </c:pt>
                <c:pt idx="10">
                  <c:v>0</c:v>
                </c:pt>
                <c:pt idx="11">
                  <c:v>6.3601299999999998</c:v>
                </c:pt>
                <c:pt idx="12">
                  <c:v>6.4398799999999996</c:v>
                </c:pt>
                <c:pt idx="13">
                  <c:v>6.6838800000000003</c:v>
                </c:pt>
                <c:pt idx="14">
                  <c:v>6.7596999999999996</c:v>
                </c:pt>
                <c:pt idx="15">
                  <c:v>0</c:v>
                </c:pt>
                <c:pt idx="16">
                  <c:v>7.2382400000000002</c:v>
                </c:pt>
                <c:pt idx="17">
                  <c:v>0</c:v>
                </c:pt>
                <c:pt idx="18">
                  <c:v>7.4358500000000003</c:v>
                </c:pt>
                <c:pt idx="19">
                  <c:v>7.8182</c:v>
                </c:pt>
                <c:pt idx="20">
                  <c:v>8.1343399999999999</c:v>
                </c:pt>
                <c:pt idx="21">
                  <c:v>0</c:v>
                </c:pt>
                <c:pt idx="22">
                  <c:v>8.4141700000000004</c:v>
                </c:pt>
                <c:pt idx="23">
                  <c:v>8.6165599999999998</c:v>
                </c:pt>
                <c:pt idx="24">
                  <c:v>8.9370799999999999</c:v>
                </c:pt>
                <c:pt idx="25">
                  <c:v>9.2796500000000002</c:v>
                </c:pt>
                <c:pt idx="26">
                  <c:v>9.6288400000000003</c:v>
                </c:pt>
                <c:pt idx="27">
                  <c:v>9.7438800000000008</c:v>
                </c:pt>
                <c:pt idx="28">
                  <c:v>10.61176</c:v>
                </c:pt>
                <c:pt idx="29">
                  <c:v>10.614549999999999</c:v>
                </c:pt>
                <c:pt idx="30">
                  <c:v>11.018000000000001</c:v>
                </c:pt>
                <c:pt idx="31">
                  <c:v>11.039300000000001</c:v>
                </c:pt>
              </c:numCache>
            </c:numRef>
          </c:val>
          <c:extLst>
            <c:ext xmlns:c16="http://schemas.microsoft.com/office/drawing/2014/chart" uri="{C3380CC4-5D6E-409C-BE32-E72D297353CC}">
              <c16:uniqueId val="{00000002-CEE8-D241-AA1B-52F13C233BDB}"/>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'31'!$AH$26</c:f>
              <c:strCache>
                <c:ptCount val="1"/>
                <c:pt idx="0">
                  <c:v>London</c:v>
                </c:pt>
              </c:strCache>
            </c:strRef>
          </c:tx>
          <c:spPr>
            <a:ln w="31750">
              <a:solidFill>
                <a:schemeClr val="bg1">
                  <a:lumMod val="50000"/>
                </a:schemeClr>
              </a:solidFill>
              <a:prstDash val="solid"/>
            </a:ln>
          </c:spPr>
          <c:marker>
            <c:symbol val="none"/>
          </c:marker>
          <c:cat>
            <c:strRef>
              <c:f>'31'!$AD$27:$AD$58</c:f>
              <c:strCache>
                <c:ptCount val="32"/>
                <c:pt idx="0">
                  <c:v>Barnet</c:v>
                </c:pt>
                <c:pt idx="1">
                  <c:v>Lambeth</c:v>
                </c:pt>
                <c:pt idx="2">
                  <c:v>Brent</c:v>
                </c:pt>
                <c:pt idx="3">
                  <c:v>Enfield</c:v>
                </c:pt>
                <c:pt idx="4">
                  <c:v>Harrow</c:v>
                </c:pt>
                <c:pt idx="5">
                  <c:v>Bromley</c:v>
                </c:pt>
                <c:pt idx="6">
                  <c:v>Haringey</c:v>
                </c:pt>
                <c:pt idx="7">
                  <c:v>Croydon</c:v>
                </c:pt>
                <c:pt idx="8">
                  <c:v>Bexley</c:v>
                </c:pt>
                <c:pt idx="9">
                  <c:v>Newham</c:v>
                </c:pt>
                <c:pt idx="10">
                  <c:v>Kingston</c:v>
                </c:pt>
                <c:pt idx="11">
                  <c:v>Greenwich</c:v>
                </c:pt>
                <c:pt idx="12">
                  <c:v>Waltham Forest</c:v>
                </c:pt>
                <c:pt idx="13">
                  <c:v>Lewisham</c:v>
                </c:pt>
                <c:pt idx="14">
                  <c:v>Hounslow</c:v>
                </c:pt>
                <c:pt idx="15">
                  <c:v>Merton</c:v>
                </c:pt>
                <c:pt idx="16">
                  <c:v>Wandsworth</c:v>
                </c:pt>
                <c:pt idx="17">
                  <c:v>Sutton</c:v>
                </c:pt>
                <c:pt idx="18">
                  <c:v>Southwark</c:v>
                </c:pt>
                <c:pt idx="19">
                  <c:v>Hillingdon</c:v>
                </c:pt>
                <c:pt idx="20">
                  <c:v>Tower Hamlets</c:v>
                </c:pt>
                <c:pt idx="21">
                  <c:v>Richmond</c:v>
                </c:pt>
                <c:pt idx="22">
                  <c:v>Barking and Dagenham</c:v>
                </c:pt>
                <c:pt idx="23">
                  <c:v>Redbridge</c:v>
                </c:pt>
                <c:pt idx="24">
                  <c:v>Ealing</c:v>
                </c:pt>
                <c:pt idx="25">
                  <c:v>Westminster</c:v>
                </c:pt>
                <c:pt idx="26">
                  <c:v>Havering</c:v>
                </c:pt>
                <c:pt idx="27">
                  <c:v>Islington</c:v>
                </c:pt>
                <c:pt idx="28">
                  <c:v>Kensington and Chelsea</c:v>
                </c:pt>
                <c:pt idx="29">
                  <c:v>Camden</c:v>
                </c:pt>
                <c:pt idx="30">
                  <c:v>Hammersmith and Fulham</c:v>
                </c:pt>
                <c:pt idx="31">
                  <c:v>Hackney</c:v>
                </c:pt>
              </c:strCache>
            </c:strRef>
          </c:cat>
          <c:val>
            <c:numRef>
              <c:f>'31'!$AH$27:$AH$58</c:f>
              <c:numCache>
                <c:formatCode>General</c:formatCode>
                <c:ptCount val="32"/>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6.94</c:v>
                </c:pt>
                <c:pt idx="18">
                  <c:v>6.94</c:v>
                </c:pt>
                <c:pt idx="19">
                  <c:v>6.94</c:v>
                </c:pt>
                <c:pt idx="20">
                  <c:v>6.94</c:v>
                </c:pt>
                <c:pt idx="21">
                  <c:v>6.94</c:v>
                </c:pt>
                <c:pt idx="22">
                  <c:v>6.94</c:v>
                </c:pt>
                <c:pt idx="23">
                  <c:v>6.94</c:v>
                </c:pt>
                <c:pt idx="24">
                  <c:v>6.94</c:v>
                </c:pt>
                <c:pt idx="25">
                  <c:v>6.94</c:v>
                </c:pt>
                <c:pt idx="26">
                  <c:v>6.94</c:v>
                </c:pt>
                <c:pt idx="27">
                  <c:v>6.94</c:v>
                </c:pt>
                <c:pt idx="28">
                  <c:v>6.94</c:v>
                </c:pt>
                <c:pt idx="29">
                  <c:v>6.94</c:v>
                </c:pt>
                <c:pt idx="30">
                  <c:v>6.94</c:v>
                </c:pt>
                <c:pt idx="31">
                  <c:v>6.94</c:v>
                </c:pt>
              </c:numCache>
            </c:numRef>
          </c:val>
          <c:smooth val="0"/>
          <c:extLst>
            <c:ext xmlns:c16="http://schemas.microsoft.com/office/drawing/2014/chart" uri="{C3380CC4-5D6E-409C-BE32-E72D297353CC}">
              <c16:uniqueId val="{00000003-CEE8-D241-AA1B-52F13C233BDB}"/>
            </c:ext>
          </c:extLst>
        </c:ser>
        <c:ser>
          <c:idx val="4"/>
          <c:order val="4"/>
          <c:tx>
            <c:strRef>
              <c:f>'31'!$AI$26</c:f>
              <c:strCache>
                <c:ptCount val="1"/>
                <c:pt idx="0">
                  <c:v>England</c:v>
                </c:pt>
              </c:strCache>
            </c:strRef>
          </c:tx>
          <c:spPr>
            <a:ln w="31750">
              <a:solidFill>
                <a:schemeClr val="tx1"/>
              </a:solidFill>
              <a:prstDash val="solid"/>
            </a:ln>
          </c:spPr>
          <c:marker>
            <c:symbol val="none"/>
          </c:marker>
          <c:cat>
            <c:strRef>
              <c:f>'31'!$AD$27:$AD$58</c:f>
              <c:strCache>
                <c:ptCount val="32"/>
                <c:pt idx="0">
                  <c:v>Barnet</c:v>
                </c:pt>
                <c:pt idx="1">
                  <c:v>Lambeth</c:v>
                </c:pt>
                <c:pt idx="2">
                  <c:v>Brent</c:v>
                </c:pt>
                <c:pt idx="3">
                  <c:v>Enfield</c:v>
                </c:pt>
                <c:pt idx="4">
                  <c:v>Harrow</c:v>
                </c:pt>
                <c:pt idx="5">
                  <c:v>Bromley</c:v>
                </c:pt>
                <c:pt idx="6">
                  <c:v>Haringey</c:v>
                </c:pt>
                <c:pt idx="7">
                  <c:v>Croydon</c:v>
                </c:pt>
                <c:pt idx="8">
                  <c:v>Bexley</c:v>
                </c:pt>
                <c:pt idx="9">
                  <c:v>Newham</c:v>
                </c:pt>
                <c:pt idx="10">
                  <c:v>Kingston</c:v>
                </c:pt>
                <c:pt idx="11">
                  <c:v>Greenwich</c:v>
                </c:pt>
                <c:pt idx="12">
                  <c:v>Waltham Forest</c:v>
                </c:pt>
                <c:pt idx="13">
                  <c:v>Lewisham</c:v>
                </c:pt>
                <c:pt idx="14">
                  <c:v>Hounslow</c:v>
                </c:pt>
                <c:pt idx="15">
                  <c:v>Merton</c:v>
                </c:pt>
                <c:pt idx="16">
                  <c:v>Wandsworth</c:v>
                </c:pt>
                <c:pt idx="17">
                  <c:v>Sutton</c:v>
                </c:pt>
                <c:pt idx="18">
                  <c:v>Southwark</c:v>
                </c:pt>
                <c:pt idx="19">
                  <c:v>Hillingdon</c:v>
                </c:pt>
                <c:pt idx="20">
                  <c:v>Tower Hamlets</c:v>
                </c:pt>
                <c:pt idx="21">
                  <c:v>Richmond</c:v>
                </c:pt>
                <c:pt idx="22">
                  <c:v>Barking and Dagenham</c:v>
                </c:pt>
                <c:pt idx="23">
                  <c:v>Redbridge</c:v>
                </c:pt>
                <c:pt idx="24">
                  <c:v>Ealing</c:v>
                </c:pt>
                <c:pt idx="25">
                  <c:v>Westminster</c:v>
                </c:pt>
                <c:pt idx="26">
                  <c:v>Havering</c:v>
                </c:pt>
                <c:pt idx="27">
                  <c:v>Islington</c:v>
                </c:pt>
                <c:pt idx="28">
                  <c:v>Kensington and Chelsea</c:v>
                </c:pt>
                <c:pt idx="29">
                  <c:v>Camden</c:v>
                </c:pt>
                <c:pt idx="30">
                  <c:v>Hammersmith and Fulham</c:v>
                </c:pt>
                <c:pt idx="31">
                  <c:v>Hackney</c:v>
                </c:pt>
              </c:strCache>
            </c:strRef>
          </c:cat>
          <c:val>
            <c:numRef>
              <c:f>'31'!$AI$27:$AI$58</c:f>
              <c:numCache>
                <c:formatCode>General</c:formatCode>
                <c:ptCount val="32"/>
                <c:pt idx="0">
                  <c:v>10.33</c:v>
                </c:pt>
                <c:pt idx="1">
                  <c:v>10.33</c:v>
                </c:pt>
                <c:pt idx="2">
                  <c:v>10.33</c:v>
                </c:pt>
                <c:pt idx="3">
                  <c:v>10.33</c:v>
                </c:pt>
                <c:pt idx="4">
                  <c:v>10.33</c:v>
                </c:pt>
                <c:pt idx="5">
                  <c:v>10.33</c:v>
                </c:pt>
                <c:pt idx="6">
                  <c:v>10.33</c:v>
                </c:pt>
                <c:pt idx="7">
                  <c:v>10.33</c:v>
                </c:pt>
                <c:pt idx="8">
                  <c:v>10.33</c:v>
                </c:pt>
                <c:pt idx="9">
                  <c:v>10.33</c:v>
                </c:pt>
                <c:pt idx="10">
                  <c:v>10.33</c:v>
                </c:pt>
                <c:pt idx="11">
                  <c:v>10.33</c:v>
                </c:pt>
                <c:pt idx="12">
                  <c:v>10.33</c:v>
                </c:pt>
                <c:pt idx="13">
                  <c:v>10.33</c:v>
                </c:pt>
                <c:pt idx="14">
                  <c:v>10.33</c:v>
                </c:pt>
                <c:pt idx="15">
                  <c:v>10.33</c:v>
                </c:pt>
                <c:pt idx="16">
                  <c:v>10.33</c:v>
                </c:pt>
                <c:pt idx="17">
                  <c:v>10.33</c:v>
                </c:pt>
                <c:pt idx="18">
                  <c:v>10.33</c:v>
                </c:pt>
                <c:pt idx="19">
                  <c:v>10.33</c:v>
                </c:pt>
                <c:pt idx="20">
                  <c:v>10.33</c:v>
                </c:pt>
                <c:pt idx="21">
                  <c:v>10.33</c:v>
                </c:pt>
                <c:pt idx="22">
                  <c:v>10.33</c:v>
                </c:pt>
                <c:pt idx="23">
                  <c:v>10.33</c:v>
                </c:pt>
                <c:pt idx="24">
                  <c:v>10.33</c:v>
                </c:pt>
                <c:pt idx="25">
                  <c:v>10.33</c:v>
                </c:pt>
                <c:pt idx="26">
                  <c:v>10.33</c:v>
                </c:pt>
                <c:pt idx="27">
                  <c:v>10.33</c:v>
                </c:pt>
                <c:pt idx="28">
                  <c:v>10.33</c:v>
                </c:pt>
                <c:pt idx="29">
                  <c:v>10.33</c:v>
                </c:pt>
                <c:pt idx="30">
                  <c:v>10.33</c:v>
                </c:pt>
                <c:pt idx="31">
                  <c:v>10.33</c:v>
                </c:pt>
              </c:numCache>
            </c:numRef>
          </c:val>
          <c:smooth val="0"/>
          <c:extLst>
            <c:ext xmlns:c16="http://schemas.microsoft.com/office/drawing/2014/chart" uri="{C3380CC4-5D6E-409C-BE32-E72D297353CC}">
              <c16:uniqueId val="{00000004-CEE8-D241-AA1B-52F13C233BDB}"/>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'31'!$U$4</c:f>
              <c:strCache>
                <c:ptCount val="1"/>
                <c:pt idx="0">
                  <c:v>per 100,000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'31'!$Y$1</c:f>
              <c:strCache>
                <c:ptCount val="1"/>
                <c:pt idx="0">
                  <c:v>England</c:v>
                </c:pt>
              </c:strCache>
            </c:strRef>
          </c:tx>
          <c:spPr>
            <a:ln w="38100">
              <a:solidFill>
                <a:schemeClr val="tx1"/>
              </a:solidFill>
              <a:prstDash val="solid"/>
            </a:ln>
          </c:spPr>
          <c:marker>
            <c:symbol val="none"/>
          </c:marker>
          <c:cat>
            <c:strRef>
              <c:f>'31'!$X$2:$X$21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'31'!$Y$2:$Y$21</c:f>
              <c:numCache>
                <c:formatCode>General</c:formatCode>
                <c:ptCount val="20"/>
                <c:pt idx="0">
                  <c:v>10.26</c:v>
                </c:pt>
                <c:pt idx="1">
                  <c:v>10.18</c:v>
                </c:pt>
                <c:pt idx="2">
                  <c:v>10.1</c:v>
                </c:pt>
                <c:pt idx="3">
                  <c:v>9.84</c:v>
                </c:pt>
                <c:pt idx="4">
                  <c:v>9.36</c:v>
                </c:pt>
                <c:pt idx="5">
                  <c:v>9.1999999999999993</c:v>
                </c:pt>
                <c:pt idx="6">
                  <c:v>9.2799999999999994</c:v>
                </c:pt>
                <c:pt idx="7">
                  <c:v>9.3800000000000008</c:v>
                </c:pt>
                <c:pt idx="8">
                  <c:v>9.48</c:v>
                </c:pt>
                <c:pt idx="9">
                  <c:v>9.49</c:v>
                </c:pt>
                <c:pt idx="10">
                  <c:v>9.7899999999999991</c:v>
                </c:pt>
                <c:pt idx="11">
                  <c:v>9.9700000000000006</c:v>
                </c:pt>
                <c:pt idx="12">
                  <c:v>10.119999999999999</c:v>
                </c:pt>
                <c:pt idx="13">
                  <c:v>9.91</c:v>
                </c:pt>
                <c:pt idx="14">
                  <c:v>9.5399999999999991</c:v>
                </c:pt>
                <c:pt idx="15">
                  <c:v>9.6</c:v>
                </c:pt>
                <c:pt idx="16">
                  <c:v>10.050000000000001</c:v>
                </c:pt>
                <c:pt idx="17">
                  <c:v>10.31</c:v>
                </c:pt>
                <c:pt idx="18">
                  <c:v>10.4</c:v>
                </c:pt>
                <c:pt idx="19">
                  <c:v>10.33</c:v>
                </c:pt>
              </c:numCache>
            </c:numRef>
          </c:val>
          <c:smooth val="0"/>
          <c:extLst>
            <c:ext xmlns:c16="http://schemas.microsoft.com/office/drawing/2014/chart" uri="{C3380CC4-5D6E-409C-BE32-E72D297353CC}">
              <c16:uniqueId val="{00000000-99CF-674D-BC25-1CC6026624A8}"/>
            </c:ext>
          </c:extLst>
        </c:ser>
        <c:ser>
          <c:idx val="1"/>
          <c:order val="1"/>
          <c:tx>
            <c:strRef>
              <c:f>'31'!$Z$1</c:f>
              <c:strCache>
                <c:ptCount val="1"/>
                <c:pt idx="0">
                  <c:v>London</c:v>
                </c:pt>
              </c:strCache>
            </c:strRef>
          </c:tx>
          <c:spPr>
            <a:ln w="38100">
              <a:solidFill>
                <a:schemeClr val="bg1">
                  <a:lumMod val="50000"/>
                </a:schemeClr>
              </a:solidFill>
              <a:prstDash val="solid"/>
            </a:ln>
          </c:spPr>
          <c:marker>
            <c:symbol val="none"/>
          </c:marker>
          <c:cat>
            <c:strRef>
              <c:f>'31'!$X$2:$X$21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'31'!$Z$2:$Z$21</c:f>
              <c:numCache>
                <c:formatCode>General</c:formatCode>
                <c:ptCount val="20"/>
                <c:pt idx="0">
                  <c:v>10.11</c:v>
                </c:pt>
                <c:pt idx="1">
                  <c:v>10.02</c:v>
                </c:pt>
                <c:pt idx="2">
                  <c:v>10.01</c:v>
                </c:pt>
                <c:pt idx="3">
                  <c:v>9.67</c:v>
                </c:pt>
                <c:pt idx="4">
                  <c:v>9.17</c:v>
                </c:pt>
                <c:pt idx="5">
                  <c:v>8.7899999999999991</c:v>
                </c:pt>
                <c:pt idx="6">
                  <c:v>8.49</c:v>
                </c:pt>
                <c:pt idx="7">
                  <c:v>8.51</c:v>
                </c:pt>
                <c:pt idx="8">
                  <c:v>8.43</c:v>
                </c:pt>
                <c:pt idx="9">
                  <c:v>8.3699999999999992</c:v>
                </c:pt>
                <c:pt idx="10">
                  <c:v>8.0299999999999994</c:v>
                </c:pt>
                <c:pt idx="11">
                  <c:v>7.82</c:v>
                </c:pt>
                <c:pt idx="12">
                  <c:v>8.56</c:v>
                </c:pt>
                <c:pt idx="13">
                  <c:v>8.66</c:v>
                </c:pt>
                <c:pt idx="14">
                  <c:v>8.65</c:v>
                </c:pt>
                <c:pt idx="15">
                  <c:v>8.1300000000000008</c:v>
                </c:pt>
                <c:pt idx="16">
                  <c:v>8.24</c:v>
                </c:pt>
                <c:pt idx="17">
                  <c:v>8.01</c:v>
                </c:pt>
                <c:pt idx="18">
                  <c:v>7.33</c:v>
                </c:pt>
                <c:pt idx="19">
                  <c:v>6.94</c:v>
                </c:pt>
              </c:numCache>
            </c:numRef>
          </c:val>
          <c:smooth val="0"/>
          <c:extLst>
            <c:ext xmlns:c16="http://schemas.microsoft.com/office/drawing/2014/chart" uri="{C3380CC4-5D6E-409C-BE32-E72D297353CC}">
              <c16:uniqueId val="{00000001-99CF-674D-BC25-1CC6026624A8}"/>
            </c:ext>
          </c:extLst>
        </c:ser>
        <c:ser>
          <c:idx val="2"/>
          <c:order val="2"/>
          <c:tx>
            <c:strRef>
              <c:f>'31'!$AA$1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'31'!$AA$2:$AA$21</c:f>
              <c:numCache>
                <c:formatCode>General</c:formatCode>
                <c:ptCount val="20"/>
                <c:pt idx="0">
                  <c:v>7.22</c:v>
                </c:pt>
                <c:pt idx="1">
                  <c:v>6.97</c:v>
                </c:pt>
                <c:pt idx="2">
                  <c:v>7.38</c:v>
                </c:pt>
                <c:pt idx="3">
                  <c:v>7.46</c:v>
                </c:pt>
                <c:pt idx="4">
                  <c:v>5.86</c:v>
                </c:pt>
                <c:pt idx="5">
                  <c:v>6.57</c:v>
                </c:pt>
                <c:pt idx="6">
                  <c:v>5.16</c:v>
                </c:pt>
                <c:pt idx="7">
                  <c:v>8.33</c:v>
                </c:pt>
                <c:pt idx="8">
                  <c:v>8.9600000000000009</c:v>
                </c:pt>
                <c:pt idx="9">
                  <c:v>9.2200000000000006</c:v>
                </c:pt>
                <c:pt idx="10">
                  <c:v>7.19</c:v>
                </c:pt>
                <c:pt idx="11">
                  <c:v>5.47</c:v>
                </c:pt>
                <c:pt idx="12">
                  <c:v>6.64</c:v>
                </c:pt>
                <c:pt idx="13">
                  <c:v>7.07</c:v>
                </c:pt>
                <c:pt idx="14">
                  <c:v>7.79</c:v>
                </c:pt>
                <c:pt idx="15">
                  <c:v>8.6999999999999993</c:v>
                </c:pt>
                <c:pt idx="16">
                  <c:v>9.18</c:v>
                </c:pt>
                <c:pt idx="17">
                  <c:v>9.85</c:v>
                </c:pt>
                <c:pt idx="18">
                  <c:v>7.15</c:v>
                </c:pt>
                <c:pt idx="19">
                  <c:v>8.3334700000000002</c:v>
                </c:pt>
              </c:numCache>
            </c:numRef>
          </c:val>
          <c:smooth val="0"/>
          <c:extLst>
            <c:ext xmlns:c16="http://schemas.microsoft.com/office/drawing/2014/chart" uri="{C3380CC4-5D6E-409C-BE32-E72D297353CC}">
              <c16:uniqueId val="{00000002-99CF-674D-BC25-1CC6026624A8}"/>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'31'!$U$4</c:f>
              <c:strCache>
                <c:ptCount val="1"/>
                <c:pt idx="0">
                  <c:v>per 100,000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'32'!$AE$26</c:f>
              <c:strCache>
                <c:ptCount val="1"/>
                <c:pt idx="0">
                  <c:v>Richmond</c:v>
                </c:pt>
              </c:strCache>
            </c:strRef>
          </c:tx>
          <c:spPr>
            <a:solidFill>
              <a:srgbClr val="7030A0"/>
            </a:solidFill>
            <a:ln>
              <a:solidFill>
                <a:schemeClr val="accent4">
                  <a:lumMod val="50000"/>
                </a:schemeClr>
              </a:solidFill>
              <a:prstDash val="solid"/>
            </a:ln>
          </c:spPr>
          <c:invertIfNegative val="0"/>
          <c:cat>
            <c:strRef>
              <c:f>'32'!$AD$27:$AD$58</c:f>
              <c:strCache>
                <c:ptCount val="32"/>
                <c:pt idx="0">
                  <c:v>Hammersmith and Fulham</c:v>
                </c:pt>
                <c:pt idx="1">
                  <c:v>Camden</c:v>
                </c:pt>
                <c:pt idx="2">
                  <c:v>Westminster</c:v>
                </c:pt>
                <c:pt idx="3">
                  <c:v>Kensington and Chelsea</c:v>
                </c:pt>
                <c:pt idx="4">
                  <c:v>Richmond</c:v>
                </c:pt>
                <c:pt idx="5">
                  <c:v>Islington</c:v>
                </c:pt>
                <c:pt idx="6">
                  <c:v>Wandsworth</c:v>
                </c:pt>
                <c:pt idx="7">
                  <c:v>Lambeth</c:v>
                </c:pt>
                <c:pt idx="8">
                  <c:v>Kingston</c:v>
                </c:pt>
                <c:pt idx="9">
                  <c:v>Hackney</c:v>
                </c:pt>
                <c:pt idx="10">
                  <c:v>Bromley</c:v>
                </c:pt>
                <c:pt idx="11">
                  <c:v>Southwark</c:v>
                </c:pt>
                <c:pt idx="12">
                  <c:v>Haringey</c:v>
                </c:pt>
                <c:pt idx="13">
                  <c:v>Merton</c:v>
                </c:pt>
                <c:pt idx="14">
                  <c:v>Lewisham</c:v>
                </c:pt>
                <c:pt idx="15">
                  <c:v>Tower Hamlets</c:v>
                </c:pt>
                <c:pt idx="16">
                  <c:v>Barnet</c:v>
                </c:pt>
                <c:pt idx="17">
                  <c:v>Waltham Forest</c:v>
                </c:pt>
                <c:pt idx="18">
                  <c:v>Greenwich</c:v>
                </c:pt>
                <c:pt idx="19">
                  <c:v>Sutton</c:v>
                </c:pt>
                <c:pt idx="20">
                  <c:v>Croydon</c:v>
                </c:pt>
                <c:pt idx="21">
                  <c:v>Bexley</c:v>
                </c:pt>
                <c:pt idx="22">
                  <c:v>Havering</c:v>
                </c:pt>
                <c:pt idx="23">
                  <c:v>Hillingdon</c:v>
                </c:pt>
                <c:pt idx="24">
                  <c:v>Brent</c:v>
                </c:pt>
                <c:pt idx="25">
                  <c:v>Enfield</c:v>
                </c:pt>
                <c:pt idx="26">
                  <c:v>Newham</c:v>
                </c:pt>
                <c:pt idx="27">
                  <c:v>Ealing</c:v>
                </c:pt>
                <c:pt idx="28">
                  <c:v>Hounslow</c:v>
                </c:pt>
                <c:pt idx="29">
                  <c:v>Barking and Dagenham</c:v>
                </c:pt>
                <c:pt idx="30">
                  <c:v>Redbridge</c:v>
                </c:pt>
                <c:pt idx="31">
                  <c:v>Harrow</c:v>
                </c:pt>
              </c:strCache>
            </c:strRef>
          </c:cat>
          <c:val>
            <c:numRef>
              <c:f>'32'!$AE$27:$AE$58</c:f>
              <c:numCache>
                <c:formatCode>General</c:formatCode>
                <c:ptCount val="32"/>
                <c:pt idx="0">
                  <c:v>0</c:v>
                </c:pt>
                <c:pt idx="1">
                  <c:v>0</c:v>
                </c:pt>
                <c:pt idx="2">
                  <c:v>0</c:v>
                </c:pt>
                <c:pt idx="3">
                  <c:v>0</c:v>
                </c:pt>
                <c:pt idx="4">
                  <c:v>4.3444598716843599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2E19-564C-B91F-E4D289B48B5B}"/>
            </c:ext>
          </c:extLst>
        </c:ser>
        <c:ser>
          <c:idx val="1"/>
          <c:order val="1"/>
          <c:tx>
            <c:strRef>
              <c:f>'32'!$AF$26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'32'!$AD$27:$AD$58</c:f>
              <c:strCache>
                <c:ptCount val="32"/>
                <c:pt idx="0">
                  <c:v>Hammersmith and Fulham</c:v>
                </c:pt>
                <c:pt idx="1">
                  <c:v>Camden</c:v>
                </c:pt>
                <c:pt idx="2">
                  <c:v>Westminster</c:v>
                </c:pt>
                <c:pt idx="3">
                  <c:v>Kensington and Chelsea</c:v>
                </c:pt>
                <c:pt idx="4">
                  <c:v>Richmond</c:v>
                </c:pt>
                <c:pt idx="5">
                  <c:v>Islington</c:v>
                </c:pt>
                <c:pt idx="6">
                  <c:v>Wandsworth</c:v>
                </c:pt>
                <c:pt idx="7">
                  <c:v>Lambeth</c:v>
                </c:pt>
                <c:pt idx="8">
                  <c:v>Kingston</c:v>
                </c:pt>
                <c:pt idx="9">
                  <c:v>Hackney</c:v>
                </c:pt>
                <c:pt idx="10">
                  <c:v>Bromley</c:v>
                </c:pt>
                <c:pt idx="11">
                  <c:v>Southwark</c:v>
                </c:pt>
                <c:pt idx="12">
                  <c:v>Haringey</c:v>
                </c:pt>
                <c:pt idx="13">
                  <c:v>Merton</c:v>
                </c:pt>
                <c:pt idx="14">
                  <c:v>Lewisham</c:v>
                </c:pt>
                <c:pt idx="15">
                  <c:v>Tower Hamlets</c:v>
                </c:pt>
                <c:pt idx="16">
                  <c:v>Barnet</c:v>
                </c:pt>
                <c:pt idx="17">
                  <c:v>Waltham Forest</c:v>
                </c:pt>
                <c:pt idx="18">
                  <c:v>Greenwich</c:v>
                </c:pt>
                <c:pt idx="19">
                  <c:v>Sutton</c:v>
                </c:pt>
                <c:pt idx="20">
                  <c:v>Croydon</c:v>
                </c:pt>
                <c:pt idx="21">
                  <c:v>Bexley</c:v>
                </c:pt>
                <c:pt idx="22">
                  <c:v>Havering</c:v>
                </c:pt>
                <c:pt idx="23">
                  <c:v>Hillingdon</c:v>
                </c:pt>
                <c:pt idx="24">
                  <c:v>Brent</c:v>
                </c:pt>
                <c:pt idx="25">
                  <c:v>Enfield</c:v>
                </c:pt>
                <c:pt idx="26">
                  <c:v>Newham</c:v>
                </c:pt>
                <c:pt idx="27">
                  <c:v>Ealing</c:v>
                </c:pt>
                <c:pt idx="28">
                  <c:v>Hounslow</c:v>
                </c:pt>
                <c:pt idx="29">
                  <c:v>Barking and Dagenham</c:v>
                </c:pt>
                <c:pt idx="30">
                  <c:v>Redbridge</c:v>
                </c:pt>
                <c:pt idx="31">
                  <c:v>Harrow</c:v>
                </c:pt>
              </c:strCache>
            </c:strRef>
          </c:cat>
          <c:val>
            <c:numRef>
              <c:f>'32'!$AF$27:$AF$58</c:f>
              <c:numCache>
                <c:formatCode>General</c:formatCode>
                <c:ptCount val="32"/>
                <c:pt idx="0">
                  <c:v>0</c:v>
                </c:pt>
                <c:pt idx="1">
                  <c:v>0</c:v>
                </c:pt>
                <c:pt idx="2">
                  <c:v>0</c:v>
                </c:pt>
                <c:pt idx="3">
                  <c:v>0</c:v>
                </c:pt>
                <c:pt idx="4">
                  <c:v>0</c:v>
                </c:pt>
                <c:pt idx="5">
                  <c:v>0</c:v>
                </c:pt>
                <c:pt idx="6">
                  <c:v>0</c:v>
                </c:pt>
                <c:pt idx="7">
                  <c:v>0</c:v>
                </c:pt>
                <c:pt idx="8">
                  <c:v>5.6595217747702202</c:v>
                </c:pt>
                <c:pt idx="9">
                  <c:v>0</c:v>
                </c:pt>
                <c:pt idx="10">
                  <c:v>6.3925705210192696</c:v>
                </c:pt>
                <c:pt idx="11">
                  <c:v>0</c:v>
                </c:pt>
                <c:pt idx="12">
                  <c:v>0</c:v>
                </c:pt>
                <c:pt idx="13">
                  <c:v>6.6119262633108002</c:v>
                </c:pt>
                <c:pt idx="14">
                  <c:v>0</c:v>
                </c:pt>
                <c:pt idx="15">
                  <c:v>0</c:v>
                </c:pt>
                <c:pt idx="16">
                  <c:v>6.9220576594353398</c:v>
                </c:pt>
                <c:pt idx="17">
                  <c:v>0</c:v>
                </c:pt>
                <c:pt idx="18">
                  <c:v>0</c:v>
                </c:pt>
                <c:pt idx="19">
                  <c:v>7.4162750491625999</c:v>
                </c:pt>
                <c:pt idx="20">
                  <c:v>0</c:v>
                </c:pt>
                <c:pt idx="21">
                  <c:v>0</c:v>
                </c:pt>
                <c:pt idx="22">
                  <c:v>0</c:v>
                </c:pt>
                <c:pt idx="23">
                  <c:v>0</c:v>
                </c:pt>
                <c:pt idx="24">
                  <c:v>0</c:v>
                </c:pt>
                <c:pt idx="25">
                  <c:v>0</c:v>
                </c:pt>
                <c:pt idx="26">
                  <c:v>0</c:v>
                </c:pt>
                <c:pt idx="27">
                  <c:v>0</c:v>
                </c:pt>
                <c:pt idx="28">
                  <c:v>0</c:v>
                </c:pt>
                <c:pt idx="29">
                  <c:v>0</c:v>
                </c:pt>
                <c:pt idx="30">
                  <c:v>0</c:v>
                </c:pt>
                <c:pt idx="31">
                  <c:v>10.1847161414046</c:v>
                </c:pt>
              </c:numCache>
            </c:numRef>
          </c:val>
          <c:extLst>
            <c:ext xmlns:c16="http://schemas.microsoft.com/office/drawing/2014/chart" uri="{C3380CC4-5D6E-409C-BE32-E72D297353CC}">
              <c16:uniqueId val="{00000001-2E19-564C-B91F-E4D289B48B5B}"/>
            </c:ext>
          </c:extLst>
        </c:ser>
        <c:ser>
          <c:idx val="2"/>
          <c:order val="2"/>
          <c:tx>
            <c:strRef>
              <c:f>'32'!$AG$26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'32'!$AD$27:$AD$58</c:f>
              <c:strCache>
                <c:ptCount val="32"/>
                <c:pt idx="0">
                  <c:v>Hammersmith and Fulham</c:v>
                </c:pt>
                <c:pt idx="1">
                  <c:v>Camden</c:v>
                </c:pt>
                <c:pt idx="2">
                  <c:v>Westminster</c:v>
                </c:pt>
                <c:pt idx="3">
                  <c:v>Kensington and Chelsea</c:v>
                </c:pt>
                <c:pt idx="4">
                  <c:v>Richmond</c:v>
                </c:pt>
                <c:pt idx="5">
                  <c:v>Islington</c:v>
                </c:pt>
                <c:pt idx="6">
                  <c:v>Wandsworth</c:v>
                </c:pt>
                <c:pt idx="7">
                  <c:v>Lambeth</c:v>
                </c:pt>
                <c:pt idx="8">
                  <c:v>Kingston</c:v>
                </c:pt>
                <c:pt idx="9">
                  <c:v>Hackney</c:v>
                </c:pt>
                <c:pt idx="10">
                  <c:v>Bromley</c:v>
                </c:pt>
                <c:pt idx="11">
                  <c:v>Southwark</c:v>
                </c:pt>
                <c:pt idx="12">
                  <c:v>Haringey</c:v>
                </c:pt>
                <c:pt idx="13">
                  <c:v>Merton</c:v>
                </c:pt>
                <c:pt idx="14">
                  <c:v>Lewisham</c:v>
                </c:pt>
                <c:pt idx="15">
                  <c:v>Tower Hamlets</c:v>
                </c:pt>
                <c:pt idx="16">
                  <c:v>Barnet</c:v>
                </c:pt>
                <c:pt idx="17">
                  <c:v>Waltham Forest</c:v>
                </c:pt>
                <c:pt idx="18">
                  <c:v>Greenwich</c:v>
                </c:pt>
                <c:pt idx="19">
                  <c:v>Sutton</c:v>
                </c:pt>
                <c:pt idx="20">
                  <c:v>Croydon</c:v>
                </c:pt>
                <c:pt idx="21">
                  <c:v>Bexley</c:v>
                </c:pt>
                <c:pt idx="22">
                  <c:v>Havering</c:v>
                </c:pt>
                <c:pt idx="23">
                  <c:v>Hillingdon</c:v>
                </c:pt>
                <c:pt idx="24">
                  <c:v>Brent</c:v>
                </c:pt>
                <c:pt idx="25">
                  <c:v>Enfield</c:v>
                </c:pt>
                <c:pt idx="26">
                  <c:v>Newham</c:v>
                </c:pt>
                <c:pt idx="27">
                  <c:v>Ealing</c:v>
                </c:pt>
                <c:pt idx="28">
                  <c:v>Hounslow</c:v>
                </c:pt>
                <c:pt idx="29">
                  <c:v>Barking and Dagenham</c:v>
                </c:pt>
                <c:pt idx="30">
                  <c:v>Redbridge</c:v>
                </c:pt>
                <c:pt idx="31">
                  <c:v>Harrow</c:v>
                </c:pt>
              </c:strCache>
            </c:strRef>
          </c:cat>
          <c:val>
            <c:numRef>
              <c:f>'32'!$AG$27:$AG$58</c:f>
              <c:numCache>
                <c:formatCode>General</c:formatCode>
                <c:ptCount val="32"/>
                <c:pt idx="0">
                  <c:v>3.4423055683685999</c:v>
                </c:pt>
                <c:pt idx="1">
                  <c:v>3.94157691892087</c:v>
                </c:pt>
                <c:pt idx="2">
                  <c:v>4.0171211588876004</c:v>
                </c:pt>
                <c:pt idx="3">
                  <c:v>4.1922658139913</c:v>
                </c:pt>
                <c:pt idx="4">
                  <c:v>0</c:v>
                </c:pt>
                <c:pt idx="5">
                  <c:v>4.5730465490582199</c:v>
                </c:pt>
                <c:pt idx="6">
                  <c:v>4.6570491422600204</c:v>
                </c:pt>
                <c:pt idx="7">
                  <c:v>5.6308851732071696</c:v>
                </c:pt>
                <c:pt idx="8">
                  <c:v>0</c:v>
                </c:pt>
                <c:pt idx="9">
                  <c:v>6.0610807719070703</c:v>
                </c:pt>
                <c:pt idx="10">
                  <c:v>0</c:v>
                </c:pt>
                <c:pt idx="11">
                  <c:v>6.4103878462455199</c:v>
                </c:pt>
                <c:pt idx="12">
                  <c:v>6.5978650775283496</c:v>
                </c:pt>
                <c:pt idx="13">
                  <c:v>0</c:v>
                </c:pt>
                <c:pt idx="14">
                  <c:v>6.6180682114032798</c:v>
                </c:pt>
                <c:pt idx="15">
                  <c:v>6.85253600500939</c:v>
                </c:pt>
                <c:pt idx="16">
                  <c:v>0</c:v>
                </c:pt>
                <c:pt idx="17">
                  <c:v>7.2225925701472597</c:v>
                </c:pt>
                <c:pt idx="18">
                  <c:v>7.2319152087160798</c:v>
                </c:pt>
                <c:pt idx="19">
                  <c:v>0</c:v>
                </c:pt>
                <c:pt idx="20">
                  <c:v>7.69445068268457</c:v>
                </c:pt>
                <c:pt idx="21">
                  <c:v>7.8638326903879197</c:v>
                </c:pt>
                <c:pt idx="22">
                  <c:v>7.94366536597121</c:v>
                </c:pt>
                <c:pt idx="23">
                  <c:v>8.1796590450147999</c:v>
                </c:pt>
                <c:pt idx="24">
                  <c:v>8.2530629685018209</c:v>
                </c:pt>
                <c:pt idx="25">
                  <c:v>8.6195293350901796</c:v>
                </c:pt>
                <c:pt idx="26">
                  <c:v>8.6979890300960196</c:v>
                </c:pt>
                <c:pt idx="27">
                  <c:v>8.9714164275847406</c:v>
                </c:pt>
                <c:pt idx="28">
                  <c:v>9.0861158633708907</c:v>
                </c:pt>
                <c:pt idx="29">
                  <c:v>9.3954699508087902</c:v>
                </c:pt>
                <c:pt idx="30">
                  <c:v>9.4510090975635297</c:v>
                </c:pt>
                <c:pt idx="31">
                  <c:v>0</c:v>
                </c:pt>
              </c:numCache>
            </c:numRef>
          </c:val>
          <c:extLst>
            <c:ext xmlns:c16="http://schemas.microsoft.com/office/drawing/2014/chart" uri="{C3380CC4-5D6E-409C-BE32-E72D297353CC}">
              <c16:uniqueId val="{00000002-2E19-564C-B91F-E4D289B48B5B}"/>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'32'!$AH$26</c:f>
              <c:strCache>
                <c:ptCount val="1"/>
                <c:pt idx="0">
                  <c:v>London</c:v>
                </c:pt>
              </c:strCache>
            </c:strRef>
          </c:tx>
          <c:spPr>
            <a:ln w="31750">
              <a:solidFill>
                <a:schemeClr val="bg1">
                  <a:lumMod val="50000"/>
                </a:schemeClr>
              </a:solidFill>
              <a:prstDash val="solid"/>
            </a:ln>
          </c:spPr>
          <c:marker>
            <c:symbol val="none"/>
          </c:marker>
          <c:cat>
            <c:strRef>
              <c:f>'32'!$AD$27:$AD$58</c:f>
              <c:strCache>
                <c:ptCount val="32"/>
                <c:pt idx="0">
                  <c:v>Hammersmith and Fulham</c:v>
                </c:pt>
                <c:pt idx="1">
                  <c:v>Camden</c:v>
                </c:pt>
                <c:pt idx="2">
                  <c:v>Westminster</c:v>
                </c:pt>
                <c:pt idx="3">
                  <c:v>Kensington and Chelsea</c:v>
                </c:pt>
                <c:pt idx="4">
                  <c:v>Richmond</c:v>
                </c:pt>
                <c:pt idx="5">
                  <c:v>Islington</c:v>
                </c:pt>
                <c:pt idx="6">
                  <c:v>Wandsworth</c:v>
                </c:pt>
                <c:pt idx="7">
                  <c:v>Lambeth</c:v>
                </c:pt>
                <c:pt idx="8">
                  <c:v>Kingston</c:v>
                </c:pt>
                <c:pt idx="9">
                  <c:v>Hackney</c:v>
                </c:pt>
                <c:pt idx="10">
                  <c:v>Bromley</c:v>
                </c:pt>
                <c:pt idx="11">
                  <c:v>Southwark</c:v>
                </c:pt>
                <c:pt idx="12">
                  <c:v>Haringey</c:v>
                </c:pt>
                <c:pt idx="13">
                  <c:v>Merton</c:v>
                </c:pt>
                <c:pt idx="14">
                  <c:v>Lewisham</c:v>
                </c:pt>
                <c:pt idx="15">
                  <c:v>Tower Hamlets</c:v>
                </c:pt>
                <c:pt idx="16">
                  <c:v>Barnet</c:v>
                </c:pt>
                <c:pt idx="17">
                  <c:v>Waltham Forest</c:v>
                </c:pt>
                <c:pt idx="18">
                  <c:v>Greenwich</c:v>
                </c:pt>
                <c:pt idx="19">
                  <c:v>Sutton</c:v>
                </c:pt>
                <c:pt idx="20">
                  <c:v>Croydon</c:v>
                </c:pt>
                <c:pt idx="21">
                  <c:v>Bexley</c:v>
                </c:pt>
                <c:pt idx="22">
                  <c:v>Havering</c:v>
                </c:pt>
                <c:pt idx="23">
                  <c:v>Hillingdon</c:v>
                </c:pt>
                <c:pt idx="24">
                  <c:v>Brent</c:v>
                </c:pt>
                <c:pt idx="25">
                  <c:v>Enfield</c:v>
                </c:pt>
                <c:pt idx="26">
                  <c:v>Newham</c:v>
                </c:pt>
                <c:pt idx="27">
                  <c:v>Ealing</c:v>
                </c:pt>
                <c:pt idx="28">
                  <c:v>Hounslow</c:v>
                </c:pt>
                <c:pt idx="29">
                  <c:v>Barking and Dagenham</c:v>
                </c:pt>
                <c:pt idx="30">
                  <c:v>Redbridge</c:v>
                </c:pt>
                <c:pt idx="31">
                  <c:v>Harrow</c:v>
                </c:pt>
              </c:strCache>
            </c:strRef>
          </c:cat>
          <c:val>
            <c:numRef>
              <c:f>'32'!$AH$27:$AH$58</c:f>
              <c:numCache>
                <c:formatCode>General</c:formatCode>
                <c:ptCount val="32"/>
                <c:pt idx="0">
                  <c:v>6.87</c:v>
                </c:pt>
                <c:pt idx="1">
                  <c:v>6.87</c:v>
                </c:pt>
                <c:pt idx="2">
                  <c:v>6.87</c:v>
                </c:pt>
                <c:pt idx="3">
                  <c:v>6.87</c:v>
                </c:pt>
                <c:pt idx="4">
                  <c:v>6.87</c:v>
                </c:pt>
                <c:pt idx="5">
                  <c:v>6.87</c:v>
                </c:pt>
                <c:pt idx="6">
                  <c:v>6.87</c:v>
                </c:pt>
                <c:pt idx="7">
                  <c:v>6.87</c:v>
                </c:pt>
                <c:pt idx="8">
                  <c:v>6.87</c:v>
                </c:pt>
                <c:pt idx="9">
                  <c:v>6.87</c:v>
                </c:pt>
                <c:pt idx="10">
                  <c:v>6.87</c:v>
                </c:pt>
                <c:pt idx="11">
                  <c:v>6.87</c:v>
                </c:pt>
                <c:pt idx="12">
                  <c:v>6.87</c:v>
                </c:pt>
                <c:pt idx="13">
                  <c:v>6.87</c:v>
                </c:pt>
                <c:pt idx="14">
                  <c:v>6.87</c:v>
                </c:pt>
                <c:pt idx="15">
                  <c:v>6.87</c:v>
                </c:pt>
                <c:pt idx="16">
                  <c:v>6.87</c:v>
                </c:pt>
                <c:pt idx="17">
                  <c:v>6.87</c:v>
                </c:pt>
                <c:pt idx="18">
                  <c:v>6.87</c:v>
                </c:pt>
                <c:pt idx="19">
                  <c:v>6.87</c:v>
                </c:pt>
                <c:pt idx="20">
                  <c:v>6.87</c:v>
                </c:pt>
                <c:pt idx="21">
                  <c:v>6.87</c:v>
                </c:pt>
                <c:pt idx="22">
                  <c:v>6.87</c:v>
                </c:pt>
                <c:pt idx="23">
                  <c:v>6.87</c:v>
                </c:pt>
                <c:pt idx="24">
                  <c:v>6.87</c:v>
                </c:pt>
                <c:pt idx="25">
                  <c:v>6.87</c:v>
                </c:pt>
                <c:pt idx="26">
                  <c:v>6.87</c:v>
                </c:pt>
                <c:pt idx="27">
                  <c:v>6.87</c:v>
                </c:pt>
                <c:pt idx="28">
                  <c:v>6.87</c:v>
                </c:pt>
                <c:pt idx="29">
                  <c:v>6.87</c:v>
                </c:pt>
                <c:pt idx="30">
                  <c:v>6.87</c:v>
                </c:pt>
                <c:pt idx="31">
                  <c:v>6.87</c:v>
                </c:pt>
              </c:numCache>
            </c:numRef>
          </c:val>
          <c:smooth val="0"/>
          <c:extLst>
            <c:ext xmlns:c16="http://schemas.microsoft.com/office/drawing/2014/chart" uri="{C3380CC4-5D6E-409C-BE32-E72D297353CC}">
              <c16:uniqueId val="{00000003-2E19-564C-B91F-E4D289B48B5B}"/>
            </c:ext>
          </c:extLst>
        </c:ser>
        <c:ser>
          <c:idx val="4"/>
          <c:order val="4"/>
          <c:tx>
            <c:strRef>
              <c:f>'32'!$AI$26</c:f>
              <c:strCache>
                <c:ptCount val="1"/>
                <c:pt idx="0">
                  <c:v>England</c:v>
                </c:pt>
              </c:strCache>
            </c:strRef>
          </c:tx>
          <c:spPr>
            <a:ln w="31750">
              <a:solidFill>
                <a:schemeClr val="tx1"/>
              </a:solidFill>
              <a:prstDash val="solid"/>
            </a:ln>
          </c:spPr>
          <c:marker>
            <c:symbol val="none"/>
          </c:marker>
          <c:cat>
            <c:strRef>
              <c:f>'32'!$AD$27:$AD$58</c:f>
              <c:strCache>
                <c:ptCount val="32"/>
                <c:pt idx="0">
                  <c:v>Hammersmith and Fulham</c:v>
                </c:pt>
                <c:pt idx="1">
                  <c:v>Camden</c:v>
                </c:pt>
                <c:pt idx="2">
                  <c:v>Westminster</c:v>
                </c:pt>
                <c:pt idx="3">
                  <c:v>Kensington and Chelsea</c:v>
                </c:pt>
                <c:pt idx="4">
                  <c:v>Richmond</c:v>
                </c:pt>
                <c:pt idx="5">
                  <c:v>Islington</c:v>
                </c:pt>
                <c:pt idx="6">
                  <c:v>Wandsworth</c:v>
                </c:pt>
                <c:pt idx="7">
                  <c:v>Lambeth</c:v>
                </c:pt>
                <c:pt idx="8">
                  <c:v>Kingston</c:v>
                </c:pt>
                <c:pt idx="9">
                  <c:v>Hackney</c:v>
                </c:pt>
                <c:pt idx="10">
                  <c:v>Bromley</c:v>
                </c:pt>
                <c:pt idx="11">
                  <c:v>Southwark</c:v>
                </c:pt>
                <c:pt idx="12">
                  <c:v>Haringey</c:v>
                </c:pt>
                <c:pt idx="13">
                  <c:v>Merton</c:v>
                </c:pt>
                <c:pt idx="14">
                  <c:v>Lewisham</c:v>
                </c:pt>
                <c:pt idx="15">
                  <c:v>Tower Hamlets</c:v>
                </c:pt>
                <c:pt idx="16">
                  <c:v>Barnet</c:v>
                </c:pt>
                <c:pt idx="17">
                  <c:v>Waltham Forest</c:v>
                </c:pt>
                <c:pt idx="18">
                  <c:v>Greenwich</c:v>
                </c:pt>
                <c:pt idx="19">
                  <c:v>Sutton</c:v>
                </c:pt>
                <c:pt idx="20">
                  <c:v>Croydon</c:v>
                </c:pt>
                <c:pt idx="21">
                  <c:v>Bexley</c:v>
                </c:pt>
                <c:pt idx="22">
                  <c:v>Havering</c:v>
                </c:pt>
                <c:pt idx="23">
                  <c:v>Hillingdon</c:v>
                </c:pt>
                <c:pt idx="24">
                  <c:v>Brent</c:v>
                </c:pt>
                <c:pt idx="25">
                  <c:v>Enfield</c:v>
                </c:pt>
                <c:pt idx="26">
                  <c:v>Newham</c:v>
                </c:pt>
                <c:pt idx="27">
                  <c:v>Ealing</c:v>
                </c:pt>
                <c:pt idx="28">
                  <c:v>Hounslow</c:v>
                </c:pt>
                <c:pt idx="29">
                  <c:v>Barking and Dagenham</c:v>
                </c:pt>
                <c:pt idx="30">
                  <c:v>Redbridge</c:v>
                </c:pt>
                <c:pt idx="31">
                  <c:v>Harrow</c:v>
                </c:pt>
              </c:strCache>
            </c:strRef>
          </c:cat>
          <c:val>
            <c:numRef>
              <c:f>'32'!$AI$27:$AI$58</c:f>
              <c:numCache>
                <c:formatCode>General</c:formatCode>
                <c:ptCount val="32"/>
                <c:pt idx="0">
                  <c:v>7.45</c:v>
                </c:pt>
                <c:pt idx="1">
                  <c:v>7.45</c:v>
                </c:pt>
                <c:pt idx="2">
                  <c:v>7.45</c:v>
                </c:pt>
                <c:pt idx="3">
                  <c:v>7.45</c:v>
                </c:pt>
                <c:pt idx="4">
                  <c:v>7.45</c:v>
                </c:pt>
                <c:pt idx="5">
                  <c:v>7.45</c:v>
                </c:pt>
                <c:pt idx="6">
                  <c:v>7.45</c:v>
                </c:pt>
                <c:pt idx="7">
                  <c:v>7.45</c:v>
                </c:pt>
                <c:pt idx="8">
                  <c:v>7.45</c:v>
                </c:pt>
                <c:pt idx="9">
                  <c:v>7.45</c:v>
                </c:pt>
                <c:pt idx="10">
                  <c:v>7.45</c:v>
                </c:pt>
                <c:pt idx="11">
                  <c:v>7.45</c:v>
                </c:pt>
                <c:pt idx="12">
                  <c:v>7.45</c:v>
                </c:pt>
                <c:pt idx="13">
                  <c:v>7.45</c:v>
                </c:pt>
                <c:pt idx="14">
                  <c:v>7.45</c:v>
                </c:pt>
                <c:pt idx="15">
                  <c:v>7.45</c:v>
                </c:pt>
                <c:pt idx="16">
                  <c:v>7.45</c:v>
                </c:pt>
                <c:pt idx="17">
                  <c:v>7.45</c:v>
                </c:pt>
                <c:pt idx="18">
                  <c:v>7.45</c:v>
                </c:pt>
                <c:pt idx="19">
                  <c:v>7.45</c:v>
                </c:pt>
                <c:pt idx="20">
                  <c:v>7.45</c:v>
                </c:pt>
                <c:pt idx="21">
                  <c:v>7.45</c:v>
                </c:pt>
                <c:pt idx="22">
                  <c:v>7.45</c:v>
                </c:pt>
                <c:pt idx="23">
                  <c:v>7.45</c:v>
                </c:pt>
                <c:pt idx="24">
                  <c:v>7.45</c:v>
                </c:pt>
                <c:pt idx="25">
                  <c:v>7.45</c:v>
                </c:pt>
                <c:pt idx="26">
                  <c:v>7.45</c:v>
                </c:pt>
                <c:pt idx="27">
                  <c:v>7.45</c:v>
                </c:pt>
                <c:pt idx="28">
                  <c:v>7.45</c:v>
                </c:pt>
                <c:pt idx="29">
                  <c:v>7.45</c:v>
                </c:pt>
                <c:pt idx="30">
                  <c:v>7.45</c:v>
                </c:pt>
                <c:pt idx="31">
                  <c:v>7.45</c:v>
                </c:pt>
              </c:numCache>
            </c:numRef>
          </c:val>
          <c:smooth val="0"/>
          <c:extLst>
            <c:ext xmlns:c16="http://schemas.microsoft.com/office/drawing/2014/chart" uri="{C3380CC4-5D6E-409C-BE32-E72D297353CC}">
              <c16:uniqueId val="{00000004-2E19-564C-B91F-E4D289B48B5B}"/>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'32'!$U$4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'32'!$Y$1</c:f>
              <c:strCache>
                <c:ptCount val="1"/>
                <c:pt idx="0">
                  <c:v>England</c:v>
                </c:pt>
              </c:strCache>
            </c:strRef>
          </c:tx>
          <c:spPr>
            <a:ln w="38100">
              <a:solidFill>
                <a:schemeClr val="tx1"/>
              </a:solidFill>
              <a:prstDash val="solid"/>
            </a:ln>
          </c:spPr>
          <c:marker>
            <c:symbol val="none"/>
          </c:marker>
          <c:cat>
            <c:strRef>
              <c:f>'32'!$X$2:$X$12</c:f>
              <c:strCache>
                <c:ptCount val="11"/>
                <c:pt idx="0">
                  <c:v>2012/13</c:v>
                </c:pt>
                <c:pt idx="1">
                  <c:v>2013/14</c:v>
                </c:pt>
                <c:pt idx="2">
                  <c:v>2014/15</c:v>
                </c:pt>
                <c:pt idx="3">
                  <c:v>2015/16</c:v>
                </c:pt>
                <c:pt idx="4">
                  <c:v>2016/17</c:v>
                </c:pt>
                <c:pt idx="5">
                  <c:v>2017/18</c:v>
                </c:pt>
                <c:pt idx="6">
                  <c:v>2018/19</c:v>
                </c:pt>
                <c:pt idx="7">
                  <c:v>2019/20</c:v>
                </c:pt>
                <c:pt idx="8">
                  <c:v>2020/21</c:v>
                </c:pt>
                <c:pt idx="9">
                  <c:v>2021/22</c:v>
                </c:pt>
                <c:pt idx="10">
                  <c:v>2022/23</c:v>
                </c:pt>
              </c:strCache>
            </c:strRef>
          </c:cat>
          <c:val>
            <c:numRef>
              <c:f>'32'!$Y$2:$Y$12</c:f>
              <c:numCache>
                <c:formatCode>General</c:formatCode>
                <c:ptCount val="11"/>
                <c:pt idx="0">
                  <c:v>6.01</c:v>
                </c:pt>
                <c:pt idx="1">
                  <c:v>6.21</c:v>
                </c:pt>
                <c:pt idx="2">
                  <c:v>6.37</c:v>
                </c:pt>
                <c:pt idx="3">
                  <c:v>6.55</c:v>
                </c:pt>
                <c:pt idx="4">
                  <c:v>6.67</c:v>
                </c:pt>
                <c:pt idx="5">
                  <c:v>6.79</c:v>
                </c:pt>
                <c:pt idx="6">
                  <c:v>6.93</c:v>
                </c:pt>
                <c:pt idx="7">
                  <c:v>7.08</c:v>
                </c:pt>
                <c:pt idx="8">
                  <c:v>7.11</c:v>
                </c:pt>
                <c:pt idx="9">
                  <c:v>7.26</c:v>
                </c:pt>
                <c:pt idx="10">
                  <c:v>7.45</c:v>
                </c:pt>
              </c:numCache>
            </c:numRef>
          </c:val>
          <c:smooth val="0"/>
          <c:extLst>
            <c:ext xmlns:c16="http://schemas.microsoft.com/office/drawing/2014/chart" uri="{C3380CC4-5D6E-409C-BE32-E72D297353CC}">
              <c16:uniqueId val="{00000000-5C76-394E-9193-8A22E9561323}"/>
            </c:ext>
          </c:extLst>
        </c:ser>
        <c:ser>
          <c:idx val="1"/>
          <c:order val="1"/>
          <c:tx>
            <c:strRef>
              <c:f>'32'!$Z$1</c:f>
              <c:strCache>
                <c:ptCount val="1"/>
                <c:pt idx="0">
                  <c:v>London</c:v>
                </c:pt>
              </c:strCache>
            </c:strRef>
          </c:tx>
          <c:spPr>
            <a:ln w="38100">
              <a:solidFill>
                <a:schemeClr val="bg1">
                  <a:lumMod val="50000"/>
                </a:schemeClr>
              </a:solidFill>
              <a:prstDash val="solid"/>
            </a:ln>
          </c:spPr>
          <c:marker>
            <c:symbol val="none"/>
          </c:marker>
          <c:cat>
            <c:strRef>
              <c:f>'32'!$X$2:$X$12</c:f>
              <c:strCache>
                <c:ptCount val="11"/>
                <c:pt idx="0">
                  <c:v>2012/13</c:v>
                </c:pt>
                <c:pt idx="1">
                  <c:v>2013/14</c:v>
                </c:pt>
                <c:pt idx="2">
                  <c:v>2014/15</c:v>
                </c:pt>
                <c:pt idx="3">
                  <c:v>2015/16</c:v>
                </c:pt>
                <c:pt idx="4">
                  <c:v>2016/17</c:v>
                </c:pt>
                <c:pt idx="5">
                  <c:v>2017/18</c:v>
                </c:pt>
                <c:pt idx="6">
                  <c:v>2018/19</c:v>
                </c:pt>
                <c:pt idx="7">
                  <c:v>2019/20</c:v>
                </c:pt>
                <c:pt idx="8">
                  <c:v>2020/21</c:v>
                </c:pt>
                <c:pt idx="9">
                  <c:v>2021/22</c:v>
                </c:pt>
                <c:pt idx="10">
                  <c:v>2022/23</c:v>
                </c:pt>
              </c:strCache>
            </c:strRef>
          </c:cat>
          <c:val>
            <c:numRef>
              <c:f>'32'!$Z$2:$Z$12</c:f>
              <c:numCache>
                <c:formatCode>General</c:formatCode>
                <c:ptCount val="11"/>
                <c:pt idx="0">
                  <c:v>5.82</c:v>
                </c:pt>
                <c:pt idx="1">
                  <c:v>6</c:v>
                </c:pt>
                <c:pt idx="2">
                  <c:v>6.14</c:v>
                </c:pt>
                <c:pt idx="3">
                  <c:v>6.32</c:v>
                </c:pt>
                <c:pt idx="4">
                  <c:v>6.46</c:v>
                </c:pt>
                <c:pt idx="5">
                  <c:v>6.51</c:v>
                </c:pt>
                <c:pt idx="6">
                  <c:v>6.63</c:v>
                </c:pt>
                <c:pt idx="7">
                  <c:v>6.76</c:v>
                </c:pt>
                <c:pt idx="8">
                  <c:v>6.7</c:v>
                </c:pt>
                <c:pt idx="9">
                  <c:v>6.75</c:v>
                </c:pt>
                <c:pt idx="10">
                  <c:v>6.87</c:v>
                </c:pt>
              </c:numCache>
            </c:numRef>
          </c:val>
          <c:smooth val="0"/>
          <c:extLst>
            <c:ext xmlns:c16="http://schemas.microsoft.com/office/drawing/2014/chart" uri="{C3380CC4-5D6E-409C-BE32-E72D297353CC}">
              <c16:uniqueId val="{00000001-5C76-394E-9193-8A22E9561323}"/>
            </c:ext>
          </c:extLst>
        </c:ser>
        <c:ser>
          <c:idx val="2"/>
          <c:order val="2"/>
          <c:tx>
            <c:strRef>
              <c:f>'32'!$AA$1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'32'!$X$2:$X$12</c:f>
              <c:strCache>
                <c:ptCount val="11"/>
                <c:pt idx="0">
                  <c:v>2012/13</c:v>
                </c:pt>
                <c:pt idx="1">
                  <c:v>2013/14</c:v>
                </c:pt>
                <c:pt idx="2">
                  <c:v>2014/15</c:v>
                </c:pt>
                <c:pt idx="3">
                  <c:v>2015/16</c:v>
                </c:pt>
                <c:pt idx="4">
                  <c:v>2016/17</c:v>
                </c:pt>
                <c:pt idx="5">
                  <c:v>2017/18</c:v>
                </c:pt>
                <c:pt idx="6">
                  <c:v>2018/19</c:v>
                </c:pt>
                <c:pt idx="7">
                  <c:v>2019/20</c:v>
                </c:pt>
                <c:pt idx="8">
                  <c:v>2020/21</c:v>
                </c:pt>
                <c:pt idx="9">
                  <c:v>2021/22</c:v>
                </c:pt>
                <c:pt idx="10">
                  <c:v>2022/23</c:v>
                </c:pt>
              </c:strCache>
            </c:strRef>
          </c:cat>
          <c:val>
            <c:numRef>
              <c:f>'32'!$AA$2:$AA$12</c:f>
              <c:numCache>
                <c:formatCode>General</c:formatCode>
                <c:ptCount val="11"/>
                <c:pt idx="0">
                  <c:v>3.69</c:v>
                </c:pt>
                <c:pt idx="1">
                  <c:v>3.69</c:v>
                </c:pt>
                <c:pt idx="2">
                  <c:v>3.75</c:v>
                </c:pt>
                <c:pt idx="3">
                  <c:v>3.82</c:v>
                </c:pt>
                <c:pt idx="4">
                  <c:v>3.84</c:v>
                </c:pt>
                <c:pt idx="5">
                  <c:v>3.91</c:v>
                </c:pt>
                <c:pt idx="6">
                  <c:v>3.97</c:v>
                </c:pt>
                <c:pt idx="7">
                  <c:v>4.07</c:v>
                </c:pt>
                <c:pt idx="8">
                  <c:v>4.09</c:v>
                </c:pt>
                <c:pt idx="9">
                  <c:v>4.2300000000000004</c:v>
                </c:pt>
                <c:pt idx="10">
                  <c:v>4.3444598716843599</c:v>
                </c:pt>
              </c:numCache>
            </c:numRef>
          </c:val>
          <c:smooth val="0"/>
          <c:extLst>
            <c:ext xmlns:c16="http://schemas.microsoft.com/office/drawing/2014/chart" uri="{C3380CC4-5D6E-409C-BE32-E72D297353CC}">
              <c16:uniqueId val="{00000002-5C76-394E-9193-8A22E9561323}"/>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'32'!$U$4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'33'!$AE$26</c:f>
              <c:strCache>
                <c:ptCount val="1"/>
                <c:pt idx="0">
                  <c:v>Richmond</c:v>
                </c:pt>
              </c:strCache>
            </c:strRef>
          </c:tx>
          <c:spPr>
            <a:solidFill>
              <a:srgbClr val="7030A0"/>
            </a:solidFill>
            <a:ln>
              <a:solidFill>
                <a:schemeClr val="accent4">
                  <a:lumMod val="50000"/>
                </a:schemeClr>
              </a:solidFill>
              <a:prstDash val="solid"/>
            </a:ln>
          </c:spPr>
          <c:invertIfNegative val="0"/>
          <c:cat>
            <c:strRef>
              <c:f>'33'!$AD$27:$AD$58</c:f>
              <c:strCache>
                <c:ptCount val="32"/>
                <c:pt idx="0">
                  <c:v>Tower Hamlets</c:v>
                </c:pt>
                <c:pt idx="1">
                  <c:v>Hammersmith and Fulham</c:v>
                </c:pt>
                <c:pt idx="2">
                  <c:v>Westminster</c:v>
                </c:pt>
                <c:pt idx="3">
                  <c:v>Islington</c:v>
                </c:pt>
                <c:pt idx="4">
                  <c:v>Wandsworth</c:v>
                </c:pt>
                <c:pt idx="5">
                  <c:v>Kensington and Chelsea</c:v>
                </c:pt>
                <c:pt idx="6">
                  <c:v>Camden</c:v>
                </c:pt>
                <c:pt idx="7">
                  <c:v>Hackney</c:v>
                </c:pt>
                <c:pt idx="8">
                  <c:v>Lambeth</c:v>
                </c:pt>
                <c:pt idx="9">
                  <c:v>Newham</c:v>
                </c:pt>
                <c:pt idx="10">
                  <c:v>Richmond</c:v>
                </c:pt>
                <c:pt idx="11">
                  <c:v>Southwark</c:v>
                </c:pt>
                <c:pt idx="12">
                  <c:v>Kingston</c:v>
                </c:pt>
                <c:pt idx="13">
                  <c:v>Haringey</c:v>
                </c:pt>
                <c:pt idx="14">
                  <c:v>Merton</c:v>
                </c:pt>
                <c:pt idx="15">
                  <c:v>Waltham Forest</c:v>
                </c:pt>
                <c:pt idx="16">
                  <c:v>Lewisham</c:v>
                </c:pt>
                <c:pt idx="17">
                  <c:v>Brent</c:v>
                </c:pt>
                <c:pt idx="18">
                  <c:v>Redbridge</c:v>
                </c:pt>
                <c:pt idx="19">
                  <c:v>Barnet</c:v>
                </c:pt>
                <c:pt idx="20">
                  <c:v>Barking and Dagenham</c:v>
                </c:pt>
                <c:pt idx="21">
                  <c:v>Hounslow</c:v>
                </c:pt>
                <c:pt idx="22">
                  <c:v>Greenwich</c:v>
                </c:pt>
                <c:pt idx="23">
                  <c:v>Croydon</c:v>
                </c:pt>
                <c:pt idx="24">
                  <c:v>Hillingdon</c:v>
                </c:pt>
                <c:pt idx="25">
                  <c:v>Ealing</c:v>
                </c:pt>
                <c:pt idx="26">
                  <c:v>Sutton</c:v>
                </c:pt>
                <c:pt idx="27">
                  <c:v>Bromley</c:v>
                </c:pt>
                <c:pt idx="28">
                  <c:v>Harrow</c:v>
                </c:pt>
                <c:pt idx="29">
                  <c:v>Enfield</c:v>
                </c:pt>
                <c:pt idx="30">
                  <c:v>Havering</c:v>
                </c:pt>
                <c:pt idx="31">
                  <c:v>Bexley</c:v>
                </c:pt>
              </c:strCache>
            </c:strRef>
          </c:cat>
          <c:val>
            <c:numRef>
              <c:f>'33'!$AE$27:$AE$58</c:f>
              <c:numCache>
                <c:formatCode>General</c:formatCode>
                <c:ptCount val="32"/>
                <c:pt idx="0">
                  <c:v>0</c:v>
                </c:pt>
                <c:pt idx="1">
                  <c:v>0</c:v>
                </c:pt>
                <c:pt idx="2">
                  <c:v>0</c:v>
                </c:pt>
                <c:pt idx="3">
                  <c:v>0</c:v>
                </c:pt>
                <c:pt idx="4">
                  <c:v>0</c:v>
                </c:pt>
                <c:pt idx="5">
                  <c:v>0</c:v>
                </c:pt>
                <c:pt idx="6">
                  <c:v>0</c:v>
                </c:pt>
                <c:pt idx="7">
                  <c:v>0</c:v>
                </c:pt>
                <c:pt idx="8">
                  <c:v>0</c:v>
                </c:pt>
                <c:pt idx="9">
                  <c:v>0</c:v>
                </c:pt>
                <c:pt idx="10">
                  <c:v>10.242456072153701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DC6C-AB4C-A764-46C1C17FC587}"/>
            </c:ext>
          </c:extLst>
        </c:ser>
        <c:ser>
          <c:idx val="1"/>
          <c:order val="1"/>
          <c:tx>
            <c:strRef>
              <c:f>'33'!$AF$26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'33'!$AD$27:$AD$58</c:f>
              <c:strCache>
                <c:ptCount val="32"/>
                <c:pt idx="0">
                  <c:v>Tower Hamlets</c:v>
                </c:pt>
                <c:pt idx="1">
                  <c:v>Hammersmith and Fulham</c:v>
                </c:pt>
                <c:pt idx="2">
                  <c:v>Westminster</c:v>
                </c:pt>
                <c:pt idx="3">
                  <c:v>Islington</c:v>
                </c:pt>
                <c:pt idx="4">
                  <c:v>Wandsworth</c:v>
                </c:pt>
                <c:pt idx="5">
                  <c:v>Kensington and Chelsea</c:v>
                </c:pt>
                <c:pt idx="6">
                  <c:v>Camden</c:v>
                </c:pt>
                <c:pt idx="7">
                  <c:v>Hackney</c:v>
                </c:pt>
                <c:pt idx="8">
                  <c:v>Lambeth</c:v>
                </c:pt>
                <c:pt idx="9">
                  <c:v>Newham</c:v>
                </c:pt>
                <c:pt idx="10">
                  <c:v>Richmond</c:v>
                </c:pt>
                <c:pt idx="11">
                  <c:v>Southwark</c:v>
                </c:pt>
                <c:pt idx="12">
                  <c:v>Kingston</c:v>
                </c:pt>
                <c:pt idx="13">
                  <c:v>Haringey</c:v>
                </c:pt>
                <c:pt idx="14">
                  <c:v>Merton</c:v>
                </c:pt>
                <c:pt idx="15">
                  <c:v>Waltham Forest</c:v>
                </c:pt>
                <c:pt idx="16">
                  <c:v>Lewisham</c:v>
                </c:pt>
                <c:pt idx="17">
                  <c:v>Brent</c:v>
                </c:pt>
                <c:pt idx="18">
                  <c:v>Redbridge</c:v>
                </c:pt>
                <c:pt idx="19">
                  <c:v>Barnet</c:v>
                </c:pt>
                <c:pt idx="20">
                  <c:v>Barking and Dagenham</c:v>
                </c:pt>
                <c:pt idx="21">
                  <c:v>Hounslow</c:v>
                </c:pt>
                <c:pt idx="22">
                  <c:v>Greenwich</c:v>
                </c:pt>
                <c:pt idx="23">
                  <c:v>Croydon</c:v>
                </c:pt>
                <c:pt idx="24">
                  <c:v>Hillingdon</c:v>
                </c:pt>
                <c:pt idx="25">
                  <c:v>Ealing</c:v>
                </c:pt>
                <c:pt idx="26">
                  <c:v>Sutton</c:v>
                </c:pt>
                <c:pt idx="27">
                  <c:v>Bromley</c:v>
                </c:pt>
                <c:pt idx="28">
                  <c:v>Harrow</c:v>
                </c:pt>
                <c:pt idx="29">
                  <c:v>Enfield</c:v>
                </c:pt>
                <c:pt idx="30">
                  <c:v>Havering</c:v>
                </c:pt>
                <c:pt idx="31">
                  <c:v>Bexley</c:v>
                </c:pt>
              </c:strCache>
            </c:strRef>
          </c:cat>
          <c:val>
            <c:numRef>
              <c:f>'33'!$AF$27:$AF$58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10.512450311257799</c:v>
                </c:pt>
                <c:pt idx="13">
                  <c:v>0</c:v>
                </c:pt>
                <c:pt idx="14">
                  <c:v>10.873494742737799</c:v>
                </c:pt>
                <c:pt idx="15">
                  <c:v>0</c:v>
                </c:pt>
                <c:pt idx="16">
                  <c:v>0</c:v>
                </c:pt>
                <c:pt idx="17">
                  <c:v>0</c:v>
                </c:pt>
                <c:pt idx="18">
                  <c:v>0</c:v>
                </c:pt>
                <c:pt idx="19">
                  <c:v>11.901802999450499</c:v>
                </c:pt>
                <c:pt idx="20">
                  <c:v>0</c:v>
                </c:pt>
                <c:pt idx="21">
                  <c:v>0</c:v>
                </c:pt>
                <c:pt idx="22">
                  <c:v>0</c:v>
                </c:pt>
                <c:pt idx="23">
                  <c:v>0</c:v>
                </c:pt>
                <c:pt idx="24">
                  <c:v>0</c:v>
                </c:pt>
                <c:pt idx="25">
                  <c:v>0</c:v>
                </c:pt>
                <c:pt idx="26">
                  <c:v>13.069453418359201</c:v>
                </c:pt>
                <c:pt idx="27">
                  <c:v>13.2666145514057</c:v>
                </c:pt>
                <c:pt idx="28">
                  <c:v>13.278110450592701</c:v>
                </c:pt>
                <c:pt idx="29">
                  <c:v>0</c:v>
                </c:pt>
                <c:pt idx="30">
                  <c:v>0</c:v>
                </c:pt>
                <c:pt idx="31">
                  <c:v>0</c:v>
                </c:pt>
              </c:numCache>
            </c:numRef>
          </c:val>
          <c:extLst>
            <c:ext xmlns:c16="http://schemas.microsoft.com/office/drawing/2014/chart" uri="{C3380CC4-5D6E-409C-BE32-E72D297353CC}">
              <c16:uniqueId val="{00000001-DC6C-AB4C-A764-46C1C17FC587}"/>
            </c:ext>
          </c:extLst>
        </c:ser>
        <c:ser>
          <c:idx val="2"/>
          <c:order val="2"/>
          <c:tx>
            <c:strRef>
              <c:f>'33'!$AG$26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'33'!$AD$27:$AD$58</c:f>
              <c:strCache>
                <c:ptCount val="32"/>
                <c:pt idx="0">
                  <c:v>Tower Hamlets</c:v>
                </c:pt>
                <c:pt idx="1">
                  <c:v>Hammersmith and Fulham</c:v>
                </c:pt>
                <c:pt idx="2">
                  <c:v>Westminster</c:v>
                </c:pt>
                <c:pt idx="3">
                  <c:v>Islington</c:v>
                </c:pt>
                <c:pt idx="4">
                  <c:v>Wandsworth</c:v>
                </c:pt>
                <c:pt idx="5">
                  <c:v>Kensington and Chelsea</c:v>
                </c:pt>
                <c:pt idx="6">
                  <c:v>Camden</c:v>
                </c:pt>
                <c:pt idx="7">
                  <c:v>Hackney</c:v>
                </c:pt>
                <c:pt idx="8">
                  <c:v>Lambeth</c:v>
                </c:pt>
                <c:pt idx="9">
                  <c:v>Newham</c:v>
                </c:pt>
                <c:pt idx="10">
                  <c:v>Richmond</c:v>
                </c:pt>
                <c:pt idx="11">
                  <c:v>Southwark</c:v>
                </c:pt>
                <c:pt idx="12">
                  <c:v>Kingston</c:v>
                </c:pt>
                <c:pt idx="13">
                  <c:v>Haringey</c:v>
                </c:pt>
                <c:pt idx="14">
                  <c:v>Merton</c:v>
                </c:pt>
                <c:pt idx="15">
                  <c:v>Waltham Forest</c:v>
                </c:pt>
                <c:pt idx="16">
                  <c:v>Lewisham</c:v>
                </c:pt>
                <c:pt idx="17">
                  <c:v>Brent</c:v>
                </c:pt>
                <c:pt idx="18">
                  <c:v>Redbridge</c:v>
                </c:pt>
                <c:pt idx="19">
                  <c:v>Barnet</c:v>
                </c:pt>
                <c:pt idx="20">
                  <c:v>Barking and Dagenham</c:v>
                </c:pt>
                <c:pt idx="21">
                  <c:v>Hounslow</c:v>
                </c:pt>
                <c:pt idx="22">
                  <c:v>Greenwich</c:v>
                </c:pt>
                <c:pt idx="23">
                  <c:v>Croydon</c:v>
                </c:pt>
                <c:pt idx="24">
                  <c:v>Hillingdon</c:v>
                </c:pt>
                <c:pt idx="25">
                  <c:v>Ealing</c:v>
                </c:pt>
                <c:pt idx="26">
                  <c:v>Sutton</c:v>
                </c:pt>
                <c:pt idx="27">
                  <c:v>Bromley</c:v>
                </c:pt>
                <c:pt idx="28">
                  <c:v>Harrow</c:v>
                </c:pt>
                <c:pt idx="29">
                  <c:v>Enfield</c:v>
                </c:pt>
                <c:pt idx="30">
                  <c:v>Havering</c:v>
                </c:pt>
                <c:pt idx="31">
                  <c:v>Bexley</c:v>
                </c:pt>
              </c:strCache>
            </c:strRef>
          </c:cat>
          <c:val>
            <c:numRef>
              <c:f>'33'!$AG$27:$AG$58</c:f>
              <c:numCache>
                <c:formatCode>General</c:formatCode>
                <c:ptCount val="32"/>
                <c:pt idx="0">
                  <c:v>7.1671858018688903</c:v>
                </c:pt>
                <c:pt idx="1">
                  <c:v>7.2561408777715499</c:v>
                </c:pt>
                <c:pt idx="2">
                  <c:v>7.3375495882218198</c:v>
                </c:pt>
                <c:pt idx="3">
                  <c:v>8.0389287382856498</c:v>
                </c:pt>
                <c:pt idx="4">
                  <c:v>8.6071056934740593</c:v>
                </c:pt>
                <c:pt idx="5">
                  <c:v>8.6864496644864708</c:v>
                </c:pt>
                <c:pt idx="6">
                  <c:v>8.7509493062580095</c:v>
                </c:pt>
                <c:pt idx="7">
                  <c:v>8.9623614409551404</c:v>
                </c:pt>
                <c:pt idx="8">
                  <c:v>9.5589137576954499</c:v>
                </c:pt>
                <c:pt idx="9">
                  <c:v>10.097040868512501</c:v>
                </c:pt>
                <c:pt idx="10">
                  <c:v>0</c:v>
                </c:pt>
                <c:pt idx="11">
                  <c:v>10.363383355631999</c:v>
                </c:pt>
                <c:pt idx="12">
                  <c:v>0</c:v>
                </c:pt>
                <c:pt idx="13">
                  <c:v>10.751058333931301</c:v>
                </c:pt>
                <c:pt idx="14">
                  <c:v>0</c:v>
                </c:pt>
                <c:pt idx="15">
                  <c:v>10.997594607805301</c:v>
                </c:pt>
                <c:pt idx="16">
                  <c:v>11.045070279366801</c:v>
                </c:pt>
                <c:pt idx="17">
                  <c:v>11.111670360942</c:v>
                </c:pt>
                <c:pt idx="18">
                  <c:v>11.7575892990951</c:v>
                </c:pt>
                <c:pt idx="19">
                  <c:v>0</c:v>
                </c:pt>
                <c:pt idx="20">
                  <c:v>11.919478245711099</c:v>
                </c:pt>
                <c:pt idx="21">
                  <c:v>12.1569160810008</c:v>
                </c:pt>
                <c:pt idx="22">
                  <c:v>12.3542902032335</c:v>
                </c:pt>
                <c:pt idx="23">
                  <c:v>12.691347697008</c:v>
                </c:pt>
                <c:pt idx="24">
                  <c:v>12.7602508783099</c:v>
                </c:pt>
                <c:pt idx="25">
                  <c:v>12.792571791313</c:v>
                </c:pt>
                <c:pt idx="26">
                  <c:v>0</c:v>
                </c:pt>
                <c:pt idx="27">
                  <c:v>0</c:v>
                </c:pt>
                <c:pt idx="28">
                  <c:v>0</c:v>
                </c:pt>
                <c:pt idx="29">
                  <c:v>13.5679701119416</c:v>
                </c:pt>
                <c:pt idx="30">
                  <c:v>14.424612079430799</c:v>
                </c:pt>
                <c:pt idx="31">
                  <c:v>14.662461016708001</c:v>
                </c:pt>
              </c:numCache>
            </c:numRef>
          </c:val>
          <c:extLst>
            <c:ext xmlns:c16="http://schemas.microsoft.com/office/drawing/2014/chart" uri="{C3380CC4-5D6E-409C-BE32-E72D297353CC}">
              <c16:uniqueId val="{00000002-DC6C-AB4C-A764-46C1C17FC587}"/>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'33'!$AH$26</c:f>
              <c:strCache>
                <c:ptCount val="1"/>
                <c:pt idx="0">
                  <c:v>London</c:v>
                </c:pt>
              </c:strCache>
            </c:strRef>
          </c:tx>
          <c:spPr>
            <a:ln w="31750">
              <a:solidFill>
                <a:schemeClr val="bg1">
                  <a:lumMod val="50000"/>
                </a:schemeClr>
              </a:solidFill>
              <a:prstDash val="solid"/>
            </a:ln>
          </c:spPr>
          <c:marker>
            <c:symbol val="none"/>
          </c:marker>
          <c:cat>
            <c:strRef>
              <c:f>'33'!$AD$27:$AD$58</c:f>
              <c:strCache>
                <c:ptCount val="32"/>
                <c:pt idx="0">
                  <c:v>Tower Hamlets</c:v>
                </c:pt>
                <c:pt idx="1">
                  <c:v>Hammersmith and Fulham</c:v>
                </c:pt>
                <c:pt idx="2">
                  <c:v>Westminster</c:v>
                </c:pt>
                <c:pt idx="3">
                  <c:v>Islington</c:v>
                </c:pt>
                <c:pt idx="4">
                  <c:v>Wandsworth</c:v>
                </c:pt>
                <c:pt idx="5">
                  <c:v>Kensington and Chelsea</c:v>
                </c:pt>
                <c:pt idx="6">
                  <c:v>Camden</c:v>
                </c:pt>
                <c:pt idx="7">
                  <c:v>Hackney</c:v>
                </c:pt>
                <c:pt idx="8">
                  <c:v>Lambeth</c:v>
                </c:pt>
                <c:pt idx="9">
                  <c:v>Newham</c:v>
                </c:pt>
                <c:pt idx="10">
                  <c:v>Richmond</c:v>
                </c:pt>
                <c:pt idx="11">
                  <c:v>Southwark</c:v>
                </c:pt>
                <c:pt idx="12">
                  <c:v>Kingston</c:v>
                </c:pt>
                <c:pt idx="13">
                  <c:v>Haringey</c:v>
                </c:pt>
                <c:pt idx="14">
                  <c:v>Merton</c:v>
                </c:pt>
                <c:pt idx="15">
                  <c:v>Waltham Forest</c:v>
                </c:pt>
                <c:pt idx="16">
                  <c:v>Lewisham</c:v>
                </c:pt>
                <c:pt idx="17">
                  <c:v>Brent</c:v>
                </c:pt>
                <c:pt idx="18">
                  <c:v>Redbridge</c:v>
                </c:pt>
                <c:pt idx="19">
                  <c:v>Barnet</c:v>
                </c:pt>
                <c:pt idx="20">
                  <c:v>Barking and Dagenham</c:v>
                </c:pt>
                <c:pt idx="21">
                  <c:v>Hounslow</c:v>
                </c:pt>
                <c:pt idx="22">
                  <c:v>Greenwich</c:v>
                </c:pt>
                <c:pt idx="23">
                  <c:v>Croydon</c:v>
                </c:pt>
                <c:pt idx="24">
                  <c:v>Hillingdon</c:v>
                </c:pt>
                <c:pt idx="25">
                  <c:v>Ealing</c:v>
                </c:pt>
                <c:pt idx="26">
                  <c:v>Sutton</c:v>
                </c:pt>
                <c:pt idx="27">
                  <c:v>Bromley</c:v>
                </c:pt>
                <c:pt idx="28">
                  <c:v>Harrow</c:v>
                </c:pt>
                <c:pt idx="29">
                  <c:v>Enfield</c:v>
                </c:pt>
                <c:pt idx="30">
                  <c:v>Havering</c:v>
                </c:pt>
                <c:pt idx="31">
                  <c:v>Bexley</c:v>
                </c:pt>
              </c:strCache>
            </c:strRef>
          </c:cat>
          <c:val>
            <c:numRef>
              <c:f>'33'!$AH$27:$AH$58</c:f>
              <c:numCache>
                <c:formatCode>General</c:formatCode>
                <c:ptCount val="32"/>
                <c:pt idx="0">
                  <c:v>10.92</c:v>
                </c:pt>
                <c:pt idx="1">
                  <c:v>10.92</c:v>
                </c:pt>
                <c:pt idx="2">
                  <c:v>10.92</c:v>
                </c:pt>
                <c:pt idx="3">
                  <c:v>10.92</c:v>
                </c:pt>
                <c:pt idx="4">
                  <c:v>10.92</c:v>
                </c:pt>
                <c:pt idx="5">
                  <c:v>10.92</c:v>
                </c:pt>
                <c:pt idx="6">
                  <c:v>10.92</c:v>
                </c:pt>
                <c:pt idx="7">
                  <c:v>10.92</c:v>
                </c:pt>
                <c:pt idx="8">
                  <c:v>10.92</c:v>
                </c:pt>
                <c:pt idx="9">
                  <c:v>10.92</c:v>
                </c:pt>
                <c:pt idx="10">
                  <c:v>10.92</c:v>
                </c:pt>
                <c:pt idx="11">
                  <c:v>10.92</c:v>
                </c:pt>
                <c:pt idx="12">
                  <c:v>10.92</c:v>
                </c:pt>
                <c:pt idx="13">
                  <c:v>10.92</c:v>
                </c:pt>
                <c:pt idx="14">
                  <c:v>10.92</c:v>
                </c:pt>
                <c:pt idx="15">
                  <c:v>10.92</c:v>
                </c:pt>
                <c:pt idx="16">
                  <c:v>10.92</c:v>
                </c:pt>
                <c:pt idx="17">
                  <c:v>10.92</c:v>
                </c:pt>
                <c:pt idx="18">
                  <c:v>10.92</c:v>
                </c:pt>
                <c:pt idx="19">
                  <c:v>10.92</c:v>
                </c:pt>
                <c:pt idx="20">
                  <c:v>10.92</c:v>
                </c:pt>
                <c:pt idx="21">
                  <c:v>10.92</c:v>
                </c:pt>
                <c:pt idx="22">
                  <c:v>10.92</c:v>
                </c:pt>
                <c:pt idx="23">
                  <c:v>10.92</c:v>
                </c:pt>
                <c:pt idx="24">
                  <c:v>10.92</c:v>
                </c:pt>
                <c:pt idx="25">
                  <c:v>10.92</c:v>
                </c:pt>
                <c:pt idx="26">
                  <c:v>10.92</c:v>
                </c:pt>
                <c:pt idx="27">
                  <c:v>10.92</c:v>
                </c:pt>
                <c:pt idx="28">
                  <c:v>10.92</c:v>
                </c:pt>
                <c:pt idx="29">
                  <c:v>10.92</c:v>
                </c:pt>
                <c:pt idx="30">
                  <c:v>10.92</c:v>
                </c:pt>
                <c:pt idx="31">
                  <c:v>10.92</c:v>
                </c:pt>
              </c:numCache>
            </c:numRef>
          </c:val>
          <c:smooth val="0"/>
          <c:extLst>
            <c:ext xmlns:c16="http://schemas.microsoft.com/office/drawing/2014/chart" uri="{C3380CC4-5D6E-409C-BE32-E72D297353CC}">
              <c16:uniqueId val="{00000003-DC6C-AB4C-A764-46C1C17FC587}"/>
            </c:ext>
          </c:extLst>
        </c:ser>
        <c:ser>
          <c:idx val="4"/>
          <c:order val="4"/>
          <c:tx>
            <c:strRef>
              <c:f>'33'!$AI$26</c:f>
              <c:strCache>
                <c:ptCount val="1"/>
                <c:pt idx="0">
                  <c:v>England</c:v>
                </c:pt>
              </c:strCache>
            </c:strRef>
          </c:tx>
          <c:spPr>
            <a:ln w="31750">
              <a:solidFill>
                <a:schemeClr val="tx1"/>
              </a:solidFill>
              <a:prstDash val="solid"/>
            </a:ln>
          </c:spPr>
          <c:marker>
            <c:symbol val="none"/>
          </c:marker>
          <c:cat>
            <c:strRef>
              <c:f>'33'!$AD$27:$AD$58</c:f>
              <c:strCache>
                <c:ptCount val="32"/>
                <c:pt idx="0">
                  <c:v>Tower Hamlets</c:v>
                </c:pt>
                <c:pt idx="1">
                  <c:v>Hammersmith and Fulham</c:v>
                </c:pt>
                <c:pt idx="2">
                  <c:v>Westminster</c:v>
                </c:pt>
                <c:pt idx="3">
                  <c:v>Islington</c:v>
                </c:pt>
                <c:pt idx="4">
                  <c:v>Wandsworth</c:v>
                </c:pt>
                <c:pt idx="5">
                  <c:v>Kensington and Chelsea</c:v>
                </c:pt>
                <c:pt idx="6">
                  <c:v>Camden</c:v>
                </c:pt>
                <c:pt idx="7">
                  <c:v>Hackney</c:v>
                </c:pt>
                <c:pt idx="8">
                  <c:v>Lambeth</c:v>
                </c:pt>
                <c:pt idx="9">
                  <c:v>Newham</c:v>
                </c:pt>
                <c:pt idx="10">
                  <c:v>Richmond</c:v>
                </c:pt>
                <c:pt idx="11">
                  <c:v>Southwark</c:v>
                </c:pt>
                <c:pt idx="12">
                  <c:v>Kingston</c:v>
                </c:pt>
                <c:pt idx="13">
                  <c:v>Haringey</c:v>
                </c:pt>
                <c:pt idx="14">
                  <c:v>Merton</c:v>
                </c:pt>
                <c:pt idx="15">
                  <c:v>Waltham Forest</c:v>
                </c:pt>
                <c:pt idx="16">
                  <c:v>Lewisham</c:v>
                </c:pt>
                <c:pt idx="17">
                  <c:v>Brent</c:v>
                </c:pt>
                <c:pt idx="18">
                  <c:v>Redbridge</c:v>
                </c:pt>
                <c:pt idx="19">
                  <c:v>Barnet</c:v>
                </c:pt>
                <c:pt idx="20">
                  <c:v>Barking and Dagenham</c:v>
                </c:pt>
                <c:pt idx="21">
                  <c:v>Hounslow</c:v>
                </c:pt>
                <c:pt idx="22">
                  <c:v>Greenwich</c:v>
                </c:pt>
                <c:pt idx="23">
                  <c:v>Croydon</c:v>
                </c:pt>
                <c:pt idx="24">
                  <c:v>Hillingdon</c:v>
                </c:pt>
                <c:pt idx="25">
                  <c:v>Ealing</c:v>
                </c:pt>
                <c:pt idx="26">
                  <c:v>Sutton</c:v>
                </c:pt>
                <c:pt idx="27">
                  <c:v>Bromley</c:v>
                </c:pt>
                <c:pt idx="28">
                  <c:v>Harrow</c:v>
                </c:pt>
                <c:pt idx="29">
                  <c:v>Enfield</c:v>
                </c:pt>
                <c:pt idx="30">
                  <c:v>Havering</c:v>
                </c:pt>
                <c:pt idx="31">
                  <c:v>Bexley</c:v>
                </c:pt>
              </c:strCache>
            </c:strRef>
          </c:cat>
          <c:val>
            <c:numRef>
              <c:f>'33'!$AI$27:$AI$58</c:f>
              <c:numCache>
                <c:formatCode>General</c:formatCode>
                <c:ptCount val="32"/>
                <c:pt idx="0">
                  <c:v>14.42</c:v>
                </c:pt>
                <c:pt idx="1">
                  <c:v>14.42</c:v>
                </c:pt>
                <c:pt idx="2">
                  <c:v>14.42</c:v>
                </c:pt>
                <c:pt idx="3">
                  <c:v>14.42</c:v>
                </c:pt>
                <c:pt idx="4">
                  <c:v>14.42</c:v>
                </c:pt>
                <c:pt idx="5">
                  <c:v>14.42</c:v>
                </c:pt>
                <c:pt idx="6">
                  <c:v>14.42</c:v>
                </c:pt>
                <c:pt idx="7">
                  <c:v>14.42</c:v>
                </c:pt>
                <c:pt idx="8">
                  <c:v>14.42</c:v>
                </c:pt>
                <c:pt idx="9">
                  <c:v>14.42</c:v>
                </c:pt>
                <c:pt idx="10">
                  <c:v>14.42</c:v>
                </c:pt>
                <c:pt idx="11">
                  <c:v>14.42</c:v>
                </c:pt>
                <c:pt idx="12">
                  <c:v>14.42</c:v>
                </c:pt>
                <c:pt idx="13">
                  <c:v>14.42</c:v>
                </c:pt>
                <c:pt idx="14">
                  <c:v>14.42</c:v>
                </c:pt>
                <c:pt idx="15">
                  <c:v>14.42</c:v>
                </c:pt>
                <c:pt idx="16">
                  <c:v>14.42</c:v>
                </c:pt>
                <c:pt idx="17">
                  <c:v>14.42</c:v>
                </c:pt>
                <c:pt idx="18">
                  <c:v>14.42</c:v>
                </c:pt>
                <c:pt idx="19">
                  <c:v>14.42</c:v>
                </c:pt>
                <c:pt idx="20">
                  <c:v>14.42</c:v>
                </c:pt>
                <c:pt idx="21">
                  <c:v>14.42</c:v>
                </c:pt>
                <c:pt idx="22">
                  <c:v>14.42</c:v>
                </c:pt>
                <c:pt idx="23">
                  <c:v>14.42</c:v>
                </c:pt>
                <c:pt idx="24">
                  <c:v>14.42</c:v>
                </c:pt>
                <c:pt idx="25">
                  <c:v>14.42</c:v>
                </c:pt>
                <c:pt idx="26">
                  <c:v>14.42</c:v>
                </c:pt>
                <c:pt idx="27">
                  <c:v>14.42</c:v>
                </c:pt>
                <c:pt idx="28">
                  <c:v>14.42</c:v>
                </c:pt>
                <c:pt idx="29">
                  <c:v>14.42</c:v>
                </c:pt>
                <c:pt idx="30">
                  <c:v>14.42</c:v>
                </c:pt>
                <c:pt idx="31">
                  <c:v>14.42</c:v>
                </c:pt>
              </c:numCache>
            </c:numRef>
          </c:val>
          <c:smooth val="0"/>
          <c:extLst>
            <c:ext xmlns:c16="http://schemas.microsoft.com/office/drawing/2014/chart" uri="{C3380CC4-5D6E-409C-BE32-E72D297353CC}">
              <c16:uniqueId val="{00000004-DC6C-AB4C-A764-46C1C17FC587}"/>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'33'!$U$4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'33'!$Y$1</c:f>
              <c:strCache>
                <c:ptCount val="1"/>
                <c:pt idx="0">
                  <c:v>England</c:v>
                </c:pt>
              </c:strCache>
            </c:strRef>
          </c:tx>
          <c:spPr>
            <a:ln w="38100">
              <a:solidFill>
                <a:schemeClr val="tx1"/>
              </a:solidFill>
              <a:prstDash val="solid"/>
            </a:ln>
          </c:spPr>
          <c:marker>
            <c:symbol val="none"/>
          </c:marker>
          <c:cat>
            <c:strRef>
              <c:f>'33'!$X$2:$X$12</c:f>
              <c:strCache>
                <c:ptCount val="11"/>
                <c:pt idx="0">
                  <c:v>2012/13</c:v>
                </c:pt>
                <c:pt idx="1">
                  <c:v>2013/14</c:v>
                </c:pt>
                <c:pt idx="2">
                  <c:v>2014/15</c:v>
                </c:pt>
                <c:pt idx="3">
                  <c:v>2015/16</c:v>
                </c:pt>
                <c:pt idx="4">
                  <c:v>2016/17</c:v>
                </c:pt>
                <c:pt idx="5">
                  <c:v>2017/18</c:v>
                </c:pt>
                <c:pt idx="6">
                  <c:v>2018/19</c:v>
                </c:pt>
                <c:pt idx="7">
                  <c:v>2019/20</c:v>
                </c:pt>
                <c:pt idx="8">
                  <c:v>2020/21</c:v>
                </c:pt>
                <c:pt idx="9">
                  <c:v>2021/22</c:v>
                </c:pt>
                <c:pt idx="10">
                  <c:v>2022/23</c:v>
                </c:pt>
              </c:strCache>
            </c:strRef>
          </c:cat>
          <c:val>
            <c:numRef>
              <c:f>'33'!$Y$2:$Y$12</c:f>
              <c:numCache>
                <c:formatCode>General</c:formatCode>
                <c:ptCount val="11"/>
                <c:pt idx="0">
                  <c:v>13.68</c:v>
                </c:pt>
                <c:pt idx="1">
                  <c:v>13.73</c:v>
                </c:pt>
                <c:pt idx="2">
                  <c:v>13.79</c:v>
                </c:pt>
                <c:pt idx="3">
                  <c:v>13.81</c:v>
                </c:pt>
                <c:pt idx="4">
                  <c:v>13.83</c:v>
                </c:pt>
                <c:pt idx="5">
                  <c:v>13.94</c:v>
                </c:pt>
                <c:pt idx="6">
                  <c:v>13.96</c:v>
                </c:pt>
                <c:pt idx="7">
                  <c:v>14.1</c:v>
                </c:pt>
                <c:pt idx="8">
                  <c:v>13.93</c:v>
                </c:pt>
                <c:pt idx="9">
                  <c:v>13.97</c:v>
                </c:pt>
                <c:pt idx="10">
                  <c:v>14.42</c:v>
                </c:pt>
              </c:numCache>
            </c:numRef>
          </c:val>
          <c:smooth val="0"/>
          <c:extLst>
            <c:ext xmlns:c16="http://schemas.microsoft.com/office/drawing/2014/chart" uri="{C3380CC4-5D6E-409C-BE32-E72D297353CC}">
              <c16:uniqueId val="{00000000-9D3F-C748-8392-AE2F5A2DE3FF}"/>
            </c:ext>
          </c:extLst>
        </c:ser>
        <c:ser>
          <c:idx val="1"/>
          <c:order val="1"/>
          <c:tx>
            <c:strRef>
              <c:f>'33'!$Z$1</c:f>
              <c:strCache>
                <c:ptCount val="1"/>
                <c:pt idx="0">
                  <c:v>London</c:v>
                </c:pt>
              </c:strCache>
            </c:strRef>
          </c:tx>
          <c:spPr>
            <a:ln w="38100">
              <a:solidFill>
                <a:schemeClr val="bg1">
                  <a:lumMod val="50000"/>
                </a:schemeClr>
              </a:solidFill>
              <a:prstDash val="solid"/>
            </a:ln>
          </c:spPr>
          <c:marker>
            <c:symbol val="none"/>
          </c:marker>
          <c:cat>
            <c:strRef>
              <c:f>'33'!$X$2:$X$12</c:f>
              <c:strCache>
                <c:ptCount val="11"/>
                <c:pt idx="0">
                  <c:v>2012/13</c:v>
                </c:pt>
                <c:pt idx="1">
                  <c:v>2013/14</c:v>
                </c:pt>
                <c:pt idx="2">
                  <c:v>2014/15</c:v>
                </c:pt>
                <c:pt idx="3">
                  <c:v>2015/16</c:v>
                </c:pt>
                <c:pt idx="4">
                  <c:v>2016/17</c:v>
                </c:pt>
                <c:pt idx="5">
                  <c:v>2017/18</c:v>
                </c:pt>
                <c:pt idx="6">
                  <c:v>2018/19</c:v>
                </c:pt>
                <c:pt idx="7">
                  <c:v>2019/20</c:v>
                </c:pt>
                <c:pt idx="8">
                  <c:v>2020/21</c:v>
                </c:pt>
                <c:pt idx="9">
                  <c:v>2021/22</c:v>
                </c:pt>
                <c:pt idx="10">
                  <c:v>2022/23</c:v>
                </c:pt>
              </c:strCache>
            </c:strRef>
          </c:cat>
          <c:val>
            <c:numRef>
              <c:f>'33'!$Z$2:$Z$12</c:f>
              <c:numCache>
                <c:formatCode>General</c:formatCode>
                <c:ptCount val="11"/>
                <c:pt idx="0">
                  <c:v>11.04</c:v>
                </c:pt>
                <c:pt idx="1">
                  <c:v>11.05</c:v>
                </c:pt>
                <c:pt idx="2">
                  <c:v>11.06</c:v>
                </c:pt>
                <c:pt idx="3">
                  <c:v>11.05</c:v>
                </c:pt>
                <c:pt idx="4">
                  <c:v>11.08</c:v>
                </c:pt>
                <c:pt idx="5">
                  <c:v>11.04</c:v>
                </c:pt>
                <c:pt idx="6">
                  <c:v>10.96</c:v>
                </c:pt>
                <c:pt idx="7">
                  <c:v>11.02</c:v>
                </c:pt>
                <c:pt idx="8">
                  <c:v>10.77</c:v>
                </c:pt>
                <c:pt idx="9">
                  <c:v>10.64</c:v>
                </c:pt>
                <c:pt idx="10">
                  <c:v>10.92</c:v>
                </c:pt>
              </c:numCache>
            </c:numRef>
          </c:val>
          <c:smooth val="0"/>
          <c:extLst>
            <c:ext xmlns:c16="http://schemas.microsoft.com/office/drawing/2014/chart" uri="{C3380CC4-5D6E-409C-BE32-E72D297353CC}">
              <c16:uniqueId val="{00000001-9D3F-C748-8392-AE2F5A2DE3FF}"/>
            </c:ext>
          </c:extLst>
        </c:ser>
        <c:ser>
          <c:idx val="2"/>
          <c:order val="2"/>
          <c:tx>
            <c:strRef>
              <c:f>'33'!$AA$1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'33'!$X$2:$X$12</c:f>
              <c:strCache>
                <c:ptCount val="11"/>
                <c:pt idx="0">
                  <c:v>2012/13</c:v>
                </c:pt>
                <c:pt idx="1">
                  <c:v>2013/14</c:v>
                </c:pt>
                <c:pt idx="2">
                  <c:v>2014/15</c:v>
                </c:pt>
                <c:pt idx="3">
                  <c:v>2015/16</c:v>
                </c:pt>
                <c:pt idx="4">
                  <c:v>2016/17</c:v>
                </c:pt>
                <c:pt idx="5">
                  <c:v>2017/18</c:v>
                </c:pt>
                <c:pt idx="6">
                  <c:v>2018/19</c:v>
                </c:pt>
                <c:pt idx="7">
                  <c:v>2019/20</c:v>
                </c:pt>
                <c:pt idx="8">
                  <c:v>2020/21</c:v>
                </c:pt>
                <c:pt idx="9">
                  <c:v>2021/22</c:v>
                </c:pt>
                <c:pt idx="10">
                  <c:v>2022/23</c:v>
                </c:pt>
              </c:strCache>
            </c:strRef>
          </c:cat>
          <c:val>
            <c:numRef>
              <c:f>'33'!$AA$2:$AA$12</c:f>
              <c:numCache>
                <c:formatCode>General</c:formatCode>
                <c:ptCount val="11"/>
                <c:pt idx="0">
                  <c:v>10.49</c:v>
                </c:pt>
                <c:pt idx="1">
                  <c:v>10.27</c:v>
                </c:pt>
                <c:pt idx="2">
                  <c:v>10.23</c:v>
                </c:pt>
                <c:pt idx="3">
                  <c:v>10.16</c:v>
                </c:pt>
                <c:pt idx="4">
                  <c:v>10.01</c:v>
                </c:pt>
                <c:pt idx="5">
                  <c:v>9.98</c:v>
                </c:pt>
                <c:pt idx="6">
                  <c:v>9.7899999999999991</c:v>
                </c:pt>
                <c:pt idx="7">
                  <c:v>9.69</c:v>
                </c:pt>
                <c:pt idx="8">
                  <c:v>9.67</c:v>
                </c:pt>
                <c:pt idx="9">
                  <c:v>9.84</c:v>
                </c:pt>
                <c:pt idx="10">
                  <c:v>10.242456072153701</c:v>
                </c:pt>
              </c:numCache>
            </c:numRef>
          </c:val>
          <c:smooth val="0"/>
          <c:extLst>
            <c:ext xmlns:c16="http://schemas.microsoft.com/office/drawing/2014/chart" uri="{C3380CC4-5D6E-409C-BE32-E72D297353CC}">
              <c16:uniqueId val="{00000002-9D3F-C748-8392-AE2F5A2DE3FF}"/>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'33'!$U$4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'34'!$AE$26</c:f>
              <c:strCache>
                <c:ptCount val="1"/>
                <c:pt idx="0">
                  <c:v>Richmond</c:v>
                </c:pt>
              </c:strCache>
            </c:strRef>
          </c:tx>
          <c:spPr>
            <a:solidFill>
              <a:srgbClr val="7030A0"/>
            </a:solidFill>
            <a:ln>
              <a:solidFill>
                <a:schemeClr val="accent4">
                  <a:lumMod val="50000"/>
                </a:schemeClr>
              </a:solidFill>
              <a:prstDash val="solid"/>
            </a:ln>
          </c:spPr>
          <c:invertIfNegative val="0"/>
          <c:cat>
            <c:strRef>
              <c:f>'34'!$AD$27:$AD$58</c:f>
              <c:strCache>
                <c:ptCount val="32"/>
                <c:pt idx="0">
                  <c:v>Richmond</c:v>
                </c:pt>
                <c:pt idx="1">
                  <c:v>Kingston</c:v>
                </c:pt>
                <c:pt idx="2">
                  <c:v>Bromley</c:v>
                </c:pt>
                <c:pt idx="3">
                  <c:v>Kensington and Chelsea</c:v>
                </c:pt>
                <c:pt idx="4">
                  <c:v>Barnet</c:v>
                </c:pt>
                <c:pt idx="5">
                  <c:v>Harrow</c:v>
                </c:pt>
                <c:pt idx="6">
                  <c:v>Merton</c:v>
                </c:pt>
                <c:pt idx="7">
                  <c:v>Bexley</c:v>
                </c:pt>
                <c:pt idx="8">
                  <c:v>Sutton</c:v>
                </c:pt>
                <c:pt idx="9">
                  <c:v>Wandsworth</c:v>
                </c:pt>
                <c:pt idx="10">
                  <c:v>Westminster</c:v>
                </c:pt>
                <c:pt idx="11">
                  <c:v>Enfield</c:v>
                </c:pt>
                <c:pt idx="12">
                  <c:v>Hillingdon</c:v>
                </c:pt>
                <c:pt idx="13">
                  <c:v>Redbridge</c:v>
                </c:pt>
                <c:pt idx="14">
                  <c:v>Havering</c:v>
                </c:pt>
                <c:pt idx="15">
                  <c:v>Ealing</c:v>
                </c:pt>
                <c:pt idx="16">
                  <c:v>Croydon</c:v>
                </c:pt>
                <c:pt idx="17">
                  <c:v>Hounslow</c:v>
                </c:pt>
                <c:pt idx="18">
                  <c:v>Waltham Forest</c:v>
                </c:pt>
                <c:pt idx="19">
                  <c:v>Brent</c:v>
                </c:pt>
                <c:pt idx="20">
                  <c:v>Haringey</c:v>
                </c:pt>
                <c:pt idx="21">
                  <c:v>Camden</c:v>
                </c:pt>
                <c:pt idx="22">
                  <c:v>Southwark</c:v>
                </c:pt>
                <c:pt idx="23">
                  <c:v>Lewisham</c:v>
                </c:pt>
                <c:pt idx="24">
                  <c:v>Lambeth</c:v>
                </c:pt>
                <c:pt idx="25">
                  <c:v>Greenwich</c:v>
                </c:pt>
                <c:pt idx="26">
                  <c:v>Hammersmith and Fulham</c:v>
                </c:pt>
                <c:pt idx="27">
                  <c:v>Islington</c:v>
                </c:pt>
                <c:pt idx="28">
                  <c:v>Hackney</c:v>
                </c:pt>
                <c:pt idx="29">
                  <c:v>Newham</c:v>
                </c:pt>
                <c:pt idx="30">
                  <c:v>Barking and Dagenham</c:v>
                </c:pt>
                <c:pt idx="31">
                  <c:v>Tower Hamlets</c:v>
                </c:pt>
              </c:strCache>
            </c:strRef>
          </c:cat>
          <c:val>
            <c:numRef>
              <c:f>'34'!$AE$27:$AE$58</c:f>
              <c:numCache>
                <c:formatCode>General</c:formatCode>
                <c:ptCount val="32"/>
                <c:pt idx="0">
                  <c:v>100.80260389999999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1183-3D47-9504-F309D40D3F18}"/>
            </c:ext>
          </c:extLst>
        </c:ser>
        <c:ser>
          <c:idx val="1"/>
          <c:order val="1"/>
          <c:tx>
            <c:strRef>
              <c:f>'34'!$AF$26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'34'!$AD$27:$AD$58</c:f>
              <c:strCache>
                <c:ptCount val="32"/>
                <c:pt idx="0">
                  <c:v>Richmond</c:v>
                </c:pt>
                <c:pt idx="1">
                  <c:v>Kingston</c:v>
                </c:pt>
                <c:pt idx="2">
                  <c:v>Bromley</c:v>
                </c:pt>
                <c:pt idx="3">
                  <c:v>Kensington and Chelsea</c:v>
                </c:pt>
                <c:pt idx="4">
                  <c:v>Barnet</c:v>
                </c:pt>
                <c:pt idx="5">
                  <c:v>Harrow</c:v>
                </c:pt>
                <c:pt idx="6">
                  <c:v>Merton</c:v>
                </c:pt>
                <c:pt idx="7">
                  <c:v>Bexley</c:v>
                </c:pt>
                <c:pt idx="8">
                  <c:v>Sutton</c:v>
                </c:pt>
                <c:pt idx="9">
                  <c:v>Wandsworth</c:v>
                </c:pt>
                <c:pt idx="10">
                  <c:v>Westminster</c:v>
                </c:pt>
                <c:pt idx="11">
                  <c:v>Enfield</c:v>
                </c:pt>
                <c:pt idx="12">
                  <c:v>Hillingdon</c:v>
                </c:pt>
                <c:pt idx="13">
                  <c:v>Redbridge</c:v>
                </c:pt>
                <c:pt idx="14">
                  <c:v>Havering</c:v>
                </c:pt>
                <c:pt idx="15">
                  <c:v>Ealing</c:v>
                </c:pt>
                <c:pt idx="16">
                  <c:v>Croydon</c:v>
                </c:pt>
                <c:pt idx="17">
                  <c:v>Hounslow</c:v>
                </c:pt>
                <c:pt idx="18">
                  <c:v>Waltham Forest</c:v>
                </c:pt>
                <c:pt idx="19">
                  <c:v>Brent</c:v>
                </c:pt>
                <c:pt idx="20">
                  <c:v>Haringey</c:v>
                </c:pt>
                <c:pt idx="21">
                  <c:v>Camden</c:v>
                </c:pt>
                <c:pt idx="22">
                  <c:v>Southwark</c:v>
                </c:pt>
                <c:pt idx="23">
                  <c:v>Lewisham</c:v>
                </c:pt>
                <c:pt idx="24">
                  <c:v>Lambeth</c:v>
                </c:pt>
                <c:pt idx="25">
                  <c:v>Greenwich</c:v>
                </c:pt>
                <c:pt idx="26">
                  <c:v>Hammersmith and Fulham</c:v>
                </c:pt>
                <c:pt idx="27">
                  <c:v>Islington</c:v>
                </c:pt>
                <c:pt idx="28">
                  <c:v>Hackney</c:v>
                </c:pt>
                <c:pt idx="29">
                  <c:v>Newham</c:v>
                </c:pt>
                <c:pt idx="30">
                  <c:v>Barking and Dagenham</c:v>
                </c:pt>
                <c:pt idx="31">
                  <c:v>Tower Hamlets</c:v>
                </c:pt>
              </c:strCache>
            </c:strRef>
          </c:cat>
          <c:val>
            <c:numRef>
              <c:f>'34'!$AF$27:$AF$58</c:f>
              <c:numCache>
                <c:formatCode>General</c:formatCode>
                <c:ptCount val="32"/>
                <c:pt idx="0">
                  <c:v>0</c:v>
                </c:pt>
                <c:pt idx="1">
                  <c:v>122.7221498</c:v>
                </c:pt>
                <c:pt idx="2">
                  <c:v>123.1214061</c:v>
                </c:pt>
                <c:pt idx="3">
                  <c:v>0</c:v>
                </c:pt>
                <c:pt idx="4">
                  <c:v>132.99438129999999</c:v>
                </c:pt>
                <c:pt idx="5">
                  <c:v>139.70532829999999</c:v>
                </c:pt>
                <c:pt idx="6">
                  <c:v>145.58490259999999</c:v>
                </c:pt>
                <c:pt idx="7">
                  <c:v>0</c:v>
                </c:pt>
                <c:pt idx="8">
                  <c:v>151.10784760000001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1183-3D47-9504-F309D40D3F18}"/>
            </c:ext>
          </c:extLst>
        </c:ser>
        <c:ser>
          <c:idx val="2"/>
          <c:order val="2"/>
          <c:tx>
            <c:strRef>
              <c:f>'34'!$AG$26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'34'!$AD$27:$AD$58</c:f>
              <c:strCache>
                <c:ptCount val="32"/>
                <c:pt idx="0">
                  <c:v>Richmond</c:v>
                </c:pt>
                <c:pt idx="1">
                  <c:v>Kingston</c:v>
                </c:pt>
                <c:pt idx="2">
                  <c:v>Bromley</c:v>
                </c:pt>
                <c:pt idx="3">
                  <c:v>Kensington and Chelsea</c:v>
                </c:pt>
                <c:pt idx="4">
                  <c:v>Barnet</c:v>
                </c:pt>
                <c:pt idx="5">
                  <c:v>Harrow</c:v>
                </c:pt>
                <c:pt idx="6">
                  <c:v>Merton</c:v>
                </c:pt>
                <c:pt idx="7">
                  <c:v>Bexley</c:v>
                </c:pt>
                <c:pt idx="8">
                  <c:v>Sutton</c:v>
                </c:pt>
                <c:pt idx="9">
                  <c:v>Wandsworth</c:v>
                </c:pt>
                <c:pt idx="10">
                  <c:v>Westminster</c:v>
                </c:pt>
                <c:pt idx="11">
                  <c:v>Enfield</c:v>
                </c:pt>
                <c:pt idx="12">
                  <c:v>Hillingdon</c:v>
                </c:pt>
                <c:pt idx="13">
                  <c:v>Redbridge</c:v>
                </c:pt>
                <c:pt idx="14">
                  <c:v>Havering</c:v>
                </c:pt>
                <c:pt idx="15">
                  <c:v>Ealing</c:v>
                </c:pt>
                <c:pt idx="16">
                  <c:v>Croydon</c:v>
                </c:pt>
                <c:pt idx="17">
                  <c:v>Hounslow</c:v>
                </c:pt>
                <c:pt idx="18">
                  <c:v>Waltham Forest</c:v>
                </c:pt>
                <c:pt idx="19">
                  <c:v>Brent</c:v>
                </c:pt>
                <c:pt idx="20">
                  <c:v>Haringey</c:v>
                </c:pt>
                <c:pt idx="21">
                  <c:v>Camden</c:v>
                </c:pt>
                <c:pt idx="22">
                  <c:v>Southwark</c:v>
                </c:pt>
                <c:pt idx="23">
                  <c:v>Lewisham</c:v>
                </c:pt>
                <c:pt idx="24">
                  <c:v>Lambeth</c:v>
                </c:pt>
                <c:pt idx="25">
                  <c:v>Greenwich</c:v>
                </c:pt>
                <c:pt idx="26">
                  <c:v>Hammersmith and Fulham</c:v>
                </c:pt>
                <c:pt idx="27">
                  <c:v>Islington</c:v>
                </c:pt>
                <c:pt idx="28">
                  <c:v>Hackney</c:v>
                </c:pt>
                <c:pt idx="29">
                  <c:v>Newham</c:v>
                </c:pt>
                <c:pt idx="30">
                  <c:v>Barking and Dagenham</c:v>
                </c:pt>
                <c:pt idx="31">
                  <c:v>Tower Hamlets</c:v>
                </c:pt>
              </c:strCache>
            </c:strRef>
          </c:cat>
          <c:val>
            <c:numRef>
              <c:f>'34'!$AG$27:$AG$58</c:f>
              <c:numCache>
                <c:formatCode>General</c:formatCode>
                <c:ptCount val="32"/>
                <c:pt idx="0">
                  <c:v>0</c:v>
                </c:pt>
                <c:pt idx="1">
                  <c:v>0</c:v>
                </c:pt>
                <c:pt idx="2">
                  <c:v>0</c:v>
                </c:pt>
                <c:pt idx="3">
                  <c:v>132.99091469999999</c:v>
                </c:pt>
                <c:pt idx="4">
                  <c:v>0</c:v>
                </c:pt>
                <c:pt idx="5">
                  <c:v>0</c:v>
                </c:pt>
                <c:pt idx="6">
                  <c:v>0</c:v>
                </c:pt>
                <c:pt idx="7">
                  <c:v>148.27297429999999</c:v>
                </c:pt>
                <c:pt idx="8">
                  <c:v>0</c:v>
                </c:pt>
                <c:pt idx="9">
                  <c:v>152.08421490000001</c:v>
                </c:pt>
                <c:pt idx="10">
                  <c:v>157.9498653</c:v>
                </c:pt>
                <c:pt idx="11">
                  <c:v>162.27206939999999</c:v>
                </c:pt>
                <c:pt idx="12">
                  <c:v>165.96110730000001</c:v>
                </c:pt>
                <c:pt idx="13">
                  <c:v>166.89292499999999</c:v>
                </c:pt>
                <c:pt idx="14">
                  <c:v>168.94590890000001</c:v>
                </c:pt>
                <c:pt idx="15">
                  <c:v>168.95287239999999</c:v>
                </c:pt>
                <c:pt idx="16">
                  <c:v>172.7578187</c:v>
                </c:pt>
                <c:pt idx="17">
                  <c:v>174.9654338</c:v>
                </c:pt>
                <c:pt idx="18">
                  <c:v>175.08344249999999</c:v>
                </c:pt>
                <c:pt idx="19">
                  <c:v>180.8635065</c:v>
                </c:pt>
                <c:pt idx="20">
                  <c:v>181.8925831</c:v>
                </c:pt>
                <c:pt idx="21">
                  <c:v>182.39967630000001</c:v>
                </c:pt>
                <c:pt idx="22">
                  <c:v>185.3659969</c:v>
                </c:pt>
                <c:pt idx="23">
                  <c:v>186.69164670000001</c:v>
                </c:pt>
                <c:pt idx="24">
                  <c:v>188.4919955</c:v>
                </c:pt>
                <c:pt idx="25">
                  <c:v>195.52824509999999</c:v>
                </c:pt>
                <c:pt idx="26">
                  <c:v>202.8918591</c:v>
                </c:pt>
                <c:pt idx="27">
                  <c:v>211.6784208</c:v>
                </c:pt>
                <c:pt idx="28">
                  <c:v>225.0924885</c:v>
                </c:pt>
                <c:pt idx="29">
                  <c:v>238.36615929999999</c:v>
                </c:pt>
                <c:pt idx="30">
                  <c:v>254.05159810000001</c:v>
                </c:pt>
                <c:pt idx="31">
                  <c:v>256.7833291</c:v>
                </c:pt>
              </c:numCache>
            </c:numRef>
          </c:val>
          <c:extLst>
            <c:ext xmlns:c16="http://schemas.microsoft.com/office/drawing/2014/chart" uri="{C3380CC4-5D6E-409C-BE32-E72D297353CC}">
              <c16:uniqueId val="{00000002-1183-3D47-9504-F309D40D3F18}"/>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'34'!$AH$26</c:f>
              <c:strCache>
                <c:ptCount val="1"/>
                <c:pt idx="0">
                  <c:v>London</c:v>
                </c:pt>
              </c:strCache>
            </c:strRef>
          </c:tx>
          <c:spPr>
            <a:ln w="31750">
              <a:solidFill>
                <a:schemeClr val="bg1">
                  <a:lumMod val="50000"/>
                </a:schemeClr>
              </a:solidFill>
              <a:prstDash val="solid"/>
            </a:ln>
          </c:spPr>
          <c:marker>
            <c:symbol val="none"/>
          </c:marker>
          <c:cat>
            <c:strRef>
              <c:f>'34'!$AD$27:$AD$58</c:f>
              <c:strCache>
                <c:ptCount val="32"/>
                <c:pt idx="0">
                  <c:v>Richmond</c:v>
                </c:pt>
                <c:pt idx="1">
                  <c:v>Kingston</c:v>
                </c:pt>
                <c:pt idx="2">
                  <c:v>Bromley</c:v>
                </c:pt>
                <c:pt idx="3">
                  <c:v>Kensington and Chelsea</c:v>
                </c:pt>
                <c:pt idx="4">
                  <c:v>Barnet</c:v>
                </c:pt>
                <c:pt idx="5">
                  <c:v>Harrow</c:v>
                </c:pt>
                <c:pt idx="6">
                  <c:v>Merton</c:v>
                </c:pt>
                <c:pt idx="7">
                  <c:v>Bexley</c:v>
                </c:pt>
                <c:pt idx="8">
                  <c:v>Sutton</c:v>
                </c:pt>
                <c:pt idx="9">
                  <c:v>Wandsworth</c:v>
                </c:pt>
                <c:pt idx="10">
                  <c:v>Westminster</c:v>
                </c:pt>
                <c:pt idx="11">
                  <c:v>Enfield</c:v>
                </c:pt>
                <c:pt idx="12">
                  <c:v>Hillingdon</c:v>
                </c:pt>
                <c:pt idx="13">
                  <c:v>Redbridge</c:v>
                </c:pt>
                <c:pt idx="14">
                  <c:v>Havering</c:v>
                </c:pt>
                <c:pt idx="15">
                  <c:v>Ealing</c:v>
                </c:pt>
                <c:pt idx="16">
                  <c:v>Croydon</c:v>
                </c:pt>
                <c:pt idx="17">
                  <c:v>Hounslow</c:v>
                </c:pt>
                <c:pt idx="18">
                  <c:v>Waltham Forest</c:v>
                </c:pt>
                <c:pt idx="19">
                  <c:v>Brent</c:v>
                </c:pt>
                <c:pt idx="20">
                  <c:v>Haringey</c:v>
                </c:pt>
                <c:pt idx="21">
                  <c:v>Camden</c:v>
                </c:pt>
                <c:pt idx="22">
                  <c:v>Southwark</c:v>
                </c:pt>
                <c:pt idx="23">
                  <c:v>Lewisham</c:v>
                </c:pt>
                <c:pt idx="24">
                  <c:v>Lambeth</c:v>
                </c:pt>
                <c:pt idx="25">
                  <c:v>Greenwich</c:v>
                </c:pt>
                <c:pt idx="26">
                  <c:v>Hammersmith and Fulham</c:v>
                </c:pt>
                <c:pt idx="27">
                  <c:v>Islington</c:v>
                </c:pt>
                <c:pt idx="28">
                  <c:v>Hackney</c:v>
                </c:pt>
                <c:pt idx="29">
                  <c:v>Newham</c:v>
                </c:pt>
                <c:pt idx="30">
                  <c:v>Barking and Dagenham</c:v>
                </c:pt>
                <c:pt idx="31">
                  <c:v>Tower Hamlets</c:v>
                </c:pt>
              </c:strCache>
            </c:strRef>
          </c:cat>
          <c:val>
            <c:numRef>
              <c:f>'34'!$AH$27:$AH$58</c:f>
              <c:numCache>
                <c:formatCode>General</c:formatCode>
                <c:ptCount val="32"/>
                <c:pt idx="0">
                  <c:v>169.32</c:v>
                </c:pt>
                <c:pt idx="1">
                  <c:v>169.32</c:v>
                </c:pt>
                <c:pt idx="2">
                  <c:v>169.32</c:v>
                </c:pt>
                <c:pt idx="3">
                  <c:v>169.32</c:v>
                </c:pt>
                <c:pt idx="4">
                  <c:v>169.32</c:v>
                </c:pt>
                <c:pt idx="5">
                  <c:v>169.32</c:v>
                </c:pt>
                <c:pt idx="6">
                  <c:v>169.32</c:v>
                </c:pt>
                <c:pt idx="7">
                  <c:v>169.32</c:v>
                </c:pt>
                <c:pt idx="8">
                  <c:v>169.32</c:v>
                </c:pt>
                <c:pt idx="9">
                  <c:v>169.32</c:v>
                </c:pt>
                <c:pt idx="10">
                  <c:v>169.32</c:v>
                </c:pt>
                <c:pt idx="11">
                  <c:v>169.32</c:v>
                </c:pt>
                <c:pt idx="12">
                  <c:v>169.32</c:v>
                </c:pt>
                <c:pt idx="13">
                  <c:v>169.32</c:v>
                </c:pt>
                <c:pt idx="14">
                  <c:v>169.32</c:v>
                </c:pt>
                <c:pt idx="15">
                  <c:v>169.32</c:v>
                </c:pt>
                <c:pt idx="16">
                  <c:v>169.32</c:v>
                </c:pt>
                <c:pt idx="17">
                  <c:v>169.32</c:v>
                </c:pt>
                <c:pt idx="18">
                  <c:v>169.32</c:v>
                </c:pt>
                <c:pt idx="19">
                  <c:v>169.32</c:v>
                </c:pt>
                <c:pt idx="20">
                  <c:v>169.32</c:v>
                </c:pt>
                <c:pt idx="21">
                  <c:v>169.32</c:v>
                </c:pt>
                <c:pt idx="22">
                  <c:v>169.32</c:v>
                </c:pt>
                <c:pt idx="23">
                  <c:v>169.32</c:v>
                </c:pt>
                <c:pt idx="24">
                  <c:v>169.32</c:v>
                </c:pt>
                <c:pt idx="25">
                  <c:v>169.32</c:v>
                </c:pt>
                <c:pt idx="26">
                  <c:v>169.32</c:v>
                </c:pt>
                <c:pt idx="27">
                  <c:v>169.32</c:v>
                </c:pt>
                <c:pt idx="28">
                  <c:v>169.32</c:v>
                </c:pt>
                <c:pt idx="29">
                  <c:v>169.32</c:v>
                </c:pt>
                <c:pt idx="30">
                  <c:v>169.32</c:v>
                </c:pt>
                <c:pt idx="31">
                  <c:v>169.32</c:v>
                </c:pt>
              </c:numCache>
            </c:numRef>
          </c:val>
          <c:smooth val="0"/>
          <c:extLst>
            <c:ext xmlns:c16="http://schemas.microsoft.com/office/drawing/2014/chart" uri="{C3380CC4-5D6E-409C-BE32-E72D297353CC}">
              <c16:uniqueId val="{00000003-1183-3D47-9504-F309D40D3F18}"/>
            </c:ext>
          </c:extLst>
        </c:ser>
        <c:ser>
          <c:idx val="4"/>
          <c:order val="4"/>
          <c:tx>
            <c:strRef>
              <c:f>'34'!$AI$26</c:f>
              <c:strCache>
                <c:ptCount val="1"/>
                <c:pt idx="0">
                  <c:v>England</c:v>
                </c:pt>
              </c:strCache>
            </c:strRef>
          </c:tx>
          <c:spPr>
            <a:ln w="31750">
              <a:solidFill>
                <a:schemeClr val="tx1"/>
              </a:solidFill>
              <a:prstDash val="solid"/>
            </a:ln>
          </c:spPr>
          <c:marker>
            <c:symbol val="none"/>
          </c:marker>
          <c:cat>
            <c:strRef>
              <c:f>'34'!$AD$27:$AD$58</c:f>
              <c:strCache>
                <c:ptCount val="32"/>
                <c:pt idx="0">
                  <c:v>Richmond</c:v>
                </c:pt>
                <c:pt idx="1">
                  <c:v>Kingston</c:v>
                </c:pt>
                <c:pt idx="2">
                  <c:v>Bromley</c:v>
                </c:pt>
                <c:pt idx="3">
                  <c:v>Kensington and Chelsea</c:v>
                </c:pt>
                <c:pt idx="4">
                  <c:v>Barnet</c:v>
                </c:pt>
                <c:pt idx="5">
                  <c:v>Harrow</c:v>
                </c:pt>
                <c:pt idx="6">
                  <c:v>Merton</c:v>
                </c:pt>
                <c:pt idx="7">
                  <c:v>Bexley</c:v>
                </c:pt>
                <c:pt idx="8">
                  <c:v>Sutton</c:v>
                </c:pt>
                <c:pt idx="9">
                  <c:v>Wandsworth</c:v>
                </c:pt>
                <c:pt idx="10">
                  <c:v>Westminster</c:v>
                </c:pt>
                <c:pt idx="11">
                  <c:v>Enfield</c:v>
                </c:pt>
                <c:pt idx="12">
                  <c:v>Hillingdon</c:v>
                </c:pt>
                <c:pt idx="13">
                  <c:v>Redbridge</c:v>
                </c:pt>
                <c:pt idx="14">
                  <c:v>Havering</c:v>
                </c:pt>
                <c:pt idx="15">
                  <c:v>Ealing</c:v>
                </c:pt>
                <c:pt idx="16">
                  <c:v>Croydon</c:v>
                </c:pt>
                <c:pt idx="17">
                  <c:v>Hounslow</c:v>
                </c:pt>
                <c:pt idx="18">
                  <c:v>Waltham Forest</c:v>
                </c:pt>
                <c:pt idx="19">
                  <c:v>Brent</c:v>
                </c:pt>
                <c:pt idx="20">
                  <c:v>Haringey</c:v>
                </c:pt>
                <c:pt idx="21">
                  <c:v>Camden</c:v>
                </c:pt>
                <c:pt idx="22">
                  <c:v>Southwark</c:v>
                </c:pt>
                <c:pt idx="23">
                  <c:v>Lewisham</c:v>
                </c:pt>
                <c:pt idx="24">
                  <c:v>Lambeth</c:v>
                </c:pt>
                <c:pt idx="25">
                  <c:v>Greenwich</c:v>
                </c:pt>
                <c:pt idx="26">
                  <c:v>Hammersmith and Fulham</c:v>
                </c:pt>
                <c:pt idx="27">
                  <c:v>Islington</c:v>
                </c:pt>
                <c:pt idx="28">
                  <c:v>Hackney</c:v>
                </c:pt>
                <c:pt idx="29">
                  <c:v>Newham</c:v>
                </c:pt>
                <c:pt idx="30">
                  <c:v>Barking and Dagenham</c:v>
                </c:pt>
                <c:pt idx="31">
                  <c:v>Tower Hamlets</c:v>
                </c:pt>
              </c:strCache>
            </c:strRef>
          </c:cat>
          <c:val>
            <c:numRef>
              <c:f>'34'!$AI$27:$AI$58</c:f>
              <c:numCache>
                <c:formatCode>General</c:formatCode>
                <c:ptCount val="32"/>
                <c:pt idx="0">
                  <c:v>171.41</c:v>
                </c:pt>
                <c:pt idx="1">
                  <c:v>171.41</c:v>
                </c:pt>
                <c:pt idx="2">
                  <c:v>171.41</c:v>
                </c:pt>
                <c:pt idx="3">
                  <c:v>171.41</c:v>
                </c:pt>
                <c:pt idx="4">
                  <c:v>171.41</c:v>
                </c:pt>
                <c:pt idx="5">
                  <c:v>171.41</c:v>
                </c:pt>
                <c:pt idx="6">
                  <c:v>171.41</c:v>
                </c:pt>
                <c:pt idx="7">
                  <c:v>171.41</c:v>
                </c:pt>
                <c:pt idx="8">
                  <c:v>171.41</c:v>
                </c:pt>
                <c:pt idx="9">
                  <c:v>171.41</c:v>
                </c:pt>
                <c:pt idx="10">
                  <c:v>171.41</c:v>
                </c:pt>
                <c:pt idx="11">
                  <c:v>171.41</c:v>
                </c:pt>
                <c:pt idx="12">
                  <c:v>171.41</c:v>
                </c:pt>
                <c:pt idx="13">
                  <c:v>171.41</c:v>
                </c:pt>
                <c:pt idx="14">
                  <c:v>171.41</c:v>
                </c:pt>
                <c:pt idx="15">
                  <c:v>171.41</c:v>
                </c:pt>
                <c:pt idx="16">
                  <c:v>171.41</c:v>
                </c:pt>
                <c:pt idx="17">
                  <c:v>171.41</c:v>
                </c:pt>
                <c:pt idx="18">
                  <c:v>171.41</c:v>
                </c:pt>
                <c:pt idx="19">
                  <c:v>171.41</c:v>
                </c:pt>
                <c:pt idx="20">
                  <c:v>171.41</c:v>
                </c:pt>
                <c:pt idx="21">
                  <c:v>171.41</c:v>
                </c:pt>
                <c:pt idx="22">
                  <c:v>171.41</c:v>
                </c:pt>
                <c:pt idx="23">
                  <c:v>171.41</c:v>
                </c:pt>
                <c:pt idx="24">
                  <c:v>171.41</c:v>
                </c:pt>
                <c:pt idx="25">
                  <c:v>171.41</c:v>
                </c:pt>
                <c:pt idx="26">
                  <c:v>171.41</c:v>
                </c:pt>
                <c:pt idx="27">
                  <c:v>171.41</c:v>
                </c:pt>
                <c:pt idx="28">
                  <c:v>171.41</c:v>
                </c:pt>
                <c:pt idx="29">
                  <c:v>171.41</c:v>
                </c:pt>
                <c:pt idx="30">
                  <c:v>171.41</c:v>
                </c:pt>
                <c:pt idx="31">
                  <c:v>171.41</c:v>
                </c:pt>
              </c:numCache>
            </c:numRef>
          </c:val>
          <c:smooth val="0"/>
          <c:extLst>
            <c:ext xmlns:c16="http://schemas.microsoft.com/office/drawing/2014/chart" uri="{C3380CC4-5D6E-409C-BE32-E72D297353CC}">
              <c16:uniqueId val="{00000004-1183-3D47-9504-F309D40D3F18}"/>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'34'!$U$4</c:f>
              <c:strCache>
                <c:ptCount val="1"/>
                <c:pt idx="0">
                  <c:v>per 100,000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'34'!$Y$1</c:f>
              <c:strCache>
                <c:ptCount val="1"/>
                <c:pt idx="0">
                  <c:v>England</c:v>
                </c:pt>
              </c:strCache>
            </c:strRef>
          </c:tx>
          <c:spPr>
            <a:ln w="38100">
              <a:solidFill>
                <a:schemeClr val="tx1"/>
              </a:solidFill>
              <a:prstDash val="solid"/>
            </a:ln>
          </c:spPr>
          <c:marker>
            <c:symbol val="none"/>
          </c:marker>
          <c:cat>
            <c:strRef>
              <c:f>'34'!$X$2:$X$21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'34'!$Y$2:$Y$21</c:f>
              <c:numCache>
                <c:formatCode>General</c:formatCode>
                <c:ptCount val="20"/>
                <c:pt idx="0">
                  <c:v>192.34</c:v>
                </c:pt>
                <c:pt idx="1">
                  <c:v>186.11</c:v>
                </c:pt>
                <c:pt idx="2">
                  <c:v>180.46</c:v>
                </c:pt>
                <c:pt idx="3">
                  <c:v>174.44</c:v>
                </c:pt>
                <c:pt idx="4">
                  <c:v>170.27</c:v>
                </c:pt>
                <c:pt idx="5">
                  <c:v>167</c:v>
                </c:pt>
                <c:pt idx="6">
                  <c:v>162.77000000000001</c:v>
                </c:pt>
                <c:pt idx="7">
                  <c:v>158.83000000000001</c:v>
                </c:pt>
                <c:pt idx="8">
                  <c:v>154.77000000000001</c:v>
                </c:pt>
                <c:pt idx="9">
                  <c:v>151.65</c:v>
                </c:pt>
                <c:pt idx="10">
                  <c:v>149.71</c:v>
                </c:pt>
                <c:pt idx="11">
                  <c:v>148.02000000000001</c:v>
                </c:pt>
                <c:pt idx="12">
                  <c:v>147.61000000000001</c:v>
                </c:pt>
                <c:pt idx="13">
                  <c:v>146.79</c:v>
                </c:pt>
                <c:pt idx="14">
                  <c:v>145.21</c:v>
                </c:pt>
                <c:pt idx="15">
                  <c:v>144.21</c:v>
                </c:pt>
                <c:pt idx="16">
                  <c:v>142.55000000000001</c:v>
                </c:pt>
                <c:pt idx="17">
                  <c:v>153.72</c:v>
                </c:pt>
                <c:pt idx="18">
                  <c:v>166.84</c:v>
                </c:pt>
                <c:pt idx="19">
                  <c:v>171.41</c:v>
                </c:pt>
              </c:numCache>
            </c:numRef>
          </c:val>
          <c:smooth val="0"/>
          <c:extLst>
            <c:ext xmlns:c16="http://schemas.microsoft.com/office/drawing/2014/chart" uri="{C3380CC4-5D6E-409C-BE32-E72D297353CC}">
              <c16:uniqueId val="{00000000-CE24-D549-83BD-C935CCA96D68}"/>
            </c:ext>
          </c:extLst>
        </c:ser>
        <c:ser>
          <c:idx val="1"/>
          <c:order val="1"/>
          <c:tx>
            <c:strRef>
              <c:f>'34'!$Z$1</c:f>
              <c:strCache>
                <c:ptCount val="1"/>
                <c:pt idx="0">
                  <c:v>London</c:v>
                </c:pt>
              </c:strCache>
            </c:strRef>
          </c:tx>
          <c:spPr>
            <a:ln w="38100">
              <a:solidFill>
                <a:schemeClr val="bg1">
                  <a:lumMod val="50000"/>
                </a:schemeClr>
              </a:solidFill>
              <a:prstDash val="solid"/>
            </a:ln>
          </c:spPr>
          <c:marker>
            <c:symbol val="none"/>
          </c:marker>
          <c:cat>
            <c:strRef>
              <c:f>'34'!$X$2:$X$21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'34'!$Z$2:$Z$21</c:f>
              <c:numCache>
                <c:formatCode>General</c:formatCode>
                <c:ptCount val="20"/>
                <c:pt idx="0">
                  <c:v>198</c:v>
                </c:pt>
                <c:pt idx="1">
                  <c:v>190.61</c:v>
                </c:pt>
                <c:pt idx="2">
                  <c:v>184.41</c:v>
                </c:pt>
                <c:pt idx="3">
                  <c:v>176.28</c:v>
                </c:pt>
                <c:pt idx="4">
                  <c:v>169.71</c:v>
                </c:pt>
                <c:pt idx="5">
                  <c:v>164.11</c:v>
                </c:pt>
                <c:pt idx="6">
                  <c:v>157.86000000000001</c:v>
                </c:pt>
                <c:pt idx="7">
                  <c:v>153.49</c:v>
                </c:pt>
                <c:pt idx="8">
                  <c:v>148.16999999999999</c:v>
                </c:pt>
                <c:pt idx="9">
                  <c:v>145.88</c:v>
                </c:pt>
                <c:pt idx="10">
                  <c:v>141.54</c:v>
                </c:pt>
                <c:pt idx="11">
                  <c:v>139.31</c:v>
                </c:pt>
                <c:pt idx="12">
                  <c:v>138.28</c:v>
                </c:pt>
                <c:pt idx="13">
                  <c:v>136.72999999999999</c:v>
                </c:pt>
                <c:pt idx="14">
                  <c:v>134.54</c:v>
                </c:pt>
                <c:pt idx="15">
                  <c:v>130.6</c:v>
                </c:pt>
                <c:pt idx="16">
                  <c:v>128.63</c:v>
                </c:pt>
                <c:pt idx="17">
                  <c:v>148.07</c:v>
                </c:pt>
                <c:pt idx="18">
                  <c:v>167.12</c:v>
                </c:pt>
                <c:pt idx="19">
                  <c:v>169.32</c:v>
                </c:pt>
              </c:numCache>
            </c:numRef>
          </c:val>
          <c:smooth val="0"/>
          <c:extLst>
            <c:ext xmlns:c16="http://schemas.microsoft.com/office/drawing/2014/chart" uri="{C3380CC4-5D6E-409C-BE32-E72D297353CC}">
              <c16:uniqueId val="{00000001-CE24-D549-83BD-C935CCA96D68}"/>
            </c:ext>
          </c:extLst>
        </c:ser>
        <c:ser>
          <c:idx val="2"/>
          <c:order val="2"/>
          <c:tx>
            <c:strRef>
              <c:f>'34'!$AA$1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'34'!$AA$2:$AA$21</c:f>
              <c:numCache>
                <c:formatCode>General</c:formatCode>
                <c:ptCount val="20"/>
                <c:pt idx="0">
                  <c:v>157.54</c:v>
                </c:pt>
                <c:pt idx="1">
                  <c:v>158.32</c:v>
                </c:pt>
                <c:pt idx="2">
                  <c:v>154.38999999999999</c:v>
                </c:pt>
                <c:pt idx="3">
                  <c:v>144.85</c:v>
                </c:pt>
                <c:pt idx="4">
                  <c:v>135.85</c:v>
                </c:pt>
                <c:pt idx="5">
                  <c:v>128.27000000000001</c:v>
                </c:pt>
                <c:pt idx="6">
                  <c:v>118.33</c:v>
                </c:pt>
                <c:pt idx="7">
                  <c:v>113.85</c:v>
                </c:pt>
                <c:pt idx="8">
                  <c:v>112.3</c:v>
                </c:pt>
                <c:pt idx="9">
                  <c:v>113.37</c:v>
                </c:pt>
                <c:pt idx="10">
                  <c:v>112.28</c:v>
                </c:pt>
                <c:pt idx="11">
                  <c:v>110.51</c:v>
                </c:pt>
                <c:pt idx="12">
                  <c:v>111.19</c:v>
                </c:pt>
                <c:pt idx="13">
                  <c:v>103.34</c:v>
                </c:pt>
                <c:pt idx="14">
                  <c:v>105.89</c:v>
                </c:pt>
                <c:pt idx="15">
                  <c:v>101.59</c:v>
                </c:pt>
                <c:pt idx="16">
                  <c:v>107.08</c:v>
                </c:pt>
                <c:pt idx="17">
                  <c:v>106.81</c:v>
                </c:pt>
                <c:pt idx="18">
                  <c:v>104.69</c:v>
                </c:pt>
                <c:pt idx="19">
                  <c:v>100.80260389999999</c:v>
                </c:pt>
              </c:numCache>
            </c:numRef>
          </c:val>
          <c:smooth val="0"/>
          <c:extLst>
            <c:ext xmlns:c16="http://schemas.microsoft.com/office/drawing/2014/chart" uri="{C3380CC4-5D6E-409C-BE32-E72D297353CC}">
              <c16:uniqueId val="{00000002-CE24-D549-83BD-C935CCA96D68}"/>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'34'!$U$4</c:f>
              <c:strCache>
                <c:ptCount val="1"/>
                <c:pt idx="0">
                  <c:v>per 100,000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'35'!$AE$26</c:f>
              <c:strCache>
                <c:ptCount val="1"/>
                <c:pt idx="0">
                  <c:v>Richmond</c:v>
                </c:pt>
              </c:strCache>
            </c:strRef>
          </c:tx>
          <c:spPr>
            <a:solidFill>
              <a:srgbClr val="7030A0"/>
            </a:solidFill>
            <a:ln>
              <a:solidFill>
                <a:schemeClr val="accent4">
                  <a:lumMod val="50000"/>
                </a:schemeClr>
              </a:solidFill>
              <a:prstDash val="solid"/>
            </a:ln>
          </c:spPr>
          <c:invertIfNegative val="0"/>
          <c:cat>
            <c:strRef>
              <c:f>'35'!$AD$27:$AD$58</c:f>
              <c:strCache>
                <c:ptCount val="32"/>
                <c:pt idx="0">
                  <c:v>Bromley</c:v>
                </c:pt>
                <c:pt idx="1">
                  <c:v>Havering</c:v>
                </c:pt>
                <c:pt idx="2">
                  <c:v>Sutton</c:v>
                </c:pt>
                <c:pt idx="3">
                  <c:v>Bexley</c:v>
                </c:pt>
                <c:pt idx="4">
                  <c:v>Richmond</c:v>
                </c:pt>
                <c:pt idx="5">
                  <c:v>Croydon</c:v>
                </c:pt>
                <c:pt idx="6">
                  <c:v>Lewisham</c:v>
                </c:pt>
                <c:pt idx="7">
                  <c:v>Enfield</c:v>
                </c:pt>
                <c:pt idx="8">
                  <c:v>Waltham Forest</c:v>
                </c:pt>
                <c:pt idx="9">
                  <c:v>Kingston</c:v>
                </c:pt>
                <c:pt idx="10">
                  <c:v>Merton</c:v>
                </c:pt>
                <c:pt idx="11">
                  <c:v>Hillingdon</c:v>
                </c:pt>
                <c:pt idx="12">
                  <c:v>Wandsworth</c:v>
                </c:pt>
                <c:pt idx="13">
                  <c:v>Greenwich</c:v>
                </c:pt>
                <c:pt idx="14">
                  <c:v>Barking and Dagenham</c:v>
                </c:pt>
                <c:pt idx="15">
                  <c:v>Hackney</c:v>
                </c:pt>
                <c:pt idx="16">
                  <c:v>Ealing</c:v>
                </c:pt>
                <c:pt idx="17">
                  <c:v>Lambeth</c:v>
                </c:pt>
                <c:pt idx="18">
                  <c:v>Haringey</c:v>
                </c:pt>
                <c:pt idx="19">
                  <c:v>Hounslow</c:v>
                </c:pt>
                <c:pt idx="20">
                  <c:v>Southwark</c:v>
                </c:pt>
                <c:pt idx="21">
                  <c:v>Barnet</c:v>
                </c:pt>
                <c:pt idx="22">
                  <c:v>Newham</c:v>
                </c:pt>
                <c:pt idx="23">
                  <c:v>Redbridge</c:v>
                </c:pt>
                <c:pt idx="24">
                  <c:v>Harrow</c:v>
                </c:pt>
                <c:pt idx="25">
                  <c:v>Brent</c:v>
                </c:pt>
                <c:pt idx="26">
                  <c:v>Islington</c:v>
                </c:pt>
                <c:pt idx="27">
                  <c:v>Hammersmith and Fulham</c:v>
                </c:pt>
                <c:pt idx="28">
                  <c:v>Tower Hamlets</c:v>
                </c:pt>
                <c:pt idx="29">
                  <c:v>Camden</c:v>
                </c:pt>
                <c:pt idx="30">
                  <c:v>Westminster</c:v>
                </c:pt>
                <c:pt idx="31">
                  <c:v>Kensington and Chelsea</c:v>
                </c:pt>
              </c:strCache>
            </c:strRef>
          </c:cat>
          <c:val>
            <c:numRef>
              <c:f>'35'!$AE$27:$AE$58</c:f>
              <c:numCache>
                <c:formatCode>General</c:formatCode>
                <c:ptCount val="32"/>
                <c:pt idx="0">
                  <c:v>0</c:v>
                </c:pt>
                <c:pt idx="1">
                  <c:v>0</c:v>
                </c:pt>
                <c:pt idx="2">
                  <c:v>0</c:v>
                </c:pt>
                <c:pt idx="3">
                  <c:v>0</c:v>
                </c:pt>
                <c:pt idx="4">
                  <c:v>65.454080000000005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C107-EB4C-AB32-C36C646695E3}"/>
            </c:ext>
          </c:extLst>
        </c:ser>
        <c:ser>
          <c:idx val="1"/>
          <c:order val="1"/>
          <c:tx>
            <c:strRef>
              <c:f>'35'!$AF$26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'35'!$AD$27:$AD$58</c:f>
              <c:strCache>
                <c:ptCount val="32"/>
                <c:pt idx="0">
                  <c:v>Bromley</c:v>
                </c:pt>
                <c:pt idx="1">
                  <c:v>Havering</c:v>
                </c:pt>
                <c:pt idx="2">
                  <c:v>Sutton</c:v>
                </c:pt>
                <c:pt idx="3">
                  <c:v>Bexley</c:v>
                </c:pt>
                <c:pt idx="4">
                  <c:v>Richmond</c:v>
                </c:pt>
                <c:pt idx="5">
                  <c:v>Croydon</c:v>
                </c:pt>
                <c:pt idx="6">
                  <c:v>Lewisham</c:v>
                </c:pt>
                <c:pt idx="7">
                  <c:v>Enfield</c:v>
                </c:pt>
                <c:pt idx="8">
                  <c:v>Waltham Forest</c:v>
                </c:pt>
                <c:pt idx="9">
                  <c:v>Kingston</c:v>
                </c:pt>
                <c:pt idx="10">
                  <c:v>Merton</c:v>
                </c:pt>
                <c:pt idx="11">
                  <c:v>Hillingdon</c:v>
                </c:pt>
                <c:pt idx="12">
                  <c:v>Wandsworth</c:v>
                </c:pt>
                <c:pt idx="13">
                  <c:v>Greenwich</c:v>
                </c:pt>
                <c:pt idx="14">
                  <c:v>Barking and Dagenham</c:v>
                </c:pt>
                <c:pt idx="15">
                  <c:v>Hackney</c:v>
                </c:pt>
                <c:pt idx="16">
                  <c:v>Ealing</c:v>
                </c:pt>
                <c:pt idx="17">
                  <c:v>Lambeth</c:v>
                </c:pt>
                <c:pt idx="18">
                  <c:v>Haringey</c:v>
                </c:pt>
                <c:pt idx="19">
                  <c:v>Hounslow</c:v>
                </c:pt>
                <c:pt idx="20">
                  <c:v>Southwark</c:v>
                </c:pt>
                <c:pt idx="21">
                  <c:v>Barnet</c:v>
                </c:pt>
                <c:pt idx="22">
                  <c:v>Newham</c:v>
                </c:pt>
                <c:pt idx="23">
                  <c:v>Redbridge</c:v>
                </c:pt>
                <c:pt idx="24">
                  <c:v>Harrow</c:v>
                </c:pt>
                <c:pt idx="25">
                  <c:v>Brent</c:v>
                </c:pt>
                <c:pt idx="26">
                  <c:v>Islington</c:v>
                </c:pt>
                <c:pt idx="27">
                  <c:v>Hammersmith and Fulham</c:v>
                </c:pt>
                <c:pt idx="28">
                  <c:v>Tower Hamlets</c:v>
                </c:pt>
                <c:pt idx="29">
                  <c:v>Camden</c:v>
                </c:pt>
                <c:pt idx="30">
                  <c:v>Westminster</c:v>
                </c:pt>
                <c:pt idx="31">
                  <c:v>Kensington and Chelsea</c:v>
                </c:pt>
              </c:strCache>
            </c:strRef>
          </c:cat>
          <c:val>
            <c:numRef>
              <c:f>'35'!$AF$27:$AF$58</c:f>
              <c:numCache>
                <c:formatCode>General</c:formatCode>
                <c:ptCount val="32"/>
                <c:pt idx="0">
                  <c:v>70.947739999999996</c:v>
                </c:pt>
                <c:pt idx="1">
                  <c:v>0</c:v>
                </c:pt>
                <c:pt idx="2">
                  <c:v>69.700469999999996</c:v>
                </c:pt>
                <c:pt idx="3">
                  <c:v>0</c:v>
                </c:pt>
                <c:pt idx="4">
                  <c:v>0</c:v>
                </c:pt>
                <c:pt idx="5">
                  <c:v>0</c:v>
                </c:pt>
                <c:pt idx="6">
                  <c:v>0</c:v>
                </c:pt>
                <c:pt idx="7">
                  <c:v>0</c:v>
                </c:pt>
                <c:pt idx="8">
                  <c:v>0</c:v>
                </c:pt>
                <c:pt idx="9">
                  <c:v>61.994289999999999</c:v>
                </c:pt>
                <c:pt idx="10">
                  <c:v>61.662970000000001</c:v>
                </c:pt>
                <c:pt idx="11">
                  <c:v>0</c:v>
                </c:pt>
                <c:pt idx="12">
                  <c:v>0</c:v>
                </c:pt>
                <c:pt idx="13">
                  <c:v>0</c:v>
                </c:pt>
                <c:pt idx="14">
                  <c:v>0</c:v>
                </c:pt>
                <c:pt idx="15">
                  <c:v>0</c:v>
                </c:pt>
                <c:pt idx="16">
                  <c:v>0</c:v>
                </c:pt>
                <c:pt idx="17">
                  <c:v>0</c:v>
                </c:pt>
                <c:pt idx="18">
                  <c:v>0</c:v>
                </c:pt>
                <c:pt idx="19">
                  <c:v>0</c:v>
                </c:pt>
                <c:pt idx="20">
                  <c:v>0</c:v>
                </c:pt>
                <c:pt idx="21">
                  <c:v>57.33867</c:v>
                </c:pt>
                <c:pt idx="22">
                  <c:v>0</c:v>
                </c:pt>
                <c:pt idx="23">
                  <c:v>0</c:v>
                </c:pt>
                <c:pt idx="24">
                  <c:v>54.607469999999999</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C107-EB4C-AB32-C36C646695E3}"/>
            </c:ext>
          </c:extLst>
        </c:ser>
        <c:ser>
          <c:idx val="2"/>
          <c:order val="2"/>
          <c:tx>
            <c:strRef>
              <c:f>'35'!$AG$26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'35'!$AD$27:$AD$58</c:f>
              <c:strCache>
                <c:ptCount val="32"/>
                <c:pt idx="0">
                  <c:v>Bromley</c:v>
                </c:pt>
                <c:pt idx="1">
                  <c:v>Havering</c:v>
                </c:pt>
                <c:pt idx="2">
                  <c:v>Sutton</c:v>
                </c:pt>
                <c:pt idx="3">
                  <c:v>Bexley</c:v>
                </c:pt>
                <c:pt idx="4">
                  <c:v>Richmond</c:v>
                </c:pt>
                <c:pt idx="5">
                  <c:v>Croydon</c:v>
                </c:pt>
                <c:pt idx="6">
                  <c:v>Lewisham</c:v>
                </c:pt>
                <c:pt idx="7">
                  <c:v>Enfield</c:v>
                </c:pt>
                <c:pt idx="8">
                  <c:v>Waltham Forest</c:v>
                </c:pt>
                <c:pt idx="9">
                  <c:v>Kingston</c:v>
                </c:pt>
                <c:pt idx="10">
                  <c:v>Merton</c:v>
                </c:pt>
                <c:pt idx="11">
                  <c:v>Hillingdon</c:v>
                </c:pt>
                <c:pt idx="12">
                  <c:v>Wandsworth</c:v>
                </c:pt>
                <c:pt idx="13">
                  <c:v>Greenwich</c:v>
                </c:pt>
                <c:pt idx="14">
                  <c:v>Barking and Dagenham</c:v>
                </c:pt>
                <c:pt idx="15">
                  <c:v>Hackney</c:v>
                </c:pt>
                <c:pt idx="16">
                  <c:v>Ealing</c:v>
                </c:pt>
                <c:pt idx="17">
                  <c:v>Lambeth</c:v>
                </c:pt>
                <c:pt idx="18">
                  <c:v>Haringey</c:v>
                </c:pt>
                <c:pt idx="19">
                  <c:v>Hounslow</c:v>
                </c:pt>
                <c:pt idx="20">
                  <c:v>Southwark</c:v>
                </c:pt>
                <c:pt idx="21">
                  <c:v>Barnet</c:v>
                </c:pt>
                <c:pt idx="22">
                  <c:v>Newham</c:v>
                </c:pt>
                <c:pt idx="23">
                  <c:v>Redbridge</c:v>
                </c:pt>
                <c:pt idx="24">
                  <c:v>Harrow</c:v>
                </c:pt>
                <c:pt idx="25">
                  <c:v>Brent</c:v>
                </c:pt>
                <c:pt idx="26">
                  <c:v>Islington</c:v>
                </c:pt>
                <c:pt idx="27">
                  <c:v>Hammersmith and Fulham</c:v>
                </c:pt>
                <c:pt idx="28">
                  <c:v>Tower Hamlets</c:v>
                </c:pt>
                <c:pt idx="29">
                  <c:v>Camden</c:v>
                </c:pt>
                <c:pt idx="30">
                  <c:v>Westminster</c:v>
                </c:pt>
                <c:pt idx="31">
                  <c:v>Kensington and Chelsea</c:v>
                </c:pt>
              </c:strCache>
            </c:strRef>
          </c:cat>
          <c:val>
            <c:numRef>
              <c:f>'35'!$AG$27:$AG$58</c:f>
              <c:numCache>
                <c:formatCode>General</c:formatCode>
                <c:ptCount val="32"/>
                <c:pt idx="0">
                  <c:v>0</c:v>
                </c:pt>
                <c:pt idx="1">
                  <c:v>70.177980000000005</c:v>
                </c:pt>
                <c:pt idx="2">
                  <c:v>0</c:v>
                </c:pt>
                <c:pt idx="3">
                  <c:v>69.003780000000006</c:v>
                </c:pt>
                <c:pt idx="4">
                  <c:v>0</c:v>
                </c:pt>
                <c:pt idx="5">
                  <c:v>63.994720000000001</c:v>
                </c:pt>
                <c:pt idx="6">
                  <c:v>62.951410000000003</c:v>
                </c:pt>
                <c:pt idx="7">
                  <c:v>62.45158</c:v>
                </c:pt>
                <c:pt idx="8">
                  <c:v>62.24633</c:v>
                </c:pt>
                <c:pt idx="9">
                  <c:v>0</c:v>
                </c:pt>
                <c:pt idx="10">
                  <c:v>0</c:v>
                </c:pt>
                <c:pt idx="11">
                  <c:v>61.108640000000001</c:v>
                </c:pt>
                <c:pt idx="12">
                  <c:v>60.918199999999999</c:v>
                </c:pt>
                <c:pt idx="13">
                  <c:v>60.807189999999999</c:v>
                </c:pt>
                <c:pt idx="14">
                  <c:v>60.383339999999997</c:v>
                </c:pt>
                <c:pt idx="15">
                  <c:v>59.130249999999997</c:v>
                </c:pt>
                <c:pt idx="16">
                  <c:v>59.102379999999997</c:v>
                </c:pt>
                <c:pt idx="17">
                  <c:v>58.901519999999998</c:v>
                </c:pt>
                <c:pt idx="18">
                  <c:v>58.343049999999998</c:v>
                </c:pt>
                <c:pt idx="19">
                  <c:v>58.002099999999999</c:v>
                </c:pt>
                <c:pt idx="20">
                  <c:v>57.776530000000001</c:v>
                </c:pt>
                <c:pt idx="21">
                  <c:v>0</c:v>
                </c:pt>
                <c:pt idx="22">
                  <c:v>56.564259999999997</c:v>
                </c:pt>
                <c:pt idx="23">
                  <c:v>56.430410000000002</c:v>
                </c:pt>
                <c:pt idx="24">
                  <c:v>0</c:v>
                </c:pt>
                <c:pt idx="25">
                  <c:v>52.818449999999999</c:v>
                </c:pt>
                <c:pt idx="26">
                  <c:v>51.290970000000002</c:v>
                </c:pt>
                <c:pt idx="27">
                  <c:v>50.258369999999999</c:v>
                </c:pt>
                <c:pt idx="28">
                  <c:v>49.184130000000003</c:v>
                </c:pt>
                <c:pt idx="29">
                  <c:v>45.422809999999998</c:v>
                </c:pt>
                <c:pt idx="30">
                  <c:v>43.01202</c:v>
                </c:pt>
                <c:pt idx="31">
                  <c:v>42.407220000000002</c:v>
                </c:pt>
              </c:numCache>
            </c:numRef>
          </c:val>
          <c:extLst>
            <c:ext xmlns:c16="http://schemas.microsoft.com/office/drawing/2014/chart" uri="{C3380CC4-5D6E-409C-BE32-E72D297353CC}">
              <c16:uniqueId val="{00000002-C107-EB4C-AB32-C36C646695E3}"/>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'35'!$AH$26</c:f>
              <c:strCache>
                <c:ptCount val="1"/>
                <c:pt idx="0">
                  <c:v>London</c:v>
                </c:pt>
              </c:strCache>
            </c:strRef>
          </c:tx>
          <c:spPr>
            <a:ln w="31750">
              <a:solidFill>
                <a:schemeClr val="bg1">
                  <a:lumMod val="50000"/>
                </a:schemeClr>
              </a:solidFill>
              <a:prstDash val="solid"/>
            </a:ln>
          </c:spPr>
          <c:marker>
            <c:symbol val="none"/>
          </c:marker>
          <c:cat>
            <c:strRef>
              <c:f>'35'!$AD$27:$AD$58</c:f>
              <c:strCache>
                <c:ptCount val="32"/>
                <c:pt idx="0">
                  <c:v>Bromley</c:v>
                </c:pt>
                <c:pt idx="1">
                  <c:v>Havering</c:v>
                </c:pt>
                <c:pt idx="2">
                  <c:v>Sutton</c:v>
                </c:pt>
                <c:pt idx="3">
                  <c:v>Bexley</c:v>
                </c:pt>
                <c:pt idx="4">
                  <c:v>Richmond</c:v>
                </c:pt>
                <c:pt idx="5">
                  <c:v>Croydon</c:v>
                </c:pt>
                <c:pt idx="6">
                  <c:v>Lewisham</c:v>
                </c:pt>
                <c:pt idx="7">
                  <c:v>Enfield</c:v>
                </c:pt>
                <c:pt idx="8">
                  <c:v>Waltham Forest</c:v>
                </c:pt>
                <c:pt idx="9">
                  <c:v>Kingston</c:v>
                </c:pt>
                <c:pt idx="10">
                  <c:v>Merton</c:v>
                </c:pt>
                <c:pt idx="11">
                  <c:v>Hillingdon</c:v>
                </c:pt>
                <c:pt idx="12">
                  <c:v>Wandsworth</c:v>
                </c:pt>
                <c:pt idx="13">
                  <c:v>Greenwich</c:v>
                </c:pt>
                <c:pt idx="14">
                  <c:v>Barking and Dagenham</c:v>
                </c:pt>
                <c:pt idx="15">
                  <c:v>Hackney</c:v>
                </c:pt>
                <c:pt idx="16">
                  <c:v>Ealing</c:v>
                </c:pt>
                <c:pt idx="17">
                  <c:v>Lambeth</c:v>
                </c:pt>
                <c:pt idx="18">
                  <c:v>Haringey</c:v>
                </c:pt>
                <c:pt idx="19">
                  <c:v>Hounslow</c:v>
                </c:pt>
                <c:pt idx="20">
                  <c:v>Southwark</c:v>
                </c:pt>
                <c:pt idx="21">
                  <c:v>Barnet</c:v>
                </c:pt>
                <c:pt idx="22">
                  <c:v>Newham</c:v>
                </c:pt>
                <c:pt idx="23">
                  <c:v>Redbridge</c:v>
                </c:pt>
                <c:pt idx="24">
                  <c:v>Harrow</c:v>
                </c:pt>
                <c:pt idx="25">
                  <c:v>Brent</c:v>
                </c:pt>
                <c:pt idx="26">
                  <c:v>Islington</c:v>
                </c:pt>
                <c:pt idx="27">
                  <c:v>Hammersmith and Fulham</c:v>
                </c:pt>
                <c:pt idx="28">
                  <c:v>Tower Hamlets</c:v>
                </c:pt>
                <c:pt idx="29">
                  <c:v>Camden</c:v>
                </c:pt>
                <c:pt idx="30">
                  <c:v>Westminster</c:v>
                </c:pt>
                <c:pt idx="31">
                  <c:v>Kensington and Chelsea</c:v>
                </c:pt>
              </c:strCache>
            </c:strRef>
          </c:cat>
          <c:val>
            <c:numRef>
              <c:f>'35'!$AH$27:$AH$58</c:f>
              <c:numCache>
                <c:formatCode>General</c:formatCode>
                <c:ptCount val="32"/>
                <c:pt idx="0">
                  <c:v>58.03</c:v>
                </c:pt>
                <c:pt idx="1">
                  <c:v>58.03</c:v>
                </c:pt>
                <c:pt idx="2">
                  <c:v>58.03</c:v>
                </c:pt>
                <c:pt idx="3">
                  <c:v>58.03</c:v>
                </c:pt>
                <c:pt idx="4">
                  <c:v>58.03</c:v>
                </c:pt>
                <c:pt idx="5">
                  <c:v>58.03</c:v>
                </c:pt>
                <c:pt idx="6">
                  <c:v>58.03</c:v>
                </c:pt>
                <c:pt idx="7">
                  <c:v>58.03</c:v>
                </c:pt>
                <c:pt idx="8">
                  <c:v>58.03</c:v>
                </c:pt>
                <c:pt idx="9">
                  <c:v>58.03</c:v>
                </c:pt>
                <c:pt idx="10">
                  <c:v>58.03</c:v>
                </c:pt>
                <c:pt idx="11">
                  <c:v>58.03</c:v>
                </c:pt>
                <c:pt idx="12">
                  <c:v>58.03</c:v>
                </c:pt>
                <c:pt idx="13">
                  <c:v>58.03</c:v>
                </c:pt>
                <c:pt idx="14">
                  <c:v>58.03</c:v>
                </c:pt>
                <c:pt idx="15">
                  <c:v>58.03</c:v>
                </c:pt>
                <c:pt idx="16">
                  <c:v>58.03</c:v>
                </c:pt>
                <c:pt idx="17">
                  <c:v>58.03</c:v>
                </c:pt>
                <c:pt idx="18">
                  <c:v>58.03</c:v>
                </c:pt>
                <c:pt idx="19">
                  <c:v>58.03</c:v>
                </c:pt>
                <c:pt idx="20">
                  <c:v>58.03</c:v>
                </c:pt>
                <c:pt idx="21">
                  <c:v>58.03</c:v>
                </c:pt>
                <c:pt idx="22">
                  <c:v>58.03</c:v>
                </c:pt>
                <c:pt idx="23">
                  <c:v>58.03</c:v>
                </c:pt>
                <c:pt idx="24">
                  <c:v>58.03</c:v>
                </c:pt>
                <c:pt idx="25">
                  <c:v>58.03</c:v>
                </c:pt>
                <c:pt idx="26">
                  <c:v>58.03</c:v>
                </c:pt>
                <c:pt idx="27">
                  <c:v>58.03</c:v>
                </c:pt>
                <c:pt idx="28">
                  <c:v>58.03</c:v>
                </c:pt>
                <c:pt idx="29">
                  <c:v>58.03</c:v>
                </c:pt>
                <c:pt idx="30">
                  <c:v>58.03</c:v>
                </c:pt>
                <c:pt idx="31">
                  <c:v>58.03</c:v>
                </c:pt>
              </c:numCache>
            </c:numRef>
          </c:val>
          <c:smooth val="0"/>
          <c:extLst>
            <c:ext xmlns:c16="http://schemas.microsoft.com/office/drawing/2014/chart" uri="{C3380CC4-5D6E-409C-BE32-E72D297353CC}">
              <c16:uniqueId val="{00000003-C107-EB4C-AB32-C36C646695E3}"/>
            </c:ext>
          </c:extLst>
        </c:ser>
        <c:ser>
          <c:idx val="4"/>
          <c:order val="4"/>
          <c:tx>
            <c:strRef>
              <c:f>'35'!$AI$26</c:f>
              <c:strCache>
                <c:ptCount val="1"/>
                <c:pt idx="0">
                  <c:v>England</c:v>
                </c:pt>
              </c:strCache>
            </c:strRef>
          </c:tx>
          <c:spPr>
            <a:ln w="31750">
              <a:solidFill>
                <a:schemeClr val="tx1"/>
              </a:solidFill>
              <a:prstDash val="solid"/>
            </a:ln>
          </c:spPr>
          <c:marker>
            <c:symbol val="none"/>
          </c:marker>
          <c:cat>
            <c:strRef>
              <c:f>'35'!$AD$27:$AD$58</c:f>
              <c:strCache>
                <c:ptCount val="32"/>
                <c:pt idx="0">
                  <c:v>Bromley</c:v>
                </c:pt>
                <c:pt idx="1">
                  <c:v>Havering</c:v>
                </c:pt>
                <c:pt idx="2">
                  <c:v>Sutton</c:v>
                </c:pt>
                <c:pt idx="3">
                  <c:v>Bexley</c:v>
                </c:pt>
                <c:pt idx="4">
                  <c:v>Richmond</c:v>
                </c:pt>
                <c:pt idx="5">
                  <c:v>Croydon</c:v>
                </c:pt>
                <c:pt idx="6">
                  <c:v>Lewisham</c:v>
                </c:pt>
                <c:pt idx="7">
                  <c:v>Enfield</c:v>
                </c:pt>
                <c:pt idx="8">
                  <c:v>Waltham Forest</c:v>
                </c:pt>
                <c:pt idx="9">
                  <c:v>Kingston</c:v>
                </c:pt>
                <c:pt idx="10">
                  <c:v>Merton</c:v>
                </c:pt>
                <c:pt idx="11">
                  <c:v>Hillingdon</c:v>
                </c:pt>
                <c:pt idx="12">
                  <c:v>Wandsworth</c:v>
                </c:pt>
                <c:pt idx="13">
                  <c:v>Greenwich</c:v>
                </c:pt>
                <c:pt idx="14">
                  <c:v>Barking and Dagenham</c:v>
                </c:pt>
                <c:pt idx="15">
                  <c:v>Hackney</c:v>
                </c:pt>
                <c:pt idx="16">
                  <c:v>Ealing</c:v>
                </c:pt>
                <c:pt idx="17">
                  <c:v>Lambeth</c:v>
                </c:pt>
                <c:pt idx="18">
                  <c:v>Haringey</c:v>
                </c:pt>
                <c:pt idx="19">
                  <c:v>Hounslow</c:v>
                </c:pt>
                <c:pt idx="20">
                  <c:v>Southwark</c:v>
                </c:pt>
                <c:pt idx="21">
                  <c:v>Barnet</c:v>
                </c:pt>
                <c:pt idx="22">
                  <c:v>Newham</c:v>
                </c:pt>
                <c:pt idx="23">
                  <c:v>Redbridge</c:v>
                </c:pt>
                <c:pt idx="24">
                  <c:v>Harrow</c:v>
                </c:pt>
                <c:pt idx="25">
                  <c:v>Brent</c:v>
                </c:pt>
                <c:pt idx="26">
                  <c:v>Islington</c:v>
                </c:pt>
                <c:pt idx="27">
                  <c:v>Hammersmith and Fulham</c:v>
                </c:pt>
                <c:pt idx="28">
                  <c:v>Tower Hamlets</c:v>
                </c:pt>
                <c:pt idx="29">
                  <c:v>Camden</c:v>
                </c:pt>
                <c:pt idx="30">
                  <c:v>Westminster</c:v>
                </c:pt>
                <c:pt idx="31">
                  <c:v>Kensington and Chelsea</c:v>
                </c:pt>
              </c:strCache>
            </c:strRef>
          </c:cat>
          <c:val>
            <c:numRef>
              <c:f>'35'!$AI$27:$AI$58</c:f>
              <c:numCache>
                <c:formatCode>General</c:formatCode>
                <c:ptCount val="32"/>
                <c:pt idx="0">
                  <c:v>65.819999999999993</c:v>
                </c:pt>
                <c:pt idx="1">
                  <c:v>65.819999999999993</c:v>
                </c:pt>
                <c:pt idx="2">
                  <c:v>65.819999999999993</c:v>
                </c:pt>
                <c:pt idx="3">
                  <c:v>65.819999999999993</c:v>
                </c:pt>
                <c:pt idx="4">
                  <c:v>65.819999999999993</c:v>
                </c:pt>
                <c:pt idx="5">
                  <c:v>65.819999999999993</c:v>
                </c:pt>
                <c:pt idx="6">
                  <c:v>65.819999999999993</c:v>
                </c:pt>
                <c:pt idx="7">
                  <c:v>65.819999999999993</c:v>
                </c:pt>
                <c:pt idx="8">
                  <c:v>65.819999999999993</c:v>
                </c:pt>
                <c:pt idx="9">
                  <c:v>65.819999999999993</c:v>
                </c:pt>
                <c:pt idx="10">
                  <c:v>65.819999999999993</c:v>
                </c:pt>
                <c:pt idx="11">
                  <c:v>65.819999999999993</c:v>
                </c:pt>
                <c:pt idx="12">
                  <c:v>65.819999999999993</c:v>
                </c:pt>
                <c:pt idx="13">
                  <c:v>65.819999999999993</c:v>
                </c:pt>
                <c:pt idx="14">
                  <c:v>65.819999999999993</c:v>
                </c:pt>
                <c:pt idx="15">
                  <c:v>65.819999999999993</c:v>
                </c:pt>
                <c:pt idx="16">
                  <c:v>65.819999999999993</c:v>
                </c:pt>
                <c:pt idx="17">
                  <c:v>65.819999999999993</c:v>
                </c:pt>
                <c:pt idx="18">
                  <c:v>65.819999999999993</c:v>
                </c:pt>
                <c:pt idx="19">
                  <c:v>65.819999999999993</c:v>
                </c:pt>
                <c:pt idx="20">
                  <c:v>65.819999999999993</c:v>
                </c:pt>
                <c:pt idx="21">
                  <c:v>65.819999999999993</c:v>
                </c:pt>
                <c:pt idx="22">
                  <c:v>65.819999999999993</c:v>
                </c:pt>
                <c:pt idx="23">
                  <c:v>65.819999999999993</c:v>
                </c:pt>
                <c:pt idx="24">
                  <c:v>65.819999999999993</c:v>
                </c:pt>
                <c:pt idx="25">
                  <c:v>65.819999999999993</c:v>
                </c:pt>
                <c:pt idx="26">
                  <c:v>65.819999999999993</c:v>
                </c:pt>
                <c:pt idx="27">
                  <c:v>65.819999999999993</c:v>
                </c:pt>
                <c:pt idx="28">
                  <c:v>65.819999999999993</c:v>
                </c:pt>
                <c:pt idx="29">
                  <c:v>65.819999999999993</c:v>
                </c:pt>
                <c:pt idx="30">
                  <c:v>65.819999999999993</c:v>
                </c:pt>
                <c:pt idx="31">
                  <c:v>65.819999999999993</c:v>
                </c:pt>
              </c:numCache>
            </c:numRef>
          </c:val>
          <c:smooth val="0"/>
          <c:extLst>
            <c:ext xmlns:c16="http://schemas.microsoft.com/office/drawing/2014/chart" uri="{C3380CC4-5D6E-409C-BE32-E72D297353CC}">
              <c16:uniqueId val="{00000004-C107-EB4C-AB32-C36C646695E3}"/>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'35'!$U$4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 F'!$Y$1</c:f>
              <c:strCache>
                <c:ptCount val="1"/>
                <c:pt idx="0">
                  <c:v>England</c:v>
                </c:pt>
              </c:strCache>
            </c:strRef>
          </c:tx>
          <c:spPr>
            <a:ln w="38100">
              <a:solidFill>
                <a:schemeClr val="tx1"/>
              </a:solidFill>
              <a:prstDash val="solid"/>
            </a:ln>
          </c:spPr>
          <c:marker>
            <c:symbol val="none"/>
          </c:marker>
          <c:cat>
            <c:strRef>
              <c:f>'2 F'!$X$2:$X$21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'2 F'!$Y$2:$Y$21</c:f>
              <c:numCache>
                <c:formatCode>General</c:formatCode>
                <c:ptCount val="20"/>
                <c:pt idx="0">
                  <c:v>80.7</c:v>
                </c:pt>
                <c:pt idx="1">
                  <c:v>80.900000000000006</c:v>
                </c:pt>
                <c:pt idx="2">
                  <c:v>81.13</c:v>
                </c:pt>
                <c:pt idx="3">
                  <c:v>81.489999999999995</c:v>
                </c:pt>
                <c:pt idx="4">
                  <c:v>81.7</c:v>
                </c:pt>
                <c:pt idx="5">
                  <c:v>81.86</c:v>
                </c:pt>
                <c:pt idx="6">
                  <c:v>82.1</c:v>
                </c:pt>
                <c:pt idx="7">
                  <c:v>82.34</c:v>
                </c:pt>
                <c:pt idx="8">
                  <c:v>82.71</c:v>
                </c:pt>
                <c:pt idx="9">
                  <c:v>82.87</c:v>
                </c:pt>
                <c:pt idx="10">
                  <c:v>83.01</c:v>
                </c:pt>
                <c:pt idx="11">
                  <c:v>83.1</c:v>
                </c:pt>
                <c:pt idx="12">
                  <c:v>83.09</c:v>
                </c:pt>
                <c:pt idx="13">
                  <c:v>83.11</c:v>
                </c:pt>
                <c:pt idx="14">
                  <c:v>83.09</c:v>
                </c:pt>
                <c:pt idx="15">
                  <c:v>83.16</c:v>
                </c:pt>
                <c:pt idx="16">
                  <c:v>83.31</c:v>
                </c:pt>
                <c:pt idx="17">
                  <c:v>83.07</c:v>
                </c:pt>
                <c:pt idx="18">
                  <c:v>82.94</c:v>
                </c:pt>
                <c:pt idx="19">
                  <c:v>82.82</c:v>
                </c:pt>
              </c:numCache>
            </c:numRef>
          </c:val>
          <c:smooth val="0"/>
          <c:extLst>
            <c:ext xmlns:c16="http://schemas.microsoft.com/office/drawing/2014/chart" uri="{C3380CC4-5D6E-409C-BE32-E72D297353CC}">
              <c16:uniqueId val="{00000000-BEA1-4041-91F5-1FD094A5B37D}"/>
            </c:ext>
          </c:extLst>
        </c:ser>
        <c:ser>
          <c:idx val="1"/>
          <c:order val="1"/>
          <c:tx>
            <c:strRef>
              <c:f>'2 F'!$Z$1</c:f>
              <c:strCache>
                <c:ptCount val="1"/>
                <c:pt idx="0">
                  <c:v>London</c:v>
                </c:pt>
              </c:strCache>
            </c:strRef>
          </c:tx>
          <c:spPr>
            <a:ln w="38100">
              <a:solidFill>
                <a:schemeClr val="bg1">
                  <a:lumMod val="50000"/>
                </a:schemeClr>
              </a:solidFill>
              <a:prstDash val="solid"/>
            </a:ln>
          </c:spPr>
          <c:marker>
            <c:symbol val="none"/>
          </c:marker>
          <c:cat>
            <c:strRef>
              <c:f>'2 F'!$X$2:$X$21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'2 F'!$Z$2:$Z$21</c:f>
              <c:numCache>
                <c:formatCode>General</c:formatCode>
                <c:ptCount val="20"/>
                <c:pt idx="0">
                  <c:v>80.790000000000006</c:v>
                </c:pt>
                <c:pt idx="1">
                  <c:v>81.040000000000006</c:v>
                </c:pt>
                <c:pt idx="2">
                  <c:v>81.349999999999994</c:v>
                </c:pt>
                <c:pt idx="3">
                  <c:v>81.849999999999994</c:v>
                </c:pt>
                <c:pt idx="4">
                  <c:v>82.19</c:v>
                </c:pt>
                <c:pt idx="5">
                  <c:v>82.43</c:v>
                </c:pt>
                <c:pt idx="6">
                  <c:v>82.71</c:v>
                </c:pt>
                <c:pt idx="7">
                  <c:v>82.92</c:v>
                </c:pt>
                <c:pt idx="8">
                  <c:v>83.36</c:v>
                </c:pt>
                <c:pt idx="9">
                  <c:v>83.57</c:v>
                </c:pt>
                <c:pt idx="10">
                  <c:v>83.84</c:v>
                </c:pt>
                <c:pt idx="11">
                  <c:v>83.93</c:v>
                </c:pt>
                <c:pt idx="12">
                  <c:v>83.94</c:v>
                </c:pt>
                <c:pt idx="13">
                  <c:v>84.04</c:v>
                </c:pt>
                <c:pt idx="14">
                  <c:v>84.1</c:v>
                </c:pt>
                <c:pt idx="15">
                  <c:v>84.25</c:v>
                </c:pt>
                <c:pt idx="16">
                  <c:v>84.36</c:v>
                </c:pt>
                <c:pt idx="17">
                  <c:v>83.95</c:v>
                </c:pt>
                <c:pt idx="18">
                  <c:v>83.69</c:v>
                </c:pt>
                <c:pt idx="19">
                  <c:v>83.64</c:v>
                </c:pt>
              </c:numCache>
            </c:numRef>
          </c:val>
          <c:smooth val="0"/>
          <c:extLst>
            <c:ext xmlns:c16="http://schemas.microsoft.com/office/drawing/2014/chart" uri="{C3380CC4-5D6E-409C-BE32-E72D297353CC}">
              <c16:uniqueId val="{00000001-BEA1-4041-91F5-1FD094A5B37D}"/>
            </c:ext>
          </c:extLst>
        </c:ser>
        <c:ser>
          <c:idx val="2"/>
          <c:order val="2"/>
          <c:tx>
            <c:strRef>
              <c:f>'2 F'!$AA$1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F'!$X$2:$X$21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'2 F'!$AA$2:$AA$21</c:f>
              <c:numCache>
                <c:formatCode>General</c:formatCode>
                <c:ptCount val="20"/>
                <c:pt idx="0">
                  <c:v>82.26</c:v>
                </c:pt>
                <c:pt idx="1">
                  <c:v>82.37</c:v>
                </c:pt>
                <c:pt idx="2">
                  <c:v>82.7</c:v>
                </c:pt>
                <c:pt idx="3">
                  <c:v>83</c:v>
                </c:pt>
                <c:pt idx="4">
                  <c:v>83.59</c:v>
                </c:pt>
                <c:pt idx="5">
                  <c:v>84.02</c:v>
                </c:pt>
                <c:pt idx="6">
                  <c:v>84.93</c:v>
                </c:pt>
                <c:pt idx="7">
                  <c:v>85.12</c:v>
                </c:pt>
                <c:pt idx="8">
                  <c:v>85.55</c:v>
                </c:pt>
                <c:pt idx="9">
                  <c:v>85.52</c:v>
                </c:pt>
                <c:pt idx="10">
                  <c:v>85.55</c:v>
                </c:pt>
                <c:pt idx="11">
                  <c:v>85.61</c:v>
                </c:pt>
                <c:pt idx="12">
                  <c:v>85.33</c:v>
                </c:pt>
                <c:pt idx="13">
                  <c:v>85.78</c:v>
                </c:pt>
                <c:pt idx="14">
                  <c:v>85.5</c:v>
                </c:pt>
                <c:pt idx="15">
                  <c:v>86.19</c:v>
                </c:pt>
                <c:pt idx="16">
                  <c:v>85.98</c:v>
                </c:pt>
                <c:pt idx="17">
                  <c:v>86.06</c:v>
                </c:pt>
                <c:pt idx="18">
                  <c:v>85.79</c:v>
                </c:pt>
                <c:pt idx="19">
                  <c:v>85.84</c:v>
                </c:pt>
              </c:numCache>
            </c:numRef>
          </c:val>
          <c:smooth val="0"/>
          <c:extLst>
            <c:ext xmlns:c16="http://schemas.microsoft.com/office/drawing/2014/chart" uri="{C3380CC4-5D6E-409C-BE32-E72D297353CC}">
              <c16:uniqueId val="{00000002-BEA1-4041-91F5-1FD094A5B37D}"/>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 F'!$U$4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'35'!$Y$1</c:f>
              <c:strCache>
                <c:ptCount val="1"/>
                <c:pt idx="0">
                  <c:v>England</c:v>
                </c:pt>
              </c:strCache>
            </c:strRef>
          </c:tx>
          <c:spPr>
            <a:ln w="38100">
              <a:solidFill>
                <a:schemeClr val="tx1"/>
              </a:solidFill>
              <a:prstDash val="solid"/>
            </a:ln>
          </c:spPr>
          <c:marker>
            <c:symbol val="none"/>
          </c:marker>
          <c:cat>
            <c:strRef>
              <c:f>'35'!$X$2:$X$15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'35'!$Y$2:$Y$15</c:f>
              <c:numCache>
                <c:formatCode>General</c:formatCode>
                <c:ptCount val="14"/>
                <c:pt idx="0">
                  <c:v>74.13</c:v>
                </c:pt>
                <c:pt idx="1">
                  <c:v>73.73</c:v>
                </c:pt>
                <c:pt idx="2">
                  <c:v>73.38</c:v>
                </c:pt>
                <c:pt idx="3">
                  <c:v>71.459999999999994</c:v>
                </c:pt>
                <c:pt idx="4">
                  <c:v>71.819999999999993</c:v>
                </c:pt>
                <c:pt idx="5">
                  <c:v>71.17</c:v>
                </c:pt>
                <c:pt idx="6">
                  <c:v>70.180000000000007</c:v>
                </c:pt>
                <c:pt idx="7">
                  <c:v>69.59</c:v>
                </c:pt>
                <c:pt idx="8">
                  <c:v>69.099999999999994</c:v>
                </c:pt>
                <c:pt idx="9">
                  <c:v>69.790000000000006</c:v>
                </c:pt>
                <c:pt idx="10">
                  <c:v>70.23</c:v>
                </c:pt>
                <c:pt idx="11">
                  <c:v>67.989999999999995</c:v>
                </c:pt>
                <c:pt idx="12">
                  <c:v>67.569999999999993</c:v>
                </c:pt>
                <c:pt idx="13">
                  <c:v>65.819999999999993</c:v>
                </c:pt>
              </c:numCache>
            </c:numRef>
          </c:val>
          <c:smooth val="0"/>
          <c:extLst>
            <c:ext xmlns:c16="http://schemas.microsoft.com/office/drawing/2014/chart" uri="{C3380CC4-5D6E-409C-BE32-E72D297353CC}">
              <c16:uniqueId val="{00000000-1430-E240-ABBA-9175677B2ECA}"/>
            </c:ext>
          </c:extLst>
        </c:ser>
        <c:ser>
          <c:idx val="1"/>
          <c:order val="1"/>
          <c:tx>
            <c:strRef>
              <c:f>'35'!$Z$1</c:f>
              <c:strCache>
                <c:ptCount val="1"/>
                <c:pt idx="0">
                  <c:v>London</c:v>
                </c:pt>
              </c:strCache>
            </c:strRef>
          </c:tx>
          <c:spPr>
            <a:ln w="38100">
              <a:solidFill>
                <a:schemeClr val="bg1">
                  <a:lumMod val="50000"/>
                </a:schemeClr>
              </a:solidFill>
              <a:prstDash val="solid"/>
            </a:ln>
          </c:spPr>
          <c:marker>
            <c:symbol val="none"/>
          </c:marker>
          <c:cat>
            <c:strRef>
              <c:f>'35'!$X$2:$X$15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'35'!$Z$2:$Z$15</c:f>
              <c:numCache>
                <c:formatCode>General</c:formatCode>
                <c:ptCount val="14"/>
                <c:pt idx="0">
                  <c:v>67.83</c:v>
                </c:pt>
                <c:pt idx="1">
                  <c:v>67.59</c:v>
                </c:pt>
                <c:pt idx="2">
                  <c:v>67.36</c:v>
                </c:pt>
                <c:pt idx="3">
                  <c:v>65.84</c:v>
                </c:pt>
                <c:pt idx="4">
                  <c:v>67.73</c:v>
                </c:pt>
                <c:pt idx="5">
                  <c:v>65.64</c:v>
                </c:pt>
                <c:pt idx="6">
                  <c:v>63.65</c:v>
                </c:pt>
                <c:pt idx="7">
                  <c:v>62.58</c:v>
                </c:pt>
                <c:pt idx="8">
                  <c:v>61.64</c:v>
                </c:pt>
                <c:pt idx="9">
                  <c:v>61.53</c:v>
                </c:pt>
                <c:pt idx="10">
                  <c:v>61.83</c:v>
                </c:pt>
                <c:pt idx="11">
                  <c:v>59.12</c:v>
                </c:pt>
                <c:pt idx="12">
                  <c:v>59.31</c:v>
                </c:pt>
                <c:pt idx="13">
                  <c:v>58.03</c:v>
                </c:pt>
              </c:numCache>
            </c:numRef>
          </c:val>
          <c:smooth val="0"/>
          <c:extLst>
            <c:ext xmlns:c16="http://schemas.microsoft.com/office/drawing/2014/chart" uri="{C3380CC4-5D6E-409C-BE32-E72D297353CC}">
              <c16:uniqueId val="{00000001-1430-E240-ABBA-9175677B2ECA}"/>
            </c:ext>
          </c:extLst>
        </c:ser>
        <c:ser>
          <c:idx val="2"/>
          <c:order val="2"/>
          <c:tx>
            <c:strRef>
              <c:f>'35'!$AA$1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'35'!$X$2:$X$15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'35'!$AA$2:$AA$15</c:f>
              <c:numCache>
                <c:formatCode>General</c:formatCode>
                <c:ptCount val="14"/>
                <c:pt idx="0">
                  <c:v>72.2</c:v>
                </c:pt>
                <c:pt idx="1">
                  <c:v>72.86</c:v>
                </c:pt>
                <c:pt idx="2">
                  <c:v>72.19</c:v>
                </c:pt>
                <c:pt idx="3">
                  <c:v>69.78</c:v>
                </c:pt>
                <c:pt idx="4">
                  <c:v>71</c:v>
                </c:pt>
                <c:pt idx="5">
                  <c:v>71.11</c:v>
                </c:pt>
                <c:pt idx="6">
                  <c:v>69.260000000000005</c:v>
                </c:pt>
                <c:pt idx="7">
                  <c:v>67.78</c:v>
                </c:pt>
                <c:pt idx="8">
                  <c:v>67.12</c:v>
                </c:pt>
                <c:pt idx="9">
                  <c:v>67.540000000000006</c:v>
                </c:pt>
                <c:pt idx="10">
                  <c:v>67.599999999999994</c:v>
                </c:pt>
                <c:pt idx="11">
                  <c:v>65.81</c:v>
                </c:pt>
                <c:pt idx="12">
                  <c:v>66.69</c:v>
                </c:pt>
                <c:pt idx="13">
                  <c:v>65.454080000000005</c:v>
                </c:pt>
              </c:numCache>
            </c:numRef>
          </c:val>
          <c:smooth val="0"/>
          <c:extLst>
            <c:ext xmlns:c16="http://schemas.microsoft.com/office/drawing/2014/chart" uri="{C3380CC4-5D6E-409C-BE32-E72D297353CC}">
              <c16:uniqueId val="{00000002-1430-E240-ABBA-9175677B2ECA}"/>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'35'!$U$4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'36'!$AE$26</c:f>
              <c:strCache>
                <c:ptCount val="1"/>
                <c:pt idx="0">
                  <c:v>Richmond</c:v>
                </c:pt>
              </c:strCache>
            </c:strRef>
          </c:tx>
          <c:spPr>
            <a:solidFill>
              <a:srgbClr val="7030A0"/>
            </a:solidFill>
            <a:ln>
              <a:solidFill>
                <a:schemeClr val="accent4">
                  <a:lumMod val="50000"/>
                </a:schemeClr>
              </a:solidFill>
              <a:prstDash val="solid"/>
            </a:ln>
          </c:spPr>
          <c:invertIfNegative val="0"/>
          <c:cat>
            <c:strRef>
              <c:f>'36'!$AD$27:$AD$58</c:f>
              <c:strCache>
                <c:ptCount val="32"/>
                <c:pt idx="0">
                  <c:v>Havering</c:v>
                </c:pt>
                <c:pt idx="1">
                  <c:v>Bromley</c:v>
                </c:pt>
                <c:pt idx="2">
                  <c:v>Sutton</c:v>
                </c:pt>
                <c:pt idx="3">
                  <c:v>Bexley</c:v>
                </c:pt>
                <c:pt idx="4">
                  <c:v>Croydon</c:v>
                </c:pt>
                <c:pt idx="5">
                  <c:v>Hillingdon</c:v>
                </c:pt>
                <c:pt idx="6">
                  <c:v>Enfield</c:v>
                </c:pt>
                <c:pt idx="7">
                  <c:v>Richmond</c:v>
                </c:pt>
                <c:pt idx="8">
                  <c:v>Waltham Forest</c:v>
                </c:pt>
                <c:pt idx="9">
                  <c:v>Lewisham</c:v>
                </c:pt>
                <c:pt idx="10">
                  <c:v>Newham</c:v>
                </c:pt>
                <c:pt idx="11">
                  <c:v>Kingston</c:v>
                </c:pt>
                <c:pt idx="12">
                  <c:v>Ealing</c:v>
                </c:pt>
                <c:pt idx="13">
                  <c:v>Redbridge</c:v>
                </c:pt>
                <c:pt idx="14">
                  <c:v>Hackney</c:v>
                </c:pt>
                <c:pt idx="15">
                  <c:v>Hounslow</c:v>
                </c:pt>
                <c:pt idx="16">
                  <c:v>Merton</c:v>
                </c:pt>
                <c:pt idx="17">
                  <c:v>Haringey</c:v>
                </c:pt>
                <c:pt idx="18">
                  <c:v>Greenwich</c:v>
                </c:pt>
                <c:pt idx="19">
                  <c:v>Barking and Dagenham</c:v>
                </c:pt>
                <c:pt idx="20">
                  <c:v>Southwark</c:v>
                </c:pt>
                <c:pt idx="21">
                  <c:v>Harrow</c:v>
                </c:pt>
                <c:pt idx="22">
                  <c:v>Brent</c:v>
                </c:pt>
                <c:pt idx="23">
                  <c:v>Barnet</c:v>
                </c:pt>
                <c:pt idx="24">
                  <c:v>Islington</c:v>
                </c:pt>
                <c:pt idx="25">
                  <c:v>Lambeth</c:v>
                </c:pt>
                <c:pt idx="26">
                  <c:v>Wandsworth</c:v>
                </c:pt>
                <c:pt idx="27">
                  <c:v>Tower Hamlets</c:v>
                </c:pt>
                <c:pt idx="28">
                  <c:v>Hammersmith and Fulham</c:v>
                </c:pt>
                <c:pt idx="29">
                  <c:v>Camden</c:v>
                </c:pt>
                <c:pt idx="30">
                  <c:v>Westminster</c:v>
                </c:pt>
                <c:pt idx="31">
                  <c:v>Kensington and Chelsea</c:v>
                </c:pt>
              </c:strCache>
            </c:strRef>
          </c:cat>
          <c:val>
            <c:numRef>
              <c:f>'36'!$AE$27:$AE$58</c:f>
              <c:numCache>
                <c:formatCode>General</c:formatCode>
                <c:ptCount val="32"/>
                <c:pt idx="0">
                  <c:v>0</c:v>
                </c:pt>
                <c:pt idx="1">
                  <c:v>0</c:v>
                </c:pt>
                <c:pt idx="2">
                  <c:v>0</c:v>
                </c:pt>
                <c:pt idx="3">
                  <c:v>0</c:v>
                </c:pt>
                <c:pt idx="4">
                  <c:v>0</c:v>
                </c:pt>
                <c:pt idx="5">
                  <c:v>0</c:v>
                </c:pt>
                <c:pt idx="6">
                  <c:v>0</c:v>
                </c:pt>
                <c:pt idx="7">
                  <c:v>72.849119999999999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048C-E941-8C4A-F860D1CB575D}"/>
            </c:ext>
          </c:extLst>
        </c:ser>
        <c:ser>
          <c:idx val="1"/>
          <c:order val="1"/>
          <c:tx>
            <c:strRef>
              <c:f>'36'!$AF$26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'36'!$AD$27:$AD$58</c:f>
              <c:strCache>
                <c:ptCount val="32"/>
                <c:pt idx="0">
                  <c:v>Havering</c:v>
                </c:pt>
                <c:pt idx="1">
                  <c:v>Bromley</c:v>
                </c:pt>
                <c:pt idx="2">
                  <c:v>Sutton</c:v>
                </c:pt>
                <c:pt idx="3">
                  <c:v>Bexley</c:v>
                </c:pt>
                <c:pt idx="4">
                  <c:v>Croydon</c:v>
                </c:pt>
                <c:pt idx="5">
                  <c:v>Hillingdon</c:v>
                </c:pt>
                <c:pt idx="6">
                  <c:v>Enfield</c:v>
                </c:pt>
                <c:pt idx="7">
                  <c:v>Richmond</c:v>
                </c:pt>
                <c:pt idx="8">
                  <c:v>Waltham Forest</c:v>
                </c:pt>
                <c:pt idx="9">
                  <c:v>Lewisham</c:v>
                </c:pt>
                <c:pt idx="10">
                  <c:v>Newham</c:v>
                </c:pt>
                <c:pt idx="11">
                  <c:v>Kingston</c:v>
                </c:pt>
                <c:pt idx="12">
                  <c:v>Ealing</c:v>
                </c:pt>
                <c:pt idx="13">
                  <c:v>Redbridge</c:v>
                </c:pt>
                <c:pt idx="14">
                  <c:v>Hackney</c:v>
                </c:pt>
                <c:pt idx="15">
                  <c:v>Hounslow</c:v>
                </c:pt>
                <c:pt idx="16">
                  <c:v>Merton</c:v>
                </c:pt>
                <c:pt idx="17">
                  <c:v>Haringey</c:v>
                </c:pt>
                <c:pt idx="18">
                  <c:v>Greenwich</c:v>
                </c:pt>
                <c:pt idx="19">
                  <c:v>Barking and Dagenham</c:v>
                </c:pt>
                <c:pt idx="20">
                  <c:v>Southwark</c:v>
                </c:pt>
                <c:pt idx="21">
                  <c:v>Harrow</c:v>
                </c:pt>
                <c:pt idx="22">
                  <c:v>Brent</c:v>
                </c:pt>
                <c:pt idx="23">
                  <c:v>Barnet</c:v>
                </c:pt>
                <c:pt idx="24">
                  <c:v>Islington</c:v>
                </c:pt>
                <c:pt idx="25">
                  <c:v>Lambeth</c:v>
                </c:pt>
                <c:pt idx="26">
                  <c:v>Wandsworth</c:v>
                </c:pt>
                <c:pt idx="27">
                  <c:v>Tower Hamlets</c:v>
                </c:pt>
                <c:pt idx="28">
                  <c:v>Hammersmith and Fulham</c:v>
                </c:pt>
                <c:pt idx="29">
                  <c:v>Camden</c:v>
                </c:pt>
                <c:pt idx="30">
                  <c:v>Westminster</c:v>
                </c:pt>
                <c:pt idx="31">
                  <c:v>Kensington and Chelsea</c:v>
                </c:pt>
              </c:strCache>
            </c:strRef>
          </c:cat>
          <c:val>
            <c:numRef>
              <c:f>'36'!$AF$27:$AF$58</c:f>
              <c:numCache>
                <c:formatCode>General</c:formatCode>
                <c:ptCount val="32"/>
                <c:pt idx="0">
                  <c:v>0</c:v>
                </c:pt>
                <c:pt idx="1">
                  <c:v>75.7483</c:v>
                </c:pt>
                <c:pt idx="2">
                  <c:v>74.957819999999998</c:v>
                </c:pt>
                <c:pt idx="3">
                  <c:v>0</c:v>
                </c:pt>
                <c:pt idx="4">
                  <c:v>0</c:v>
                </c:pt>
                <c:pt idx="5">
                  <c:v>0</c:v>
                </c:pt>
                <c:pt idx="6">
                  <c:v>0</c:v>
                </c:pt>
                <c:pt idx="7">
                  <c:v>0</c:v>
                </c:pt>
                <c:pt idx="8">
                  <c:v>0</c:v>
                </c:pt>
                <c:pt idx="9">
                  <c:v>0</c:v>
                </c:pt>
                <c:pt idx="10">
                  <c:v>0</c:v>
                </c:pt>
                <c:pt idx="11">
                  <c:v>71.733239999999995</c:v>
                </c:pt>
                <c:pt idx="12">
                  <c:v>0</c:v>
                </c:pt>
                <c:pt idx="13">
                  <c:v>0</c:v>
                </c:pt>
                <c:pt idx="14">
                  <c:v>0</c:v>
                </c:pt>
                <c:pt idx="15">
                  <c:v>0</c:v>
                </c:pt>
                <c:pt idx="16">
                  <c:v>70.677499999999995</c:v>
                </c:pt>
                <c:pt idx="17">
                  <c:v>0</c:v>
                </c:pt>
                <c:pt idx="18">
                  <c:v>0</c:v>
                </c:pt>
                <c:pt idx="19">
                  <c:v>0</c:v>
                </c:pt>
                <c:pt idx="20">
                  <c:v>0</c:v>
                </c:pt>
                <c:pt idx="21">
                  <c:v>70.176929999999999</c:v>
                </c:pt>
                <c:pt idx="22">
                  <c:v>0</c:v>
                </c:pt>
                <c:pt idx="23">
                  <c:v>69.722669999999994</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048C-E941-8C4A-F860D1CB575D}"/>
            </c:ext>
          </c:extLst>
        </c:ser>
        <c:ser>
          <c:idx val="2"/>
          <c:order val="2"/>
          <c:tx>
            <c:strRef>
              <c:f>'36'!$AG$26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'36'!$AD$27:$AD$58</c:f>
              <c:strCache>
                <c:ptCount val="32"/>
                <c:pt idx="0">
                  <c:v>Havering</c:v>
                </c:pt>
                <c:pt idx="1">
                  <c:v>Bromley</c:v>
                </c:pt>
                <c:pt idx="2">
                  <c:v>Sutton</c:v>
                </c:pt>
                <c:pt idx="3">
                  <c:v>Bexley</c:v>
                </c:pt>
                <c:pt idx="4">
                  <c:v>Croydon</c:v>
                </c:pt>
                <c:pt idx="5">
                  <c:v>Hillingdon</c:v>
                </c:pt>
                <c:pt idx="6">
                  <c:v>Enfield</c:v>
                </c:pt>
                <c:pt idx="7">
                  <c:v>Richmond</c:v>
                </c:pt>
                <c:pt idx="8">
                  <c:v>Waltham Forest</c:v>
                </c:pt>
                <c:pt idx="9">
                  <c:v>Lewisham</c:v>
                </c:pt>
                <c:pt idx="10">
                  <c:v>Newham</c:v>
                </c:pt>
                <c:pt idx="11">
                  <c:v>Kingston</c:v>
                </c:pt>
                <c:pt idx="12">
                  <c:v>Ealing</c:v>
                </c:pt>
                <c:pt idx="13">
                  <c:v>Redbridge</c:v>
                </c:pt>
                <c:pt idx="14">
                  <c:v>Hackney</c:v>
                </c:pt>
                <c:pt idx="15">
                  <c:v>Hounslow</c:v>
                </c:pt>
                <c:pt idx="16">
                  <c:v>Merton</c:v>
                </c:pt>
                <c:pt idx="17">
                  <c:v>Haringey</c:v>
                </c:pt>
                <c:pt idx="18">
                  <c:v>Greenwich</c:v>
                </c:pt>
                <c:pt idx="19">
                  <c:v>Barking and Dagenham</c:v>
                </c:pt>
                <c:pt idx="20">
                  <c:v>Southwark</c:v>
                </c:pt>
                <c:pt idx="21">
                  <c:v>Harrow</c:v>
                </c:pt>
                <c:pt idx="22">
                  <c:v>Brent</c:v>
                </c:pt>
                <c:pt idx="23">
                  <c:v>Barnet</c:v>
                </c:pt>
                <c:pt idx="24">
                  <c:v>Islington</c:v>
                </c:pt>
                <c:pt idx="25">
                  <c:v>Lambeth</c:v>
                </c:pt>
                <c:pt idx="26">
                  <c:v>Wandsworth</c:v>
                </c:pt>
                <c:pt idx="27">
                  <c:v>Tower Hamlets</c:v>
                </c:pt>
                <c:pt idx="28">
                  <c:v>Hammersmith and Fulham</c:v>
                </c:pt>
                <c:pt idx="29">
                  <c:v>Camden</c:v>
                </c:pt>
                <c:pt idx="30">
                  <c:v>Westminster</c:v>
                </c:pt>
                <c:pt idx="31">
                  <c:v>Kensington and Chelsea</c:v>
                </c:pt>
              </c:strCache>
            </c:strRef>
          </c:cat>
          <c:val>
            <c:numRef>
              <c:f>'36'!$AG$27:$AG$58</c:f>
              <c:numCache>
                <c:formatCode>General</c:formatCode>
                <c:ptCount val="32"/>
                <c:pt idx="0">
                  <c:v>76.919319999999999</c:v>
                </c:pt>
                <c:pt idx="1">
                  <c:v>0</c:v>
                </c:pt>
                <c:pt idx="2">
                  <c:v>0</c:v>
                </c:pt>
                <c:pt idx="3">
                  <c:v>74.855770000000007</c:v>
                </c:pt>
                <c:pt idx="4">
                  <c:v>73.619590000000002</c:v>
                </c:pt>
                <c:pt idx="5">
                  <c:v>73.258290000000002</c:v>
                </c:pt>
                <c:pt idx="6">
                  <c:v>73.146780000000007</c:v>
                </c:pt>
                <c:pt idx="7">
                  <c:v>0</c:v>
                </c:pt>
                <c:pt idx="8">
                  <c:v>72.683170000000004</c:v>
                </c:pt>
                <c:pt idx="9">
                  <c:v>72.258420000000001</c:v>
                </c:pt>
                <c:pt idx="10">
                  <c:v>71.962869999999995</c:v>
                </c:pt>
                <c:pt idx="11">
                  <c:v>0</c:v>
                </c:pt>
                <c:pt idx="12">
                  <c:v>71.711500000000001</c:v>
                </c:pt>
                <c:pt idx="13">
                  <c:v>71.649879999999996</c:v>
                </c:pt>
                <c:pt idx="14">
                  <c:v>71.380279999999999</c:v>
                </c:pt>
                <c:pt idx="15">
                  <c:v>71.324470000000005</c:v>
                </c:pt>
                <c:pt idx="16">
                  <c:v>0</c:v>
                </c:pt>
                <c:pt idx="17">
                  <c:v>70.590980000000002</c:v>
                </c:pt>
                <c:pt idx="18">
                  <c:v>70.584540000000004</c:v>
                </c:pt>
                <c:pt idx="19">
                  <c:v>70.571430000000007</c:v>
                </c:pt>
                <c:pt idx="20">
                  <c:v>70.296999999999997</c:v>
                </c:pt>
                <c:pt idx="21">
                  <c:v>0</c:v>
                </c:pt>
                <c:pt idx="22">
                  <c:v>69.761070000000004</c:v>
                </c:pt>
                <c:pt idx="23">
                  <c:v>0</c:v>
                </c:pt>
                <c:pt idx="24">
                  <c:v>69.679739999999995</c:v>
                </c:pt>
                <c:pt idx="25">
                  <c:v>69.489450000000005</c:v>
                </c:pt>
                <c:pt idx="26">
                  <c:v>68.684629999999999</c:v>
                </c:pt>
                <c:pt idx="27">
                  <c:v>68.453519999999997</c:v>
                </c:pt>
                <c:pt idx="28">
                  <c:v>64.235709999999997</c:v>
                </c:pt>
                <c:pt idx="29">
                  <c:v>64.010019999999997</c:v>
                </c:pt>
                <c:pt idx="30">
                  <c:v>58.108580000000003</c:v>
                </c:pt>
                <c:pt idx="31">
                  <c:v>55.111379999999997</c:v>
                </c:pt>
              </c:numCache>
            </c:numRef>
          </c:val>
          <c:extLst>
            <c:ext xmlns:c16="http://schemas.microsoft.com/office/drawing/2014/chart" uri="{C3380CC4-5D6E-409C-BE32-E72D297353CC}">
              <c16:uniqueId val="{00000002-048C-E941-8C4A-F860D1CB575D}"/>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'36'!$AH$26</c:f>
              <c:strCache>
                <c:ptCount val="1"/>
                <c:pt idx="0">
                  <c:v>London</c:v>
                </c:pt>
              </c:strCache>
            </c:strRef>
          </c:tx>
          <c:spPr>
            <a:ln w="31750">
              <a:solidFill>
                <a:schemeClr val="bg1">
                  <a:lumMod val="50000"/>
                </a:schemeClr>
              </a:solidFill>
              <a:prstDash val="solid"/>
            </a:ln>
          </c:spPr>
          <c:marker>
            <c:symbol val="none"/>
          </c:marker>
          <c:cat>
            <c:strRef>
              <c:f>'36'!$AD$27:$AD$58</c:f>
              <c:strCache>
                <c:ptCount val="32"/>
                <c:pt idx="0">
                  <c:v>Havering</c:v>
                </c:pt>
                <c:pt idx="1">
                  <c:v>Bromley</c:v>
                </c:pt>
                <c:pt idx="2">
                  <c:v>Sutton</c:v>
                </c:pt>
                <c:pt idx="3">
                  <c:v>Bexley</c:v>
                </c:pt>
                <c:pt idx="4">
                  <c:v>Croydon</c:v>
                </c:pt>
                <c:pt idx="5">
                  <c:v>Hillingdon</c:v>
                </c:pt>
                <c:pt idx="6">
                  <c:v>Enfield</c:v>
                </c:pt>
                <c:pt idx="7">
                  <c:v>Richmond</c:v>
                </c:pt>
                <c:pt idx="8">
                  <c:v>Waltham Forest</c:v>
                </c:pt>
                <c:pt idx="9">
                  <c:v>Lewisham</c:v>
                </c:pt>
                <c:pt idx="10">
                  <c:v>Newham</c:v>
                </c:pt>
                <c:pt idx="11">
                  <c:v>Kingston</c:v>
                </c:pt>
                <c:pt idx="12">
                  <c:v>Ealing</c:v>
                </c:pt>
                <c:pt idx="13">
                  <c:v>Redbridge</c:v>
                </c:pt>
                <c:pt idx="14">
                  <c:v>Hackney</c:v>
                </c:pt>
                <c:pt idx="15">
                  <c:v>Hounslow</c:v>
                </c:pt>
                <c:pt idx="16">
                  <c:v>Merton</c:v>
                </c:pt>
                <c:pt idx="17">
                  <c:v>Haringey</c:v>
                </c:pt>
                <c:pt idx="18">
                  <c:v>Greenwich</c:v>
                </c:pt>
                <c:pt idx="19">
                  <c:v>Barking and Dagenham</c:v>
                </c:pt>
                <c:pt idx="20">
                  <c:v>Southwark</c:v>
                </c:pt>
                <c:pt idx="21">
                  <c:v>Harrow</c:v>
                </c:pt>
                <c:pt idx="22">
                  <c:v>Brent</c:v>
                </c:pt>
                <c:pt idx="23">
                  <c:v>Barnet</c:v>
                </c:pt>
                <c:pt idx="24">
                  <c:v>Islington</c:v>
                </c:pt>
                <c:pt idx="25">
                  <c:v>Lambeth</c:v>
                </c:pt>
                <c:pt idx="26">
                  <c:v>Wandsworth</c:v>
                </c:pt>
                <c:pt idx="27">
                  <c:v>Tower Hamlets</c:v>
                </c:pt>
                <c:pt idx="28">
                  <c:v>Hammersmith and Fulham</c:v>
                </c:pt>
                <c:pt idx="29">
                  <c:v>Camden</c:v>
                </c:pt>
                <c:pt idx="30">
                  <c:v>Westminster</c:v>
                </c:pt>
                <c:pt idx="31">
                  <c:v>Kensington and Chelsea</c:v>
                </c:pt>
              </c:strCache>
            </c:strRef>
          </c:cat>
          <c:val>
            <c:numRef>
              <c:f>'36'!$AH$27:$AH$58</c:f>
              <c:numCache>
                <c:formatCode>General</c:formatCode>
                <c:ptCount val="32"/>
                <c:pt idx="0">
                  <c:v>70.67</c:v>
                </c:pt>
                <c:pt idx="1">
                  <c:v>70.67</c:v>
                </c:pt>
                <c:pt idx="2">
                  <c:v>70.67</c:v>
                </c:pt>
                <c:pt idx="3">
                  <c:v>70.67</c:v>
                </c:pt>
                <c:pt idx="4">
                  <c:v>70.67</c:v>
                </c:pt>
                <c:pt idx="5">
                  <c:v>70.67</c:v>
                </c:pt>
                <c:pt idx="6">
                  <c:v>70.67</c:v>
                </c:pt>
                <c:pt idx="7">
                  <c:v>70.67</c:v>
                </c:pt>
                <c:pt idx="8">
                  <c:v>70.67</c:v>
                </c:pt>
                <c:pt idx="9">
                  <c:v>70.67</c:v>
                </c:pt>
                <c:pt idx="10">
                  <c:v>70.67</c:v>
                </c:pt>
                <c:pt idx="11">
                  <c:v>70.67</c:v>
                </c:pt>
                <c:pt idx="12">
                  <c:v>70.67</c:v>
                </c:pt>
                <c:pt idx="13">
                  <c:v>70.67</c:v>
                </c:pt>
                <c:pt idx="14">
                  <c:v>70.67</c:v>
                </c:pt>
                <c:pt idx="15">
                  <c:v>70.67</c:v>
                </c:pt>
                <c:pt idx="16">
                  <c:v>70.67</c:v>
                </c:pt>
                <c:pt idx="17">
                  <c:v>70.67</c:v>
                </c:pt>
                <c:pt idx="18">
                  <c:v>70.67</c:v>
                </c:pt>
                <c:pt idx="19">
                  <c:v>70.67</c:v>
                </c:pt>
                <c:pt idx="20">
                  <c:v>70.67</c:v>
                </c:pt>
                <c:pt idx="21">
                  <c:v>70.67</c:v>
                </c:pt>
                <c:pt idx="22">
                  <c:v>70.67</c:v>
                </c:pt>
                <c:pt idx="23">
                  <c:v>70.67</c:v>
                </c:pt>
                <c:pt idx="24">
                  <c:v>70.67</c:v>
                </c:pt>
                <c:pt idx="25">
                  <c:v>70.67</c:v>
                </c:pt>
                <c:pt idx="26">
                  <c:v>70.67</c:v>
                </c:pt>
                <c:pt idx="27">
                  <c:v>70.67</c:v>
                </c:pt>
                <c:pt idx="28">
                  <c:v>70.67</c:v>
                </c:pt>
                <c:pt idx="29">
                  <c:v>70.67</c:v>
                </c:pt>
                <c:pt idx="30">
                  <c:v>70.67</c:v>
                </c:pt>
                <c:pt idx="31">
                  <c:v>70.67</c:v>
                </c:pt>
              </c:numCache>
            </c:numRef>
          </c:val>
          <c:smooth val="0"/>
          <c:extLst>
            <c:ext xmlns:c16="http://schemas.microsoft.com/office/drawing/2014/chart" uri="{C3380CC4-5D6E-409C-BE32-E72D297353CC}">
              <c16:uniqueId val="{00000003-048C-E941-8C4A-F860D1CB575D}"/>
            </c:ext>
          </c:extLst>
        </c:ser>
        <c:ser>
          <c:idx val="4"/>
          <c:order val="4"/>
          <c:tx>
            <c:strRef>
              <c:f>'36'!$AI$26</c:f>
              <c:strCache>
                <c:ptCount val="1"/>
                <c:pt idx="0">
                  <c:v>England</c:v>
                </c:pt>
              </c:strCache>
            </c:strRef>
          </c:tx>
          <c:spPr>
            <a:ln w="31750">
              <a:solidFill>
                <a:schemeClr val="tx1"/>
              </a:solidFill>
              <a:prstDash val="solid"/>
            </a:ln>
          </c:spPr>
          <c:marker>
            <c:symbol val="none"/>
          </c:marker>
          <c:cat>
            <c:strRef>
              <c:f>'36'!$AD$27:$AD$58</c:f>
              <c:strCache>
                <c:ptCount val="32"/>
                <c:pt idx="0">
                  <c:v>Havering</c:v>
                </c:pt>
                <c:pt idx="1">
                  <c:v>Bromley</c:v>
                </c:pt>
                <c:pt idx="2">
                  <c:v>Sutton</c:v>
                </c:pt>
                <c:pt idx="3">
                  <c:v>Bexley</c:v>
                </c:pt>
                <c:pt idx="4">
                  <c:v>Croydon</c:v>
                </c:pt>
                <c:pt idx="5">
                  <c:v>Hillingdon</c:v>
                </c:pt>
                <c:pt idx="6">
                  <c:v>Enfield</c:v>
                </c:pt>
                <c:pt idx="7">
                  <c:v>Richmond</c:v>
                </c:pt>
                <c:pt idx="8">
                  <c:v>Waltham Forest</c:v>
                </c:pt>
                <c:pt idx="9">
                  <c:v>Lewisham</c:v>
                </c:pt>
                <c:pt idx="10">
                  <c:v>Newham</c:v>
                </c:pt>
                <c:pt idx="11">
                  <c:v>Kingston</c:v>
                </c:pt>
                <c:pt idx="12">
                  <c:v>Ealing</c:v>
                </c:pt>
                <c:pt idx="13">
                  <c:v>Redbridge</c:v>
                </c:pt>
                <c:pt idx="14">
                  <c:v>Hackney</c:v>
                </c:pt>
                <c:pt idx="15">
                  <c:v>Hounslow</c:v>
                </c:pt>
                <c:pt idx="16">
                  <c:v>Merton</c:v>
                </c:pt>
                <c:pt idx="17">
                  <c:v>Haringey</c:v>
                </c:pt>
                <c:pt idx="18">
                  <c:v>Greenwich</c:v>
                </c:pt>
                <c:pt idx="19">
                  <c:v>Barking and Dagenham</c:v>
                </c:pt>
                <c:pt idx="20">
                  <c:v>Southwark</c:v>
                </c:pt>
                <c:pt idx="21">
                  <c:v>Harrow</c:v>
                </c:pt>
                <c:pt idx="22">
                  <c:v>Brent</c:v>
                </c:pt>
                <c:pt idx="23">
                  <c:v>Barnet</c:v>
                </c:pt>
                <c:pt idx="24">
                  <c:v>Islington</c:v>
                </c:pt>
                <c:pt idx="25">
                  <c:v>Lambeth</c:v>
                </c:pt>
                <c:pt idx="26">
                  <c:v>Wandsworth</c:v>
                </c:pt>
                <c:pt idx="27">
                  <c:v>Tower Hamlets</c:v>
                </c:pt>
                <c:pt idx="28">
                  <c:v>Hammersmith and Fulham</c:v>
                </c:pt>
                <c:pt idx="29">
                  <c:v>Camden</c:v>
                </c:pt>
                <c:pt idx="30">
                  <c:v>Westminster</c:v>
                </c:pt>
                <c:pt idx="31">
                  <c:v>Kensington and Chelsea</c:v>
                </c:pt>
              </c:strCache>
            </c:strRef>
          </c:cat>
          <c:val>
            <c:numRef>
              <c:f>'36'!$AI$27:$AI$58</c:f>
              <c:numCache>
                <c:formatCode>General</c:formatCode>
                <c:ptCount val="32"/>
                <c:pt idx="0">
                  <c:v>74.44</c:v>
                </c:pt>
                <c:pt idx="1">
                  <c:v>74.44</c:v>
                </c:pt>
                <c:pt idx="2">
                  <c:v>74.44</c:v>
                </c:pt>
                <c:pt idx="3">
                  <c:v>74.44</c:v>
                </c:pt>
                <c:pt idx="4">
                  <c:v>74.44</c:v>
                </c:pt>
                <c:pt idx="5">
                  <c:v>74.44</c:v>
                </c:pt>
                <c:pt idx="6">
                  <c:v>74.44</c:v>
                </c:pt>
                <c:pt idx="7">
                  <c:v>74.44</c:v>
                </c:pt>
                <c:pt idx="8">
                  <c:v>74.44</c:v>
                </c:pt>
                <c:pt idx="9">
                  <c:v>74.44</c:v>
                </c:pt>
                <c:pt idx="10">
                  <c:v>74.44</c:v>
                </c:pt>
                <c:pt idx="11">
                  <c:v>74.44</c:v>
                </c:pt>
                <c:pt idx="12">
                  <c:v>74.44</c:v>
                </c:pt>
                <c:pt idx="13">
                  <c:v>74.44</c:v>
                </c:pt>
                <c:pt idx="14">
                  <c:v>74.44</c:v>
                </c:pt>
                <c:pt idx="15">
                  <c:v>74.44</c:v>
                </c:pt>
                <c:pt idx="16">
                  <c:v>74.44</c:v>
                </c:pt>
                <c:pt idx="17">
                  <c:v>74.44</c:v>
                </c:pt>
                <c:pt idx="18">
                  <c:v>74.44</c:v>
                </c:pt>
                <c:pt idx="19">
                  <c:v>74.44</c:v>
                </c:pt>
                <c:pt idx="20">
                  <c:v>74.44</c:v>
                </c:pt>
                <c:pt idx="21">
                  <c:v>74.44</c:v>
                </c:pt>
                <c:pt idx="22">
                  <c:v>74.44</c:v>
                </c:pt>
                <c:pt idx="23">
                  <c:v>74.44</c:v>
                </c:pt>
                <c:pt idx="24">
                  <c:v>74.44</c:v>
                </c:pt>
                <c:pt idx="25">
                  <c:v>74.44</c:v>
                </c:pt>
                <c:pt idx="26">
                  <c:v>74.44</c:v>
                </c:pt>
                <c:pt idx="27">
                  <c:v>74.44</c:v>
                </c:pt>
                <c:pt idx="28">
                  <c:v>74.44</c:v>
                </c:pt>
                <c:pt idx="29">
                  <c:v>74.44</c:v>
                </c:pt>
                <c:pt idx="30">
                  <c:v>74.44</c:v>
                </c:pt>
                <c:pt idx="31">
                  <c:v>74.44</c:v>
                </c:pt>
              </c:numCache>
            </c:numRef>
          </c:val>
          <c:smooth val="0"/>
          <c:extLst>
            <c:ext xmlns:c16="http://schemas.microsoft.com/office/drawing/2014/chart" uri="{C3380CC4-5D6E-409C-BE32-E72D297353CC}">
              <c16:uniqueId val="{00000004-048C-E941-8C4A-F860D1CB575D}"/>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'36'!$U$4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'36'!$Y$1</c:f>
              <c:strCache>
                <c:ptCount val="1"/>
                <c:pt idx="0">
                  <c:v>England</c:v>
                </c:pt>
              </c:strCache>
            </c:strRef>
          </c:tx>
          <c:spPr>
            <a:ln w="38100">
              <a:solidFill>
                <a:schemeClr val="tx1"/>
              </a:solidFill>
              <a:prstDash val="solid"/>
            </a:ln>
          </c:spPr>
          <c:marker>
            <c:symbol val="none"/>
          </c:marker>
          <c:cat>
            <c:strRef>
              <c:f>'36'!$X$2:$X$15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'36'!$Y$2:$Y$15</c:f>
              <c:numCache>
                <c:formatCode>General</c:formatCode>
                <c:ptCount val="14"/>
                <c:pt idx="0">
                  <c:v>78.72</c:v>
                </c:pt>
                <c:pt idx="1">
                  <c:v>80.11</c:v>
                </c:pt>
                <c:pt idx="2">
                  <c:v>79.900000000000006</c:v>
                </c:pt>
                <c:pt idx="3">
                  <c:v>79.52</c:v>
                </c:pt>
                <c:pt idx="4">
                  <c:v>79.36</c:v>
                </c:pt>
                <c:pt idx="5">
                  <c:v>78.44</c:v>
                </c:pt>
                <c:pt idx="6">
                  <c:v>78.02</c:v>
                </c:pt>
                <c:pt idx="7">
                  <c:v>77.209999999999994</c:v>
                </c:pt>
                <c:pt idx="8">
                  <c:v>76.239999999999995</c:v>
                </c:pt>
                <c:pt idx="9">
                  <c:v>76.22</c:v>
                </c:pt>
                <c:pt idx="10">
                  <c:v>76.13</c:v>
                </c:pt>
                <c:pt idx="11">
                  <c:v>74.67</c:v>
                </c:pt>
                <c:pt idx="12">
                  <c:v>74.62</c:v>
                </c:pt>
                <c:pt idx="13">
                  <c:v>74.44</c:v>
                </c:pt>
              </c:numCache>
            </c:numRef>
          </c:val>
          <c:smooth val="0"/>
          <c:extLst>
            <c:ext xmlns:c16="http://schemas.microsoft.com/office/drawing/2014/chart" uri="{C3380CC4-5D6E-409C-BE32-E72D297353CC}">
              <c16:uniqueId val="{00000000-DE7B-A647-8E0D-2F9EC036D258}"/>
            </c:ext>
          </c:extLst>
        </c:ser>
        <c:ser>
          <c:idx val="1"/>
          <c:order val="1"/>
          <c:tx>
            <c:strRef>
              <c:f>'36'!$Z$1</c:f>
              <c:strCache>
                <c:ptCount val="1"/>
                <c:pt idx="0">
                  <c:v>London</c:v>
                </c:pt>
              </c:strCache>
            </c:strRef>
          </c:tx>
          <c:spPr>
            <a:ln w="38100">
              <a:solidFill>
                <a:schemeClr val="bg1">
                  <a:lumMod val="50000"/>
                </a:schemeClr>
              </a:solidFill>
              <a:prstDash val="solid"/>
            </a:ln>
          </c:spPr>
          <c:marker>
            <c:symbol val="none"/>
          </c:marker>
          <c:cat>
            <c:strRef>
              <c:f>'36'!$X$2:$X$15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'36'!$Z$2:$Z$15</c:f>
              <c:numCache>
                <c:formatCode>General</c:formatCode>
                <c:ptCount val="14"/>
                <c:pt idx="0">
                  <c:v>78.33</c:v>
                </c:pt>
                <c:pt idx="1">
                  <c:v>77.88</c:v>
                </c:pt>
                <c:pt idx="2">
                  <c:v>77.73</c:v>
                </c:pt>
                <c:pt idx="3">
                  <c:v>77.53</c:v>
                </c:pt>
                <c:pt idx="4">
                  <c:v>78.650000000000006</c:v>
                </c:pt>
                <c:pt idx="5">
                  <c:v>77.180000000000007</c:v>
                </c:pt>
                <c:pt idx="6">
                  <c:v>76.319999999999993</c:v>
                </c:pt>
                <c:pt idx="7">
                  <c:v>75.19</c:v>
                </c:pt>
                <c:pt idx="8">
                  <c:v>74.040000000000006</c:v>
                </c:pt>
                <c:pt idx="9">
                  <c:v>73.680000000000007</c:v>
                </c:pt>
                <c:pt idx="10">
                  <c:v>73.209999999999994</c:v>
                </c:pt>
                <c:pt idx="11">
                  <c:v>70.930000000000007</c:v>
                </c:pt>
                <c:pt idx="12">
                  <c:v>70.91</c:v>
                </c:pt>
                <c:pt idx="13">
                  <c:v>70.67</c:v>
                </c:pt>
              </c:numCache>
            </c:numRef>
          </c:val>
          <c:smooth val="0"/>
          <c:extLst>
            <c:ext xmlns:c16="http://schemas.microsoft.com/office/drawing/2014/chart" uri="{C3380CC4-5D6E-409C-BE32-E72D297353CC}">
              <c16:uniqueId val="{00000001-DE7B-A647-8E0D-2F9EC036D258}"/>
            </c:ext>
          </c:extLst>
        </c:ser>
        <c:ser>
          <c:idx val="2"/>
          <c:order val="2"/>
          <c:tx>
            <c:strRef>
              <c:f>'36'!$AA$1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'36'!$X$2:$X$15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'36'!$AA$2:$AA$15</c:f>
              <c:numCache>
                <c:formatCode>General</c:formatCode>
                <c:ptCount val="14"/>
                <c:pt idx="0">
                  <c:v>78.97</c:v>
                </c:pt>
                <c:pt idx="1">
                  <c:v>78.19</c:v>
                </c:pt>
                <c:pt idx="2">
                  <c:v>78.239999999999995</c:v>
                </c:pt>
                <c:pt idx="3">
                  <c:v>77.62</c:v>
                </c:pt>
                <c:pt idx="4">
                  <c:v>77.62</c:v>
                </c:pt>
                <c:pt idx="5">
                  <c:v>77.28</c:v>
                </c:pt>
                <c:pt idx="6">
                  <c:v>76.69</c:v>
                </c:pt>
                <c:pt idx="7">
                  <c:v>75.45</c:v>
                </c:pt>
                <c:pt idx="8">
                  <c:v>74.58</c:v>
                </c:pt>
                <c:pt idx="9">
                  <c:v>74.34</c:v>
                </c:pt>
                <c:pt idx="10">
                  <c:v>73.739999999999995</c:v>
                </c:pt>
                <c:pt idx="11">
                  <c:v>72.150000000000006</c:v>
                </c:pt>
                <c:pt idx="12">
                  <c:v>72.34</c:v>
                </c:pt>
                <c:pt idx="13">
                  <c:v>72.849119999999999</c:v>
                </c:pt>
              </c:numCache>
            </c:numRef>
          </c:val>
          <c:smooth val="0"/>
          <c:extLst>
            <c:ext xmlns:c16="http://schemas.microsoft.com/office/drawing/2014/chart" uri="{C3380CC4-5D6E-409C-BE32-E72D297353CC}">
              <c16:uniqueId val="{00000002-DE7B-A647-8E0D-2F9EC036D258}"/>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'36'!$U$4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'37'!$AE$26</c:f>
              <c:strCache>
                <c:ptCount val="1"/>
                <c:pt idx="0">
                  <c:v>Richmond</c:v>
                </c:pt>
              </c:strCache>
            </c:strRef>
          </c:tx>
          <c:spPr>
            <a:solidFill>
              <a:srgbClr val="7030A0"/>
            </a:solidFill>
            <a:ln>
              <a:solidFill>
                <a:schemeClr val="accent4">
                  <a:lumMod val="50000"/>
                </a:schemeClr>
              </a:solidFill>
              <a:prstDash val="solid"/>
            </a:ln>
          </c:spPr>
          <c:invertIfNegative val="0"/>
          <c:cat>
            <c:strRef>
              <c:f>'37'!$AD$27:$AD$58</c:f>
              <c:strCache>
                <c:ptCount val="32"/>
                <c:pt idx="0">
                  <c:v>Havering</c:v>
                </c:pt>
                <c:pt idx="1">
                  <c:v>Bromley</c:v>
                </c:pt>
                <c:pt idx="2">
                  <c:v>Bexley</c:v>
                </c:pt>
                <c:pt idx="3">
                  <c:v>Sutton</c:v>
                </c:pt>
                <c:pt idx="4">
                  <c:v>Kingston</c:v>
                </c:pt>
                <c:pt idx="5">
                  <c:v>Richmond</c:v>
                </c:pt>
                <c:pt idx="6">
                  <c:v>Harrow</c:v>
                </c:pt>
                <c:pt idx="7">
                  <c:v>Croydon</c:v>
                </c:pt>
                <c:pt idx="8">
                  <c:v>Barking and Dagenham</c:v>
                </c:pt>
                <c:pt idx="9">
                  <c:v>Enfield</c:v>
                </c:pt>
                <c:pt idx="10">
                  <c:v>Merton</c:v>
                </c:pt>
                <c:pt idx="11">
                  <c:v>Redbridge</c:v>
                </c:pt>
                <c:pt idx="12">
                  <c:v>Barnet</c:v>
                </c:pt>
                <c:pt idx="13">
                  <c:v>Waltham Forest</c:v>
                </c:pt>
                <c:pt idx="14">
                  <c:v>Hounslow</c:v>
                </c:pt>
                <c:pt idx="15">
                  <c:v>Hillingdon</c:v>
                </c:pt>
                <c:pt idx="16">
                  <c:v>Wandsworth</c:v>
                </c:pt>
                <c:pt idx="17">
                  <c:v>Greenwich</c:v>
                </c:pt>
                <c:pt idx="18">
                  <c:v>Brent</c:v>
                </c:pt>
                <c:pt idx="19">
                  <c:v>Lewisham</c:v>
                </c:pt>
                <c:pt idx="20">
                  <c:v>Southwark</c:v>
                </c:pt>
                <c:pt idx="21">
                  <c:v>Lambeth</c:v>
                </c:pt>
                <c:pt idx="22">
                  <c:v>Haringey</c:v>
                </c:pt>
                <c:pt idx="23">
                  <c:v>Newham</c:v>
                </c:pt>
                <c:pt idx="24">
                  <c:v>Hackney</c:v>
                </c:pt>
                <c:pt idx="25">
                  <c:v>Ealing</c:v>
                </c:pt>
                <c:pt idx="26">
                  <c:v>Hammersmith and Fulham</c:v>
                </c:pt>
                <c:pt idx="27">
                  <c:v>Tower Hamlets</c:v>
                </c:pt>
                <c:pt idx="28">
                  <c:v>Islington</c:v>
                </c:pt>
                <c:pt idx="29">
                  <c:v>Camden</c:v>
                </c:pt>
                <c:pt idx="30">
                  <c:v>Westminster</c:v>
                </c:pt>
                <c:pt idx="31">
                  <c:v>Kensington and Chelsea</c:v>
                </c:pt>
              </c:strCache>
            </c:strRef>
          </c:cat>
          <c:val>
            <c:numRef>
              <c:f>'37'!$AE$27:$AE$58</c:f>
              <c:numCache>
                <c:formatCode>General</c:formatCode>
                <c:ptCount val="32"/>
                <c:pt idx="0">
                  <c:v>0</c:v>
                </c:pt>
                <c:pt idx="1">
                  <c:v>0</c:v>
                </c:pt>
                <c:pt idx="2">
                  <c:v>0</c:v>
                </c:pt>
                <c:pt idx="3">
                  <c:v>0</c:v>
                </c:pt>
                <c:pt idx="4">
                  <c:v>0</c:v>
                </c:pt>
                <c:pt idx="5">
                  <c:v>63.777880000000003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6C94-D741-B9BB-42AB599FAD27}"/>
            </c:ext>
          </c:extLst>
        </c:ser>
        <c:ser>
          <c:idx val="1"/>
          <c:order val="1"/>
          <c:tx>
            <c:strRef>
              <c:f>'37'!$AF$26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'37'!$AD$27:$AD$58</c:f>
              <c:strCache>
                <c:ptCount val="32"/>
                <c:pt idx="0">
                  <c:v>Havering</c:v>
                </c:pt>
                <c:pt idx="1">
                  <c:v>Bromley</c:v>
                </c:pt>
                <c:pt idx="2">
                  <c:v>Bexley</c:v>
                </c:pt>
                <c:pt idx="3">
                  <c:v>Sutton</c:v>
                </c:pt>
                <c:pt idx="4">
                  <c:v>Kingston</c:v>
                </c:pt>
                <c:pt idx="5">
                  <c:v>Richmond</c:v>
                </c:pt>
                <c:pt idx="6">
                  <c:v>Harrow</c:v>
                </c:pt>
                <c:pt idx="7">
                  <c:v>Croydon</c:v>
                </c:pt>
                <c:pt idx="8">
                  <c:v>Barking and Dagenham</c:v>
                </c:pt>
                <c:pt idx="9">
                  <c:v>Enfield</c:v>
                </c:pt>
                <c:pt idx="10">
                  <c:v>Merton</c:v>
                </c:pt>
                <c:pt idx="11">
                  <c:v>Redbridge</c:v>
                </c:pt>
                <c:pt idx="12">
                  <c:v>Barnet</c:v>
                </c:pt>
                <c:pt idx="13">
                  <c:v>Waltham Forest</c:v>
                </c:pt>
                <c:pt idx="14">
                  <c:v>Hounslow</c:v>
                </c:pt>
                <c:pt idx="15">
                  <c:v>Hillingdon</c:v>
                </c:pt>
                <c:pt idx="16">
                  <c:v>Wandsworth</c:v>
                </c:pt>
                <c:pt idx="17">
                  <c:v>Greenwich</c:v>
                </c:pt>
                <c:pt idx="18">
                  <c:v>Brent</c:v>
                </c:pt>
                <c:pt idx="19">
                  <c:v>Lewisham</c:v>
                </c:pt>
                <c:pt idx="20">
                  <c:v>Southwark</c:v>
                </c:pt>
                <c:pt idx="21">
                  <c:v>Lambeth</c:v>
                </c:pt>
                <c:pt idx="22">
                  <c:v>Haringey</c:v>
                </c:pt>
                <c:pt idx="23">
                  <c:v>Newham</c:v>
                </c:pt>
                <c:pt idx="24">
                  <c:v>Hackney</c:v>
                </c:pt>
                <c:pt idx="25">
                  <c:v>Ealing</c:v>
                </c:pt>
                <c:pt idx="26">
                  <c:v>Hammersmith and Fulham</c:v>
                </c:pt>
                <c:pt idx="27">
                  <c:v>Tower Hamlets</c:v>
                </c:pt>
                <c:pt idx="28">
                  <c:v>Islington</c:v>
                </c:pt>
                <c:pt idx="29">
                  <c:v>Camden</c:v>
                </c:pt>
                <c:pt idx="30">
                  <c:v>Westminster</c:v>
                </c:pt>
                <c:pt idx="31">
                  <c:v>Kensington and Chelsea</c:v>
                </c:pt>
              </c:strCache>
            </c:strRef>
          </c:cat>
          <c:val>
            <c:numRef>
              <c:f>'37'!$AF$27:$AF$58</c:f>
              <c:numCache>
                <c:formatCode>General</c:formatCode>
                <c:ptCount val="32"/>
                <c:pt idx="0">
                  <c:v>0</c:v>
                </c:pt>
                <c:pt idx="1">
                  <c:v>70.019490000000005</c:v>
                </c:pt>
                <c:pt idx="2">
                  <c:v>0</c:v>
                </c:pt>
                <c:pt idx="3">
                  <c:v>65.425250000000005</c:v>
                </c:pt>
                <c:pt idx="4">
                  <c:v>64.55104</c:v>
                </c:pt>
                <c:pt idx="5">
                  <c:v>0</c:v>
                </c:pt>
                <c:pt idx="6">
                  <c:v>62.03284</c:v>
                </c:pt>
                <c:pt idx="7">
                  <c:v>0</c:v>
                </c:pt>
                <c:pt idx="8">
                  <c:v>0</c:v>
                </c:pt>
                <c:pt idx="9">
                  <c:v>0</c:v>
                </c:pt>
                <c:pt idx="10">
                  <c:v>59.055320000000002</c:v>
                </c:pt>
                <c:pt idx="11">
                  <c:v>0</c:v>
                </c:pt>
                <c:pt idx="12">
                  <c:v>58.394860000000001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6C94-D741-B9BB-42AB599FAD27}"/>
            </c:ext>
          </c:extLst>
        </c:ser>
        <c:ser>
          <c:idx val="2"/>
          <c:order val="2"/>
          <c:tx>
            <c:strRef>
              <c:f>'37'!$AG$26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'37'!$AD$27:$AD$58</c:f>
              <c:strCache>
                <c:ptCount val="32"/>
                <c:pt idx="0">
                  <c:v>Havering</c:v>
                </c:pt>
                <c:pt idx="1">
                  <c:v>Bromley</c:v>
                </c:pt>
                <c:pt idx="2">
                  <c:v>Bexley</c:v>
                </c:pt>
                <c:pt idx="3">
                  <c:v>Sutton</c:v>
                </c:pt>
                <c:pt idx="4">
                  <c:v>Kingston</c:v>
                </c:pt>
                <c:pt idx="5">
                  <c:v>Richmond</c:v>
                </c:pt>
                <c:pt idx="6">
                  <c:v>Harrow</c:v>
                </c:pt>
                <c:pt idx="7">
                  <c:v>Croydon</c:v>
                </c:pt>
                <c:pt idx="8">
                  <c:v>Barking and Dagenham</c:v>
                </c:pt>
                <c:pt idx="9">
                  <c:v>Enfield</c:v>
                </c:pt>
                <c:pt idx="10">
                  <c:v>Merton</c:v>
                </c:pt>
                <c:pt idx="11">
                  <c:v>Redbridge</c:v>
                </c:pt>
                <c:pt idx="12">
                  <c:v>Barnet</c:v>
                </c:pt>
                <c:pt idx="13">
                  <c:v>Waltham Forest</c:v>
                </c:pt>
                <c:pt idx="14">
                  <c:v>Hounslow</c:v>
                </c:pt>
                <c:pt idx="15">
                  <c:v>Hillingdon</c:v>
                </c:pt>
                <c:pt idx="16">
                  <c:v>Wandsworth</c:v>
                </c:pt>
                <c:pt idx="17">
                  <c:v>Greenwich</c:v>
                </c:pt>
                <c:pt idx="18">
                  <c:v>Brent</c:v>
                </c:pt>
                <c:pt idx="19">
                  <c:v>Lewisham</c:v>
                </c:pt>
                <c:pt idx="20">
                  <c:v>Southwark</c:v>
                </c:pt>
                <c:pt idx="21">
                  <c:v>Lambeth</c:v>
                </c:pt>
                <c:pt idx="22">
                  <c:v>Haringey</c:v>
                </c:pt>
                <c:pt idx="23">
                  <c:v>Newham</c:v>
                </c:pt>
                <c:pt idx="24">
                  <c:v>Hackney</c:v>
                </c:pt>
                <c:pt idx="25">
                  <c:v>Ealing</c:v>
                </c:pt>
                <c:pt idx="26">
                  <c:v>Hammersmith and Fulham</c:v>
                </c:pt>
                <c:pt idx="27">
                  <c:v>Tower Hamlets</c:v>
                </c:pt>
                <c:pt idx="28">
                  <c:v>Islington</c:v>
                </c:pt>
                <c:pt idx="29">
                  <c:v>Camden</c:v>
                </c:pt>
                <c:pt idx="30">
                  <c:v>Westminster</c:v>
                </c:pt>
                <c:pt idx="31">
                  <c:v>Kensington and Chelsea</c:v>
                </c:pt>
              </c:strCache>
            </c:strRef>
          </c:cat>
          <c:val>
            <c:numRef>
              <c:f>'37'!$AG$27:$AG$58</c:f>
              <c:numCache>
                <c:formatCode>General</c:formatCode>
                <c:ptCount val="32"/>
                <c:pt idx="0">
                  <c:v>73.691569999999999</c:v>
                </c:pt>
                <c:pt idx="1">
                  <c:v>0</c:v>
                </c:pt>
                <c:pt idx="2">
                  <c:v>67.880830000000003</c:v>
                </c:pt>
                <c:pt idx="3">
                  <c:v>0</c:v>
                </c:pt>
                <c:pt idx="4">
                  <c:v>0</c:v>
                </c:pt>
                <c:pt idx="5">
                  <c:v>0</c:v>
                </c:pt>
                <c:pt idx="6">
                  <c:v>0</c:v>
                </c:pt>
                <c:pt idx="7">
                  <c:v>61.571429999999999</c:v>
                </c:pt>
                <c:pt idx="8">
                  <c:v>61.002040000000001</c:v>
                </c:pt>
                <c:pt idx="9">
                  <c:v>60.319859999999998</c:v>
                </c:pt>
                <c:pt idx="10">
                  <c:v>0</c:v>
                </c:pt>
                <c:pt idx="11">
                  <c:v>58.907380000000003</c:v>
                </c:pt>
                <c:pt idx="12">
                  <c:v>0</c:v>
                </c:pt>
                <c:pt idx="13">
                  <c:v>58.209400000000002</c:v>
                </c:pt>
                <c:pt idx="14">
                  <c:v>56.054929999999999</c:v>
                </c:pt>
                <c:pt idx="15">
                  <c:v>55.536720000000003</c:v>
                </c:pt>
                <c:pt idx="16">
                  <c:v>54.210180000000001</c:v>
                </c:pt>
                <c:pt idx="17">
                  <c:v>53.76146</c:v>
                </c:pt>
                <c:pt idx="18">
                  <c:v>53.42398</c:v>
                </c:pt>
                <c:pt idx="19">
                  <c:v>53.251359999999998</c:v>
                </c:pt>
                <c:pt idx="20">
                  <c:v>53.031849999999999</c:v>
                </c:pt>
                <c:pt idx="21">
                  <c:v>52.693519999999999</c:v>
                </c:pt>
                <c:pt idx="22">
                  <c:v>51.43159</c:v>
                </c:pt>
                <c:pt idx="23">
                  <c:v>47.91451</c:v>
                </c:pt>
                <c:pt idx="24">
                  <c:v>47.354390000000002</c:v>
                </c:pt>
                <c:pt idx="25">
                  <c:v>46.876300000000001</c:v>
                </c:pt>
                <c:pt idx="26">
                  <c:v>46.433250000000001</c:v>
                </c:pt>
                <c:pt idx="27">
                  <c:v>46.113909999999997</c:v>
                </c:pt>
                <c:pt idx="28">
                  <c:v>45.866869999999999</c:v>
                </c:pt>
                <c:pt idx="29">
                  <c:v>45.759329999999999</c:v>
                </c:pt>
                <c:pt idx="30">
                  <c:v>39.162970000000001</c:v>
                </c:pt>
                <c:pt idx="31">
                  <c:v>34.269509999999997</c:v>
                </c:pt>
              </c:numCache>
            </c:numRef>
          </c:val>
          <c:extLst>
            <c:ext xmlns:c16="http://schemas.microsoft.com/office/drawing/2014/chart" uri="{C3380CC4-5D6E-409C-BE32-E72D297353CC}">
              <c16:uniqueId val="{00000002-6C94-D741-B9BB-42AB599FAD27}"/>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'37'!$AH$26</c:f>
              <c:strCache>
                <c:ptCount val="1"/>
                <c:pt idx="0">
                  <c:v>London</c:v>
                </c:pt>
              </c:strCache>
            </c:strRef>
          </c:tx>
          <c:spPr>
            <a:ln w="31750">
              <a:solidFill>
                <a:schemeClr val="bg1">
                  <a:lumMod val="50000"/>
                </a:schemeClr>
              </a:solidFill>
              <a:prstDash val="solid"/>
            </a:ln>
          </c:spPr>
          <c:marker>
            <c:symbol val="none"/>
          </c:marker>
          <c:cat>
            <c:strRef>
              <c:f>'37'!$AD$27:$AD$58</c:f>
              <c:strCache>
                <c:ptCount val="32"/>
                <c:pt idx="0">
                  <c:v>Havering</c:v>
                </c:pt>
                <c:pt idx="1">
                  <c:v>Bromley</c:v>
                </c:pt>
                <c:pt idx="2">
                  <c:v>Bexley</c:v>
                </c:pt>
                <c:pt idx="3">
                  <c:v>Sutton</c:v>
                </c:pt>
                <c:pt idx="4">
                  <c:v>Kingston</c:v>
                </c:pt>
                <c:pt idx="5">
                  <c:v>Richmond</c:v>
                </c:pt>
                <c:pt idx="6">
                  <c:v>Harrow</c:v>
                </c:pt>
                <c:pt idx="7">
                  <c:v>Croydon</c:v>
                </c:pt>
                <c:pt idx="8">
                  <c:v>Barking and Dagenham</c:v>
                </c:pt>
                <c:pt idx="9">
                  <c:v>Enfield</c:v>
                </c:pt>
                <c:pt idx="10">
                  <c:v>Merton</c:v>
                </c:pt>
                <c:pt idx="11">
                  <c:v>Redbridge</c:v>
                </c:pt>
                <c:pt idx="12">
                  <c:v>Barnet</c:v>
                </c:pt>
                <c:pt idx="13">
                  <c:v>Waltham Forest</c:v>
                </c:pt>
                <c:pt idx="14">
                  <c:v>Hounslow</c:v>
                </c:pt>
                <c:pt idx="15">
                  <c:v>Hillingdon</c:v>
                </c:pt>
                <c:pt idx="16">
                  <c:v>Wandsworth</c:v>
                </c:pt>
                <c:pt idx="17">
                  <c:v>Greenwich</c:v>
                </c:pt>
                <c:pt idx="18">
                  <c:v>Brent</c:v>
                </c:pt>
                <c:pt idx="19">
                  <c:v>Lewisham</c:v>
                </c:pt>
                <c:pt idx="20">
                  <c:v>Southwark</c:v>
                </c:pt>
                <c:pt idx="21">
                  <c:v>Lambeth</c:v>
                </c:pt>
                <c:pt idx="22">
                  <c:v>Haringey</c:v>
                </c:pt>
                <c:pt idx="23">
                  <c:v>Newham</c:v>
                </c:pt>
                <c:pt idx="24">
                  <c:v>Hackney</c:v>
                </c:pt>
                <c:pt idx="25">
                  <c:v>Ealing</c:v>
                </c:pt>
                <c:pt idx="26">
                  <c:v>Hammersmith and Fulham</c:v>
                </c:pt>
                <c:pt idx="27">
                  <c:v>Tower Hamlets</c:v>
                </c:pt>
                <c:pt idx="28">
                  <c:v>Islington</c:v>
                </c:pt>
                <c:pt idx="29">
                  <c:v>Camden</c:v>
                </c:pt>
                <c:pt idx="30">
                  <c:v>Westminster</c:v>
                </c:pt>
                <c:pt idx="31">
                  <c:v>Kensington and Chelsea</c:v>
                </c:pt>
              </c:strCache>
            </c:strRef>
          </c:cat>
          <c:val>
            <c:numRef>
              <c:f>'37'!$AH$27:$AH$58</c:f>
              <c:numCache>
                <c:formatCode>General</c:formatCode>
                <c:ptCount val="32"/>
                <c:pt idx="0">
                  <c:v>55.83</c:v>
                </c:pt>
                <c:pt idx="1">
                  <c:v>55.83</c:v>
                </c:pt>
                <c:pt idx="2">
                  <c:v>55.83</c:v>
                </c:pt>
                <c:pt idx="3">
                  <c:v>55.83</c:v>
                </c:pt>
                <c:pt idx="4">
                  <c:v>55.83</c:v>
                </c:pt>
                <c:pt idx="5">
                  <c:v>55.83</c:v>
                </c:pt>
                <c:pt idx="6">
                  <c:v>55.83</c:v>
                </c:pt>
                <c:pt idx="7">
                  <c:v>55.83</c:v>
                </c:pt>
                <c:pt idx="8">
                  <c:v>55.83</c:v>
                </c:pt>
                <c:pt idx="9">
                  <c:v>55.83</c:v>
                </c:pt>
                <c:pt idx="10">
                  <c:v>55.83</c:v>
                </c:pt>
                <c:pt idx="11">
                  <c:v>55.83</c:v>
                </c:pt>
                <c:pt idx="12">
                  <c:v>55.83</c:v>
                </c:pt>
                <c:pt idx="13">
                  <c:v>55.83</c:v>
                </c:pt>
                <c:pt idx="14">
                  <c:v>55.83</c:v>
                </c:pt>
                <c:pt idx="15">
                  <c:v>55.83</c:v>
                </c:pt>
                <c:pt idx="16">
                  <c:v>55.83</c:v>
                </c:pt>
                <c:pt idx="17">
                  <c:v>55.83</c:v>
                </c:pt>
                <c:pt idx="18">
                  <c:v>55.83</c:v>
                </c:pt>
                <c:pt idx="19">
                  <c:v>55.83</c:v>
                </c:pt>
                <c:pt idx="20">
                  <c:v>55.83</c:v>
                </c:pt>
                <c:pt idx="21">
                  <c:v>55.83</c:v>
                </c:pt>
                <c:pt idx="22">
                  <c:v>55.83</c:v>
                </c:pt>
                <c:pt idx="23">
                  <c:v>55.83</c:v>
                </c:pt>
                <c:pt idx="24">
                  <c:v>55.83</c:v>
                </c:pt>
                <c:pt idx="25">
                  <c:v>55.83</c:v>
                </c:pt>
                <c:pt idx="26">
                  <c:v>55.83</c:v>
                </c:pt>
                <c:pt idx="27">
                  <c:v>55.83</c:v>
                </c:pt>
                <c:pt idx="28">
                  <c:v>55.83</c:v>
                </c:pt>
                <c:pt idx="29">
                  <c:v>55.83</c:v>
                </c:pt>
                <c:pt idx="30">
                  <c:v>55.83</c:v>
                </c:pt>
                <c:pt idx="31">
                  <c:v>55.83</c:v>
                </c:pt>
              </c:numCache>
            </c:numRef>
          </c:val>
          <c:smooth val="0"/>
          <c:extLst>
            <c:ext xmlns:c16="http://schemas.microsoft.com/office/drawing/2014/chart" uri="{C3380CC4-5D6E-409C-BE32-E72D297353CC}">
              <c16:uniqueId val="{00000003-6C94-D741-B9BB-42AB599FAD27}"/>
            </c:ext>
          </c:extLst>
        </c:ser>
        <c:ser>
          <c:idx val="4"/>
          <c:order val="4"/>
          <c:tx>
            <c:strRef>
              <c:f>'37'!$AI$26</c:f>
              <c:strCache>
                <c:ptCount val="1"/>
                <c:pt idx="0">
                  <c:v>England</c:v>
                </c:pt>
              </c:strCache>
            </c:strRef>
          </c:tx>
          <c:spPr>
            <a:ln w="31750">
              <a:solidFill>
                <a:schemeClr val="tx1"/>
              </a:solidFill>
              <a:prstDash val="solid"/>
            </a:ln>
          </c:spPr>
          <c:marker>
            <c:symbol val="none"/>
          </c:marker>
          <c:cat>
            <c:strRef>
              <c:f>'37'!$AD$27:$AD$58</c:f>
              <c:strCache>
                <c:ptCount val="32"/>
                <c:pt idx="0">
                  <c:v>Havering</c:v>
                </c:pt>
                <c:pt idx="1">
                  <c:v>Bromley</c:v>
                </c:pt>
                <c:pt idx="2">
                  <c:v>Bexley</c:v>
                </c:pt>
                <c:pt idx="3">
                  <c:v>Sutton</c:v>
                </c:pt>
                <c:pt idx="4">
                  <c:v>Kingston</c:v>
                </c:pt>
                <c:pt idx="5">
                  <c:v>Richmond</c:v>
                </c:pt>
                <c:pt idx="6">
                  <c:v>Harrow</c:v>
                </c:pt>
                <c:pt idx="7">
                  <c:v>Croydon</c:v>
                </c:pt>
                <c:pt idx="8">
                  <c:v>Barking and Dagenham</c:v>
                </c:pt>
                <c:pt idx="9">
                  <c:v>Enfield</c:v>
                </c:pt>
                <c:pt idx="10">
                  <c:v>Merton</c:v>
                </c:pt>
                <c:pt idx="11">
                  <c:v>Redbridge</c:v>
                </c:pt>
                <c:pt idx="12">
                  <c:v>Barnet</c:v>
                </c:pt>
                <c:pt idx="13">
                  <c:v>Waltham Forest</c:v>
                </c:pt>
                <c:pt idx="14">
                  <c:v>Hounslow</c:v>
                </c:pt>
                <c:pt idx="15">
                  <c:v>Hillingdon</c:v>
                </c:pt>
                <c:pt idx="16">
                  <c:v>Wandsworth</c:v>
                </c:pt>
                <c:pt idx="17">
                  <c:v>Greenwich</c:v>
                </c:pt>
                <c:pt idx="18">
                  <c:v>Brent</c:v>
                </c:pt>
                <c:pt idx="19">
                  <c:v>Lewisham</c:v>
                </c:pt>
                <c:pt idx="20">
                  <c:v>Southwark</c:v>
                </c:pt>
                <c:pt idx="21">
                  <c:v>Lambeth</c:v>
                </c:pt>
                <c:pt idx="22">
                  <c:v>Haringey</c:v>
                </c:pt>
                <c:pt idx="23">
                  <c:v>Newham</c:v>
                </c:pt>
                <c:pt idx="24">
                  <c:v>Hackney</c:v>
                </c:pt>
                <c:pt idx="25">
                  <c:v>Ealing</c:v>
                </c:pt>
                <c:pt idx="26">
                  <c:v>Hammersmith and Fulham</c:v>
                </c:pt>
                <c:pt idx="27">
                  <c:v>Tower Hamlets</c:v>
                </c:pt>
                <c:pt idx="28">
                  <c:v>Islington</c:v>
                </c:pt>
                <c:pt idx="29">
                  <c:v>Camden</c:v>
                </c:pt>
                <c:pt idx="30">
                  <c:v>Westminster</c:v>
                </c:pt>
                <c:pt idx="31">
                  <c:v>Kensington and Chelsea</c:v>
                </c:pt>
              </c:strCache>
            </c:strRef>
          </c:cat>
          <c:val>
            <c:numRef>
              <c:f>'37'!$AI$27:$AI$58</c:f>
              <c:numCache>
                <c:formatCode>General</c:formatCode>
                <c:ptCount val="32"/>
                <c:pt idx="0">
                  <c:v>66.25</c:v>
                </c:pt>
                <c:pt idx="1">
                  <c:v>66.25</c:v>
                </c:pt>
                <c:pt idx="2">
                  <c:v>66.25</c:v>
                </c:pt>
                <c:pt idx="3">
                  <c:v>66.25</c:v>
                </c:pt>
                <c:pt idx="4">
                  <c:v>66.25</c:v>
                </c:pt>
                <c:pt idx="5">
                  <c:v>66.25</c:v>
                </c:pt>
                <c:pt idx="6">
                  <c:v>66.25</c:v>
                </c:pt>
                <c:pt idx="7">
                  <c:v>66.25</c:v>
                </c:pt>
                <c:pt idx="8">
                  <c:v>66.25</c:v>
                </c:pt>
                <c:pt idx="9">
                  <c:v>66.25</c:v>
                </c:pt>
                <c:pt idx="10">
                  <c:v>66.25</c:v>
                </c:pt>
                <c:pt idx="11">
                  <c:v>66.25</c:v>
                </c:pt>
                <c:pt idx="12">
                  <c:v>66.25</c:v>
                </c:pt>
                <c:pt idx="13">
                  <c:v>66.25</c:v>
                </c:pt>
                <c:pt idx="14">
                  <c:v>66.25</c:v>
                </c:pt>
                <c:pt idx="15">
                  <c:v>66.25</c:v>
                </c:pt>
                <c:pt idx="16">
                  <c:v>66.25</c:v>
                </c:pt>
                <c:pt idx="17">
                  <c:v>66.25</c:v>
                </c:pt>
                <c:pt idx="18">
                  <c:v>66.25</c:v>
                </c:pt>
                <c:pt idx="19">
                  <c:v>66.25</c:v>
                </c:pt>
                <c:pt idx="20">
                  <c:v>66.25</c:v>
                </c:pt>
                <c:pt idx="21">
                  <c:v>66.25</c:v>
                </c:pt>
                <c:pt idx="22">
                  <c:v>66.25</c:v>
                </c:pt>
                <c:pt idx="23">
                  <c:v>66.25</c:v>
                </c:pt>
                <c:pt idx="24">
                  <c:v>66.25</c:v>
                </c:pt>
                <c:pt idx="25">
                  <c:v>66.25</c:v>
                </c:pt>
                <c:pt idx="26">
                  <c:v>66.25</c:v>
                </c:pt>
                <c:pt idx="27">
                  <c:v>66.25</c:v>
                </c:pt>
                <c:pt idx="28">
                  <c:v>66.25</c:v>
                </c:pt>
                <c:pt idx="29">
                  <c:v>66.25</c:v>
                </c:pt>
                <c:pt idx="30">
                  <c:v>66.25</c:v>
                </c:pt>
                <c:pt idx="31">
                  <c:v>66.25</c:v>
                </c:pt>
              </c:numCache>
            </c:numRef>
          </c:val>
          <c:smooth val="0"/>
          <c:extLst>
            <c:ext xmlns:c16="http://schemas.microsoft.com/office/drawing/2014/chart" uri="{C3380CC4-5D6E-409C-BE32-E72D297353CC}">
              <c16:uniqueId val="{00000004-6C94-D741-B9BB-42AB599FAD27}"/>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'37'!$U$4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'37'!$Y$1</c:f>
              <c:strCache>
                <c:ptCount val="1"/>
                <c:pt idx="0">
                  <c:v>England</c:v>
                </c:pt>
              </c:strCache>
            </c:strRef>
          </c:tx>
          <c:spPr>
            <a:ln w="38100">
              <a:solidFill>
                <a:schemeClr val="tx1"/>
              </a:solidFill>
              <a:prstDash val="solid"/>
            </a:ln>
          </c:spPr>
          <c:marker>
            <c:symbol val="none"/>
          </c:marker>
          <c:cat>
            <c:strRef>
              <c:f>'37'!$X$2:$X$15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'37'!$Y$2:$Y$15</c:f>
              <c:numCache>
                <c:formatCode>General</c:formatCode>
                <c:ptCount val="14"/>
                <c:pt idx="0">
                  <c:v>76.91</c:v>
                </c:pt>
                <c:pt idx="1">
                  <c:v>77.13</c:v>
                </c:pt>
                <c:pt idx="2">
                  <c:v>76.92</c:v>
                </c:pt>
                <c:pt idx="3">
                  <c:v>76.319999999999993</c:v>
                </c:pt>
                <c:pt idx="4">
                  <c:v>75.900000000000006</c:v>
                </c:pt>
                <c:pt idx="5">
                  <c:v>75.400000000000006</c:v>
                </c:pt>
                <c:pt idx="6">
                  <c:v>75.47</c:v>
                </c:pt>
                <c:pt idx="7">
                  <c:v>75.36</c:v>
                </c:pt>
                <c:pt idx="8">
                  <c:v>74.900000000000006</c:v>
                </c:pt>
                <c:pt idx="9">
                  <c:v>74.45</c:v>
                </c:pt>
                <c:pt idx="10">
                  <c:v>74.05</c:v>
                </c:pt>
                <c:pt idx="11">
                  <c:v>64.14</c:v>
                </c:pt>
                <c:pt idx="12">
                  <c:v>65.239999999999995</c:v>
                </c:pt>
                <c:pt idx="13">
                  <c:v>66.25</c:v>
                </c:pt>
              </c:numCache>
            </c:numRef>
          </c:val>
          <c:smooth val="0"/>
          <c:extLst>
            <c:ext xmlns:c16="http://schemas.microsoft.com/office/drawing/2014/chart" uri="{C3380CC4-5D6E-409C-BE32-E72D297353CC}">
              <c16:uniqueId val="{00000000-D777-9C47-8470-BC984E8CB2E2}"/>
            </c:ext>
          </c:extLst>
        </c:ser>
        <c:ser>
          <c:idx val="1"/>
          <c:order val="1"/>
          <c:tx>
            <c:strRef>
              <c:f>'37'!$Z$1</c:f>
              <c:strCache>
                <c:ptCount val="1"/>
                <c:pt idx="0">
                  <c:v>London</c:v>
                </c:pt>
              </c:strCache>
            </c:strRef>
          </c:tx>
          <c:spPr>
            <a:ln w="38100">
              <a:solidFill>
                <a:schemeClr val="bg1">
                  <a:lumMod val="50000"/>
                </a:schemeClr>
              </a:solidFill>
              <a:prstDash val="solid"/>
            </a:ln>
          </c:spPr>
          <c:marker>
            <c:symbol val="none"/>
          </c:marker>
          <c:cat>
            <c:strRef>
              <c:f>'37'!$X$2:$X$15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'37'!$Z$2:$Z$15</c:f>
              <c:numCache>
                <c:formatCode>General</c:formatCode>
                <c:ptCount val="14"/>
                <c:pt idx="0">
                  <c:v>66.91</c:v>
                </c:pt>
                <c:pt idx="1">
                  <c:v>68.73</c:v>
                </c:pt>
                <c:pt idx="2">
                  <c:v>69.150000000000006</c:v>
                </c:pt>
                <c:pt idx="3">
                  <c:v>68.569999999999993</c:v>
                </c:pt>
                <c:pt idx="4">
                  <c:v>68.91</c:v>
                </c:pt>
                <c:pt idx="5">
                  <c:v>68.3</c:v>
                </c:pt>
                <c:pt idx="6">
                  <c:v>69.209999999999994</c:v>
                </c:pt>
                <c:pt idx="7">
                  <c:v>69.42</c:v>
                </c:pt>
                <c:pt idx="8">
                  <c:v>69.3</c:v>
                </c:pt>
                <c:pt idx="9">
                  <c:v>67.319999999999993</c:v>
                </c:pt>
                <c:pt idx="10">
                  <c:v>67.23</c:v>
                </c:pt>
                <c:pt idx="11">
                  <c:v>55.17</c:v>
                </c:pt>
                <c:pt idx="12">
                  <c:v>55.51</c:v>
                </c:pt>
                <c:pt idx="13">
                  <c:v>55.83</c:v>
                </c:pt>
              </c:numCache>
            </c:numRef>
          </c:val>
          <c:smooth val="0"/>
          <c:extLst>
            <c:ext xmlns:c16="http://schemas.microsoft.com/office/drawing/2014/chart" uri="{C3380CC4-5D6E-409C-BE32-E72D297353CC}">
              <c16:uniqueId val="{00000001-D777-9C47-8470-BC984E8CB2E2}"/>
            </c:ext>
          </c:extLst>
        </c:ser>
        <c:ser>
          <c:idx val="2"/>
          <c:order val="2"/>
          <c:tx>
            <c:strRef>
              <c:f>'37'!$AA$1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'37'!$X$2:$X$15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'37'!$AA$2:$AA$15</c:f>
              <c:numCache>
                <c:formatCode>General</c:formatCode>
                <c:ptCount val="14"/>
                <c:pt idx="0">
                  <c:v>72.23</c:v>
                </c:pt>
                <c:pt idx="1">
                  <c:v>72.8</c:v>
                </c:pt>
                <c:pt idx="2">
                  <c:v>72.59</c:v>
                </c:pt>
                <c:pt idx="3">
                  <c:v>70.34</c:v>
                </c:pt>
                <c:pt idx="4">
                  <c:v>70.680000000000007</c:v>
                </c:pt>
                <c:pt idx="5">
                  <c:v>72.7</c:v>
                </c:pt>
                <c:pt idx="6">
                  <c:v>72.89</c:v>
                </c:pt>
                <c:pt idx="7">
                  <c:v>72.5</c:v>
                </c:pt>
                <c:pt idx="8">
                  <c:v>72.400000000000006</c:v>
                </c:pt>
                <c:pt idx="9">
                  <c:v>73.849999999999994</c:v>
                </c:pt>
                <c:pt idx="10">
                  <c:v>73.540000000000006</c:v>
                </c:pt>
                <c:pt idx="11">
                  <c:v>52.48</c:v>
                </c:pt>
                <c:pt idx="12">
                  <c:v>58.45</c:v>
                </c:pt>
                <c:pt idx="13">
                  <c:v>63.777880000000003</c:v>
                </c:pt>
              </c:numCache>
            </c:numRef>
          </c:val>
          <c:smooth val="0"/>
          <c:extLst>
            <c:ext xmlns:c16="http://schemas.microsoft.com/office/drawing/2014/chart" uri="{C3380CC4-5D6E-409C-BE32-E72D297353CC}">
              <c16:uniqueId val="{00000002-D777-9C47-8470-BC984E8CB2E2}"/>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'37'!$U$4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'38'!$AE$26</c:f>
              <c:strCache>
                <c:ptCount val="1"/>
                <c:pt idx="0">
                  <c:v>Richmond</c:v>
                </c:pt>
              </c:strCache>
            </c:strRef>
          </c:tx>
          <c:spPr>
            <a:solidFill>
              <a:srgbClr val="7030A0"/>
            </a:solidFill>
            <a:ln>
              <a:solidFill>
                <a:schemeClr val="accent4">
                  <a:lumMod val="50000"/>
                </a:schemeClr>
              </a:solidFill>
              <a:prstDash val="solid"/>
            </a:ln>
          </c:spPr>
          <c:invertIfNegative val="0"/>
          <c:cat>
            <c:strRef>
              <c:f>'38'!$AD$27:$AD$58</c:f>
              <c:strCache>
                <c:ptCount val="32"/>
                <c:pt idx="0">
                  <c:v>Bromley</c:v>
                </c:pt>
                <c:pt idx="1">
                  <c:v>Bexley</c:v>
                </c:pt>
                <c:pt idx="2">
                  <c:v>Sutton</c:v>
                </c:pt>
                <c:pt idx="3">
                  <c:v>Havering</c:v>
                </c:pt>
                <c:pt idx="4">
                  <c:v>Richmond</c:v>
                </c:pt>
                <c:pt idx="5">
                  <c:v>Kingston</c:v>
                </c:pt>
                <c:pt idx="6">
                  <c:v>Merton</c:v>
                </c:pt>
                <c:pt idx="7">
                  <c:v>Croydon</c:v>
                </c:pt>
                <c:pt idx="8">
                  <c:v>Enfield</c:v>
                </c:pt>
                <c:pt idx="9">
                  <c:v>Barnet</c:v>
                </c:pt>
                <c:pt idx="10">
                  <c:v>Harrow</c:v>
                </c:pt>
                <c:pt idx="11">
                  <c:v>Hillingdon</c:v>
                </c:pt>
                <c:pt idx="12">
                  <c:v>Greenwich</c:v>
                </c:pt>
                <c:pt idx="13">
                  <c:v>Hounslow</c:v>
                </c:pt>
                <c:pt idx="14">
                  <c:v>Wandsworth</c:v>
                </c:pt>
                <c:pt idx="15">
                  <c:v>Ealing</c:v>
                </c:pt>
                <c:pt idx="16">
                  <c:v>Redbridge</c:v>
                </c:pt>
                <c:pt idx="17">
                  <c:v>Lewisham</c:v>
                </c:pt>
                <c:pt idx="18">
                  <c:v>Waltham Forest</c:v>
                </c:pt>
                <c:pt idx="19">
                  <c:v>Islington</c:v>
                </c:pt>
                <c:pt idx="20">
                  <c:v>Southwark</c:v>
                </c:pt>
                <c:pt idx="21">
                  <c:v>Haringey</c:v>
                </c:pt>
                <c:pt idx="22">
                  <c:v>Lambeth</c:v>
                </c:pt>
                <c:pt idx="23">
                  <c:v>Brent</c:v>
                </c:pt>
                <c:pt idx="24">
                  <c:v>Camden</c:v>
                </c:pt>
                <c:pt idx="25">
                  <c:v>Barking and Dagenham</c:v>
                </c:pt>
                <c:pt idx="26">
                  <c:v>Hackney</c:v>
                </c:pt>
                <c:pt idx="27">
                  <c:v>Hammersmith and Fulham</c:v>
                </c:pt>
                <c:pt idx="28">
                  <c:v>Newham</c:v>
                </c:pt>
                <c:pt idx="29">
                  <c:v>Tower Hamlets</c:v>
                </c:pt>
                <c:pt idx="30">
                  <c:v>Kensington and Chelsea</c:v>
                </c:pt>
                <c:pt idx="31">
                  <c:v>Westminster</c:v>
                </c:pt>
              </c:strCache>
            </c:strRef>
          </c:cat>
          <c:val>
            <c:numRef>
              <c:f>'38'!$AE$27:$AE$58</c:f>
              <c:numCache>
                <c:formatCode>General</c:formatCode>
                <c:ptCount val="32"/>
                <c:pt idx="0">
                  <c:v>0</c:v>
                </c:pt>
                <c:pt idx="1">
                  <c:v>0</c:v>
                </c:pt>
                <c:pt idx="2">
                  <c:v>0</c:v>
                </c:pt>
                <c:pt idx="3">
                  <c:v>0</c:v>
                </c:pt>
                <c:pt idx="4">
                  <c:v>70.143289999999993</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777C-B143-AFD5-33ECF3D887DF}"/>
            </c:ext>
          </c:extLst>
        </c:ser>
        <c:ser>
          <c:idx val="1"/>
          <c:order val="1"/>
          <c:tx>
            <c:strRef>
              <c:f>'38'!$AF$26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'38'!$AD$27:$AD$58</c:f>
              <c:strCache>
                <c:ptCount val="32"/>
                <c:pt idx="0">
                  <c:v>Bromley</c:v>
                </c:pt>
                <c:pt idx="1">
                  <c:v>Bexley</c:v>
                </c:pt>
                <c:pt idx="2">
                  <c:v>Sutton</c:v>
                </c:pt>
                <c:pt idx="3">
                  <c:v>Havering</c:v>
                </c:pt>
                <c:pt idx="4">
                  <c:v>Richmond</c:v>
                </c:pt>
                <c:pt idx="5">
                  <c:v>Kingston</c:v>
                </c:pt>
                <c:pt idx="6">
                  <c:v>Merton</c:v>
                </c:pt>
                <c:pt idx="7">
                  <c:v>Croydon</c:v>
                </c:pt>
                <c:pt idx="8">
                  <c:v>Enfield</c:v>
                </c:pt>
                <c:pt idx="9">
                  <c:v>Barnet</c:v>
                </c:pt>
                <c:pt idx="10">
                  <c:v>Harrow</c:v>
                </c:pt>
                <c:pt idx="11">
                  <c:v>Hillingdon</c:v>
                </c:pt>
                <c:pt idx="12">
                  <c:v>Greenwich</c:v>
                </c:pt>
                <c:pt idx="13">
                  <c:v>Hounslow</c:v>
                </c:pt>
                <c:pt idx="14">
                  <c:v>Wandsworth</c:v>
                </c:pt>
                <c:pt idx="15">
                  <c:v>Ealing</c:v>
                </c:pt>
                <c:pt idx="16">
                  <c:v>Redbridge</c:v>
                </c:pt>
                <c:pt idx="17">
                  <c:v>Lewisham</c:v>
                </c:pt>
                <c:pt idx="18">
                  <c:v>Waltham Forest</c:v>
                </c:pt>
                <c:pt idx="19">
                  <c:v>Islington</c:v>
                </c:pt>
                <c:pt idx="20">
                  <c:v>Southwark</c:v>
                </c:pt>
                <c:pt idx="21">
                  <c:v>Haringey</c:v>
                </c:pt>
                <c:pt idx="22">
                  <c:v>Lambeth</c:v>
                </c:pt>
                <c:pt idx="23">
                  <c:v>Brent</c:v>
                </c:pt>
                <c:pt idx="24">
                  <c:v>Camden</c:v>
                </c:pt>
                <c:pt idx="25">
                  <c:v>Barking and Dagenham</c:v>
                </c:pt>
                <c:pt idx="26">
                  <c:v>Hackney</c:v>
                </c:pt>
                <c:pt idx="27">
                  <c:v>Hammersmith and Fulham</c:v>
                </c:pt>
                <c:pt idx="28">
                  <c:v>Newham</c:v>
                </c:pt>
                <c:pt idx="29">
                  <c:v>Tower Hamlets</c:v>
                </c:pt>
                <c:pt idx="30">
                  <c:v>Kensington and Chelsea</c:v>
                </c:pt>
                <c:pt idx="31">
                  <c:v>Westminster</c:v>
                </c:pt>
              </c:strCache>
            </c:strRef>
          </c:cat>
          <c:val>
            <c:numRef>
              <c:f>'38'!$AF$27:$AF$58</c:f>
              <c:numCache>
                <c:formatCode>General</c:formatCode>
                <c:ptCount val="32"/>
                <c:pt idx="0">
                  <c:v>73.947670000000002</c:v>
                </c:pt>
                <c:pt idx="1">
                  <c:v>0</c:v>
                </c:pt>
                <c:pt idx="2">
                  <c:v>70.797669999999997</c:v>
                </c:pt>
                <c:pt idx="3">
                  <c:v>0</c:v>
                </c:pt>
                <c:pt idx="4">
                  <c:v>0</c:v>
                </c:pt>
                <c:pt idx="5">
                  <c:v>69.981939999999994</c:v>
                </c:pt>
                <c:pt idx="6">
                  <c:v>65.945279999999997</c:v>
                </c:pt>
                <c:pt idx="7">
                  <c:v>0</c:v>
                </c:pt>
                <c:pt idx="8">
                  <c:v>0</c:v>
                </c:pt>
                <c:pt idx="9">
                  <c:v>65.179879999999997</c:v>
                </c:pt>
                <c:pt idx="10">
                  <c:v>64.988590000000002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777C-B143-AFD5-33ECF3D887DF}"/>
            </c:ext>
          </c:extLst>
        </c:ser>
        <c:ser>
          <c:idx val="2"/>
          <c:order val="2"/>
          <c:tx>
            <c:strRef>
              <c:f>'38'!$AG$26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'38'!$AD$27:$AD$58</c:f>
              <c:strCache>
                <c:ptCount val="32"/>
                <c:pt idx="0">
                  <c:v>Bromley</c:v>
                </c:pt>
                <c:pt idx="1">
                  <c:v>Bexley</c:v>
                </c:pt>
                <c:pt idx="2">
                  <c:v>Sutton</c:v>
                </c:pt>
                <c:pt idx="3">
                  <c:v>Havering</c:v>
                </c:pt>
                <c:pt idx="4">
                  <c:v>Richmond</c:v>
                </c:pt>
                <c:pt idx="5">
                  <c:v>Kingston</c:v>
                </c:pt>
                <c:pt idx="6">
                  <c:v>Merton</c:v>
                </c:pt>
                <c:pt idx="7">
                  <c:v>Croydon</c:v>
                </c:pt>
                <c:pt idx="8">
                  <c:v>Enfield</c:v>
                </c:pt>
                <c:pt idx="9">
                  <c:v>Barnet</c:v>
                </c:pt>
                <c:pt idx="10">
                  <c:v>Harrow</c:v>
                </c:pt>
                <c:pt idx="11">
                  <c:v>Hillingdon</c:v>
                </c:pt>
                <c:pt idx="12">
                  <c:v>Greenwich</c:v>
                </c:pt>
                <c:pt idx="13">
                  <c:v>Hounslow</c:v>
                </c:pt>
                <c:pt idx="14">
                  <c:v>Wandsworth</c:v>
                </c:pt>
                <c:pt idx="15">
                  <c:v>Ealing</c:v>
                </c:pt>
                <c:pt idx="16">
                  <c:v>Redbridge</c:v>
                </c:pt>
                <c:pt idx="17">
                  <c:v>Lewisham</c:v>
                </c:pt>
                <c:pt idx="18">
                  <c:v>Waltham Forest</c:v>
                </c:pt>
                <c:pt idx="19">
                  <c:v>Islington</c:v>
                </c:pt>
                <c:pt idx="20">
                  <c:v>Southwark</c:v>
                </c:pt>
                <c:pt idx="21">
                  <c:v>Haringey</c:v>
                </c:pt>
                <c:pt idx="22">
                  <c:v>Lambeth</c:v>
                </c:pt>
                <c:pt idx="23">
                  <c:v>Brent</c:v>
                </c:pt>
                <c:pt idx="24">
                  <c:v>Camden</c:v>
                </c:pt>
                <c:pt idx="25">
                  <c:v>Barking and Dagenham</c:v>
                </c:pt>
                <c:pt idx="26">
                  <c:v>Hackney</c:v>
                </c:pt>
                <c:pt idx="27">
                  <c:v>Hammersmith and Fulham</c:v>
                </c:pt>
                <c:pt idx="28">
                  <c:v>Newham</c:v>
                </c:pt>
                <c:pt idx="29">
                  <c:v>Tower Hamlets</c:v>
                </c:pt>
                <c:pt idx="30">
                  <c:v>Kensington and Chelsea</c:v>
                </c:pt>
                <c:pt idx="31">
                  <c:v>Westminster</c:v>
                </c:pt>
              </c:strCache>
            </c:strRef>
          </c:cat>
          <c:val>
            <c:numRef>
              <c:f>'38'!$AG$27:$AG$58</c:f>
              <c:numCache>
                <c:formatCode>General</c:formatCode>
                <c:ptCount val="32"/>
                <c:pt idx="0">
                  <c:v>0</c:v>
                </c:pt>
                <c:pt idx="1">
                  <c:v>70.982330000000005</c:v>
                </c:pt>
                <c:pt idx="2">
                  <c:v>0</c:v>
                </c:pt>
                <c:pt idx="3">
                  <c:v>70.730130000000003</c:v>
                </c:pt>
                <c:pt idx="4">
                  <c:v>0</c:v>
                </c:pt>
                <c:pt idx="5">
                  <c:v>0</c:v>
                </c:pt>
                <c:pt idx="6">
                  <c:v>0</c:v>
                </c:pt>
                <c:pt idx="7">
                  <c:v>65.558250000000001</c:v>
                </c:pt>
                <c:pt idx="8">
                  <c:v>65.365350000000007</c:v>
                </c:pt>
                <c:pt idx="9">
                  <c:v>0</c:v>
                </c:pt>
                <c:pt idx="10">
                  <c:v>0</c:v>
                </c:pt>
                <c:pt idx="11">
                  <c:v>64.785129999999995</c:v>
                </c:pt>
                <c:pt idx="12">
                  <c:v>64.68289</c:v>
                </c:pt>
                <c:pt idx="13">
                  <c:v>63.968820000000001</c:v>
                </c:pt>
                <c:pt idx="14">
                  <c:v>63.675739999999998</c:v>
                </c:pt>
                <c:pt idx="15">
                  <c:v>63.229689999999998</c:v>
                </c:pt>
                <c:pt idx="16">
                  <c:v>63.042490000000001</c:v>
                </c:pt>
                <c:pt idx="17">
                  <c:v>61.386859999999999</c:v>
                </c:pt>
                <c:pt idx="18">
                  <c:v>61.261319999999998</c:v>
                </c:pt>
                <c:pt idx="19">
                  <c:v>61.107979999999998</c:v>
                </c:pt>
                <c:pt idx="20">
                  <c:v>60.99071</c:v>
                </c:pt>
                <c:pt idx="21">
                  <c:v>60.47307</c:v>
                </c:pt>
                <c:pt idx="22">
                  <c:v>60.154200000000003</c:v>
                </c:pt>
                <c:pt idx="23">
                  <c:v>59.90934</c:v>
                </c:pt>
                <c:pt idx="24">
                  <c:v>59.040349999999997</c:v>
                </c:pt>
                <c:pt idx="25">
                  <c:v>58.90963</c:v>
                </c:pt>
                <c:pt idx="26">
                  <c:v>58.164900000000003</c:v>
                </c:pt>
                <c:pt idx="27">
                  <c:v>57.854219999999998</c:v>
                </c:pt>
                <c:pt idx="28">
                  <c:v>56.505949999999999</c:v>
                </c:pt>
                <c:pt idx="29">
                  <c:v>55.01643</c:v>
                </c:pt>
                <c:pt idx="30">
                  <c:v>53.806829999999998</c:v>
                </c:pt>
                <c:pt idx="31">
                  <c:v>53.272930000000002</c:v>
                </c:pt>
              </c:numCache>
            </c:numRef>
          </c:val>
          <c:extLst>
            <c:ext xmlns:c16="http://schemas.microsoft.com/office/drawing/2014/chart" uri="{C3380CC4-5D6E-409C-BE32-E72D297353CC}">
              <c16:uniqueId val="{00000002-777C-B143-AFD5-33ECF3D887DF}"/>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'38'!$AH$26</c:f>
              <c:strCache>
                <c:ptCount val="1"/>
                <c:pt idx="0">
                  <c:v>London</c:v>
                </c:pt>
              </c:strCache>
            </c:strRef>
          </c:tx>
          <c:spPr>
            <a:ln w="31750">
              <a:solidFill>
                <a:schemeClr val="bg1">
                  <a:lumMod val="50000"/>
                </a:schemeClr>
              </a:solidFill>
              <a:prstDash val="solid"/>
            </a:ln>
          </c:spPr>
          <c:marker>
            <c:symbol val="none"/>
          </c:marker>
          <c:cat>
            <c:strRef>
              <c:f>'38'!$AD$27:$AD$58</c:f>
              <c:strCache>
                <c:ptCount val="32"/>
                <c:pt idx="0">
                  <c:v>Bromley</c:v>
                </c:pt>
                <c:pt idx="1">
                  <c:v>Bexley</c:v>
                </c:pt>
                <c:pt idx="2">
                  <c:v>Sutton</c:v>
                </c:pt>
                <c:pt idx="3">
                  <c:v>Havering</c:v>
                </c:pt>
                <c:pt idx="4">
                  <c:v>Richmond</c:v>
                </c:pt>
                <c:pt idx="5">
                  <c:v>Kingston</c:v>
                </c:pt>
                <c:pt idx="6">
                  <c:v>Merton</c:v>
                </c:pt>
                <c:pt idx="7">
                  <c:v>Croydon</c:v>
                </c:pt>
                <c:pt idx="8">
                  <c:v>Enfield</c:v>
                </c:pt>
                <c:pt idx="9">
                  <c:v>Barnet</c:v>
                </c:pt>
                <c:pt idx="10">
                  <c:v>Harrow</c:v>
                </c:pt>
                <c:pt idx="11">
                  <c:v>Hillingdon</c:v>
                </c:pt>
                <c:pt idx="12">
                  <c:v>Greenwich</c:v>
                </c:pt>
                <c:pt idx="13">
                  <c:v>Hounslow</c:v>
                </c:pt>
                <c:pt idx="14">
                  <c:v>Wandsworth</c:v>
                </c:pt>
                <c:pt idx="15">
                  <c:v>Ealing</c:v>
                </c:pt>
                <c:pt idx="16">
                  <c:v>Redbridge</c:v>
                </c:pt>
                <c:pt idx="17">
                  <c:v>Lewisham</c:v>
                </c:pt>
                <c:pt idx="18">
                  <c:v>Waltham Forest</c:v>
                </c:pt>
                <c:pt idx="19">
                  <c:v>Islington</c:v>
                </c:pt>
                <c:pt idx="20">
                  <c:v>Southwark</c:v>
                </c:pt>
                <c:pt idx="21">
                  <c:v>Haringey</c:v>
                </c:pt>
                <c:pt idx="22">
                  <c:v>Lambeth</c:v>
                </c:pt>
                <c:pt idx="23">
                  <c:v>Brent</c:v>
                </c:pt>
                <c:pt idx="24">
                  <c:v>Camden</c:v>
                </c:pt>
                <c:pt idx="25">
                  <c:v>Barking and Dagenham</c:v>
                </c:pt>
                <c:pt idx="26">
                  <c:v>Hackney</c:v>
                </c:pt>
                <c:pt idx="27">
                  <c:v>Hammersmith and Fulham</c:v>
                </c:pt>
                <c:pt idx="28">
                  <c:v>Newham</c:v>
                </c:pt>
                <c:pt idx="29">
                  <c:v>Tower Hamlets</c:v>
                </c:pt>
                <c:pt idx="30">
                  <c:v>Kensington and Chelsea</c:v>
                </c:pt>
                <c:pt idx="31">
                  <c:v>Westminster</c:v>
                </c:pt>
              </c:strCache>
            </c:strRef>
          </c:cat>
          <c:val>
            <c:numRef>
              <c:f>'38'!$AH$27:$AH$58</c:f>
              <c:numCache>
                <c:formatCode>General</c:formatCode>
                <c:ptCount val="32"/>
                <c:pt idx="0">
                  <c:v>63.48</c:v>
                </c:pt>
                <c:pt idx="1">
                  <c:v>63.48</c:v>
                </c:pt>
                <c:pt idx="2">
                  <c:v>63.48</c:v>
                </c:pt>
                <c:pt idx="3">
                  <c:v>63.48</c:v>
                </c:pt>
                <c:pt idx="4">
                  <c:v>63.48</c:v>
                </c:pt>
                <c:pt idx="5">
                  <c:v>63.48</c:v>
                </c:pt>
                <c:pt idx="6">
                  <c:v>63.48</c:v>
                </c:pt>
                <c:pt idx="7">
                  <c:v>63.48</c:v>
                </c:pt>
                <c:pt idx="8">
                  <c:v>63.48</c:v>
                </c:pt>
                <c:pt idx="9">
                  <c:v>63.48</c:v>
                </c:pt>
                <c:pt idx="10">
                  <c:v>63.48</c:v>
                </c:pt>
                <c:pt idx="11">
                  <c:v>63.48</c:v>
                </c:pt>
                <c:pt idx="12">
                  <c:v>63.48</c:v>
                </c:pt>
                <c:pt idx="13">
                  <c:v>63.48</c:v>
                </c:pt>
                <c:pt idx="14">
                  <c:v>63.48</c:v>
                </c:pt>
                <c:pt idx="15">
                  <c:v>63.48</c:v>
                </c:pt>
                <c:pt idx="16">
                  <c:v>63.48</c:v>
                </c:pt>
                <c:pt idx="17">
                  <c:v>63.48</c:v>
                </c:pt>
                <c:pt idx="18">
                  <c:v>63.48</c:v>
                </c:pt>
                <c:pt idx="19">
                  <c:v>63.48</c:v>
                </c:pt>
                <c:pt idx="20">
                  <c:v>63.48</c:v>
                </c:pt>
                <c:pt idx="21">
                  <c:v>63.48</c:v>
                </c:pt>
                <c:pt idx="22">
                  <c:v>63.48</c:v>
                </c:pt>
                <c:pt idx="23">
                  <c:v>63.48</c:v>
                </c:pt>
                <c:pt idx="24">
                  <c:v>63.48</c:v>
                </c:pt>
                <c:pt idx="25">
                  <c:v>63.48</c:v>
                </c:pt>
                <c:pt idx="26">
                  <c:v>63.48</c:v>
                </c:pt>
                <c:pt idx="27">
                  <c:v>63.48</c:v>
                </c:pt>
                <c:pt idx="28">
                  <c:v>63.48</c:v>
                </c:pt>
                <c:pt idx="29">
                  <c:v>63.48</c:v>
                </c:pt>
                <c:pt idx="30">
                  <c:v>63.48</c:v>
                </c:pt>
                <c:pt idx="31">
                  <c:v>63.48</c:v>
                </c:pt>
              </c:numCache>
            </c:numRef>
          </c:val>
          <c:smooth val="0"/>
          <c:extLst>
            <c:ext xmlns:c16="http://schemas.microsoft.com/office/drawing/2014/chart" uri="{C3380CC4-5D6E-409C-BE32-E72D297353CC}">
              <c16:uniqueId val="{00000003-777C-B143-AFD5-33ECF3D887DF}"/>
            </c:ext>
          </c:extLst>
        </c:ser>
        <c:ser>
          <c:idx val="4"/>
          <c:order val="4"/>
          <c:tx>
            <c:strRef>
              <c:f>'38'!$AI$26</c:f>
              <c:strCache>
                <c:ptCount val="1"/>
                <c:pt idx="0">
                  <c:v>England</c:v>
                </c:pt>
              </c:strCache>
            </c:strRef>
          </c:tx>
          <c:spPr>
            <a:ln w="31750">
              <a:solidFill>
                <a:schemeClr val="tx1"/>
              </a:solidFill>
              <a:prstDash val="solid"/>
            </a:ln>
          </c:spPr>
          <c:marker>
            <c:symbol val="none"/>
          </c:marker>
          <c:cat>
            <c:strRef>
              <c:f>'38'!$AD$27:$AD$58</c:f>
              <c:strCache>
                <c:ptCount val="32"/>
                <c:pt idx="0">
                  <c:v>Bromley</c:v>
                </c:pt>
                <c:pt idx="1">
                  <c:v>Bexley</c:v>
                </c:pt>
                <c:pt idx="2">
                  <c:v>Sutton</c:v>
                </c:pt>
                <c:pt idx="3">
                  <c:v>Havering</c:v>
                </c:pt>
                <c:pt idx="4">
                  <c:v>Richmond</c:v>
                </c:pt>
                <c:pt idx="5">
                  <c:v>Kingston</c:v>
                </c:pt>
                <c:pt idx="6">
                  <c:v>Merton</c:v>
                </c:pt>
                <c:pt idx="7">
                  <c:v>Croydon</c:v>
                </c:pt>
                <c:pt idx="8">
                  <c:v>Enfield</c:v>
                </c:pt>
                <c:pt idx="9">
                  <c:v>Barnet</c:v>
                </c:pt>
                <c:pt idx="10">
                  <c:v>Harrow</c:v>
                </c:pt>
                <c:pt idx="11">
                  <c:v>Hillingdon</c:v>
                </c:pt>
                <c:pt idx="12">
                  <c:v>Greenwich</c:v>
                </c:pt>
                <c:pt idx="13">
                  <c:v>Hounslow</c:v>
                </c:pt>
                <c:pt idx="14">
                  <c:v>Wandsworth</c:v>
                </c:pt>
                <c:pt idx="15">
                  <c:v>Ealing</c:v>
                </c:pt>
                <c:pt idx="16">
                  <c:v>Redbridge</c:v>
                </c:pt>
                <c:pt idx="17">
                  <c:v>Lewisham</c:v>
                </c:pt>
                <c:pt idx="18">
                  <c:v>Waltham Forest</c:v>
                </c:pt>
                <c:pt idx="19">
                  <c:v>Islington</c:v>
                </c:pt>
                <c:pt idx="20">
                  <c:v>Southwark</c:v>
                </c:pt>
                <c:pt idx="21">
                  <c:v>Haringey</c:v>
                </c:pt>
                <c:pt idx="22">
                  <c:v>Lambeth</c:v>
                </c:pt>
                <c:pt idx="23">
                  <c:v>Brent</c:v>
                </c:pt>
                <c:pt idx="24">
                  <c:v>Camden</c:v>
                </c:pt>
                <c:pt idx="25">
                  <c:v>Barking and Dagenham</c:v>
                </c:pt>
                <c:pt idx="26">
                  <c:v>Hackney</c:v>
                </c:pt>
                <c:pt idx="27">
                  <c:v>Hammersmith and Fulham</c:v>
                </c:pt>
                <c:pt idx="28">
                  <c:v>Newham</c:v>
                </c:pt>
                <c:pt idx="29">
                  <c:v>Tower Hamlets</c:v>
                </c:pt>
                <c:pt idx="30">
                  <c:v>Kensington and Chelsea</c:v>
                </c:pt>
                <c:pt idx="31">
                  <c:v>Westminster</c:v>
                </c:pt>
              </c:strCache>
            </c:strRef>
          </c:cat>
          <c:val>
            <c:numRef>
              <c:f>'38'!$AI$27:$AI$58</c:f>
              <c:numCache>
                <c:formatCode>General</c:formatCode>
                <c:ptCount val="32"/>
                <c:pt idx="0">
                  <c:v>71.989999999999995</c:v>
                </c:pt>
                <c:pt idx="1">
                  <c:v>71.989999999999995</c:v>
                </c:pt>
                <c:pt idx="2">
                  <c:v>71.989999999999995</c:v>
                </c:pt>
                <c:pt idx="3">
                  <c:v>71.989999999999995</c:v>
                </c:pt>
                <c:pt idx="4">
                  <c:v>71.989999999999995</c:v>
                </c:pt>
                <c:pt idx="5">
                  <c:v>71.989999999999995</c:v>
                </c:pt>
                <c:pt idx="6">
                  <c:v>71.989999999999995</c:v>
                </c:pt>
                <c:pt idx="7">
                  <c:v>71.989999999999995</c:v>
                </c:pt>
                <c:pt idx="8">
                  <c:v>71.989999999999995</c:v>
                </c:pt>
                <c:pt idx="9">
                  <c:v>71.989999999999995</c:v>
                </c:pt>
                <c:pt idx="10">
                  <c:v>71.989999999999995</c:v>
                </c:pt>
                <c:pt idx="11">
                  <c:v>71.989999999999995</c:v>
                </c:pt>
                <c:pt idx="12">
                  <c:v>71.989999999999995</c:v>
                </c:pt>
                <c:pt idx="13">
                  <c:v>71.989999999999995</c:v>
                </c:pt>
                <c:pt idx="14">
                  <c:v>71.989999999999995</c:v>
                </c:pt>
                <c:pt idx="15">
                  <c:v>71.989999999999995</c:v>
                </c:pt>
                <c:pt idx="16">
                  <c:v>71.989999999999995</c:v>
                </c:pt>
                <c:pt idx="17">
                  <c:v>71.989999999999995</c:v>
                </c:pt>
                <c:pt idx="18">
                  <c:v>71.989999999999995</c:v>
                </c:pt>
                <c:pt idx="19">
                  <c:v>71.989999999999995</c:v>
                </c:pt>
                <c:pt idx="20">
                  <c:v>71.989999999999995</c:v>
                </c:pt>
                <c:pt idx="21">
                  <c:v>71.989999999999995</c:v>
                </c:pt>
                <c:pt idx="22">
                  <c:v>71.989999999999995</c:v>
                </c:pt>
                <c:pt idx="23">
                  <c:v>71.989999999999995</c:v>
                </c:pt>
                <c:pt idx="24">
                  <c:v>71.989999999999995</c:v>
                </c:pt>
                <c:pt idx="25">
                  <c:v>71.989999999999995</c:v>
                </c:pt>
                <c:pt idx="26">
                  <c:v>71.989999999999995</c:v>
                </c:pt>
                <c:pt idx="27">
                  <c:v>71.989999999999995</c:v>
                </c:pt>
                <c:pt idx="28">
                  <c:v>71.989999999999995</c:v>
                </c:pt>
                <c:pt idx="29">
                  <c:v>71.989999999999995</c:v>
                </c:pt>
                <c:pt idx="30">
                  <c:v>71.989999999999995</c:v>
                </c:pt>
                <c:pt idx="31">
                  <c:v>71.989999999999995</c:v>
                </c:pt>
              </c:numCache>
            </c:numRef>
          </c:val>
          <c:smooth val="0"/>
          <c:extLst>
            <c:ext xmlns:c16="http://schemas.microsoft.com/office/drawing/2014/chart" uri="{C3380CC4-5D6E-409C-BE32-E72D297353CC}">
              <c16:uniqueId val="{00000004-777C-B143-AFD5-33ECF3D887DF}"/>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'38'!$U$4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'38'!$Y$1</c:f>
              <c:strCache>
                <c:ptCount val="1"/>
                <c:pt idx="0">
                  <c:v>England</c:v>
                </c:pt>
              </c:strCache>
            </c:strRef>
          </c:tx>
          <c:spPr>
            <a:ln w="38100">
              <a:solidFill>
                <a:schemeClr val="tx1"/>
              </a:solidFill>
              <a:prstDash val="solid"/>
            </a:ln>
          </c:spPr>
          <c:marker>
            <c:symbol val="none"/>
          </c:marker>
          <c:cat>
            <c:strRef>
              <c:f>'38'!$X$2:$X$10</c:f>
              <c:strCache>
                <c:ptCount val="9"/>
                <c:pt idx="0">
                  <c:v>2015</c:v>
                </c:pt>
                <c:pt idx="1">
                  <c:v>2016</c:v>
                </c:pt>
                <c:pt idx="2">
                  <c:v>2017</c:v>
                </c:pt>
                <c:pt idx="3">
                  <c:v>2018</c:v>
                </c:pt>
                <c:pt idx="4">
                  <c:v>2019</c:v>
                </c:pt>
                <c:pt idx="5">
                  <c:v>2020</c:v>
                </c:pt>
                <c:pt idx="6">
                  <c:v>2021</c:v>
                </c:pt>
                <c:pt idx="7">
                  <c:v>2022</c:v>
                </c:pt>
                <c:pt idx="8">
                  <c:v>2023</c:v>
                </c:pt>
              </c:strCache>
            </c:strRef>
          </c:cat>
          <c:val>
            <c:numRef>
              <c:f>'38'!$Y$2:$Y$10</c:f>
              <c:numCache>
                <c:formatCode>General</c:formatCode>
                <c:ptCount val="9"/>
                <c:pt idx="0">
                  <c:v>57.26</c:v>
                </c:pt>
                <c:pt idx="1">
                  <c:v>58.41</c:v>
                </c:pt>
                <c:pt idx="2">
                  <c:v>59.15</c:v>
                </c:pt>
                <c:pt idx="3">
                  <c:v>59.54</c:v>
                </c:pt>
                <c:pt idx="4">
                  <c:v>60.51</c:v>
                </c:pt>
                <c:pt idx="5">
                  <c:v>64.27</c:v>
                </c:pt>
                <c:pt idx="6">
                  <c:v>66.12</c:v>
                </c:pt>
                <c:pt idx="7">
                  <c:v>70.319999999999993</c:v>
                </c:pt>
                <c:pt idx="8">
                  <c:v>71.989999999999995</c:v>
                </c:pt>
              </c:numCache>
            </c:numRef>
          </c:val>
          <c:smooth val="0"/>
          <c:extLst>
            <c:ext xmlns:c16="http://schemas.microsoft.com/office/drawing/2014/chart" uri="{C3380CC4-5D6E-409C-BE32-E72D297353CC}">
              <c16:uniqueId val="{00000000-68F1-044C-83FB-A1E6CF13B350}"/>
            </c:ext>
          </c:extLst>
        </c:ser>
        <c:ser>
          <c:idx val="1"/>
          <c:order val="1"/>
          <c:tx>
            <c:strRef>
              <c:f>'38'!$Z$1</c:f>
              <c:strCache>
                <c:ptCount val="1"/>
                <c:pt idx="0">
                  <c:v>London</c:v>
                </c:pt>
              </c:strCache>
            </c:strRef>
          </c:tx>
          <c:spPr>
            <a:ln w="38100">
              <a:solidFill>
                <a:schemeClr val="bg1">
                  <a:lumMod val="50000"/>
                </a:schemeClr>
              </a:solidFill>
              <a:prstDash val="solid"/>
            </a:ln>
          </c:spPr>
          <c:marker>
            <c:symbol val="none"/>
          </c:marker>
          <c:cat>
            <c:strRef>
              <c:f>'38'!$X$2:$X$10</c:f>
              <c:strCache>
                <c:ptCount val="9"/>
                <c:pt idx="0">
                  <c:v>2015</c:v>
                </c:pt>
                <c:pt idx="1">
                  <c:v>2016</c:v>
                </c:pt>
                <c:pt idx="2">
                  <c:v>2017</c:v>
                </c:pt>
                <c:pt idx="3">
                  <c:v>2018</c:v>
                </c:pt>
                <c:pt idx="4">
                  <c:v>2019</c:v>
                </c:pt>
                <c:pt idx="5">
                  <c:v>2020</c:v>
                </c:pt>
                <c:pt idx="6">
                  <c:v>2021</c:v>
                </c:pt>
                <c:pt idx="7">
                  <c:v>2022</c:v>
                </c:pt>
                <c:pt idx="8">
                  <c:v>2023</c:v>
                </c:pt>
              </c:strCache>
            </c:strRef>
          </c:cat>
          <c:val>
            <c:numRef>
              <c:f>'38'!$Z$2:$Z$10</c:f>
              <c:numCache>
                <c:formatCode>General</c:formatCode>
                <c:ptCount val="9"/>
                <c:pt idx="0">
                  <c:v>47.5</c:v>
                </c:pt>
                <c:pt idx="1">
                  <c:v>48.82</c:v>
                </c:pt>
                <c:pt idx="2">
                  <c:v>49.5</c:v>
                </c:pt>
                <c:pt idx="3">
                  <c:v>50.11</c:v>
                </c:pt>
                <c:pt idx="4">
                  <c:v>51.29</c:v>
                </c:pt>
                <c:pt idx="5">
                  <c:v>55.99</c:v>
                </c:pt>
                <c:pt idx="6">
                  <c:v>59.85</c:v>
                </c:pt>
                <c:pt idx="7">
                  <c:v>62.07</c:v>
                </c:pt>
                <c:pt idx="8">
                  <c:v>63.48</c:v>
                </c:pt>
              </c:numCache>
            </c:numRef>
          </c:val>
          <c:smooth val="0"/>
          <c:extLst>
            <c:ext xmlns:c16="http://schemas.microsoft.com/office/drawing/2014/chart" uri="{C3380CC4-5D6E-409C-BE32-E72D297353CC}">
              <c16:uniqueId val="{00000001-68F1-044C-83FB-A1E6CF13B350}"/>
            </c:ext>
          </c:extLst>
        </c:ser>
        <c:ser>
          <c:idx val="2"/>
          <c:order val="2"/>
          <c:tx>
            <c:strRef>
              <c:f>'38'!$AA$1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'38'!$X$2:$X$10</c:f>
              <c:strCache>
                <c:ptCount val="9"/>
                <c:pt idx="0">
                  <c:v>2015</c:v>
                </c:pt>
                <c:pt idx="1">
                  <c:v>2016</c:v>
                </c:pt>
                <c:pt idx="2">
                  <c:v>2017</c:v>
                </c:pt>
                <c:pt idx="3">
                  <c:v>2018</c:v>
                </c:pt>
                <c:pt idx="4">
                  <c:v>2019</c:v>
                </c:pt>
                <c:pt idx="5">
                  <c:v>2020</c:v>
                </c:pt>
                <c:pt idx="6">
                  <c:v>2021</c:v>
                </c:pt>
                <c:pt idx="7">
                  <c:v>2022</c:v>
                </c:pt>
                <c:pt idx="8">
                  <c:v>2023</c:v>
                </c:pt>
              </c:strCache>
            </c:strRef>
          </c:cat>
          <c:val>
            <c:numRef>
              <c:f>'38'!$AA$2:$AA$10</c:f>
              <c:numCache>
                <c:formatCode>General</c:formatCode>
                <c:ptCount val="9"/>
                <c:pt idx="0">
                  <c:v>57.4</c:v>
                </c:pt>
                <c:pt idx="1">
                  <c:v>57.52</c:v>
                </c:pt>
                <c:pt idx="2">
                  <c:v>57.78</c:v>
                </c:pt>
                <c:pt idx="3">
                  <c:v>58.05</c:v>
                </c:pt>
                <c:pt idx="4">
                  <c:v>59.7</c:v>
                </c:pt>
                <c:pt idx="5">
                  <c:v>63</c:v>
                </c:pt>
                <c:pt idx="6">
                  <c:v>66.44</c:v>
                </c:pt>
                <c:pt idx="7">
                  <c:v>68.08</c:v>
                </c:pt>
                <c:pt idx="8">
                  <c:v>70.143289999999993</c:v>
                </c:pt>
              </c:numCache>
            </c:numRef>
          </c:val>
          <c:smooth val="0"/>
          <c:extLst>
            <c:ext xmlns:c16="http://schemas.microsoft.com/office/drawing/2014/chart" uri="{C3380CC4-5D6E-409C-BE32-E72D297353CC}">
              <c16:uniqueId val="{00000002-68F1-044C-83FB-A1E6CF13B350}"/>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'38'!$U$4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'39'!$AE$26</c:f>
              <c:strCache>
                <c:ptCount val="1"/>
                <c:pt idx="0">
                  <c:v>Richmond</c:v>
                </c:pt>
              </c:strCache>
            </c:strRef>
          </c:tx>
          <c:spPr>
            <a:solidFill>
              <a:srgbClr val="7030A0"/>
            </a:solidFill>
            <a:ln>
              <a:solidFill>
                <a:schemeClr val="accent4">
                  <a:lumMod val="50000"/>
                </a:schemeClr>
              </a:solidFill>
              <a:prstDash val="solid"/>
            </a:ln>
          </c:spPr>
          <c:invertIfNegative val="0"/>
          <c:cat>
            <c:strRef>
              <c:f>'39'!$AD$27:$AD$58</c:f>
              <c:strCache>
                <c:ptCount val="32"/>
                <c:pt idx="0">
                  <c:v>Bromley</c:v>
                </c:pt>
                <c:pt idx="1">
                  <c:v>Richmond</c:v>
                </c:pt>
                <c:pt idx="2">
                  <c:v>Sutton</c:v>
                </c:pt>
                <c:pt idx="3">
                  <c:v>Kingston</c:v>
                </c:pt>
                <c:pt idx="4">
                  <c:v>Havering</c:v>
                </c:pt>
                <c:pt idx="5">
                  <c:v>Bexley</c:v>
                </c:pt>
                <c:pt idx="6">
                  <c:v>Harrow</c:v>
                </c:pt>
                <c:pt idx="7">
                  <c:v>Hillingdon</c:v>
                </c:pt>
                <c:pt idx="8">
                  <c:v>Redbridge</c:v>
                </c:pt>
                <c:pt idx="9">
                  <c:v>Hounslow</c:v>
                </c:pt>
                <c:pt idx="10">
                  <c:v>Barnet</c:v>
                </c:pt>
                <c:pt idx="11">
                  <c:v>Croydon</c:v>
                </c:pt>
                <c:pt idx="12">
                  <c:v>Enfield</c:v>
                </c:pt>
                <c:pt idx="13">
                  <c:v>Greenwich</c:v>
                </c:pt>
                <c:pt idx="14">
                  <c:v>Ealing</c:v>
                </c:pt>
                <c:pt idx="15">
                  <c:v>Camden</c:v>
                </c:pt>
                <c:pt idx="16">
                  <c:v>Merton</c:v>
                </c:pt>
                <c:pt idx="17">
                  <c:v>Wandsworth</c:v>
                </c:pt>
                <c:pt idx="18">
                  <c:v>Barking and Dagenham</c:v>
                </c:pt>
                <c:pt idx="19">
                  <c:v>Islington</c:v>
                </c:pt>
                <c:pt idx="20">
                  <c:v>Tower Hamlets</c:v>
                </c:pt>
                <c:pt idx="21">
                  <c:v>Waltham Forest</c:v>
                </c:pt>
                <c:pt idx="22">
                  <c:v>Brent</c:v>
                </c:pt>
                <c:pt idx="23">
                  <c:v>Southwark</c:v>
                </c:pt>
                <c:pt idx="24">
                  <c:v>Newham</c:v>
                </c:pt>
                <c:pt idx="25">
                  <c:v>Kensington and Chelsea</c:v>
                </c:pt>
                <c:pt idx="26">
                  <c:v>Hackney</c:v>
                </c:pt>
                <c:pt idx="27">
                  <c:v>Haringey</c:v>
                </c:pt>
                <c:pt idx="28">
                  <c:v>Westminster</c:v>
                </c:pt>
                <c:pt idx="29">
                  <c:v>Hammersmith and Fulham</c:v>
                </c:pt>
                <c:pt idx="30">
                  <c:v>Lambeth</c:v>
                </c:pt>
                <c:pt idx="31">
                  <c:v>Lewisham</c:v>
                </c:pt>
              </c:strCache>
            </c:strRef>
          </c:cat>
          <c:val>
            <c:numRef>
              <c:f>'39'!$AE$27:$AE$58</c:f>
              <c:numCache>
                <c:formatCode>General</c:formatCode>
                <c:ptCount val="32"/>
                <c:pt idx="0">
                  <c:v>0</c:v>
                </c:pt>
                <c:pt idx="1">
                  <c:v>76.475679999999997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C2ED-D94D-8D81-2958898B5DC5}"/>
            </c:ext>
          </c:extLst>
        </c:ser>
        <c:ser>
          <c:idx val="1"/>
          <c:order val="1"/>
          <c:tx>
            <c:strRef>
              <c:f>'39'!$AF$26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'39'!$AD$27:$AD$58</c:f>
              <c:strCache>
                <c:ptCount val="32"/>
                <c:pt idx="0">
                  <c:v>Bromley</c:v>
                </c:pt>
                <c:pt idx="1">
                  <c:v>Richmond</c:v>
                </c:pt>
                <c:pt idx="2">
                  <c:v>Sutton</c:v>
                </c:pt>
                <c:pt idx="3">
                  <c:v>Kingston</c:v>
                </c:pt>
                <c:pt idx="4">
                  <c:v>Havering</c:v>
                </c:pt>
                <c:pt idx="5">
                  <c:v>Bexley</c:v>
                </c:pt>
                <c:pt idx="6">
                  <c:v>Harrow</c:v>
                </c:pt>
                <c:pt idx="7">
                  <c:v>Hillingdon</c:v>
                </c:pt>
                <c:pt idx="8">
                  <c:v>Redbridge</c:v>
                </c:pt>
                <c:pt idx="9">
                  <c:v>Hounslow</c:v>
                </c:pt>
                <c:pt idx="10">
                  <c:v>Barnet</c:v>
                </c:pt>
                <c:pt idx="11">
                  <c:v>Croydon</c:v>
                </c:pt>
                <c:pt idx="12">
                  <c:v>Enfield</c:v>
                </c:pt>
                <c:pt idx="13">
                  <c:v>Greenwich</c:v>
                </c:pt>
                <c:pt idx="14">
                  <c:v>Ealing</c:v>
                </c:pt>
                <c:pt idx="15">
                  <c:v>Camden</c:v>
                </c:pt>
                <c:pt idx="16">
                  <c:v>Merton</c:v>
                </c:pt>
                <c:pt idx="17">
                  <c:v>Wandsworth</c:v>
                </c:pt>
                <c:pt idx="18">
                  <c:v>Barking and Dagenham</c:v>
                </c:pt>
                <c:pt idx="19">
                  <c:v>Islington</c:v>
                </c:pt>
                <c:pt idx="20">
                  <c:v>Tower Hamlets</c:v>
                </c:pt>
                <c:pt idx="21">
                  <c:v>Waltham Forest</c:v>
                </c:pt>
                <c:pt idx="22">
                  <c:v>Brent</c:v>
                </c:pt>
                <c:pt idx="23">
                  <c:v>Southwark</c:v>
                </c:pt>
                <c:pt idx="24">
                  <c:v>Newham</c:v>
                </c:pt>
                <c:pt idx="25">
                  <c:v>Kensington and Chelsea</c:v>
                </c:pt>
                <c:pt idx="26">
                  <c:v>Hackney</c:v>
                </c:pt>
                <c:pt idx="27">
                  <c:v>Haringey</c:v>
                </c:pt>
                <c:pt idx="28">
                  <c:v>Westminster</c:v>
                </c:pt>
                <c:pt idx="29">
                  <c:v>Hammersmith and Fulham</c:v>
                </c:pt>
                <c:pt idx="30">
                  <c:v>Lambeth</c:v>
                </c:pt>
                <c:pt idx="31">
                  <c:v>Lewisham</c:v>
                </c:pt>
              </c:strCache>
            </c:strRef>
          </c:cat>
          <c:val>
            <c:numRef>
              <c:f>'39'!$AF$27:$AF$58</c:f>
              <c:numCache>
                <c:formatCode>General</c:formatCode>
                <c:ptCount val="32"/>
                <c:pt idx="0">
                  <c:v>78.314089999999993</c:v>
                </c:pt>
                <c:pt idx="1">
                  <c:v>0</c:v>
                </c:pt>
                <c:pt idx="2">
                  <c:v>75.639399999999995</c:v>
                </c:pt>
                <c:pt idx="3">
                  <c:v>75.3125</c:v>
                </c:pt>
                <c:pt idx="4">
                  <c:v>0</c:v>
                </c:pt>
                <c:pt idx="5">
                  <c:v>0</c:v>
                </c:pt>
                <c:pt idx="6">
                  <c:v>74.08211</c:v>
                </c:pt>
                <c:pt idx="7">
                  <c:v>0</c:v>
                </c:pt>
                <c:pt idx="8">
                  <c:v>0</c:v>
                </c:pt>
                <c:pt idx="9">
                  <c:v>0</c:v>
                </c:pt>
                <c:pt idx="10">
                  <c:v>69.972219999999993</c:v>
                </c:pt>
                <c:pt idx="11">
                  <c:v>0</c:v>
                </c:pt>
                <c:pt idx="12">
                  <c:v>0</c:v>
                </c:pt>
                <c:pt idx="13">
                  <c:v>0</c:v>
                </c:pt>
                <c:pt idx="14">
                  <c:v>0</c:v>
                </c:pt>
                <c:pt idx="15">
                  <c:v>0</c:v>
                </c:pt>
                <c:pt idx="16">
                  <c:v>66.631259999999997</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C2ED-D94D-8D81-2958898B5DC5}"/>
            </c:ext>
          </c:extLst>
        </c:ser>
        <c:ser>
          <c:idx val="2"/>
          <c:order val="2"/>
          <c:tx>
            <c:strRef>
              <c:f>'39'!$AG$26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'39'!$AD$27:$AD$58</c:f>
              <c:strCache>
                <c:ptCount val="32"/>
                <c:pt idx="0">
                  <c:v>Bromley</c:v>
                </c:pt>
                <c:pt idx="1">
                  <c:v>Richmond</c:v>
                </c:pt>
                <c:pt idx="2">
                  <c:v>Sutton</c:v>
                </c:pt>
                <c:pt idx="3">
                  <c:v>Kingston</c:v>
                </c:pt>
                <c:pt idx="4">
                  <c:v>Havering</c:v>
                </c:pt>
                <c:pt idx="5">
                  <c:v>Bexley</c:v>
                </c:pt>
                <c:pt idx="6">
                  <c:v>Harrow</c:v>
                </c:pt>
                <c:pt idx="7">
                  <c:v>Hillingdon</c:v>
                </c:pt>
                <c:pt idx="8">
                  <c:v>Redbridge</c:v>
                </c:pt>
                <c:pt idx="9">
                  <c:v>Hounslow</c:v>
                </c:pt>
                <c:pt idx="10">
                  <c:v>Barnet</c:v>
                </c:pt>
                <c:pt idx="11">
                  <c:v>Croydon</c:v>
                </c:pt>
                <c:pt idx="12">
                  <c:v>Enfield</c:v>
                </c:pt>
                <c:pt idx="13">
                  <c:v>Greenwich</c:v>
                </c:pt>
                <c:pt idx="14">
                  <c:v>Ealing</c:v>
                </c:pt>
                <c:pt idx="15">
                  <c:v>Camden</c:v>
                </c:pt>
                <c:pt idx="16">
                  <c:v>Merton</c:v>
                </c:pt>
                <c:pt idx="17">
                  <c:v>Wandsworth</c:v>
                </c:pt>
                <c:pt idx="18">
                  <c:v>Barking and Dagenham</c:v>
                </c:pt>
                <c:pt idx="19">
                  <c:v>Islington</c:v>
                </c:pt>
                <c:pt idx="20">
                  <c:v>Tower Hamlets</c:v>
                </c:pt>
                <c:pt idx="21">
                  <c:v>Waltham Forest</c:v>
                </c:pt>
                <c:pt idx="22">
                  <c:v>Brent</c:v>
                </c:pt>
                <c:pt idx="23">
                  <c:v>Southwark</c:v>
                </c:pt>
                <c:pt idx="24">
                  <c:v>Newham</c:v>
                </c:pt>
                <c:pt idx="25">
                  <c:v>Kensington and Chelsea</c:v>
                </c:pt>
                <c:pt idx="26">
                  <c:v>Hackney</c:v>
                </c:pt>
                <c:pt idx="27">
                  <c:v>Haringey</c:v>
                </c:pt>
                <c:pt idx="28">
                  <c:v>Westminster</c:v>
                </c:pt>
                <c:pt idx="29">
                  <c:v>Hammersmith and Fulham</c:v>
                </c:pt>
                <c:pt idx="30">
                  <c:v>Lambeth</c:v>
                </c:pt>
                <c:pt idx="31">
                  <c:v>Lewisham</c:v>
                </c:pt>
              </c:strCache>
            </c:strRef>
          </c:cat>
          <c:val>
            <c:numRef>
              <c:f>'39'!$AG$27:$AG$58</c:f>
              <c:numCache>
                <c:formatCode>General</c:formatCode>
                <c:ptCount val="32"/>
                <c:pt idx="0">
                  <c:v>0</c:v>
                </c:pt>
                <c:pt idx="1">
                  <c:v>0</c:v>
                </c:pt>
                <c:pt idx="2">
                  <c:v>0</c:v>
                </c:pt>
                <c:pt idx="3">
                  <c:v>0</c:v>
                </c:pt>
                <c:pt idx="4">
                  <c:v>74.842699999999994</c:v>
                </c:pt>
                <c:pt idx="5">
                  <c:v>74.291079999999994</c:v>
                </c:pt>
                <c:pt idx="6">
                  <c:v>0</c:v>
                </c:pt>
                <c:pt idx="7">
                  <c:v>73.834050000000005</c:v>
                </c:pt>
                <c:pt idx="8">
                  <c:v>70.946669999999997</c:v>
                </c:pt>
                <c:pt idx="9">
                  <c:v>70.602140000000006</c:v>
                </c:pt>
                <c:pt idx="10">
                  <c:v>0</c:v>
                </c:pt>
                <c:pt idx="11">
                  <c:v>68.852630000000005</c:v>
                </c:pt>
                <c:pt idx="12">
                  <c:v>67.960740000000001</c:v>
                </c:pt>
                <c:pt idx="13">
                  <c:v>67.500079999999997</c:v>
                </c:pt>
                <c:pt idx="14">
                  <c:v>67.43844</c:v>
                </c:pt>
                <c:pt idx="15">
                  <c:v>66.892529999999994</c:v>
                </c:pt>
                <c:pt idx="16">
                  <c:v>0</c:v>
                </c:pt>
                <c:pt idx="17">
                  <c:v>66.16583</c:v>
                </c:pt>
                <c:pt idx="18">
                  <c:v>65.983350000000002</c:v>
                </c:pt>
                <c:pt idx="19">
                  <c:v>65.071849999999998</c:v>
                </c:pt>
                <c:pt idx="20">
                  <c:v>64.937269999999998</c:v>
                </c:pt>
                <c:pt idx="21">
                  <c:v>64.840140000000005</c:v>
                </c:pt>
                <c:pt idx="22">
                  <c:v>63.413179999999997</c:v>
                </c:pt>
                <c:pt idx="23">
                  <c:v>63.245699999999999</c:v>
                </c:pt>
                <c:pt idx="24">
                  <c:v>63.195869999999999</c:v>
                </c:pt>
                <c:pt idx="25">
                  <c:v>61.55733</c:v>
                </c:pt>
                <c:pt idx="26">
                  <c:v>61.421300000000002</c:v>
                </c:pt>
                <c:pt idx="27">
                  <c:v>61.34628</c:v>
                </c:pt>
                <c:pt idx="28">
                  <c:v>61.100250000000003</c:v>
                </c:pt>
                <c:pt idx="29">
                  <c:v>60.574199999999998</c:v>
                </c:pt>
                <c:pt idx="30">
                  <c:v>59.574640000000002</c:v>
                </c:pt>
                <c:pt idx="31">
                  <c:v>59.553750000000001</c:v>
                </c:pt>
              </c:numCache>
            </c:numRef>
          </c:val>
          <c:extLst>
            <c:ext xmlns:c16="http://schemas.microsoft.com/office/drawing/2014/chart" uri="{C3380CC4-5D6E-409C-BE32-E72D297353CC}">
              <c16:uniqueId val="{00000002-C2ED-D94D-8D81-2958898B5DC5}"/>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'39'!$AH$26</c:f>
              <c:strCache>
                <c:ptCount val="1"/>
                <c:pt idx="0">
                  <c:v>London</c:v>
                </c:pt>
              </c:strCache>
            </c:strRef>
          </c:tx>
          <c:spPr>
            <a:ln w="31750">
              <a:solidFill>
                <a:schemeClr val="bg1">
                  <a:lumMod val="50000"/>
                </a:schemeClr>
              </a:solidFill>
              <a:prstDash val="solid"/>
            </a:ln>
          </c:spPr>
          <c:marker>
            <c:symbol val="none"/>
          </c:marker>
          <c:cat>
            <c:strRef>
              <c:f>'39'!$AD$27:$AD$58</c:f>
              <c:strCache>
                <c:ptCount val="32"/>
                <c:pt idx="0">
                  <c:v>Bromley</c:v>
                </c:pt>
                <c:pt idx="1">
                  <c:v>Richmond</c:v>
                </c:pt>
                <c:pt idx="2">
                  <c:v>Sutton</c:v>
                </c:pt>
                <c:pt idx="3">
                  <c:v>Kingston</c:v>
                </c:pt>
                <c:pt idx="4">
                  <c:v>Havering</c:v>
                </c:pt>
                <c:pt idx="5">
                  <c:v>Bexley</c:v>
                </c:pt>
                <c:pt idx="6">
                  <c:v>Harrow</c:v>
                </c:pt>
                <c:pt idx="7">
                  <c:v>Hillingdon</c:v>
                </c:pt>
                <c:pt idx="8">
                  <c:v>Redbridge</c:v>
                </c:pt>
                <c:pt idx="9">
                  <c:v>Hounslow</c:v>
                </c:pt>
                <c:pt idx="10">
                  <c:v>Barnet</c:v>
                </c:pt>
                <c:pt idx="11">
                  <c:v>Croydon</c:v>
                </c:pt>
                <c:pt idx="12">
                  <c:v>Enfield</c:v>
                </c:pt>
                <c:pt idx="13">
                  <c:v>Greenwich</c:v>
                </c:pt>
                <c:pt idx="14">
                  <c:v>Ealing</c:v>
                </c:pt>
                <c:pt idx="15">
                  <c:v>Camden</c:v>
                </c:pt>
                <c:pt idx="16">
                  <c:v>Merton</c:v>
                </c:pt>
                <c:pt idx="17">
                  <c:v>Wandsworth</c:v>
                </c:pt>
                <c:pt idx="18">
                  <c:v>Barking and Dagenham</c:v>
                </c:pt>
                <c:pt idx="19">
                  <c:v>Islington</c:v>
                </c:pt>
                <c:pt idx="20">
                  <c:v>Tower Hamlets</c:v>
                </c:pt>
                <c:pt idx="21">
                  <c:v>Waltham Forest</c:v>
                </c:pt>
                <c:pt idx="22">
                  <c:v>Brent</c:v>
                </c:pt>
                <c:pt idx="23">
                  <c:v>Southwark</c:v>
                </c:pt>
                <c:pt idx="24">
                  <c:v>Newham</c:v>
                </c:pt>
                <c:pt idx="25">
                  <c:v>Kensington and Chelsea</c:v>
                </c:pt>
                <c:pt idx="26">
                  <c:v>Hackney</c:v>
                </c:pt>
                <c:pt idx="27">
                  <c:v>Haringey</c:v>
                </c:pt>
                <c:pt idx="28">
                  <c:v>Westminster</c:v>
                </c:pt>
                <c:pt idx="29">
                  <c:v>Hammersmith and Fulham</c:v>
                </c:pt>
                <c:pt idx="30">
                  <c:v>Lambeth</c:v>
                </c:pt>
                <c:pt idx="31">
                  <c:v>Lewisham</c:v>
                </c:pt>
              </c:strCache>
            </c:strRef>
          </c:cat>
          <c:val>
            <c:numRef>
              <c:f>'39'!$AH$27:$AH$58</c:f>
              <c:numCache>
                <c:formatCode>General</c:formatCode>
                <c:ptCount val="32"/>
                <c:pt idx="0">
                  <c:v>68.290000000000006</c:v>
                </c:pt>
                <c:pt idx="1">
                  <c:v>68.290000000000006</c:v>
                </c:pt>
                <c:pt idx="2">
                  <c:v>68.290000000000006</c:v>
                </c:pt>
                <c:pt idx="3">
                  <c:v>68.290000000000006</c:v>
                </c:pt>
                <c:pt idx="4">
                  <c:v>68.290000000000006</c:v>
                </c:pt>
                <c:pt idx="5">
                  <c:v>68.290000000000006</c:v>
                </c:pt>
                <c:pt idx="6">
                  <c:v>68.290000000000006</c:v>
                </c:pt>
                <c:pt idx="7">
                  <c:v>68.290000000000006</c:v>
                </c:pt>
                <c:pt idx="8">
                  <c:v>68.290000000000006</c:v>
                </c:pt>
                <c:pt idx="9">
                  <c:v>68.290000000000006</c:v>
                </c:pt>
                <c:pt idx="10">
                  <c:v>68.290000000000006</c:v>
                </c:pt>
                <c:pt idx="11">
                  <c:v>68.290000000000006</c:v>
                </c:pt>
                <c:pt idx="12">
                  <c:v>68.290000000000006</c:v>
                </c:pt>
                <c:pt idx="13">
                  <c:v>68.290000000000006</c:v>
                </c:pt>
                <c:pt idx="14">
                  <c:v>68.290000000000006</c:v>
                </c:pt>
                <c:pt idx="15">
                  <c:v>68.290000000000006</c:v>
                </c:pt>
                <c:pt idx="16">
                  <c:v>68.290000000000006</c:v>
                </c:pt>
                <c:pt idx="17">
                  <c:v>68.290000000000006</c:v>
                </c:pt>
                <c:pt idx="18">
                  <c:v>68.290000000000006</c:v>
                </c:pt>
                <c:pt idx="19">
                  <c:v>68.290000000000006</c:v>
                </c:pt>
                <c:pt idx="20">
                  <c:v>68.290000000000006</c:v>
                </c:pt>
                <c:pt idx="21">
                  <c:v>68.290000000000006</c:v>
                </c:pt>
                <c:pt idx="22">
                  <c:v>68.290000000000006</c:v>
                </c:pt>
                <c:pt idx="23">
                  <c:v>68.290000000000006</c:v>
                </c:pt>
                <c:pt idx="24">
                  <c:v>68.290000000000006</c:v>
                </c:pt>
                <c:pt idx="25">
                  <c:v>68.290000000000006</c:v>
                </c:pt>
                <c:pt idx="26">
                  <c:v>68.290000000000006</c:v>
                </c:pt>
                <c:pt idx="27">
                  <c:v>68.290000000000006</c:v>
                </c:pt>
                <c:pt idx="28">
                  <c:v>68.290000000000006</c:v>
                </c:pt>
                <c:pt idx="29">
                  <c:v>68.290000000000006</c:v>
                </c:pt>
                <c:pt idx="30">
                  <c:v>68.290000000000006</c:v>
                </c:pt>
                <c:pt idx="31">
                  <c:v>68.290000000000006</c:v>
                </c:pt>
              </c:numCache>
            </c:numRef>
          </c:val>
          <c:smooth val="0"/>
          <c:extLst>
            <c:ext xmlns:c16="http://schemas.microsoft.com/office/drawing/2014/chart" uri="{C3380CC4-5D6E-409C-BE32-E72D297353CC}">
              <c16:uniqueId val="{00000003-C2ED-D94D-8D81-2958898B5DC5}"/>
            </c:ext>
          </c:extLst>
        </c:ser>
        <c:ser>
          <c:idx val="4"/>
          <c:order val="4"/>
          <c:tx>
            <c:strRef>
              <c:f>'39'!$AI$26</c:f>
              <c:strCache>
                <c:ptCount val="1"/>
                <c:pt idx="0">
                  <c:v>England</c:v>
                </c:pt>
              </c:strCache>
            </c:strRef>
          </c:tx>
          <c:spPr>
            <a:ln w="31750">
              <a:solidFill>
                <a:schemeClr val="tx1"/>
              </a:solidFill>
              <a:prstDash val="solid"/>
            </a:ln>
          </c:spPr>
          <c:marker>
            <c:symbol val="none"/>
          </c:marker>
          <c:cat>
            <c:strRef>
              <c:f>'39'!$AD$27:$AD$58</c:f>
              <c:strCache>
                <c:ptCount val="32"/>
                <c:pt idx="0">
                  <c:v>Bromley</c:v>
                </c:pt>
                <c:pt idx="1">
                  <c:v>Richmond</c:v>
                </c:pt>
                <c:pt idx="2">
                  <c:v>Sutton</c:v>
                </c:pt>
                <c:pt idx="3">
                  <c:v>Kingston</c:v>
                </c:pt>
                <c:pt idx="4">
                  <c:v>Havering</c:v>
                </c:pt>
                <c:pt idx="5">
                  <c:v>Bexley</c:v>
                </c:pt>
                <c:pt idx="6">
                  <c:v>Harrow</c:v>
                </c:pt>
                <c:pt idx="7">
                  <c:v>Hillingdon</c:v>
                </c:pt>
                <c:pt idx="8">
                  <c:v>Redbridge</c:v>
                </c:pt>
                <c:pt idx="9">
                  <c:v>Hounslow</c:v>
                </c:pt>
                <c:pt idx="10">
                  <c:v>Barnet</c:v>
                </c:pt>
                <c:pt idx="11">
                  <c:v>Croydon</c:v>
                </c:pt>
                <c:pt idx="12">
                  <c:v>Enfield</c:v>
                </c:pt>
                <c:pt idx="13">
                  <c:v>Greenwich</c:v>
                </c:pt>
                <c:pt idx="14">
                  <c:v>Ealing</c:v>
                </c:pt>
                <c:pt idx="15">
                  <c:v>Camden</c:v>
                </c:pt>
                <c:pt idx="16">
                  <c:v>Merton</c:v>
                </c:pt>
                <c:pt idx="17">
                  <c:v>Wandsworth</c:v>
                </c:pt>
                <c:pt idx="18">
                  <c:v>Barking and Dagenham</c:v>
                </c:pt>
                <c:pt idx="19">
                  <c:v>Islington</c:v>
                </c:pt>
                <c:pt idx="20">
                  <c:v>Tower Hamlets</c:v>
                </c:pt>
                <c:pt idx="21">
                  <c:v>Waltham Forest</c:v>
                </c:pt>
                <c:pt idx="22">
                  <c:v>Brent</c:v>
                </c:pt>
                <c:pt idx="23">
                  <c:v>Southwark</c:v>
                </c:pt>
                <c:pt idx="24">
                  <c:v>Newham</c:v>
                </c:pt>
                <c:pt idx="25">
                  <c:v>Kensington and Chelsea</c:v>
                </c:pt>
                <c:pt idx="26">
                  <c:v>Hackney</c:v>
                </c:pt>
                <c:pt idx="27">
                  <c:v>Haringey</c:v>
                </c:pt>
                <c:pt idx="28">
                  <c:v>Westminster</c:v>
                </c:pt>
                <c:pt idx="29">
                  <c:v>Hammersmith and Fulham</c:v>
                </c:pt>
                <c:pt idx="30">
                  <c:v>Lambeth</c:v>
                </c:pt>
                <c:pt idx="31">
                  <c:v>Lewisham</c:v>
                </c:pt>
              </c:strCache>
            </c:strRef>
          </c:cat>
          <c:val>
            <c:numRef>
              <c:f>'39'!$AI$27:$AI$58</c:f>
              <c:numCache>
                <c:formatCode>General</c:formatCode>
                <c:ptCount val="32"/>
                <c:pt idx="0">
                  <c:v>79.86</c:v>
                </c:pt>
                <c:pt idx="1">
                  <c:v>79.86</c:v>
                </c:pt>
                <c:pt idx="2">
                  <c:v>79.86</c:v>
                </c:pt>
                <c:pt idx="3">
                  <c:v>79.86</c:v>
                </c:pt>
                <c:pt idx="4">
                  <c:v>79.86</c:v>
                </c:pt>
                <c:pt idx="5">
                  <c:v>79.86</c:v>
                </c:pt>
                <c:pt idx="6">
                  <c:v>79.86</c:v>
                </c:pt>
                <c:pt idx="7">
                  <c:v>79.86</c:v>
                </c:pt>
                <c:pt idx="8">
                  <c:v>79.86</c:v>
                </c:pt>
                <c:pt idx="9">
                  <c:v>79.86</c:v>
                </c:pt>
                <c:pt idx="10">
                  <c:v>79.86</c:v>
                </c:pt>
                <c:pt idx="11">
                  <c:v>79.86</c:v>
                </c:pt>
                <c:pt idx="12">
                  <c:v>79.86</c:v>
                </c:pt>
                <c:pt idx="13">
                  <c:v>79.86</c:v>
                </c:pt>
                <c:pt idx="14">
                  <c:v>79.86</c:v>
                </c:pt>
                <c:pt idx="15">
                  <c:v>79.86</c:v>
                </c:pt>
                <c:pt idx="16">
                  <c:v>79.86</c:v>
                </c:pt>
                <c:pt idx="17">
                  <c:v>79.86</c:v>
                </c:pt>
                <c:pt idx="18">
                  <c:v>79.86</c:v>
                </c:pt>
                <c:pt idx="19">
                  <c:v>79.86</c:v>
                </c:pt>
                <c:pt idx="20">
                  <c:v>79.86</c:v>
                </c:pt>
                <c:pt idx="21">
                  <c:v>79.86</c:v>
                </c:pt>
                <c:pt idx="22">
                  <c:v>79.86</c:v>
                </c:pt>
                <c:pt idx="23">
                  <c:v>79.86</c:v>
                </c:pt>
                <c:pt idx="24">
                  <c:v>79.86</c:v>
                </c:pt>
                <c:pt idx="25">
                  <c:v>79.86</c:v>
                </c:pt>
                <c:pt idx="26">
                  <c:v>79.86</c:v>
                </c:pt>
                <c:pt idx="27">
                  <c:v>79.86</c:v>
                </c:pt>
                <c:pt idx="28">
                  <c:v>79.86</c:v>
                </c:pt>
                <c:pt idx="29">
                  <c:v>79.86</c:v>
                </c:pt>
                <c:pt idx="30">
                  <c:v>79.86</c:v>
                </c:pt>
                <c:pt idx="31">
                  <c:v>79.86</c:v>
                </c:pt>
              </c:numCache>
            </c:numRef>
          </c:val>
          <c:smooth val="0"/>
          <c:extLst>
            <c:ext xmlns:c16="http://schemas.microsoft.com/office/drawing/2014/chart" uri="{C3380CC4-5D6E-409C-BE32-E72D297353CC}">
              <c16:uniqueId val="{00000004-C2ED-D94D-8D81-2958898B5DC5}"/>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'39'!$U$4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'39'!$Y$1</c:f>
              <c:strCache>
                <c:ptCount val="1"/>
                <c:pt idx="0">
                  <c:v>England</c:v>
                </c:pt>
              </c:strCache>
            </c:strRef>
          </c:tx>
          <c:spPr>
            <a:ln w="38100">
              <a:solidFill>
                <a:schemeClr val="tx1"/>
              </a:solidFill>
              <a:prstDash val="solid"/>
            </a:ln>
          </c:spPr>
          <c:marker>
            <c:symbol val="none"/>
          </c:marker>
          <c:cat>
            <c:strRef>
              <c:f>'39'!$X$2:$X$14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'39'!$Y$2:$Y$14</c:f>
              <c:numCache>
                <c:formatCode>General</c:formatCode>
                <c:ptCount val="13"/>
                <c:pt idx="0">
                  <c:v>72.84</c:v>
                </c:pt>
                <c:pt idx="1">
                  <c:v>74.02</c:v>
                </c:pt>
                <c:pt idx="2">
                  <c:v>73.38</c:v>
                </c:pt>
                <c:pt idx="3">
                  <c:v>73.209999999999994</c:v>
                </c:pt>
                <c:pt idx="4">
                  <c:v>72.739999999999995</c:v>
                </c:pt>
                <c:pt idx="5">
                  <c:v>70.989999999999995</c:v>
                </c:pt>
                <c:pt idx="6">
                  <c:v>70.52</c:v>
                </c:pt>
                <c:pt idx="7">
                  <c:v>72.849999999999994</c:v>
                </c:pt>
                <c:pt idx="8">
                  <c:v>71.97</c:v>
                </c:pt>
                <c:pt idx="9">
                  <c:v>72.42</c:v>
                </c:pt>
                <c:pt idx="10">
                  <c:v>80.87</c:v>
                </c:pt>
                <c:pt idx="11">
                  <c:v>82.35</c:v>
                </c:pt>
                <c:pt idx="12">
                  <c:v>79.86</c:v>
                </c:pt>
              </c:numCache>
            </c:numRef>
          </c:val>
          <c:smooth val="0"/>
          <c:extLst>
            <c:ext xmlns:c16="http://schemas.microsoft.com/office/drawing/2014/chart" uri="{C3380CC4-5D6E-409C-BE32-E72D297353CC}">
              <c16:uniqueId val="{00000000-4748-CD4D-8A10-A2344909FC9C}"/>
            </c:ext>
          </c:extLst>
        </c:ser>
        <c:ser>
          <c:idx val="1"/>
          <c:order val="1"/>
          <c:tx>
            <c:strRef>
              <c:f>'39'!$Z$1</c:f>
              <c:strCache>
                <c:ptCount val="1"/>
                <c:pt idx="0">
                  <c:v>London</c:v>
                </c:pt>
              </c:strCache>
            </c:strRef>
          </c:tx>
          <c:spPr>
            <a:ln w="38100">
              <a:solidFill>
                <a:schemeClr val="bg1">
                  <a:lumMod val="50000"/>
                </a:schemeClr>
              </a:solidFill>
              <a:prstDash val="solid"/>
            </a:ln>
          </c:spPr>
          <c:marker>
            <c:symbol val="none"/>
          </c:marker>
          <c:cat>
            <c:strRef>
              <c:f>'39'!$X$2:$X$14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'39'!$Z$2:$Z$14</c:f>
              <c:numCache>
                <c:formatCode>General</c:formatCode>
                <c:ptCount val="13"/>
                <c:pt idx="0">
                  <c:v>71.44</c:v>
                </c:pt>
                <c:pt idx="1">
                  <c:v>72.239999999999995</c:v>
                </c:pt>
                <c:pt idx="2">
                  <c:v>71.239999999999995</c:v>
                </c:pt>
                <c:pt idx="3">
                  <c:v>70.02</c:v>
                </c:pt>
                <c:pt idx="4">
                  <c:v>69.239999999999995</c:v>
                </c:pt>
                <c:pt idx="5">
                  <c:v>66.41</c:v>
                </c:pt>
                <c:pt idx="6">
                  <c:v>65.05</c:v>
                </c:pt>
                <c:pt idx="7">
                  <c:v>67.52</c:v>
                </c:pt>
                <c:pt idx="8">
                  <c:v>65.39</c:v>
                </c:pt>
                <c:pt idx="9">
                  <c:v>66.2</c:v>
                </c:pt>
                <c:pt idx="10">
                  <c:v>71.77</c:v>
                </c:pt>
                <c:pt idx="11">
                  <c:v>70.81</c:v>
                </c:pt>
                <c:pt idx="12">
                  <c:v>68.290000000000006</c:v>
                </c:pt>
              </c:numCache>
            </c:numRef>
          </c:val>
          <c:smooth val="0"/>
          <c:extLst>
            <c:ext xmlns:c16="http://schemas.microsoft.com/office/drawing/2014/chart" uri="{C3380CC4-5D6E-409C-BE32-E72D297353CC}">
              <c16:uniqueId val="{00000001-4748-CD4D-8A10-A2344909FC9C}"/>
            </c:ext>
          </c:extLst>
        </c:ser>
        <c:ser>
          <c:idx val="2"/>
          <c:order val="2"/>
          <c:tx>
            <c:strRef>
              <c:f>'39'!$AA$1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'39'!$AA$2:$AA$14</c:f>
              <c:numCache>
                <c:formatCode>General</c:formatCode>
                <c:ptCount val="13"/>
                <c:pt idx="0">
                  <c:v>76.680000000000007</c:v>
                </c:pt>
                <c:pt idx="1">
                  <c:v>76.87</c:v>
                </c:pt>
                <c:pt idx="2">
                  <c:v>75.150000000000006</c:v>
                </c:pt>
                <c:pt idx="3">
                  <c:v>73.3</c:v>
                </c:pt>
                <c:pt idx="4">
                  <c:v>71.290000000000006</c:v>
                </c:pt>
                <c:pt idx="5">
                  <c:v>67.569999999999993</c:v>
                </c:pt>
                <c:pt idx="6">
                  <c:v>65.569999999999993</c:v>
                </c:pt>
                <c:pt idx="7">
                  <c:v>68</c:v>
                </c:pt>
                <c:pt idx="8">
                  <c:v>65.47</c:v>
                </c:pt>
                <c:pt idx="9">
                  <c:v>67.58</c:v>
                </c:pt>
                <c:pt idx="10">
                  <c:v>76.099999999999994</c:v>
                </c:pt>
                <c:pt idx="11">
                  <c:v>76.8</c:v>
                </c:pt>
                <c:pt idx="12">
                  <c:v>76.475679999999997</c:v>
                </c:pt>
              </c:numCache>
            </c:numRef>
          </c:val>
          <c:smooth val="0"/>
          <c:extLst>
            <c:ext xmlns:c16="http://schemas.microsoft.com/office/drawing/2014/chart" uri="{C3380CC4-5D6E-409C-BE32-E72D297353CC}">
              <c16:uniqueId val="{00000002-4748-CD4D-8A10-A2344909FC9C}"/>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'39'!$U$4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'40'!$AE$26</c:f>
              <c:strCache>
                <c:ptCount val="1"/>
                <c:pt idx="0">
                  <c:v>Richmond</c:v>
                </c:pt>
              </c:strCache>
            </c:strRef>
          </c:tx>
          <c:spPr>
            <a:solidFill>
              <a:srgbClr val="7030A0"/>
            </a:solidFill>
            <a:ln>
              <a:solidFill>
                <a:schemeClr val="accent4">
                  <a:lumMod val="50000"/>
                </a:schemeClr>
              </a:solidFill>
              <a:prstDash val="solid"/>
            </a:ln>
          </c:spPr>
          <c:invertIfNegative val="0"/>
          <c:cat>
            <c:strRef>
              <c:f>'40'!$AD$27:$AD$58</c:f>
              <c:strCache>
                <c:ptCount val="32"/>
                <c:pt idx="0">
                  <c:v>Newham</c:v>
                </c:pt>
                <c:pt idx="1">
                  <c:v>Enfield</c:v>
                </c:pt>
                <c:pt idx="2">
                  <c:v>Havering</c:v>
                </c:pt>
                <c:pt idx="3">
                  <c:v>Haringey</c:v>
                </c:pt>
                <c:pt idx="4">
                  <c:v>Waltham Forest</c:v>
                </c:pt>
                <c:pt idx="5">
                  <c:v>Redbridge</c:v>
                </c:pt>
                <c:pt idx="6">
                  <c:v>Croydon</c:v>
                </c:pt>
                <c:pt idx="7">
                  <c:v>Merton</c:v>
                </c:pt>
                <c:pt idx="8">
                  <c:v>Barking and Dagenham</c:v>
                </c:pt>
                <c:pt idx="9">
                  <c:v>Tower Hamlets</c:v>
                </c:pt>
                <c:pt idx="10">
                  <c:v>Hackney</c:v>
                </c:pt>
                <c:pt idx="11">
                  <c:v>Westminster</c:v>
                </c:pt>
                <c:pt idx="12">
                  <c:v>Bexley</c:v>
                </c:pt>
                <c:pt idx="13">
                  <c:v>Southwark</c:v>
                </c:pt>
                <c:pt idx="14">
                  <c:v>Barnet</c:v>
                </c:pt>
                <c:pt idx="15">
                  <c:v>Lambeth</c:v>
                </c:pt>
                <c:pt idx="16">
                  <c:v>Sutton</c:v>
                </c:pt>
                <c:pt idx="17">
                  <c:v>Hillingdon</c:v>
                </c:pt>
                <c:pt idx="18">
                  <c:v>Lewisham</c:v>
                </c:pt>
                <c:pt idx="19">
                  <c:v>Kingston</c:v>
                </c:pt>
                <c:pt idx="20">
                  <c:v>Greenwich</c:v>
                </c:pt>
                <c:pt idx="21">
                  <c:v>Bromley</c:v>
                </c:pt>
                <c:pt idx="22">
                  <c:v>Wandsworth</c:v>
                </c:pt>
                <c:pt idx="23">
                  <c:v>Islington</c:v>
                </c:pt>
                <c:pt idx="24">
                  <c:v>Camden</c:v>
                </c:pt>
                <c:pt idx="25">
                  <c:v>Kensington and Chelsea</c:v>
                </c:pt>
                <c:pt idx="26">
                  <c:v>Richmond</c:v>
                </c:pt>
                <c:pt idx="27">
                  <c:v>Brent</c:v>
                </c:pt>
                <c:pt idx="28">
                  <c:v>Hammersmith and Fulham</c:v>
                </c:pt>
                <c:pt idx="29">
                  <c:v>Harrow</c:v>
                </c:pt>
                <c:pt idx="30">
                  <c:v>Ealing</c:v>
                </c:pt>
                <c:pt idx="31">
                  <c:v>Hounslow</c:v>
                </c:pt>
              </c:strCache>
            </c:strRef>
          </c:cat>
          <c:val>
            <c:numRef>
              <c:f>'40'!$AE$27:$AE$58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2444.3755799999999</c:v>
                </c:pt>
                <c:pt idx="27">
                  <c:v>0</c:v>
                </c:pt>
                <c:pt idx="28">
                  <c:v>0</c:v>
                </c:pt>
                <c:pt idx="29">
                  <c:v>0</c:v>
                </c:pt>
                <c:pt idx="30">
                  <c:v>0</c:v>
                </c:pt>
                <c:pt idx="31">
                  <c:v>0</c:v>
                </c:pt>
              </c:numCache>
            </c:numRef>
          </c:val>
          <c:extLst>
            <c:ext xmlns:c16="http://schemas.microsoft.com/office/drawing/2014/chart" uri="{C3380CC4-5D6E-409C-BE32-E72D297353CC}">
              <c16:uniqueId val="{00000000-A29F-D146-8B05-F3488F84602D}"/>
            </c:ext>
          </c:extLst>
        </c:ser>
        <c:ser>
          <c:idx val="1"/>
          <c:order val="1"/>
          <c:tx>
            <c:strRef>
              <c:f>'40'!$AF$26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'40'!$AD$27:$AD$58</c:f>
              <c:strCache>
                <c:ptCount val="32"/>
                <c:pt idx="0">
                  <c:v>Newham</c:v>
                </c:pt>
                <c:pt idx="1">
                  <c:v>Enfield</c:v>
                </c:pt>
                <c:pt idx="2">
                  <c:v>Havering</c:v>
                </c:pt>
                <c:pt idx="3">
                  <c:v>Haringey</c:v>
                </c:pt>
                <c:pt idx="4">
                  <c:v>Waltham Forest</c:v>
                </c:pt>
                <c:pt idx="5">
                  <c:v>Redbridge</c:v>
                </c:pt>
                <c:pt idx="6">
                  <c:v>Croydon</c:v>
                </c:pt>
                <c:pt idx="7">
                  <c:v>Merton</c:v>
                </c:pt>
                <c:pt idx="8">
                  <c:v>Barking and Dagenham</c:v>
                </c:pt>
                <c:pt idx="9">
                  <c:v>Tower Hamlets</c:v>
                </c:pt>
                <c:pt idx="10">
                  <c:v>Hackney</c:v>
                </c:pt>
                <c:pt idx="11">
                  <c:v>Westminster</c:v>
                </c:pt>
                <c:pt idx="12">
                  <c:v>Bexley</c:v>
                </c:pt>
                <c:pt idx="13">
                  <c:v>Southwark</c:v>
                </c:pt>
                <c:pt idx="14">
                  <c:v>Barnet</c:v>
                </c:pt>
                <c:pt idx="15">
                  <c:v>Lambeth</c:v>
                </c:pt>
                <c:pt idx="16">
                  <c:v>Sutton</c:v>
                </c:pt>
                <c:pt idx="17">
                  <c:v>Hillingdon</c:v>
                </c:pt>
                <c:pt idx="18">
                  <c:v>Lewisham</c:v>
                </c:pt>
                <c:pt idx="19">
                  <c:v>Kingston</c:v>
                </c:pt>
                <c:pt idx="20">
                  <c:v>Greenwich</c:v>
                </c:pt>
                <c:pt idx="21">
                  <c:v>Bromley</c:v>
                </c:pt>
                <c:pt idx="22">
                  <c:v>Wandsworth</c:v>
                </c:pt>
                <c:pt idx="23">
                  <c:v>Islington</c:v>
                </c:pt>
                <c:pt idx="24">
                  <c:v>Camden</c:v>
                </c:pt>
                <c:pt idx="25">
                  <c:v>Kensington and Chelsea</c:v>
                </c:pt>
                <c:pt idx="26">
                  <c:v>Richmond</c:v>
                </c:pt>
                <c:pt idx="27">
                  <c:v>Brent</c:v>
                </c:pt>
                <c:pt idx="28">
                  <c:v>Hammersmith and Fulham</c:v>
                </c:pt>
                <c:pt idx="29">
                  <c:v>Harrow</c:v>
                </c:pt>
                <c:pt idx="30">
                  <c:v>Ealing</c:v>
                </c:pt>
                <c:pt idx="31">
                  <c:v>Hounslow</c:v>
                </c:pt>
              </c:strCache>
            </c:strRef>
          </c:cat>
          <c:val>
            <c:numRef>
              <c:f>'40'!$AF$27:$AF$58</c:f>
              <c:numCache>
                <c:formatCode>General</c:formatCode>
                <c:ptCount val="32"/>
                <c:pt idx="0">
                  <c:v>0</c:v>
                </c:pt>
                <c:pt idx="1">
                  <c:v>0</c:v>
                </c:pt>
                <c:pt idx="2">
                  <c:v>0</c:v>
                </c:pt>
                <c:pt idx="3">
                  <c:v>0</c:v>
                </c:pt>
                <c:pt idx="4">
                  <c:v>0</c:v>
                </c:pt>
                <c:pt idx="5">
                  <c:v>0</c:v>
                </c:pt>
                <c:pt idx="6">
                  <c:v>0</c:v>
                </c:pt>
                <c:pt idx="7">
                  <c:v>1860.49891</c:v>
                </c:pt>
                <c:pt idx="8">
                  <c:v>0</c:v>
                </c:pt>
                <c:pt idx="9">
                  <c:v>0</c:v>
                </c:pt>
                <c:pt idx="10">
                  <c:v>0</c:v>
                </c:pt>
                <c:pt idx="11">
                  <c:v>0</c:v>
                </c:pt>
                <c:pt idx="12">
                  <c:v>0</c:v>
                </c:pt>
                <c:pt idx="13">
                  <c:v>0</c:v>
                </c:pt>
                <c:pt idx="14">
                  <c:v>1960.27044</c:v>
                </c:pt>
                <c:pt idx="15">
                  <c:v>0</c:v>
                </c:pt>
                <c:pt idx="16">
                  <c:v>2035.1761300000001</c:v>
                </c:pt>
                <c:pt idx="17">
                  <c:v>0</c:v>
                </c:pt>
                <c:pt idx="18">
                  <c:v>0</c:v>
                </c:pt>
                <c:pt idx="19">
                  <c:v>2057.8032800000001</c:v>
                </c:pt>
                <c:pt idx="20">
                  <c:v>0</c:v>
                </c:pt>
                <c:pt idx="21">
                  <c:v>2088.0906599999998</c:v>
                </c:pt>
                <c:pt idx="22">
                  <c:v>0</c:v>
                </c:pt>
                <c:pt idx="23">
                  <c:v>0</c:v>
                </c:pt>
                <c:pt idx="24">
                  <c:v>0</c:v>
                </c:pt>
                <c:pt idx="25">
                  <c:v>0</c:v>
                </c:pt>
                <c:pt idx="26">
                  <c:v>0</c:v>
                </c:pt>
                <c:pt idx="27">
                  <c:v>0</c:v>
                </c:pt>
                <c:pt idx="28">
                  <c:v>0</c:v>
                </c:pt>
                <c:pt idx="29">
                  <c:v>2581.5471899999998</c:v>
                </c:pt>
                <c:pt idx="30">
                  <c:v>0</c:v>
                </c:pt>
                <c:pt idx="31">
                  <c:v>0</c:v>
                </c:pt>
              </c:numCache>
            </c:numRef>
          </c:val>
          <c:extLst>
            <c:ext xmlns:c16="http://schemas.microsoft.com/office/drawing/2014/chart" uri="{C3380CC4-5D6E-409C-BE32-E72D297353CC}">
              <c16:uniqueId val="{00000001-A29F-D146-8B05-F3488F84602D}"/>
            </c:ext>
          </c:extLst>
        </c:ser>
        <c:ser>
          <c:idx val="2"/>
          <c:order val="2"/>
          <c:tx>
            <c:strRef>
              <c:f>'40'!$AG$26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'40'!$AD$27:$AD$58</c:f>
              <c:strCache>
                <c:ptCount val="32"/>
                <c:pt idx="0">
                  <c:v>Newham</c:v>
                </c:pt>
                <c:pt idx="1">
                  <c:v>Enfield</c:v>
                </c:pt>
                <c:pt idx="2">
                  <c:v>Havering</c:v>
                </c:pt>
                <c:pt idx="3">
                  <c:v>Haringey</c:v>
                </c:pt>
                <c:pt idx="4">
                  <c:v>Waltham Forest</c:v>
                </c:pt>
                <c:pt idx="5">
                  <c:v>Redbridge</c:v>
                </c:pt>
                <c:pt idx="6">
                  <c:v>Croydon</c:v>
                </c:pt>
                <c:pt idx="7">
                  <c:v>Merton</c:v>
                </c:pt>
                <c:pt idx="8">
                  <c:v>Barking and Dagenham</c:v>
                </c:pt>
                <c:pt idx="9">
                  <c:v>Tower Hamlets</c:v>
                </c:pt>
                <c:pt idx="10">
                  <c:v>Hackney</c:v>
                </c:pt>
                <c:pt idx="11">
                  <c:v>Westminster</c:v>
                </c:pt>
                <c:pt idx="12">
                  <c:v>Bexley</c:v>
                </c:pt>
                <c:pt idx="13">
                  <c:v>Southwark</c:v>
                </c:pt>
                <c:pt idx="14">
                  <c:v>Barnet</c:v>
                </c:pt>
                <c:pt idx="15">
                  <c:v>Lambeth</c:v>
                </c:pt>
                <c:pt idx="16">
                  <c:v>Sutton</c:v>
                </c:pt>
                <c:pt idx="17">
                  <c:v>Hillingdon</c:v>
                </c:pt>
                <c:pt idx="18">
                  <c:v>Lewisham</c:v>
                </c:pt>
                <c:pt idx="19">
                  <c:v>Kingston</c:v>
                </c:pt>
                <c:pt idx="20">
                  <c:v>Greenwich</c:v>
                </c:pt>
                <c:pt idx="21">
                  <c:v>Bromley</c:v>
                </c:pt>
                <c:pt idx="22">
                  <c:v>Wandsworth</c:v>
                </c:pt>
                <c:pt idx="23">
                  <c:v>Islington</c:v>
                </c:pt>
                <c:pt idx="24">
                  <c:v>Camden</c:v>
                </c:pt>
                <c:pt idx="25">
                  <c:v>Kensington and Chelsea</c:v>
                </c:pt>
                <c:pt idx="26">
                  <c:v>Richmond</c:v>
                </c:pt>
                <c:pt idx="27">
                  <c:v>Brent</c:v>
                </c:pt>
                <c:pt idx="28">
                  <c:v>Hammersmith and Fulham</c:v>
                </c:pt>
                <c:pt idx="29">
                  <c:v>Harrow</c:v>
                </c:pt>
                <c:pt idx="30">
                  <c:v>Ealing</c:v>
                </c:pt>
                <c:pt idx="31">
                  <c:v>Hounslow</c:v>
                </c:pt>
              </c:strCache>
            </c:strRef>
          </c:cat>
          <c:val>
            <c:numRef>
              <c:f>'40'!$AG$27:$AG$58</c:f>
              <c:numCache>
                <c:formatCode>General</c:formatCode>
                <c:ptCount val="32"/>
                <c:pt idx="0">
                  <c:v>1421.1376</c:v>
                </c:pt>
                <c:pt idx="1">
                  <c:v>1539.5318299999999</c:v>
                </c:pt>
                <c:pt idx="2">
                  <c:v>1655.3254999999999</c:v>
                </c:pt>
                <c:pt idx="3">
                  <c:v>1655.7581600000001</c:v>
                </c:pt>
                <c:pt idx="4">
                  <c:v>1656.0120099999999</c:v>
                </c:pt>
                <c:pt idx="5">
                  <c:v>1714.1647700000001</c:v>
                </c:pt>
                <c:pt idx="6">
                  <c:v>1849.61806</c:v>
                </c:pt>
                <c:pt idx="7">
                  <c:v>0</c:v>
                </c:pt>
                <c:pt idx="8">
                  <c:v>1876.0843</c:v>
                </c:pt>
                <c:pt idx="9">
                  <c:v>1884.6901499999999</c:v>
                </c:pt>
                <c:pt idx="10">
                  <c:v>1923.8774699999999</c:v>
                </c:pt>
                <c:pt idx="11">
                  <c:v>1934.59203</c:v>
                </c:pt>
                <c:pt idx="12">
                  <c:v>1944.3154300000001</c:v>
                </c:pt>
                <c:pt idx="13">
                  <c:v>1948.05043</c:v>
                </c:pt>
                <c:pt idx="14">
                  <c:v>0</c:v>
                </c:pt>
                <c:pt idx="15">
                  <c:v>1960.9151199999999</c:v>
                </c:pt>
                <c:pt idx="16">
                  <c:v>0</c:v>
                </c:pt>
                <c:pt idx="17">
                  <c:v>2049.3562099999999</c:v>
                </c:pt>
                <c:pt idx="18">
                  <c:v>2053.4029999999998</c:v>
                </c:pt>
                <c:pt idx="19">
                  <c:v>0</c:v>
                </c:pt>
                <c:pt idx="20">
                  <c:v>2076.7636499999999</c:v>
                </c:pt>
                <c:pt idx="21">
                  <c:v>0</c:v>
                </c:pt>
                <c:pt idx="22">
                  <c:v>2187.4295499999998</c:v>
                </c:pt>
                <c:pt idx="23">
                  <c:v>2212.2394899999999</c:v>
                </c:pt>
                <c:pt idx="24">
                  <c:v>2385.9725600000002</c:v>
                </c:pt>
                <c:pt idx="25">
                  <c:v>2418.8872999999999</c:v>
                </c:pt>
                <c:pt idx="26">
                  <c:v>0</c:v>
                </c:pt>
                <c:pt idx="27">
                  <c:v>2449.1942199999999</c:v>
                </c:pt>
                <c:pt idx="28">
                  <c:v>2469.4717000000001</c:v>
                </c:pt>
                <c:pt idx="29">
                  <c:v>0</c:v>
                </c:pt>
                <c:pt idx="30">
                  <c:v>2820.8060599999999</c:v>
                </c:pt>
                <c:pt idx="31">
                  <c:v>3098.4712399999999</c:v>
                </c:pt>
              </c:numCache>
            </c:numRef>
          </c:val>
          <c:extLst>
            <c:ext xmlns:c16="http://schemas.microsoft.com/office/drawing/2014/chart" uri="{C3380CC4-5D6E-409C-BE32-E72D297353CC}">
              <c16:uniqueId val="{00000002-A29F-D146-8B05-F3488F84602D}"/>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'40'!$AH$26</c:f>
              <c:strCache>
                <c:ptCount val="1"/>
                <c:pt idx="0">
                  <c:v>London</c:v>
                </c:pt>
              </c:strCache>
            </c:strRef>
          </c:tx>
          <c:spPr>
            <a:ln w="31750">
              <a:solidFill>
                <a:schemeClr val="bg1">
                  <a:lumMod val="50000"/>
                </a:schemeClr>
              </a:solidFill>
              <a:prstDash val="solid"/>
            </a:ln>
          </c:spPr>
          <c:marker>
            <c:symbol val="none"/>
          </c:marker>
          <c:cat>
            <c:strRef>
              <c:f>'40'!$AD$27:$AD$58</c:f>
              <c:strCache>
                <c:ptCount val="32"/>
                <c:pt idx="0">
                  <c:v>Newham</c:v>
                </c:pt>
                <c:pt idx="1">
                  <c:v>Enfield</c:v>
                </c:pt>
                <c:pt idx="2">
                  <c:v>Havering</c:v>
                </c:pt>
                <c:pt idx="3">
                  <c:v>Haringey</c:v>
                </c:pt>
                <c:pt idx="4">
                  <c:v>Waltham Forest</c:v>
                </c:pt>
                <c:pt idx="5">
                  <c:v>Redbridge</c:v>
                </c:pt>
                <c:pt idx="6">
                  <c:v>Croydon</c:v>
                </c:pt>
                <c:pt idx="7">
                  <c:v>Merton</c:v>
                </c:pt>
                <c:pt idx="8">
                  <c:v>Barking and Dagenham</c:v>
                </c:pt>
                <c:pt idx="9">
                  <c:v>Tower Hamlets</c:v>
                </c:pt>
                <c:pt idx="10">
                  <c:v>Hackney</c:v>
                </c:pt>
                <c:pt idx="11">
                  <c:v>Westminster</c:v>
                </c:pt>
                <c:pt idx="12">
                  <c:v>Bexley</c:v>
                </c:pt>
                <c:pt idx="13">
                  <c:v>Southwark</c:v>
                </c:pt>
                <c:pt idx="14">
                  <c:v>Barnet</c:v>
                </c:pt>
                <c:pt idx="15">
                  <c:v>Lambeth</c:v>
                </c:pt>
                <c:pt idx="16">
                  <c:v>Sutton</c:v>
                </c:pt>
                <c:pt idx="17">
                  <c:v>Hillingdon</c:v>
                </c:pt>
                <c:pt idx="18">
                  <c:v>Lewisham</c:v>
                </c:pt>
                <c:pt idx="19">
                  <c:v>Kingston</c:v>
                </c:pt>
                <c:pt idx="20">
                  <c:v>Greenwich</c:v>
                </c:pt>
                <c:pt idx="21">
                  <c:v>Bromley</c:v>
                </c:pt>
                <c:pt idx="22">
                  <c:v>Wandsworth</c:v>
                </c:pt>
                <c:pt idx="23">
                  <c:v>Islington</c:v>
                </c:pt>
                <c:pt idx="24">
                  <c:v>Camden</c:v>
                </c:pt>
                <c:pt idx="25">
                  <c:v>Kensington and Chelsea</c:v>
                </c:pt>
                <c:pt idx="26">
                  <c:v>Richmond</c:v>
                </c:pt>
                <c:pt idx="27">
                  <c:v>Brent</c:v>
                </c:pt>
                <c:pt idx="28">
                  <c:v>Hammersmith and Fulham</c:v>
                </c:pt>
                <c:pt idx="29">
                  <c:v>Harrow</c:v>
                </c:pt>
                <c:pt idx="30">
                  <c:v>Ealing</c:v>
                </c:pt>
                <c:pt idx="31">
                  <c:v>Hounslow</c:v>
                </c:pt>
              </c:strCache>
            </c:strRef>
          </c:cat>
          <c:val>
            <c:numRef>
              <c:f>'40'!$AH$27:$AH$58</c:f>
              <c:numCache>
                <c:formatCode>General</c:formatCode>
                <c:ptCount val="32"/>
                <c:pt idx="0">
                  <c:v>2070.5500000000002</c:v>
                </c:pt>
                <c:pt idx="1">
                  <c:v>2070.5500000000002</c:v>
                </c:pt>
                <c:pt idx="2">
                  <c:v>2070.5500000000002</c:v>
                </c:pt>
                <c:pt idx="3">
                  <c:v>2070.5500000000002</c:v>
                </c:pt>
                <c:pt idx="4">
                  <c:v>2070.5500000000002</c:v>
                </c:pt>
                <c:pt idx="5">
                  <c:v>2070.5500000000002</c:v>
                </c:pt>
                <c:pt idx="6">
                  <c:v>2070.5500000000002</c:v>
                </c:pt>
                <c:pt idx="7">
                  <c:v>2070.5500000000002</c:v>
                </c:pt>
                <c:pt idx="8">
                  <c:v>2070.5500000000002</c:v>
                </c:pt>
                <c:pt idx="9">
                  <c:v>2070.5500000000002</c:v>
                </c:pt>
                <c:pt idx="10">
                  <c:v>2070.5500000000002</c:v>
                </c:pt>
                <c:pt idx="11">
                  <c:v>2070.5500000000002</c:v>
                </c:pt>
                <c:pt idx="12">
                  <c:v>2070.5500000000002</c:v>
                </c:pt>
                <c:pt idx="13">
                  <c:v>2070.5500000000002</c:v>
                </c:pt>
                <c:pt idx="14">
                  <c:v>2070.5500000000002</c:v>
                </c:pt>
                <c:pt idx="15">
                  <c:v>2070.5500000000002</c:v>
                </c:pt>
                <c:pt idx="16">
                  <c:v>2070.5500000000002</c:v>
                </c:pt>
                <c:pt idx="17">
                  <c:v>2070.5500000000002</c:v>
                </c:pt>
                <c:pt idx="18">
                  <c:v>2070.5500000000002</c:v>
                </c:pt>
                <c:pt idx="19">
                  <c:v>2070.5500000000002</c:v>
                </c:pt>
                <c:pt idx="20">
                  <c:v>2070.5500000000002</c:v>
                </c:pt>
                <c:pt idx="21">
                  <c:v>2070.5500000000002</c:v>
                </c:pt>
                <c:pt idx="22">
                  <c:v>2070.5500000000002</c:v>
                </c:pt>
                <c:pt idx="23">
                  <c:v>2070.5500000000002</c:v>
                </c:pt>
                <c:pt idx="24">
                  <c:v>2070.5500000000002</c:v>
                </c:pt>
                <c:pt idx="25">
                  <c:v>2070.5500000000002</c:v>
                </c:pt>
                <c:pt idx="26">
                  <c:v>2070.5500000000002</c:v>
                </c:pt>
                <c:pt idx="27">
                  <c:v>2070.5500000000002</c:v>
                </c:pt>
                <c:pt idx="28">
                  <c:v>2070.5500000000002</c:v>
                </c:pt>
                <c:pt idx="29">
                  <c:v>2070.5500000000002</c:v>
                </c:pt>
                <c:pt idx="30">
                  <c:v>2070.5500000000002</c:v>
                </c:pt>
                <c:pt idx="31">
                  <c:v>2070.5500000000002</c:v>
                </c:pt>
              </c:numCache>
            </c:numRef>
          </c:val>
          <c:smooth val="0"/>
          <c:extLst>
            <c:ext xmlns:c16="http://schemas.microsoft.com/office/drawing/2014/chart" uri="{C3380CC4-5D6E-409C-BE32-E72D297353CC}">
              <c16:uniqueId val="{00000003-A29F-D146-8B05-F3488F84602D}"/>
            </c:ext>
          </c:extLst>
        </c:ser>
        <c:ser>
          <c:idx val="4"/>
          <c:order val="4"/>
          <c:tx>
            <c:strRef>
              <c:f>'40'!$AI$26</c:f>
              <c:strCache>
                <c:ptCount val="1"/>
                <c:pt idx="0">
                  <c:v>England</c:v>
                </c:pt>
              </c:strCache>
            </c:strRef>
          </c:tx>
          <c:spPr>
            <a:ln w="31750">
              <a:solidFill>
                <a:schemeClr val="tx1"/>
              </a:solidFill>
              <a:prstDash val="solid"/>
            </a:ln>
          </c:spPr>
          <c:marker>
            <c:symbol val="none"/>
          </c:marker>
          <c:cat>
            <c:strRef>
              <c:f>'40'!$AD$27:$AD$58</c:f>
              <c:strCache>
                <c:ptCount val="32"/>
                <c:pt idx="0">
                  <c:v>Newham</c:v>
                </c:pt>
                <c:pt idx="1">
                  <c:v>Enfield</c:v>
                </c:pt>
                <c:pt idx="2">
                  <c:v>Havering</c:v>
                </c:pt>
                <c:pt idx="3">
                  <c:v>Haringey</c:v>
                </c:pt>
                <c:pt idx="4">
                  <c:v>Waltham Forest</c:v>
                </c:pt>
                <c:pt idx="5">
                  <c:v>Redbridge</c:v>
                </c:pt>
                <c:pt idx="6">
                  <c:v>Croydon</c:v>
                </c:pt>
                <c:pt idx="7">
                  <c:v>Merton</c:v>
                </c:pt>
                <c:pt idx="8">
                  <c:v>Barking and Dagenham</c:v>
                </c:pt>
                <c:pt idx="9">
                  <c:v>Tower Hamlets</c:v>
                </c:pt>
                <c:pt idx="10">
                  <c:v>Hackney</c:v>
                </c:pt>
                <c:pt idx="11">
                  <c:v>Westminster</c:v>
                </c:pt>
                <c:pt idx="12">
                  <c:v>Bexley</c:v>
                </c:pt>
                <c:pt idx="13">
                  <c:v>Southwark</c:v>
                </c:pt>
                <c:pt idx="14">
                  <c:v>Barnet</c:v>
                </c:pt>
                <c:pt idx="15">
                  <c:v>Lambeth</c:v>
                </c:pt>
                <c:pt idx="16">
                  <c:v>Sutton</c:v>
                </c:pt>
                <c:pt idx="17">
                  <c:v>Hillingdon</c:v>
                </c:pt>
                <c:pt idx="18">
                  <c:v>Lewisham</c:v>
                </c:pt>
                <c:pt idx="19">
                  <c:v>Kingston</c:v>
                </c:pt>
                <c:pt idx="20">
                  <c:v>Greenwich</c:v>
                </c:pt>
                <c:pt idx="21">
                  <c:v>Bromley</c:v>
                </c:pt>
                <c:pt idx="22">
                  <c:v>Wandsworth</c:v>
                </c:pt>
                <c:pt idx="23">
                  <c:v>Islington</c:v>
                </c:pt>
                <c:pt idx="24">
                  <c:v>Camden</c:v>
                </c:pt>
                <c:pt idx="25">
                  <c:v>Kensington and Chelsea</c:v>
                </c:pt>
                <c:pt idx="26">
                  <c:v>Richmond</c:v>
                </c:pt>
                <c:pt idx="27">
                  <c:v>Brent</c:v>
                </c:pt>
                <c:pt idx="28">
                  <c:v>Hammersmith and Fulham</c:v>
                </c:pt>
                <c:pt idx="29">
                  <c:v>Harrow</c:v>
                </c:pt>
                <c:pt idx="30">
                  <c:v>Ealing</c:v>
                </c:pt>
                <c:pt idx="31">
                  <c:v>Hounslow</c:v>
                </c:pt>
              </c:strCache>
            </c:strRef>
          </c:cat>
          <c:val>
            <c:numRef>
              <c:f>'40'!$AI$27:$AI$58</c:f>
              <c:numCache>
                <c:formatCode>General</c:formatCode>
                <c:ptCount val="32"/>
                <c:pt idx="0">
                  <c:v>1932.8</c:v>
                </c:pt>
                <c:pt idx="1">
                  <c:v>1932.8</c:v>
                </c:pt>
                <c:pt idx="2">
                  <c:v>1932.8</c:v>
                </c:pt>
                <c:pt idx="3">
                  <c:v>1932.8</c:v>
                </c:pt>
                <c:pt idx="4">
                  <c:v>1932.8</c:v>
                </c:pt>
                <c:pt idx="5">
                  <c:v>1932.8</c:v>
                </c:pt>
                <c:pt idx="6">
                  <c:v>1932.8</c:v>
                </c:pt>
                <c:pt idx="7">
                  <c:v>1932.8</c:v>
                </c:pt>
                <c:pt idx="8">
                  <c:v>1932.8</c:v>
                </c:pt>
                <c:pt idx="9">
                  <c:v>1932.8</c:v>
                </c:pt>
                <c:pt idx="10">
                  <c:v>1932.8</c:v>
                </c:pt>
                <c:pt idx="11">
                  <c:v>1932.8</c:v>
                </c:pt>
                <c:pt idx="12">
                  <c:v>1932.8</c:v>
                </c:pt>
                <c:pt idx="13">
                  <c:v>1932.8</c:v>
                </c:pt>
                <c:pt idx="14">
                  <c:v>1932.8</c:v>
                </c:pt>
                <c:pt idx="15">
                  <c:v>1932.8</c:v>
                </c:pt>
                <c:pt idx="16">
                  <c:v>1932.8</c:v>
                </c:pt>
                <c:pt idx="17">
                  <c:v>1932.8</c:v>
                </c:pt>
                <c:pt idx="18">
                  <c:v>1932.8</c:v>
                </c:pt>
                <c:pt idx="19">
                  <c:v>1932.8</c:v>
                </c:pt>
                <c:pt idx="20">
                  <c:v>1932.8</c:v>
                </c:pt>
                <c:pt idx="21">
                  <c:v>1932.8</c:v>
                </c:pt>
                <c:pt idx="22">
                  <c:v>1932.8</c:v>
                </c:pt>
                <c:pt idx="23">
                  <c:v>1932.8</c:v>
                </c:pt>
                <c:pt idx="24">
                  <c:v>1932.8</c:v>
                </c:pt>
                <c:pt idx="25">
                  <c:v>1932.8</c:v>
                </c:pt>
                <c:pt idx="26">
                  <c:v>1932.8</c:v>
                </c:pt>
                <c:pt idx="27">
                  <c:v>1932.8</c:v>
                </c:pt>
                <c:pt idx="28">
                  <c:v>1932.8</c:v>
                </c:pt>
                <c:pt idx="29">
                  <c:v>1932.8</c:v>
                </c:pt>
                <c:pt idx="30">
                  <c:v>1932.8</c:v>
                </c:pt>
                <c:pt idx="31">
                  <c:v>1932.8</c:v>
                </c:pt>
              </c:numCache>
            </c:numRef>
          </c:val>
          <c:smooth val="0"/>
          <c:extLst>
            <c:ext xmlns:c16="http://schemas.microsoft.com/office/drawing/2014/chart" uri="{C3380CC4-5D6E-409C-BE32-E72D297353CC}">
              <c16:uniqueId val="{00000004-A29F-D146-8B05-F3488F84602D}"/>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'40'!$U$4</c:f>
              <c:strCache>
                <c:ptCount val="1"/>
                <c:pt idx="0">
                  <c:v>per 100,000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 M'!$AE$26</c:f>
              <c:strCache>
                <c:ptCount val="1"/>
                <c:pt idx="0">
                  <c:v>Richmond</c:v>
                </c:pt>
              </c:strCache>
            </c:strRef>
          </c:tx>
          <c:spPr>
            <a:solidFill>
              <a:srgbClr val="7030A0"/>
            </a:solidFill>
            <a:ln>
              <a:solidFill>
                <a:schemeClr val="accent4">
                  <a:lumMod val="50000"/>
                </a:schemeClr>
              </a:solidFill>
              <a:prstDash val="solid"/>
            </a:ln>
          </c:spPr>
          <c:invertIfNegative val="0"/>
          <c:cat>
            <c:strRef>
              <c:f>'3 M'!$AD$27:$AD$58</c:f>
              <c:strCache>
                <c:ptCount val="32"/>
                <c:pt idx="0">
                  <c:v>Barking and Dagenham</c:v>
                </c:pt>
                <c:pt idx="1">
                  <c:v>Sutton</c:v>
                </c:pt>
                <c:pt idx="2">
                  <c:v>Richmond</c:v>
                </c:pt>
                <c:pt idx="3">
                  <c:v>Lambeth</c:v>
                </c:pt>
                <c:pt idx="4">
                  <c:v>Hillingdon</c:v>
                </c:pt>
                <c:pt idx="5">
                  <c:v>Hounslow</c:v>
                </c:pt>
                <c:pt idx="6">
                  <c:v>Wandsworth</c:v>
                </c:pt>
                <c:pt idx="7">
                  <c:v>Hackney</c:v>
                </c:pt>
                <c:pt idx="8">
                  <c:v>Redbridge</c:v>
                </c:pt>
                <c:pt idx="9">
                  <c:v>Brent</c:v>
                </c:pt>
                <c:pt idx="10">
                  <c:v>Southwark</c:v>
                </c:pt>
                <c:pt idx="11">
                  <c:v>Harrow</c:v>
                </c:pt>
                <c:pt idx="12">
                  <c:v>Kingston</c:v>
                </c:pt>
                <c:pt idx="13">
                  <c:v>Waltham Forest</c:v>
                </c:pt>
                <c:pt idx="14">
                  <c:v>Barnet</c:v>
                </c:pt>
                <c:pt idx="15">
                  <c:v>Greenwich</c:v>
                </c:pt>
                <c:pt idx="16">
                  <c:v>Bexley</c:v>
                </c:pt>
                <c:pt idx="17">
                  <c:v>Ealing</c:v>
                </c:pt>
                <c:pt idx="18">
                  <c:v>Lewisham</c:v>
                </c:pt>
                <c:pt idx="19">
                  <c:v>Enfield</c:v>
                </c:pt>
                <c:pt idx="20">
                  <c:v>Hammersmith and Fulham</c:v>
                </c:pt>
                <c:pt idx="21">
                  <c:v>Havering</c:v>
                </c:pt>
                <c:pt idx="22">
                  <c:v>Merton</c:v>
                </c:pt>
                <c:pt idx="23">
                  <c:v>Haringey</c:v>
                </c:pt>
                <c:pt idx="24">
                  <c:v>Newham</c:v>
                </c:pt>
                <c:pt idx="25">
                  <c:v>Bromley</c:v>
                </c:pt>
                <c:pt idx="26">
                  <c:v>Tower Hamlets</c:v>
                </c:pt>
                <c:pt idx="27">
                  <c:v>Croydon</c:v>
                </c:pt>
                <c:pt idx="28">
                  <c:v>Islington</c:v>
                </c:pt>
                <c:pt idx="29">
                  <c:v>Camden</c:v>
                </c:pt>
                <c:pt idx="30">
                  <c:v>Kensington and Chelsea</c:v>
                </c:pt>
                <c:pt idx="31">
                  <c:v>Westminster</c:v>
                </c:pt>
              </c:strCache>
            </c:strRef>
          </c:cat>
          <c:val>
            <c:numRef>
              <c:f>'3 M'!$AE$27:$AE$58</c:f>
              <c:numCache>
                <c:formatCode>General</c:formatCode>
                <c:ptCount val="32"/>
                <c:pt idx="0">
                  <c:v>0</c:v>
                </c:pt>
                <c:pt idx="1">
                  <c:v>0</c:v>
                </c:pt>
                <c:pt idx="2">
                  <c:v>5.3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EEBE-D04A-B9CC-88D4FEAEB100}"/>
            </c:ext>
          </c:extLst>
        </c:ser>
        <c:ser>
          <c:idx val="1"/>
          <c:order val="1"/>
          <c:tx>
            <c:strRef>
              <c:f>'3 M'!$AF$26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 M'!$AD$27:$AD$58</c:f>
              <c:strCache>
                <c:ptCount val="32"/>
                <c:pt idx="0">
                  <c:v>Barking and Dagenham</c:v>
                </c:pt>
                <c:pt idx="1">
                  <c:v>Sutton</c:v>
                </c:pt>
                <c:pt idx="2">
                  <c:v>Richmond</c:v>
                </c:pt>
                <c:pt idx="3">
                  <c:v>Lambeth</c:v>
                </c:pt>
                <c:pt idx="4">
                  <c:v>Hillingdon</c:v>
                </c:pt>
                <c:pt idx="5">
                  <c:v>Hounslow</c:v>
                </c:pt>
                <c:pt idx="6">
                  <c:v>Wandsworth</c:v>
                </c:pt>
                <c:pt idx="7">
                  <c:v>Hackney</c:v>
                </c:pt>
                <c:pt idx="8">
                  <c:v>Redbridge</c:v>
                </c:pt>
                <c:pt idx="9">
                  <c:v>Brent</c:v>
                </c:pt>
                <c:pt idx="10">
                  <c:v>Southwark</c:v>
                </c:pt>
                <c:pt idx="11">
                  <c:v>Harrow</c:v>
                </c:pt>
                <c:pt idx="12">
                  <c:v>Kingston</c:v>
                </c:pt>
                <c:pt idx="13">
                  <c:v>Waltham Forest</c:v>
                </c:pt>
                <c:pt idx="14">
                  <c:v>Barnet</c:v>
                </c:pt>
                <c:pt idx="15">
                  <c:v>Greenwich</c:v>
                </c:pt>
                <c:pt idx="16">
                  <c:v>Bexley</c:v>
                </c:pt>
                <c:pt idx="17">
                  <c:v>Ealing</c:v>
                </c:pt>
                <c:pt idx="18">
                  <c:v>Lewisham</c:v>
                </c:pt>
                <c:pt idx="19">
                  <c:v>Enfield</c:v>
                </c:pt>
                <c:pt idx="20">
                  <c:v>Hammersmith and Fulham</c:v>
                </c:pt>
                <c:pt idx="21">
                  <c:v>Havering</c:v>
                </c:pt>
                <c:pt idx="22">
                  <c:v>Merton</c:v>
                </c:pt>
                <c:pt idx="23">
                  <c:v>Haringey</c:v>
                </c:pt>
                <c:pt idx="24">
                  <c:v>Newham</c:v>
                </c:pt>
                <c:pt idx="25">
                  <c:v>Bromley</c:v>
                </c:pt>
                <c:pt idx="26">
                  <c:v>Tower Hamlets</c:v>
                </c:pt>
                <c:pt idx="27">
                  <c:v>Croydon</c:v>
                </c:pt>
                <c:pt idx="28">
                  <c:v>Islington</c:v>
                </c:pt>
                <c:pt idx="29">
                  <c:v>Camden</c:v>
                </c:pt>
                <c:pt idx="30">
                  <c:v>Kensington and Chelsea</c:v>
                </c:pt>
                <c:pt idx="31">
                  <c:v>Westminster</c:v>
                </c:pt>
              </c:strCache>
            </c:strRef>
          </c:cat>
          <c:val>
            <c:numRef>
              <c:f>'3 M'!$AF$27:$AF$58</c:f>
              <c:numCache>
                <c:formatCode>General</c:formatCode>
                <c:ptCount val="32"/>
                <c:pt idx="0">
                  <c:v>0</c:v>
                </c:pt>
                <c:pt idx="1">
                  <c:v>4.5999999999999996</c:v>
                </c:pt>
                <c:pt idx="2">
                  <c:v>0</c:v>
                </c:pt>
                <c:pt idx="3">
                  <c:v>0</c:v>
                </c:pt>
                <c:pt idx="4">
                  <c:v>0</c:v>
                </c:pt>
                <c:pt idx="5">
                  <c:v>0</c:v>
                </c:pt>
                <c:pt idx="6">
                  <c:v>0</c:v>
                </c:pt>
                <c:pt idx="7">
                  <c:v>0</c:v>
                </c:pt>
                <c:pt idx="8">
                  <c:v>0</c:v>
                </c:pt>
                <c:pt idx="9">
                  <c:v>0</c:v>
                </c:pt>
                <c:pt idx="10">
                  <c:v>0</c:v>
                </c:pt>
                <c:pt idx="11">
                  <c:v>6.6</c:v>
                </c:pt>
                <c:pt idx="12">
                  <c:v>6.6</c:v>
                </c:pt>
                <c:pt idx="13">
                  <c:v>0</c:v>
                </c:pt>
                <c:pt idx="14">
                  <c:v>6.7</c:v>
                </c:pt>
                <c:pt idx="15">
                  <c:v>0</c:v>
                </c:pt>
                <c:pt idx="16">
                  <c:v>0</c:v>
                </c:pt>
                <c:pt idx="17">
                  <c:v>0</c:v>
                </c:pt>
                <c:pt idx="18">
                  <c:v>0</c:v>
                </c:pt>
                <c:pt idx="19">
                  <c:v>0</c:v>
                </c:pt>
                <c:pt idx="20">
                  <c:v>0</c:v>
                </c:pt>
                <c:pt idx="21">
                  <c:v>0</c:v>
                </c:pt>
                <c:pt idx="22">
                  <c:v>7.7</c:v>
                </c:pt>
                <c:pt idx="23">
                  <c:v>0</c:v>
                </c:pt>
                <c:pt idx="24">
                  <c:v>0</c:v>
                </c:pt>
                <c:pt idx="25">
                  <c:v>8.4</c:v>
                </c:pt>
                <c:pt idx="26">
                  <c:v>0</c:v>
                </c:pt>
                <c:pt idx="27">
                  <c:v>0</c:v>
                </c:pt>
                <c:pt idx="28">
                  <c:v>0</c:v>
                </c:pt>
                <c:pt idx="29">
                  <c:v>0</c:v>
                </c:pt>
                <c:pt idx="30">
                  <c:v>0</c:v>
                </c:pt>
                <c:pt idx="31">
                  <c:v>0</c:v>
                </c:pt>
              </c:numCache>
            </c:numRef>
          </c:val>
          <c:extLst>
            <c:ext xmlns:c16="http://schemas.microsoft.com/office/drawing/2014/chart" uri="{C3380CC4-5D6E-409C-BE32-E72D297353CC}">
              <c16:uniqueId val="{00000001-EEBE-D04A-B9CC-88D4FEAEB100}"/>
            </c:ext>
          </c:extLst>
        </c:ser>
        <c:ser>
          <c:idx val="2"/>
          <c:order val="2"/>
          <c:tx>
            <c:strRef>
              <c:f>'3 M'!$AG$26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 M'!$AD$27:$AD$58</c:f>
              <c:strCache>
                <c:ptCount val="32"/>
                <c:pt idx="0">
                  <c:v>Barking and Dagenham</c:v>
                </c:pt>
                <c:pt idx="1">
                  <c:v>Sutton</c:v>
                </c:pt>
                <c:pt idx="2">
                  <c:v>Richmond</c:v>
                </c:pt>
                <c:pt idx="3">
                  <c:v>Lambeth</c:v>
                </c:pt>
                <c:pt idx="4">
                  <c:v>Hillingdon</c:v>
                </c:pt>
                <c:pt idx="5">
                  <c:v>Hounslow</c:v>
                </c:pt>
                <c:pt idx="6">
                  <c:v>Wandsworth</c:v>
                </c:pt>
                <c:pt idx="7">
                  <c:v>Hackney</c:v>
                </c:pt>
                <c:pt idx="8">
                  <c:v>Redbridge</c:v>
                </c:pt>
                <c:pt idx="9">
                  <c:v>Brent</c:v>
                </c:pt>
                <c:pt idx="10">
                  <c:v>Southwark</c:v>
                </c:pt>
                <c:pt idx="11">
                  <c:v>Harrow</c:v>
                </c:pt>
                <c:pt idx="12">
                  <c:v>Kingston</c:v>
                </c:pt>
                <c:pt idx="13">
                  <c:v>Waltham Forest</c:v>
                </c:pt>
                <c:pt idx="14">
                  <c:v>Barnet</c:v>
                </c:pt>
                <c:pt idx="15">
                  <c:v>Greenwich</c:v>
                </c:pt>
                <c:pt idx="16">
                  <c:v>Bexley</c:v>
                </c:pt>
                <c:pt idx="17">
                  <c:v>Ealing</c:v>
                </c:pt>
                <c:pt idx="18">
                  <c:v>Lewisham</c:v>
                </c:pt>
                <c:pt idx="19">
                  <c:v>Enfield</c:v>
                </c:pt>
                <c:pt idx="20">
                  <c:v>Hammersmith and Fulham</c:v>
                </c:pt>
                <c:pt idx="21">
                  <c:v>Havering</c:v>
                </c:pt>
                <c:pt idx="22">
                  <c:v>Merton</c:v>
                </c:pt>
                <c:pt idx="23">
                  <c:v>Haringey</c:v>
                </c:pt>
                <c:pt idx="24">
                  <c:v>Newham</c:v>
                </c:pt>
                <c:pt idx="25">
                  <c:v>Bromley</c:v>
                </c:pt>
                <c:pt idx="26">
                  <c:v>Tower Hamlets</c:v>
                </c:pt>
                <c:pt idx="27">
                  <c:v>Croydon</c:v>
                </c:pt>
                <c:pt idx="28">
                  <c:v>Islington</c:v>
                </c:pt>
                <c:pt idx="29">
                  <c:v>Camden</c:v>
                </c:pt>
                <c:pt idx="30">
                  <c:v>Kensington and Chelsea</c:v>
                </c:pt>
                <c:pt idx="31">
                  <c:v>Westminster</c:v>
                </c:pt>
              </c:strCache>
            </c:strRef>
          </c:cat>
          <c:val>
            <c:numRef>
              <c:f>'3 M'!$AG$27:$AG$58</c:f>
              <c:numCache>
                <c:formatCode>General</c:formatCode>
                <c:ptCount val="32"/>
                <c:pt idx="0">
                  <c:v>2.6</c:v>
                </c:pt>
                <c:pt idx="1">
                  <c:v>0</c:v>
                </c:pt>
                <c:pt idx="2">
                  <c:v>0</c:v>
                </c:pt>
                <c:pt idx="3">
                  <c:v>5.6</c:v>
                </c:pt>
                <c:pt idx="4">
                  <c:v>5.7</c:v>
                </c:pt>
                <c:pt idx="5">
                  <c:v>5.8</c:v>
                </c:pt>
                <c:pt idx="6">
                  <c:v>5.9</c:v>
                </c:pt>
                <c:pt idx="7">
                  <c:v>6.1</c:v>
                </c:pt>
                <c:pt idx="8">
                  <c:v>6.2</c:v>
                </c:pt>
                <c:pt idx="9">
                  <c:v>6.4</c:v>
                </c:pt>
                <c:pt idx="10">
                  <c:v>6.5</c:v>
                </c:pt>
                <c:pt idx="11">
                  <c:v>0</c:v>
                </c:pt>
                <c:pt idx="12">
                  <c:v>0</c:v>
                </c:pt>
                <c:pt idx="13">
                  <c:v>6.6</c:v>
                </c:pt>
                <c:pt idx="14">
                  <c:v>0</c:v>
                </c:pt>
                <c:pt idx="15">
                  <c:v>6.7</c:v>
                </c:pt>
                <c:pt idx="16">
                  <c:v>6.9</c:v>
                </c:pt>
                <c:pt idx="17">
                  <c:v>7.2</c:v>
                </c:pt>
                <c:pt idx="18">
                  <c:v>7.2</c:v>
                </c:pt>
                <c:pt idx="19">
                  <c:v>7.4</c:v>
                </c:pt>
                <c:pt idx="20">
                  <c:v>7.5</c:v>
                </c:pt>
                <c:pt idx="21">
                  <c:v>7.5</c:v>
                </c:pt>
                <c:pt idx="22">
                  <c:v>0</c:v>
                </c:pt>
                <c:pt idx="23">
                  <c:v>8.1</c:v>
                </c:pt>
                <c:pt idx="24">
                  <c:v>8.1</c:v>
                </c:pt>
                <c:pt idx="25">
                  <c:v>0</c:v>
                </c:pt>
                <c:pt idx="26">
                  <c:v>8.9</c:v>
                </c:pt>
                <c:pt idx="27">
                  <c:v>9.1999999999999993</c:v>
                </c:pt>
                <c:pt idx="28">
                  <c:v>11.3</c:v>
                </c:pt>
                <c:pt idx="29">
                  <c:v>13.5</c:v>
                </c:pt>
                <c:pt idx="30">
                  <c:v>13.6</c:v>
                </c:pt>
                <c:pt idx="31">
                  <c:v>17</c:v>
                </c:pt>
              </c:numCache>
            </c:numRef>
          </c:val>
          <c:extLst>
            <c:ext xmlns:c16="http://schemas.microsoft.com/office/drawing/2014/chart" uri="{C3380CC4-5D6E-409C-BE32-E72D297353CC}">
              <c16:uniqueId val="{00000002-EEBE-D04A-B9CC-88D4FEAEB100}"/>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 M'!$AH$26</c:f>
              <c:strCache>
                <c:ptCount val="1"/>
                <c:pt idx="0">
                  <c:v>London</c:v>
                </c:pt>
              </c:strCache>
            </c:strRef>
          </c:tx>
          <c:spPr>
            <a:ln w="31750">
              <a:solidFill>
                <a:schemeClr val="bg1">
                  <a:lumMod val="50000"/>
                </a:schemeClr>
              </a:solidFill>
              <a:prstDash val="solid"/>
            </a:ln>
          </c:spPr>
          <c:marker>
            <c:symbol val="none"/>
          </c:marker>
          <c:cat>
            <c:strRef>
              <c:f>'3 M'!$AD$27:$AD$58</c:f>
              <c:strCache>
                <c:ptCount val="32"/>
                <c:pt idx="0">
                  <c:v>Barking and Dagenham</c:v>
                </c:pt>
                <c:pt idx="1">
                  <c:v>Sutton</c:v>
                </c:pt>
                <c:pt idx="2">
                  <c:v>Richmond</c:v>
                </c:pt>
                <c:pt idx="3">
                  <c:v>Lambeth</c:v>
                </c:pt>
                <c:pt idx="4">
                  <c:v>Hillingdon</c:v>
                </c:pt>
                <c:pt idx="5">
                  <c:v>Hounslow</c:v>
                </c:pt>
                <c:pt idx="6">
                  <c:v>Wandsworth</c:v>
                </c:pt>
                <c:pt idx="7">
                  <c:v>Hackney</c:v>
                </c:pt>
                <c:pt idx="8">
                  <c:v>Redbridge</c:v>
                </c:pt>
                <c:pt idx="9">
                  <c:v>Brent</c:v>
                </c:pt>
                <c:pt idx="10">
                  <c:v>Southwark</c:v>
                </c:pt>
                <c:pt idx="11">
                  <c:v>Harrow</c:v>
                </c:pt>
                <c:pt idx="12">
                  <c:v>Kingston</c:v>
                </c:pt>
                <c:pt idx="13">
                  <c:v>Waltham Forest</c:v>
                </c:pt>
                <c:pt idx="14">
                  <c:v>Barnet</c:v>
                </c:pt>
                <c:pt idx="15">
                  <c:v>Greenwich</c:v>
                </c:pt>
                <c:pt idx="16">
                  <c:v>Bexley</c:v>
                </c:pt>
                <c:pt idx="17">
                  <c:v>Ealing</c:v>
                </c:pt>
                <c:pt idx="18">
                  <c:v>Lewisham</c:v>
                </c:pt>
                <c:pt idx="19">
                  <c:v>Enfield</c:v>
                </c:pt>
                <c:pt idx="20">
                  <c:v>Hammersmith and Fulham</c:v>
                </c:pt>
                <c:pt idx="21">
                  <c:v>Havering</c:v>
                </c:pt>
                <c:pt idx="22">
                  <c:v>Merton</c:v>
                </c:pt>
                <c:pt idx="23">
                  <c:v>Haringey</c:v>
                </c:pt>
                <c:pt idx="24">
                  <c:v>Newham</c:v>
                </c:pt>
                <c:pt idx="25">
                  <c:v>Bromley</c:v>
                </c:pt>
                <c:pt idx="26">
                  <c:v>Tower Hamlets</c:v>
                </c:pt>
                <c:pt idx="27">
                  <c:v>Croydon</c:v>
                </c:pt>
                <c:pt idx="28">
                  <c:v>Islington</c:v>
                </c:pt>
                <c:pt idx="29">
                  <c:v>Camden</c:v>
                </c:pt>
                <c:pt idx="30">
                  <c:v>Kensington and Chelsea</c:v>
                </c:pt>
                <c:pt idx="31">
                  <c:v>Westminster</c:v>
                </c:pt>
              </c:strCache>
            </c:strRef>
          </c:cat>
          <c:val>
            <c:numRef>
              <c:f>'3 M'!$AH$27:$AH$58</c:f>
              <c:numCache>
                <c:formatCode>General</c:formatCode>
                <c:ptCount val="32"/>
                <c:pt idx="0">
                  <c:v>7.5</c:v>
                </c:pt>
                <c:pt idx="1">
                  <c:v>7.5</c:v>
                </c:pt>
                <c:pt idx="2">
                  <c:v>7.5</c:v>
                </c:pt>
                <c:pt idx="3">
                  <c:v>7.5</c:v>
                </c:pt>
                <c:pt idx="4">
                  <c:v>7.5</c:v>
                </c:pt>
                <c:pt idx="5">
                  <c:v>7.5</c:v>
                </c:pt>
                <c:pt idx="6">
                  <c:v>7.5</c:v>
                </c:pt>
                <c:pt idx="7">
                  <c:v>7.5</c:v>
                </c:pt>
                <c:pt idx="8">
                  <c:v>7.5</c:v>
                </c:pt>
                <c:pt idx="9">
                  <c:v>7.5</c:v>
                </c:pt>
                <c:pt idx="10">
                  <c:v>7.5</c:v>
                </c:pt>
                <c:pt idx="11">
                  <c:v>7.5</c:v>
                </c:pt>
                <c:pt idx="12">
                  <c:v>7.5</c:v>
                </c:pt>
                <c:pt idx="13">
                  <c:v>7.5</c:v>
                </c:pt>
                <c:pt idx="14">
                  <c:v>7.5</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pt idx="31">
                  <c:v>7.5</c:v>
                </c:pt>
              </c:numCache>
            </c:numRef>
          </c:val>
          <c:smooth val="0"/>
          <c:extLst>
            <c:ext xmlns:c16="http://schemas.microsoft.com/office/drawing/2014/chart" uri="{C3380CC4-5D6E-409C-BE32-E72D297353CC}">
              <c16:uniqueId val="{00000003-EEBE-D04A-B9CC-88D4FEAEB100}"/>
            </c:ext>
          </c:extLst>
        </c:ser>
        <c:ser>
          <c:idx val="4"/>
          <c:order val="4"/>
          <c:tx>
            <c:strRef>
              <c:f>'3 M'!$AI$26</c:f>
              <c:strCache>
                <c:ptCount val="1"/>
                <c:pt idx="0">
                  <c:v>England</c:v>
                </c:pt>
              </c:strCache>
            </c:strRef>
          </c:tx>
          <c:spPr>
            <a:ln w="31750">
              <a:solidFill>
                <a:schemeClr val="tx1"/>
              </a:solidFill>
              <a:prstDash val="solid"/>
            </a:ln>
          </c:spPr>
          <c:marker>
            <c:symbol val="none"/>
          </c:marker>
          <c:cat>
            <c:strRef>
              <c:f>'3 M'!$AD$27:$AD$58</c:f>
              <c:strCache>
                <c:ptCount val="32"/>
                <c:pt idx="0">
                  <c:v>Barking and Dagenham</c:v>
                </c:pt>
                <c:pt idx="1">
                  <c:v>Sutton</c:v>
                </c:pt>
                <c:pt idx="2">
                  <c:v>Richmond</c:v>
                </c:pt>
                <c:pt idx="3">
                  <c:v>Lambeth</c:v>
                </c:pt>
                <c:pt idx="4">
                  <c:v>Hillingdon</c:v>
                </c:pt>
                <c:pt idx="5">
                  <c:v>Hounslow</c:v>
                </c:pt>
                <c:pt idx="6">
                  <c:v>Wandsworth</c:v>
                </c:pt>
                <c:pt idx="7">
                  <c:v>Hackney</c:v>
                </c:pt>
                <c:pt idx="8">
                  <c:v>Redbridge</c:v>
                </c:pt>
                <c:pt idx="9">
                  <c:v>Brent</c:v>
                </c:pt>
                <c:pt idx="10">
                  <c:v>Southwark</c:v>
                </c:pt>
                <c:pt idx="11">
                  <c:v>Harrow</c:v>
                </c:pt>
                <c:pt idx="12">
                  <c:v>Kingston</c:v>
                </c:pt>
                <c:pt idx="13">
                  <c:v>Waltham Forest</c:v>
                </c:pt>
                <c:pt idx="14">
                  <c:v>Barnet</c:v>
                </c:pt>
                <c:pt idx="15">
                  <c:v>Greenwich</c:v>
                </c:pt>
                <c:pt idx="16">
                  <c:v>Bexley</c:v>
                </c:pt>
                <c:pt idx="17">
                  <c:v>Ealing</c:v>
                </c:pt>
                <c:pt idx="18">
                  <c:v>Lewisham</c:v>
                </c:pt>
                <c:pt idx="19">
                  <c:v>Enfield</c:v>
                </c:pt>
                <c:pt idx="20">
                  <c:v>Hammersmith and Fulham</c:v>
                </c:pt>
                <c:pt idx="21">
                  <c:v>Havering</c:v>
                </c:pt>
                <c:pt idx="22">
                  <c:v>Merton</c:v>
                </c:pt>
                <c:pt idx="23">
                  <c:v>Haringey</c:v>
                </c:pt>
                <c:pt idx="24">
                  <c:v>Newham</c:v>
                </c:pt>
                <c:pt idx="25">
                  <c:v>Bromley</c:v>
                </c:pt>
                <c:pt idx="26">
                  <c:v>Tower Hamlets</c:v>
                </c:pt>
                <c:pt idx="27">
                  <c:v>Croydon</c:v>
                </c:pt>
                <c:pt idx="28">
                  <c:v>Islington</c:v>
                </c:pt>
                <c:pt idx="29">
                  <c:v>Camden</c:v>
                </c:pt>
                <c:pt idx="30">
                  <c:v>Kensington and Chelsea</c:v>
                </c:pt>
                <c:pt idx="31">
                  <c:v>Westminster</c:v>
                </c:pt>
              </c:strCache>
            </c:strRef>
          </c:cat>
          <c:val>
            <c:numRef>
              <c:f>'3 M'!$AI$27:$AI$58</c:f>
              <c:numCache>
                <c:formatCode>General</c:formatCode>
                <c:ptCount val="32"/>
                <c:pt idx="0">
                  <c:v>9.6999999999999993</c:v>
                </c:pt>
                <c:pt idx="1">
                  <c:v>9.6999999999999993</c:v>
                </c:pt>
                <c:pt idx="2">
                  <c:v>9.6999999999999993</c:v>
                </c:pt>
                <c:pt idx="3">
                  <c:v>9.6999999999999993</c:v>
                </c:pt>
                <c:pt idx="4">
                  <c:v>9.6999999999999993</c:v>
                </c:pt>
                <c:pt idx="5">
                  <c:v>9.6999999999999993</c:v>
                </c:pt>
                <c:pt idx="6">
                  <c:v>9.6999999999999993</c:v>
                </c:pt>
                <c:pt idx="7">
                  <c:v>9.6999999999999993</c:v>
                </c:pt>
                <c:pt idx="8">
                  <c:v>9.6999999999999993</c:v>
                </c:pt>
                <c:pt idx="9">
                  <c:v>9.6999999999999993</c:v>
                </c:pt>
                <c:pt idx="10">
                  <c:v>9.6999999999999993</c:v>
                </c:pt>
                <c:pt idx="11">
                  <c:v>9.6999999999999993</c:v>
                </c:pt>
                <c:pt idx="12">
                  <c:v>9.6999999999999993</c:v>
                </c:pt>
                <c:pt idx="13">
                  <c:v>9.6999999999999993</c:v>
                </c:pt>
                <c:pt idx="14">
                  <c:v>9.6999999999999993</c:v>
                </c:pt>
                <c:pt idx="15">
                  <c:v>9.6999999999999993</c:v>
                </c:pt>
                <c:pt idx="16">
                  <c:v>9.6999999999999993</c:v>
                </c:pt>
                <c:pt idx="17">
                  <c:v>9.6999999999999993</c:v>
                </c:pt>
                <c:pt idx="18">
                  <c:v>9.6999999999999993</c:v>
                </c:pt>
                <c:pt idx="19">
                  <c:v>9.6999999999999993</c:v>
                </c:pt>
                <c:pt idx="20">
                  <c:v>9.6999999999999993</c:v>
                </c:pt>
                <c:pt idx="21">
                  <c:v>9.6999999999999993</c:v>
                </c:pt>
                <c:pt idx="22">
                  <c:v>9.6999999999999993</c:v>
                </c:pt>
                <c:pt idx="23">
                  <c:v>9.6999999999999993</c:v>
                </c:pt>
                <c:pt idx="24">
                  <c:v>9.6999999999999993</c:v>
                </c:pt>
                <c:pt idx="25">
                  <c:v>9.6999999999999993</c:v>
                </c:pt>
                <c:pt idx="26">
                  <c:v>9.6999999999999993</c:v>
                </c:pt>
                <c:pt idx="27">
                  <c:v>9.6999999999999993</c:v>
                </c:pt>
                <c:pt idx="28">
                  <c:v>9.6999999999999993</c:v>
                </c:pt>
                <c:pt idx="29">
                  <c:v>9.6999999999999993</c:v>
                </c:pt>
                <c:pt idx="30">
                  <c:v>9.6999999999999993</c:v>
                </c:pt>
                <c:pt idx="31">
                  <c:v>9.6999999999999993</c:v>
                </c:pt>
              </c:numCache>
            </c:numRef>
          </c:val>
          <c:smooth val="0"/>
          <c:extLst>
            <c:ext xmlns:c16="http://schemas.microsoft.com/office/drawing/2014/chart" uri="{C3380CC4-5D6E-409C-BE32-E72D297353CC}">
              <c16:uniqueId val="{00000004-EEBE-D04A-B9CC-88D4FEAEB100}"/>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 M'!$U$4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'40'!$Y$1</c:f>
              <c:strCache>
                <c:ptCount val="1"/>
                <c:pt idx="0">
                  <c:v>England</c:v>
                </c:pt>
              </c:strCache>
            </c:strRef>
          </c:tx>
          <c:spPr>
            <a:ln w="38100">
              <a:solidFill>
                <a:schemeClr val="tx1"/>
              </a:solidFill>
              <a:prstDash val="solid"/>
            </a:ln>
          </c:spPr>
          <c:marker>
            <c:symbol val="none"/>
          </c:marker>
          <c:cat>
            <c:strRef>
              <c:f>'40'!$X$2:$X$14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'40'!$Y$2:$Y$14</c:f>
              <c:numCache>
                <c:formatCode>General</c:formatCode>
                <c:ptCount val="13"/>
                <c:pt idx="0">
                  <c:v>2125.8000000000002</c:v>
                </c:pt>
                <c:pt idx="1">
                  <c:v>2128.5</c:v>
                </c:pt>
                <c:pt idx="2">
                  <c:v>2099.58</c:v>
                </c:pt>
                <c:pt idx="3">
                  <c:v>2160.17</c:v>
                </c:pt>
                <c:pt idx="4">
                  <c:v>2208.59</c:v>
                </c:pt>
                <c:pt idx="5">
                  <c:v>2183.8000000000002</c:v>
                </c:pt>
                <c:pt idx="6">
                  <c:v>2132.63</c:v>
                </c:pt>
                <c:pt idx="7">
                  <c:v>2194.2199999999998</c:v>
                </c:pt>
                <c:pt idx="8">
                  <c:v>2228.1999999999998</c:v>
                </c:pt>
                <c:pt idx="9">
                  <c:v>2256.4499999999998</c:v>
                </c:pt>
                <c:pt idx="10">
                  <c:v>2062.02</c:v>
                </c:pt>
                <c:pt idx="11">
                  <c:v>2099.86</c:v>
                </c:pt>
                <c:pt idx="12">
                  <c:v>1932.8</c:v>
                </c:pt>
              </c:numCache>
            </c:numRef>
          </c:val>
          <c:smooth val="0"/>
          <c:extLst>
            <c:ext xmlns:c16="http://schemas.microsoft.com/office/drawing/2014/chart" uri="{C3380CC4-5D6E-409C-BE32-E72D297353CC}">
              <c16:uniqueId val="{00000000-DD4A-F742-843D-7187C3A56F16}"/>
            </c:ext>
          </c:extLst>
        </c:ser>
        <c:ser>
          <c:idx val="1"/>
          <c:order val="1"/>
          <c:tx>
            <c:strRef>
              <c:f>'40'!$Z$1</c:f>
              <c:strCache>
                <c:ptCount val="1"/>
                <c:pt idx="0">
                  <c:v>London</c:v>
                </c:pt>
              </c:strCache>
            </c:strRef>
          </c:tx>
          <c:spPr>
            <a:ln w="38100">
              <a:solidFill>
                <a:schemeClr val="bg1">
                  <a:lumMod val="50000"/>
                </a:schemeClr>
              </a:solidFill>
              <a:prstDash val="solid"/>
            </a:ln>
          </c:spPr>
          <c:marker>
            <c:symbol val="none"/>
          </c:marker>
          <c:cat>
            <c:strRef>
              <c:f>'40'!$X$2:$X$14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'40'!$Z$2:$Z$14</c:f>
              <c:numCache>
                <c:formatCode>General</c:formatCode>
                <c:ptCount val="13"/>
                <c:pt idx="0">
                  <c:v>2279.6999999999998</c:v>
                </c:pt>
                <c:pt idx="1">
                  <c:v>2372.9299999999998</c:v>
                </c:pt>
                <c:pt idx="2">
                  <c:v>2340.1799999999998</c:v>
                </c:pt>
                <c:pt idx="3">
                  <c:v>2307.2399999999998</c:v>
                </c:pt>
                <c:pt idx="4">
                  <c:v>2367.33</c:v>
                </c:pt>
                <c:pt idx="5">
                  <c:v>2317.0100000000002</c:v>
                </c:pt>
                <c:pt idx="6">
                  <c:v>2284.98</c:v>
                </c:pt>
                <c:pt idx="7">
                  <c:v>2428.5300000000002</c:v>
                </c:pt>
                <c:pt idx="8">
                  <c:v>2476.7600000000002</c:v>
                </c:pt>
                <c:pt idx="9">
                  <c:v>2359.9</c:v>
                </c:pt>
                <c:pt idx="10">
                  <c:v>2021.05</c:v>
                </c:pt>
                <c:pt idx="11">
                  <c:v>2187.09</c:v>
                </c:pt>
                <c:pt idx="12">
                  <c:v>2070.5500000000002</c:v>
                </c:pt>
              </c:numCache>
            </c:numRef>
          </c:val>
          <c:smooth val="0"/>
          <c:extLst>
            <c:ext xmlns:c16="http://schemas.microsoft.com/office/drawing/2014/chart" uri="{C3380CC4-5D6E-409C-BE32-E72D297353CC}">
              <c16:uniqueId val="{00000001-DD4A-F742-843D-7187C3A56F16}"/>
            </c:ext>
          </c:extLst>
        </c:ser>
        <c:ser>
          <c:idx val="2"/>
          <c:order val="2"/>
          <c:tx>
            <c:strRef>
              <c:f>'40'!$AA$1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'40'!$X$2:$X$14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'40'!$AA$2:$AA$14</c:f>
              <c:numCache>
                <c:formatCode>General</c:formatCode>
                <c:ptCount val="13"/>
                <c:pt idx="0">
                  <c:v>1892.35</c:v>
                </c:pt>
                <c:pt idx="1">
                  <c:v>2152.8200000000002</c:v>
                </c:pt>
                <c:pt idx="2">
                  <c:v>2173.34</c:v>
                </c:pt>
                <c:pt idx="3">
                  <c:v>2101.46</c:v>
                </c:pt>
                <c:pt idx="4">
                  <c:v>2109.71</c:v>
                </c:pt>
                <c:pt idx="5">
                  <c:v>2124.4899999999998</c:v>
                </c:pt>
                <c:pt idx="6">
                  <c:v>2034.66</c:v>
                </c:pt>
                <c:pt idx="7">
                  <c:v>2713.4</c:v>
                </c:pt>
                <c:pt idx="8">
                  <c:v>2751.01</c:v>
                </c:pt>
                <c:pt idx="9">
                  <c:v>2652.26</c:v>
                </c:pt>
                <c:pt idx="10">
                  <c:v>2245.9699999999998</c:v>
                </c:pt>
                <c:pt idx="11">
                  <c:v>2563.3000000000002</c:v>
                </c:pt>
                <c:pt idx="12">
                  <c:v>2444.3755799999999</c:v>
                </c:pt>
              </c:numCache>
            </c:numRef>
          </c:val>
          <c:smooth val="0"/>
          <c:extLst>
            <c:ext xmlns:c16="http://schemas.microsoft.com/office/drawing/2014/chart" uri="{C3380CC4-5D6E-409C-BE32-E72D297353CC}">
              <c16:uniqueId val="{00000002-DD4A-F742-843D-7187C3A56F16}"/>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'40'!$U$4</c:f>
              <c:strCache>
                <c:ptCount val="1"/>
                <c:pt idx="0">
                  <c:v>per 100,000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'41'!$AE$26</c:f>
              <c:strCache>
                <c:ptCount val="1"/>
                <c:pt idx="0">
                  <c:v>Richmond</c:v>
                </c:pt>
              </c:strCache>
            </c:strRef>
          </c:tx>
          <c:spPr>
            <a:solidFill>
              <a:srgbClr val="7030A0"/>
            </a:solidFill>
            <a:ln>
              <a:solidFill>
                <a:schemeClr val="accent4">
                  <a:lumMod val="50000"/>
                </a:schemeClr>
              </a:solidFill>
              <a:prstDash val="solid"/>
            </a:ln>
          </c:spPr>
          <c:invertIfNegative val="0"/>
          <c:cat>
            <c:strRef>
              <c:f>'41'!$AD$27:$AD$58</c:f>
              <c:strCache>
                <c:ptCount val="32"/>
                <c:pt idx="0">
                  <c:v>Newham</c:v>
                </c:pt>
                <c:pt idx="1">
                  <c:v>Enfield</c:v>
                </c:pt>
                <c:pt idx="2">
                  <c:v>Haringey</c:v>
                </c:pt>
                <c:pt idx="3">
                  <c:v>Waltham Forest</c:v>
                </c:pt>
                <c:pt idx="4">
                  <c:v>Havering</c:v>
                </c:pt>
                <c:pt idx="5">
                  <c:v>Redbridge</c:v>
                </c:pt>
                <c:pt idx="6">
                  <c:v>Tower Hamlets</c:v>
                </c:pt>
                <c:pt idx="7">
                  <c:v>Barking and Dagenham</c:v>
                </c:pt>
                <c:pt idx="8">
                  <c:v>Hackney</c:v>
                </c:pt>
                <c:pt idx="9">
                  <c:v>Croydon</c:v>
                </c:pt>
                <c:pt idx="10">
                  <c:v>Westminster</c:v>
                </c:pt>
                <c:pt idx="11">
                  <c:v>Lambeth</c:v>
                </c:pt>
                <c:pt idx="12">
                  <c:v>Southwark</c:v>
                </c:pt>
                <c:pt idx="13">
                  <c:v>Barnet</c:v>
                </c:pt>
                <c:pt idx="14">
                  <c:v>Bexley</c:v>
                </c:pt>
                <c:pt idx="15">
                  <c:v>Lewisham</c:v>
                </c:pt>
                <c:pt idx="16">
                  <c:v>Greenwich</c:v>
                </c:pt>
                <c:pt idx="17">
                  <c:v>Merton</c:v>
                </c:pt>
                <c:pt idx="18">
                  <c:v>Wandsworth</c:v>
                </c:pt>
                <c:pt idx="19">
                  <c:v>Hillingdon</c:v>
                </c:pt>
                <c:pt idx="20">
                  <c:v>Brent</c:v>
                </c:pt>
                <c:pt idx="21">
                  <c:v>Bromley</c:v>
                </c:pt>
                <c:pt idx="22">
                  <c:v>Islington</c:v>
                </c:pt>
                <c:pt idx="23">
                  <c:v>Sutton</c:v>
                </c:pt>
                <c:pt idx="24">
                  <c:v>Kingston</c:v>
                </c:pt>
                <c:pt idx="25">
                  <c:v>Hammersmith and Fulham</c:v>
                </c:pt>
                <c:pt idx="26">
                  <c:v>Harrow</c:v>
                </c:pt>
                <c:pt idx="27">
                  <c:v>Camden</c:v>
                </c:pt>
                <c:pt idx="28">
                  <c:v>Kensington and Chelsea</c:v>
                </c:pt>
                <c:pt idx="29">
                  <c:v>Richmond</c:v>
                </c:pt>
                <c:pt idx="30">
                  <c:v>Ealing</c:v>
                </c:pt>
                <c:pt idx="31">
                  <c:v>Hounslow</c:v>
                </c:pt>
              </c:strCache>
            </c:strRef>
          </c:cat>
          <c:val>
            <c:numRef>
              <c:f>'41'!$AE$27:$AE$58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6404.0119400000003</c:v>
                </c:pt>
                <c:pt idx="30">
                  <c:v>0</c:v>
                </c:pt>
                <c:pt idx="31">
                  <c:v>0</c:v>
                </c:pt>
              </c:numCache>
            </c:numRef>
          </c:val>
          <c:extLst>
            <c:ext xmlns:c16="http://schemas.microsoft.com/office/drawing/2014/chart" uri="{C3380CC4-5D6E-409C-BE32-E72D297353CC}">
              <c16:uniqueId val="{00000000-0D17-7E41-9F75-608ABC9DDC60}"/>
            </c:ext>
          </c:extLst>
        </c:ser>
        <c:ser>
          <c:idx val="1"/>
          <c:order val="1"/>
          <c:tx>
            <c:strRef>
              <c:f>'41'!$AF$26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'41'!$AD$27:$AD$58</c:f>
              <c:strCache>
                <c:ptCount val="32"/>
                <c:pt idx="0">
                  <c:v>Newham</c:v>
                </c:pt>
                <c:pt idx="1">
                  <c:v>Enfield</c:v>
                </c:pt>
                <c:pt idx="2">
                  <c:v>Haringey</c:v>
                </c:pt>
                <c:pt idx="3">
                  <c:v>Waltham Forest</c:v>
                </c:pt>
                <c:pt idx="4">
                  <c:v>Havering</c:v>
                </c:pt>
                <c:pt idx="5">
                  <c:v>Redbridge</c:v>
                </c:pt>
                <c:pt idx="6">
                  <c:v>Tower Hamlets</c:v>
                </c:pt>
                <c:pt idx="7">
                  <c:v>Barking and Dagenham</c:v>
                </c:pt>
                <c:pt idx="8">
                  <c:v>Hackney</c:v>
                </c:pt>
                <c:pt idx="9">
                  <c:v>Croydon</c:v>
                </c:pt>
                <c:pt idx="10">
                  <c:v>Westminster</c:v>
                </c:pt>
                <c:pt idx="11">
                  <c:v>Lambeth</c:v>
                </c:pt>
                <c:pt idx="12">
                  <c:v>Southwark</c:v>
                </c:pt>
                <c:pt idx="13">
                  <c:v>Barnet</c:v>
                </c:pt>
                <c:pt idx="14">
                  <c:v>Bexley</c:v>
                </c:pt>
                <c:pt idx="15">
                  <c:v>Lewisham</c:v>
                </c:pt>
                <c:pt idx="16">
                  <c:v>Greenwich</c:v>
                </c:pt>
                <c:pt idx="17">
                  <c:v>Merton</c:v>
                </c:pt>
                <c:pt idx="18">
                  <c:v>Wandsworth</c:v>
                </c:pt>
                <c:pt idx="19">
                  <c:v>Hillingdon</c:v>
                </c:pt>
                <c:pt idx="20">
                  <c:v>Brent</c:v>
                </c:pt>
                <c:pt idx="21">
                  <c:v>Bromley</c:v>
                </c:pt>
                <c:pt idx="22">
                  <c:v>Islington</c:v>
                </c:pt>
                <c:pt idx="23">
                  <c:v>Sutton</c:v>
                </c:pt>
                <c:pt idx="24">
                  <c:v>Kingston</c:v>
                </c:pt>
                <c:pt idx="25">
                  <c:v>Hammersmith and Fulham</c:v>
                </c:pt>
                <c:pt idx="26">
                  <c:v>Harrow</c:v>
                </c:pt>
                <c:pt idx="27">
                  <c:v>Camden</c:v>
                </c:pt>
                <c:pt idx="28">
                  <c:v>Kensington and Chelsea</c:v>
                </c:pt>
                <c:pt idx="29">
                  <c:v>Richmond</c:v>
                </c:pt>
                <c:pt idx="30">
                  <c:v>Ealing</c:v>
                </c:pt>
                <c:pt idx="31">
                  <c:v>Hounslow</c:v>
                </c:pt>
              </c:strCache>
            </c:strRef>
          </c:cat>
          <c:val>
            <c:numRef>
              <c:f>'41'!$AF$27:$AF$58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4722.7674900000002</c:v>
                </c:pt>
                <c:pt idx="14">
                  <c:v>0</c:v>
                </c:pt>
                <c:pt idx="15">
                  <c:v>0</c:v>
                </c:pt>
                <c:pt idx="16">
                  <c:v>0</c:v>
                </c:pt>
                <c:pt idx="17">
                  <c:v>4946.5321100000001</c:v>
                </c:pt>
                <c:pt idx="18">
                  <c:v>0</c:v>
                </c:pt>
                <c:pt idx="19">
                  <c:v>0</c:v>
                </c:pt>
                <c:pt idx="20">
                  <c:v>0</c:v>
                </c:pt>
                <c:pt idx="21">
                  <c:v>5255.0681299999997</c:v>
                </c:pt>
                <c:pt idx="22">
                  <c:v>0</c:v>
                </c:pt>
                <c:pt idx="23">
                  <c:v>5347.7504399999998</c:v>
                </c:pt>
                <c:pt idx="24">
                  <c:v>5358.0705900000003</c:v>
                </c:pt>
                <c:pt idx="25">
                  <c:v>0</c:v>
                </c:pt>
                <c:pt idx="26">
                  <c:v>5842.2754500000001</c:v>
                </c:pt>
                <c:pt idx="27">
                  <c:v>0</c:v>
                </c:pt>
                <c:pt idx="28">
                  <c:v>0</c:v>
                </c:pt>
                <c:pt idx="29">
                  <c:v>0</c:v>
                </c:pt>
                <c:pt idx="30">
                  <c:v>0</c:v>
                </c:pt>
                <c:pt idx="31">
                  <c:v>0</c:v>
                </c:pt>
              </c:numCache>
            </c:numRef>
          </c:val>
          <c:extLst>
            <c:ext xmlns:c16="http://schemas.microsoft.com/office/drawing/2014/chart" uri="{C3380CC4-5D6E-409C-BE32-E72D297353CC}">
              <c16:uniqueId val="{00000001-0D17-7E41-9F75-608ABC9DDC60}"/>
            </c:ext>
          </c:extLst>
        </c:ser>
        <c:ser>
          <c:idx val="2"/>
          <c:order val="2"/>
          <c:tx>
            <c:strRef>
              <c:f>'41'!$AG$26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'41'!$AD$27:$AD$58</c:f>
              <c:strCache>
                <c:ptCount val="32"/>
                <c:pt idx="0">
                  <c:v>Newham</c:v>
                </c:pt>
                <c:pt idx="1">
                  <c:v>Enfield</c:v>
                </c:pt>
                <c:pt idx="2">
                  <c:v>Haringey</c:v>
                </c:pt>
                <c:pt idx="3">
                  <c:v>Waltham Forest</c:v>
                </c:pt>
                <c:pt idx="4">
                  <c:v>Havering</c:v>
                </c:pt>
                <c:pt idx="5">
                  <c:v>Redbridge</c:v>
                </c:pt>
                <c:pt idx="6">
                  <c:v>Tower Hamlets</c:v>
                </c:pt>
                <c:pt idx="7">
                  <c:v>Barking and Dagenham</c:v>
                </c:pt>
                <c:pt idx="8">
                  <c:v>Hackney</c:v>
                </c:pt>
                <c:pt idx="9">
                  <c:v>Croydon</c:v>
                </c:pt>
                <c:pt idx="10">
                  <c:v>Westminster</c:v>
                </c:pt>
                <c:pt idx="11">
                  <c:v>Lambeth</c:v>
                </c:pt>
                <c:pt idx="12">
                  <c:v>Southwark</c:v>
                </c:pt>
                <c:pt idx="13">
                  <c:v>Barnet</c:v>
                </c:pt>
                <c:pt idx="14">
                  <c:v>Bexley</c:v>
                </c:pt>
                <c:pt idx="15">
                  <c:v>Lewisham</c:v>
                </c:pt>
                <c:pt idx="16">
                  <c:v>Greenwich</c:v>
                </c:pt>
                <c:pt idx="17">
                  <c:v>Merton</c:v>
                </c:pt>
                <c:pt idx="18">
                  <c:v>Wandsworth</c:v>
                </c:pt>
                <c:pt idx="19">
                  <c:v>Hillingdon</c:v>
                </c:pt>
                <c:pt idx="20">
                  <c:v>Brent</c:v>
                </c:pt>
                <c:pt idx="21">
                  <c:v>Bromley</c:v>
                </c:pt>
                <c:pt idx="22">
                  <c:v>Islington</c:v>
                </c:pt>
                <c:pt idx="23">
                  <c:v>Sutton</c:v>
                </c:pt>
                <c:pt idx="24">
                  <c:v>Kingston</c:v>
                </c:pt>
                <c:pt idx="25">
                  <c:v>Hammersmith and Fulham</c:v>
                </c:pt>
                <c:pt idx="26">
                  <c:v>Harrow</c:v>
                </c:pt>
                <c:pt idx="27">
                  <c:v>Camden</c:v>
                </c:pt>
                <c:pt idx="28">
                  <c:v>Kensington and Chelsea</c:v>
                </c:pt>
                <c:pt idx="29">
                  <c:v>Richmond</c:v>
                </c:pt>
                <c:pt idx="30">
                  <c:v>Ealing</c:v>
                </c:pt>
                <c:pt idx="31">
                  <c:v>Hounslow</c:v>
                </c:pt>
              </c:strCache>
            </c:strRef>
          </c:cat>
          <c:val>
            <c:numRef>
              <c:f>'41'!$AG$27:$AG$58</c:f>
              <c:numCache>
                <c:formatCode>General</c:formatCode>
                <c:ptCount val="32"/>
                <c:pt idx="0">
                  <c:v>3351.06538</c:v>
                </c:pt>
                <c:pt idx="1">
                  <c:v>3636.6197900000002</c:v>
                </c:pt>
                <c:pt idx="2">
                  <c:v>3795.33835</c:v>
                </c:pt>
                <c:pt idx="3">
                  <c:v>3983.2907100000002</c:v>
                </c:pt>
                <c:pt idx="4">
                  <c:v>4032.64723</c:v>
                </c:pt>
                <c:pt idx="5">
                  <c:v>4229.5789100000002</c:v>
                </c:pt>
                <c:pt idx="6">
                  <c:v>4285.11553</c:v>
                </c:pt>
                <c:pt idx="7">
                  <c:v>4291.9805699999997</c:v>
                </c:pt>
                <c:pt idx="8">
                  <c:v>4350.3714600000003</c:v>
                </c:pt>
                <c:pt idx="9">
                  <c:v>4448.5818600000002</c:v>
                </c:pt>
                <c:pt idx="10">
                  <c:v>4546.4274100000002</c:v>
                </c:pt>
                <c:pt idx="11">
                  <c:v>4614.7333500000004</c:v>
                </c:pt>
                <c:pt idx="12">
                  <c:v>4681.0901400000002</c:v>
                </c:pt>
                <c:pt idx="13">
                  <c:v>0</c:v>
                </c:pt>
                <c:pt idx="14">
                  <c:v>4776.5775299999996</c:v>
                </c:pt>
                <c:pt idx="15">
                  <c:v>4920.8418000000001</c:v>
                </c:pt>
                <c:pt idx="16">
                  <c:v>4936.5711600000004</c:v>
                </c:pt>
                <c:pt idx="17">
                  <c:v>0</c:v>
                </c:pt>
                <c:pt idx="18">
                  <c:v>5057.7241599999998</c:v>
                </c:pt>
                <c:pt idx="19">
                  <c:v>5171.2266300000001</c:v>
                </c:pt>
                <c:pt idx="20">
                  <c:v>5252.4169899999997</c:v>
                </c:pt>
                <c:pt idx="21">
                  <c:v>0</c:v>
                </c:pt>
                <c:pt idx="22">
                  <c:v>5308.28478</c:v>
                </c:pt>
                <c:pt idx="23">
                  <c:v>0</c:v>
                </c:pt>
                <c:pt idx="24">
                  <c:v>0</c:v>
                </c:pt>
                <c:pt idx="25">
                  <c:v>5789.2441699999999</c:v>
                </c:pt>
                <c:pt idx="26">
                  <c:v>0</c:v>
                </c:pt>
                <c:pt idx="27">
                  <c:v>5939.2496600000004</c:v>
                </c:pt>
                <c:pt idx="28">
                  <c:v>6279.6106300000001</c:v>
                </c:pt>
                <c:pt idx="29">
                  <c:v>0</c:v>
                </c:pt>
                <c:pt idx="30">
                  <c:v>6438.02639</c:v>
                </c:pt>
                <c:pt idx="31">
                  <c:v>7628.1637499999997</c:v>
                </c:pt>
              </c:numCache>
            </c:numRef>
          </c:val>
          <c:extLst>
            <c:ext xmlns:c16="http://schemas.microsoft.com/office/drawing/2014/chart" uri="{C3380CC4-5D6E-409C-BE32-E72D297353CC}">
              <c16:uniqueId val="{00000002-0D17-7E41-9F75-608ABC9DDC60}"/>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'41'!$AH$26</c:f>
              <c:strCache>
                <c:ptCount val="1"/>
                <c:pt idx="0">
                  <c:v>London</c:v>
                </c:pt>
              </c:strCache>
            </c:strRef>
          </c:tx>
          <c:spPr>
            <a:ln w="31750">
              <a:solidFill>
                <a:schemeClr val="bg1">
                  <a:lumMod val="50000"/>
                </a:schemeClr>
              </a:solidFill>
              <a:prstDash val="solid"/>
            </a:ln>
          </c:spPr>
          <c:marker>
            <c:symbol val="none"/>
          </c:marker>
          <c:cat>
            <c:strRef>
              <c:f>'41'!$AD$27:$AD$58</c:f>
              <c:strCache>
                <c:ptCount val="32"/>
                <c:pt idx="0">
                  <c:v>Newham</c:v>
                </c:pt>
                <c:pt idx="1">
                  <c:v>Enfield</c:v>
                </c:pt>
                <c:pt idx="2">
                  <c:v>Haringey</c:v>
                </c:pt>
                <c:pt idx="3">
                  <c:v>Waltham Forest</c:v>
                </c:pt>
                <c:pt idx="4">
                  <c:v>Havering</c:v>
                </c:pt>
                <c:pt idx="5">
                  <c:v>Redbridge</c:v>
                </c:pt>
                <c:pt idx="6">
                  <c:v>Tower Hamlets</c:v>
                </c:pt>
                <c:pt idx="7">
                  <c:v>Barking and Dagenham</c:v>
                </c:pt>
                <c:pt idx="8">
                  <c:v>Hackney</c:v>
                </c:pt>
                <c:pt idx="9">
                  <c:v>Croydon</c:v>
                </c:pt>
                <c:pt idx="10">
                  <c:v>Westminster</c:v>
                </c:pt>
                <c:pt idx="11">
                  <c:v>Lambeth</c:v>
                </c:pt>
                <c:pt idx="12">
                  <c:v>Southwark</c:v>
                </c:pt>
                <c:pt idx="13">
                  <c:v>Barnet</c:v>
                </c:pt>
                <c:pt idx="14">
                  <c:v>Bexley</c:v>
                </c:pt>
                <c:pt idx="15">
                  <c:v>Lewisham</c:v>
                </c:pt>
                <c:pt idx="16">
                  <c:v>Greenwich</c:v>
                </c:pt>
                <c:pt idx="17">
                  <c:v>Merton</c:v>
                </c:pt>
                <c:pt idx="18">
                  <c:v>Wandsworth</c:v>
                </c:pt>
                <c:pt idx="19">
                  <c:v>Hillingdon</c:v>
                </c:pt>
                <c:pt idx="20">
                  <c:v>Brent</c:v>
                </c:pt>
                <c:pt idx="21">
                  <c:v>Bromley</c:v>
                </c:pt>
                <c:pt idx="22">
                  <c:v>Islington</c:v>
                </c:pt>
                <c:pt idx="23">
                  <c:v>Sutton</c:v>
                </c:pt>
                <c:pt idx="24">
                  <c:v>Kingston</c:v>
                </c:pt>
                <c:pt idx="25">
                  <c:v>Hammersmith and Fulham</c:v>
                </c:pt>
                <c:pt idx="26">
                  <c:v>Harrow</c:v>
                </c:pt>
                <c:pt idx="27">
                  <c:v>Camden</c:v>
                </c:pt>
                <c:pt idx="28">
                  <c:v>Kensington and Chelsea</c:v>
                </c:pt>
                <c:pt idx="29">
                  <c:v>Richmond</c:v>
                </c:pt>
                <c:pt idx="30">
                  <c:v>Ealing</c:v>
                </c:pt>
                <c:pt idx="31">
                  <c:v>Hounslow</c:v>
                </c:pt>
              </c:strCache>
            </c:strRef>
          </c:cat>
          <c:val>
            <c:numRef>
              <c:f>'41'!$AH$27:$AH$58</c:f>
              <c:numCache>
                <c:formatCode>General</c:formatCode>
                <c:ptCount val="32"/>
                <c:pt idx="0">
                  <c:v>4989.78</c:v>
                </c:pt>
                <c:pt idx="1">
                  <c:v>4989.78</c:v>
                </c:pt>
                <c:pt idx="2">
                  <c:v>4989.78</c:v>
                </c:pt>
                <c:pt idx="3">
                  <c:v>4989.78</c:v>
                </c:pt>
                <c:pt idx="4">
                  <c:v>4989.78</c:v>
                </c:pt>
                <c:pt idx="5">
                  <c:v>4989.78</c:v>
                </c:pt>
                <c:pt idx="6">
                  <c:v>4989.78</c:v>
                </c:pt>
                <c:pt idx="7">
                  <c:v>4989.78</c:v>
                </c:pt>
                <c:pt idx="8">
                  <c:v>4989.78</c:v>
                </c:pt>
                <c:pt idx="9">
                  <c:v>4989.78</c:v>
                </c:pt>
                <c:pt idx="10">
                  <c:v>4989.78</c:v>
                </c:pt>
                <c:pt idx="11">
                  <c:v>4989.78</c:v>
                </c:pt>
                <c:pt idx="12">
                  <c:v>4989.78</c:v>
                </c:pt>
                <c:pt idx="13">
                  <c:v>4989.78</c:v>
                </c:pt>
                <c:pt idx="14">
                  <c:v>4989.78</c:v>
                </c:pt>
                <c:pt idx="15">
                  <c:v>4989.78</c:v>
                </c:pt>
                <c:pt idx="16">
                  <c:v>4989.78</c:v>
                </c:pt>
                <c:pt idx="17">
                  <c:v>4989.78</c:v>
                </c:pt>
                <c:pt idx="18">
                  <c:v>4989.78</c:v>
                </c:pt>
                <c:pt idx="19">
                  <c:v>4989.78</c:v>
                </c:pt>
                <c:pt idx="20">
                  <c:v>4989.78</c:v>
                </c:pt>
                <c:pt idx="21">
                  <c:v>4989.78</c:v>
                </c:pt>
                <c:pt idx="22">
                  <c:v>4989.78</c:v>
                </c:pt>
                <c:pt idx="23">
                  <c:v>4989.78</c:v>
                </c:pt>
                <c:pt idx="24">
                  <c:v>4989.78</c:v>
                </c:pt>
                <c:pt idx="25">
                  <c:v>4989.78</c:v>
                </c:pt>
                <c:pt idx="26">
                  <c:v>4989.78</c:v>
                </c:pt>
                <c:pt idx="27">
                  <c:v>4989.78</c:v>
                </c:pt>
                <c:pt idx="28">
                  <c:v>4989.78</c:v>
                </c:pt>
                <c:pt idx="29">
                  <c:v>4989.78</c:v>
                </c:pt>
                <c:pt idx="30">
                  <c:v>4989.78</c:v>
                </c:pt>
                <c:pt idx="31">
                  <c:v>4989.78</c:v>
                </c:pt>
              </c:numCache>
            </c:numRef>
          </c:val>
          <c:smooth val="0"/>
          <c:extLst>
            <c:ext xmlns:c16="http://schemas.microsoft.com/office/drawing/2014/chart" uri="{C3380CC4-5D6E-409C-BE32-E72D297353CC}">
              <c16:uniqueId val="{00000003-0D17-7E41-9F75-608ABC9DDC60}"/>
            </c:ext>
          </c:extLst>
        </c:ser>
        <c:ser>
          <c:idx val="4"/>
          <c:order val="4"/>
          <c:tx>
            <c:strRef>
              <c:f>'41'!$AI$26</c:f>
              <c:strCache>
                <c:ptCount val="1"/>
                <c:pt idx="0">
                  <c:v>England</c:v>
                </c:pt>
              </c:strCache>
            </c:strRef>
          </c:tx>
          <c:spPr>
            <a:ln w="31750">
              <a:solidFill>
                <a:schemeClr val="tx1"/>
              </a:solidFill>
              <a:prstDash val="solid"/>
            </a:ln>
          </c:spPr>
          <c:marker>
            <c:symbol val="none"/>
          </c:marker>
          <c:cat>
            <c:strRef>
              <c:f>'41'!$AD$27:$AD$58</c:f>
              <c:strCache>
                <c:ptCount val="32"/>
                <c:pt idx="0">
                  <c:v>Newham</c:v>
                </c:pt>
                <c:pt idx="1">
                  <c:v>Enfield</c:v>
                </c:pt>
                <c:pt idx="2">
                  <c:v>Haringey</c:v>
                </c:pt>
                <c:pt idx="3">
                  <c:v>Waltham Forest</c:v>
                </c:pt>
                <c:pt idx="4">
                  <c:v>Havering</c:v>
                </c:pt>
                <c:pt idx="5">
                  <c:v>Redbridge</c:v>
                </c:pt>
                <c:pt idx="6">
                  <c:v>Tower Hamlets</c:v>
                </c:pt>
                <c:pt idx="7">
                  <c:v>Barking and Dagenham</c:v>
                </c:pt>
                <c:pt idx="8">
                  <c:v>Hackney</c:v>
                </c:pt>
                <c:pt idx="9">
                  <c:v>Croydon</c:v>
                </c:pt>
                <c:pt idx="10">
                  <c:v>Westminster</c:v>
                </c:pt>
                <c:pt idx="11">
                  <c:v>Lambeth</c:v>
                </c:pt>
                <c:pt idx="12">
                  <c:v>Southwark</c:v>
                </c:pt>
                <c:pt idx="13">
                  <c:v>Barnet</c:v>
                </c:pt>
                <c:pt idx="14">
                  <c:v>Bexley</c:v>
                </c:pt>
                <c:pt idx="15">
                  <c:v>Lewisham</c:v>
                </c:pt>
                <c:pt idx="16">
                  <c:v>Greenwich</c:v>
                </c:pt>
                <c:pt idx="17">
                  <c:v>Merton</c:v>
                </c:pt>
                <c:pt idx="18">
                  <c:v>Wandsworth</c:v>
                </c:pt>
                <c:pt idx="19">
                  <c:v>Hillingdon</c:v>
                </c:pt>
                <c:pt idx="20">
                  <c:v>Brent</c:v>
                </c:pt>
                <c:pt idx="21">
                  <c:v>Bromley</c:v>
                </c:pt>
                <c:pt idx="22">
                  <c:v>Islington</c:v>
                </c:pt>
                <c:pt idx="23">
                  <c:v>Sutton</c:v>
                </c:pt>
                <c:pt idx="24">
                  <c:v>Kingston</c:v>
                </c:pt>
                <c:pt idx="25">
                  <c:v>Hammersmith and Fulham</c:v>
                </c:pt>
                <c:pt idx="26">
                  <c:v>Harrow</c:v>
                </c:pt>
                <c:pt idx="27">
                  <c:v>Camden</c:v>
                </c:pt>
                <c:pt idx="28">
                  <c:v>Kensington and Chelsea</c:v>
                </c:pt>
                <c:pt idx="29">
                  <c:v>Richmond</c:v>
                </c:pt>
                <c:pt idx="30">
                  <c:v>Ealing</c:v>
                </c:pt>
                <c:pt idx="31">
                  <c:v>Hounslow</c:v>
                </c:pt>
              </c:strCache>
            </c:strRef>
          </c:cat>
          <c:val>
            <c:numRef>
              <c:f>'41'!$AI$27:$AI$58</c:f>
              <c:numCache>
                <c:formatCode>General</c:formatCode>
                <c:ptCount val="32"/>
                <c:pt idx="0">
                  <c:v>4845.3599999999997</c:v>
                </c:pt>
                <c:pt idx="1">
                  <c:v>4845.3599999999997</c:v>
                </c:pt>
                <c:pt idx="2">
                  <c:v>4845.3599999999997</c:v>
                </c:pt>
                <c:pt idx="3">
                  <c:v>4845.3599999999997</c:v>
                </c:pt>
                <c:pt idx="4">
                  <c:v>4845.3599999999997</c:v>
                </c:pt>
                <c:pt idx="5">
                  <c:v>4845.3599999999997</c:v>
                </c:pt>
                <c:pt idx="6">
                  <c:v>4845.3599999999997</c:v>
                </c:pt>
                <c:pt idx="7">
                  <c:v>4845.3599999999997</c:v>
                </c:pt>
                <c:pt idx="8">
                  <c:v>4845.3599999999997</c:v>
                </c:pt>
                <c:pt idx="9">
                  <c:v>4845.3599999999997</c:v>
                </c:pt>
                <c:pt idx="10">
                  <c:v>4845.3599999999997</c:v>
                </c:pt>
                <c:pt idx="11">
                  <c:v>4845.3599999999997</c:v>
                </c:pt>
                <c:pt idx="12">
                  <c:v>4845.3599999999997</c:v>
                </c:pt>
                <c:pt idx="13">
                  <c:v>4845.3599999999997</c:v>
                </c:pt>
                <c:pt idx="14">
                  <c:v>4845.3599999999997</c:v>
                </c:pt>
                <c:pt idx="15">
                  <c:v>4845.3599999999997</c:v>
                </c:pt>
                <c:pt idx="16">
                  <c:v>4845.3599999999997</c:v>
                </c:pt>
                <c:pt idx="17">
                  <c:v>4845.3599999999997</c:v>
                </c:pt>
                <c:pt idx="18">
                  <c:v>4845.3599999999997</c:v>
                </c:pt>
                <c:pt idx="19">
                  <c:v>4845.3599999999997</c:v>
                </c:pt>
                <c:pt idx="20">
                  <c:v>4845.3599999999997</c:v>
                </c:pt>
                <c:pt idx="21">
                  <c:v>4845.3599999999997</c:v>
                </c:pt>
                <c:pt idx="22">
                  <c:v>4845.3599999999997</c:v>
                </c:pt>
                <c:pt idx="23">
                  <c:v>4845.3599999999997</c:v>
                </c:pt>
                <c:pt idx="24">
                  <c:v>4845.3599999999997</c:v>
                </c:pt>
                <c:pt idx="25">
                  <c:v>4845.3599999999997</c:v>
                </c:pt>
                <c:pt idx="26">
                  <c:v>4845.3599999999997</c:v>
                </c:pt>
                <c:pt idx="27">
                  <c:v>4845.3599999999997</c:v>
                </c:pt>
                <c:pt idx="28">
                  <c:v>4845.3599999999997</c:v>
                </c:pt>
                <c:pt idx="29">
                  <c:v>4845.3599999999997</c:v>
                </c:pt>
                <c:pt idx="30">
                  <c:v>4845.3599999999997</c:v>
                </c:pt>
                <c:pt idx="31">
                  <c:v>4845.3599999999997</c:v>
                </c:pt>
              </c:numCache>
            </c:numRef>
          </c:val>
          <c:smooth val="0"/>
          <c:extLst>
            <c:ext xmlns:c16="http://schemas.microsoft.com/office/drawing/2014/chart" uri="{C3380CC4-5D6E-409C-BE32-E72D297353CC}">
              <c16:uniqueId val="{00000004-0D17-7E41-9F75-608ABC9DDC60}"/>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'41'!$U$4</c:f>
              <c:strCache>
                <c:ptCount val="1"/>
                <c:pt idx="0">
                  <c:v>per 100,000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'41'!$Y$1</c:f>
              <c:strCache>
                <c:ptCount val="1"/>
                <c:pt idx="0">
                  <c:v>England</c:v>
                </c:pt>
              </c:strCache>
            </c:strRef>
          </c:tx>
          <c:spPr>
            <a:ln w="38100">
              <a:solidFill>
                <a:schemeClr val="tx1"/>
              </a:solidFill>
              <a:prstDash val="solid"/>
            </a:ln>
          </c:spPr>
          <c:marker>
            <c:symbol val="none"/>
          </c:marker>
          <c:cat>
            <c:strRef>
              <c:f>'41'!$X$2:$X$14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'41'!$Y$2:$Y$14</c:f>
              <c:numCache>
                <c:formatCode>General</c:formatCode>
                <c:ptCount val="13"/>
                <c:pt idx="0">
                  <c:v>5281.66</c:v>
                </c:pt>
                <c:pt idx="1">
                  <c:v>5351.52</c:v>
                </c:pt>
                <c:pt idx="2">
                  <c:v>5318.17</c:v>
                </c:pt>
                <c:pt idx="3">
                  <c:v>5497.56</c:v>
                </c:pt>
                <c:pt idx="4">
                  <c:v>5633.76</c:v>
                </c:pt>
                <c:pt idx="5">
                  <c:v>5568.81</c:v>
                </c:pt>
                <c:pt idx="6">
                  <c:v>5420.48</c:v>
                </c:pt>
                <c:pt idx="7">
                  <c:v>5543.06</c:v>
                </c:pt>
                <c:pt idx="8">
                  <c:v>5636.55</c:v>
                </c:pt>
                <c:pt idx="9">
                  <c:v>5753.37</c:v>
                </c:pt>
                <c:pt idx="10">
                  <c:v>5297.44</c:v>
                </c:pt>
                <c:pt idx="11">
                  <c:v>5310.79</c:v>
                </c:pt>
                <c:pt idx="12">
                  <c:v>4845.3599999999997</c:v>
                </c:pt>
              </c:numCache>
            </c:numRef>
          </c:val>
          <c:smooth val="0"/>
          <c:extLst>
            <c:ext xmlns:c16="http://schemas.microsoft.com/office/drawing/2014/chart" uri="{C3380CC4-5D6E-409C-BE32-E72D297353CC}">
              <c16:uniqueId val="{00000000-E95A-2F49-8062-F86E910A32D5}"/>
            </c:ext>
          </c:extLst>
        </c:ser>
        <c:ser>
          <c:idx val="1"/>
          <c:order val="1"/>
          <c:tx>
            <c:strRef>
              <c:f>'41'!$Z$1</c:f>
              <c:strCache>
                <c:ptCount val="1"/>
                <c:pt idx="0">
                  <c:v>London</c:v>
                </c:pt>
              </c:strCache>
            </c:strRef>
          </c:tx>
          <c:spPr>
            <a:ln w="38100">
              <a:solidFill>
                <a:schemeClr val="bg1">
                  <a:lumMod val="50000"/>
                </a:schemeClr>
              </a:solidFill>
              <a:prstDash val="solid"/>
            </a:ln>
          </c:spPr>
          <c:marker>
            <c:symbol val="none"/>
          </c:marker>
          <c:cat>
            <c:strRef>
              <c:f>'41'!$X$2:$X$14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'41'!$Z$2:$Z$14</c:f>
              <c:numCache>
                <c:formatCode>General</c:formatCode>
                <c:ptCount val="13"/>
                <c:pt idx="0">
                  <c:v>5602.99</c:v>
                </c:pt>
                <c:pt idx="1">
                  <c:v>5912.93</c:v>
                </c:pt>
                <c:pt idx="2">
                  <c:v>5862.83</c:v>
                </c:pt>
                <c:pt idx="3">
                  <c:v>5748.48</c:v>
                </c:pt>
                <c:pt idx="4">
                  <c:v>5850.3</c:v>
                </c:pt>
                <c:pt idx="5">
                  <c:v>5725.7</c:v>
                </c:pt>
                <c:pt idx="6">
                  <c:v>5582.54</c:v>
                </c:pt>
                <c:pt idx="7">
                  <c:v>5948.83</c:v>
                </c:pt>
                <c:pt idx="8">
                  <c:v>5992.32</c:v>
                </c:pt>
                <c:pt idx="9">
                  <c:v>5707.52</c:v>
                </c:pt>
                <c:pt idx="10">
                  <c:v>4996.8500000000004</c:v>
                </c:pt>
                <c:pt idx="11">
                  <c:v>5253.43</c:v>
                </c:pt>
                <c:pt idx="12">
                  <c:v>4989.78</c:v>
                </c:pt>
              </c:numCache>
            </c:numRef>
          </c:val>
          <c:smooth val="0"/>
          <c:extLst>
            <c:ext xmlns:c16="http://schemas.microsoft.com/office/drawing/2014/chart" uri="{C3380CC4-5D6E-409C-BE32-E72D297353CC}">
              <c16:uniqueId val="{00000001-E95A-2F49-8062-F86E910A32D5}"/>
            </c:ext>
          </c:extLst>
        </c:ser>
        <c:ser>
          <c:idx val="2"/>
          <c:order val="2"/>
          <c:tx>
            <c:strRef>
              <c:f>'41'!$AA$1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'41'!$AA$2:$AA$14</c:f>
              <c:numCache>
                <c:formatCode>General</c:formatCode>
                <c:ptCount val="13"/>
                <c:pt idx="0">
                  <c:v>4651.51</c:v>
                </c:pt>
                <c:pt idx="1">
                  <c:v>5601.38</c:v>
                </c:pt>
                <c:pt idx="2">
                  <c:v>5385.67</c:v>
                </c:pt>
                <c:pt idx="3">
                  <c:v>5403.57</c:v>
                </c:pt>
                <c:pt idx="4">
                  <c:v>5126.75</c:v>
                </c:pt>
                <c:pt idx="5">
                  <c:v>5275.29</c:v>
                </c:pt>
                <c:pt idx="6">
                  <c:v>5070.6499999999996</c:v>
                </c:pt>
                <c:pt idx="7">
                  <c:v>7090.18</c:v>
                </c:pt>
                <c:pt idx="8">
                  <c:v>6801.26</c:v>
                </c:pt>
                <c:pt idx="9">
                  <c:v>6637.11</c:v>
                </c:pt>
                <c:pt idx="10">
                  <c:v>5817.7</c:v>
                </c:pt>
                <c:pt idx="11">
                  <c:v>6184.53</c:v>
                </c:pt>
                <c:pt idx="12">
                  <c:v>6404.0119400000003</c:v>
                </c:pt>
              </c:numCache>
            </c:numRef>
          </c:val>
          <c:smooth val="0"/>
          <c:extLst>
            <c:ext xmlns:c16="http://schemas.microsoft.com/office/drawing/2014/chart" uri="{C3380CC4-5D6E-409C-BE32-E72D297353CC}">
              <c16:uniqueId val="{00000002-E95A-2F49-8062-F86E910A32D5}"/>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'41'!$U$4</c:f>
              <c:strCache>
                <c:ptCount val="1"/>
                <c:pt idx="0">
                  <c:v>per 100,000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'42'!$AE$26</c:f>
              <c:strCache>
                <c:ptCount val="1"/>
                <c:pt idx="0">
                  <c:v>Richmond</c:v>
                </c:pt>
              </c:strCache>
            </c:strRef>
          </c:tx>
          <c:spPr>
            <a:solidFill>
              <a:srgbClr val="7030A0"/>
            </a:solidFill>
            <a:ln>
              <a:solidFill>
                <a:schemeClr val="accent4">
                  <a:lumMod val="50000"/>
                </a:schemeClr>
              </a:solidFill>
              <a:prstDash val="solid"/>
            </a:ln>
          </c:spPr>
          <c:invertIfNegative val="0"/>
          <c:cat>
            <c:strRef>
              <c:f>'42'!$AD$27:$AD$58</c:f>
              <c:strCache>
                <c:ptCount val="32"/>
                <c:pt idx="0">
                  <c:v>Newham</c:v>
                </c:pt>
                <c:pt idx="1">
                  <c:v>Waltham Forest</c:v>
                </c:pt>
                <c:pt idx="2">
                  <c:v>Brent</c:v>
                </c:pt>
                <c:pt idx="3">
                  <c:v>Tower Hamlets</c:v>
                </c:pt>
                <c:pt idx="4">
                  <c:v>Harrow</c:v>
                </c:pt>
                <c:pt idx="5">
                  <c:v>Haringey</c:v>
                </c:pt>
                <c:pt idx="6">
                  <c:v>Ealing</c:v>
                </c:pt>
                <c:pt idx="7">
                  <c:v>Westminster</c:v>
                </c:pt>
                <c:pt idx="8">
                  <c:v>Merton</c:v>
                </c:pt>
                <c:pt idx="9">
                  <c:v>Hackney</c:v>
                </c:pt>
                <c:pt idx="10">
                  <c:v>Lambeth</c:v>
                </c:pt>
                <c:pt idx="11">
                  <c:v>Barking and Dagenham</c:v>
                </c:pt>
                <c:pt idx="12">
                  <c:v>Hounslow</c:v>
                </c:pt>
                <c:pt idx="13">
                  <c:v>Barnet</c:v>
                </c:pt>
                <c:pt idx="14">
                  <c:v>Southwark</c:v>
                </c:pt>
                <c:pt idx="15">
                  <c:v>Croydon</c:v>
                </c:pt>
                <c:pt idx="16">
                  <c:v>Lewisham</c:v>
                </c:pt>
                <c:pt idx="17">
                  <c:v>Enfield</c:v>
                </c:pt>
                <c:pt idx="18">
                  <c:v>Wandsworth</c:v>
                </c:pt>
                <c:pt idx="19">
                  <c:v>Bromley</c:v>
                </c:pt>
                <c:pt idx="20">
                  <c:v>Havering</c:v>
                </c:pt>
                <c:pt idx="21">
                  <c:v>Richmond</c:v>
                </c:pt>
                <c:pt idx="22">
                  <c:v>Hillingdon</c:v>
                </c:pt>
                <c:pt idx="23">
                  <c:v>Hammersmith and Fulham</c:v>
                </c:pt>
                <c:pt idx="24">
                  <c:v>Camden</c:v>
                </c:pt>
                <c:pt idx="25">
                  <c:v>Redbridge</c:v>
                </c:pt>
                <c:pt idx="26">
                  <c:v>Kensington and Chelsea</c:v>
                </c:pt>
                <c:pt idx="27">
                  <c:v>Sutton</c:v>
                </c:pt>
                <c:pt idx="28">
                  <c:v>Greenwich</c:v>
                </c:pt>
                <c:pt idx="29">
                  <c:v>Bexley</c:v>
                </c:pt>
                <c:pt idx="30">
                  <c:v>Kingston</c:v>
                </c:pt>
                <c:pt idx="31">
                  <c:v>Islington</c:v>
                </c:pt>
              </c:strCache>
            </c:strRef>
          </c:cat>
          <c:val>
            <c:numRef>
              <c:f>'42'!$AE$27:$AE$58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510.39103999999998</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83CE-0944-96D8-924FE0DED7D5}"/>
            </c:ext>
          </c:extLst>
        </c:ser>
        <c:ser>
          <c:idx val="1"/>
          <c:order val="1"/>
          <c:tx>
            <c:strRef>
              <c:f>'42'!$AF$26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'42'!$AD$27:$AD$58</c:f>
              <c:strCache>
                <c:ptCount val="32"/>
                <c:pt idx="0">
                  <c:v>Newham</c:v>
                </c:pt>
                <c:pt idx="1">
                  <c:v>Waltham Forest</c:v>
                </c:pt>
                <c:pt idx="2">
                  <c:v>Brent</c:v>
                </c:pt>
                <c:pt idx="3">
                  <c:v>Tower Hamlets</c:v>
                </c:pt>
                <c:pt idx="4">
                  <c:v>Harrow</c:v>
                </c:pt>
                <c:pt idx="5">
                  <c:v>Haringey</c:v>
                </c:pt>
                <c:pt idx="6">
                  <c:v>Ealing</c:v>
                </c:pt>
                <c:pt idx="7">
                  <c:v>Westminster</c:v>
                </c:pt>
                <c:pt idx="8">
                  <c:v>Merton</c:v>
                </c:pt>
                <c:pt idx="9">
                  <c:v>Hackney</c:v>
                </c:pt>
                <c:pt idx="10">
                  <c:v>Lambeth</c:v>
                </c:pt>
                <c:pt idx="11">
                  <c:v>Barking and Dagenham</c:v>
                </c:pt>
                <c:pt idx="12">
                  <c:v>Hounslow</c:v>
                </c:pt>
                <c:pt idx="13">
                  <c:v>Barnet</c:v>
                </c:pt>
                <c:pt idx="14">
                  <c:v>Southwark</c:v>
                </c:pt>
                <c:pt idx="15">
                  <c:v>Croydon</c:v>
                </c:pt>
                <c:pt idx="16">
                  <c:v>Lewisham</c:v>
                </c:pt>
                <c:pt idx="17">
                  <c:v>Enfield</c:v>
                </c:pt>
                <c:pt idx="18">
                  <c:v>Wandsworth</c:v>
                </c:pt>
                <c:pt idx="19">
                  <c:v>Bromley</c:v>
                </c:pt>
                <c:pt idx="20">
                  <c:v>Havering</c:v>
                </c:pt>
                <c:pt idx="21">
                  <c:v>Richmond</c:v>
                </c:pt>
                <c:pt idx="22">
                  <c:v>Hillingdon</c:v>
                </c:pt>
                <c:pt idx="23">
                  <c:v>Hammersmith and Fulham</c:v>
                </c:pt>
                <c:pt idx="24">
                  <c:v>Camden</c:v>
                </c:pt>
                <c:pt idx="25">
                  <c:v>Redbridge</c:v>
                </c:pt>
                <c:pt idx="26">
                  <c:v>Kensington and Chelsea</c:v>
                </c:pt>
                <c:pt idx="27">
                  <c:v>Sutton</c:v>
                </c:pt>
                <c:pt idx="28">
                  <c:v>Greenwich</c:v>
                </c:pt>
                <c:pt idx="29">
                  <c:v>Bexley</c:v>
                </c:pt>
                <c:pt idx="30">
                  <c:v>Kingston</c:v>
                </c:pt>
                <c:pt idx="31">
                  <c:v>Islington</c:v>
                </c:pt>
              </c:strCache>
            </c:strRef>
          </c:cat>
          <c:val>
            <c:numRef>
              <c:f>'42'!$AF$27:$AF$58</c:f>
              <c:numCache>
                <c:formatCode>General</c:formatCode>
                <c:ptCount val="32"/>
                <c:pt idx="0">
                  <c:v>0</c:v>
                </c:pt>
                <c:pt idx="1">
                  <c:v>0</c:v>
                </c:pt>
                <c:pt idx="2">
                  <c:v>0</c:v>
                </c:pt>
                <c:pt idx="3">
                  <c:v>0</c:v>
                </c:pt>
                <c:pt idx="4">
                  <c:v>449.14546000000001</c:v>
                </c:pt>
                <c:pt idx="5">
                  <c:v>0</c:v>
                </c:pt>
                <c:pt idx="6">
                  <c:v>0</c:v>
                </c:pt>
                <c:pt idx="7">
                  <c:v>0</c:v>
                </c:pt>
                <c:pt idx="8">
                  <c:v>474.08125999999999</c:v>
                </c:pt>
                <c:pt idx="9">
                  <c:v>0</c:v>
                </c:pt>
                <c:pt idx="10">
                  <c:v>0</c:v>
                </c:pt>
                <c:pt idx="11">
                  <c:v>0</c:v>
                </c:pt>
                <c:pt idx="12">
                  <c:v>0</c:v>
                </c:pt>
                <c:pt idx="13">
                  <c:v>491.32431000000003</c:v>
                </c:pt>
                <c:pt idx="14">
                  <c:v>0</c:v>
                </c:pt>
                <c:pt idx="15">
                  <c:v>0</c:v>
                </c:pt>
                <c:pt idx="16">
                  <c:v>0</c:v>
                </c:pt>
                <c:pt idx="17">
                  <c:v>0</c:v>
                </c:pt>
                <c:pt idx="18">
                  <c:v>0</c:v>
                </c:pt>
                <c:pt idx="19">
                  <c:v>508.07720999999998</c:v>
                </c:pt>
                <c:pt idx="20">
                  <c:v>0</c:v>
                </c:pt>
                <c:pt idx="21">
                  <c:v>0</c:v>
                </c:pt>
                <c:pt idx="22">
                  <c:v>0</c:v>
                </c:pt>
                <c:pt idx="23">
                  <c:v>0</c:v>
                </c:pt>
                <c:pt idx="24">
                  <c:v>0</c:v>
                </c:pt>
                <c:pt idx="25">
                  <c:v>0</c:v>
                </c:pt>
                <c:pt idx="26">
                  <c:v>0</c:v>
                </c:pt>
                <c:pt idx="27">
                  <c:v>578.04299000000003</c:v>
                </c:pt>
                <c:pt idx="28">
                  <c:v>0</c:v>
                </c:pt>
                <c:pt idx="29">
                  <c:v>0</c:v>
                </c:pt>
                <c:pt idx="30">
                  <c:v>617.33348000000001</c:v>
                </c:pt>
                <c:pt idx="31">
                  <c:v>0</c:v>
                </c:pt>
              </c:numCache>
            </c:numRef>
          </c:val>
          <c:extLst>
            <c:ext xmlns:c16="http://schemas.microsoft.com/office/drawing/2014/chart" uri="{C3380CC4-5D6E-409C-BE32-E72D297353CC}">
              <c16:uniqueId val="{00000001-83CE-0944-96D8-924FE0DED7D5}"/>
            </c:ext>
          </c:extLst>
        </c:ser>
        <c:ser>
          <c:idx val="2"/>
          <c:order val="2"/>
          <c:tx>
            <c:strRef>
              <c:f>'42'!$AG$26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'42'!$AD$27:$AD$58</c:f>
              <c:strCache>
                <c:ptCount val="32"/>
                <c:pt idx="0">
                  <c:v>Newham</c:v>
                </c:pt>
                <c:pt idx="1">
                  <c:v>Waltham Forest</c:v>
                </c:pt>
                <c:pt idx="2">
                  <c:v>Brent</c:v>
                </c:pt>
                <c:pt idx="3">
                  <c:v>Tower Hamlets</c:v>
                </c:pt>
                <c:pt idx="4">
                  <c:v>Harrow</c:v>
                </c:pt>
                <c:pt idx="5">
                  <c:v>Haringey</c:v>
                </c:pt>
                <c:pt idx="6">
                  <c:v>Ealing</c:v>
                </c:pt>
                <c:pt idx="7">
                  <c:v>Westminster</c:v>
                </c:pt>
                <c:pt idx="8">
                  <c:v>Merton</c:v>
                </c:pt>
                <c:pt idx="9">
                  <c:v>Hackney</c:v>
                </c:pt>
                <c:pt idx="10">
                  <c:v>Lambeth</c:v>
                </c:pt>
                <c:pt idx="11">
                  <c:v>Barking and Dagenham</c:v>
                </c:pt>
                <c:pt idx="12">
                  <c:v>Hounslow</c:v>
                </c:pt>
                <c:pt idx="13">
                  <c:v>Barnet</c:v>
                </c:pt>
                <c:pt idx="14">
                  <c:v>Southwark</c:v>
                </c:pt>
                <c:pt idx="15">
                  <c:v>Croydon</c:v>
                </c:pt>
                <c:pt idx="16">
                  <c:v>Lewisham</c:v>
                </c:pt>
                <c:pt idx="17">
                  <c:v>Enfield</c:v>
                </c:pt>
                <c:pt idx="18">
                  <c:v>Wandsworth</c:v>
                </c:pt>
                <c:pt idx="19">
                  <c:v>Bromley</c:v>
                </c:pt>
                <c:pt idx="20">
                  <c:v>Havering</c:v>
                </c:pt>
                <c:pt idx="21">
                  <c:v>Richmond</c:v>
                </c:pt>
                <c:pt idx="22">
                  <c:v>Hillingdon</c:v>
                </c:pt>
                <c:pt idx="23">
                  <c:v>Hammersmith and Fulham</c:v>
                </c:pt>
                <c:pt idx="24">
                  <c:v>Camden</c:v>
                </c:pt>
                <c:pt idx="25">
                  <c:v>Redbridge</c:v>
                </c:pt>
                <c:pt idx="26">
                  <c:v>Kensington and Chelsea</c:v>
                </c:pt>
                <c:pt idx="27">
                  <c:v>Sutton</c:v>
                </c:pt>
                <c:pt idx="28">
                  <c:v>Greenwich</c:v>
                </c:pt>
                <c:pt idx="29">
                  <c:v>Bexley</c:v>
                </c:pt>
                <c:pt idx="30">
                  <c:v>Kingston</c:v>
                </c:pt>
                <c:pt idx="31">
                  <c:v>Islington</c:v>
                </c:pt>
              </c:strCache>
            </c:strRef>
          </c:cat>
          <c:val>
            <c:numRef>
              <c:f>'42'!$AG$27:$AG$58</c:f>
              <c:numCache>
                <c:formatCode>General</c:formatCode>
                <c:ptCount val="32"/>
                <c:pt idx="0">
                  <c:v>386.65201000000002</c:v>
                </c:pt>
                <c:pt idx="1">
                  <c:v>405.11471999999998</c:v>
                </c:pt>
                <c:pt idx="2">
                  <c:v>418.60816999999997</c:v>
                </c:pt>
                <c:pt idx="3">
                  <c:v>433.05286000000001</c:v>
                </c:pt>
                <c:pt idx="4">
                  <c:v>0</c:v>
                </c:pt>
                <c:pt idx="5">
                  <c:v>452.21123999999998</c:v>
                </c:pt>
                <c:pt idx="6">
                  <c:v>452.26864</c:v>
                </c:pt>
                <c:pt idx="7">
                  <c:v>456.25382999999999</c:v>
                </c:pt>
                <c:pt idx="8">
                  <c:v>0</c:v>
                </c:pt>
                <c:pt idx="9">
                  <c:v>475.09284000000002</c:v>
                </c:pt>
                <c:pt idx="10">
                  <c:v>481.70283999999998</c:v>
                </c:pt>
                <c:pt idx="11">
                  <c:v>486.14323999999999</c:v>
                </c:pt>
                <c:pt idx="12">
                  <c:v>486.14332000000002</c:v>
                </c:pt>
                <c:pt idx="13">
                  <c:v>0</c:v>
                </c:pt>
                <c:pt idx="14">
                  <c:v>497.92849999999999</c:v>
                </c:pt>
                <c:pt idx="15">
                  <c:v>501.62887000000001</c:v>
                </c:pt>
                <c:pt idx="16">
                  <c:v>505.05284999999998</c:v>
                </c:pt>
                <c:pt idx="17">
                  <c:v>506.67061000000001</c:v>
                </c:pt>
                <c:pt idx="18">
                  <c:v>507.84798999999998</c:v>
                </c:pt>
                <c:pt idx="19">
                  <c:v>0</c:v>
                </c:pt>
                <c:pt idx="20">
                  <c:v>508.44031999999999</c:v>
                </c:pt>
                <c:pt idx="21">
                  <c:v>0</c:v>
                </c:pt>
                <c:pt idx="22">
                  <c:v>514.73733000000004</c:v>
                </c:pt>
                <c:pt idx="23">
                  <c:v>528.41234999999995</c:v>
                </c:pt>
                <c:pt idx="24">
                  <c:v>529.97747000000004</c:v>
                </c:pt>
                <c:pt idx="25">
                  <c:v>544.21222</c:v>
                </c:pt>
                <c:pt idx="26">
                  <c:v>550.97370000000001</c:v>
                </c:pt>
                <c:pt idx="27">
                  <c:v>0</c:v>
                </c:pt>
                <c:pt idx="28">
                  <c:v>582.11884999999995</c:v>
                </c:pt>
                <c:pt idx="29">
                  <c:v>586.53233999999998</c:v>
                </c:pt>
                <c:pt idx="30">
                  <c:v>0</c:v>
                </c:pt>
                <c:pt idx="31">
                  <c:v>619.92175999999995</c:v>
                </c:pt>
              </c:numCache>
            </c:numRef>
          </c:val>
          <c:extLst>
            <c:ext xmlns:c16="http://schemas.microsoft.com/office/drawing/2014/chart" uri="{C3380CC4-5D6E-409C-BE32-E72D297353CC}">
              <c16:uniqueId val="{00000002-83CE-0944-96D8-924FE0DED7D5}"/>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'42'!$AH$26</c:f>
              <c:strCache>
                <c:ptCount val="1"/>
                <c:pt idx="0">
                  <c:v>London</c:v>
                </c:pt>
              </c:strCache>
            </c:strRef>
          </c:tx>
          <c:spPr>
            <a:ln w="31750">
              <a:solidFill>
                <a:schemeClr val="bg1">
                  <a:lumMod val="50000"/>
                </a:schemeClr>
              </a:solidFill>
              <a:prstDash val="solid"/>
            </a:ln>
          </c:spPr>
          <c:marker>
            <c:symbol val="none"/>
          </c:marker>
          <c:cat>
            <c:strRef>
              <c:f>'42'!$AD$27:$AD$58</c:f>
              <c:strCache>
                <c:ptCount val="32"/>
                <c:pt idx="0">
                  <c:v>Newham</c:v>
                </c:pt>
                <c:pt idx="1">
                  <c:v>Waltham Forest</c:v>
                </c:pt>
                <c:pt idx="2">
                  <c:v>Brent</c:v>
                </c:pt>
                <c:pt idx="3">
                  <c:v>Tower Hamlets</c:v>
                </c:pt>
                <c:pt idx="4">
                  <c:v>Harrow</c:v>
                </c:pt>
                <c:pt idx="5">
                  <c:v>Haringey</c:v>
                </c:pt>
                <c:pt idx="6">
                  <c:v>Ealing</c:v>
                </c:pt>
                <c:pt idx="7">
                  <c:v>Westminster</c:v>
                </c:pt>
                <c:pt idx="8">
                  <c:v>Merton</c:v>
                </c:pt>
                <c:pt idx="9">
                  <c:v>Hackney</c:v>
                </c:pt>
                <c:pt idx="10">
                  <c:v>Lambeth</c:v>
                </c:pt>
                <c:pt idx="11">
                  <c:v>Barking and Dagenham</c:v>
                </c:pt>
                <c:pt idx="12">
                  <c:v>Hounslow</c:v>
                </c:pt>
                <c:pt idx="13">
                  <c:v>Barnet</c:v>
                </c:pt>
                <c:pt idx="14">
                  <c:v>Southwark</c:v>
                </c:pt>
                <c:pt idx="15">
                  <c:v>Croydon</c:v>
                </c:pt>
                <c:pt idx="16">
                  <c:v>Lewisham</c:v>
                </c:pt>
                <c:pt idx="17">
                  <c:v>Enfield</c:v>
                </c:pt>
                <c:pt idx="18">
                  <c:v>Wandsworth</c:v>
                </c:pt>
                <c:pt idx="19">
                  <c:v>Bromley</c:v>
                </c:pt>
                <c:pt idx="20">
                  <c:v>Havering</c:v>
                </c:pt>
                <c:pt idx="21">
                  <c:v>Richmond</c:v>
                </c:pt>
                <c:pt idx="22">
                  <c:v>Hillingdon</c:v>
                </c:pt>
                <c:pt idx="23">
                  <c:v>Hammersmith and Fulham</c:v>
                </c:pt>
                <c:pt idx="24">
                  <c:v>Camden</c:v>
                </c:pt>
                <c:pt idx="25">
                  <c:v>Redbridge</c:v>
                </c:pt>
                <c:pt idx="26">
                  <c:v>Kensington and Chelsea</c:v>
                </c:pt>
                <c:pt idx="27">
                  <c:v>Sutton</c:v>
                </c:pt>
                <c:pt idx="28">
                  <c:v>Greenwich</c:v>
                </c:pt>
                <c:pt idx="29">
                  <c:v>Bexley</c:v>
                </c:pt>
                <c:pt idx="30">
                  <c:v>Kingston</c:v>
                </c:pt>
                <c:pt idx="31">
                  <c:v>Islington</c:v>
                </c:pt>
              </c:strCache>
            </c:strRef>
          </c:cat>
          <c:val>
            <c:numRef>
              <c:f>'42'!$AH$27:$AH$58</c:f>
              <c:numCache>
                <c:formatCode>General</c:formatCode>
                <c:ptCount val="32"/>
                <c:pt idx="0">
                  <c:v>502.32</c:v>
                </c:pt>
                <c:pt idx="1">
                  <c:v>502.32</c:v>
                </c:pt>
                <c:pt idx="2">
                  <c:v>502.32</c:v>
                </c:pt>
                <c:pt idx="3">
                  <c:v>502.32</c:v>
                </c:pt>
                <c:pt idx="4">
                  <c:v>502.32</c:v>
                </c:pt>
                <c:pt idx="5">
                  <c:v>502.32</c:v>
                </c:pt>
                <c:pt idx="6">
                  <c:v>502.32</c:v>
                </c:pt>
                <c:pt idx="7">
                  <c:v>502.32</c:v>
                </c:pt>
                <c:pt idx="8">
                  <c:v>502.32</c:v>
                </c:pt>
                <c:pt idx="9">
                  <c:v>502.32</c:v>
                </c:pt>
                <c:pt idx="10">
                  <c:v>502.32</c:v>
                </c:pt>
                <c:pt idx="11">
                  <c:v>502.32</c:v>
                </c:pt>
                <c:pt idx="12">
                  <c:v>502.32</c:v>
                </c:pt>
                <c:pt idx="13">
                  <c:v>502.32</c:v>
                </c:pt>
                <c:pt idx="14">
                  <c:v>502.32</c:v>
                </c:pt>
                <c:pt idx="15">
                  <c:v>502.32</c:v>
                </c:pt>
                <c:pt idx="16">
                  <c:v>502.32</c:v>
                </c:pt>
                <c:pt idx="17">
                  <c:v>502.32</c:v>
                </c:pt>
                <c:pt idx="18">
                  <c:v>502.32</c:v>
                </c:pt>
                <c:pt idx="19">
                  <c:v>502.32</c:v>
                </c:pt>
                <c:pt idx="20">
                  <c:v>502.32</c:v>
                </c:pt>
                <c:pt idx="21">
                  <c:v>502.32</c:v>
                </c:pt>
                <c:pt idx="22">
                  <c:v>502.32</c:v>
                </c:pt>
                <c:pt idx="23">
                  <c:v>502.32</c:v>
                </c:pt>
                <c:pt idx="24">
                  <c:v>502.32</c:v>
                </c:pt>
                <c:pt idx="25">
                  <c:v>502.32</c:v>
                </c:pt>
                <c:pt idx="26">
                  <c:v>502.32</c:v>
                </c:pt>
                <c:pt idx="27">
                  <c:v>502.32</c:v>
                </c:pt>
                <c:pt idx="28">
                  <c:v>502.32</c:v>
                </c:pt>
                <c:pt idx="29">
                  <c:v>502.32</c:v>
                </c:pt>
                <c:pt idx="30">
                  <c:v>502.32</c:v>
                </c:pt>
                <c:pt idx="31">
                  <c:v>502.32</c:v>
                </c:pt>
              </c:numCache>
            </c:numRef>
          </c:val>
          <c:smooth val="0"/>
          <c:extLst>
            <c:ext xmlns:c16="http://schemas.microsoft.com/office/drawing/2014/chart" uri="{C3380CC4-5D6E-409C-BE32-E72D297353CC}">
              <c16:uniqueId val="{00000003-83CE-0944-96D8-924FE0DED7D5}"/>
            </c:ext>
          </c:extLst>
        </c:ser>
        <c:ser>
          <c:idx val="4"/>
          <c:order val="4"/>
          <c:tx>
            <c:strRef>
              <c:f>'42'!$AI$26</c:f>
              <c:strCache>
                <c:ptCount val="1"/>
                <c:pt idx="0">
                  <c:v>England</c:v>
                </c:pt>
              </c:strCache>
            </c:strRef>
          </c:tx>
          <c:spPr>
            <a:ln w="31750">
              <a:solidFill>
                <a:schemeClr val="tx1"/>
              </a:solidFill>
              <a:prstDash val="solid"/>
            </a:ln>
          </c:spPr>
          <c:marker>
            <c:symbol val="none"/>
          </c:marker>
          <c:cat>
            <c:strRef>
              <c:f>'42'!$AD$27:$AD$58</c:f>
              <c:strCache>
                <c:ptCount val="32"/>
                <c:pt idx="0">
                  <c:v>Newham</c:v>
                </c:pt>
                <c:pt idx="1">
                  <c:v>Waltham Forest</c:v>
                </c:pt>
                <c:pt idx="2">
                  <c:v>Brent</c:v>
                </c:pt>
                <c:pt idx="3">
                  <c:v>Tower Hamlets</c:v>
                </c:pt>
                <c:pt idx="4">
                  <c:v>Harrow</c:v>
                </c:pt>
                <c:pt idx="5">
                  <c:v>Haringey</c:v>
                </c:pt>
                <c:pt idx="6">
                  <c:v>Ealing</c:v>
                </c:pt>
                <c:pt idx="7">
                  <c:v>Westminster</c:v>
                </c:pt>
                <c:pt idx="8">
                  <c:v>Merton</c:v>
                </c:pt>
                <c:pt idx="9">
                  <c:v>Hackney</c:v>
                </c:pt>
                <c:pt idx="10">
                  <c:v>Lambeth</c:v>
                </c:pt>
                <c:pt idx="11">
                  <c:v>Barking and Dagenham</c:v>
                </c:pt>
                <c:pt idx="12">
                  <c:v>Hounslow</c:v>
                </c:pt>
                <c:pt idx="13">
                  <c:v>Barnet</c:v>
                </c:pt>
                <c:pt idx="14">
                  <c:v>Southwark</c:v>
                </c:pt>
                <c:pt idx="15">
                  <c:v>Croydon</c:v>
                </c:pt>
                <c:pt idx="16">
                  <c:v>Lewisham</c:v>
                </c:pt>
                <c:pt idx="17">
                  <c:v>Enfield</c:v>
                </c:pt>
                <c:pt idx="18">
                  <c:v>Wandsworth</c:v>
                </c:pt>
                <c:pt idx="19">
                  <c:v>Bromley</c:v>
                </c:pt>
                <c:pt idx="20">
                  <c:v>Havering</c:v>
                </c:pt>
                <c:pt idx="21">
                  <c:v>Richmond</c:v>
                </c:pt>
                <c:pt idx="22">
                  <c:v>Hillingdon</c:v>
                </c:pt>
                <c:pt idx="23">
                  <c:v>Hammersmith and Fulham</c:v>
                </c:pt>
                <c:pt idx="24">
                  <c:v>Camden</c:v>
                </c:pt>
                <c:pt idx="25">
                  <c:v>Redbridge</c:v>
                </c:pt>
                <c:pt idx="26">
                  <c:v>Kensington and Chelsea</c:v>
                </c:pt>
                <c:pt idx="27">
                  <c:v>Sutton</c:v>
                </c:pt>
                <c:pt idx="28">
                  <c:v>Greenwich</c:v>
                </c:pt>
                <c:pt idx="29">
                  <c:v>Bexley</c:v>
                </c:pt>
                <c:pt idx="30">
                  <c:v>Kingston</c:v>
                </c:pt>
                <c:pt idx="31">
                  <c:v>Islington</c:v>
                </c:pt>
              </c:strCache>
            </c:strRef>
          </c:cat>
          <c:val>
            <c:numRef>
              <c:f>'42'!$AI$27:$AI$58</c:f>
              <c:numCache>
                <c:formatCode>General</c:formatCode>
                <c:ptCount val="32"/>
                <c:pt idx="0">
                  <c:v>558</c:v>
                </c:pt>
                <c:pt idx="1">
                  <c:v>558</c:v>
                </c:pt>
                <c:pt idx="2">
                  <c:v>558</c:v>
                </c:pt>
                <c:pt idx="3">
                  <c:v>558</c:v>
                </c:pt>
                <c:pt idx="4">
                  <c:v>558</c:v>
                </c:pt>
                <c:pt idx="5">
                  <c:v>558</c:v>
                </c:pt>
                <c:pt idx="6">
                  <c:v>558</c:v>
                </c:pt>
                <c:pt idx="7">
                  <c:v>558</c:v>
                </c:pt>
                <c:pt idx="8">
                  <c:v>558</c:v>
                </c:pt>
                <c:pt idx="9">
                  <c:v>558</c:v>
                </c:pt>
                <c:pt idx="10">
                  <c:v>558</c:v>
                </c:pt>
                <c:pt idx="11">
                  <c:v>558</c:v>
                </c:pt>
                <c:pt idx="12">
                  <c:v>558</c:v>
                </c:pt>
                <c:pt idx="13">
                  <c:v>558</c:v>
                </c:pt>
                <c:pt idx="14">
                  <c:v>558</c:v>
                </c:pt>
                <c:pt idx="15">
                  <c:v>558</c:v>
                </c:pt>
                <c:pt idx="16">
                  <c:v>558</c:v>
                </c:pt>
                <c:pt idx="17">
                  <c:v>558</c:v>
                </c:pt>
                <c:pt idx="18">
                  <c:v>558</c:v>
                </c:pt>
                <c:pt idx="19">
                  <c:v>558</c:v>
                </c:pt>
                <c:pt idx="20">
                  <c:v>558</c:v>
                </c:pt>
                <c:pt idx="21">
                  <c:v>558</c:v>
                </c:pt>
                <c:pt idx="22">
                  <c:v>558</c:v>
                </c:pt>
                <c:pt idx="23">
                  <c:v>558</c:v>
                </c:pt>
                <c:pt idx="24">
                  <c:v>558</c:v>
                </c:pt>
                <c:pt idx="25">
                  <c:v>558</c:v>
                </c:pt>
                <c:pt idx="26">
                  <c:v>558</c:v>
                </c:pt>
                <c:pt idx="27">
                  <c:v>558</c:v>
                </c:pt>
                <c:pt idx="28">
                  <c:v>558</c:v>
                </c:pt>
                <c:pt idx="29">
                  <c:v>558</c:v>
                </c:pt>
                <c:pt idx="30">
                  <c:v>558</c:v>
                </c:pt>
                <c:pt idx="31">
                  <c:v>558</c:v>
                </c:pt>
              </c:numCache>
            </c:numRef>
          </c:val>
          <c:smooth val="0"/>
          <c:extLst>
            <c:ext xmlns:c16="http://schemas.microsoft.com/office/drawing/2014/chart" uri="{C3380CC4-5D6E-409C-BE32-E72D297353CC}">
              <c16:uniqueId val="{00000004-83CE-0944-96D8-924FE0DED7D5}"/>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'42'!$U$4</c:f>
              <c:strCache>
                <c:ptCount val="1"/>
                <c:pt idx="0">
                  <c:v>per 100,000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'42'!$Y$1</c:f>
              <c:strCache>
                <c:ptCount val="1"/>
                <c:pt idx="0">
                  <c:v>England</c:v>
                </c:pt>
              </c:strCache>
            </c:strRef>
          </c:tx>
          <c:spPr>
            <a:ln w="38100">
              <a:solidFill>
                <a:schemeClr val="tx1"/>
              </a:solidFill>
              <a:prstDash val="solid"/>
            </a:ln>
          </c:spPr>
          <c:marker>
            <c:symbol val="none"/>
          </c:marker>
          <c:cat>
            <c:strRef>
              <c:f>'42'!$X$2:$X$14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'42'!$Y$2:$Y$14</c:f>
              <c:numCache>
                <c:formatCode>General</c:formatCode>
                <c:ptCount val="13"/>
                <c:pt idx="0">
                  <c:v>615.32000000000005</c:v>
                </c:pt>
                <c:pt idx="1">
                  <c:v>612.09</c:v>
                </c:pt>
                <c:pt idx="2">
                  <c:v>600.05999999999995</c:v>
                </c:pt>
                <c:pt idx="3">
                  <c:v>615.86</c:v>
                </c:pt>
                <c:pt idx="4">
                  <c:v>601.37</c:v>
                </c:pt>
                <c:pt idx="5">
                  <c:v>593.45000000000005</c:v>
                </c:pt>
                <c:pt idx="6">
                  <c:v>580.20000000000005</c:v>
                </c:pt>
                <c:pt idx="7">
                  <c:v>584.23</c:v>
                </c:pt>
                <c:pt idx="8">
                  <c:v>566.16</c:v>
                </c:pt>
                <c:pt idx="9">
                  <c:v>580.72</c:v>
                </c:pt>
                <c:pt idx="10">
                  <c:v>539.13</c:v>
                </c:pt>
                <c:pt idx="11">
                  <c:v>551.15</c:v>
                </c:pt>
                <c:pt idx="12">
                  <c:v>558</c:v>
                </c:pt>
              </c:numCache>
            </c:numRef>
          </c:val>
          <c:smooth val="0"/>
          <c:extLst>
            <c:ext xmlns:c16="http://schemas.microsoft.com/office/drawing/2014/chart" uri="{C3380CC4-5D6E-409C-BE32-E72D297353CC}">
              <c16:uniqueId val="{00000000-5C6D-7C49-A591-B0CECCA9FC3E}"/>
            </c:ext>
          </c:extLst>
        </c:ser>
        <c:ser>
          <c:idx val="1"/>
          <c:order val="1"/>
          <c:tx>
            <c:strRef>
              <c:f>'42'!$Z$1</c:f>
              <c:strCache>
                <c:ptCount val="1"/>
                <c:pt idx="0">
                  <c:v>London</c:v>
                </c:pt>
              </c:strCache>
            </c:strRef>
          </c:tx>
          <c:spPr>
            <a:ln w="38100">
              <a:solidFill>
                <a:schemeClr val="bg1">
                  <a:lumMod val="50000"/>
                </a:schemeClr>
              </a:solidFill>
              <a:prstDash val="solid"/>
            </a:ln>
          </c:spPr>
          <c:marker>
            <c:symbol val="none"/>
          </c:marker>
          <c:cat>
            <c:strRef>
              <c:f>'42'!$X$2:$X$14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'42'!$Z$2:$Z$14</c:f>
              <c:numCache>
                <c:formatCode>General</c:formatCode>
                <c:ptCount val="13"/>
                <c:pt idx="0">
                  <c:v>581.4</c:v>
                </c:pt>
                <c:pt idx="1">
                  <c:v>576.57000000000005</c:v>
                </c:pt>
                <c:pt idx="2">
                  <c:v>562.21</c:v>
                </c:pt>
                <c:pt idx="3">
                  <c:v>565.82000000000005</c:v>
                </c:pt>
                <c:pt idx="4">
                  <c:v>552.85</c:v>
                </c:pt>
                <c:pt idx="5">
                  <c:v>523.34</c:v>
                </c:pt>
                <c:pt idx="6">
                  <c:v>517.98</c:v>
                </c:pt>
                <c:pt idx="7">
                  <c:v>539.78</c:v>
                </c:pt>
                <c:pt idx="8">
                  <c:v>513.66999999999996</c:v>
                </c:pt>
                <c:pt idx="9">
                  <c:v>504.64</c:v>
                </c:pt>
                <c:pt idx="10">
                  <c:v>463.71</c:v>
                </c:pt>
                <c:pt idx="11">
                  <c:v>492.62</c:v>
                </c:pt>
                <c:pt idx="12">
                  <c:v>502.32</c:v>
                </c:pt>
              </c:numCache>
            </c:numRef>
          </c:val>
          <c:smooth val="0"/>
          <c:extLst>
            <c:ext xmlns:c16="http://schemas.microsoft.com/office/drawing/2014/chart" uri="{C3380CC4-5D6E-409C-BE32-E72D297353CC}">
              <c16:uniqueId val="{00000001-5C6D-7C49-A591-B0CECCA9FC3E}"/>
            </c:ext>
          </c:extLst>
        </c:ser>
        <c:ser>
          <c:idx val="2"/>
          <c:order val="2"/>
          <c:tx>
            <c:strRef>
              <c:f>'42'!$AA$1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'42'!$AA$2:$AA$14</c:f>
              <c:numCache>
                <c:formatCode>General</c:formatCode>
                <c:ptCount val="13"/>
                <c:pt idx="0">
                  <c:v>602.58000000000004</c:v>
                </c:pt>
                <c:pt idx="1">
                  <c:v>623.99</c:v>
                </c:pt>
                <c:pt idx="2">
                  <c:v>557.29</c:v>
                </c:pt>
                <c:pt idx="3">
                  <c:v>536.21</c:v>
                </c:pt>
                <c:pt idx="4">
                  <c:v>532.12</c:v>
                </c:pt>
                <c:pt idx="5">
                  <c:v>419.17</c:v>
                </c:pt>
                <c:pt idx="6">
                  <c:v>542.44000000000005</c:v>
                </c:pt>
                <c:pt idx="7">
                  <c:v>549.62</c:v>
                </c:pt>
                <c:pt idx="8">
                  <c:v>503.99</c:v>
                </c:pt>
                <c:pt idx="9">
                  <c:v>520.16</c:v>
                </c:pt>
                <c:pt idx="10">
                  <c:v>523.87</c:v>
                </c:pt>
                <c:pt idx="11">
                  <c:v>477.69</c:v>
                </c:pt>
                <c:pt idx="12">
                  <c:v>510.39103999999998</c:v>
                </c:pt>
              </c:numCache>
            </c:numRef>
          </c:val>
          <c:smooth val="0"/>
          <c:extLst>
            <c:ext xmlns:c16="http://schemas.microsoft.com/office/drawing/2014/chart" uri="{C3380CC4-5D6E-409C-BE32-E72D297353CC}">
              <c16:uniqueId val="{00000002-5C6D-7C49-A591-B0CECCA9FC3E}"/>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'42'!$U$4</c:f>
              <c:strCache>
                <c:ptCount val="1"/>
                <c:pt idx="0">
                  <c:v>per 100,000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'43'!$AE$26</c:f>
              <c:strCache>
                <c:ptCount val="1"/>
                <c:pt idx="0">
                  <c:v>Richmond</c:v>
                </c:pt>
              </c:strCache>
            </c:strRef>
          </c:tx>
          <c:spPr>
            <a:solidFill>
              <a:srgbClr val="7030A0"/>
            </a:solidFill>
            <a:ln>
              <a:solidFill>
                <a:schemeClr val="accent4">
                  <a:lumMod val="50000"/>
                </a:schemeClr>
              </a:solidFill>
              <a:prstDash val="solid"/>
            </a:ln>
          </c:spPr>
          <c:invertIfNegative val="0"/>
          <c:cat>
            <c:strRef>
              <c:f>'43'!$AD$27:$AD$58</c:f>
              <c:strCache>
                <c:ptCount val="32"/>
                <c:pt idx="0">
                  <c:v>Southwark</c:v>
                </c:pt>
                <c:pt idx="1">
                  <c:v>Sutton</c:v>
                </c:pt>
                <c:pt idx="2">
                  <c:v>Islington</c:v>
                </c:pt>
                <c:pt idx="3">
                  <c:v>Wandsworth</c:v>
                </c:pt>
                <c:pt idx="4">
                  <c:v>Croydon</c:v>
                </c:pt>
                <c:pt idx="5">
                  <c:v>Tower Hamlets</c:v>
                </c:pt>
                <c:pt idx="6">
                  <c:v>Lewisham</c:v>
                </c:pt>
                <c:pt idx="7">
                  <c:v>Bexley</c:v>
                </c:pt>
                <c:pt idx="8">
                  <c:v>Richmond</c:v>
                </c:pt>
                <c:pt idx="9">
                  <c:v>Merton</c:v>
                </c:pt>
                <c:pt idx="10">
                  <c:v>Harrow</c:v>
                </c:pt>
                <c:pt idx="11">
                  <c:v>Hounslow</c:v>
                </c:pt>
                <c:pt idx="12">
                  <c:v>Bromley</c:v>
                </c:pt>
                <c:pt idx="13">
                  <c:v>Enfield</c:v>
                </c:pt>
                <c:pt idx="14">
                  <c:v>Hackney</c:v>
                </c:pt>
                <c:pt idx="15">
                  <c:v>Greenwich</c:v>
                </c:pt>
                <c:pt idx="16">
                  <c:v>Hillingdon</c:v>
                </c:pt>
                <c:pt idx="17">
                  <c:v>Brent</c:v>
                </c:pt>
                <c:pt idx="18">
                  <c:v>Westminster</c:v>
                </c:pt>
                <c:pt idx="19">
                  <c:v>Kingston</c:v>
                </c:pt>
                <c:pt idx="20">
                  <c:v>Redbridge</c:v>
                </c:pt>
                <c:pt idx="21">
                  <c:v>Waltham Forest</c:v>
                </c:pt>
                <c:pt idx="22">
                  <c:v>Lambeth</c:v>
                </c:pt>
                <c:pt idx="23">
                  <c:v>Barnet</c:v>
                </c:pt>
                <c:pt idx="24">
                  <c:v>Hammersmith and Fulham</c:v>
                </c:pt>
                <c:pt idx="25">
                  <c:v>Haringey</c:v>
                </c:pt>
                <c:pt idx="26">
                  <c:v>Kensington and Chelsea</c:v>
                </c:pt>
                <c:pt idx="27">
                  <c:v>Ealing</c:v>
                </c:pt>
                <c:pt idx="28">
                  <c:v>Barking and Dagenham</c:v>
                </c:pt>
                <c:pt idx="29">
                  <c:v>Newham</c:v>
                </c:pt>
                <c:pt idx="30">
                  <c:v>Havering</c:v>
                </c:pt>
                <c:pt idx="31">
                  <c:v>Camden</c:v>
                </c:pt>
              </c:strCache>
            </c:strRef>
          </c:cat>
          <c:val>
            <c:numRef>
              <c:f>'43'!$AE$27:$AE$58</c:f>
              <c:numCache>
                <c:formatCode>General</c:formatCode>
                <c:ptCount val="32"/>
                <c:pt idx="0">
                  <c:v>0</c:v>
                </c:pt>
                <c:pt idx="1">
                  <c:v>0</c:v>
                </c:pt>
                <c:pt idx="2">
                  <c:v>0</c:v>
                </c:pt>
                <c:pt idx="3">
                  <c:v>0</c:v>
                </c:pt>
                <c:pt idx="4">
                  <c:v>0</c:v>
                </c:pt>
                <c:pt idx="5">
                  <c:v>0</c:v>
                </c:pt>
                <c:pt idx="6">
                  <c:v>0</c:v>
                </c:pt>
                <c:pt idx="7">
                  <c:v>0</c:v>
                </c:pt>
                <c:pt idx="8">
                  <c:v>68.7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473D-5A4D-892C-AE252EC4C0D2}"/>
            </c:ext>
          </c:extLst>
        </c:ser>
        <c:ser>
          <c:idx val="1"/>
          <c:order val="1"/>
          <c:tx>
            <c:strRef>
              <c:f>'43'!$AF$26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'43'!$AD$27:$AD$58</c:f>
              <c:strCache>
                <c:ptCount val="32"/>
                <c:pt idx="0">
                  <c:v>Southwark</c:v>
                </c:pt>
                <c:pt idx="1">
                  <c:v>Sutton</c:v>
                </c:pt>
                <c:pt idx="2">
                  <c:v>Islington</c:v>
                </c:pt>
                <c:pt idx="3">
                  <c:v>Wandsworth</c:v>
                </c:pt>
                <c:pt idx="4">
                  <c:v>Croydon</c:v>
                </c:pt>
                <c:pt idx="5">
                  <c:v>Tower Hamlets</c:v>
                </c:pt>
                <c:pt idx="6">
                  <c:v>Lewisham</c:v>
                </c:pt>
                <c:pt idx="7">
                  <c:v>Bexley</c:v>
                </c:pt>
                <c:pt idx="8">
                  <c:v>Richmond</c:v>
                </c:pt>
                <c:pt idx="9">
                  <c:v>Merton</c:v>
                </c:pt>
                <c:pt idx="10">
                  <c:v>Harrow</c:v>
                </c:pt>
                <c:pt idx="11">
                  <c:v>Hounslow</c:v>
                </c:pt>
                <c:pt idx="12">
                  <c:v>Bromley</c:v>
                </c:pt>
                <c:pt idx="13">
                  <c:v>Enfield</c:v>
                </c:pt>
                <c:pt idx="14">
                  <c:v>Hackney</c:v>
                </c:pt>
                <c:pt idx="15">
                  <c:v>Greenwich</c:v>
                </c:pt>
                <c:pt idx="16">
                  <c:v>Hillingdon</c:v>
                </c:pt>
                <c:pt idx="17">
                  <c:v>Brent</c:v>
                </c:pt>
                <c:pt idx="18">
                  <c:v>Westminster</c:v>
                </c:pt>
                <c:pt idx="19">
                  <c:v>Kingston</c:v>
                </c:pt>
                <c:pt idx="20">
                  <c:v>Redbridge</c:v>
                </c:pt>
                <c:pt idx="21">
                  <c:v>Waltham Forest</c:v>
                </c:pt>
                <c:pt idx="22">
                  <c:v>Lambeth</c:v>
                </c:pt>
                <c:pt idx="23">
                  <c:v>Barnet</c:v>
                </c:pt>
                <c:pt idx="24">
                  <c:v>Hammersmith and Fulham</c:v>
                </c:pt>
                <c:pt idx="25">
                  <c:v>Haringey</c:v>
                </c:pt>
                <c:pt idx="26">
                  <c:v>Kensington and Chelsea</c:v>
                </c:pt>
                <c:pt idx="27">
                  <c:v>Ealing</c:v>
                </c:pt>
                <c:pt idx="28">
                  <c:v>Barking and Dagenham</c:v>
                </c:pt>
                <c:pt idx="29">
                  <c:v>Newham</c:v>
                </c:pt>
                <c:pt idx="30">
                  <c:v>Havering</c:v>
                </c:pt>
                <c:pt idx="31">
                  <c:v>Camden</c:v>
                </c:pt>
              </c:strCache>
            </c:strRef>
          </c:cat>
          <c:val>
            <c:numRef>
              <c:f>'43'!$AF$27:$AF$58</c:f>
              <c:numCache>
                <c:formatCode>General</c:formatCode>
                <c:ptCount val="32"/>
                <c:pt idx="0">
                  <c:v>0</c:v>
                </c:pt>
                <c:pt idx="1">
                  <c:v>74</c:v>
                </c:pt>
                <c:pt idx="2">
                  <c:v>0</c:v>
                </c:pt>
                <c:pt idx="3">
                  <c:v>0</c:v>
                </c:pt>
                <c:pt idx="4">
                  <c:v>0</c:v>
                </c:pt>
                <c:pt idx="5">
                  <c:v>0</c:v>
                </c:pt>
                <c:pt idx="6">
                  <c:v>0</c:v>
                </c:pt>
                <c:pt idx="7">
                  <c:v>0</c:v>
                </c:pt>
                <c:pt idx="8">
                  <c:v>0</c:v>
                </c:pt>
                <c:pt idx="9">
                  <c:v>68.099999999999994</c:v>
                </c:pt>
                <c:pt idx="10">
                  <c:v>67.8</c:v>
                </c:pt>
                <c:pt idx="11">
                  <c:v>0</c:v>
                </c:pt>
                <c:pt idx="12">
                  <c:v>66.8</c:v>
                </c:pt>
                <c:pt idx="13">
                  <c:v>0</c:v>
                </c:pt>
                <c:pt idx="14">
                  <c:v>0</c:v>
                </c:pt>
                <c:pt idx="15">
                  <c:v>0</c:v>
                </c:pt>
                <c:pt idx="16">
                  <c:v>0</c:v>
                </c:pt>
                <c:pt idx="17">
                  <c:v>0</c:v>
                </c:pt>
                <c:pt idx="18">
                  <c:v>0</c:v>
                </c:pt>
                <c:pt idx="19">
                  <c:v>64.3</c:v>
                </c:pt>
                <c:pt idx="20">
                  <c:v>0</c:v>
                </c:pt>
                <c:pt idx="21">
                  <c:v>0</c:v>
                </c:pt>
                <c:pt idx="22">
                  <c:v>0</c:v>
                </c:pt>
                <c:pt idx="23">
                  <c:v>61.8</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473D-5A4D-892C-AE252EC4C0D2}"/>
            </c:ext>
          </c:extLst>
        </c:ser>
        <c:ser>
          <c:idx val="2"/>
          <c:order val="2"/>
          <c:tx>
            <c:strRef>
              <c:f>'43'!$AG$26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'43'!$AD$27:$AD$58</c:f>
              <c:strCache>
                <c:ptCount val="32"/>
                <c:pt idx="0">
                  <c:v>Southwark</c:v>
                </c:pt>
                <c:pt idx="1">
                  <c:v>Sutton</c:v>
                </c:pt>
                <c:pt idx="2">
                  <c:v>Islington</c:v>
                </c:pt>
                <c:pt idx="3">
                  <c:v>Wandsworth</c:v>
                </c:pt>
                <c:pt idx="4">
                  <c:v>Croydon</c:v>
                </c:pt>
                <c:pt idx="5">
                  <c:v>Tower Hamlets</c:v>
                </c:pt>
                <c:pt idx="6">
                  <c:v>Lewisham</c:v>
                </c:pt>
                <c:pt idx="7">
                  <c:v>Bexley</c:v>
                </c:pt>
                <c:pt idx="8">
                  <c:v>Richmond</c:v>
                </c:pt>
                <c:pt idx="9">
                  <c:v>Merton</c:v>
                </c:pt>
                <c:pt idx="10">
                  <c:v>Harrow</c:v>
                </c:pt>
                <c:pt idx="11">
                  <c:v>Hounslow</c:v>
                </c:pt>
                <c:pt idx="12">
                  <c:v>Bromley</c:v>
                </c:pt>
                <c:pt idx="13">
                  <c:v>Enfield</c:v>
                </c:pt>
                <c:pt idx="14">
                  <c:v>Hackney</c:v>
                </c:pt>
                <c:pt idx="15">
                  <c:v>Greenwich</c:v>
                </c:pt>
                <c:pt idx="16">
                  <c:v>Hillingdon</c:v>
                </c:pt>
                <c:pt idx="17">
                  <c:v>Brent</c:v>
                </c:pt>
                <c:pt idx="18">
                  <c:v>Westminster</c:v>
                </c:pt>
                <c:pt idx="19">
                  <c:v>Kingston</c:v>
                </c:pt>
                <c:pt idx="20">
                  <c:v>Redbridge</c:v>
                </c:pt>
                <c:pt idx="21">
                  <c:v>Waltham Forest</c:v>
                </c:pt>
                <c:pt idx="22">
                  <c:v>Lambeth</c:v>
                </c:pt>
                <c:pt idx="23">
                  <c:v>Barnet</c:v>
                </c:pt>
                <c:pt idx="24">
                  <c:v>Hammersmith and Fulham</c:v>
                </c:pt>
                <c:pt idx="25">
                  <c:v>Haringey</c:v>
                </c:pt>
                <c:pt idx="26">
                  <c:v>Kensington and Chelsea</c:v>
                </c:pt>
                <c:pt idx="27">
                  <c:v>Ealing</c:v>
                </c:pt>
                <c:pt idx="28">
                  <c:v>Barking and Dagenham</c:v>
                </c:pt>
                <c:pt idx="29">
                  <c:v>Newham</c:v>
                </c:pt>
                <c:pt idx="30">
                  <c:v>Havering</c:v>
                </c:pt>
                <c:pt idx="31">
                  <c:v>Camden</c:v>
                </c:pt>
              </c:strCache>
            </c:strRef>
          </c:cat>
          <c:val>
            <c:numRef>
              <c:f>'43'!$AG$27:$AG$58</c:f>
              <c:numCache>
                <c:formatCode>General</c:formatCode>
                <c:ptCount val="32"/>
                <c:pt idx="0">
                  <c:v>77.900000000000006</c:v>
                </c:pt>
                <c:pt idx="1">
                  <c:v>0</c:v>
                </c:pt>
                <c:pt idx="2">
                  <c:v>73.599999999999994</c:v>
                </c:pt>
                <c:pt idx="3">
                  <c:v>73.599999999999994</c:v>
                </c:pt>
                <c:pt idx="4">
                  <c:v>73.3</c:v>
                </c:pt>
                <c:pt idx="5">
                  <c:v>71.8</c:v>
                </c:pt>
                <c:pt idx="6">
                  <c:v>70.599999999999994</c:v>
                </c:pt>
                <c:pt idx="7">
                  <c:v>69.900000000000006</c:v>
                </c:pt>
                <c:pt idx="8">
                  <c:v>0</c:v>
                </c:pt>
                <c:pt idx="9">
                  <c:v>0</c:v>
                </c:pt>
                <c:pt idx="10">
                  <c:v>0</c:v>
                </c:pt>
                <c:pt idx="11">
                  <c:v>67.8</c:v>
                </c:pt>
                <c:pt idx="12">
                  <c:v>0</c:v>
                </c:pt>
                <c:pt idx="13">
                  <c:v>66.8</c:v>
                </c:pt>
                <c:pt idx="14">
                  <c:v>65.599999999999994</c:v>
                </c:pt>
                <c:pt idx="15">
                  <c:v>65</c:v>
                </c:pt>
                <c:pt idx="16">
                  <c:v>64.900000000000006</c:v>
                </c:pt>
                <c:pt idx="17">
                  <c:v>64.8</c:v>
                </c:pt>
                <c:pt idx="18">
                  <c:v>64.5</c:v>
                </c:pt>
                <c:pt idx="19">
                  <c:v>0</c:v>
                </c:pt>
                <c:pt idx="20">
                  <c:v>63.4</c:v>
                </c:pt>
                <c:pt idx="21">
                  <c:v>63.1</c:v>
                </c:pt>
                <c:pt idx="22">
                  <c:v>62.5</c:v>
                </c:pt>
                <c:pt idx="23">
                  <c:v>0</c:v>
                </c:pt>
                <c:pt idx="24">
                  <c:v>61.7</c:v>
                </c:pt>
                <c:pt idx="25">
                  <c:v>60</c:v>
                </c:pt>
                <c:pt idx="26">
                  <c:v>57.8</c:v>
                </c:pt>
                <c:pt idx="27">
                  <c:v>56.5</c:v>
                </c:pt>
                <c:pt idx="28">
                  <c:v>56.2</c:v>
                </c:pt>
                <c:pt idx="29">
                  <c:v>54.8</c:v>
                </c:pt>
                <c:pt idx="30">
                  <c:v>52.8</c:v>
                </c:pt>
                <c:pt idx="31">
                  <c:v>49.8</c:v>
                </c:pt>
              </c:numCache>
            </c:numRef>
          </c:val>
          <c:extLst>
            <c:ext xmlns:c16="http://schemas.microsoft.com/office/drawing/2014/chart" uri="{C3380CC4-5D6E-409C-BE32-E72D297353CC}">
              <c16:uniqueId val="{00000002-473D-5A4D-892C-AE252EC4C0D2}"/>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'43'!$AH$26</c:f>
              <c:strCache>
                <c:ptCount val="1"/>
                <c:pt idx="0">
                  <c:v>London</c:v>
                </c:pt>
              </c:strCache>
            </c:strRef>
          </c:tx>
          <c:spPr>
            <a:ln w="31750">
              <a:solidFill>
                <a:schemeClr val="bg1">
                  <a:lumMod val="50000"/>
                </a:schemeClr>
              </a:solidFill>
              <a:prstDash val="solid"/>
            </a:ln>
          </c:spPr>
          <c:marker>
            <c:symbol val="none"/>
          </c:marker>
          <c:cat>
            <c:strRef>
              <c:f>'43'!$AD$27:$AD$58</c:f>
              <c:strCache>
                <c:ptCount val="32"/>
                <c:pt idx="0">
                  <c:v>Southwark</c:v>
                </c:pt>
                <c:pt idx="1">
                  <c:v>Sutton</c:v>
                </c:pt>
                <c:pt idx="2">
                  <c:v>Islington</c:v>
                </c:pt>
                <c:pt idx="3">
                  <c:v>Wandsworth</c:v>
                </c:pt>
                <c:pt idx="4">
                  <c:v>Croydon</c:v>
                </c:pt>
                <c:pt idx="5">
                  <c:v>Tower Hamlets</c:v>
                </c:pt>
                <c:pt idx="6">
                  <c:v>Lewisham</c:v>
                </c:pt>
                <c:pt idx="7">
                  <c:v>Bexley</c:v>
                </c:pt>
                <c:pt idx="8">
                  <c:v>Richmond</c:v>
                </c:pt>
                <c:pt idx="9">
                  <c:v>Merton</c:v>
                </c:pt>
                <c:pt idx="10">
                  <c:v>Harrow</c:v>
                </c:pt>
                <c:pt idx="11">
                  <c:v>Hounslow</c:v>
                </c:pt>
                <c:pt idx="12">
                  <c:v>Bromley</c:v>
                </c:pt>
                <c:pt idx="13">
                  <c:v>Enfield</c:v>
                </c:pt>
                <c:pt idx="14">
                  <c:v>Hackney</c:v>
                </c:pt>
                <c:pt idx="15">
                  <c:v>Greenwich</c:v>
                </c:pt>
                <c:pt idx="16">
                  <c:v>Hillingdon</c:v>
                </c:pt>
                <c:pt idx="17">
                  <c:v>Brent</c:v>
                </c:pt>
                <c:pt idx="18">
                  <c:v>Westminster</c:v>
                </c:pt>
                <c:pt idx="19">
                  <c:v>Kingston</c:v>
                </c:pt>
                <c:pt idx="20">
                  <c:v>Redbridge</c:v>
                </c:pt>
                <c:pt idx="21">
                  <c:v>Waltham Forest</c:v>
                </c:pt>
                <c:pt idx="22">
                  <c:v>Lambeth</c:v>
                </c:pt>
                <c:pt idx="23">
                  <c:v>Barnet</c:v>
                </c:pt>
                <c:pt idx="24">
                  <c:v>Hammersmith and Fulham</c:v>
                </c:pt>
                <c:pt idx="25">
                  <c:v>Haringey</c:v>
                </c:pt>
                <c:pt idx="26">
                  <c:v>Kensington and Chelsea</c:v>
                </c:pt>
                <c:pt idx="27">
                  <c:v>Ealing</c:v>
                </c:pt>
                <c:pt idx="28">
                  <c:v>Barking and Dagenham</c:v>
                </c:pt>
                <c:pt idx="29">
                  <c:v>Newham</c:v>
                </c:pt>
                <c:pt idx="30">
                  <c:v>Havering</c:v>
                </c:pt>
                <c:pt idx="31">
                  <c:v>Camden</c:v>
                </c:pt>
              </c:strCache>
            </c:strRef>
          </c:cat>
          <c:val>
            <c:numRef>
              <c:f>'43'!$AH$27:$AH$58</c:f>
              <c:numCache>
                <c:formatCode>General</c:formatCode>
                <c:ptCount val="32"/>
                <c:pt idx="0">
                  <c:v>65.599999999999994</c:v>
                </c:pt>
                <c:pt idx="1">
                  <c:v>65.599999999999994</c:v>
                </c:pt>
                <c:pt idx="2">
                  <c:v>65.599999999999994</c:v>
                </c:pt>
                <c:pt idx="3">
                  <c:v>65.599999999999994</c:v>
                </c:pt>
                <c:pt idx="4">
                  <c:v>65.599999999999994</c:v>
                </c:pt>
                <c:pt idx="5">
                  <c:v>65.599999999999994</c:v>
                </c:pt>
                <c:pt idx="6">
                  <c:v>65.599999999999994</c:v>
                </c:pt>
                <c:pt idx="7">
                  <c:v>65.599999999999994</c:v>
                </c:pt>
                <c:pt idx="8">
                  <c:v>65.599999999999994</c:v>
                </c:pt>
                <c:pt idx="9">
                  <c:v>65.599999999999994</c:v>
                </c:pt>
                <c:pt idx="10">
                  <c:v>65.599999999999994</c:v>
                </c:pt>
                <c:pt idx="11">
                  <c:v>65.599999999999994</c:v>
                </c:pt>
                <c:pt idx="12">
                  <c:v>65.599999999999994</c:v>
                </c:pt>
                <c:pt idx="13">
                  <c:v>65.599999999999994</c:v>
                </c:pt>
                <c:pt idx="14">
                  <c:v>65.599999999999994</c:v>
                </c:pt>
                <c:pt idx="15">
                  <c:v>65.599999999999994</c:v>
                </c:pt>
                <c:pt idx="16">
                  <c:v>65.599999999999994</c:v>
                </c:pt>
                <c:pt idx="17">
                  <c:v>65.599999999999994</c:v>
                </c:pt>
                <c:pt idx="18">
                  <c:v>65.599999999999994</c:v>
                </c:pt>
                <c:pt idx="19">
                  <c:v>65.599999999999994</c:v>
                </c:pt>
                <c:pt idx="20">
                  <c:v>65.599999999999994</c:v>
                </c:pt>
                <c:pt idx="21">
                  <c:v>65.599999999999994</c:v>
                </c:pt>
                <c:pt idx="22">
                  <c:v>65.599999999999994</c:v>
                </c:pt>
                <c:pt idx="23">
                  <c:v>65.599999999999994</c:v>
                </c:pt>
                <c:pt idx="24">
                  <c:v>65.599999999999994</c:v>
                </c:pt>
                <c:pt idx="25">
                  <c:v>65.599999999999994</c:v>
                </c:pt>
                <c:pt idx="26">
                  <c:v>65.599999999999994</c:v>
                </c:pt>
                <c:pt idx="27">
                  <c:v>65.599999999999994</c:v>
                </c:pt>
                <c:pt idx="28">
                  <c:v>65.599999999999994</c:v>
                </c:pt>
                <c:pt idx="29">
                  <c:v>65.599999999999994</c:v>
                </c:pt>
                <c:pt idx="30">
                  <c:v>65.599999999999994</c:v>
                </c:pt>
                <c:pt idx="31">
                  <c:v>65.599999999999994</c:v>
                </c:pt>
              </c:numCache>
            </c:numRef>
          </c:val>
          <c:smooth val="0"/>
          <c:extLst>
            <c:ext xmlns:c16="http://schemas.microsoft.com/office/drawing/2014/chart" uri="{C3380CC4-5D6E-409C-BE32-E72D297353CC}">
              <c16:uniqueId val="{00000003-473D-5A4D-892C-AE252EC4C0D2}"/>
            </c:ext>
          </c:extLst>
        </c:ser>
        <c:ser>
          <c:idx val="4"/>
          <c:order val="4"/>
          <c:tx>
            <c:strRef>
              <c:f>'43'!$AI$26</c:f>
              <c:strCache>
                <c:ptCount val="1"/>
                <c:pt idx="0">
                  <c:v>England</c:v>
                </c:pt>
              </c:strCache>
            </c:strRef>
          </c:tx>
          <c:spPr>
            <a:ln w="31750">
              <a:solidFill>
                <a:schemeClr val="tx1"/>
              </a:solidFill>
              <a:prstDash val="solid"/>
            </a:ln>
          </c:spPr>
          <c:marker>
            <c:symbol val="none"/>
          </c:marker>
          <c:cat>
            <c:strRef>
              <c:f>'43'!$AD$27:$AD$58</c:f>
              <c:strCache>
                <c:ptCount val="32"/>
                <c:pt idx="0">
                  <c:v>Southwark</c:v>
                </c:pt>
                <c:pt idx="1">
                  <c:v>Sutton</c:v>
                </c:pt>
                <c:pt idx="2">
                  <c:v>Islington</c:v>
                </c:pt>
                <c:pt idx="3">
                  <c:v>Wandsworth</c:v>
                </c:pt>
                <c:pt idx="4">
                  <c:v>Croydon</c:v>
                </c:pt>
                <c:pt idx="5">
                  <c:v>Tower Hamlets</c:v>
                </c:pt>
                <c:pt idx="6">
                  <c:v>Lewisham</c:v>
                </c:pt>
                <c:pt idx="7">
                  <c:v>Bexley</c:v>
                </c:pt>
                <c:pt idx="8">
                  <c:v>Richmond</c:v>
                </c:pt>
                <c:pt idx="9">
                  <c:v>Merton</c:v>
                </c:pt>
                <c:pt idx="10">
                  <c:v>Harrow</c:v>
                </c:pt>
                <c:pt idx="11">
                  <c:v>Hounslow</c:v>
                </c:pt>
                <c:pt idx="12">
                  <c:v>Bromley</c:v>
                </c:pt>
                <c:pt idx="13">
                  <c:v>Enfield</c:v>
                </c:pt>
                <c:pt idx="14">
                  <c:v>Hackney</c:v>
                </c:pt>
                <c:pt idx="15">
                  <c:v>Greenwich</c:v>
                </c:pt>
                <c:pt idx="16">
                  <c:v>Hillingdon</c:v>
                </c:pt>
                <c:pt idx="17">
                  <c:v>Brent</c:v>
                </c:pt>
                <c:pt idx="18">
                  <c:v>Westminster</c:v>
                </c:pt>
                <c:pt idx="19">
                  <c:v>Kingston</c:v>
                </c:pt>
                <c:pt idx="20">
                  <c:v>Redbridge</c:v>
                </c:pt>
                <c:pt idx="21">
                  <c:v>Waltham Forest</c:v>
                </c:pt>
                <c:pt idx="22">
                  <c:v>Lambeth</c:v>
                </c:pt>
                <c:pt idx="23">
                  <c:v>Barnet</c:v>
                </c:pt>
                <c:pt idx="24">
                  <c:v>Hammersmith and Fulham</c:v>
                </c:pt>
                <c:pt idx="25">
                  <c:v>Haringey</c:v>
                </c:pt>
                <c:pt idx="26">
                  <c:v>Kensington and Chelsea</c:v>
                </c:pt>
                <c:pt idx="27">
                  <c:v>Ealing</c:v>
                </c:pt>
                <c:pt idx="28">
                  <c:v>Barking and Dagenham</c:v>
                </c:pt>
                <c:pt idx="29">
                  <c:v>Newham</c:v>
                </c:pt>
                <c:pt idx="30">
                  <c:v>Havering</c:v>
                </c:pt>
                <c:pt idx="31">
                  <c:v>Camden</c:v>
                </c:pt>
              </c:strCache>
            </c:strRef>
          </c:cat>
          <c:val>
            <c:numRef>
              <c:f>'43'!$AI$27:$AI$58</c:f>
              <c:numCache>
                <c:formatCode>General</c:formatCode>
                <c:ptCount val="32"/>
                <c:pt idx="0">
                  <c:v>63</c:v>
                </c:pt>
                <c:pt idx="1">
                  <c:v>63</c:v>
                </c:pt>
                <c:pt idx="2">
                  <c:v>63</c:v>
                </c:pt>
                <c:pt idx="3">
                  <c:v>63</c:v>
                </c:pt>
                <c:pt idx="4">
                  <c:v>63</c:v>
                </c:pt>
                <c:pt idx="5">
                  <c:v>63</c:v>
                </c:pt>
                <c:pt idx="6">
                  <c:v>63</c:v>
                </c:pt>
                <c:pt idx="7">
                  <c:v>63</c:v>
                </c:pt>
                <c:pt idx="8">
                  <c:v>63</c:v>
                </c:pt>
                <c:pt idx="9">
                  <c:v>63</c:v>
                </c:pt>
                <c:pt idx="10">
                  <c:v>63</c:v>
                </c:pt>
                <c:pt idx="11">
                  <c:v>63</c:v>
                </c:pt>
                <c:pt idx="12">
                  <c:v>63</c:v>
                </c:pt>
                <c:pt idx="13">
                  <c:v>63</c:v>
                </c:pt>
                <c:pt idx="14">
                  <c:v>63</c:v>
                </c:pt>
                <c:pt idx="15">
                  <c:v>63</c:v>
                </c:pt>
                <c:pt idx="16">
                  <c:v>63</c:v>
                </c:pt>
                <c:pt idx="17">
                  <c:v>63</c:v>
                </c:pt>
                <c:pt idx="18">
                  <c:v>63</c:v>
                </c:pt>
                <c:pt idx="19">
                  <c:v>63</c:v>
                </c:pt>
                <c:pt idx="20">
                  <c:v>63</c:v>
                </c:pt>
                <c:pt idx="21">
                  <c:v>63</c:v>
                </c:pt>
                <c:pt idx="22">
                  <c:v>63</c:v>
                </c:pt>
                <c:pt idx="23">
                  <c:v>63</c:v>
                </c:pt>
                <c:pt idx="24">
                  <c:v>63</c:v>
                </c:pt>
                <c:pt idx="25">
                  <c:v>63</c:v>
                </c:pt>
                <c:pt idx="26">
                  <c:v>63</c:v>
                </c:pt>
                <c:pt idx="27">
                  <c:v>63</c:v>
                </c:pt>
                <c:pt idx="28">
                  <c:v>63</c:v>
                </c:pt>
                <c:pt idx="29">
                  <c:v>63</c:v>
                </c:pt>
                <c:pt idx="30">
                  <c:v>63</c:v>
                </c:pt>
                <c:pt idx="31">
                  <c:v>63</c:v>
                </c:pt>
              </c:numCache>
            </c:numRef>
          </c:val>
          <c:smooth val="0"/>
          <c:extLst>
            <c:ext xmlns:c16="http://schemas.microsoft.com/office/drawing/2014/chart" uri="{C3380CC4-5D6E-409C-BE32-E72D297353CC}">
              <c16:uniqueId val="{00000004-473D-5A4D-892C-AE252EC4C0D2}"/>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'43'!$U$4</c:f>
              <c:strCache>
                <c:ptCount val="1"/>
                <c:pt idx="0">
                  <c:v>per 100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'43'!$Y$1</c:f>
              <c:strCache>
                <c:ptCount val="1"/>
                <c:pt idx="0">
                  <c:v>England</c:v>
                </c:pt>
              </c:strCache>
            </c:strRef>
          </c:tx>
          <c:spPr>
            <a:ln w="38100">
              <a:solidFill>
                <a:schemeClr val="tx1"/>
              </a:solidFill>
              <a:prstDash val="solid"/>
            </a:ln>
          </c:spPr>
          <c:marker>
            <c:symbol val="none"/>
          </c:marker>
          <c:cat>
            <c:strRef>
              <c:f>'43'!$X$2:$X$8</c:f>
              <c:strCache>
                <c:ptCount val="7"/>
                <c:pt idx="0">
                  <c:v>2017</c:v>
                </c:pt>
                <c:pt idx="1">
                  <c:v>2018</c:v>
                </c:pt>
                <c:pt idx="2">
                  <c:v>2019</c:v>
                </c:pt>
                <c:pt idx="3">
                  <c:v>2020</c:v>
                </c:pt>
                <c:pt idx="4">
                  <c:v>2021</c:v>
                </c:pt>
                <c:pt idx="5">
                  <c:v>2022</c:v>
                </c:pt>
                <c:pt idx="6">
                  <c:v>2023</c:v>
                </c:pt>
              </c:strCache>
            </c:strRef>
          </c:cat>
          <c:val>
            <c:numRef>
              <c:f>'43'!$Y$2:$Y$8</c:f>
              <c:numCache>
                <c:formatCode>General</c:formatCode>
                <c:ptCount val="7"/>
                <c:pt idx="0">
                  <c:v>67.900000000000006</c:v>
                </c:pt>
                <c:pt idx="1">
                  <c:v>67.5</c:v>
                </c:pt>
                <c:pt idx="2">
                  <c:v>68.7</c:v>
                </c:pt>
                <c:pt idx="3">
                  <c:v>67.400000000000006</c:v>
                </c:pt>
                <c:pt idx="4">
                  <c:v>61.6</c:v>
                </c:pt>
                <c:pt idx="5">
                  <c:v>62</c:v>
                </c:pt>
                <c:pt idx="6">
                  <c:v>63</c:v>
                </c:pt>
              </c:numCache>
            </c:numRef>
          </c:val>
          <c:smooth val="0"/>
          <c:extLst>
            <c:ext xmlns:c16="http://schemas.microsoft.com/office/drawing/2014/chart" uri="{C3380CC4-5D6E-409C-BE32-E72D297353CC}">
              <c16:uniqueId val="{00000000-0131-1F41-88CB-8B2F72AD687C}"/>
            </c:ext>
          </c:extLst>
        </c:ser>
        <c:ser>
          <c:idx val="1"/>
          <c:order val="1"/>
          <c:tx>
            <c:strRef>
              <c:f>'43'!$Z$1</c:f>
              <c:strCache>
                <c:ptCount val="1"/>
                <c:pt idx="0">
                  <c:v>London</c:v>
                </c:pt>
              </c:strCache>
            </c:strRef>
          </c:tx>
          <c:spPr>
            <a:ln w="38100">
              <a:solidFill>
                <a:schemeClr val="bg1">
                  <a:lumMod val="50000"/>
                </a:schemeClr>
              </a:solidFill>
              <a:prstDash val="solid"/>
            </a:ln>
          </c:spPr>
          <c:marker>
            <c:symbol val="none"/>
          </c:marker>
          <c:cat>
            <c:strRef>
              <c:f>'43'!$X$2:$X$8</c:f>
              <c:strCache>
                <c:ptCount val="7"/>
                <c:pt idx="0">
                  <c:v>2017</c:v>
                </c:pt>
                <c:pt idx="1">
                  <c:v>2018</c:v>
                </c:pt>
                <c:pt idx="2">
                  <c:v>2019</c:v>
                </c:pt>
                <c:pt idx="3">
                  <c:v>2020</c:v>
                </c:pt>
                <c:pt idx="4">
                  <c:v>2021</c:v>
                </c:pt>
                <c:pt idx="5">
                  <c:v>2022</c:v>
                </c:pt>
                <c:pt idx="6">
                  <c:v>2023</c:v>
                </c:pt>
              </c:strCache>
            </c:strRef>
          </c:cat>
          <c:val>
            <c:numRef>
              <c:f>'43'!$Z$2:$Z$8</c:f>
              <c:numCache>
                <c:formatCode>General</c:formatCode>
                <c:ptCount val="7"/>
                <c:pt idx="0">
                  <c:v>71.099999999999994</c:v>
                </c:pt>
                <c:pt idx="1">
                  <c:v>70.5</c:v>
                </c:pt>
                <c:pt idx="2">
                  <c:v>72.599999999999994</c:v>
                </c:pt>
                <c:pt idx="3">
                  <c:v>71.3</c:v>
                </c:pt>
                <c:pt idx="4">
                  <c:v>65.599999999999994</c:v>
                </c:pt>
                <c:pt idx="5">
                  <c:v>66.8</c:v>
                </c:pt>
                <c:pt idx="6">
                  <c:v>65.599999999999994</c:v>
                </c:pt>
              </c:numCache>
            </c:numRef>
          </c:val>
          <c:smooth val="0"/>
          <c:extLst>
            <c:ext xmlns:c16="http://schemas.microsoft.com/office/drawing/2014/chart" uri="{C3380CC4-5D6E-409C-BE32-E72D297353CC}">
              <c16:uniqueId val="{00000001-0131-1F41-88CB-8B2F72AD687C}"/>
            </c:ext>
          </c:extLst>
        </c:ser>
        <c:ser>
          <c:idx val="2"/>
          <c:order val="2"/>
          <c:tx>
            <c:strRef>
              <c:f>'43'!$AA$1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'43'!$X$2:$X$8</c:f>
              <c:strCache>
                <c:ptCount val="7"/>
                <c:pt idx="0">
                  <c:v>2017</c:v>
                </c:pt>
                <c:pt idx="1">
                  <c:v>2018</c:v>
                </c:pt>
                <c:pt idx="2">
                  <c:v>2019</c:v>
                </c:pt>
                <c:pt idx="3">
                  <c:v>2020</c:v>
                </c:pt>
                <c:pt idx="4">
                  <c:v>2021</c:v>
                </c:pt>
                <c:pt idx="5">
                  <c:v>2022</c:v>
                </c:pt>
                <c:pt idx="6">
                  <c:v>2023</c:v>
                </c:pt>
              </c:strCache>
            </c:strRef>
          </c:cat>
          <c:val>
            <c:numRef>
              <c:f>'43'!$AA$2:$AA$8</c:f>
              <c:numCache>
                <c:formatCode>General</c:formatCode>
                <c:ptCount val="7"/>
                <c:pt idx="0">
                  <c:v>69.400000000000006</c:v>
                </c:pt>
                <c:pt idx="1">
                  <c:v>69.099999999999994</c:v>
                </c:pt>
                <c:pt idx="2">
                  <c:v>69.599999999999994</c:v>
                </c:pt>
                <c:pt idx="3">
                  <c:v>70.099999999999994</c:v>
                </c:pt>
                <c:pt idx="4">
                  <c:v>63.1</c:v>
                </c:pt>
                <c:pt idx="5">
                  <c:v>66.900000000000006</c:v>
                </c:pt>
                <c:pt idx="6">
                  <c:v>68.7</c:v>
                </c:pt>
              </c:numCache>
            </c:numRef>
          </c:val>
          <c:smooth val="0"/>
          <c:extLst>
            <c:ext xmlns:c16="http://schemas.microsoft.com/office/drawing/2014/chart" uri="{C3380CC4-5D6E-409C-BE32-E72D297353CC}">
              <c16:uniqueId val="{00000002-0131-1F41-88CB-8B2F72AD687C}"/>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'43'!$U$4</c:f>
              <c:strCache>
                <c:ptCount val="1"/>
                <c:pt idx="0">
                  <c:v>per 100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'44'!$AE$26</c:f>
              <c:strCache>
                <c:ptCount val="1"/>
                <c:pt idx="0">
                  <c:v>Richmond</c:v>
                </c:pt>
              </c:strCache>
            </c:strRef>
          </c:tx>
          <c:spPr>
            <a:solidFill>
              <a:srgbClr val="7030A0"/>
            </a:solidFill>
            <a:ln>
              <a:solidFill>
                <a:schemeClr val="accent4">
                  <a:lumMod val="50000"/>
                </a:schemeClr>
              </a:solidFill>
              <a:prstDash val="solid"/>
            </a:ln>
          </c:spPr>
          <c:invertIfNegative val="0"/>
          <c:cat>
            <c:strRef>
              <c:f>'44'!$AD$27:$AD$58</c:f>
              <c:strCache>
                <c:ptCount val="32"/>
                <c:pt idx="0">
                  <c:v>Bromley</c:v>
                </c:pt>
                <c:pt idx="1">
                  <c:v>Newham</c:v>
                </c:pt>
                <c:pt idx="2">
                  <c:v>Bexley</c:v>
                </c:pt>
                <c:pt idx="3">
                  <c:v>Richmond</c:v>
                </c:pt>
                <c:pt idx="4">
                  <c:v>Wandsworth</c:v>
                </c:pt>
                <c:pt idx="5">
                  <c:v>Tower Hamlets</c:v>
                </c:pt>
                <c:pt idx="6">
                  <c:v>Enfield</c:v>
                </c:pt>
                <c:pt idx="7">
                  <c:v>Lambeth</c:v>
                </c:pt>
                <c:pt idx="8">
                  <c:v>Islington</c:v>
                </c:pt>
                <c:pt idx="9">
                  <c:v>Barking and Dagenham</c:v>
                </c:pt>
                <c:pt idx="10">
                  <c:v>Camden</c:v>
                </c:pt>
                <c:pt idx="11">
                  <c:v>Southwark</c:v>
                </c:pt>
                <c:pt idx="12">
                  <c:v>Westminster</c:v>
                </c:pt>
                <c:pt idx="13">
                  <c:v>Croydon</c:v>
                </c:pt>
                <c:pt idx="14">
                  <c:v>Havering</c:v>
                </c:pt>
                <c:pt idx="15">
                  <c:v>Hounslow</c:v>
                </c:pt>
                <c:pt idx="16">
                  <c:v>Harrow</c:v>
                </c:pt>
                <c:pt idx="17">
                  <c:v>Kensington and Chelsea</c:v>
                </c:pt>
                <c:pt idx="18">
                  <c:v>Greenwich</c:v>
                </c:pt>
                <c:pt idx="19">
                  <c:v>Hillingdon</c:v>
                </c:pt>
                <c:pt idx="20">
                  <c:v>Waltham Forest</c:v>
                </c:pt>
                <c:pt idx="21">
                  <c:v>Brent</c:v>
                </c:pt>
                <c:pt idx="22">
                  <c:v>Sutton</c:v>
                </c:pt>
                <c:pt idx="23">
                  <c:v>Barnet</c:v>
                </c:pt>
                <c:pt idx="24">
                  <c:v>Haringey</c:v>
                </c:pt>
                <c:pt idx="25">
                  <c:v>Hammersmith and Fulham</c:v>
                </c:pt>
                <c:pt idx="26">
                  <c:v>Redbridge</c:v>
                </c:pt>
                <c:pt idx="27">
                  <c:v>Merton</c:v>
                </c:pt>
                <c:pt idx="28">
                  <c:v>Ealing</c:v>
                </c:pt>
                <c:pt idx="29">
                  <c:v>Kingston</c:v>
                </c:pt>
                <c:pt idx="30">
                  <c:v>Hackney</c:v>
                </c:pt>
                <c:pt idx="31">
                  <c:v>Lewisham</c:v>
                </c:pt>
              </c:strCache>
            </c:strRef>
          </c:cat>
          <c:val>
            <c:numRef>
              <c:f>'44'!$AE$27:$AE$58</c:f>
              <c:numCache>
                <c:formatCode>General</c:formatCode>
                <c:ptCount val="32"/>
                <c:pt idx="0">
                  <c:v>0</c:v>
                </c:pt>
                <c:pt idx="1">
                  <c:v>0</c:v>
                </c:pt>
                <c:pt idx="2">
                  <c:v>0</c:v>
                </c:pt>
                <c:pt idx="3">
                  <c:v>32.700000000000003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53C1-BF4C-966F-CFBB52EA021E}"/>
            </c:ext>
          </c:extLst>
        </c:ser>
        <c:ser>
          <c:idx val="1"/>
          <c:order val="1"/>
          <c:tx>
            <c:strRef>
              <c:f>'44'!$AF$26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'44'!$AD$27:$AD$58</c:f>
              <c:strCache>
                <c:ptCount val="32"/>
                <c:pt idx="0">
                  <c:v>Bromley</c:v>
                </c:pt>
                <c:pt idx="1">
                  <c:v>Newham</c:v>
                </c:pt>
                <c:pt idx="2">
                  <c:v>Bexley</c:v>
                </c:pt>
                <c:pt idx="3">
                  <c:v>Richmond</c:v>
                </c:pt>
                <c:pt idx="4">
                  <c:v>Wandsworth</c:v>
                </c:pt>
                <c:pt idx="5">
                  <c:v>Tower Hamlets</c:v>
                </c:pt>
                <c:pt idx="6">
                  <c:v>Enfield</c:v>
                </c:pt>
                <c:pt idx="7">
                  <c:v>Lambeth</c:v>
                </c:pt>
                <c:pt idx="8">
                  <c:v>Islington</c:v>
                </c:pt>
                <c:pt idx="9">
                  <c:v>Barking and Dagenham</c:v>
                </c:pt>
                <c:pt idx="10">
                  <c:v>Camden</c:v>
                </c:pt>
                <c:pt idx="11">
                  <c:v>Southwark</c:v>
                </c:pt>
                <c:pt idx="12">
                  <c:v>Westminster</c:v>
                </c:pt>
                <c:pt idx="13">
                  <c:v>Croydon</c:v>
                </c:pt>
                <c:pt idx="14">
                  <c:v>Havering</c:v>
                </c:pt>
                <c:pt idx="15">
                  <c:v>Hounslow</c:v>
                </c:pt>
                <c:pt idx="16">
                  <c:v>Harrow</c:v>
                </c:pt>
                <c:pt idx="17">
                  <c:v>Kensington and Chelsea</c:v>
                </c:pt>
                <c:pt idx="18">
                  <c:v>Greenwich</c:v>
                </c:pt>
                <c:pt idx="19">
                  <c:v>Hillingdon</c:v>
                </c:pt>
                <c:pt idx="20">
                  <c:v>Waltham Forest</c:v>
                </c:pt>
                <c:pt idx="21">
                  <c:v>Brent</c:v>
                </c:pt>
                <c:pt idx="22">
                  <c:v>Sutton</c:v>
                </c:pt>
                <c:pt idx="23">
                  <c:v>Barnet</c:v>
                </c:pt>
                <c:pt idx="24">
                  <c:v>Haringey</c:v>
                </c:pt>
                <c:pt idx="25">
                  <c:v>Hammersmith and Fulham</c:v>
                </c:pt>
                <c:pt idx="26">
                  <c:v>Redbridge</c:v>
                </c:pt>
                <c:pt idx="27">
                  <c:v>Merton</c:v>
                </c:pt>
                <c:pt idx="28">
                  <c:v>Ealing</c:v>
                </c:pt>
                <c:pt idx="29">
                  <c:v>Kingston</c:v>
                </c:pt>
                <c:pt idx="30">
                  <c:v>Hackney</c:v>
                </c:pt>
                <c:pt idx="31">
                  <c:v>Lewisham</c:v>
                </c:pt>
              </c:strCache>
            </c:strRef>
          </c:cat>
          <c:val>
            <c:numRef>
              <c:f>'44'!$AF$27:$AF$58</c:f>
              <c:numCache>
                <c:formatCode>General</c:formatCode>
                <c:ptCount val="32"/>
                <c:pt idx="0">
                  <c:v>36.9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25.2</c:v>
                </c:pt>
                <c:pt idx="17">
                  <c:v>0</c:v>
                </c:pt>
                <c:pt idx="18">
                  <c:v>0</c:v>
                </c:pt>
                <c:pt idx="19">
                  <c:v>0</c:v>
                </c:pt>
                <c:pt idx="20">
                  <c:v>0</c:v>
                </c:pt>
                <c:pt idx="21">
                  <c:v>0</c:v>
                </c:pt>
                <c:pt idx="22">
                  <c:v>22.4</c:v>
                </c:pt>
                <c:pt idx="23">
                  <c:v>22.2</c:v>
                </c:pt>
                <c:pt idx="24">
                  <c:v>0</c:v>
                </c:pt>
                <c:pt idx="25">
                  <c:v>0</c:v>
                </c:pt>
                <c:pt idx="26">
                  <c:v>0</c:v>
                </c:pt>
                <c:pt idx="27">
                  <c:v>21.7</c:v>
                </c:pt>
                <c:pt idx="28">
                  <c:v>0</c:v>
                </c:pt>
                <c:pt idx="29">
                  <c:v>19.2</c:v>
                </c:pt>
                <c:pt idx="30">
                  <c:v>0</c:v>
                </c:pt>
                <c:pt idx="31">
                  <c:v>0</c:v>
                </c:pt>
              </c:numCache>
            </c:numRef>
          </c:val>
          <c:extLst>
            <c:ext xmlns:c16="http://schemas.microsoft.com/office/drawing/2014/chart" uri="{C3380CC4-5D6E-409C-BE32-E72D297353CC}">
              <c16:uniqueId val="{00000001-53C1-BF4C-966F-CFBB52EA021E}"/>
            </c:ext>
          </c:extLst>
        </c:ser>
        <c:ser>
          <c:idx val="2"/>
          <c:order val="2"/>
          <c:tx>
            <c:strRef>
              <c:f>'44'!$AG$26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'44'!$AD$27:$AD$58</c:f>
              <c:strCache>
                <c:ptCount val="32"/>
                <c:pt idx="0">
                  <c:v>Bromley</c:v>
                </c:pt>
                <c:pt idx="1">
                  <c:v>Newham</c:v>
                </c:pt>
                <c:pt idx="2">
                  <c:v>Bexley</c:v>
                </c:pt>
                <c:pt idx="3">
                  <c:v>Richmond</c:v>
                </c:pt>
                <c:pt idx="4">
                  <c:v>Wandsworth</c:v>
                </c:pt>
                <c:pt idx="5">
                  <c:v>Tower Hamlets</c:v>
                </c:pt>
                <c:pt idx="6">
                  <c:v>Enfield</c:v>
                </c:pt>
                <c:pt idx="7">
                  <c:v>Lambeth</c:v>
                </c:pt>
                <c:pt idx="8">
                  <c:v>Islington</c:v>
                </c:pt>
                <c:pt idx="9">
                  <c:v>Barking and Dagenham</c:v>
                </c:pt>
                <c:pt idx="10">
                  <c:v>Camden</c:v>
                </c:pt>
                <c:pt idx="11">
                  <c:v>Southwark</c:v>
                </c:pt>
                <c:pt idx="12">
                  <c:v>Westminster</c:v>
                </c:pt>
                <c:pt idx="13">
                  <c:v>Croydon</c:v>
                </c:pt>
                <c:pt idx="14">
                  <c:v>Havering</c:v>
                </c:pt>
                <c:pt idx="15">
                  <c:v>Hounslow</c:v>
                </c:pt>
                <c:pt idx="16">
                  <c:v>Harrow</c:v>
                </c:pt>
                <c:pt idx="17">
                  <c:v>Kensington and Chelsea</c:v>
                </c:pt>
                <c:pt idx="18">
                  <c:v>Greenwich</c:v>
                </c:pt>
                <c:pt idx="19">
                  <c:v>Hillingdon</c:v>
                </c:pt>
                <c:pt idx="20">
                  <c:v>Waltham Forest</c:v>
                </c:pt>
                <c:pt idx="21">
                  <c:v>Brent</c:v>
                </c:pt>
                <c:pt idx="22">
                  <c:v>Sutton</c:v>
                </c:pt>
                <c:pt idx="23">
                  <c:v>Barnet</c:v>
                </c:pt>
                <c:pt idx="24">
                  <c:v>Haringey</c:v>
                </c:pt>
                <c:pt idx="25">
                  <c:v>Hammersmith and Fulham</c:v>
                </c:pt>
                <c:pt idx="26">
                  <c:v>Redbridge</c:v>
                </c:pt>
                <c:pt idx="27">
                  <c:v>Merton</c:v>
                </c:pt>
                <c:pt idx="28">
                  <c:v>Ealing</c:v>
                </c:pt>
                <c:pt idx="29">
                  <c:v>Kingston</c:v>
                </c:pt>
                <c:pt idx="30">
                  <c:v>Hackney</c:v>
                </c:pt>
                <c:pt idx="31">
                  <c:v>Lewisham</c:v>
                </c:pt>
              </c:strCache>
            </c:strRef>
          </c:cat>
          <c:val>
            <c:numRef>
              <c:f>'44'!$AG$27:$AG$58</c:f>
              <c:numCache>
                <c:formatCode>General</c:formatCode>
                <c:ptCount val="32"/>
                <c:pt idx="0">
                  <c:v>0</c:v>
                </c:pt>
                <c:pt idx="1">
                  <c:v>35.9</c:v>
                </c:pt>
                <c:pt idx="2">
                  <c:v>32.9</c:v>
                </c:pt>
                <c:pt idx="3">
                  <c:v>0</c:v>
                </c:pt>
                <c:pt idx="4">
                  <c:v>32.1</c:v>
                </c:pt>
                <c:pt idx="5">
                  <c:v>31.6</c:v>
                </c:pt>
                <c:pt idx="6">
                  <c:v>30.9</c:v>
                </c:pt>
                <c:pt idx="7">
                  <c:v>29.3</c:v>
                </c:pt>
                <c:pt idx="8">
                  <c:v>28.8</c:v>
                </c:pt>
                <c:pt idx="9">
                  <c:v>28.3</c:v>
                </c:pt>
                <c:pt idx="10">
                  <c:v>26.8</c:v>
                </c:pt>
                <c:pt idx="11">
                  <c:v>26.8</c:v>
                </c:pt>
                <c:pt idx="12">
                  <c:v>26.1</c:v>
                </c:pt>
                <c:pt idx="13">
                  <c:v>25.8</c:v>
                </c:pt>
                <c:pt idx="14">
                  <c:v>25.3</c:v>
                </c:pt>
                <c:pt idx="15">
                  <c:v>25.3</c:v>
                </c:pt>
                <c:pt idx="16">
                  <c:v>0</c:v>
                </c:pt>
                <c:pt idx="17">
                  <c:v>25</c:v>
                </c:pt>
                <c:pt idx="18">
                  <c:v>24.8</c:v>
                </c:pt>
                <c:pt idx="19">
                  <c:v>24.6</c:v>
                </c:pt>
                <c:pt idx="20">
                  <c:v>24.5</c:v>
                </c:pt>
                <c:pt idx="21">
                  <c:v>22.6</c:v>
                </c:pt>
                <c:pt idx="22">
                  <c:v>0</c:v>
                </c:pt>
                <c:pt idx="23">
                  <c:v>0</c:v>
                </c:pt>
                <c:pt idx="24">
                  <c:v>22</c:v>
                </c:pt>
                <c:pt idx="25">
                  <c:v>21.9</c:v>
                </c:pt>
                <c:pt idx="26">
                  <c:v>21.8</c:v>
                </c:pt>
                <c:pt idx="27">
                  <c:v>0</c:v>
                </c:pt>
                <c:pt idx="28">
                  <c:v>21.5</c:v>
                </c:pt>
                <c:pt idx="29">
                  <c:v>0</c:v>
                </c:pt>
                <c:pt idx="30">
                  <c:v>0</c:v>
                </c:pt>
                <c:pt idx="31">
                  <c:v>0</c:v>
                </c:pt>
              </c:numCache>
            </c:numRef>
          </c:val>
          <c:extLst>
            <c:ext xmlns:c16="http://schemas.microsoft.com/office/drawing/2014/chart" uri="{C3380CC4-5D6E-409C-BE32-E72D297353CC}">
              <c16:uniqueId val="{00000002-53C1-BF4C-966F-CFBB52EA021E}"/>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'44'!$AH$26</c:f>
              <c:strCache>
                <c:ptCount val="1"/>
                <c:pt idx="0">
                  <c:v>London</c:v>
                </c:pt>
              </c:strCache>
            </c:strRef>
          </c:tx>
          <c:spPr>
            <a:ln w="31750">
              <a:solidFill>
                <a:schemeClr val="bg1">
                  <a:lumMod val="50000"/>
                </a:schemeClr>
              </a:solidFill>
              <a:prstDash val="solid"/>
            </a:ln>
          </c:spPr>
          <c:marker>
            <c:symbol val="none"/>
          </c:marker>
          <c:cat>
            <c:strRef>
              <c:f>'44'!$AD$27:$AD$58</c:f>
              <c:strCache>
                <c:ptCount val="32"/>
                <c:pt idx="0">
                  <c:v>Bromley</c:v>
                </c:pt>
                <c:pt idx="1">
                  <c:v>Newham</c:v>
                </c:pt>
                <c:pt idx="2">
                  <c:v>Bexley</c:v>
                </c:pt>
                <c:pt idx="3">
                  <c:v>Richmond</c:v>
                </c:pt>
                <c:pt idx="4">
                  <c:v>Wandsworth</c:v>
                </c:pt>
                <c:pt idx="5">
                  <c:v>Tower Hamlets</c:v>
                </c:pt>
                <c:pt idx="6">
                  <c:v>Enfield</c:v>
                </c:pt>
                <c:pt idx="7">
                  <c:v>Lambeth</c:v>
                </c:pt>
                <c:pt idx="8">
                  <c:v>Islington</c:v>
                </c:pt>
                <c:pt idx="9">
                  <c:v>Barking and Dagenham</c:v>
                </c:pt>
                <c:pt idx="10">
                  <c:v>Camden</c:v>
                </c:pt>
                <c:pt idx="11">
                  <c:v>Southwark</c:v>
                </c:pt>
                <c:pt idx="12">
                  <c:v>Westminster</c:v>
                </c:pt>
                <c:pt idx="13">
                  <c:v>Croydon</c:v>
                </c:pt>
                <c:pt idx="14">
                  <c:v>Havering</c:v>
                </c:pt>
                <c:pt idx="15">
                  <c:v>Hounslow</c:v>
                </c:pt>
                <c:pt idx="16">
                  <c:v>Harrow</c:v>
                </c:pt>
                <c:pt idx="17">
                  <c:v>Kensington and Chelsea</c:v>
                </c:pt>
                <c:pt idx="18">
                  <c:v>Greenwich</c:v>
                </c:pt>
                <c:pt idx="19">
                  <c:v>Hillingdon</c:v>
                </c:pt>
                <c:pt idx="20">
                  <c:v>Waltham Forest</c:v>
                </c:pt>
                <c:pt idx="21">
                  <c:v>Brent</c:v>
                </c:pt>
                <c:pt idx="22">
                  <c:v>Sutton</c:v>
                </c:pt>
                <c:pt idx="23">
                  <c:v>Barnet</c:v>
                </c:pt>
                <c:pt idx="24">
                  <c:v>Haringey</c:v>
                </c:pt>
                <c:pt idx="25">
                  <c:v>Hammersmith and Fulham</c:v>
                </c:pt>
                <c:pt idx="26">
                  <c:v>Redbridge</c:v>
                </c:pt>
                <c:pt idx="27">
                  <c:v>Merton</c:v>
                </c:pt>
                <c:pt idx="28">
                  <c:v>Ealing</c:v>
                </c:pt>
                <c:pt idx="29">
                  <c:v>Kingston</c:v>
                </c:pt>
                <c:pt idx="30">
                  <c:v>Hackney</c:v>
                </c:pt>
                <c:pt idx="31">
                  <c:v>Lewisham</c:v>
                </c:pt>
              </c:strCache>
            </c:strRef>
          </c:cat>
          <c:val>
            <c:numRef>
              <c:f>'44'!$AH$27:$AH$58</c:f>
              <c:numCache>
                <c:formatCode>General</c:formatCode>
                <c:ptCount val="32"/>
                <c:pt idx="0">
                  <c:v>27.5</c:v>
                </c:pt>
                <c:pt idx="1">
                  <c:v>27.5</c:v>
                </c:pt>
                <c:pt idx="2">
                  <c:v>27.5</c:v>
                </c:pt>
                <c:pt idx="3">
                  <c:v>27.5</c:v>
                </c:pt>
                <c:pt idx="4">
                  <c:v>27.5</c:v>
                </c:pt>
                <c:pt idx="5">
                  <c:v>27.5</c:v>
                </c:pt>
                <c:pt idx="6">
                  <c:v>27.5</c:v>
                </c:pt>
                <c:pt idx="7">
                  <c:v>27.5</c:v>
                </c:pt>
                <c:pt idx="8">
                  <c:v>27.5</c:v>
                </c:pt>
                <c:pt idx="9">
                  <c:v>27.5</c:v>
                </c:pt>
                <c:pt idx="10">
                  <c:v>27.5</c:v>
                </c:pt>
                <c:pt idx="11">
                  <c:v>27.5</c:v>
                </c:pt>
                <c:pt idx="12">
                  <c:v>27.5</c:v>
                </c:pt>
                <c:pt idx="13">
                  <c:v>27.5</c:v>
                </c:pt>
                <c:pt idx="14">
                  <c:v>27.5</c:v>
                </c:pt>
                <c:pt idx="15">
                  <c:v>27.5</c:v>
                </c:pt>
                <c:pt idx="16">
                  <c:v>27.5</c:v>
                </c:pt>
                <c:pt idx="17">
                  <c:v>27.5</c:v>
                </c:pt>
                <c:pt idx="18">
                  <c:v>27.5</c:v>
                </c:pt>
                <c:pt idx="19">
                  <c:v>27.5</c:v>
                </c:pt>
                <c:pt idx="20">
                  <c:v>27.5</c:v>
                </c:pt>
                <c:pt idx="21">
                  <c:v>27.5</c:v>
                </c:pt>
                <c:pt idx="22">
                  <c:v>27.5</c:v>
                </c:pt>
                <c:pt idx="23">
                  <c:v>27.5</c:v>
                </c:pt>
                <c:pt idx="24">
                  <c:v>27.5</c:v>
                </c:pt>
                <c:pt idx="25">
                  <c:v>27.5</c:v>
                </c:pt>
                <c:pt idx="26">
                  <c:v>27.5</c:v>
                </c:pt>
                <c:pt idx="27">
                  <c:v>27.5</c:v>
                </c:pt>
                <c:pt idx="28">
                  <c:v>27.5</c:v>
                </c:pt>
                <c:pt idx="29">
                  <c:v>27.5</c:v>
                </c:pt>
                <c:pt idx="30">
                  <c:v>27.5</c:v>
                </c:pt>
                <c:pt idx="31">
                  <c:v>27.5</c:v>
                </c:pt>
              </c:numCache>
            </c:numRef>
          </c:val>
          <c:smooth val="0"/>
          <c:extLst>
            <c:ext xmlns:c16="http://schemas.microsoft.com/office/drawing/2014/chart" uri="{C3380CC4-5D6E-409C-BE32-E72D297353CC}">
              <c16:uniqueId val="{00000003-53C1-BF4C-966F-CFBB52EA021E}"/>
            </c:ext>
          </c:extLst>
        </c:ser>
        <c:ser>
          <c:idx val="4"/>
          <c:order val="4"/>
          <c:tx>
            <c:strRef>
              <c:f>'44'!$AI$26</c:f>
              <c:strCache>
                <c:ptCount val="1"/>
                <c:pt idx="0">
                  <c:v>England</c:v>
                </c:pt>
              </c:strCache>
            </c:strRef>
          </c:tx>
          <c:spPr>
            <a:ln w="31750">
              <a:solidFill>
                <a:schemeClr val="tx1"/>
              </a:solidFill>
              <a:prstDash val="solid"/>
            </a:ln>
          </c:spPr>
          <c:marker>
            <c:symbol val="none"/>
          </c:marker>
          <c:cat>
            <c:strRef>
              <c:f>'44'!$AD$27:$AD$58</c:f>
              <c:strCache>
                <c:ptCount val="32"/>
                <c:pt idx="0">
                  <c:v>Bromley</c:v>
                </c:pt>
                <c:pt idx="1">
                  <c:v>Newham</c:v>
                </c:pt>
                <c:pt idx="2">
                  <c:v>Bexley</c:v>
                </c:pt>
                <c:pt idx="3">
                  <c:v>Richmond</c:v>
                </c:pt>
                <c:pt idx="4">
                  <c:v>Wandsworth</c:v>
                </c:pt>
                <c:pt idx="5">
                  <c:v>Tower Hamlets</c:v>
                </c:pt>
                <c:pt idx="6">
                  <c:v>Enfield</c:v>
                </c:pt>
                <c:pt idx="7">
                  <c:v>Lambeth</c:v>
                </c:pt>
                <c:pt idx="8">
                  <c:v>Islington</c:v>
                </c:pt>
                <c:pt idx="9">
                  <c:v>Barking and Dagenham</c:v>
                </c:pt>
                <c:pt idx="10">
                  <c:v>Camden</c:v>
                </c:pt>
                <c:pt idx="11">
                  <c:v>Southwark</c:v>
                </c:pt>
                <c:pt idx="12">
                  <c:v>Westminster</c:v>
                </c:pt>
                <c:pt idx="13">
                  <c:v>Croydon</c:v>
                </c:pt>
                <c:pt idx="14">
                  <c:v>Havering</c:v>
                </c:pt>
                <c:pt idx="15">
                  <c:v>Hounslow</c:v>
                </c:pt>
                <c:pt idx="16">
                  <c:v>Harrow</c:v>
                </c:pt>
                <c:pt idx="17">
                  <c:v>Kensington and Chelsea</c:v>
                </c:pt>
                <c:pt idx="18">
                  <c:v>Greenwich</c:v>
                </c:pt>
                <c:pt idx="19">
                  <c:v>Hillingdon</c:v>
                </c:pt>
                <c:pt idx="20">
                  <c:v>Waltham Forest</c:v>
                </c:pt>
                <c:pt idx="21">
                  <c:v>Brent</c:v>
                </c:pt>
                <c:pt idx="22">
                  <c:v>Sutton</c:v>
                </c:pt>
                <c:pt idx="23">
                  <c:v>Barnet</c:v>
                </c:pt>
                <c:pt idx="24">
                  <c:v>Haringey</c:v>
                </c:pt>
                <c:pt idx="25">
                  <c:v>Hammersmith and Fulham</c:v>
                </c:pt>
                <c:pt idx="26">
                  <c:v>Redbridge</c:v>
                </c:pt>
                <c:pt idx="27">
                  <c:v>Merton</c:v>
                </c:pt>
                <c:pt idx="28">
                  <c:v>Ealing</c:v>
                </c:pt>
                <c:pt idx="29">
                  <c:v>Kingston</c:v>
                </c:pt>
                <c:pt idx="30">
                  <c:v>Hackney</c:v>
                </c:pt>
                <c:pt idx="31">
                  <c:v>Lewisham</c:v>
                </c:pt>
              </c:strCache>
            </c:strRef>
          </c:cat>
          <c:val>
            <c:numRef>
              <c:f>'44'!$AI$27:$AI$58</c:f>
              <c:numCache>
                <c:formatCode>General</c:formatCode>
                <c:ptCount val="32"/>
                <c:pt idx="0">
                  <c:v>28</c:v>
                </c:pt>
                <c:pt idx="1">
                  <c:v>28</c:v>
                </c:pt>
                <c:pt idx="2">
                  <c:v>28</c:v>
                </c:pt>
                <c:pt idx="3">
                  <c:v>28</c:v>
                </c:pt>
                <c:pt idx="4">
                  <c:v>28</c:v>
                </c:pt>
                <c:pt idx="5">
                  <c:v>28</c:v>
                </c:pt>
                <c:pt idx="6">
                  <c:v>28</c:v>
                </c:pt>
                <c:pt idx="7">
                  <c:v>28</c:v>
                </c:pt>
                <c:pt idx="8">
                  <c:v>28</c:v>
                </c:pt>
                <c:pt idx="9">
                  <c:v>28</c:v>
                </c:pt>
                <c:pt idx="10">
                  <c:v>28</c:v>
                </c:pt>
                <c:pt idx="11">
                  <c:v>28</c:v>
                </c:pt>
                <c:pt idx="12">
                  <c:v>28</c:v>
                </c:pt>
                <c:pt idx="13">
                  <c:v>28</c:v>
                </c:pt>
                <c:pt idx="14">
                  <c:v>28</c:v>
                </c:pt>
                <c:pt idx="15">
                  <c:v>28</c:v>
                </c:pt>
                <c:pt idx="16">
                  <c:v>28</c:v>
                </c:pt>
                <c:pt idx="17">
                  <c:v>28</c:v>
                </c:pt>
                <c:pt idx="18">
                  <c:v>28</c:v>
                </c:pt>
                <c:pt idx="19">
                  <c:v>28</c:v>
                </c:pt>
                <c:pt idx="20">
                  <c:v>28</c:v>
                </c:pt>
                <c:pt idx="21">
                  <c:v>28</c:v>
                </c:pt>
                <c:pt idx="22">
                  <c:v>28</c:v>
                </c:pt>
                <c:pt idx="23">
                  <c:v>28</c:v>
                </c:pt>
                <c:pt idx="24">
                  <c:v>28</c:v>
                </c:pt>
                <c:pt idx="25">
                  <c:v>28</c:v>
                </c:pt>
                <c:pt idx="26">
                  <c:v>28</c:v>
                </c:pt>
                <c:pt idx="27">
                  <c:v>28</c:v>
                </c:pt>
                <c:pt idx="28">
                  <c:v>28</c:v>
                </c:pt>
                <c:pt idx="29">
                  <c:v>28</c:v>
                </c:pt>
                <c:pt idx="30">
                  <c:v>28</c:v>
                </c:pt>
                <c:pt idx="31">
                  <c:v>28</c:v>
                </c:pt>
              </c:numCache>
            </c:numRef>
          </c:val>
          <c:smooth val="0"/>
          <c:extLst>
            <c:ext xmlns:c16="http://schemas.microsoft.com/office/drawing/2014/chart" uri="{C3380CC4-5D6E-409C-BE32-E72D297353CC}">
              <c16:uniqueId val="{00000004-53C1-BF4C-966F-CFBB52EA021E}"/>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'44'!$U$4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'44'!$Y$1</c:f>
              <c:strCache>
                <c:ptCount val="1"/>
                <c:pt idx="0">
                  <c:v>England</c:v>
                </c:pt>
              </c:strCache>
            </c:strRef>
          </c:tx>
          <c:spPr>
            <a:ln w="38100">
              <a:solidFill>
                <a:schemeClr val="tx1"/>
              </a:solidFill>
              <a:prstDash val="solid"/>
            </a:ln>
          </c:spPr>
          <c:marker>
            <c:symbol val="none"/>
          </c:marker>
          <c:cat>
            <c:strRef>
              <c:f>'44'!$X$2:$X$6</c:f>
              <c:strCache>
                <c:ptCount val="5"/>
                <c:pt idx="0">
                  <c:v>2012/13</c:v>
                </c:pt>
                <c:pt idx="1">
                  <c:v>2014/15</c:v>
                </c:pt>
                <c:pt idx="2">
                  <c:v>2016/17</c:v>
                </c:pt>
                <c:pt idx="3">
                  <c:v>2018/19</c:v>
                </c:pt>
                <c:pt idx="4">
                  <c:v>2021/22</c:v>
                </c:pt>
              </c:strCache>
            </c:strRef>
          </c:cat>
          <c:val>
            <c:numRef>
              <c:f>'44'!$Y$2:$Y$6</c:f>
              <c:numCache>
                <c:formatCode>General</c:formatCode>
                <c:ptCount val="5"/>
                <c:pt idx="0">
                  <c:v>41.4</c:v>
                </c:pt>
                <c:pt idx="1">
                  <c:v>38.5</c:v>
                </c:pt>
                <c:pt idx="2">
                  <c:v>35.5</c:v>
                </c:pt>
                <c:pt idx="3">
                  <c:v>32.5</c:v>
                </c:pt>
                <c:pt idx="4">
                  <c:v>28</c:v>
                </c:pt>
              </c:numCache>
            </c:numRef>
          </c:val>
          <c:smooth val="0"/>
          <c:extLst>
            <c:ext xmlns:c16="http://schemas.microsoft.com/office/drawing/2014/chart" uri="{C3380CC4-5D6E-409C-BE32-E72D297353CC}">
              <c16:uniqueId val="{00000000-2008-914E-9B07-821D887866D8}"/>
            </c:ext>
          </c:extLst>
        </c:ser>
        <c:ser>
          <c:idx val="1"/>
          <c:order val="1"/>
          <c:tx>
            <c:strRef>
              <c:f>'44'!$Z$1</c:f>
              <c:strCache>
                <c:ptCount val="1"/>
                <c:pt idx="0">
                  <c:v>London</c:v>
                </c:pt>
              </c:strCache>
            </c:strRef>
          </c:tx>
          <c:spPr>
            <a:ln w="38100">
              <a:solidFill>
                <a:schemeClr val="bg1">
                  <a:lumMod val="50000"/>
                </a:schemeClr>
              </a:solidFill>
              <a:prstDash val="solid"/>
            </a:ln>
          </c:spPr>
          <c:marker>
            <c:symbol val="none"/>
          </c:marker>
          <c:cat>
            <c:strRef>
              <c:f>'44'!$X$2:$X$6</c:f>
              <c:strCache>
                <c:ptCount val="5"/>
                <c:pt idx="0">
                  <c:v>2012/13</c:v>
                </c:pt>
                <c:pt idx="1">
                  <c:v>2014/15</c:v>
                </c:pt>
                <c:pt idx="2">
                  <c:v>2016/17</c:v>
                </c:pt>
                <c:pt idx="3">
                  <c:v>2018/19</c:v>
                </c:pt>
                <c:pt idx="4">
                  <c:v>2021/22</c:v>
                </c:pt>
              </c:strCache>
            </c:strRef>
          </c:cat>
          <c:val>
            <c:numRef>
              <c:f>'44'!$Z$2:$Z$6</c:f>
              <c:numCache>
                <c:formatCode>General</c:formatCode>
                <c:ptCount val="5"/>
                <c:pt idx="0">
                  <c:v>37.9</c:v>
                </c:pt>
                <c:pt idx="1">
                  <c:v>35.5</c:v>
                </c:pt>
                <c:pt idx="2">
                  <c:v>35.6</c:v>
                </c:pt>
                <c:pt idx="3">
                  <c:v>33.200000000000003</c:v>
                </c:pt>
                <c:pt idx="4">
                  <c:v>27.5</c:v>
                </c:pt>
              </c:numCache>
            </c:numRef>
          </c:val>
          <c:smooth val="0"/>
          <c:extLst>
            <c:ext xmlns:c16="http://schemas.microsoft.com/office/drawing/2014/chart" uri="{C3380CC4-5D6E-409C-BE32-E72D297353CC}">
              <c16:uniqueId val="{00000001-2008-914E-9B07-821D887866D8}"/>
            </c:ext>
          </c:extLst>
        </c:ser>
        <c:ser>
          <c:idx val="2"/>
          <c:order val="2"/>
          <c:tx>
            <c:strRef>
              <c:f>'44'!$AA$1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'44'!$X$2:$X$6</c:f>
              <c:strCache>
                <c:ptCount val="5"/>
                <c:pt idx="0">
                  <c:v>2012/13</c:v>
                </c:pt>
                <c:pt idx="1">
                  <c:v>2014/15</c:v>
                </c:pt>
                <c:pt idx="2">
                  <c:v>2016/17</c:v>
                </c:pt>
                <c:pt idx="3">
                  <c:v>2018/19</c:v>
                </c:pt>
                <c:pt idx="4">
                  <c:v>2021/22</c:v>
                </c:pt>
              </c:strCache>
            </c:strRef>
          </c:cat>
          <c:val>
            <c:numRef>
              <c:f>'44'!$AA$2:$AA$6</c:f>
              <c:numCache>
                <c:formatCode>General</c:formatCode>
                <c:ptCount val="5"/>
                <c:pt idx="0">
                  <c:v>39</c:v>
                </c:pt>
                <c:pt idx="1">
                  <c:v>30.2</c:v>
                </c:pt>
                <c:pt idx="2">
                  <c:v>32.1</c:v>
                </c:pt>
                <c:pt idx="3">
                  <c:v>21</c:v>
                </c:pt>
                <c:pt idx="4">
                  <c:v>32.700000000000003</c:v>
                </c:pt>
              </c:numCache>
            </c:numRef>
          </c:val>
          <c:smooth val="0"/>
          <c:extLst>
            <c:ext xmlns:c16="http://schemas.microsoft.com/office/drawing/2014/chart" uri="{C3380CC4-5D6E-409C-BE32-E72D297353CC}">
              <c16:uniqueId val="{00000002-2008-914E-9B07-821D887866D8}"/>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'44'!$U$4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'45'!$AE$26</c:f>
              <c:strCache>
                <c:ptCount val="1"/>
                <c:pt idx="0">
                  <c:v>Richmond</c:v>
                </c:pt>
              </c:strCache>
            </c:strRef>
          </c:tx>
          <c:spPr>
            <a:solidFill>
              <a:srgbClr val="7030A0"/>
            </a:solidFill>
            <a:ln>
              <a:solidFill>
                <a:schemeClr val="accent4">
                  <a:lumMod val="50000"/>
                </a:schemeClr>
              </a:solidFill>
              <a:prstDash val="solid"/>
            </a:ln>
          </c:spPr>
          <c:invertIfNegative val="0"/>
          <c:cat>
            <c:strRef>
              <c:f>'45'!$AD$27:$AD$58</c:f>
              <c:strCache>
                <c:ptCount val="32"/>
                <c:pt idx="0">
                  <c:v>Redbridge</c:v>
                </c:pt>
                <c:pt idx="1">
                  <c:v>Haringey</c:v>
                </c:pt>
                <c:pt idx="2">
                  <c:v>Richmond</c:v>
                </c:pt>
                <c:pt idx="3">
                  <c:v>Lambeth</c:v>
                </c:pt>
                <c:pt idx="4">
                  <c:v>Wandsworth</c:v>
                </c:pt>
                <c:pt idx="5">
                  <c:v>Havering</c:v>
                </c:pt>
                <c:pt idx="6">
                  <c:v>Barking and Dagenham</c:v>
                </c:pt>
                <c:pt idx="7">
                  <c:v>Hounslow</c:v>
                </c:pt>
                <c:pt idx="8">
                  <c:v>Bromley</c:v>
                </c:pt>
                <c:pt idx="9">
                  <c:v>Merton</c:v>
                </c:pt>
                <c:pt idx="10">
                  <c:v>Ealing</c:v>
                </c:pt>
                <c:pt idx="11">
                  <c:v>Enfield</c:v>
                </c:pt>
                <c:pt idx="12">
                  <c:v>Hillingdon</c:v>
                </c:pt>
                <c:pt idx="13">
                  <c:v>Harrow</c:v>
                </c:pt>
                <c:pt idx="14">
                  <c:v>Kingston</c:v>
                </c:pt>
                <c:pt idx="15">
                  <c:v>Newham</c:v>
                </c:pt>
                <c:pt idx="16">
                  <c:v>Bexley</c:v>
                </c:pt>
                <c:pt idx="17">
                  <c:v>Southwark</c:v>
                </c:pt>
                <c:pt idx="18">
                  <c:v>Waltham Forest</c:v>
                </c:pt>
                <c:pt idx="19">
                  <c:v>Greenwich</c:v>
                </c:pt>
                <c:pt idx="20">
                  <c:v>Tower Hamlets</c:v>
                </c:pt>
                <c:pt idx="21">
                  <c:v>Croydon</c:v>
                </c:pt>
                <c:pt idx="22">
                  <c:v>Sutton</c:v>
                </c:pt>
                <c:pt idx="23">
                  <c:v>Lewisham</c:v>
                </c:pt>
                <c:pt idx="24">
                  <c:v>Camden</c:v>
                </c:pt>
                <c:pt idx="25">
                  <c:v>Kensington and Chelsea</c:v>
                </c:pt>
                <c:pt idx="26">
                  <c:v>Barnet</c:v>
                </c:pt>
                <c:pt idx="27">
                  <c:v>Brent</c:v>
                </c:pt>
                <c:pt idx="28">
                  <c:v>Hammersmith and Fulham</c:v>
                </c:pt>
                <c:pt idx="29">
                  <c:v>Islington</c:v>
                </c:pt>
                <c:pt idx="30">
                  <c:v>Westminster</c:v>
                </c:pt>
                <c:pt idx="31">
                  <c:v>Hackney</c:v>
                </c:pt>
              </c:strCache>
            </c:strRef>
          </c:cat>
          <c:val>
            <c:numRef>
              <c:f>'45'!$AE$27:$AE$58</c:f>
              <c:numCache>
                <c:formatCode>General</c:formatCode>
                <c:ptCount val="32"/>
                <c:pt idx="0">
                  <c:v>0</c:v>
                </c:pt>
                <c:pt idx="1">
                  <c:v>0</c:v>
                </c:pt>
                <c:pt idx="2">
                  <c:v>45.5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9D4E-8840-874D-584A52A0B2B5}"/>
            </c:ext>
          </c:extLst>
        </c:ser>
        <c:ser>
          <c:idx val="1"/>
          <c:order val="1"/>
          <c:tx>
            <c:strRef>
              <c:f>'45'!$AF$26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'45'!$AD$27:$AD$58</c:f>
              <c:strCache>
                <c:ptCount val="32"/>
                <c:pt idx="0">
                  <c:v>Redbridge</c:v>
                </c:pt>
                <c:pt idx="1">
                  <c:v>Haringey</c:v>
                </c:pt>
                <c:pt idx="2">
                  <c:v>Richmond</c:v>
                </c:pt>
                <c:pt idx="3">
                  <c:v>Lambeth</c:v>
                </c:pt>
                <c:pt idx="4">
                  <c:v>Wandsworth</c:v>
                </c:pt>
                <c:pt idx="5">
                  <c:v>Havering</c:v>
                </c:pt>
                <c:pt idx="6">
                  <c:v>Barking and Dagenham</c:v>
                </c:pt>
                <c:pt idx="7">
                  <c:v>Hounslow</c:v>
                </c:pt>
                <c:pt idx="8">
                  <c:v>Bromley</c:v>
                </c:pt>
                <c:pt idx="9">
                  <c:v>Merton</c:v>
                </c:pt>
                <c:pt idx="10">
                  <c:v>Ealing</c:v>
                </c:pt>
                <c:pt idx="11">
                  <c:v>Enfield</c:v>
                </c:pt>
                <c:pt idx="12">
                  <c:v>Hillingdon</c:v>
                </c:pt>
                <c:pt idx="13">
                  <c:v>Harrow</c:v>
                </c:pt>
                <c:pt idx="14">
                  <c:v>Kingston</c:v>
                </c:pt>
                <c:pt idx="15">
                  <c:v>Newham</c:v>
                </c:pt>
                <c:pt idx="16">
                  <c:v>Bexley</c:v>
                </c:pt>
                <c:pt idx="17">
                  <c:v>Southwark</c:v>
                </c:pt>
                <c:pt idx="18">
                  <c:v>Waltham Forest</c:v>
                </c:pt>
                <c:pt idx="19">
                  <c:v>Greenwich</c:v>
                </c:pt>
                <c:pt idx="20">
                  <c:v>Tower Hamlets</c:v>
                </c:pt>
                <c:pt idx="21">
                  <c:v>Croydon</c:v>
                </c:pt>
                <c:pt idx="22">
                  <c:v>Sutton</c:v>
                </c:pt>
                <c:pt idx="23">
                  <c:v>Lewisham</c:v>
                </c:pt>
                <c:pt idx="24">
                  <c:v>Camden</c:v>
                </c:pt>
                <c:pt idx="25">
                  <c:v>Kensington and Chelsea</c:v>
                </c:pt>
                <c:pt idx="26">
                  <c:v>Barnet</c:v>
                </c:pt>
                <c:pt idx="27">
                  <c:v>Brent</c:v>
                </c:pt>
                <c:pt idx="28">
                  <c:v>Hammersmith and Fulham</c:v>
                </c:pt>
                <c:pt idx="29">
                  <c:v>Islington</c:v>
                </c:pt>
                <c:pt idx="30">
                  <c:v>Westminster</c:v>
                </c:pt>
                <c:pt idx="31">
                  <c:v>Hackney</c:v>
                </c:pt>
              </c:strCache>
            </c:strRef>
          </c:cat>
          <c:val>
            <c:numRef>
              <c:f>'45'!$AF$27:$AF$58</c:f>
              <c:numCache>
                <c:formatCode>General</c:formatCode>
                <c:ptCount val="32"/>
                <c:pt idx="0">
                  <c:v>0</c:v>
                </c:pt>
                <c:pt idx="1">
                  <c:v>0</c:v>
                </c:pt>
                <c:pt idx="2">
                  <c:v>0</c:v>
                </c:pt>
                <c:pt idx="3">
                  <c:v>0</c:v>
                </c:pt>
                <c:pt idx="4">
                  <c:v>0</c:v>
                </c:pt>
                <c:pt idx="5">
                  <c:v>0</c:v>
                </c:pt>
                <c:pt idx="6">
                  <c:v>0</c:v>
                </c:pt>
                <c:pt idx="7">
                  <c:v>0</c:v>
                </c:pt>
                <c:pt idx="8">
                  <c:v>41.8</c:v>
                </c:pt>
                <c:pt idx="9">
                  <c:v>41.6</c:v>
                </c:pt>
                <c:pt idx="10">
                  <c:v>0</c:v>
                </c:pt>
                <c:pt idx="11">
                  <c:v>0</c:v>
                </c:pt>
                <c:pt idx="12">
                  <c:v>0</c:v>
                </c:pt>
                <c:pt idx="13">
                  <c:v>40.200000000000003</c:v>
                </c:pt>
                <c:pt idx="14">
                  <c:v>39.9</c:v>
                </c:pt>
                <c:pt idx="15">
                  <c:v>0</c:v>
                </c:pt>
                <c:pt idx="16">
                  <c:v>0</c:v>
                </c:pt>
                <c:pt idx="17">
                  <c:v>0</c:v>
                </c:pt>
                <c:pt idx="18">
                  <c:v>0</c:v>
                </c:pt>
                <c:pt idx="19">
                  <c:v>0</c:v>
                </c:pt>
                <c:pt idx="20">
                  <c:v>0</c:v>
                </c:pt>
                <c:pt idx="21">
                  <c:v>0</c:v>
                </c:pt>
                <c:pt idx="22">
                  <c:v>36.700000000000003</c:v>
                </c:pt>
                <c:pt idx="23">
                  <c:v>0</c:v>
                </c:pt>
                <c:pt idx="24">
                  <c:v>0</c:v>
                </c:pt>
                <c:pt idx="25">
                  <c:v>0</c:v>
                </c:pt>
                <c:pt idx="26">
                  <c:v>35.6</c:v>
                </c:pt>
                <c:pt idx="27">
                  <c:v>0</c:v>
                </c:pt>
                <c:pt idx="28">
                  <c:v>0</c:v>
                </c:pt>
                <c:pt idx="29">
                  <c:v>0</c:v>
                </c:pt>
                <c:pt idx="30">
                  <c:v>0</c:v>
                </c:pt>
                <c:pt idx="31">
                  <c:v>0</c:v>
                </c:pt>
              </c:numCache>
            </c:numRef>
          </c:val>
          <c:extLst>
            <c:ext xmlns:c16="http://schemas.microsoft.com/office/drawing/2014/chart" uri="{C3380CC4-5D6E-409C-BE32-E72D297353CC}">
              <c16:uniqueId val="{00000001-9D4E-8840-874D-584A52A0B2B5}"/>
            </c:ext>
          </c:extLst>
        </c:ser>
        <c:ser>
          <c:idx val="2"/>
          <c:order val="2"/>
          <c:tx>
            <c:strRef>
              <c:f>'45'!$AG$26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'45'!$AD$27:$AD$58</c:f>
              <c:strCache>
                <c:ptCount val="32"/>
                <c:pt idx="0">
                  <c:v>Redbridge</c:v>
                </c:pt>
                <c:pt idx="1">
                  <c:v>Haringey</c:v>
                </c:pt>
                <c:pt idx="2">
                  <c:v>Richmond</c:v>
                </c:pt>
                <c:pt idx="3">
                  <c:v>Lambeth</c:v>
                </c:pt>
                <c:pt idx="4">
                  <c:v>Wandsworth</c:v>
                </c:pt>
                <c:pt idx="5">
                  <c:v>Havering</c:v>
                </c:pt>
                <c:pt idx="6">
                  <c:v>Barking and Dagenham</c:v>
                </c:pt>
                <c:pt idx="7">
                  <c:v>Hounslow</c:v>
                </c:pt>
                <c:pt idx="8">
                  <c:v>Bromley</c:v>
                </c:pt>
                <c:pt idx="9">
                  <c:v>Merton</c:v>
                </c:pt>
                <c:pt idx="10">
                  <c:v>Ealing</c:v>
                </c:pt>
                <c:pt idx="11">
                  <c:v>Enfield</c:v>
                </c:pt>
                <c:pt idx="12">
                  <c:v>Hillingdon</c:v>
                </c:pt>
                <c:pt idx="13">
                  <c:v>Harrow</c:v>
                </c:pt>
                <c:pt idx="14">
                  <c:v>Kingston</c:v>
                </c:pt>
                <c:pt idx="15">
                  <c:v>Newham</c:v>
                </c:pt>
                <c:pt idx="16">
                  <c:v>Bexley</c:v>
                </c:pt>
                <c:pt idx="17">
                  <c:v>Southwark</c:v>
                </c:pt>
                <c:pt idx="18">
                  <c:v>Waltham Forest</c:v>
                </c:pt>
                <c:pt idx="19">
                  <c:v>Greenwich</c:v>
                </c:pt>
                <c:pt idx="20">
                  <c:v>Tower Hamlets</c:v>
                </c:pt>
                <c:pt idx="21">
                  <c:v>Croydon</c:v>
                </c:pt>
                <c:pt idx="22">
                  <c:v>Sutton</c:v>
                </c:pt>
                <c:pt idx="23">
                  <c:v>Lewisham</c:v>
                </c:pt>
                <c:pt idx="24">
                  <c:v>Camden</c:v>
                </c:pt>
                <c:pt idx="25">
                  <c:v>Kensington and Chelsea</c:v>
                </c:pt>
                <c:pt idx="26">
                  <c:v>Barnet</c:v>
                </c:pt>
                <c:pt idx="27">
                  <c:v>Brent</c:v>
                </c:pt>
                <c:pt idx="28">
                  <c:v>Hammersmith and Fulham</c:v>
                </c:pt>
                <c:pt idx="29">
                  <c:v>Islington</c:v>
                </c:pt>
                <c:pt idx="30">
                  <c:v>Westminster</c:v>
                </c:pt>
                <c:pt idx="31">
                  <c:v>Hackney</c:v>
                </c:pt>
              </c:strCache>
            </c:strRef>
          </c:cat>
          <c:val>
            <c:numRef>
              <c:f>'45'!$AG$27:$AG$58</c:f>
              <c:numCache>
                <c:formatCode>General</c:formatCode>
                <c:ptCount val="32"/>
                <c:pt idx="0">
                  <c:v>50.8</c:v>
                </c:pt>
                <c:pt idx="1">
                  <c:v>48.3</c:v>
                </c:pt>
                <c:pt idx="2">
                  <c:v>0</c:v>
                </c:pt>
                <c:pt idx="3">
                  <c:v>43.4</c:v>
                </c:pt>
                <c:pt idx="4">
                  <c:v>43.2</c:v>
                </c:pt>
                <c:pt idx="5">
                  <c:v>43</c:v>
                </c:pt>
                <c:pt idx="6">
                  <c:v>42.3</c:v>
                </c:pt>
                <c:pt idx="7">
                  <c:v>42.1</c:v>
                </c:pt>
                <c:pt idx="8">
                  <c:v>0</c:v>
                </c:pt>
                <c:pt idx="9">
                  <c:v>0</c:v>
                </c:pt>
                <c:pt idx="10">
                  <c:v>41.4</c:v>
                </c:pt>
                <c:pt idx="11">
                  <c:v>40.9</c:v>
                </c:pt>
                <c:pt idx="12">
                  <c:v>40.799999999999997</c:v>
                </c:pt>
                <c:pt idx="13">
                  <c:v>0</c:v>
                </c:pt>
                <c:pt idx="14">
                  <c:v>0</c:v>
                </c:pt>
                <c:pt idx="15">
                  <c:v>39.299999999999997</c:v>
                </c:pt>
                <c:pt idx="16">
                  <c:v>39.200000000000003</c:v>
                </c:pt>
                <c:pt idx="17">
                  <c:v>39.200000000000003</c:v>
                </c:pt>
                <c:pt idx="18">
                  <c:v>39</c:v>
                </c:pt>
                <c:pt idx="19">
                  <c:v>38.5</c:v>
                </c:pt>
                <c:pt idx="20">
                  <c:v>37.6</c:v>
                </c:pt>
                <c:pt idx="21">
                  <c:v>36.700000000000003</c:v>
                </c:pt>
                <c:pt idx="22">
                  <c:v>0</c:v>
                </c:pt>
                <c:pt idx="23">
                  <c:v>36.299999999999997</c:v>
                </c:pt>
                <c:pt idx="24">
                  <c:v>35.799999999999997</c:v>
                </c:pt>
                <c:pt idx="25">
                  <c:v>35.799999999999997</c:v>
                </c:pt>
                <c:pt idx="26">
                  <c:v>0</c:v>
                </c:pt>
                <c:pt idx="27">
                  <c:v>35.5</c:v>
                </c:pt>
                <c:pt idx="28">
                  <c:v>34.4</c:v>
                </c:pt>
                <c:pt idx="29">
                  <c:v>34.299999999999997</c:v>
                </c:pt>
                <c:pt idx="30">
                  <c:v>33</c:v>
                </c:pt>
                <c:pt idx="31">
                  <c:v>0</c:v>
                </c:pt>
              </c:numCache>
            </c:numRef>
          </c:val>
          <c:extLst>
            <c:ext xmlns:c16="http://schemas.microsoft.com/office/drawing/2014/chart" uri="{C3380CC4-5D6E-409C-BE32-E72D297353CC}">
              <c16:uniqueId val="{00000002-9D4E-8840-874D-584A52A0B2B5}"/>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'45'!$AH$26</c:f>
              <c:strCache>
                <c:ptCount val="1"/>
                <c:pt idx="0">
                  <c:v>London</c:v>
                </c:pt>
              </c:strCache>
            </c:strRef>
          </c:tx>
          <c:spPr>
            <a:ln w="31750">
              <a:solidFill>
                <a:schemeClr val="bg1">
                  <a:lumMod val="50000"/>
                </a:schemeClr>
              </a:solidFill>
              <a:prstDash val="solid"/>
            </a:ln>
          </c:spPr>
          <c:marker>
            <c:symbol val="none"/>
          </c:marker>
          <c:cat>
            <c:strRef>
              <c:f>'45'!$AD$27:$AD$58</c:f>
              <c:strCache>
                <c:ptCount val="32"/>
                <c:pt idx="0">
                  <c:v>Redbridge</c:v>
                </c:pt>
                <c:pt idx="1">
                  <c:v>Haringey</c:v>
                </c:pt>
                <c:pt idx="2">
                  <c:v>Richmond</c:v>
                </c:pt>
                <c:pt idx="3">
                  <c:v>Lambeth</c:v>
                </c:pt>
                <c:pt idx="4">
                  <c:v>Wandsworth</c:v>
                </c:pt>
                <c:pt idx="5">
                  <c:v>Havering</c:v>
                </c:pt>
                <c:pt idx="6">
                  <c:v>Barking and Dagenham</c:v>
                </c:pt>
                <c:pt idx="7">
                  <c:v>Hounslow</c:v>
                </c:pt>
                <c:pt idx="8">
                  <c:v>Bromley</c:v>
                </c:pt>
                <c:pt idx="9">
                  <c:v>Merton</c:v>
                </c:pt>
                <c:pt idx="10">
                  <c:v>Ealing</c:v>
                </c:pt>
                <c:pt idx="11">
                  <c:v>Enfield</c:v>
                </c:pt>
                <c:pt idx="12">
                  <c:v>Hillingdon</c:v>
                </c:pt>
                <c:pt idx="13">
                  <c:v>Harrow</c:v>
                </c:pt>
                <c:pt idx="14">
                  <c:v>Kingston</c:v>
                </c:pt>
                <c:pt idx="15">
                  <c:v>Newham</c:v>
                </c:pt>
                <c:pt idx="16">
                  <c:v>Bexley</c:v>
                </c:pt>
                <c:pt idx="17">
                  <c:v>Southwark</c:v>
                </c:pt>
                <c:pt idx="18">
                  <c:v>Waltham Forest</c:v>
                </c:pt>
                <c:pt idx="19">
                  <c:v>Greenwich</c:v>
                </c:pt>
                <c:pt idx="20">
                  <c:v>Tower Hamlets</c:v>
                </c:pt>
                <c:pt idx="21">
                  <c:v>Croydon</c:v>
                </c:pt>
                <c:pt idx="22">
                  <c:v>Sutton</c:v>
                </c:pt>
                <c:pt idx="23">
                  <c:v>Lewisham</c:v>
                </c:pt>
                <c:pt idx="24">
                  <c:v>Camden</c:v>
                </c:pt>
                <c:pt idx="25">
                  <c:v>Kensington and Chelsea</c:v>
                </c:pt>
                <c:pt idx="26">
                  <c:v>Barnet</c:v>
                </c:pt>
                <c:pt idx="27">
                  <c:v>Brent</c:v>
                </c:pt>
                <c:pt idx="28">
                  <c:v>Hammersmith and Fulham</c:v>
                </c:pt>
                <c:pt idx="29">
                  <c:v>Islington</c:v>
                </c:pt>
                <c:pt idx="30">
                  <c:v>Westminster</c:v>
                </c:pt>
                <c:pt idx="31">
                  <c:v>Hackney</c:v>
                </c:pt>
              </c:strCache>
            </c:strRef>
          </c:cat>
          <c:val>
            <c:numRef>
              <c:f>'45'!$AH$27:$AH$58</c:f>
              <c:numCache>
                <c:formatCode>General</c:formatCode>
                <c:ptCount val="32"/>
                <c:pt idx="0">
                  <c:v>39.700000000000003</c:v>
                </c:pt>
                <c:pt idx="1">
                  <c:v>39.700000000000003</c:v>
                </c:pt>
                <c:pt idx="2">
                  <c:v>39.700000000000003</c:v>
                </c:pt>
                <c:pt idx="3">
                  <c:v>39.700000000000003</c:v>
                </c:pt>
                <c:pt idx="4">
                  <c:v>39.700000000000003</c:v>
                </c:pt>
                <c:pt idx="5">
                  <c:v>39.700000000000003</c:v>
                </c:pt>
                <c:pt idx="6">
                  <c:v>39.700000000000003</c:v>
                </c:pt>
                <c:pt idx="7">
                  <c:v>39.700000000000003</c:v>
                </c:pt>
                <c:pt idx="8">
                  <c:v>39.700000000000003</c:v>
                </c:pt>
                <c:pt idx="9">
                  <c:v>39.700000000000003</c:v>
                </c:pt>
                <c:pt idx="10">
                  <c:v>39.700000000000003</c:v>
                </c:pt>
                <c:pt idx="11">
                  <c:v>39.700000000000003</c:v>
                </c:pt>
                <c:pt idx="12">
                  <c:v>39.700000000000003</c:v>
                </c:pt>
                <c:pt idx="13">
                  <c:v>39.700000000000003</c:v>
                </c:pt>
                <c:pt idx="14">
                  <c:v>39.700000000000003</c:v>
                </c:pt>
                <c:pt idx="15">
                  <c:v>39.700000000000003</c:v>
                </c:pt>
                <c:pt idx="16">
                  <c:v>39.700000000000003</c:v>
                </c:pt>
                <c:pt idx="17">
                  <c:v>39.700000000000003</c:v>
                </c:pt>
                <c:pt idx="18">
                  <c:v>39.700000000000003</c:v>
                </c:pt>
                <c:pt idx="19">
                  <c:v>39.700000000000003</c:v>
                </c:pt>
                <c:pt idx="20">
                  <c:v>39.700000000000003</c:v>
                </c:pt>
                <c:pt idx="21">
                  <c:v>39.700000000000003</c:v>
                </c:pt>
                <c:pt idx="22">
                  <c:v>39.700000000000003</c:v>
                </c:pt>
                <c:pt idx="23">
                  <c:v>39.700000000000003</c:v>
                </c:pt>
                <c:pt idx="24">
                  <c:v>39.700000000000003</c:v>
                </c:pt>
                <c:pt idx="25">
                  <c:v>39.700000000000003</c:v>
                </c:pt>
                <c:pt idx="26">
                  <c:v>39.700000000000003</c:v>
                </c:pt>
                <c:pt idx="27">
                  <c:v>39.700000000000003</c:v>
                </c:pt>
                <c:pt idx="28">
                  <c:v>39.700000000000003</c:v>
                </c:pt>
                <c:pt idx="29">
                  <c:v>39.700000000000003</c:v>
                </c:pt>
                <c:pt idx="30">
                  <c:v>39.700000000000003</c:v>
                </c:pt>
                <c:pt idx="31">
                  <c:v>39.700000000000003</c:v>
                </c:pt>
              </c:numCache>
            </c:numRef>
          </c:val>
          <c:smooth val="0"/>
          <c:extLst>
            <c:ext xmlns:c16="http://schemas.microsoft.com/office/drawing/2014/chart" uri="{C3380CC4-5D6E-409C-BE32-E72D297353CC}">
              <c16:uniqueId val="{00000003-9D4E-8840-874D-584A52A0B2B5}"/>
            </c:ext>
          </c:extLst>
        </c:ser>
        <c:ser>
          <c:idx val="4"/>
          <c:order val="4"/>
          <c:tx>
            <c:strRef>
              <c:f>'45'!$AI$26</c:f>
              <c:strCache>
                <c:ptCount val="1"/>
                <c:pt idx="0">
                  <c:v>England</c:v>
                </c:pt>
              </c:strCache>
            </c:strRef>
          </c:tx>
          <c:spPr>
            <a:ln w="31750">
              <a:solidFill>
                <a:schemeClr val="tx1"/>
              </a:solidFill>
              <a:prstDash val="solid"/>
            </a:ln>
          </c:spPr>
          <c:marker>
            <c:symbol val="none"/>
          </c:marker>
          <c:cat>
            <c:strRef>
              <c:f>'45'!$AD$27:$AD$58</c:f>
              <c:strCache>
                <c:ptCount val="32"/>
                <c:pt idx="0">
                  <c:v>Redbridge</c:v>
                </c:pt>
                <c:pt idx="1">
                  <c:v>Haringey</c:v>
                </c:pt>
                <c:pt idx="2">
                  <c:v>Richmond</c:v>
                </c:pt>
                <c:pt idx="3">
                  <c:v>Lambeth</c:v>
                </c:pt>
                <c:pt idx="4">
                  <c:v>Wandsworth</c:v>
                </c:pt>
                <c:pt idx="5">
                  <c:v>Havering</c:v>
                </c:pt>
                <c:pt idx="6">
                  <c:v>Barking and Dagenham</c:v>
                </c:pt>
                <c:pt idx="7">
                  <c:v>Hounslow</c:v>
                </c:pt>
                <c:pt idx="8">
                  <c:v>Bromley</c:v>
                </c:pt>
                <c:pt idx="9">
                  <c:v>Merton</c:v>
                </c:pt>
                <c:pt idx="10">
                  <c:v>Ealing</c:v>
                </c:pt>
                <c:pt idx="11">
                  <c:v>Enfield</c:v>
                </c:pt>
                <c:pt idx="12">
                  <c:v>Hillingdon</c:v>
                </c:pt>
                <c:pt idx="13">
                  <c:v>Harrow</c:v>
                </c:pt>
                <c:pt idx="14">
                  <c:v>Kingston</c:v>
                </c:pt>
                <c:pt idx="15">
                  <c:v>Newham</c:v>
                </c:pt>
                <c:pt idx="16">
                  <c:v>Bexley</c:v>
                </c:pt>
                <c:pt idx="17">
                  <c:v>Southwark</c:v>
                </c:pt>
                <c:pt idx="18">
                  <c:v>Waltham Forest</c:v>
                </c:pt>
                <c:pt idx="19">
                  <c:v>Greenwich</c:v>
                </c:pt>
                <c:pt idx="20">
                  <c:v>Tower Hamlets</c:v>
                </c:pt>
                <c:pt idx="21">
                  <c:v>Croydon</c:v>
                </c:pt>
                <c:pt idx="22">
                  <c:v>Sutton</c:v>
                </c:pt>
                <c:pt idx="23">
                  <c:v>Lewisham</c:v>
                </c:pt>
                <c:pt idx="24">
                  <c:v>Camden</c:v>
                </c:pt>
                <c:pt idx="25">
                  <c:v>Kensington and Chelsea</c:v>
                </c:pt>
                <c:pt idx="26">
                  <c:v>Barnet</c:v>
                </c:pt>
                <c:pt idx="27">
                  <c:v>Brent</c:v>
                </c:pt>
                <c:pt idx="28">
                  <c:v>Hammersmith and Fulham</c:v>
                </c:pt>
                <c:pt idx="29">
                  <c:v>Islington</c:v>
                </c:pt>
                <c:pt idx="30">
                  <c:v>Westminster</c:v>
                </c:pt>
                <c:pt idx="31">
                  <c:v>Hackney</c:v>
                </c:pt>
              </c:strCache>
            </c:strRef>
          </c:cat>
          <c:val>
            <c:numRef>
              <c:f>'45'!$AI$27:$AI$58</c:f>
              <c:numCache>
                <c:formatCode>General</c:formatCode>
                <c:ptCount val="32"/>
                <c:pt idx="0">
                  <c:v>44.4</c:v>
                </c:pt>
                <c:pt idx="1">
                  <c:v>44.4</c:v>
                </c:pt>
                <c:pt idx="2">
                  <c:v>44.4</c:v>
                </c:pt>
                <c:pt idx="3">
                  <c:v>44.4</c:v>
                </c:pt>
                <c:pt idx="4">
                  <c:v>44.4</c:v>
                </c:pt>
                <c:pt idx="5">
                  <c:v>44.4</c:v>
                </c:pt>
                <c:pt idx="6">
                  <c:v>44.4</c:v>
                </c:pt>
                <c:pt idx="7">
                  <c:v>44.4</c:v>
                </c:pt>
                <c:pt idx="8">
                  <c:v>44.4</c:v>
                </c:pt>
                <c:pt idx="9">
                  <c:v>44.4</c:v>
                </c:pt>
                <c:pt idx="10">
                  <c:v>44.4</c:v>
                </c:pt>
                <c:pt idx="11">
                  <c:v>44.4</c:v>
                </c:pt>
                <c:pt idx="12">
                  <c:v>44.4</c:v>
                </c:pt>
                <c:pt idx="13">
                  <c:v>44.4</c:v>
                </c:pt>
                <c:pt idx="14">
                  <c:v>44.4</c:v>
                </c:pt>
                <c:pt idx="15">
                  <c:v>44.4</c:v>
                </c:pt>
                <c:pt idx="16">
                  <c:v>44.4</c:v>
                </c:pt>
                <c:pt idx="17">
                  <c:v>44.4</c:v>
                </c:pt>
                <c:pt idx="18">
                  <c:v>44.4</c:v>
                </c:pt>
                <c:pt idx="19">
                  <c:v>44.4</c:v>
                </c:pt>
                <c:pt idx="20">
                  <c:v>44.4</c:v>
                </c:pt>
                <c:pt idx="21">
                  <c:v>44.4</c:v>
                </c:pt>
                <c:pt idx="22">
                  <c:v>44.4</c:v>
                </c:pt>
                <c:pt idx="23">
                  <c:v>44.4</c:v>
                </c:pt>
                <c:pt idx="24">
                  <c:v>44.4</c:v>
                </c:pt>
                <c:pt idx="25">
                  <c:v>44.4</c:v>
                </c:pt>
                <c:pt idx="26">
                  <c:v>44.4</c:v>
                </c:pt>
                <c:pt idx="27">
                  <c:v>44.4</c:v>
                </c:pt>
                <c:pt idx="28">
                  <c:v>44.4</c:v>
                </c:pt>
                <c:pt idx="29">
                  <c:v>44.4</c:v>
                </c:pt>
                <c:pt idx="30">
                  <c:v>44.4</c:v>
                </c:pt>
                <c:pt idx="31">
                  <c:v>44.4</c:v>
                </c:pt>
              </c:numCache>
            </c:numRef>
          </c:val>
          <c:smooth val="0"/>
          <c:extLst>
            <c:ext xmlns:c16="http://schemas.microsoft.com/office/drawing/2014/chart" uri="{C3380CC4-5D6E-409C-BE32-E72D297353CC}">
              <c16:uniqueId val="{00000004-9D4E-8840-874D-584A52A0B2B5}"/>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'45'!$U$4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D5209"/>
  <sheetViews>
    <sheetView topLeftCell="C1" workbookViewId="0">
      <selection activeCell="D27" sqref="D27"/>
    </sheetView>
  </sheetViews>
  <sheetFormatPr defaultColWidth="8.85546875" defaultRowHeight="15"/>
  <cols>
    <col min="1" max="1" width="17" bestFit="1" customWidth="1"/>
    <col min="2" max="2" width="69" customWidth="1"/>
    <col min="3" max="3" width="67.7109375" customWidth="1"/>
    <col min="27" max="27" width="31" customWidth="1"/>
    <col min="32" max="32" width="9.140625" bestFit="1" customWidth="1"/>
  </cols>
  <sheetData>
    <row r="1" spans="1:30">
      <c r="A1" t="str">
        <f t="shared" ref="A1:A64" si="0">AA1</f>
        <v>Time period Sortable</v>
      </c>
      <c r="B1" t="s">
        <v>0</v>
      </c>
      <c r="C1" s="38" t="s">
        <v>1</v>
      </c>
      <c r="D1" s="103" t="s">
        <v>2</v>
      </c>
      <c r="E1" s="103" t="s">
        <v>3</v>
      </c>
      <c r="F1" s="103" t="s">
        <v>4</v>
      </c>
      <c r="G1" s="103" t="s">
        <v>5</v>
      </c>
      <c r="H1" s="103" t="s">
        <v>6</v>
      </c>
      <c r="I1" s="103" t="s">
        <v>7</v>
      </c>
      <c r="J1" s="103" t="s">
        <v>8</v>
      </c>
      <c r="K1" s="103" t="s">
        <v>9</v>
      </c>
      <c r="L1" s="103" t="s">
        <v>10</v>
      </c>
      <c r="M1" s="103" t="s">
        <v>11</v>
      </c>
      <c r="N1" s="103" t="s">
        <v>12</v>
      </c>
      <c r="O1" s="103" t="s">
        <v>13</v>
      </c>
      <c r="P1" s="103" t="s">
        <v>14</v>
      </c>
      <c r="Q1" s="103" t="s">
        <v>15</v>
      </c>
      <c r="R1" s="103" t="s">
        <v>16</v>
      </c>
      <c r="S1" s="103" t="s">
        <v>17</v>
      </c>
      <c r="T1" s="103" t="s">
        <v>18</v>
      </c>
      <c r="U1" s="103" t="s">
        <v>19</v>
      </c>
      <c r="V1" s="103" t="s">
        <v>20</v>
      </c>
      <c r="W1" s="103" t="s">
        <v>21</v>
      </c>
      <c r="X1" s="103" t="s">
        <v>22</v>
      </c>
      <c r="Y1" s="103" t="s">
        <v>23</v>
      </c>
      <c r="Z1" s="103" t="s">
        <v>24</v>
      </c>
      <c r="AA1" s="103" t="s">
        <v>25</v>
      </c>
      <c r="AB1" s="103" t="s">
        <v>26</v>
      </c>
      <c r="AC1" s="103" t="s">
        <v>27</v>
      </c>
      <c r="AD1" s="103" t="s">
        <v>28</v>
      </c>
    </row>
    <row r="2" spans="1:30">
      <c r="A2">
        <f t="shared" si="0"/>
        <v>20100000</v>
      </c>
      <c r="B2" t="str">
        <f t="shared" ref="B2:B65" si="1">CONCATENATE(I2,D2,K2,L2)</f>
        <v>Richmond22401Persons65+ yrs</v>
      </c>
      <c r="C2" t="str">
        <f t="shared" ref="C2:C65" si="2">CONCATENATE(I2,E2,O2,K2,M2,L2)</f>
        <v>RichmondEmergency hospital admissions due to falls in people aged 65 and over2010/11Persons65+ yrs</v>
      </c>
      <c r="D2">
        <v>22401</v>
      </c>
      <c r="E2" t="s">
        <v>29</v>
      </c>
      <c r="F2" t="s">
        <v>30</v>
      </c>
      <c r="G2" t="s">
        <v>31</v>
      </c>
      <c r="H2" t="s">
        <v>32</v>
      </c>
      <c r="I2" t="s">
        <v>33</v>
      </c>
      <c r="J2" t="s">
        <v>34</v>
      </c>
      <c r="K2" t="s">
        <v>35</v>
      </c>
      <c r="L2" t="s">
        <v>36</v>
      </c>
      <c r="O2" t="s">
        <v>37</v>
      </c>
      <c r="P2">
        <v>1892.35</v>
      </c>
      <c r="Q2">
        <v>1730.62273745781</v>
      </c>
      <c r="R2">
        <v>2064.9756126328102</v>
      </c>
      <c r="U2">
        <v>516</v>
      </c>
      <c r="V2">
        <v>24838</v>
      </c>
      <c r="Y2" t="s">
        <v>38</v>
      </c>
      <c r="Z2" t="s">
        <v>39</v>
      </c>
      <c r="AA2">
        <v>20100000</v>
      </c>
      <c r="AD2" t="s">
        <v>40</v>
      </c>
    </row>
    <row r="3" spans="1:30">
      <c r="A3">
        <f t="shared" si="0"/>
        <v>20110000</v>
      </c>
      <c r="B3" t="str">
        <f t="shared" si="1"/>
        <v>Richmond22401Persons65+ yrs</v>
      </c>
      <c r="C3" t="str">
        <f t="shared" si="2"/>
        <v>RichmondEmergency hospital admissions due to falls in people aged 65 and over2011/12Persons65+ yrs</v>
      </c>
      <c r="D3">
        <v>22401</v>
      </c>
      <c r="E3" t="s">
        <v>29</v>
      </c>
      <c r="F3" t="s">
        <v>30</v>
      </c>
      <c r="G3" t="s">
        <v>31</v>
      </c>
      <c r="H3" t="s">
        <v>32</v>
      </c>
      <c r="I3" t="s">
        <v>33</v>
      </c>
      <c r="J3" t="s">
        <v>34</v>
      </c>
      <c r="K3" t="s">
        <v>35</v>
      </c>
      <c r="L3" t="s">
        <v>36</v>
      </c>
      <c r="O3" t="s">
        <v>41</v>
      </c>
      <c r="P3">
        <v>2152.8200000000002</v>
      </c>
      <c r="Q3">
        <v>1983.1531023084899</v>
      </c>
      <c r="R3">
        <v>2332.99931226439</v>
      </c>
      <c r="U3">
        <v>608</v>
      </c>
      <c r="V3">
        <v>25500</v>
      </c>
      <c r="Y3" t="s">
        <v>42</v>
      </c>
      <c r="Z3" t="s">
        <v>39</v>
      </c>
      <c r="AA3">
        <v>20110000</v>
      </c>
      <c r="AD3" t="s">
        <v>40</v>
      </c>
    </row>
    <row r="4" spans="1:30">
      <c r="A4">
        <f t="shared" si="0"/>
        <v>20120000</v>
      </c>
      <c r="B4" t="str">
        <f t="shared" si="1"/>
        <v>Richmond22401Persons65+ yrs</v>
      </c>
      <c r="C4" t="str">
        <f t="shared" si="2"/>
        <v>RichmondEmergency hospital admissions due to falls in people aged 65 and over2012/13Persons65+ yrs</v>
      </c>
      <c r="D4">
        <v>22401</v>
      </c>
      <c r="E4" t="s">
        <v>29</v>
      </c>
      <c r="F4" t="s">
        <v>30</v>
      </c>
      <c r="G4" t="s">
        <v>31</v>
      </c>
      <c r="H4" t="s">
        <v>32</v>
      </c>
      <c r="I4" t="s">
        <v>33</v>
      </c>
      <c r="J4" t="s">
        <v>34</v>
      </c>
      <c r="K4" t="s">
        <v>35</v>
      </c>
      <c r="L4" t="s">
        <v>36</v>
      </c>
      <c r="O4" t="s">
        <v>43</v>
      </c>
      <c r="P4">
        <v>2173.34</v>
      </c>
      <c r="Q4">
        <v>2003.22676</v>
      </c>
      <c r="R4">
        <v>2353.88904</v>
      </c>
      <c r="S4">
        <v>1909.8526400000001</v>
      </c>
      <c r="T4">
        <v>2460.8704299999999</v>
      </c>
      <c r="U4">
        <v>620</v>
      </c>
      <c r="V4">
        <v>26539</v>
      </c>
      <c r="Y4" t="s">
        <v>42</v>
      </c>
      <c r="Z4" t="s">
        <v>39</v>
      </c>
      <c r="AA4">
        <v>20120000</v>
      </c>
      <c r="AD4" t="s">
        <v>40</v>
      </c>
    </row>
    <row r="5" spans="1:30">
      <c r="A5">
        <f t="shared" si="0"/>
        <v>20130000</v>
      </c>
      <c r="B5" t="str">
        <f t="shared" si="1"/>
        <v>Richmond22401Persons65+ yrs</v>
      </c>
      <c r="C5" t="str">
        <f t="shared" si="2"/>
        <v>RichmondEmergency hospital admissions due to falls in people aged 65 and over2013/14Persons65+ yrs</v>
      </c>
      <c r="D5">
        <v>22401</v>
      </c>
      <c r="E5" t="s">
        <v>29</v>
      </c>
      <c r="F5" t="s">
        <v>30</v>
      </c>
      <c r="G5" t="s">
        <v>31</v>
      </c>
      <c r="H5" t="s">
        <v>32</v>
      </c>
      <c r="I5" t="s">
        <v>33</v>
      </c>
      <c r="J5" t="s">
        <v>34</v>
      </c>
      <c r="K5" t="s">
        <v>35</v>
      </c>
      <c r="L5" t="s">
        <v>36</v>
      </c>
      <c r="O5" t="s">
        <v>44</v>
      </c>
      <c r="P5">
        <v>2101.46</v>
      </c>
      <c r="Q5">
        <v>1936.2872299999999</v>
      </c>
      <c r="R5">
        <v>2276.8263700000002</v>
      </c>
      <c r="S5">
        <v>1845.6567500000001</v>
      </c>
      <c r="T5">
        <v>2380.7569400000002</v>
      </c>
      <c r="U5">
        <v>610</v>
      </c>
      <c r="V5">
        <v>27353</v>
      </c>
      <c r="Y5" t="s">
        <v>42</v>
      </c>
      <c r="Z5" t="s">
        <v>39</v>
      </c>
      <c r="AA5">
        <v>20130000</v>
      </c>
      <c r="AD5" t="s">
        <v>40</v>
      </c>
    </row>
    <row r="6" spans="1:30">
      <c r="A6">
        <f t="shared" si="0"/>
        <v>20140000</v>
      </c>
      <c r="B6" t="str">
        <f t="shared" si="1"/>
        <v>Richmond22401Persons65+ yrs</v>
      </c>
      <c r="C6" t="str">
        <f t="shared" si="2"/>
        <v>RichmondEmergency hospital admissions due to falls in people aged 65 and over2014/15Persons65+ yrs</v>
      </c>
      <c r="D6">
        <v>22401</v>
      </c>
      <c r="E6" t="s">
        <v>29</v>
      </c>
      <c r="F6" t="s">
        <v>30</v>
      </c>
      <c r="G6" t="s">
        <v>31</v>
      </c>
      <c r="H6" t="s">
        <v>32</v>
      </c>
      <c r="I6" t="s">
        <v>33</v>
      </c>
      <c r="J6" t="s">
        <v>34</v>
      </c>
      <c r="K6" t="s">
        <v>35</v>
      </c>
      <c r="L6" t="s">
        <v>36</v>
      </c>
      <c r="O6" t="s">
        <v>45</v>
      </c>
      <c r="P6">
        <v>2109.71</v>
      </c>
      <c r="Q6">
        <v>1945.2651000000001</v>
      </c>
      <c r="R6">
        <v>2284.2452800000001</v>
      </c>
      <c r="S6">
        <v>1855.0076100000001</v>
      </c>
      <c r="T6">
        <v>2387.6672899999999</v>
      </c>
      <c r="U6">
        <v>620</v>
      </c>
      <c r="V6">
        <v>28054</v>
      </c>
      <c r="Y6" t="s">
        <v>42</v>
      </c>
      <c r="Z6" t="s">
        <v>39</v>
      </c>
      <c r="AA6">
        <v>20140000</v>
      </c>
      <c r="AD6" t="s">
        <v>40</v>
      </c>
    </row>
    <row r="7" spans="1:30">
      <c r="A7">
        <f t="shared" si="0"/>
        <v>20150000</v>
      </c>
      <c r="B7" t="str">
        <f t="shared" si="1"/>
        <v>Richmond22401Persons65+ yrs</v>
      </c>
      <c r="C7" t="str">
        <f t="shared" si="2"/>
        <v>RichmondEmergency hospital admissions due to falls in people aged 65 and over2015/16Persons65+ yrs</v>
      </c>
      <c r="D7">
        <v>22401</v>
      </c>
      <c r="E7" t="s">
        <v>29</v>
      </c>
      <c r="F7" t="s">
        <v>30</v>
      </c>
      <c r="G7" t="s">
        <v>31</v>
      </c>
      <c r="H7" t="s">
        <v>32</v>
      </c>
      <c r="I7" t="s">
        <v>33</v>
      </c>
      <c r="J7" t="s">
        <v>34</v>
      </c>
      <c r="K7" t="s">
        <v>35</v>
      </c>
      <c r="L7" t="s">
        <v>36</v>
      </c>
      <c r="O7" t="s">
        <v>46</v>
      </c>
      <c r="P7">
        <v>2124.4899999999998</v>
      </c>
      <c r="Q7">
        <v>1959.8597500000001</v>
      </c>
      <c r="R7">
        <v>2299.1708600000002</v>
      </c>
      <c r="S7">
        <v>1869.47289</v>
      </c>
      <c r="T7">
        <v>2402.6615900000002</v>
      </c>
      <c r="U7">
        <v>625</v>
      </c>
      <c r="V7">
        <v>28517</v>
      </c>
      <c r="Y7" t="s">
        <v>42</v>
      </c>
      <c r="Z7" t="s">
        <v>39</v>
      </c>
      <c r="AA7">
        <v>20150000</v>
      </c>
      <c r="AD7" t="s">
        <v>40</v>
      </c>
    </row>
    <row r="8" spans="1:30">
      <c r="A8">
        <f t="shared" si="0"/>
        <v>20160000</v>
      </c>
      <c r="B8" t="str">
        <f t="shared" si="1"/>
        <v>Richmond22401Persons65+ yrs</v>
      </c>
      <c r="C8" t="str">
        <f t="shared" si="2"/>
        <v>RichmondEmergency hospital admissions due to falls in people aged 65 and over2016/17Persons65+ yrs</v>
      </c>
      <c r="D8">
        <v>22401</v>
      </c>
      <c r="E8" t="s">
        <v>29</v>
      </c>
      <c r="F8" t="s">
        <v>30</v>
      </c>
      <c r="G8" t="s">
        <v>31</v>
      </c>
      <c r="H8" t="s">
        <v>32</v>
      </c>
      <c r="I8" t="s">
        <v>33</v>
      </c>
      <c r="J8" t="s">
        <v>34</v>
      </c>
      <c r="K8" t="s">
        <v>35</v>
      </c>
      <c r="L8" t="s">
        <v>36</v>
      </c>
      <c r="O8" t="s">
        <v>47</v>
      </c>
      <c r="P8">
        <v>2034.66</v>
      </c>
      <c r="Q8">
        <v>1874.9822799999999</v>
      </c>
      <c r="R8">
        <v>2204.2185500000001</v>
      </c>
      <c r="S8">
        <v>1787.3775900000001</v>
      </c>
      <c r="T8">
        <v>2304.7133600000002</v>
      </c>
      <c r="U8">
        <v>610</v>
      </c>
      <c r="V8">
        <v>29163</v>
      </c>
      <c r="Y8" t="s">
        <v>42</v>
      </c>
      <c r="Z8" t="s">
        <v>39</v>
      </c>
      <c r="AA8">
        <v>20160000</v>
      </c>
      <c r="AD8" t="s">
        <v>40</v>
      </c>
    </row>
    <row r="9" spans="1:30">
      <c r="A9">
        <f t="shared" si="0"/>
        <v>20170000</v>
      </c>
      <c r="B9" t="str">
        <f t="shared" si="1"/>
        <v>Richmond22401Persons65+ yrs</v>
      </c>
      <c r="C9" t="str">
        <f t="shared" si="2"/>
        <v>RichmondEmergency hospital admissions due to falls in people aged 65 and over2017/18Persons65+ yrs</v>
      </c>
      <c r="D9">
        <v>22401</v>
      </c>
      <c r="E9" t="s">
        <v>29</v>
      </c>
      <c r="F9" t="s">
        <v>30</v>
      </c>
      <c r="G9" t="s">
        <v>31</v>
      </c>
      <c r="H9" t="s">
        <v>32</v>
      </c>
      <c r="I9" t="s">
        <v>33</v>
      </c>
      <c r="J9" t="s">
        <v>34</v>
      </c>
      <c r="K9" t="s">
        <v>35</v>
      </c>
      <c r="L9" t="s">
        <v>36</v>
      </c>
      <c r="O9" t="s">
        <v>48</v>
      </c>
      <c r="P9">
        <v>2713.4</v>
      </c>
      <c r="Q9">
        <v>2530.05978</v>
      </c>
      <c r="R9">
        <v>2906.4567999999999</v>
      </c>
      <c r="S9">
        <v>2428.7535600000001</v>
      </c>
      <c r="T9">
        <v>3020.4487300000001</v>
      </c>
      <c r="U9">
        <v>825</v>
      </c>
      <c r="V9">
        <v>29715</v>
      </c>
      <c r="Y9" t="s">
        <v>49</v>
      </c>
      <c r="Z9" t="s">
        <v>39</v>
      </c>
      <c r="AA9">
        <v>20170000</v>
      </c>
      <c r="AD9" t="s">
        <v>40</v>
      </c>
    </row>
    <row r="10" spans="1:30">
      <c r="A10">
        <f t="shared" si="0"/>
        <v>20180000</v>
      </c>
      <c r="B10" t="str">
        <f t="shared" si="1"/>
        <v>Richmond22401Persons65+ yrs</v>
      </c>
      <c r="C10" t="str">
        <f t="shared" si="2"/>
        <v>RichmondEmergency hospital admissions due to falls in people aged 65 and over2018/19Persons65+ yrs</v>
      </c>
      <c r="D10">
        <v>22401</v>
      </c>
      <c r="E10" t="s">
        <v>29</v>
      </c>
      <c r="F10" t="s">
        <v>30</v>
      </c>
      <c r="G10" t="s">
        <v>31</v>
      </c>
      <c r="H10" t="s">
        <v>32</v>
      </c>
      <c r="I10" t="s">
        <v>33</v>
      </c>
      <c r="J10" t="s">
        <v>34</v>
      </c>
      <c r="K10" t="s">
        <v>35</v>
      </c>
      <c r="L10" t="s">
        <v>36</v>
      </c>
      <c r="O10" t="s">
        <v>50</v>
      </c>
      <c r="P10">
        <v>2751.01</v>
      </c>
      <c r="Q10">
        <v>2567.5972200000001</v>
      </c>
      <c r="R10">
        <v>2944.02045</v>
      </c>
      <c r="S10">
        <v>2466.19488</v>
      </c>
      <c r="T10">
        <v>3057.9512500000001</v>
      </c>
      <c r="U10">
        <v>845</v>
      </c>
      <c r="V10">
        <v>30275</v>
      </c>
      <c r="Y10" t="s">
        <v>49</v>
      </c>
      <c r="Z10" t="s">
        <v>39</v>
      </c>
      <c r="AA10">
        <v>20180000</v>
      </c>
      <c r="AD10" t="s">
        <v>40</v>
      </c>
    </row>
    <row r="11" spans="1:30">
      <c r="A11">
        <f t="shared" si="0"/>
        <v>20190000</v>
      </c>
      <c r="B11" t="str">
        <f t="shared" si="1"/>
        <v>Richmond22401Persons65+ yrs</v>
      </c>
      <c r="C11" t="str">
        <f t="shared" si="2"/>
        <v>RichmondEmergency hospital admissions due to falls in people aged 65 and over2019/20Persons65+ yrs</v>
      </c>
      <c r="D11">
        <v>22401</v>
      </c>
      <c r="E11" t="s">
        <v>29</v>
      </c>
      <c r="F11" t="s">
        <v>30</v>
      </c>
      <c r="G11" t="s">
        <v>31</v>
      </c>
      <c r="H11" t="s">
        <v>32</v>
      </c>
      <c r="I11" t="s">
        <v>33</v>
      </c>
      <c r="J11" t="s">
        <v>34</v>
      </c>
      <c r="K11" t="s">
        <v>35</v>
      </c>
      <c r="L11" t="s">
        <v>36</v>
      </c>
      <c r="O11" t="s">
        <v>51</v>
      </c>
      <c r="P11">
        <v>2652.26</v>
      </c>
      <c r="Q11">
        <v>2474.0606299999999</v>
      </c>
      <c r="R11">
        <v>2839.87192</v>
      </c>
      <c r="S11">
        <v>2375.5867899999998</v>
      </c>
      <c r="T11">
        <v>2950.6449899999998</v>
      </c>
      <c r="U11">
        <v>825</v>
      </c>
      <c r="V11">
        <v>30790</v>
      </c>
      <c r="Y11" t="s">
        <v>49</v>
      </c>
      <c r="Z11" t="s">
        <v>39</v>
      </c>
      <c r="AA11">
        <v>20190000</v>
      </c>
      <c r="AD11" t="s">
        <v>40</v>
      </c>
    </row>
    <row r="12" spans="1:30">
      <c r="A12">
        <f t="shared" si="0"/>
        <v>20200000</v>
      </c>
      <c r="B12" t="str">
        <f t="shared" si="1"/>
        <v>Richmond22401Persons65+ yrs</v>
      </c>
      <c r="C12" t="str">
        <f t="shared" si="2"/>
        <v>RichmondEmergency hospital admissions due to falls in people aged 65 and over2020/21Persons65+ yrs</v>
      </c>
      <c r="D12">
        <v>22401</v>
      </c>
      <c r="E12" t="s">
        <v>29</v>
      </c>
      <c r="F12" t="s">
        <v>30</v>
      </c>
      <c r="G12" t="s">
        <v>31</v>
      </c>
      <c r="H12" t="s">
        <v>32</v>
      </c>
      <c r="I12" t="s">
        <v>33</v>
      </c>
      <c r="J12" t="s">
        <v>34</v>
      </c>
      <c r="K12" t="s">
        <v>35</v>
      </c>
      <c r="L12" t="s">
        <v>36</v>
      </c>
      <c r="O12" t="s">
        <v>52</v>
      </c>
      <c r="P12">
        <v>2245.9699999999998</v>
      </c>
      <c r="Q12">
        <v>2083.8695200000002</v>
      </c>
      <c r="R12">
        <v>2417.31023</v>
      </c>
      <c r="S12">
        <v>1994.59294</v>
      </c>
      <c r="T12">
        <v>2518.6566499999999</v>
      </c>
      <c r="U12">
        <v>715</v>
      </c>
      <c r="V12">
        <v>31225</v>
      </c>
      <c r="Y12" t="s">
        <v>49</v>
      </c>
      <c r="Z12" t="s">
        <v>39</v>
      </c>
      <c r="AA12">
        <v>20200000</v>
      </c>
      <c r="AD12" t="s">
        <v>40</v>
      </c>
    </row>
    <row r="13" spans="1:30">
      <c r="A13">
        <f t="shared" si="0"/>
        <v>20210000</v>
      </c>
      <c r="B13" t="str">
        <f t="shared" si="1"/>
        <v>Richmond22401Persons65+ yrs</v>
      </c>
      <c r="C13" t="str">
        <f t="shared" si="2"/>
        <v>RichmondEmergency hospital admissions due to falls in people aged 65 and over2021/22Persons65+ yrs</v>
      </c>
      <c r="D13">
        <v>22401</v>
      </c>
      <c r="E13" t="s">
        <v>29</v>
      </c>
      <c r="F13" t="s">
        <v>30</v>
      </c>
      <c r="G13" t="s">
        <v>31</v>
      </c>
      <c r="H13" t="s">
        <v>32</v>
      </c>
      <c r="I13" t="s">
        <v>33</v>
      </c>
      <c r="J13" t="s">
        <v>34</v>
      </c>
      <c r="K13" t="s">
        <v>35</v>
      </c>
      <c r="L13" t="s">
        <v>36</v>
      </c>
      <c r="O13" t="s">
        <v>53</v>
      </c>
      <c r="P13">
        <v>2563.3000000000002</v>
      </c>
      <c r="Q13">
        <v>2390.7061399999998</v>
      </c>
      <c r="R13">
        <v>2745.0457999999999</v>
      </c>
      <c r="S13">
        <v>2295.3488299999999</v>
      </c>
      <c r="T13">
        <v>2852.3671599999998</v>
      </c>
      <c r="U13">
        <v>820</v>
      </c>
      <c r="V13">
        <v>31651</v>
      </c>
      <c r="Y13" t="s">
        <v>49</v>
      </c>
      <c r="Z13" t="s">
        <v>39</v>
      </c>
      <c r="AA13">
        <v>20210000</v>
      </c>
      <c r="AD13" t="s">
        <v>40</v>
      </c>
    </row>
    <row r="14" spans="1:30">
      <c r="A14">
        <f t="shared" si="0"/>
        <v>20100000</v>
      </c>
      <c r="B14" t="str">
        <f t="shared" si="1"/>
        <v>England22401Persons65+ yrs</v>
      </c>
      <c r="C14" t="str">
        <f t="shared" si="2"/>
        <v>EnglandEmergency hospital admissions due to falls in people aged 65 and over2010/11Persons65+ yrs</v>
      </c>
      <c r="D14">
        <v>22401</v>
      </c>
      <c r="E14" t="s">
        <v>29</v>
      </c>
      <c r="F14" t="s">
        <v>30</v>
      </c>
      <c r="G14" t="s">
        <v>31</v>
      </c>
      <c r="H14" t="s">
        <v>30</v>
      </c>
      <c r="I14" t="s">
        <v>31</v>
      </c>
      <c r="J14" t="s">
        <v>31</v>
      </c>
      <c r="K14" t="s">
        <v>35</v>
      </c>
      <c r="L14" t="s">
        <v>36</v>
      </c>
      <c r="O14" t="s">
        <v>37</v>
      </c>
      <c r="P14">
        <v>2125.8000000000002</v>
      </c>
      <c r="Q14">
        <v>2116.0712195104002</v>
      </c>
      <c r="R14">
        <v>2135.5528919396102</v>
      </c>
      <c r="U14">
        <v>185677</v>
      </c>
      <c r="V14">
        <v>8563615</v>
      </c>
      <c r="Y14" t="s">
        <v>42</v>
      </c>
      <c r="Z14" t="s">
        <v>39</v>
      </c>
      <c r="AA14">
        <v>20100000</v>
      </c>
      <c r="AD14" t="s">
        <v>40</v>
      </c>
    </row>
    <row r="15" spans="1:30">
      <c r="A15">
        <f t="shared" si="0"/>
        <v>20110000</v>
      </c>
      <c r="B15" t="str">
        <f t="shared" si="1"/>
        <v>England22401Persons65+ yrs</v>
      </c>
      <c r="C15" t="str">
        <f t="shared" si="2"/>
        <v>EnglandEmergency hospital admissions due to falls in people aged 65 and over2011/12Persons65+ yrs</v>
      </c>
      <c r="D15">
        <v>22401</v>
      </c>
      <c r="E15" t="s">
        <v>29</v>
      </c>
      <c r="F15" t="s">
        <v>30</v>
      </c>
      <c r="G15" t="s">
        <v>31</v>
      </c>
      <c r="H15" t="s">
        <v>30</v>
      </c>
      <c r="I15" t="s">
        <v>31</v>
      </c>
      <c r="J15" t="s">
        <v>31</v>
      </c>
      <c r="K15" t="s">
        <v>35</v>
      </c>
      <c r="L15" t="s">
        <v>36</v>
      </c>
      <c r="O15" t="s">
        <v>41</v>
      </c>
      <c r="P15">
        <v>2128.5</v>
      </c>
      <c r="Q15">
        <v>2118.8959450008101</v>
      </c>
      <c r="R15">
        <v>2138.1294893374702</v>
      </c>
      <c r="U15">
        <v>190393</v>
      </c>
      <c r="V15">
        <v>8729667</v>
      </c>
      <c r="Y15" t="s">
        <v>42</v>
      </c>
      <c r="Z15" t="s">
        <v>39</v>
      </c>
      <c r="AA15">
        <v>20110000</v>
      </c>
      <c r="AD15" t="s">
        <v>40</v>
      </c>
    </row>
    <row r="16" spans="1:30">
      <c r="A16">
        <f t="shared" si="0"/>
        <v>20120000</v>
      </c>
      <c r="B16" t="str">
        <f t="shared" si="1"/>
        <v>England22401Persons65+ yrs</v>
      </c>
      <c r="C16" t="str">
        <f t="shared" si="2"/>
        <v>EnglandEmergency hospital admissions due to falls in people aged 65 and over2012/13Persons65+ yrs</v>
      </c>
      <c r="D16">
        <v>22401</v>
      </c>
      <c r="E16" t="s">
        <v>29</v>
      </c>
      <c r="F16" t="s">
        <v>30</v>
      </c>
      <c r="G16" t="s">
        <v>31</v>
      </c>
      <c r="H16" t="s">
        <v>30</v>
      </c>
      <c r="I16" t="s">
        <v>31</v>
      </c>
      <c r="J16" t="s">
        <v>31</v>
      </c>
      <c r="K16" t="s">
        <v>35</v>
      </c>
      <c r="L16" t="s">
        <v>36</v>
      </c>
      <c r="O16" t="s">
        <v>43</v>
      </c>
      <c r="P16">
        <v>2099.58</v>
      </c>
      <c r="Q16">
        <v>2090.1790799999999</v>
      </c>
      <c r="R16">
        <v>2109.0182399999999</v>
      </c>
      <c r="S16">
        <v>2084.77097</v>
      </c>
      <c r="T16">
        <v>2114.4679900000001</v>
      </c>
      <c r="U16">
        <v>192836</v>
      </c>
      <c r="V16">
        <v>9046937</v>
      </c>
      <c r="Y16" t="s">
        <v>42</v>
      </c>
      <c r="Z16" t="s">
        <v>39</v>
      </c>
      <c r="AA16">
        <v>20120000</v>
      </c>
      <c r="AD16" t="s">
        <v>40</v>
      </c>
    </row>
    <row r="17" spans="1:30">
      <c r="A17">
        <f t="shared" si="0"/>
        <v>20130000</v>
      </c>
      <c r="B17" t="str">
        <f t="shared" si="1"/>
        <v>England22401Persons65+ yrs</v>
      </c>
      <c r="C17" t="str">
        <f t="shared" si="2"/>
        <v>EnglandEmergency hospital admissions due to falls in people aged 65 and over2013/14Persons65+ yrs</v>
      </c>
      <c r="D17">
        <v>22401</v>
      </c>
      <c r="E17" t="s">
        <v>29</v>
      </c>
      <c r="F17" t="s">
        <v>30</v>
      </c>
      <c r="G17" t="s">
        <v>31</v>
      </c>
      <c r="H17" t="s">
        <v>30</v>
      </c>
      <c r="I17" t="s">
        <v>31</v>
      </c>
      <c r="J17" t="s">
        <v>31</v>
      </c>
      <c r="K17" t="s">
        <v>35</v>
      </c>
      <c r="L17" t="s">
        <v>36</v>
      </c>
      <c r="O17" t="s">
        <v>44</v>
      </c>
      <c r="P17">
        <v>2160.17</v>
      </c>
      <c r="Q17">
        <v>2150.72316</v>
      </c>
      <c r="R17">
        <v>2169.6499100000001</v>
      </c>
      <c r="S17">
        <v>2145.28935</v>
      </c>
      <c r="T17">
        <v>2175.1245899999999</v>
      </c>
      <c r="U17">
        <v>202007</v>
      </c>
      <c r="V17">
        <v>9284401</v>
      </c>
      <c r="Y17" t="s">
        <v>42</v>
      </c>
      <c r="Z17" t="s">
        <v>39</v>
      </c>
      <c r="AA17">
        <v>20130000</v>
      </c>
      <c r="AD17" t="s">
        <v>40</v>
      </c>
    </row>
    <row r="18" spans="1:30">
      <c r="A18">
        <f t="shared" si="0"/>
        <v>20140000</v>
      </c>
      <c r="B18" t="str">
        <f t="shared" si="1"/>
        <v>England22401Persons65+ yrs</v>
      </c>
      <c r="C18" t="str">
        <f t="shared" si="2"/>
        <v>EnglandEmergency hospital admissions due to falls in people aged 65 and over2014/15Persons65+ yrs</v>
      </c>
      <c r="D18">
        <v>22401</v>
      </c>
      <c r="E18" t="s">
        <v>29</v>
      </c>
      <c r="F18" t="s">
        <v>30</v>
      </c>
      <c r="G18" t="s">
        <v>31</v>
      </c>
      <c r="H18" t="s">
        <v>30</v>
      </c>
      <c r="I18" t="s">
        <v>31</v>
      </c>
      <c r="J18" t="s">
        <v>31</v>
      </c>
      <c r="K18" t="s">
        <v>35</v>
      </c>
      <c r="L18" t="s">
        <v>36</v>
      </c>
      <c r="O18" t="s">
        <v>45</v>
      </c>
      <c r="P18">
        <v>2208.59</v>
      </c>
      <c r="Q18">
        <v>2199.1638800000001</v>
      </c>
      <c r="R18">
        <v>2218.0554099999999</v>
      </c>
      <c r="S18">
        <v>2193.7396399999998</v>
      </c>
      <c r="T18">
        <v>2223.5194999999999</v>
      </c>
      <c r="U18">
        <v>211643</v>
      </c>
      <c r="V18">
        <v>9504466</v>
      </c>
      <c r="Y18" t="s">
        <v>42</v>
      </c>
      <c r="Z18" t="s">
        <v>39</v>
      </c>
      <c r="AA18">
        <v>20140000</v>
      </c>
      <c r="AD18" t="s">
        <v>40</v>
      </c>
    </row>
    <row r="19" spans="1:30">
      <c r="A19">
        <f t="shared" si="0"/>
        <v>20150000</v>
      </c>
      <c r="B19" t="str">
        <f t="shared" si="1"/>
        <v>England22401Persons65+ yrs</v>
      </c>
      <c r="C19" t="str">
        <f t="shared" si="2"/>
        <v>EnglandEmergency hospital admissions due to falls in people aged 65 and over2015/16Persons65+ yrs</v>
      </c>
      <c r="D19">
        <v>22401</v>
      </c>
      <c r="E19" t="s">
        <v>29</v>
      </c>
      <c r="F19" t="s">
        <v>30</v>
      </c>
      <c r="G19" t="s">
        <v>31</v>
      </c>
      <c r="H19" t="s">
        <v>30</v>
      </c>
      <c r="I19" t="s">
        <v>31</v>
      </c>
      <c r="J19" t="s">
        <v>31</v>
      </c>
      <c r="K19" t="s">
        <v>35</v>
      </c>
      <c r="L19" t="s">
        <v>36</v>
      </c>
      <c r="O19" t="s">
        <v>46</v>
      </c>
      <c r="P19">
        <v>2183.8000000000002</v>
      </c>
      <c r="Q19">
        <v>2174.4819299999999</v>
      </c>
      <c r="R19">
        <v>2193.14597</v>
      </c>
      <c r="S19">
        <v>2169.123</v>
      </c>
      <c r="T19">
        <v>2198.5442499999999</v>
      </c>
      <c r="U19">
        <v>211928</v>
      </c>
      <c r="V19">
        <v>9661335</v>
      </c>
      <c r="Y19" t="s">
        <v>42</v>
      </c>
      <c r="Z19" t="s">
        <v>39</v>
      </c>
      <c r="AA19">
        <v>20150000</v>
      </c>
      <c r="AD19" t="s">
        <v>40</v>
      </c>
    </row>
    <row r="20" spans="1:30">
      <c r="A20">
        <f t="shared" si="0"/>
        <v>20160000</v>
      </c>
      <c r="B20" t="str">
        <f t="shared" si="1"/>
        <v>England22401Persons65+ yrs</v>
      </c>
      <c r="C20" t="str">
        <f t="shared" si="2"/>
        <v>EnglandEmergency hospital admissions due to falls in people aged 65 and over2016/17Persons65+ yrs</v>
      </c>
      <c r="D20">
        <v>22401</v>
      </c>
      <c r="E20" t="s">
        <v>29</v>
      </c>
      <c r="F20" t="s">
        <v>30</v>
      </c>
      <c r="G20" t="s">
        <v>31</v>
      </c>
      <c r="H20" t="s">
        <v>30</v>
      </c>
      <c r="I20" t="s">
        <v>31</v>
      </c>
      <c r="J20" t="s">
        <v>31</v>
      </c>
      <c r="K20" t="s">
        <v>35</v>
      </c>
      <c r="L20" t="s">
        <v>36</v>
      </c>
      <c r="O20" t="s">
        <v>47</v>
      </c>
      <c r="P20">
        <v>2132.63</v>
      </c>
      <c r="Q20">
        <v>2123.5001000000002</v>
      </c>
      <c r="R20">
        <v>2141.7863900000002</v>
      </c>
      <c r="S20">
        <v>2118.2496999999998</v>
      </c>
      <c r="T20">
        <v>2147.0754700000002</v>
      </c>
      <c r="U20">
        <v>210553</v>
      </c>
      <c r="V20">
        <v>9816615</v>
      </c>
      <c r="Y20" t="s">
        <v>42</v>
      </c>
      <c r="Z20" t="s">
        <v>39</v>
      </c>
      <c r="AA20">
        <v>20160000</v>
      </c>
      <c r="AD20" t="s">
        <v>40</v>
      </c>
    </row>
    <row r="21" spans="1:30">
      <c r="A21">
        <f t="shared" si="0"/>
        <v>20170000</v>
      </c>
      <c r="B21" t="str">
        <f t="shared" si="1"/>
        <v>England22401Persons65+ yrs</v>
      </c>
      <c r="C21" t="str">
        <f t="shared" si="2"/>
        <v>EnglandEmergency hospital admissions due to falls in people aged 65 and over2017/18Persons65+ yrs</v>
      </c>
      <c r="D21">
        <v>22401</v>
      </c>
      <c r="E21" t="s">
        <v>29</v>
      </c>
      <c r="F21" t="s">
        <v>30</v>
      </c>
      <c r="G21" t="s">
        <v>31</v>
      </c>
      <c r="H21" t="s">
        <v>30</v>
      </c>
      <c r="I21" t="s">
        <v>31</v>
      </c>
      <c r="J21" t="s">
        <v>31</v>
      </c>
      <c r="K21" t="s">
        <v>35</v>
      </c>
      <c r="L21" t="s">
        <v>36</v>
      </c>
      <c r="O21" t="s">
        <v>48</v>
      </c>
      <c r="P21">
        <v>2194.2199999999998</v>
      </c>
      <c r="Q21">
        <v>2185.0399699999998</v>
      </c>
      <c r="R21">
        <v>2203.4353299999998</v>
      </c>
      <c r="S21">
        <v>2179.7577700000002</v>
      </c>
      <c r="T21">
        <v>2208.7555900000002</v>
      </c>
      <c r="U21">
        <v>220160</v>
      </c>
      <c r="V21">
        <v>9950621</v>
      </c>
      <c r="Y21" t="s">
        <v>42</v>
      </c>
      <c r="Z21" t="s">
        <v>39</v>
      </c>
      <c r="AA21">
        <v>20170000</v>
      </c>
      <c r="AD21" t="s">
        <v>40</v>
      </c>
    </row>
    <row r="22" spans="1:30">
      <c r="A22">
        <f t="shared" si="0"/>
        <v>20180000</v>
      </c>
      <c r="B22" t="str">
        <f t="shared" si="1"/>
        <v>England22401Persons65+ yrs</v>
      </c>
      <c r="C22" t="str">
        <f t="shared" si="2"/>
        <v>EnglandEmergency hospital admissions due to falls in people aged 65 and over2018/19Persons65+ yrs</v>
      </c>
      <c r="D22">
        <v>22401</v>
      </c>
      <c r="E22" t="s">
        <v>29</v>
      </c>
      <c r="F22" t="s">
        <v>30</v>
      </c>
      <c r="G22" t="s">
        <v>31</v>
      </c>
      <c r="H22" t="s">
        <v>30</v>
      </c>
      <c r="I22" t="s">
        <v>31</v>
      </c>
      <c r="J22" t="s">
        <v>31</v>
      </c>
      <c r="K22" t="s">
        <v>35</v>
      </c>
      <c r="L22" t="s">
        <v>36</v>
      </c>
      <c r="O22" t="s">
        <v>50</v>
      </c>
      <c r="P22">
        <v>2228.1999999999998</v>
      </c>
      <c r="Q22">
        <v>2219.0071600000001</v>
      </c>
      <c r="R22">
        <v>2237.4161600000002</v>
      </c>
      <c r="S22">
        <v>2213.7207199999998</v>
      </c>
      <c r="T22">
        <v>2242.7401300000001</v>
      </c>
      <c r="U22">
        <v>226693</v>
      </c>
      <c r="V22">
        <v>10082761</v>
      </c>
      <c r="Y22" t="s">
        <v>42</v>
      </c>
      <c r="Z22" t="s">
        <v>39</v>
      </c>
      <c r="AA22">
        <v>20180000</v>
      </c>
      <c r="AD22" t="s">
        <v>40</v>
      </c>
    </row>
    <row r="23" spans="1:30">
      <c r="A23">
        <f t="shared" si="0"/>
        <v>20190000</v>
      </c>
      <c r="B23" t="str">
        <f t="shared" si="1"/>
        <v>England22401Persons65+ yrs</v>
      </c>
      <c r="C23" t="str">
        <f t="shared" si="2"/>
        <v>EnglandEmergency hospital admissions due to falls in people aged 65 and over2019/20Persons65+ yrs</v>
      </c>
      <c r="D23">
        <v>22401</v>
      </c>
      <c r="E23" t="s">
        <v>29</v>
      </c>
      <c r="F23" t="s">
        <v>30</v>
      </c>
      <c r="G23" t="s">
        <v>31</v>
      </c>
      <c r="H23" t="s">
        <v>30</v>
      </c>
      <c r="I23" t="s">
        <v>31</v>
      </c>
      <c r="J23" t="s">
        <v>31</v>
      </c>
      <c r="K23" t="s">
        <v>35</v>
      </c>
      <c r="L23" t="s">
        <v>36</v>
      </c>
      <c r="O23" t="s">
        <v>51</v>
      </c>
      <c r="P23">
        <v>2256.4499999999998</v>
      </c>
      <c r="Q23">
        <v>2247.3059400000002</v>
      </c>
      <c r="R23">
        <v>2265.61591</v>
      </c>
      <c r="S23">
        <v>2242.04756</v>
      </c>
      <c r="T23">
        <v>2270.9109600000002</v>
      </c>
      <c r="U23">
        <v>234793</v>
      </c>
      <c r="V23">
        <v>10243221</v>
      </c>
      <c r="Y23" t="s">
        <v>42</v>
      </c>
      <c r="Z23" t="s">
        <v>39</v>
      </c>
      <c r="AA23">
        <v>20190000</v>
      </c>
      <c r="AD23" t="s">
        <v>40</v>
      </c>
    </row>
    <row r="24" spans="1:30">
      <c r="A24">
        <f t="shared" si="0"/>
        <v>20200000</v>
      </c>
      <c r="B24" t="str">
        <f t="shared" si="1"/>
        <v>England22401Persons65+ yrs</v>
      </c>
      <c r="C24" t="str">
        <f t="shared" si="2"/>
        <v>EnglandEmergency hospital admissions due to falls in people aged 65 and over2020/21Persons65+ yrs</v>
      </c>
      <c r="D24">
        <v>22401</v>
      </c>
      <c r="E24" t="s">
        <v>29</v>
      </c>
      <c r="F24" t="s">
        <v>30</v>
      </c>
      <c r="G24" t="s">
        <v>31</v>
      </c>
      <c r="H24" t="s">
        <v>30</v>
      </c>
      <c r="I24" t="s">
        <v>31</v>
      </c>
      <c r="J24" t="s">
        <v>31</v>
      </c>
      <c r="K24" t="s">
        <v>35</v>
      </c>
      <c r="L24" t="s">
        <v>36</v>
      </c>
      <c r="O24" t="s">
        <v>52</v>
      </c>
      <c r="P24">
        <v>2062.02</v>
      </c>
      <c r="Q24">
        <v>2053.31664</v>
      </c>
      <c r="R24">
        <v>2070.7555499999999</v>
      </c>
      <c r="S24">
        <v>2048.3092799999999</v>
      </c>
      <c r="T24">
        <v>2075.7993299999998</v>
      </c>
      <c r="U24">
        <v>216075</v>
      </c>
      <c r="V24">
        <v>10332210</v>
      </c>
      <c r="Y24" t="s">
        <v>42</v>
      </c>
      <c r="Z24" t="s">
        <v>39</v>
      </c>
      <c r="AA24">
        <v>20200000</v>
      </c>
      <c r="AD24" t="s">
        <v>40</v>
      </c>
    </row>
    <row r="25" spans="1:30">
      <c r="A25">
        <f t="shared" si="0"/>
        <v>20210000</v>
      </c>
      <c r="B25" t="str">
        <f t="shared" si="1"/>
        <v>England22401Persons65+ yrs</v>
      </c>
      <c r="C25" t="str">
        <f t="shared" si="2"/>
        <v>EnglandEmergency hospital admissions due to falls in people aged 65 and over2021/22Persons65+ yrs</v>
      </c>
      <c r="D25">
        <v>22401</v>
      </c>
      <c r="E25" t="s">
        <v>29</v>
      </c>
      <c r="F25" t="s">
        <v>30</v>
      </c>
      <c r="G25" t="s">
        <v>31</v>
      </c>
      <c r="H25" t="s">
        <v>30</v>
      </c>
      <c r="I25" t="s">
        <v>31</v>
      </c>
      <c r="J25" t="s">
        <v>31</v>
      </c>
      <c r="K25" t="s">
        <v>35</v>
      </c>
      <c r="L25" t="s">
        <v>36</v>
      </c>
      <c r="O25" t="s">
        <v>53</v>
      </c>
      <c r="P25">
        <v>2099.86</v>
      </c>
      <c r="Q25">
        <v>2091.1428700000001</v>
      </c>
      <c r="R25">
        <v>2108.6107699999998</v>
      </c>
      <c r="S25">
        <v>2086.1268399999999</v>
      </c>
      <c r="T25">
        <v>2113.6626900000001</v>
      </c>
      <c r="U25">
        <v>223101</v>
      </c>
      <c r="V25">
        <v>10469044</v>
      </c>
      <c r="Y25" t="s">
        <v>42</v>
      </c>
      <c r="Z25" t="s">
        <v>39</v>
      </c>
      <c r="AA25">
        <v>20210000</v>
      </c>
      <c r="AD25" t="s">
        <v>40</v>
      </c>
    </row>
    <row r="26" spans="1:30">
      <c r="A26">
        <f t="shared" si="0"/>
        <v>20220000</v>
      </c>
      <c r="B26" t="str">
        <f t="shared" si="1"/>
        <v>England22401Persons65+ yrs</v>
      </c>
      <c r="C26" t="str">
        <f t="shared" si="2"/>
        <v>EnglandEmergency hospital admissions due to falls in people aged 65 and over2022/23Persons65+ yrs</v>
      </c>
      <c r="D26">
        <v>22401</v>
      </c>
      <c r="E26" t="s">
        <v>29</v>
      </c>
      <c r="F26" t="s">
        <v>30</v>
      </c>
      <c r="G26" t="s">
        <v>31</v>
      </c>
      <c r="H26" t="s">
        <v>30</v>
      </c>
      <c r="I26" t="s">
        <v>31</v>
      </c>
      <c r="J26" t="s">
        <v>31</v>
      </c>
      <c r="K26" t="s">
        <v>35</v>
      </c>
      <c r="L26" t="s">
        <v>36</v>
      </c>
      <c r="O26" t="s">
        <v>54</v>
      </c>
      <c r="P26">
        <v>1932.8</v>
      </c>
      <c r="Q26">
        <v>1924.52486</v>
      </c>
      <c r="R26">
        <v>1941.0967700000001</v>
      </c>
      <c r="S26">
        <v>1919.7667300000001</v>
      </c>
      <c r="T26">
        <v>1945.89</v>
      </c>
      <c r="U26">
        <v>209989</v>
      </c>
      <c r="V26">
        <v>10629867</v>
      </c>
      <c r="X26" t="s">
        <v>55</v>
      </c>
      <c r="Y26" t="s">
        <v>42</v>
      </c>
      <c r="Z26" t="s">
        <v>39</v>
      </c>
      <c r="AA26">
        <v>20220000</v>
      </c>
      <c r="AD26" t="s">
        <v>40</v>
      </c>
    </row>
    <row r="27" spans="1:30">
      <c r="A27">
        <f t="shared" si="0"/>
        <v>20100000</v>
      </c>
      <c r="B27" t="str">
        <f t="shared" si="1"/>
        <v>London22401Persons65+ yrs</v>
      </c>
      <c r="C27" t="str">
        <f t="shared" si="2"/>
        <v>LondonEmergency hospital admissions due to falls in people aged 65 and over2010/11Persons65+ yrs</v>
      </c>
      <c r="D27">
        <v>22401</v>
      </c>
      <c r="E27" t="s">
        <v>29</v>
      </c>
      <c r="F27" t="s">
        <v>30</v>
      </c>
      <c r="G27" t="s">
        <v>31</v>
      </c>
      <c r="H27" t="s">
        <v>56</v>
      </c>
      <c r="I27" t="s">
        <v>57</v>
      </c>
      <c r="J27" t="s">
        <v>58</v>
      </c>
      <c r="K27" t="s">
        <v>35</v>
      </c>
      <c r="L27" t="s">
        <v>36</v>
      </c>
      <c r="O27" t="s">
        <v>37</v>
      </c>
      <c r="P27">
        <v>2279.6999999999998</v>
      </c>
      <c r="Q27">
        <v>2248.7768092050101</v>
      </c>
      <c r="R27">
        <v>2310.9409019996701</v>
      </c>
      <c r="U27">
        <v>20959</v>
      </c>
      <c r="V27">
        <v>897161</v>
      </c>
      <c r="Y27" t="s">
        <v>49</v>
      </c>
      <c r="Z27" t="s">
        <v>39</v>
      </c>
      <c r="AA27">
        <v>20100000</v>
      </c>
      <c r="AD27" t="s">
        <v>40</v>
      </c>
    </row>
    <row r="28" spans="1:30">
      <c r="A28">
        <f t="shared" si="0"/>
        <v>20110000</v>
      </c>
      <c r="B28" t="str">
        <f t="shared" si="1"/>
        <v>London22401Persons65+ yrs</v>
      </c>
      <c r="C28" t="str">
        <f t="shared" si="2"/>
        <v>LondonEmergency hospital admissions due to falls in people aged 65 and over2011/12Persons65+ yrs</v>
      </c>
      <c r="D28">
        <v>22401</v>
      </c>
      <c r="E28" t="s">
        <v>29</v>
      </c>
      <c r="F28" t="s">
        <v>30</v>
      </c>
      <c r="G28" t="s">
        <v>31</v>
      </c>
      <c r="H28" t="s">
        <v>56</v>
      </c>
      <c r="I28" t="s">
        <v>57</v>
      </c>
      <c r="J28" t="s">
        <v>58</v>
      </c>
      <c r="K28" t="s">
        <v>35</v>
      </c>
      <c r="L28" t="s">
        <v>36</v>
      </c>
      <c r="O28" t="s">
        <v>41</v>
      </c>
      <c r="P28">
        <v>2372.9299999999998</v>
      </c>
      <c r="Q28">
        <v>2341.61600305212</v>
      </c>
      <c r="R28">
        <v>2404.5491929955701</v>
      </c>
      <c r="U28">
        <v>22135</v>
      </c>
      <c r="V28">
        <v>910130</v>
      </c>
      <c r="Y28" t="s">
        <v>49</v>
      </c>
      <c r="Z28" t="s">
        <v>39</v>
      </c>
      <c r="AA28">
        <v>20110000</v>
      </c>
      <c r="AD28" t="s">
        <v>40</v>
      </c>
    </row>
    <row r="29" spans="1:30">
      <c r="A29">
        <f t="shared" si="0"/>
        <v>20120000</v>
      </c>
      <c r="B29" t="str">
        <f t="shared" si="1"/>
        <v>London22401Persons65+ yrs</v>
      </c>
      <c r="C29" t="str">
        <f t="shared" si="2"/>
        <v>LondonEmergency hospital admissions due to falls in people aged 65 and over2012/13Persons65+ yrs</v>
      </c>
      <c r="D29">
        <v>22401</v>
      </c>
      <c r="E29" t="s">
        <v>29</v>
      </c>
      <c r="F29" t="s">
        <v>30</v>
      </c>
      <c r="G29" t="s">
        <v>31</v>
      </c>
      <c r="H29" t="s">
        <v>56</v>
      </c>
      <c r="I29" t="s">
        <v>57</v>
      </c>
      <c r="J29" t="s">
        <v>58</v>
      </c>
      <c r="K29" t="s">
        <v>35</v>
      </c>
      <c r="L29" t="s">
        <v>36</v>
      </c>
      <c r="O29" t="s">
        <v>43</v>
      </c>
      <c r="P29">
        <v>2340.1799999999998</v>
      </c>
      <c r="Q29">
        <v>2309.3909399999998</v>
      </c>
      <c r="R29">
        <v>2371.2740600000002</v>
      </c>
      <c r="S29">
        <v>2291.7789400000001</v>
      </c>
      <c r="T29">
        <v>2389.2886699999999</v>
      </c>
      <c r="U29">
        <v>22235</v>
      </c>
      <c r="V29">
        <v>933153</v>
      </c>
      <c r="Y29" t="s">
        <v>49</v>
      </c>
      <c r="Z29" t="s">
        <v>39</v>
      </c>
      <c r="AA29">
        <v>20120000</v>
      </c>
      <c r="AD29" t="s">
        <v>40</v>
      </c>
    </row>
    <row r="30" spans="1:30">
      <c r="A30">
        <f t="shared" si="0"/>
        <v>20130000</v>
      </c>
      <c r="B30" t="str">
        <f t="shared" si="1"/>
        <v>London22401Persons65+ yrs</v>
      </c>
      <c r="C30" t="str">
        <f t="shared" si="2"/>
        <v>LondonEmergency hospital admissions due to falls in people aged 65 and over2013/14Persons65+ yrs</v>
      </c>
      <c r="D30">
        <v>22401</v>
      </c>
      <c r="E30" t="s">
        <v>29</v>
      </c>
      <c r="F30" t="s">
        <v>30</v>
      </c>
      <c r="G30" t="s">
        <v>31</v>
      </c>
      <c r="H30" t="s">
        <v>56</v>
      </c>
      <c r="I30" t="s">
        <v>57</v>
      </c>
      <c r="J30" t="s">
        <v>58</v>
      </c>
      <c r="K30" t="s">
        <v>35</v>
      </c>
      <c r="L30" t="s">
        <v>36</v>
      </c>
      <c r="O30" t="s">
        <v>44</v>
      </c>
      <c r="P30">
        <v>2307.2399999999998</v>
      </c>
      <c r="Q30">
        <v>2276.9142499999998</v>
      </c>
      <c r="R30">
        <v>2337.8744299999998</v>
      </c>
      <c r="S30">
        <v>2259.5647899999999</v>
      </c>
      <c r="T30">
        <v>2355.6202699999999</v>
      </c>
      <c r="U30">
        <v>22255</v>
      </c>
      <c r="V30">
        <v>950602</v>
      </c>
      <c r="Y30" t="s">
        <v>49</v>
      </c>
      <c r="Z30" t="s">
        <v>39</v>
      </c>
      <c r="AA30">
        <v>20130000</v>
      </c>
      <c r="AD30" t="s">
        <v>40</v>
      </c>
    </row>
    <row r="31" spans="1:30">
      <c r="A31">
        <f t="shared" si="0"/>
        <v>20140000</v>
      </c>
      <c r="B31" t="str">
        <f t="shared" si="1"/>
        <v>London22401Persons65+ yrs</v>
      </c>
      <c r="C31" t="str">
        <f t="shared" si="2"/>
        <v>LondonEmergency hospital admissions due to falls in people aged 65 and over2014/15Persons65+ yrs</v>
      </c>
      <c r="D31">
        <v>22401</v>
      </c>
      <c r="E31" t="s">
        <v>29</v>
      </c>
      <c r="F31" t="s">
        <v>30</v>
      </c>
      <c r="G31" t="s">
        <v>31</v>
      </c>
      <c r="H31" t="s">
        <v>56</v>
      </c>
      <c r="I31" t="s">
        <v>57</v>
      </c>
      <c r="J31" t="s">
        <v>58</v>
      </c>
      <c r="K31" t="s">
        <v>35</v>
      </c>
      <c r="L31" t="s">
        <v>36</v>
      </c>
      <c r="O31" t="s">
        <v>45</v>
      </c>
      <c r="P31">
        <v>2367.33</v>
      </c>
      <c r="Q31">
        <v>2336.9048200000002</v>
      </c>
      <c r="R31">
        <v>2398.0501399999998</v>
      </c>
      <c r="S31">
        <v>2319.4976499999998</v>
      </c>
      <c r="T31">
        <v>2415.8461499999999</v>
      </c>
      <c r="U31">
        <v>23270</v>
      </c>
      <c r="V31">
        <v>966311</v>
      </c>
      <c r="Y31" t="s">
        <v>49</v>
      </c>
      <c r="Z31" t="s">
        <v>39</v>
      </c>
      <c r="AA31">
        <v>20140000</v>
      </c>
      <c r="AD31" t="s">
        <v>40</v>
      </c>
    </row>
    <row r="32" spans="1:30">
      <c r="A32">
        <f t="shared" si="0"/>
        <v>20150000</v>
      </c>
      <c r="B32" t="str">
        <f t="shared" si="1"/>
        <v>London22401Persons65+ yrs</v>
      </c>
      <c r="C32" t="str">
        <f t="shared" si="2"/>
        <v>LondonEmergency hospital admissions due to falls in people aged 65 and over2015/16Persons65+ yrs</v>
      </c>
      <c r="D32">
        <v>22401</v>
      </c>
      <c r="E32" t="s">
        <v>29</v>
      </c>
      <c r="F32" t="s">
        <v>30</v>
      </c>
      <c r="G32" t="s">
        <v>31</v>
      </c>
      <c r="H32" t="s">
        <v>56</v>
      </c>
      <c r="I32" t="s">
        <v>57</v>
      </c>
      <c r="J32" t="s">
        <v>58</v>
      </c>
      <c r="K32" t="s">
        <v>35</v>
      </c>
      <c r="L32" t="s">
        <v>36</v>
      </c>
      <c r="O32" t="s">
        <v>46</v>
      </c>
      <c r="P32">
        <v>2317.0100000000002</v>
      </c>
      <c r="Q32">
        <v>2287.01845</v>
      </c>
      <c r="R32">
        <v>2347.29045</v>
      </c>
      <c r="S32">
        <v>2269.8614600000001</v>
      </c>
      <c r="T32">
        <v>2364.8334300000001</v>
      </c>
      <c r="U32">
        <v>22945</v>
      </c>
      <c r="V32">
        <v>977005</v>
      </c>
      <c r="Y32" t="s">
        <v>49</v>
      </c>
      <c r="Z32" t="s">
        <v>39</v>
      </c>
      <c r="AA32">
        <v>20150000</v>
      </c>
      <c r="AD32" t="s">
        <v>40</v>
      </c>
    </row>
    <row r="33" spans="1:30">
      <c r="A33">
        <f t="shared" si="0"/>
        <v>20160000</v>
      </c>
      <c r="B33" t="str">
        <f t="shared" si="1"/>
        <v>London22401Persons65+ yrs</v>
      </c>
      <c r="C33" t="str">
        <f t="shared" si="2"/>
        <v>LondonEmergency hospital admissions due to falls in people aged 65 and over2016/17Persons65+ yrs</v>
      </c>
      <c r="D33">
        <v>22401</v>
      </c>
      <c r="E33" t="s">
        <v>29</v>
      </c>
      <c r="F33" t="s">
        <v>30</v>
      </c>
      <c r="G33" t="s">
        <v>31</v>
      </c>
      <c r="H33" t="s">
        <v>56</v>
      </c>
      <c r="I33" t="s">
        <v>57</v>
      </c>
      <c r="J33" t="s">
        <v>58</v>
      </c>
      <c r="K33" t="s">
        <v>35</v>
      </c>
      <c r="L33" t="s">
        <v>36</v>
      </c>
      <c r="O33" t="s">
        <v>47</v>
      </c>
      <c r="P33">
        <v>2284.98</v>
      </c>
      <c r="Q33">
        <v>2255.3724200000001</v>
      </c>
      <c r="R33">
        <v>2314.8814499999999</v>
      </c>
      <c r="S33">
        <v>2238.4328399999999</v>
      </c>
      <c r="T33">
        <v>2332.20253</v>
      </c>
      <c r="U33">
        <v>22895</v>
      </c>
      <c r="V33">
        <v>988898</v>
      </c>
      <c r="Y33" t="s">
        <v>49</v>
      </c>
      <c r="Z33" t="s">
        <v>39</v>
      </c>
      <c r="AA33">
        <v>20160000</v>
      </c>
      <c r="AD33" t="s">
        <v>40</v>
      </c>
    </row>
    <row r="34" spans="1:30">
      <c r="A34">
        <f t="shared" si="0"/>
        <v>20170000</v>
      </c>
      <c r="B34" t="str">
        <f t="shared" si="1"/>
        <v>London22401Persons65+ yrs</v>
      </c>
      <c r="C34" t="str">
        <f t="shared" si="2"/>
        <v>LondonEmergency hospital admissions due to falls in people aged 65 and over2017/18Persons65+ yrs</v>
      </c>
      <c r="D34">
        <v>22401</v>
      </c>
      <c r="E34" t="s">
        <v>29</v>
      </c>
      <c r="F34" t="s">
        <v>30</v>
      </c>
      <c r="G34" t="s">
        <v>31</v>
      </c>
      <c r="H34" t="s">
        <v>56</v>
      </c>
      <c r="I34" t="s">
        <v>57</v>
      </c>
      <c r="J34" t="s">
        <v>58</v>
      </c>
      <c r="K34" t="s">
        <v>35</v>
      </c>
      <c r="L34" t="s">
        <v>36</v>
      </c>
      <c r="O34" t="s">
        <v>48</v>
      </c>
      <c r="P34">
        <v>2428.5300000000002</v>
      </c>
      <c r="Q34">
        <v>2398.1980699999999</v>
      </c>
      <c r="R34">
        <v>2459.15832</v>
      </c>
      <c r="S34">
        <v>2380.8373900000001</v>
      </c>
      <c r="T34">
        <v>2476.8958400000001</v>
      </c>
      <c r="U34">
        <v>24630</v>
      </c>
      <c r="V34">
        <v>1000640</v>
      </c>
      <c r="Y34" t="s">
        <v>49</v>
      </c>
      <c r="Z34" t="s">
        <v>39</v>
      </c>
      <c r="AA34">
        <v>20170000</v>
      </c>
      <c r="AD34" t="s">
        <v>40</v>
      </c>
    </row>
    <row r="35" spans="1:30">
      <c r="A35">
        <f t="shared" si="0"/>
        <v>20180000</v>
      </c>
      <c r="B35" t="str">
        <f t="shared" si="1"/>
        <v>London22401Persons65+ yrs</v>
      </c>
      <c r="C35" t="str">
        <f t="shared" si="2"/>
        <v>LondonEmergency hospital admissions due to falls in people aged 65 and over2018/19Persons65+ yrs</v>
      </c>
      <c r="D35">
        <v>22401</v>
      </c>
      <c r="E35" t="s">
        <v>29</v>
      </c>
      <c r="F35" t="s">
        <v>30</v>
      </c>
      <c r="G35" t="s">
        <v>31</v>
      </c>
      <c r="H35" t="s">
        <v>56</v>
      </c>
      <c r="I35" t="s">
        <v>57</v>
      </c>
      <c r="J35" t="s">
        <v>58</v>
      </c>
      <c r="K35" t="s">
        <v>35</v>
      </c>
      <c r="L35" t="s">
        <v>36</v>
      </c>
      <c r="O35" t="s">
        <v>50</v>
      </c>
      <c r="P35">
        <v>2476.7600000000002</v>
      </c>
      <c r="Q35">
        <v>2446.2902399999998</v>
      </c>
      <c r="R35">
        <v>2507.5103899999999</v>
      </c>
      <c r="S35">
        <v>2428.8522200000002</v>
      </c>
      <c r="T35">
        <v>2525.3210800000002</v>
      </c>
      <c r="U35">
        <v>25395</v>
      </c>
      <c r="V35">
        <v>1013298</v>
      </c>
      <c r="Y35" t="s">
        <v>49</v>
      </c>
      <c r="Z35" t="s">
        <v>39</v>
      </c>
      <c r="AA35">
        <v>20180000</v>
      </c>
      <c r="AD35" t="s">
        <v>40</v>
      </c>
    </row>
    <row r="36" spans="1:30">
      <c r="A36">
        <f t="shared" si="0"/>
        <v>20190000</v>
      </c>
      <c r="B36" t="str">
        <f t="shared" si="1"/>
        <v>London22401Persons65+ yrs</v>
      </c>
      <c r="C36" t="str">
        <f t="shared" si="2"/>
        <v>LondonEmergency hospital admissions due to falls in people aged 65 and over2019/20Persons65+ yrs</v>
      </c>
      <c r="D36">
        <v>22401</v>
      </c>
      <c r="E36" t="s">
        <v>29</v>
      </c>
      <c r="F36" t="s">
        <v>30</v>
      </c>
      <c r="G36" t="s">
        <v>31</v>
      </c>
      <c r="H36" t="s">
        <v>56</v>
      </c>
      <c r="I36" t="s">
        <v>57</v>
      </c>
      <c r="J36" t="s">
        <v>58</v>
      </c>
      <c r="K36" t="s">
        <v>35</v>
      </c>
      <c r="L36" t="s">
        <v>36</v>
      </c>
      <c r="O36" t="s">
        <v>51</v>
      </c>
      <c r="P36">
        <v>2359.9</v>
      </c>
      <c r="Q36">
        <v>2330.4191700000001</v>
      </c>
      <c r="R36">
        <v>2389.6531500000001</v>
      </c>
      <c r="S36">
        <v>2313.55015</v>
      </c>
      <c r="T36">
        <v>2406.8884200000002</v>
      </c>
      <c r="U36">
        <v>24615</v>
      </c>
      <c r="V36">
        <v>1028707</v>
      </c>
      <c r="Y36" t="s">
        <v>49</v>
      </c>
      <c r="Z36" t="s">
        <v>39</v>
      </c>
      <c r="AA36">
        <v>20190000</v>
      </c>
      <c r="AD36" t="s">
        <v>40</v>
      </c>
    </row>
    <row r="37" spans="1:30">
      <c r="A37">
        <f t="shared" si="0"/>
        <v>20200000</v>
      </c>
      <c r="B37" t="str">
        <f t="shared" si="1"/>
        <v>London22401Persons65+ yrs</v>
      </c>
      <c r="C37" t="str">
        <f t="shared" si="2"/>
        <v>LondonEmergency hospital admissions due to falls in people aged 65 and over2020/21Persons65+ yrs</v>
      </c>
      <c r="D37">
        <v>22401</v>
      </c>
      <c r="E37" t="s">
        <v>29</v>
      </c>
      <c r="F37" t="s">
        <v>30</v>
      </c>
      <c r="G37" t="s">
        <v>31</v>
      </c>
      <c r="H37" t="s">
        <v>56</v>
      </c>
      <c r="I37" t="s">
        <v>57</v>
      </c>
      <c r="J37" t="s">
        <v>58</v>
      </c>
      <c r="K37" t="s">
        <v>35</v>
      </c>
      <c r="L37" t="s">
        <v>36</v>
      </c>
      <c r="O37" t="s">
        <v>52</v>
      </c>
      <c r="P37">
        <v>2021.05</v>
      </c>
      <c r="Q37">
        <v>1993.7769499999999</v>
      </c>
      <c r="R37">
        <v>2048.5945400000001</v>
      </c>
      <c r="S37">
        <v>1978.1813299999999</v>
      </c>
      <c r="T37">
        <v>2064.5564399999998</v>
      </c>
      <c r="U37">
        <v>21075</v>
      </c>
      <c r="V37">
        <v>1037618</v>
      </c>
      <c r="Y37" t="s">
        <v>38</v>
      </c>
      <c r="Z37" t="s">
        <v>39</v>
      </c>
      <c r="AA37">
        <v>20200000</v>
      </c>
      <c r="AD37" t="s">
        <v>40</v>
      </c>
    </row>
    <row r="38" spans="1:30">
      <c r="A38">
        <f t="shared" si="0"/>
        <v>20210000</v>
      </c>
      <c r="B38" t="str">
        <f t="shared" si="1"/>
        <v>London22401Persons65+ yrs</v>
      </c>
      <c r="C38" t="str">
        <f t="shared" si="2"/>
        <v>LondonEmergency hospital admissions due to falls in people aged 65 and over2021/22Persons65+ yrs</v>
      </c>
      <c r="D38">
        <v>22401</v>
      </c>
      <c r="E38" t="s">
        <v>29</v>
      </c>
      <c r="F38" t="s">
        <v>30</v>
      </c>
      <c r="G38" t="s">
        <v>31</v>
      </c>
      <c r="H38" t="s">
        <v>56</v>
      </c>
      <c r="I38" t="s">
        <v>57</v>
      </c>
      <c r="J38" t="s">
        <v>58</v>
      </c>
      <c r="K38" t="s">
        <v>35</v>
      </c>
      <c r="L38" t="s">
        <v>36</v>
      </c>
      <c r="O38" t="s">
        <v>53</v>
      </c>
      <c r="P38">
        <v>2187.09</v>
      </c>
      <c r="Q38">
        <v>2158.83788</v>
      </c>
      <c r="R38">
        <v>2215.6099100000001</v>
      </c>
      <c r="S38">
        <v>2142.6770299999998</v>
      </c>
      <c r="T38">
        <v>2232.1340599999999</v>
      </c>
      <c r="U38">
        <v>22980</v>
      </c>
      <c r="V38">
        <v>1050904</v>
      </c>
      <c r="Y38" t="s">
        <v>49</v>
      </c>
      <c r="Z38" t="s">
        <v>39</v>
      </c>
      <c r="AA38">
        <v>20210000</v>
      </c>
      <c r="AD38" t="s">
        <v>40</v>
      </c>
    </row>
    <row r="39" spans="1:30">
      <c r="A39">
        <f t="shared" si="0"/>
        <v>20220000</v>
      </c>
      <c r="B39" t="str">
        <f t="shared" si="1"/>
        <v>London22401Persons65+ yrs</v>
      </c>
      <c r="C39" t="str">
        <f t="shared" si="2"/>
        <v>LondonEmergency hospital admissions due to falls in people aged 65 and over2022/23Persons65+ yrs</v>
      </c>
      <c r="D39">
        <v>22401</v>
      </c>
      <c r="E39" t="s">
        <v>29</v>
      </c>
      <c r="F39" t="s">
        <v>30</v>
      </c>
      <c r="G39" t="s">
        <v>31</v>
      </c>
      <c r="H39" t="s">
        <v>56</v>
      </c>
      <c r="I39" t="s">
        <v>57</v>
      </c>
      <c r="J39" t="s">
        <v>58</v>
      </c>
      <c r="K39" t="s">
        <v>35</v>
      </c>
      <c r="L39" t="s">
        <v>36</v>
      </c>
      <c r="O39" t="s">
        <v>54</v>
      </c>
      <c r="P39">
        <v>2070.5500000000002</v>
      </c>
      <c r="Q39">
        <v>2043.3545300000001</v>
      </c>
      <c r="R39">
        <v>2098.0174400000001</v>
      </c>
      <c r="S39">
        <v>2027.79765</v>
      </c>
      <c r="T39">
        <v>2113.9303799999998</v>
      </c>
      <c r="U39">
        <v>22180</v>
      </c>
      <c r="V39">
        <v>1070555</v>
      </c>
      <c r="X39" t="s">
        <v>55</v>
      </c>
      <c r="Y39" t="s">
        <v>49</v>
      </c>
      <c r="Z39" t="s">
        <v>39</v>
      </c>
      <c r="AA39">
        <v>20220000</v>
      </c>
      <c r="AD39" t="s">
        <v>40</v>
      </c>
    </row>
    <row r="40" spans="1:30">
      <c r="A40">
        <f t="shared" si="0"/>
        <v>20220000</v>
      </c>
      <c r="B40" t="str">
        <f t="shared" si="1"/>
        <v>Hounslow22401Persons65+ yrs</v>
      </c>
      <c r="C40" t="str">
        <f t="shared" si="2"/>
        <v>HounslowEmergency hospital admissions due to falls in people aged 65 and over2022/23Persons65+ yrs</v>
      </c>
      <c r="D40">
        <v>22401</v>
      </c>
      <c r="E40" t="s">
        <v>29</v>
      </c>
      <c r="F40" t="s">
        <v>30</v>
      </c>
      <c r="G40" t="s">
        <v>31</v>
      </c>
      <c r="H40" t="s">
        <v>59</v>
      </c>
      <c r="I40" t="s">
        <v>60</v>
      </c>
      <c r="J40" t="s">
        <v>34</v>
      </c>
      <c r="K40" t="s">
        <v>35</v>
      </c>
      <c r="L40" t="s">
        <v>36</v>
      </c>
      <c r="O40" t="s">
        <v>54</v>
      </c>
      <c r="P40">
        <v>3098.4712399999999</v>
      </c>
      <c r="Q40">
        <v>2911.9926399999999</v>
      </c>
      <c r="R40">
        <v>3293.7315100000001</v>
      </c>
      <c r="S40">
        <v>2808.4662899999998</v>
      </c>
      <c r="T40">
        <v>3408.7359099999999</v>
      </c>
      <c r="U40">
        <v>1035</v>
      </c>
      <c r="V40">
        <v>34936</v>
      </c>
      <c r="X40" t="s">
        <v>61</v>
      </c>
      <c r="Y40" t="s">
        <v>49</v>
      </c>
      <c r="Z40" t="s">
        <v>39</v>
      </c>
      <c r="AA40">
        <v>20220000</v>
      </c>
      <c r="AD40" t="s">
        <v>40</v>
      </c>
    </row>
    <row r="41" spans="1:30">
      <c r="A41">
        <f t="shared" si="0"/>
        <v>20220000</v>
      </c>
      <c r="B41" t="str">
        <f t="shared" si="1"/>
        <v>Ealing22401Persons65+ yrs</v>
      </c>
      <c r="C41" t="str">
        <f t="shared" si="2"/>
        <v>EalingEmergency hospital admissions due to falls in people aged 65 and over2022/23Persons65+ yrs</v>
      </c>
      <c r="D41">
        <v>22401</v>
      </c>
      <c r="E41" t="s">
        <v>29</v>
      </c>
      <c r="F41" t="s">
        <v>30</v>
      </c>
      <c r="G41" t="s">
        <v>31</v>
      </c>
      <c r="H41" t="s">
        <v>62</v>
      </c>
      <c r="I41" t="s">
        <v>63</v>
      </c>
      <c r="J41" t="s">
        <v>34</v>
      </c>
      <c r="K41" t="s">
        <v>35</v>
      </c>
      <c r="L41" t="s">
        <v>36</v>
      </c>
      <c r="O41" t="s">
        <v>54</v>
      </c>
      <c r="P41">
        <v>2820.8060599999999</v>
      </c>
      <c r="Q41">
        <v>2667.0141400000002</v>
      </c>
      <c r="R41">
        <v>2981.1302900000001</v>
      </c>
      <c r="S41">
        <v>2581.3172399999999</v>
      </c>
      <c r="T41">
        <v>3075.3700399999998</v>
      </c>
      <c r="U41">
        <v>1265</v>
      </c>
      <c r="V41">
        <v>46090</v>
      </c>
      <c r="X41" t="s">
        <v>61</v>
      </c>
      <c r="Y41" t="s">
        <v>49</v>
      </c>
      <c r="Z41" t="s">
        <v>39</v>
      </c>
      <c r="AA41">
        <v>20220000</v>
      </c>
      <c r="AD41" t="s">
        <v>40</v>
      </c>
    </row>
    <row r="42" spans="1:30">
      <c r="A42">
        <f t="shared" si="0"/>
        <v>20220000</v>
      </c>
      <c r="B42" t="str">
        <f t="shared" si="1"/>
        <v>Harrow22401Persons65+ yrs</v>
      </c>
      <c r="C42" t="str">
        <f t="shared" si="2"/>
        <v>HarrowEmergency hospital admissions due to falls in people aged 65 and over2022/23Persons65+ yrs</v>
      </c>
      <c r="D42">
        <v>22401</v>
      </c>
      <c r="E42" t="s">
        <v>29</v>
      </c>
      <c r="F42" t="s">
        <v>30</v>
      </c>
      <c r="G42" t="s">
        <v>31</v>
      </c>
      <c r="H42" t="s">
        <v>64</v>
      </c>
      <c r="I42" t="s">
        <v>65</v>
      </c>
      <c r="J42" t="s">
        <v>34</v>
      </c>
      <c r="K42" t="s">
        <v>35</v>
      </c>
      <c r="L42" t="s">
        <v>36</v>
      </c>
      <c r="O42" t="s">
        <v>54</v>
      </c>
      <c r="P42">
        <v>2581.5471899999998</v>
      </c>
      <c r="Q42">
        <v>2430.5745900000002</v>
      </c>
      <c r="R42">
        <v>2739.4172800000001</v>
      </c>
      <c r="S42">
        <v>2346.66536</v>
      </c>
      <c r="T42">
        <v>2832.34339</v>
      </c>
      <c r="U42">
        <v>1100</v>
      </c>
      <c r="V42">
        <v>41194</v>
      </c>
      <c r="X42" t="s">
        <v>61</v>
      </c>
      <c r="Y42" t="s">
        <v>49</v>
      </c>
      <c r="Z42" t="s">
        <v>39</v>
      </c>
      <c r="AA42">
        <v>20220000</v>
      </c>
      <c r="AD42" t="s">
        <v>40</v>
      </c>
    </row>
    <row r="43" spans="1:30">
      <c r="A43">
        <f t="shared" si="0"/>
        <v>20220000</v>
      </c>
      <c r="B43" t="str">
        <f t="shared" si="1"/>
        <v>Hammersmith and Fulham22401Persons65+ yrs</v>
      </c>
      <c r="C43" t="str">
        <f t="shared" si="2"/>
        <v>Hammersmith and FulhamEmergency hospital admissions due to falls in people aged 65 and over2022/23Persons65+ yrs</v>
      </c>
      <c r="D43">
        <v>22401</v>
      </c>
      <c r="E43" t="s">
        <v>29</v>
      </c>
      <c r="F43" t="s">
        <v>30</v>
      </c>
      <c r="G43" t="s">
        <v>31</v>
      </c>
      <c r="H43" t="s">
        <v>66</v>
      </c>
      <c r="I43" t="s">
        <v>67</v>
      </c>
      <c r="J43" t="s">
        <v>34</v>
      </c>
      <c r="K43" t="s">
        <v>35</v>
      </c>
      <c r="L43" t="s">
        <v>36</v>
      </c>
      <c r="O43" t="s">
        <v>54</v>
      </c>
      <c r="P43">
        <v>2469.4717000000001</v>
      </c>
      <c r="Q43">
        <v>2247.0194799999999</v>
      </c>
      <c r="R43">
        <v>2707.8950100000002</v>
      </c>
      <c r="S43">
        <v>2125.9380799999999</v>
      </c>
      <c r="T43">
        <v>2849.7892499999998</v>
      </c>
      <c r="U43">
        <v>455</v>
      </c>
      <c r="V43">
        <v>19446</v>
      </c>
      <c r="X43" t="s">
        <v>61</v>
      </c>
      <c r="Y43" t="s">
        <v>49</v>
      </c>
      <c r="Z43" t="s">
        <v>39</v>
      </c>
      <c r="AA43">
        <v>20220000</v>
      </c>
      <c r="AD43" t="s">
        <v>40</v>
      </c>
    </row>
    <row r="44" spans="1:30">
      <c r="A44">
        <f t="shared" si="0"/>
        <v>20220000</v>
      </c>
      <c r="B44" t="str">
        <f t="shared" si="1"/>
        <v>Brent22401Persons65+ yrs</v>
      </c>
      <c r="C44" t="str">
        <f t="shared" si="2"/>
        <v>BrentEmergency hospital admissions due to falls in people aged 65 and over2022/23Persons65+ yrs</v>
      </c>
      <c r="D44">
        <v>22401</v>
      </c>
      <c r="E44" t="s">
        <v>29</v>
      </c>
      <c r="F44" t="s">
        <v>30</v>
      </c>
      <c r="G44" t="s">
        <v>31</v>
      </c>
      <c r="H44" t="s">
        <v>68</v>
      </c>
      <c r="I44" t="s">
        <v>69</v>
      </c>
      <c r="J44" t="s">
        <v>34</v>
      </c>
      <c r="K44" t="s">
        <v>35</v>
      </c>
      <c r="L44" t="s">
        <v>36</v>
      </c>
      <c r="O44" t="s">
        <v>54</v>
      </c>
      <c r="P44">
        <v>2449.1942199999999</v>
      </c>
      <c r="Q44">
        <v>2297.9936899999998</v>
      </c>
      <c r="R44">
        <v>2607.6944899999999</v>
      </c>
      <c r="S44">
        <v>2214.13231</v>
      </c>
      <c r="T44">
        <v>2701.0955600000002</v>
      </c>
      <c r="U44">
        <v>985</v>
      </c>
      <c r="V44">
        <v>40672</v>
      </c>
      <c r="X44" t="s">
        <v>61</v>
      </c>
      <c r="Y44" t="s">
        <v>49</v>
      </c>
      <c r="Z44" t="s">
        <v>39</v>
      </c>
      <c r="AA44">
        <v>20220000</v>
      </c>
      <c r="AD44" t="s">
        <v>40</v>
      </c>
    </row>
    <row r="45" spans="1:30">
      <c r="A45">
        <f t="shared" si="0"/>
        <v>20220000</v>
      </c>
      <c r="B45" t="str">
        <f t="shared" si="1"/>
        <v>Richmond22401Persons65+ yrs</v>
      </c>
      <c r="C45" t="str">
        <f t="shared" si="2"/>
        <v>RichmondEmergency hospital admissions due to falls in people aged 65 and over2022/23Persons65+ yrs</v>
      </c>
      <c r="D45">
        <v>22401</v>
      </c>
      <c r="E45" t="s">
        <v>29</v>
      </c>
      <c r="F45" t="s">
        <v>30</v>
      </c>
      <c r="G45" t="s">
        <v>31</v>
      </c>
      <c r="H45" t="s">
        <v>32</v>
      </c>
      <c r="I45" t="s">
        <v>33</v>
      </c>
      <c r="J45" t="s">
        <v>34</v>
      </c>
      <c r="K45" t="s">
        <v>35</v>
      </c>
      <c r="L45" t="s">
        <v>36</v>
      </c>
      <c r="O45" t="s">
        <v>54</v>
      </c>
      <c r="P45">
        <v>2444.3755799999999</v>
      </c>
      <c r="Q45">
        <v>2278.22084</v>
      </c>
      <c r="R45">
        <v>2619.4388100000001</v>
      </c>
      <c r="S45">
        <v>2186.4587000000001</v>
      </c>
      <c r="T45">
        <v>2722.8355299999998</v>
      </c>
      <c r="U45">
        <v>805</v>
      </c>
      <c r="V45">
        <v>32323</v>
      </c>
      <c r="X45" t="s">
        <v>61</v>
      </c>
      <c r="Y45" t="s">
        <v>49</v>
      </c>
      <c r="Z45" t="s">
        <v>39</v>
      </c>
      <c r="AA45">
        <v>20220000</v>
      </c>
      <c r="AD45" t="s">
        <v>40</v>
      </c>
    </row>
    <row r="46" spans="1:30">
      <c r="A46">
        <f t="shared" si="0"/>
        <v>20220000</v>
      </c>
      <c r="B46" t="str">
        <f t="shared" si="1"/>
        <v>Kensington and Chelsea22401Persons65+ yrs</v>
      </c>
      <c r="C46" t="str">
        <f t="shared" si="2"/>
        <v>Kensington and ChelseaEmergency hospital admissions due to falls in people aged 65 and over2022/23Persons65+ yrs</v>
      </c>
      <c r="D46">
        <v>22401</v>
      </c>
      <c r="E46" t="s">
        <v>29</v>
      </c>
      <c r="F46" t="s">
        <v>30</v>
      </c>
      <c r="G46" t="s">
        <v>31</v>
      </c>
      <c r="H46" t="s">
        <v>70</v>
      </c>
      <c r="I46" t="s">
        <v>71</v>
      </c>
      <c r="J46" t="s">
        <v>34</v>
      </c>
      <c r="K46" t="s">
        <v>35</v>
      </c>
      <c r="L46" t="s">
        <v>36</v>
      </c>
      <c r="O46" t="s">
        <v>54</v>
      </c>
      <c r="P46">
        <v>2418.8872999999999</v>
      </c>
      <c r="Q46">
        <v>2212.26413</v>
      </c>
      <c r="R46">
        <v>2639.5958999999998</v>
      </c>
      <c r="S46">
        <v>2099.4726999999998</v>
      </c>
      <c r="T46">
        <v>2770.7507900000001</v>
      </c>
      <c r="U46">
        <v>505</v>
      </c>
      <c r="V46">
        <v>21287</v>
      </c>
      <c r="X46" t="s">
        <v>61</v>
      </c>
      <c r="Y46" t="s">
        <v>49</v>
      </c>
      <c r="Z46" t="s">
        <v>39</v>
      </c>
      <c r="AA46">
        <v>20220000</v>
      </c>
      <c r="AD46" t="s">
        <v>40</v>
      </c>
    </row>
    <row r="47" spans="1:30">
      <c r="A47">
        <f t="shared" si="0"/>
        <v>20220000</v>
      </c>
      <c r="B47" t="str">
        <f t="shared" si="1"/>
        <v>Camden22401Persons65+ yrs</v>
      </c>
      <c r="C47" t="str">
        <f t="shared" si="2"/>
        <v>CamdenEmergency hospital admissions due to falls in people aged 65 and over2022/23Persons65+ yrs</v>
      </c>
      <c r="D47">
        <v>22401</v>
      </c>
      <c r="E47" t="s">
        <v>29</v>
      </c>
      <c r="F47" t="s">
        <v>30</v>
      </c>
      <c r="G47" t="s">
        <v>31</v>
      </c>
      <c r="H47" t="s">
        <v>72</v>
      </c>
      <c r="I47" t="s">
        <v>73</v>
      </c>
      <c r="J47" t="s">
        <v>34</v>
      </c>
      <c r="K47" t="s">
        <v>35</v>
      </c>
      <c r="L47" t="s">
        <v>36</v>
      </c>
      <c r="O47" t="s">
        <v>54</v>
      </c>
      <c r="P47">
        <v>2385.9725600000002</v>
      </c>
      <c r="Q47">
        <v>2197.5855799999999</v>
      </c>
      <c r="R47">
        <v>2586.1770499999998</v>
      </c>
      <c r="S47">
        <v>2094.30116</v>
      </c>
      <c r="T47">
        <v>2704.8782500000002</v>
      </c>
      <c r="U47">
        <v>595</v>
      </c>
      <c r="V47">
        <v>25378</v>
      </c>
      <c r="X47" t="s">
        <v>55</v>
      </c>
      <c r="Y47" t="s">
        <v>49</v>
      </c>
      <c r="Z47" t="s">
        <v>39</v>
      </c>
      <c r="AA47">
        <v>20220000</v>
      </c>
      <c r="AD47" t="s">
        <v>40</v>
      </c>
    </row>
    <row r="48" spans="1:30">
      <c r="A48">
        <f t="shared" si="0"/>
        <v>20220000</v>
      </c>
      <c r="B48" t="str">
        <f t="shared" si="1"/>
        <v>Islington22401Persons65+ yrs</v>
      </c>
      <c r="C48" t="str">
        <f t="shared" si="2"/>
        <v>IslingtonEmergency hospital admissions due to falls in people aged 65 and over2022/23Persons65+ yrs</v>
      </c>
      <c r="D48">
        <v>22401</v>
      </c>
      <c r="E48" t="s">
        <v>29</v>
      </c>
      <c r="F48" t="s">
        <v>30</v>
      </c>
      <c r="G48" t="s">
        <v>31</v>
      </c>
      <c r="H48" t="s">
        <v>74</v>
      </c>
      <c r="I48" t="s">
        <v>75</v>
      </c>
      <c r="J48" t="s">
        <v>34</v>
      </c>
      <c r="K48" t="s">
        <v>35</v>
      </c>
      <c r="L48" t="s">
        <v>36</v>
      </c>
      <c r="O48" t="s">
        <v>54</v>
      </c>
      <c r="P48">
        <v>2212.2394899999999</v>
      </c>
      <c r="Q48">
        <v>2005.56835</v>
      </c>
      <c r="R48">
        <v>2434.3192399999998</v>
      </c>
      <c r="S48">
        <v>1893.32394</v>
      </c>
      <c r="T48">
        <v>2566.6368900000002</v>
      </c>
      <c r="U48">
        <v>425</v>
      </c>
      <c r="V48">
        <v>20698</v>
      </c>
      <c r="X48" t="s">
        <v>55</v>
      </c>
      <c r="Y48" t="s">
        <v>49</v>
      </c>
      <c r="Z48" t="s">
        <v>39</v>
      </c>
      <c r="AA48">
        <v>20220000</v>
      </c>
      <c r="AD48" t="s">
        <v>40</v>
      </c>
    </row>
    <row r="49" spans="1:30">
      <c r="A49">
        <f t="shared" si="0"/>
        <v>20220000</v>
      </c>
      <c r="B49" t="str">
        <f t="shared" si="1"/>
        <v>Wandsworth22401Persons65+ yrs</v>
      </c>
      <c r="C49" t="str">
        <f t="shared" si="2"/>
        <v>WandsworthEmergency hospital admissions due to falls in people aged 65 and over2022/23Persons65+ yrs</v>
      </c>
      <c r="D49">
        <v>22401</v>
      </c>
      <c r="E49" t="s">
        <v>29</v>
      </c>
      <c r="F49" t="s">
        <v>30</v>
      </c>
      <c r="G49" t="s">
        <v>31</v>
      </c>
      <c r="H49" t="s">
        <v>76</v>
      </c>
      <c r="I49" t="s">
        <v>77</v>
      </c>
      <c r="J49" t="s">
        <v>34</v>
      </c>
      <c r="K49" t="s">
        <v>35</v>
      </c>
      <c r="L49" t="s">
        <v>36</v>
      </c>
      <c r="O49" t="s">
        <v>54</v>
      </c>
      <c r="P49">
        <v>2187.4295499999998</v>
      </c>
      <c r="Q49">
        <v>2028.83834</v>
      </c>
      <c r="R49">
        <v>2355.11915</v>
      </c>
      <c r="S49">
        <v>1941.5161499999999</v>
      </c>
      <c r="T49">
        <v>2454.3184999999999</v>
      </c>
      <c r="U49">
        <v>705</v>
      </c>
      <c r="V49">
        <v>32313</v>
      </c>
      <c r="X49" t="s">
        <v>55</v>
      </c>
      <c r="Y49" t="s">
        <v>49</v>
      </c>
      <c r="Z49" t="s">
        <v>39</v>
      </c>
      <c r="AA49">
        <v>20220000</v>
      </c>
      <c r="AD49" t="s">
        <v>40</v>
      </c>
    </row>
    <row r="50" spans="1:30">
      <c r="A50">
        <f t="shared" si="0"/>
        <v>20220000</v>
      </c>
      <c r="B50" t="str">
        <f t="shared" si="1"/>
        <v>Bromley22401Persons65+ yrs</v>
      </c>
      <c r="C50" t="str">
        <f t="shared" si="2"/>
        <v>BromleyEmergency hospital admissions due to falls in people aged 65 and over2022/23Persons65+ yrs</v>
      </c>
      <c r="D50">
        <v>22401</v>
      </c>
      <c r="E50" t="s">
        <v>29</v>
      </c>
      <c r="F50" t="s">
        <v>30</v>
      </c>
      <c r="G50" t="s">
        <v>31</v>
      </c>
      <c r="H50" t="s">
        <v>78</v>
      </c>
      <c r="I50" t="s">
        <v>79</v>
      </c>
      <c r="J50" t="s">
        <v>34</v>
      </c>
      <c r="K50" t="s">
        <v>35</v>
      </c>
      <c r="L50" t="s">
        <v>36</v>
      </c>
      <c r="O50" t="s">
        <v>54</v>
      </c>
      <c r="P50">
        <v>2088.0906599999998</v>
      </c>
      <c r="Q50">
        <v>1977.3490300000001</v>
      </c>
      <c r="R50">
        <v>2203.3926499999998</v>
      </c>
      <c r="S50">
        <v>1915.5766699999999</v>
      </c>
      <c r="T50">
        <v>2271.1299399999998</v>
      </c>
      <c r="U50">
        <v>1345</v>
      </c>
      <c r="V50">
        <v>58788</v>
      </c>
      <c r="X50" t="s">
        <v>61</v>
      </c>
      <c r="Y50" t="s">
        <v>49</v>
      </c>
      <c r="Z50" t="s">
        <v>39</v>
      </c>
      <c r="AA50">
        <v>20220000</v>
      </c>
      <c r="AD50" t="s">
        <v>40</v>
      </c>
    </row>
    <row r="51" spans="1:30">
      <c r="A51">
        <f t="shared" si="0"/>
        <v>20220000</v>
      </c>
      <c r="B51" t="str">
        <f t="shared" si="1"/>
        <v>Greenwich22401Persons65+ yrs</v>
      </c>
      <c r="C51" t="str">
        <f t="shared" si="2"/>
        <v>GreenwichEmergency hospital admissions due to falls in people aged 65 and over2022/23Persons65+ yrs</v>
      </c>
      <c r="D51">
        <v>22401</v>
      </c>
      <c r="E51" t="s">
        <v>29</v>
      </c>
      <c r="F51" t="s">
        <v>30</v>
      </c>
      <c r="G51" t="s">
        <v>31</v>
      </c>
      <c r="H51" t="s">
        <v>80</v>
      </c>
      <c r="I51" t="s">
        <v>81</v>
      </c>
      <c r="J51" t="s">
        <v>34</v>
      </c>
      <c r="K51" t="s">
        <v>35</v>
      </c>
      <c r="L51" t="s">
        <v>36</v>
      </c>
      <c r="O51" t="s">
        <v>54</v>
      </c>
      <c r="P51">
        <v>2076.7636499999999</v>
      </c>
      <c r="Q51">
        <v>1914.3066200000001</v>
      </c>
      <c r="R51">
        <v>2249.28087</v>
      </c>
      <c r="S51">
        <v>1825.1811600000001</v>
      </c>
      <c r="T51">
        <v>2351.5318200000002</v>
      </c>
      <c r="U51">
        <v>610</v>
      </c>
      <c r="V51">
        <v>30904</v>
      </c>
      <c r="X51" t="s">
        <v>61</v>
      </c>
      <c r="Y51" t="s">
        <v>42</v>
      </c>
      <c r="Z51" t="s">
        <v>39</v>
      </c>
      <c r="AA51">
        <v>20220000</v>
      </c>
      <c r="AD51" t="s">
        <v>40</v>
      </c>
    </row>
    <row r="52" spans="1:30">
      <c r="A52">
        <f t="shared" si="0"/>
        <v>20220000</v>
      </c>
      <c r="B52" t="str">
        <f t="shared" si="1"/>
        <v>Kingston22401Persons65+ yrs</v>
      </c>
      <c r="C52" t="str">
        <f t="shared" si="2"/>
        <v>KingstonEmergency hospital admissions due to falls in people aged 65 and over2022/23Persons65+ yrs</v>
      </c>
      <c r="D52">
        <v>22401</v>
      </c>
      <c r="E52" t="s">
        <v>29</v>
      </c>
      <c r="F52" t="s">
        <v>30</v>
      </c>
      <c r="G52" t="s">
        <v>31</v>
      </c>
      <c r="H52" t="s">
        <v>82</v>
      </c>
      <c r="I52" t="s">
        <v>83</v>
      </c>
      <c r="J52" t="s">
        <v>34</v>
      </c>
      <c r="K52" t="s">
        <v>35</v>
      </c>
      <c r="L52" t="s">
        <v>36</v>
      </c>
      <c r="O52" t="s">
        <v>54</v>
      </c>
      <c r="P52">
        <v>2057.8032800000001</v>
      </c>
      <c r="Q52">
        <v>1886.45379</v>
      </c>
      <c r="R52">
        <v>2240.5225500000001</v>
      </c>
      <c r="S52">
        <v>1792.7819099999999</v>
      </c>
      <c r="T52">
        <v>2349.0206800000001</v>
      </c>
      <c r="U52">
        <v>530</v>
      </c>
      <c r="V52">
        <v>24901</v>
      </c>
      <c r="X52" t="s">
        <v>55</v>
      </c>
      <c r="Y52" t="s">
        <v>42</v>
      </c>
      <c r="Z52" t="s">
        <v>39</v>
      </c>
      <c r="AA52">
        <v>20220000</v>
      </c>
      <c r="AD52" t="s">
        <v>40</v>
      </c>
    </row>
    <row r="53" spans="1:30">
      <c r="A53">
        <f t="shared" si="0"/>
        <v>20220000</v>
      </c>
      <c r="B53" t="str">
        <f t="shared" si="1"/>
        <v>Lewisham22401Persons65+ yrs</v>
      </c>
      <c r="C53" t="str">
        <f t="shared" si="2"/>
        <v>LewishamEmergency hospital admissions due to falls in people aged 65 and over2022/23Persons65+ yrs</v>
      </c>
      <c r="D53">
        <v>22401</v>
      </c>
      <c r="E53" t="s">
        <v>29</v>
      </c>
      <c r="F53" t="s">
        <v>30</v>
      </c>
      <c r="G53" t="s">
        <v>31</v>
      </c>
      <c r="H53" t="s">
        <v>84</v>
      </c>
      <c r="I53" t="s">
        <v>85</v>
      </c>
      <c r="J53" t="s">
        <v>34</v>
      </c>
      <c r="K53" t="s">
        <v>35</v>
      </c>
      <c r="L53" t="s">
        <v>36</v>
      </c>
      <c r="O53" t="s">
        <v>54</v>
      </c>
      <c r="P53">
        <v>2053.4029999999998</v>
      </c>
      <c r="Q53">
        <v>1889.54105</v>
      </c>
      <c r="R53">
        <v>2227.6256100000001</v>
      </c>
      <c r="S53">
        <v>1799.73838</v>
      </c>
      <c r="T53">
        <v>2330.9436799999999</v>
      </c>
      <c r="U53">
        <v>585</v>
      </c>
      <c r="V53">
        <v>29596</v>
      </c>
      <c r="X53" t="s">
        <v>61</v>
      </c>
      <c r="Y53" t="s">
        <v>42</v>
      </c>
      <c r="Z53" t="s">
        <v>39</v>
      </c>
      <c r="AA53">
        <v>20220000</v>
      </c>
      <c r="AD53" t="s">
        <v>40</v>
      </c>
    </row>
    <row r="54" spans="1:30">
      <c r="A54">
        <f t="shared" si="0"/>
        <v>20220000</v>
      </c>
      <c r="B54" t="str">
        <f t="shared" si="1"/>
        <v>Hillingdon22401Persons65+ yrs</v>
      </c>
      <c r="C54" t="str">
        <f t="shared" si="2"/>
        <v>HillingdonEmergency hospital admissions due to falls in people aged 65 and over2022/23Persons65+ yrs</v>
      </c>
      <c r="D54">
        <v>22401</v>
      </c>
      <c r="E54" t="s">
        <v>29</v>
      </c>
      <c r="F54" t="s">
        <v>30</v>
      </c>
      <c r="G54" t="s">
        <v>31</v>
      </c>
      <c r="H54" t="s">
        <v>86</v>
      </c>
      <c r="I54" t="s">
        <v>87</v>
      </c>
      <c r="J54" t="s">
        <v>34</v>
      </c>
      <c r="K54" t="s">
        <v>35</v>
      </c>
      <c r="L54" t="s">
        <v>36</v>
      </c>
      <c r="O54" t="s">
        <v>54</v>
      </c>
      <c r="P54">
        <v>2049.3562099999999</v>
      </c>
      <c r="Q54">
        <v>1916.7524000000001</v>
      </c>
      <c r="R54">
        <v>2188.6921600000001</v>
      </c>
      <c r="S54">
        <v>1843.3521499999999</v>
      </c>
      <c r="T54">
        <v>2270.8876700000001</v>
      </c>
      <c r="U54">
        <v>895</v>
      </c>
      <c r="V54">
        <v>41897</v>
      </c>
      <c r="W54" t="s">
        <v>88</v>
      </c>
      <c r="X54" t="s">
        <v>55</v>
      </c>
      <c r="Y54" t="s">
        <v>42</v>
      </c>
      <c r="Z54" t="s">
        <v>39</v>
      </c>
      <c r="AA54">
        <v>20220000</v>
      </c>
      <c r="AD54" t="s">
        <v>40</v>
      </c>
    </row>
    <row r="55" spans="1:30">
      <c r="A55">
        <f t="shared" si="0"/>
        <v>20220000</v>
      </c>
      <c r="B55" t="str">
        <f t="shared" si="1"/>
        <v>Sutton22401Persons65+ yrs</v>
      </c>
      <c r="C55" t="str">
        <f t="shared" si="2"/>
        <v>SuttonEmergency hospital admissions due to falls in people aged 65 and over2022/23Persons65+ yrs</v>
      </c>
      <c r="D55">
        <v>22401</v>
      </c>
      <c r="E55" t="s">
        <v>29</v>
      </c>
      <c r="F55" t="s">
        <v>30</v>
      </c>
      <c r="G55" t="s">
        <v>31</v>
      </c>
      <c r="H55" t="s">
        <v>89</v>
      </c>
      <c r="I55" t="s">
        <v>90</v>
      </c>
      <c r="J55" t="s">
        <v>34</v>
      </c>
      <c r="K55" t="s">
        <v>35</v>
      </c>
      <c r="L55" t="s">
        <v>36</v>
      </c>
      <c r="O55" t="s">
        <v>54</v>
      </c>
      <c r="P55">
        <v>2035.1761300000001</v>
      </c>
      <c r="Q55">
        <v>1885.64285</v>
      </c>
      <c r="R55">
        <v>2193.3968100000002</v>
      </c>
      <c r="S55">
        <v>1803.35592</v>
      </c>
      <c r="T55">
        <v>2287.0233899999998</v>
      </c>
      <c r="U55">
        <v>690</v>
      </c>
      <c r="V55">
        <v>32184</v>
      </c>
      <c r="X55" t="s">
        <v>55</v>
      </c>
      <c r="Y55" t="s">
        <v>42</v>
      </c>
      <c r="Z55" t="s">
        <v>39</v>
      </c>
      <c r="AA55">
        <v>20220000</v>
      </c>
      <c r="AD55" t="s">
        <v>40</v>
      </c>
    </row>
    <row r="56" spans="1:30">
      <c r="A56">
        <f t="shared" si="0"/>
        <v>20220000</v>
      </c>
      <c r="B56" t="str">
        <f t="shared" si="1"/>
        <v>Lambeth22401Persons65+ yrs</v>
      </c>
      <c r="C56" t="str">
        <f t="shared" si="2"/>
        <v>LambethEmergency hospital admissions due to falls in people aged 65 and over2022/23Persons65+ yrs</v>
      </c>
      <c r="D56">
        <v>22401</v>
      </c>
      <c r="E56" t="s">
        <v>29</v>
      </c>
      <c r="F56" t="s">
        <v>30</v>
      </c>
      <c r="G56" t="s">
        <v>31</v>
      </c>
      <c r="H56" t="s">
        <v>91</v>
      </c>
      <c r="I56" t="s">
        <v>92</v>
      </c>
      <c r="J56" t="s">
        <v>34</v>
      </c>
      <c r="K56" t="s">
        <v>35</v>
      </c>
      <c r="L56" t="s">
        <v>36</v>
      </c>
      <c r="O56" t="s">
        <v>54</v>
      </c>
      <c r="P56">
        <v>1960.9151199999999</v>
      </c>
      <c r="Q56">
        <v>1794.5609099999999</v>
      </c>
      <c r="R56">
        <v>2138.4724500000002</v>
      </c>
      <c r="S56">
        <v>1703.6916799999999</v>
      </c>
      <c r="T56">
        <v>2243.94884</v>
      </c>
      <c r="U56">
        <v>515</v>
      </c>
      <c r="V56">
        <v>28344</v>
      </c>
      <c r="X56" t="s">
        <v>55</v>
      </c>
      <c r="Y56" t="s">
        <v>42</v>
      </c>
      <c r="Z56" t="s">
        <v>39</v>
      </c>
      <c r="AA56">
        <v>20220000</v>
      </c>
      <c r="AD56" t="s">
        <v>40</v>
      </c>
    </row>
    <row r="57" spans="1:30">
      <c r="A57">
        <f t="shared" si="0"/>
        <v>20220000</v>
      </c>
      <c r="B57" t="str">
        <f t="shared" si="1"/>
        <v>Barnet22401Persons65+ yrs</v>
      </c>
      <c r="C57" t="str">
        <f t="shared" si="2"/>
        <v>BarnetEmergency hospital admissions due to falls in people aged 65 and over2022/23Persons65+ yrs</v>
      </c>
      <c r="D57">
        <v>22401</v>
      </c>
      <c r="E57" t="s">
        <v>29</v>
      </c>
      <c r="F57" t="s">
        <v>30</v>
      </c>
      <c r="G57" t="s">
        <v>31</v>
      </c>
      <c r="H57" t="s">
        <v>93</v>
      </c>
      <c r="I57" t="s">
        <v>94</v>
      </c>
      <c r="J57" t="s">
        <v>34</v>
      </c>
      <c r="K57" t="s">
        <v>35</v>
      </c>
      <c r="L57" t="s">
        <v>36</v>
      </c>
      <c r="O57" t="s">
        <v>54</v>
      </c>
      <c r="P57">
        <v>1960.27044</v>
      </c>
      <c r="Q57">
        <v>1850.7479000000001</v>
      </c>
      <c r="R57">
        <v>2074.5619900000002</v>
      </c>
      <c r="S57">
        <v>1789.77142</v>
      </c>
      <c r="T57">
        <v>2141.77448</v>
      </c>
      <c r="U57">
        <v>1205</v>
      </c>
      <c r="V57">
        <v>57672</v>
      </c>
      <c r="X57" t="s">
        <v>55</v>
      </c>
      <c r="Y57" t="s">
        <v>42</v>
      </c>
      <c r="Z57" t="s">
        <v>39</v>
      </c>
      <c r="AA57">
        <v>20220000</v>
      </c>
      <c r="AD57" t="s">
        <v>40</v>
      </c>
    </row>
    <row r="58" spans="1:30">
      <c r="A58">
        <f t="shared" si="0"/>
        <v>20220000</v>
      </c>
      <c r="B58" t="str">
        <f t="shared" si="1"/>
        <v>Southwark22401Persons65+ yrs</v>
      </c>
      <c r="C58" t="str">
        <f t="shared" si="2"/>
        <v>SouthwarkEmergency hospital admissions due to falls in people aged 65 and over2022/23Persons65+ yrs</v>
      </c>
      <c r="D58">
        <v>22401</v>
      </c>
      <c r="E58" t="s">
        <v>29</v>
      </c>
      <c r="F58" t="s">
        <v>30</v>
      </c>
      <c r="G58" t="s">
        <v>31</v>
      </c>
      <c r="H58" t="s">
        <v>95</v>
      </c>
      <c r="I58" t="s">
        <v>96</v>
      </c>
      <c r="J58" t="s">
        <v>34</v>
      </c>
      <c r="K58" t="s">
        <v>35</v>
      </c>
      <c r="L58" t="s">
        <v>36</v>
      </c>
      <c r="O58" t="s">
        <v>54</v>
      </c>
      <c r="P58">
        <v>1948.05043</v>
      </c>
      <c r="Q58">
        <v>1777.32385</v>
      </c>
      <c r="R58">
        <v>2130.6873599999999</v>
      </c>
      <c r="S58">
        <v>1684.24604</v>
      </c>
      <c r="T58">
        <v>2239.28998</v>
      </c>
      <c r="U58">
        <v>485</v>
      </c>
      <c r="V58">
        <v>26854</v>
      </c>
      <c r="X58" t="s">
        <v>55</v>
      </c>
      <c r="Y58" t="s">
        <v>42</v>
      </c>
      <c r="Z58" t="s">
        <v>39</v>
      </c>
      <c r="AA58">
        <v>20220000</v>
      </c>
      <c r="AD58" t="s">
        <v>40</v>
      </c>
    </row>
    <row r="59" spans="1:30">
      <c r="A59">
        <f t="shared" si="0"/>
        <v>20220000</v>
      </c>
      <c r="B59" t="str">
        <f t="shared" si="1"/>
        <v>Bexley22401Persons65+ yrs</v>
      </c>
      <c r="C59" t="str">
        <f t="shared" si="2"/>
        <v>BexleyEmergency hospital admissions due to falls in people aged 65 and over2022/23Persons65+ yrs</v>
      </c>
      <c r="D59">
        <v>22401</v>
      </c>
      <c r="E59" t="s">
        <v>29</v>
      </c>
      <c r="F59" t="s">
        <v>30</v>
      </c>
      <c r="G59" t="s">
        <v>31</v>
      </c>
      <c r="H59" t="s">
        <v>97</v>
      </c>
      <c r="I59" t="s">
        <v>98</v>
      </c>
      <c r="J59" t="s">
        <v>34</v>
      </c>
      <c r="K59" t="s">
        <v>35</v>
      </c>
      <c r="L59" t="s">
        <v>36</v>
      </c>
      <c r="O59" t="s">
        <v>54</v>
      </c>
      <c r="P59">
        <v>1944.3154300000001</v>
      </c>
      <c r="Q59">
        <v>1815.82025</v>
      </c>
      <c r="R59">
        <v>2079.47343</v>
      </c>
      <c r="S59">
        <v>1744.7560100000001</v>
      </c>
      <c r="T59">
        <v>2159.2412300000001</v>
      </c>
      <c r="U59">
        <v>860</v>
      </c>
      <c r="V59">
        <v>41477</v>
      </c>
      <c r="X59" t="s">
        <v>61</v>
      </c>
      <c r="Y59" t="s">
        <v>42</v>
      </c>
      <c r="Z59" t="s">
        <v>39</v>
      </c>
      <c r="AA59">
        <v>20220000</v>
      </c>
      <c r="AD59" t="s">
        <v>40</v>
      </c>
    </row>
    <row r="60" spans="1:30">
      <c r="A60">
        <f t="shared" si="0"/>
        <v>20220000</v>
      </c>
      <c r="B60" t="str">
        <f t="shared" si="1"/>
        <v>Westminster22401Persons65+ yrs</v>
      </c>
      <c r="C60" t="str">
        <f t="shared" si="2"/>
        <v>WestminsterEmergency hospital admissions due to falls in people aged 65 and over2022/23Persons65+ yrs</v>
      </c>
      <c r="D60">
        <v>22401</v>
      </c>
      <c r="E60" t="s">
        <v>29</v>
      </c>
      <c r="F60" t="s">
        <v>30</v>
      </c>
      <c r="G60" t="s">
        <v>31</v>
      </c>
      <c r="H60" t="s">
        <v>99</v>
      </c>
      <c r="I60" t="s">
        <v>100</v>
      </c>
      <c r="J60" t="s">
        <v>34</v>
      </c>
      <c r="K60" t="s">
        <v>35</v>
      </c>
      <c r="L60" t="s">
        <v>36</v>
      </c>
      <c r="O60" t="s">
        <v>54</v>
      </c>
      <c r="P60">
        <v>1934.59203</v>
      </c>
      <c r="Q60">
        <v>1766.5432000000001</v>
      </c>
      <c r="R60">
        <v>2114.3019399999998</v>
      </c>
      <c r="S60">
        <v>1674.8980899999999</v>
      </c>
      <c r="T60">
        <v>2221.14761</v>
      </c>
      <c r="U60">
        <v>490</v>
      </c>
      <c r="V60">
        <v>25498</v>
      </c>
      <c r="X60" t="s">
        <v>55</v>
      </c>
      <c r="Y60" t="s">
        <v>42</v>
      </c>
      <c r="Z60" t="s">
        <v>39</v>
      </c>
      <c r="AA60">
        <v>20220000</v>
      </c>
      <c r="AD60" t="s">
        <v>40</v>
      </c>
    </row>
    <row r="61" spans="1:30">
      <c r="A61">
        <f t="shared" si="0"/>
        <v>20220000</v>
      </c>
      <c r="B61" t="str">
        <f t="shared" si="1"/>
        <v>Hackney22401Persons65+ yrs</v>
      </c>
      <c r="C61" t="str">
        <f t="shared" si="2"/>
        <v>HackneyEmergency hospital admissions due to falls in people aged 65 and over2022/23Persons65+ yrs</v>
      </c>
      <c r="D61">
        <v>22401</v>
      </c>
      <c r="E61" t="s">
        <v>29</v>
      </c>
      <c r="F61" t="s">
        <v>30</v>
      </c>
      <c r="G61" t="s">
        <v>31</v>
      </c>
      <c r="H61" t="s">
        <v>101</v>
      </c>
      <c r="I61" t="s">
        <v>102</v>
      </c>
      <c r="J61" t="s">
        <v>34</v>
      </c>
      <c r="K61" t="s">
        <v>35</v>
      </c>
      <c r="L61" t="s">
        <v>36</v>
      </c>
      <c r="O61" t="s">
        <v>54</v>
      </c>
      <c r="P61">
        <v>1923.8774699999999</v>
      </c>
      <c r="Q61">
        <v>1736.09718</v>
      </c>
      <c r="R61">
        <v>2126.2401399999999</v>
      </c>
      <c r="S61">
        <v>1634.36412</v>
      </c>
      <c r="T61">
        <v>2246.9631100000001</v>
      </c>
      <c r="U61">
        <v>395</v>
      </c>
      <c r="V61">
        <v>22566</v>
      </c>
      <c r="W61" t="s">
        <v>103</v>
      </c>
      <c r="X61" t="s">
        <v>55</v>
      </c>
      <c r="Y61" t="s">
        <v>42</v>
      </c>
      <c r="Z61" t="s">
        <v>39</v>
      </c>
      <c r="AA61">
        <v>20220000</v>
      </c>
      <c r="AD61" t="s">
        <v>40</v>
      </c>
    </row>
    <row r="62" spans="1:30">
      <c r="A62">
        <f t="shared" si="0"/>
        <v>20220000</v>
      </c>
      <c r="B62" t="str">
        <f t="shared" si="1"/>
        <v>Tower Hamlets22401Persons65+ yrs</v>
      </c>
      <c r="C62" t="str">
        <f t="shared" si="2"/>
        <v>Tower HamletsEmergency hospital admissions due to falls in people aged 65 and over2022/23Persons65+ yrs</v>
      </c>
      <c r="D62">
        <v>22401</v>
      </c>
      <c r="E62" t="s">
        <v>29</v>
      </c>
      <c r="F62" t="s">
        <v>30</v>
      </c>
      <c r="G62" t="s">
        <v>31</v>
      </c>
      <c r="H62" t="s">
        <v>104</v>
      </c>
      <c r="I62" t="s">
        <v>105</v>
      </c>
      <c r="J62" t="s">
        <v>34</v>
      </c>
      <c r="K62" t="s">
        <v>35</v>
      </c>
      <c r="L62" t="s">
        <v>36</v>
      </c>
      <c r="O62" t="s">
        <v>54</v>
      </c>
      <c r="P62">
        <v>1884.6901499999999</v>
      </c>
      <c r="Q62">
        <v>1681.4544699999999</v>
      </c>
      <c r="R62">
        <v>2105.5823500000001</v>
      </c>
      <c r="S62">
        <v>1572.1529800000001</v>
      </c>
      <c r="T62">
        <v>2237.8520899999999</v>
      </c>
      <c r="U62">
        <v>315</v>
      </c>
      <c r="V62">
        <v>18400</v>
      </c>
      <c r="X62" t="s">
        <v>55</v>
      </c>
      <c r="Y62" t="s">
        <v>42</v>
      </c>
      <c r="Z62" t="s">
        <v>39</v>
      </c>
      <c r="AA62">
        <v>20220000</v>
      </c>
      <c r="AD62" t="s">
        <v>40</v>
      </c>
    </row>
    <row r="63" spans="1:30">
      <c r="A63">
        <f t="shared" si="0"/>
        <v>20220000</v>
      </c>
      <c r="B63" t="str">
        <f t="shared" si="1"/>
        <v>Barking and Dagenham22401Persons65+ yrs</v>
      </c>
      <c r="C63" t="str">
        <f t="shared" si="2"/>
        <v>Barking and DagenhamEmergency hospital admissions due to falls in people aged 65 and over2022/23Persons65+ yrs</v>
      </c>
      <c r="D63">
        <v>22401</v>
      </c>
      <c r="E63" t="s">
        <v>29</v>
      </c>
      <c r="F63" t="s">
        <v>30</v>
      </c>
      <c r="G63" t="s">
        <v>31</v>
      </c>
      <c r="H63" t="s">
        <v>106</v>
      </c>
      <c r="I63" t="s">
        <v>107</v>
      </c>
      <c r="J63" t="s">
        <v>34</v>
      </c>
      <c r="K63" t="s">
        <v>35</v>
      </c>
      <c r="L63" t="s">
        <v>36</v>
      </c>
      <c r="O63" t="s">
        <v>54</v>
      </c>
      <c r="P63">
        <v>1876.0843</v>
      </c>
      <c r="Q63">
        <v>1685.8996999999999</v>
      </c>
      <c r="R63">
        <v>2081.7966700000002</v>
      </c>
      <c r="S63">
        <v>1583.1907699999999</v>
      </c>
      <c r="T63">
        <v>2204.71713</v>
      </c>
      <c r="U63">
        <v>355</v>
      </c>
      <c r="V63">
        <v>19429</v>
      </c>
      <c r="X63" t="s">
        <v>61</v>
      </c>
      <c r="Y63" t="s">
        <v>42</v>
      </c>
      <c r="Z63" t="s">
        <v>39</v>
      </c>
      <c r="AA63">
        <v>20220000</v>
      </c>
      <c r="AD63" t="s">
        <v>40</v>
      </c>
    </row>
    <row r="64" spans="1:30">
      <c r="A64">
        <f t="shared" si="0"/>
        <v>20220000</v>
      </c>
      <c r="B64" t="str">
        <f t="shared" si="1"/>
        <v>Merton22401Persons65+ yrs</v>
      </c>
      <c r="C64" t="str">
        <f t="shared" si="2"/>
        <v>MertonEmergency hospital admissions due to falls in people aged 65 and over2022/23Persons65+ yrs</v>
      </c>
      <c r="D64">
        <v>22401</v>
      </c>
      <c r="E64" t="s">
        <v>29</v>
      </c>
      <c r="F64" t="s">
        <v>30</v>
      </c>
      <c r="G64" t="s">
        <v>31</v>
      </c>
      <c r="H64" t="s">
        <v>108</v>
      </c>
      <c r="I64" t="s">
        <v>109</v>
      </c>
      <c r="J64" t="s">
        <v>34</v>
      </c>
      <c r="K64" t="s">
        <v>35</v>
      </c>
      <c r="L64" t="s">
        <v>36</v>
      </c>
      <c r="O64" t="s">
        <v>54</v>
      </c>
      <c r="P64">
        <v>1860.49891</v>
      </c>
      <c r="Q64">
        <v>1704.24766</v>
      </c>
      <c r="R64">
        <v>2027.2101500000001</v>
      </c>
      <c r="S64">
        <v>1618.8697199999999</v>
      </c>
      <c r="T64">
        <v>2126.2270100000001</v>
      </c>
      <c r="U64">
        <v>525</v>
      </c>
      <c r="V64">
        <v>27829</v>
      </c>
      <c r="X64" t="s">
        <v>55</v>
      </c>
      <c r="Y64" t="s">
        <v>42</v>
      </c>
      <c r="Z64" t="s">
        <v>39</v>
      </c>
      <c r="AA64">
        <v>20220000</v>
      </c>
      <c r="AD64" t="s">
        <v>40</v>
      </c>
    </row>
    <row r="65" spans="1:30">
      <c r="A65">
        <f t="shared" ref="A65:A128" si="3">AA65</f>
        <v>20220000</v>
      </c>
      <c r="B65" t="str">
        <f t="shared" si="1"/>
        <v>Croydon22401Persons65+ yrs</v>
      </c>
      <c r="C65" t="str">
        <f t="shared" si="2"/>
        <v>CroydonEmergency hospital admissions due to falls in people aged 65 and over2022/23Persons65+ yrs</v>
      </c>
      <c r="D65">
        <v>22401</v>
      </c>
      <c r="E65" t="s">
        <v>29</v>
      </c>
      <c r="F65" t="s">
        <v>30</v>
      </c>
      <c r="G65" t="s">
        <v>31</v>
      </c>
      <c r="H65" t="s">
        <v>110</v>
      </c>
      <c r="I65" t="s">
        <v>111</v>
      </c>
      <c r="J65" t="s">
        <v>34</v>
      </c>
      <c r="K65" t="s">
        <v>35</v>
      </c>
      <c r="L65" t="s">
        <v>36</v>
      </c>
      <c r="O65" t="s">
        <v>54</v>
      </c>
      <c r="P65">
        <v>1849.61806</v>
      </c>
      <c r="Q65">
        <v>1737.7783099999999</v>
      </c>
      <c r="R65">
        <v>1966.75883</v>
      </c>
      <c r="S65">
        <v>1675.70407</v>
      </c>
      <c r="T65">
        <v>2035.7615000000001</v>
      </c>
      <c r="U65">
        <v>1020</v>
      </c>
      <c r="V65">
        <v>54468</v>
      </c>
      <c r="X65" t="s">
        <v>55</v>
      </c>
      <c r="Y65" t="s">
        <v>42</v>
      </c>
      <c r="Z65" t="s">
        <v>39</v>
      </c>
      <c r="AA65">
        <v>20220000</v>
      </c>
      <c r="AD65" t="s">
        <v>40</v>
      </c>
    </row>
    <row r="66" spans="1:30">
      <c r="A66">
        <f t="shared" si="3"/>
        <v>20220000</v>
      </c>
      <c r="B66" t="str">
        <f t="shared" ref="B66:B129" si="4">CONCATENATE(I66,D66,K66,L66)</f>
        <v>Redbridge22401Persons65+ yrs</v>
      </c>
      <c r="C66" t="str">
        <f t="shared" ref="C66:C129" si="5">CONCATENATE(I66,E66,O66,K66,M66,L66)</f>
        <v>RedbridgeEmergency hospital admissions due to falls in people aged 65 and over2022/23Persons65+ yrs</v>
      </c>
      <c r="D66">
        <v>22401</v>
      </c>
      <c r="E66" t="s">
        <v>29</v>
      </c>
      <c r="F66" t="s">
        <v>30</v>
      </c>
      <c r="G66" t="s">
        <v>31</v>
      </c>
      <c r="H66" t="s">
        <v>112</v>
      </c>
      <c r="I66" t="s">
        <v>113</v>
      </c>
      <c r="J66" t="s">
        <v>34</v>
      </c>
      <c r="K66" t="s">
        <v>35</v>
      </c>
      <c r="L66" t="s">
        <v>36</v>
      </c>
      <c r="O66" t="s">
        <v>54</v>
      </c>
      <c r="P66">
        <v>1714.1647700000001</v>
      </c>
      <c r="Q66">
        <v>1587.12888</v>
      </c>
      <c r="R66">
        <v>1848.64833</v>
      </c>
      <c r="S66">
        <v>1517.25171</v>
      </c>
      <c r="T66">
        <v>1928.24631</v>
      </c>
      <c r="U66">
        <v>675</v>
      </c>
      <c r="V66">
        <v>38975</v>
      </c>
      <c r="X66" t="s">
        <v>61</v>
      </c>
      <c r="Y66" t="s">
        <v>38</v>
      </c>
      <c r="Z66" t="s">
        <v>39</v>
      </c>
      <c r="AA66">
        <v>20220000</v>
      </c>
      <c r="AD66" t="s">
        <v>40</v>
      </c>
    </row>
    <row r="67" spans="1:30">
      <c r="A67">
        <f t="shared" si="3"/>
        <v>20220000</v>
      </c>
      <c r="B67" t="str">
        <f t="shared" si="4"/>
        <v>Waltham Forest22401Persons65+ yrs</v>
      </c>
      <c r="C67" t="str">
        <f t="shared" si="5"/>
        <v>Waltham ForestEmergency hospital admissions due to falls in people aged 65 and over2022/23Persons65+ yrs</v>
      </c>
      <c r="D67">
        <v>22401</v>
      </c>
      <c r="E67" t="s">
        <v>29</v>
      </c>
      <c r="F67" t="s">
        <v>30</v>
      </c>
      <c r="G67" t="s">
        <v>31</v>
      </c>
      <c r="H67" t="s">
        <v>114</v>
      </c>
      <c r="I67" t="s">
        <v>115</v>
      </c>
      <c r="J67" t="s">
        <v>34</v>
      </c>
      <c r="K67" t="s">
        <v>35</v>
      </c>
      <c r="L67" t="s">
        <v>36</v>
      </c>
      <c r="O67" t="s">
        <v>54</v>
      </c>
      <c r="P67">
        <v>1656.0120099999999</v>
      </c>
      <c r="Q67">
        <v>1508.8005000000001</v>
      </c>
      <c r="R67">
        <v>1813.6629399999999</v>
      </c>
      <c r="S67">
        <v>1428.6164900000001</v>
      </c>
      <c r="T67">
        <v>1907.4525699999999</v>
      </c>
      <c r="U67">
        <v>470</v>
      </c>
      <c r="V67">
        <v>29105</v>
      </c>
      <c r="X67" t="s">
        <v>55</v>
      </c>
      <c r="Y67" t="s">
        <v>38</v>
      </c>
      <c r="Z67" t="s">
        <v>39</v>
      </c>
      <c r="AA67">
        <v>20220000</v>
      </c>
      <c r="AD67" t="s">
        <v>40</v>
      </c>
    </row>
    <row r="68" spans="1:30">
      <c r="A68">
        <f t="shared" si="3"/>
        <v>20220000</v>
      </c>
      <c r="B68" t="str">
        <f t="shared" si="4"/>
        <v>Haringey22401Persons65+ yrs</v>
      </c>
      <c r="C68" t="str">
        <f t="shared" si="5"/>
        <v>HaringeyEmergency hospital admissions due to falls in people aged 65 and over2022/23Persons65+ yrs</v>
      </c>
      <c r="D68">
        <v>22401</v>
      </c>
      <c r="E68" t="s">
        <v>29</v>
      </c>
      <c r="F68" t="s">
        <v>30</v>
      </c>
      <c r="G68" t="s">
        <v>31</v>
      </c>
      <c r="H68" t="s">
        <v>116</v>
      </c>
      <c r="I68" t="s">
        <v>117</v>
      </c>
      <c r="J68" t="s">
        <v>34</v>
      </c>
      <c r="K68" t="s">
        <v>35</v>
      </c>
      <c r="L68" t="s">
        <v>36</v>
      </c>
      <c r="O68" t="s">
        <v>54</v>
      </c>
      <c r="P68">
        <v>1655.7581600000001</v>
      </c>
      <c r="Q68">
        <v>1504.7604799999999</v>
      </c>
      <c r="R68">
        <v>1817.7221199999999</v>
      </c>
      <c r="S68">
        <v>1422.62637</v>
      </c>
      <c r="T68">
        <v>1914.14561</v>
      </c>
      <c r="U68">
        <v>445</v>
      </c>
      <c r="V68">
        <v>28609</v>
      </c>
      <c r="X68" t="s">
        <v>55</v>
      </c>
      <c r="Y68" t="s">
        <v>38</v>
      </c>
      <c r="Z68" t="s">
        <v>39</v>
      </c>
      <c r="AA68">
        <v>20220000</v>
      </c>
      <c r="AD68" t="s">
        <v>40</v>
      </c>
    </row>
    <row r="69" spans="1:30">
      <c r="A69">
        <f t="shared" si="3"/>
        <v>20220000</v>
      </c>
      <c r="B69" t="str">
        <f t="shared" si="4"/>
        <v>Havering22401Persons65+ yrs</v>
      </c>
      <c r="C69" t="str">
        <f t="shared" si="5"/>
        <v>HaveringEmergency hospital admissions due to falls in people aged 65 and over2022/23Persons65+ yrs</v>
      </c>
      <c r="D69">
        <v>22401</v>
      </c>
      <c r="E69" t="s">
        <v>29</v>
      </c>
      <c r="F69" t="s">
        <v>30</v>
      </c>
      <c r="G69" t="s">
        <v>31</v>
      </c>
      <c r="H69" t="s">
        <v>118</v>
      </c>
      <c r="I69" t="s">
        <v>119</v>
      </c>
      <c r="J69" t="s">
        <v>34</v>
      </c>
      <c r="K69" t="s">
        <v>35</v>
      </c>
      <c r="L69" t="s">
        <v>36</v>
      </c>
      <c r="O69" t="s">
        <v>54</v>
      </c>
      <c r="P69">
        <v>1655.3254999999999</v>
      </c>
      <c r="Q69">
        <v>1544.25054</v>
      </c>
      <c r="R69">
        <v>1772.2518600000001</v>
      </c>
      <c r="S69">
        <v>1482.86124</v>
      </c>
      <c r="T69">
        <v>1841.2839899999999</v>
      </c>
      <c r="U69">
        <v>830</v>
      </c>
      <c r="V69">
        <v>46455</v>
      </c>
      <c r="X69" t="s">
        <v>61</v>
      </c>
      <c r="Y69" t="s">
        <v>38</v>
      </c>
      <c r="Z69" t="s">
        <v>39</v>
      </c>
      <c r="AA69">
        <v>20220000</v>
      </c>
      <c r="AD69" t="s">
        <v>40</v>
      </c>
    </row>
    <row r="70" spans="1:30">
      <c r="A70">
        <f t="shared" si="3"/>
        <v>20220000</v>
      </c>
      <c r="B70" t="str">
        <f t="shared" si="4"/>
        <v>Enfield22401Persons65+ yrs</v>
      </c>
      <c r="C70" t="str">
        <f t="shared" si="5"/>
        <v>EnfieldEmergency hospital admissions due to falls in people aged 65 and over2022/23Persons65+ yrs</v>
      </c>
      <c r="D70">
        <v>22401</v>
      </c>
      <c r="E70" t="s">
        <v>29</v>
      </c>
      <c r="F70" t="s">
        <v>30</v>
      </c>
      <c r="G70" t="s">
        <v>31</v>
      </c>
      <c r="H70" t="s">
        <v>120</v>
      </c>
      <c r="I70" t="s">
        <v>121</v>
      </c>
      <c r="J70" t="s">
        <v>34</v>
      </c>
      <c r="K70" t="s">
        <v>35</v>
      </c>
      <c r="L70" t="s">
        <v>36</v>
      </c>
      <c r="O70" t="s">
        <v>54</v>
      </c>
      <c r="P70">
        <v>1539.5318299999999</v>
      </c>
      <c r="Q70">
        <v>1429.97496</v>
      </c>
      <c r="R70">
        <v>1655.2275299999999</v>
      </c>
      <c r="S70">
        <v>1369.58708</v>
      </c>
      <c r="T70">
        <v>1723.63041</v>
      </c>
      <c r="U70">
        <v>740</v>
      </c>
      <c r="V70">
        <v>46006</v>
      </c>
      <c r="X70" t="s">
        <v>55</v>
      </c>
      <c r="Y70" t="s">
        <v>38</v>
      </c>
      <c r="Z70" t="s">
        <v>39</v>
      </c>
      <c r="AA70">
        <v>20220000</v>
      </c>
      <c r="AD70" t="s">
        <v>40</v>
      </c>
    </row>
    <row r="71" spans="1:30">
      <c r="A71">
        <f t="shared" si="3"/>
        <v>20220000</v>
      </c>
      <c r="B71" t="str">
        <f t="shared" si="4"/>
        <v>Newham22401Persons65+ yrs</v>
      </c>
      <c r="C71" t="str">
        <f t="shared" si="5"/>
        <v>NewhamEmergency hospital admissions due to falls in people aged 65 and over2022/23Persons65+ yrs</v>
      </c>
      <c r="D71">
        <v>22401</v>
      </c>
      <c r="E71" t="s">
        <v>29</v>
      </c>
      <c r="F71" t="s">
        <v>30</v>
      </c>
      <c r="G71" t="s">
        <v>31</v>
      </c>
      <c r="H71" t="s">
        <v>122</v>
      </c>
      <c r="I71" t="s">
        <v>123</v>
      </c>
      <c r="J71" t="s">
        <v>34</v>
      </c>
      <c r="K71" t="s">
        <v>35</v>
      </c>
      <c r="L71" t="s">
        <v>36</v>
      </c>
      <c r="O71" t="s">
        <v>54</v>
      </c>
      <c r="P71">
        <v>1421.1376</v>
      </c>
      <c r="Q71">
        <v>1269.78584</v>
      </c>
      <c r="R71">
        <v>1585.36481</v>
      </c>
      <c r="S71">
        <v>1188.2708399999999</v>
      </c>
      <c r="T71">
        <v>1683.6322399999999</v>
      </c>
      <c r="U71">
        <v>330</v>
      </c>
      <c r="V71">
        <v>26261</v>
      </c>
      <c r="X71" t="s">
        <v>55</v>
      </c>
      <c r="Y71" t="s">
        <v>38</v>
      </c>
      <c r="Z71" t="s">
        <v>39</v>
      </c>
      <c r="AA71">
        <v>20220000</v>
      </c>
      <c r="AD71" t="s">
        <v>40</v>
      </c>
    </row>
    <row r="72" spans="1:30">
      <c r="A72">
        <f t="shared" si="3"/>
        <v>20100000</v>
      </c>
      <c r="B72" t="str">
        <f t="shared" si="4"/>
        <v>Richmond22403Persons80+ yrs</v>
      </c>
      <c r="C72" t="str">
        <f t="shared" si="5"/>
        <v>RichmondEmergency hospital admissions due to falls in people aged 80 plus2010/11Persons80+ yrs</v>
      </c>
      <c r="D72">
        <v>22403</v>
      </c>
      <c r="E72" t="s">
        <v>124</v>
      </c>
      <c r="F72" t="s">
        <v>30</v>
      </c>
      <c r="G72" t="s">
        <v>31</v>
      </c>
      <c r="H72" t="s">
        <v>32</v>
      </c>
      <c r="I72" t="s">
        <v>33</v>
      </c>
      <c r="J72" t="s">
        <v>34</v>
      </c>
      <c r="K72" t="s">
        <v>35</v>
      </c>
      <c r="L72" t="s">
        <v>125</v>
      </c>
      <c r="O72" t="s">
        <v>37</v>
      </c>
      <c r="P72">
        <v>4651.51</v>
      </c>
      <c r="Q72">
        <v>4180.4879170896802</v>
      </c>
      <c r="R72">
        <v>5160.9421276228304</v>
      </c>
      <c r="U72">
        <v>358</v>
      </c>
      <c r="V72">
        <v>7633</v>
      </c>
      <c r="Y72" t="s">
        <v>38</v>
      </c>
      <c r="Z72" t="s">
        <v>39</v>
      </c>
      <c r="AA72">
        <v>20100000</v>
      </c>
      <c r="AD72" t="s">
        <v>40</v>
      </c>
    </row>
    <row r="73" spans="1:30">
      <c r="A73">
        <f t="shared" si="3"/>
        <v>20110000</v>
      </c>
      <c r="B73" t="str">
        <f t="shared" si="4"/>
        <v>Richmond22403Persons80+ yrs</v>
      </c>
      <c r="C73" t="str">
        <f t="shared" si="5"/>
        <v>RichmondEmergency hospital admissions due to falls in people aged 80 plus2011/12Persons80+ yrs</v>
      </c>
      <c r="D73">
        <v>22403</v>
      </c>
      <c r="E73" t="s">
        <v>124</v>
      </c>
      <c r="F73" t="s">
        <v>30</v>
      </c>
      <c r="G73" t="s">
        <v>31</v>
      </c>
      <c r="H73" t="s">
        <v>32</v>
      </c>
      <c r="I73" t="s">
        <v>33</v>
      </c>
      <c r="J73" t="s">
        <v>34</v>
      </c>
      <c r="K73" t="s">
        <v>35</v>
      </c>
      <c r="L73" t="s">
        <v>125</v>
      </c>
      <c r="O73" t="s">
        <v>41</v>
      </c>
      <c r="P73">
        <v>5601.38</v>
      </c>
      <c r="Q73">
        <v>5090.4888270799802</v>
      </c>
      <c r="R73">
        <v>6149.6014677036801</v>
      </c>
      <c r="U73">
        <v>442</v>
      </c>
      <c r="V73">
        <v>7790</v>
      </c>
      <c r="Y73" t="s">
        <v>42</v>
      </c>
      <c r="Z73" t="s">
        <v>39</v>
      </c>
      <c r="AA73">
        <v>20110000</v>
      </c>
      <c r="AD73" t="s">
        <v>40</v>
      </c>
    </row>
    <row r="74" spans="1:30">
      <c r="A74">
        <f t="shared" si="3"/>
        <v>20120000</v>
      </c>
      <c r="B74" t="str">
        <f t="shared" si="4"/>
        <v>Richmond22403Persons80+ yrs</v>
      </c>
      <c r="C74" t="str">
        <f t="shared" si="5"/>
        <v>RichmondEmergency hospital admissions due to falls in people aged 80 plus2012/13Persons80+ yrs</v>
      </c>
      <c r="D74">
        <v>22403</v>
      </c>
      <c r="E74" t="s">
        <v>124</v>
      </c>
      <c r="F74" t="s">
        <v>30</v>
      </c>
      <c r="G74" t="s">
        <v>31</v>
      </c>
      <c r="H74" t="s">
        <v>32</v>
      </c>
      <c r="I74" t="s">
        <v>33</v>
      </c>
      <c r="J74" t="s">
        <v>34</v>
      </c>
      <c r="K74" t="s">
        <v>35</v>
      </c>
      <c r="L74" t="s">
        <v>125</v>
      </c>
      <c r="O74" t="s">
        <v>43</v>
      </c>
      <c r="P74">
        <v>5385.67</v>
      </c>
      <c r="Q74">
        <v>4889.2990799999998</v>
      </c>
      <c r="R74">
        <v>5918.6817199999996</v>
      </c>
      <c r="S74">
        <v>4619.5647399999998</v>
      </c>
      <c r="T74">
        <v>6236.1652100000001</v>
      </c>
      <c r="U74">
        <v>435</v>
      </c>
      <c r="V74">
        <v>7889</v>
      </c>
      <c r="Y74" t="s">
        <v>42</v>
      </c>
      <c r="Z74" t="s">
        <v>39</v>
      </c>
      <c r="AA74">
        <v>20120000</v>
      </c>
      <c r="AD74" t="s">
        <v>40</v>
      </c>
    </row>
    <row r="75" spans="1:30">
      <c r="A75">
        <f t="shared" si="3"/>
        <v>20130000</v>
      </c>
      <c r="B75" t="str">
        <f t="shared" si="4"/>
        <v>Richmond22403Persons80+ yrs</v>
      </c>
      <c r="C75" t="str">
        <f t="shared" si="5"/>
        <v>RichmondEmergency hospital admissions due to falls in people aged 80 plus2013/14Persons80+ yrs</v>
      </c>
      <c r="D75">
        <v>22403</v>
      </c>
      <c r="E75" t="s">
        <v>124</v>
      </c>
      <c r="F75" t="s">
        <v>30</v>
      </c>
      <c r="G75" t="s">
        <v>31</v>
      </c>
      <c r="H75" t="s">
        <v>32</v>
      </c>
      <c r="I75" t="s">
        <v>33</v>
      </c>
      <c r="J75" t="s">
        <v>34</v>
      </c>
      <c r="K75" t="s">
        <v>35</v>
      </c>
      <c r="L75" t="s">
        <v>125</v>
      </c>
      <c r="O75" t="s">
        <v>44</v>
      </c>
      <c r="P75">
        <v>5403.57</v>
      </c>
      <c r="Q75">
        <v>4906.6797399999996</v>
      </c>
      <c r="R75">
        <v>5937.0637100000004</v>
      </c>
      <c r="S75">
        <v>4636.6219700000001</v>
      </c>
      <c r="T75">
        <v>6254.8077800000001</v>
      </c>
      <c r="U75">
        <v>435</v>
      </c>
      <c r="V75">
        <v>7851</v>
      </c>
      <c r="Y75" t="s">
        <v>42</v>
      </c>
      <c r="Z75" t="s">
        <v>39</v>
      </c>
      <c r="AA75">
        <v>20130000</v>
      </c>
      <c r="AD75" t="s">
        <v>40</v>
      </c>
    </row>
    <row r="76" spans="1:30">
      <c r="A76">
        <f t="shared" si="3"/>
        <v>20140000</v>
      </c>
      <c r="B76" t="str">
        <f t="shared" si="4"/>
        <v>Richmond22403Persons80+ yrs</v>
      </c>
      <c r="C76" t="str">
        <f t="shared" si="5"/>
        <v>RichmondEmergency hospital admissions due to falls in people aged 80 plus2014/15Persons80+ yrs</v>
      </c>
      <c r="D76">
        <v>22403</v>
      </c>
      <c r="E76" t="s">
        <v>124</v>
      </c>
      <c r="F76" t="s">
        <v>30</v>
      </c>
      <c r="G76" t="s">
        <v>31</v>
      </c>
      <c r="H76" t="s">
        <v>32</v>
      </c>
      <c r="I76" t="s">
        <v>33</v>
      </c>
      <c r="J76" t="s">
        <v>34</v>
      </c>
      <c r="K76" t="s">
        <v>35</v>
      </c>
      <c r="L76" t="s">
        <v>125</v>
      </c>
      <c r="O76" t="s">
        <v>45</v>
      </c>
      <c r="P76">
        <v>5126.75</v>
      </c>
      <c r="Q76">
        <v>4642.72264</v>
      </c>
      <c r="R76">
        <v>5647.4481900000001</v>
      </c>
      <c r="S76">
        <v>4380.0998</v>
      </c>
      <c r="T76">
        <v>5957.8418000000001</v>
      </c>
      <c r="U76">
        <v>410</v>
      </c>
      <c r="V76">
        <v>7831</v>
      </c>
      <c r="Y76" t="s">
        <v>42</v>
      </c>
      <c r="Z76" t="s">
        <v>39</v>
      </c>
      <c r="AA76">
        <v>20140000</v>
      </c>
      <c r="AD76" t="s">
        <v>40</v>
      </c>
    </row>
    <row r="77" spans="1:30">
      <c r="A77">
        <f t="shared" si="3"/>
        <v>20150000</v>
      </c>
      <c r="B77" t="str">
        <f t="shared" si="4"/>
        <v>Richmond22403Persons80+ yrs</v>
      </c>
      <c r="C77" t="str">
        <f t="shared" si="5"/>
        <v>RichmondEmergency hospital admissions due to falls in people aged 80 plus2015/16Persons80+ yrs</v>
      </c>
      <c r="D77">
        <v>22403</v>
      </c>
      <c r="E77" t="s">
        <v>124</v>
      </c>
      <c r="F77" t="s">
        <v>30</v>
      </c>
      <c r="G77" t="s">
        <v>31</v>
      </c>
      <c r="H77" t="s">
        <v>32</v>
      </c>
      <c r="I77" t="s">
        <v>33</v>
      </c>
      <c r="J77" t="s">
        <v>34</v>
      </c>
      <c r="K77" t="s">
        <v>35</v>
      </c>
      <c r="L77" t="s">
        <v>125</v>
      </c>
      <c r="O77" t="s">
        <v>46</v>
      </c>
      <c r="P77">
        <v>5275.29</v>
      </c>
      <c r="Q77">
        <v>4782.8515299999999</v>
      </c>
      <c r="R77">
        <v>5804.5394100000003</v>
      </c>
      <c r="S77">
        <v>4515.4424099999997</v>
      </c>
      <c r="T77">
        <v>6119.8941000000004</v>
      </c>
      <c r="U77">
        <v>425</v>
      </c>
      <c r="V77">
        <v>7783</v>
      </c>
      <c r="Y77" t="s">
        <v>42</v>
      </c>
      <c r="Z77" t="s">
        <v>39</v>
      </c>
      <c r="AA77">
        <v>20150000</v>
      </c>
      <c r="AD77" t="s">
        <v>40</v>
      </c>
    </row>
    <row r="78" spans="1:30">
      <c r="A78">
        <f t="shared" si="3"/>
        <v>20160000</v>
      </c>
      <c r="B78" t="str">
        <f t="shared" si="4"/>
        <v>Richmond22403Persons80+ yrs</v>
      </c>
      <c r="C78" t="str">
        <f t="shared" si="5"/>
        <v>RichmondEmergency hospital admissions due to falls in people aged 80 plus2016/17Persons80+ yrs</v>
      </c>
      <c r="D78">
        <v>22403</v>
      </c>
      <c r="E78" t="s">
        <v>124</v>
      </c>
      <c r="F78" t="s">
        <v>30</v>
      </c>
      <c r="G78" t="s">
        <v>31</v>
      </c>
      <c r="H78" t="s">
        <v>32</v>
      </c>
      <c r="I78" t="s">
        <v>33</v>
      </c>
      <c r="J78" t="s">
        <v>34</v>
      </c>
      <c r="K78" t="s">
        <v>35</v>
      </c>
      <c r="L78" t="s">
        <v>125</v>
      </c>
      <c r="O78" t="s">
        <v>47</v>
      </c>
      <c r="P78">
        <v>5070.6499999999996</v>
      </c>
      <c r="Q78">
        <v>4590.8123999999998</v>
      </c>
      <c r="R78">
        <v>5586.88598</v>
      </c>
      <c r="S78">
        <v>4330.4829799999998</v>
      </c>
      <c r="T78">
        <v>5894.6319899999999</v>
      </c>
      <c r="U78">
        <v>410</v>
      </c>
      <c r="V78">
        <v>7849</v>
      </c>
      <c r="Y78" t="s">
        <v>42</v>
      </c>
      <c r="Z78" t="s">
        <v>39</v>
      </c>
      <c r="AA78">
        <v>20160000</v>
      </c>
      <c r="AD78" t="s">
        <v>40</v>
      </c>
    </row>
    <row r="79" spans="1:30">
      <c r="A79">
        <f t="shared" si="3"/>
        <v>20170000</v>
      </c>
      <c r="B79" t="str">
        <f t="shared" si="4"/>
        <v>Richmond22403Persons80+ yrs</v>
      </c>
      <c r="C79" t="str">
        <f t="shared" si="5"/>
        <v>RichmondEmergency hospital admissions due to falls in people aged 80 plus2017/18Persons80+ yrs</v>
      </c>
      <c r="D79">
        <v>22403</v>
      </c>
      <c r="E79" t="s">
        <v>124</v>
      </c>
      <c r="F79" t="s">
        <v>30</v>
      </c>
      <c r="G79" t="s">
        <v>31</v>
      </c>
      <c r="H79" t="s">
        <v>32</v>
      </c>
      <c r="I79" t="s">
        <v>33</v>
      </c>
      <c r="J79" t="s">
        <v>34</v>
      </c>
      <c r="K79" t="s">
        <v>35</v>
      </c>
      <c r="L79" t="s">
        <v>125</v>
      </c>
      <c r="O79" t="s">
        <v>48</v>
      </c>
      <c r="P79">
        <v>7090.18</v>
      </c>
      <c r="Q79">
        <v>6518.4393</v>
      </c>
      <c r="R79">
        <v>7698.5018899999995</v>
      </c>
      <c r="S79">
        <v>6205.2866299999996</v>
      </c>
      <c r="T79">
        <v>8059.3603300000004</v>
      </c>
      <c r="U79">
        <v>570</v>
      </c>
      <c r="V79">
        <v>7791</v>
      </c>
      <c r="Y79" t="s">
        <v>49</v>
      </c>
      <c r="Z79" t="s">
        <v>39</v>
      </c>
      <c r="AA79">
        <v>20170000</v>
      </c>
      <c r="AD79" t="s">
        <v>40</v>
      </c>
    </row>
    <row r="80" spans="1:30">
      <c r="A80">
        <f t="shared" si="3"/>
        <v>20180000</v>
      </c>
      <c r="B80" t="str">
        <f t="shared" si="4"/>
        <v>Richmond22403Persons80+ yrs</v>
      </c>
      <c r="C80" t="str">
        <f t="shared" si="5"/>
        <v>RichmondEmergency hospital admissions due to falls in people aged 80 plus2018/19Persons80+ yrs</v>
      </c>
      <c r="D80">
        <v>22403</v>
      </c>
      <c r="E80" t="s">
        <v>124</v>
      </c>
      <c r="F80" t="s">
        <v>30</v>
      </c>
      <c r="G80" t="s">
        <v>31</v>
      </c>
      <c r="H80" t="s">
        <v>32</v>
      </c>
      <c r="I80" t="s">
        <v>33</v>
      </c>
      <c r="J80" t="s">
        <v>34</v>
      </c>
      <c r="K80" t="s">
        <v>35</v>
      </c>
      <c r="L80" t="s">
        <v>125</v>
      </c>
      <c r="O80" t="s">
        <v>50</v>
      </c>
      <c r="P80">
        <v>6801.26</v>
      </c>
      <c r="Q80">
        <v>6246.5293199999996</v>
      </c>
      <c r="R80">
        <v>7391.9626399999997</v>
      </c>
      <c r="S80">
        <v>5942.9120899999998</v>
      </c>
      <c r="T80">
        <v>7742.5027899999995</v>
      </c>
      <c r="U80">
        <v>555</v>
      </c>
      <c r="V80">
        <v>7930</v>
      </c>
      <c r="Y80" t="s">
        <v>49</v>
      </c>
      <c r="Z80" t="s">
        <v>39</v>
      </c>
      <c r="AA80">
        <v>20180000</v>
      </c>
      <c r="AD80" t="s">
        <v>40</v>
      </c>
    </row>
    <row r="81" spans="1:30">
      <c r="A81">
        <f t="shared" si="3"/>
        <v>20190000</v>
      </c>
      <c r="B81" t="str">
        <f t="shared" si="4"/>
        <v>Richmond22403Persons80+ yrs</v>
      </c>
      <c r="C81" t="str">
        <f t="shared" si="5"/>
        <v>RichmondEmergency hospital admissions due to falls in people aged 80 plus2019/20Persons80+ yrs</v>
      </c>
      <c r="D81">
        <v>22403</v>
      </c>
      <c r="E81" t="s">
        <v>124</v>
      </c>
      <c r="F81" t="s">
        <v>30</v>
      </c>
      <c r="G81" t="s">
        <v>31</v>
      </c>
      <c r="H81" t="s">
        <v>32</v>
      </c>
      <c r="I81" t="s">
        <v>33</v>
      </c>
      <c r="J81" t="s">
        <v>34</v>
      </c>
      <c r="K81" t="s">
        <v>35</v>
      </c>
      <c r="L81" t="s">
        <v>125</v>
      </c>
      <c r="O81" t="s">
        <v>51</v>
      </c>
      <c r="P81">
        <v>6637.11</v>
      </c>
      <c r="Q81">
        <v>6092.1334900000002</v>
      </c>
      <c r="R81">
        <v>7217.7272800000001</v>
      </c>
      <c r="S81">
        <v>5793.9856099999997</v>
      </c>
      <c r="T81">
        <v>7562.3610600000002</v>
      </c>
      <c r="U81">
        <v>545</v>
      </c>
      <c r="V81">
        <v>8116</v>
      </c>
      <c r="Y81" t="s">
        <v>49</v>
      </c>
      <c r="Z81" t="s">
        <v>39</v>
      </c>
      <c r="AA81">
        <v>20190000</v>
      </c>
      <c r="AD81" t="s">
        <v>40</v>
      </c>
    </row>
    <row r="82" spans="1:30">
      <c r="A82">
        <f t="shared" si="3"/>
        <v>20200000</v>
      </c>
      <c r="B82" t="str">
        <f t="shared" si="4"/>
        <v>Richmond22403Persons80+ yrs</v>
      </c>
      <c r="C82" t="str">
        <f t="shared" si="5"/>
        <v>RichmondEmergency hospital admissions due to falls in people aged 80 plus2020/21Persons80+ yrs</v>
      </c>
      <c r="D82">
        <v>22403</v>
      </c>
      <c r="E82" t="s">
        <v>124</v>
      </c>
      <c r="F82" t="s">
        <v>30</v>
      </c>
      <c r="G82" t="s">
        <v>31</v>
      </c>
      <c r="H82" t="s">
        <v>32</v>
      </c>
      <c r="I82" t="s">
        <v>33</v>
      </c>
      <c r="J82" t="s">
        <v>34</v>
      </c>
      <c r="K82" t="s">
        <v>35</v>
      </c>
      <c r="L82" t="s">
        <v>125</v>
      </c>
      <c r="O82" t="s">
        <v>52</v>
      </c>
      <c r="P82">
        <v>5817.7</v>
      </c>
      <c r="Q82">
        <v>5309.0657000000001</v>
      </c>
      <c r="R82">
        <v>6361.9011700000001</v>
      </c>
      <c r="S82">
        <v>5031.79673</v>
      </c>
      <c r="T82">
        <v>6685.5213400000002</v>
      </c>
      <c r="U82">
        <v>480</v>
      </c>
      <c r="V82">
        <v>8167</v>
      </c>
      <c r="Y82" t="s">
        <v>49</v>
      </c>
      <c r="Z82" t="s">
        <v>39</v>
      </c>
      <c r="AA82">
        <v>20200000</v>
      </c>
      <c r="AD82" t="s">
        <v>40</v>
      </c>
    </row>
    <row r="83" spans="1:30">
      <c r="A83">
        <f t="shared" si="3"/>
        <v>20210000</v>
      </c>
      <c r="B83" t="str">
        <f t="shared" si="4"/>
        <v>Richmond22403Persons80+ yrs</v>
      </c>
      <c r="C83" t="str">
        <f t="shared" si="5"/>
        <v>RichmondEmergency hospital admissions due to falls in people aged 80 plus2021/22Persons80+ yrs</v>
      </c>
      <c r="D83">
        <v>22403</v>
      </c>
      <c r="E83" t="s">
        <v>124</v>
      </c>
      <c r="F83" t="s">
        <v>30</v>
      </c>
      <c r="G83" t="s">
        <v>31</v>
      </c>
      <c r="H83" t="s">
        <v>32</v>
      </c>
      <c r="I83" t="s">
        <v>33</v>
      </c>
      <c r="J83" t="s">
        <v>34</v>
      </c>
      <c r="K83" t="s">
        <v>35</v>
      </c>
      <c r="L83" t="s">
        <v>125</v>
      </c>
      <c r="O83" t="s">
        <v>53</v>
      </c>
      <c r="P83">
        <v>6184.53</v>
      </c>
      <c r="Q83">
        <v>5660.2656500000003</v>
      </c>
      <c r="R83">
        <v>6744.28827</v>
      </c>
      <c r="S83">
        <v>5373.96713</v>
      </c>
      <c r="T83">
        <v>7076.8521300000002</v>
      </c>
      <c r="U83">
        <v>510</v>
      </c>
      <c r="V83">
        <v>8217</v>
      </c>
      <c r="Y83" t="s">
        <v>49</v>
      </c>
      <c r="Z83" t="s">
        <v>39</v>
      </c>
      <c r="AA83">
        <v>20210000</v>
      </c>
      <c r="AD83" t="s">
        <v>40</v>
      </c>
    </row>
    <row r="84" spans="1:30">
      <c r="A84">
        <f t="shared" si="3"/>
        <v>20100000</v>
      </c>
      <c r="B84" t="str">
        <f t="shared" si="4"/>
        <v>England22403Persons80+ yrs</v>
      </c>
      <c r="C84" t="str">
        <f t="shared" si="5"/>
        <v>EnglandEmergency hospital admissions due to falls in people aged 80 plus2010/11Persons80+ yrs</v>
      </c>
      <c r="D84">
        <v>22403</v>
      </c>
      <c r="E84" t="s">
        <v>124</v>
      </c>
      <c r="F84" t="s">
        <v>30</v>
      </c>
      <c r="G84" t="s">
        <v>31</v>
      </c>
      <c r="H84" t="s">
        <v>30</v>
      </c>
      <c r="I84" t="s">
        <v>31</v>
      </c>
      <c r="J84" t="s">
        <v>31</v>
      </c>
      <c r="K84" t="s">
        <v>35</v>
      </c>
      <c r="L84" t="s">
        <v>125</v>
      </c>
      <c r="O84" t="s">
        <v>37</v>
      </c>
      <c r="P84">
        <v>5281.66</v>
      </c>
      <c r="Q84">
        <v>5251.8541324929101</v>
      </c>
      <c r="R84">
        <v>5311.5968993348997</v>
      </c>
      <c r="U84">
        <v>122437</v>
      </c>
      <c r="V84">
        <v>2408403</v>
      </c>
      <c r="Y84" t="s">
        <v>42</v>
      </c>
      <c r="Z84" t="s">
        <v>39</v>
      </c>
      <c r="AA84">
        <v>20100000</v>
      </c>
      <c r="AD84" t="s">
        <v>40</v>
      </c>
    </row>
    <row r="85" spans="1:30">
      <c r="A85">
        <f t="shared" si="3"/>
        <v>20110000</v>
      </c>
      <c r="B85" t="str">
        <f t="shared" si="4"/>
        <v>England22403Persons80+ yrs</v>
      </c>
      <c r="C85" t="str">
        <f t="shared" si="5"/>
        <v>EnglandEmergency hospital admissions due to falls in people aged 80 plus2011/12Persons80+ yrs</v>
      </c>
      <c r="D85">
        <v>22403</v>
      </c>
      <c r="E85" t="s">
        <v>124</v>
      </c>
      <c r="F85" t="s">
        <v>30</v>
      </c>
      <c r="G85" t="s">
        <v>31</v>
      </c>
      <c r="H85" t="s">
        <v>30</v>
      </c>
      <c r="I85" t="s">
        <v>31</v>
      </c>
      <c r="J85" t="s">
        <v>31</v>
      </c>
      <c r="K85" t="s">
        <v>35</v>
      </c>
      <c r="L85" t="s">
        <v>125</v>
      </c>
      <c r="O85" t="s">
        <v>41</v>
      </c>
      <c r="P85">
        <v>5351.52</v>
      </c>
      <c r="Q85">
        <v>5322.0415438077498</v>
      </c>
      <c r="R85">
        <v>5381.1247632430304</v>
      </c>
      <c r="U85">
        <v>127597</v>
      </c>
      <c r="V85">
        <v>2459165</v>
      </c>
      <c r="Y85" t="s">
        <v>42</v>
      </c>
      <c r="Z85" t="s">
        <v>39</v>
      </c>
      <c r="AA85">
        <v>20110000</v>
      </c>
      <c r="AD85" t="s">
        <v>40</v>
      </c>
    </row>
    <row r="86" spans="1:30">
      <c r="A86">
        <f t="shared" si="3"/>
        <v>20120000</v>
      </c>
      <c r="B86" t="str">
        <f t="shared" si="4"/>
        <v>England22403Persons80+ yrs</v>
      </c>
      <c r="C86" t="str">
        <f t="shared" si="5"/>
        <v>EnglandEmergency hospital admissions due to falls in people aged 80 plus2012/13Persons80+ yrs</v>
      </c>
      <c r="D86">
        <v>22403</v>
      </c>
      <c r="E86" t="s">
        <v>124</v>
      </c>
      <c r="F86" t="s">
        <v>30</v>
      </c>
      <c r="G86" t="s">
        <v>31</v>
      </c>
      <c r="H86" t="s">
        <v>30</v>
      </c>
      <c r="I86" t="s">
        <v>31</v>
      </c>
      <c r="J86" t="s">
        <v>31</v>
      </c>
      <c r="K86" t="s">
        <v>35</v>
      </c>
      <c r="L86" t="s">
        <v>125</v>
      </c>
      <c r="O86" t="s">
        <v>43</v>
      </c>
      <c r="P86">
        <v>5318.17</v>
      </c>
      <c r="Q86">
        <v>5289.1920399999999</v>
      </c>
      <c r="R86">
        <v>5347.2759800000003</v>
      </c>
      <c r="S86">
        <v>5272.5341699999999</v>
      </c>
      <c r="T86">
        <v>5364.0902999999998</v>
      </c>
      <c r="U86">
        <v>129850</v>
      </c>
      <c r="V86">
        <v>2504038</v>
      </c>
      <c r="Y86" t="s">
        <v>42</v>
      </c>
      <c r="Z86" t="s">
        <v>39</v>
      </c>
      <c r="AA86">
        <v>20120000</v>
      </c>
      <c r="AD86" t="s">
        <v>40</v>
      </c>
    </row>
    <row r="87" spans="1:30">
      <c r="A87">
        <f t="shared" si="3"/>
        <v>20130000</v>
      </c>
      <c r="B87" t="str">
        <f t="shared" si="4"/>
        <v>England22403Persons80+ yrs</v>
      </c>
      <c r="C87" t="str">
        <f t="shared" si="5"/>
        <v>EnglandEmergency hospital admissions due to falls in people aged 80 plus2013/14Persons80+ yrs</v>
      </c>
      <c r="D87">
        <v>22403</v>
      </c>
      <c r="E87" t="s">
        <v>124</v>
      </c>
      <c r="F87" t="s">
        <v>30</v>
      </c>
      <c r="G87" t="s">
        <v>31</v>
      </c>
      <c r="H87" t="s">
        <v>30</v>
      </c>
      <c r="I87" t="s">
        <v>31</v>
      </c>
      <c r="J87" t="s">
        <v>31</v>
      </c>
      <c r="K87" t="s">
        <v>35</v>
      </c>
      <c r="L87" t="s">
        <v>125</v>
      </c>
      <c r="O87" t="s">
        <v>44</v>
      </c>
      <c r="P87">
        <v>5497.56</v>
      </c>
      <c r="Q87">
        <v>5468.31041</v>
      </c>
      <c r="R87">
        <v>5526.9357200000004</v>
      </c>
      <c r="S87">
        <v>5451.4952000000003</v>
      </c>
      <c r="T87">
        <v>5543.9052199999996</v>
      </c>
      <c r="U87">
        <v>136001</v>
      </c>
      <c r="V87">
        <v>2529542</v>
      </c>
      <c r="Y87" t="s">
        <v>42</v>
      </c>
      <c r="Z87" t="s">
        <v>39</v>
      </c>
      <c r="AA87">
        <v>20130000</v>
      </c>
      <c r="AD87" t="s">
        <v>40</v>
      </c>
    </row>
    <row r="88" spans="1:30">
      <c r="A88">
        <f t="shared" si="3"/>
        <v>20140000</v>
      </c>
      <c r="B88" t="str">
        <f t="shared" si="4"/>
        <v>England22403Persons80+ yrs</v>
      </c>
      <c r="C88" t="str">
        <f t="shared" si="5"/>
        <v>EnglandEmergency hospital admissions due to falls in people aged 80 plus2014/15Persons80+ yrs</v>
      </c>
      <c r="D88">
        <v>22403</v>
      </c>
      <c r="E88" t="s">
        <v>124</v>
      </c>
      <c r="F88" t="s">
        <v>30</v>
      </c>
      <c r="G88" t="s">
        <v>31</v>
      </c>
      <c r="H88" t="s">
        <v>30</v>
      </c>
      <c r="I88" t="s">
        <v>31</v>
      </c>
      <c r="J88" t="s">
        <v>31</v>
      </c>
      <c r="K88" t="s">
        <v>35</v>
      </c>
      <c r="L88" t="s">
        <v>125</v>
      </c>
      <c r="O88" t="s">
        <v>45</v>
      </c>
      <c r="P88">
        <v>5633.76</v>
      </c>
      <c r="Q88">
        <v>5604.5189</v>
      </c>
      <c r="R88">
        <v>5663.1198100000001</v>
      </c>
      <c r="S88">
        <v>5587.7085800000004</v>
      </c>
      <c r="T88">
        <v>5680.08068</v>
      </c>
      <c r="U88">
        <v>142708</v>
      </c>
      <c r="V88">
        <v>2576574</v>
      </c>
      <c r="Y88" t="s">
        <v>42</v>
      </c>
      <c r="Z88" t="s">
        <v>39</v>
      </c>
      <c r="AA88">
        <v>20140000</v>
      </c>
      <c r="AD88" t="s">
        <v>40</v>
      </c>
    </row>
    <row r="89" spans="1:30">
      <c r="A89">
        <f t="shared" si="3"/>
        <v>20150000</v>
      </c>
      <c r="B89" t="str">
        <f t="shared" si="4"/>
        <v>England22403Persons80+ yrs</v>
      </c>
      <c r="C89" t="str">
        <f t="shared" si="5"/>
        <v>EnglandEmergency hospital admissions due to falls in people aged 80 plus2015/16Persons80+ yrs</v>
      </c>
      <c r="D89">
        <v>22403</v>
      </c>
      <c r="E89" t="s">
        <v>124</v>
      </c>
      <c r="F89" t="s">
        <v>30</v>
      </c>
      <c r="G89" t="s">
        <v>31</v>
      </c>
      <c r="H89" t="s">
        <v>30</v>
      </c>
      <c r="I89" t="s">
        <v>31</v>
      </c>
      <c r="J89" t="s">
        <v>31</v>
      </c>
      <c r="K89" t="s">
        <v>35</v>
      </c>
      <c r="L89" t="s">
        <v>125</v>
      </c>
      <c r="O89" t="s">
        <v>46</v>
      </c>
      <c r="P89">
        <v>5568.81</v>
      </c>
      <c r="Q89">
        <v>5539.8772200000003</v>
      </c>
      <c r="R89">
        <v>5597.8630499999999</v>
      </c>
      <c r="S89">
        <v>5523.2434199999998</v>
      </c>
      <c r="T89">
        <v>5614.6459500000001</v>
      </c>
      <c r="U89">
        <v>142462</v>
      </c>
      <c r="V89">
        <v>2602212</v>
      </c>
      <c r="Y89" t="s">
        <v>42</v>
      </c>
      <c r="Z89" t="s">
        <v>39</v>
      </c>
      <c r="AA89">
        <v>20150000</v>
      </c>
      <c r="AD89" t="s">
        <v>40</v>
      </c>
    </row>
    <row r="90" spans="1:30">
      <c r="A90">
        <f t="shared" si="3"/>
        <v>20160000</v>
      </c>
      <c r="B90" t="str">
        <f t="shared" si="4"/>
        <v>England22403Persons80+ yrs</v>
      </c>
      <c r="C90" t="str">
        <f t="shared" si="5"/>
        <v>EnglandEmergency hospital admissions due to falls in people aged 80 plus2016/17Persons80+ yrs</v>
      </c>
      <c r="D90">
        <v>22403</v>
      </c>
      <c r="E90" t="s">
        <v>124</v>
      </c>
      <c r="F90" t="s">
        <v>30</v>
      </c>
      <c r="G90" t="s">
        <v>31</v>
      </c>
      <c r="H90" t="s">
        <v>30</v>
      </c>
      <c r="I90" t="s">
        <v>31</v>
      </c>
      <c r="J90" t="s">
        <v>31</v>
      </c>
      <c r="K90" t="s">
        <v>35</v>
      </c>
      <c r="L90" t="s">
        <v>125</v>
      </c>
      <c r="O90" t="s">
        <v>47</v>
      </c>
      <c r="P90">
        <v>5420.48</v>
      </c>
      <c r="Q90">
        <v>5392.21288</v>
      </c>
      <c r="R90">
        <v>5448.8654100000003</v>
      </c>
      <c r="S90">
        <v>5375.9618700000001</v>
      </c>
      <c r="T90">
        <v>5465.2626499999997</v>
      </c>
      <c r="U90">
        <v>141362</v>
      </c>
      <c r="V90">
        <v>2647602</v>
      </c>
      <c r="Y90" t="s">
        <v>42</v>
      </c>
      <c r="Z90" t="s">
        <v>39</v>
      </c>
      <c r="AA90">
        <v>20160000</v>
      </c>
      <c r="AD90" t="s">
        <v>40</v>
      </c>
    </row>
    <row r="91" spans="1:30">
      <c r="A91">
        <f t="shared" si="3"/>
        <v>20170000</v>
      </c>
      <c r="B91" t="str">
        <f t="shared" si="4"/>
        <v>England22403Persons80+ yrs</v>
      </c>
      <c r="C91" t="str">
        <f t="shared" si="5"/>
        <v>EnglandEmergency hospital admissions due to falls in people aged 80 plus2017/18Persons80+ yrs</v>
      </c>
      <c r="D91">
        <v>22403</v>
      </c>
      <c r="E91" t="s">
        <v>124</v>
      </c>
      <c r="F91" t="s">
        <v>30</v>
      </c>
      <c r="G91" t="s">
        <v>31</v>
      </c>
      <c r="H91" t="s">
        <v>30</v>
      </c>
      <c r="I91" t="s">
        <v>31</v>
      </c>
      <c r="J91" t="s">
        <v>31</v>
      </c>
      <c r="K91" t="s">
        <v>35</v>
      </c>
      <c r="L91" t="s">
        <v>125</v>
      </c>
      <c r="O91" t="s">
        <v>48</v>
      </c>
      <c r="P91">
        <v>5543.06</v>
      </c>
      <c r="Q91">
        <v>5514.6721900000002</v>
      </c>
      <c r="R91">
        <v>5571.5605100000002</v>
      </c>
      <c r="S91">
        <v>5498.3519999999999</v>
      </c>
      <c r="T91">
        <v>5588.0248700000002</v>
      </c>
      <c r="U91">
        <v>146665</v>
      </c>
      <c r="V91">
        <v>2689814</v>
      </c>
      <c r="Y91" t="s">
        <v>42</v>
      </c>
      <c r="Z91" t="s">
        <v>39</v>
      </c>
      <c r="AA91">
        <v>20170000</v>
      </c>
      <c r="AD91" t="s">
        <v>40</v>
      </c>
    </row>
    <row r="92" spans="1:30">
      <c r="A92">
        <f t="shared" si="3"/>
        <v>20180000</v>
      </c>
      <c r="B92" t="str">
        <f t="shared" si="4"/>
        <v>England22403Persons80+ yrs</v>
      </c>
      <c r="C92" t="str">
        <f t="shared" si="5"/>
        <v>EnglandEmergency hospital admissions due to falls in people aged 80 plus2018/19Persons80+ yrs</v>
      </c>
      <c r="D92">
        <v>22403</v>
      </c>
      <c r="E92" t="s">
        <v>124</v>
      </c>
      <c r="F92" t="s">
        <v>30</v>
      </c>
      <c r="G92" t="s">
        <v>31</v>
      </c>
      <c r="H92" t="s">
        <v>30</v>
      </c>
      <c r="I92" t="s">
        <v>31</v>
      </c>
      <c r="J92" t="s">
        <v>31</v>
      </c>
      <c r="K92" t="s">
        <v>35</v>
      </c>
      <c r="L92" t="s">
        <v>125</v>
      </c>
      <c r="O92" t="s">
        <v>50</v>
      </c>
      <c r="P92">
        <v>5636.55</v>
      </c>
      <c r="Q92">
        <v>5608.0664699999998</v>
      </c>
      <c r="R92">
        <v>5665.1498799999999</v>
      </c>
      <c r="S92">
        <v>5591.6891900000001</v>
      </c>
      <c r="T92">
        <v>5681.66986</v>
      </c>
      <c r="U92">
        <v>150725</v>
      </c>
      <c r="V92">
        <v>2730506</v>
      </c>
      <c r="Y92" t="s">
        <v>42</v>
      </c>
      <c r="Z92" t="s">
        <v>39</v>
      </c>
      <c r="AA92">
        <v>20180000</v>
      </c>
      <c r="AD92" t="s">
        <v>40</v>
      </c>
    </row>
    <row r="93" spans="1:30">
      <c r="A93">
        <f t="shared" si="3"/>
        <v>20190000</v>
      </c>
      <c r="B93" t="str">
        <f t="shared" si="4"/>
        <v>England22403Persons80+ yrs</v>
      </c>
      <c r="C93" t="str">
        <f t="shared" si="5"/>
        <v>EnglandEmergency hospital admissions due to falls in people aged 80 plus2019/20Persons80+ yrs</v>
      </c>
      <c r="D93">
        <v>22403</v>
      </c>
      <c r="E93" t="s">
        <v>124</v>
      </c>
      <c r="F93" t="s">
        <v>30</v>
      </c>
      <c r="G93" t="s">
        <v>31</v>
      </c>
      <c r="H93" t="s">
        <v>30</v>
      </c>
      <c r="I93" t="s">
        <v>31</v>
      </c>
      <c r="J93" t="s">
        <v>31</v>
      </c>
      <c r="K93" t="s">
        <v>35</v>
      </c>
      <c r="L93" t="s">
        <v>125</v>
      </c>
      <c r="O93" t="s">
        <v>51</v>
      </c>
      <c r="P93">
        <v>5753.37</v>
      </c>
      <c r="Q93">
        <v>5724.9200499999997</v>
      </c>
      <c r="R93">
        <v>5781.9251999999997</v>
      </c>
      <c r="S93">
        <v>5708.5634700000001</v>
      </c>
      <c r="T93">
        <v>5798.4212399999997</v>
      </c>
      <c r="U93">
        <v>157366</v>
      </c>
      <c r="V93">
        <v>2793204</v>
      </c>
      <c r="Y93" t="s">
        <v>42</v>
      </c>
      <c r="Z93" t="s">
        <v>39</v>
      </c>
      <c r="AA93">
        <v>20190000</v>
      </c>
      <c r="AD93" t="s">
        <v>40</v>
      </c>
    </row>
    <row r="94" spans="1:30">
      <c r="A94">
        <f t="shared" si="3"/>
        <v>20200000</v>
      </c>
      <c r="B94" t="str">
        <f t="shared" si="4"/>
        <v>England22403Persons80+ yrs</v>
      </c>
      <c r="C94" t="str">
        <f t="shared" si="5"/>
        <v>EnglandEmergency hospital admissions due to falls in people aged 80 plus2020/21Persons80+ yrs</v>
      </c>
      <c r="D94">
        <v>22403</v>
      </c>
      <c r="E94" t="s">
        <v>124</v>
      </c>
      <c r="F94" t="s">
        <v>30</v>
      </c>
      <c r="G94" t="s">
        <v>31</v>
      </c>
      <c r="H94" t="s">
        <v>30</v>
      </c>
      <c r="I94" t="s">
        <v>31</v>
      </c>
      <c r="J94" t="s">
        <v>31</v>
      </c>
      <c r="K94" t="s">
        <v>35</v>
      </c>
      <c r="L94" t="s">
        <v>125</v>
      </c>
      <c r="O94" t="s">
        <v>52</v>
      </c>
      <c r="P94">
        <v>5297.44</v>
      </c>
      <c r="Q94">
        <v>5270.15661</v>
      </c>
      <c r="R94">
        <v>5324.8244999999997</v>
      </c>
      <c r="S94">
        <v>5254.4738399999997</v>
      </c>
      <c r="T94">
        <v>5340.64653</v>
      </c>
      <c r="U94">
        <v>145148</v>
      </c>
      <c r="V94">
        <v>2804409</v>
      </c>
      <c r="Y94" t="s">
        <v>42</v>
      </c>
      <c r="Z94" t="s">
        <v>39</v>
      </c>
      <c r="AA94">
        <v>20200000</v>
      </c>
      <c r="AD94" t="s">
        <v>40</v>
      </c>
    </row>
    <row r="95" spans="1:30">
      <c r="A95">
        <f t="shared" si="3"/>
        <v>20210000</v>
      </c>
      <c r="B95" t="str">
        <f t="shared" si="4"/>
        <v>England22403Persons80+ yrs</v>
      </c>
      <c r="C95" t="str">
        <f t="shared" si="5"/>
        <v>EnglandEmergency hospital admissions due to falls in people aged 80 plus2021/22Persons80+ yrs</v>
      </c>
      <c r="D95">
        <v>22403</v>
      </c>
      <c r="E95" t="s">
        <v>124</v>
      </c>
      <c r="F95" t="s">
        <v>30</v>
      </c>
      <c r="G95" t="s">
        <v>31</v>
      </c>
      <c r="H95" t="s">
        <v>30</v>
      </c>
      <c r="I95" t="s">
        <v>31</v>
      </c>
      <c r="J95" t="s">
        <v>31</v>
      </c>
      <c r="K95" t="s">
        <v>35</v>
      </c>
      <c r="L95" t="s">
        <v>125</v>
      </c>
      <c r="O95" t="s">
        <v>53</v>
      </c>
      <c r="P95">
        <v>5310.79</v>
      </c>
      <c r="Q95">
        <v>5283.6090199999999</v>
      </c>
      <c r="R95">
        <v>5338.0667100000001</v>
      </c>
      <c r="S95">
        <v>5267.9860699999999</v>
      </c>
      <c r="T95">
        <v>5353.8275400000002</v>
      </c>
      <c r="U95">
        <v>146934</v>
      </c>
      <c r="V95">
        <v>2816458</v>
      </c>
      <c r="Y95" t="s">
        <v>42</v>
      </c>
      <c r="Z95" t="s">
        <v>39</v>
      </c>
      <c r="AA95">
        <v>20210000</v>
      </c>
      <c r="AD95" t="s">
        <v>40</v>
      </c>
    </row>
    <row r="96" spans="1:30">
      <c r="A96">
        <f t="shared" si="3"/>
        <v>20220000</v>
      </c>
      <c r="B96" t="str">
        <f t="shared" si="4"/>
        <v>England22403Persons80+ yrs</v>
      </c>
      <c r="C96" t="str">
        <f t="shared" si="5"/>
        <v>EnglandEmergency hospital admissions due to falls in people aged 80 plus2022/23Persons80+ yrs</v>
      </c>
      <c r="D96">
        <v>22403</v>
      </c>
      <c r="E96" t="s">
        <v>124</v>
      </c>
      <c r="F96" t="s">
        <v>30</v>
      </c>
      <c r="G96" t="s">
        <v>31</v>
      </c>
      <c r="H96" t="s">
        <v>30</v>
      </c>
      <c r="I96" t="s">
        <v>31</v>
      </c>
      <c r="J96" t="s">
        <v>31</v>
      </c>
      <c r="K96" t="s">
        <v>35</v>
      </c>
      <c r="L96" t="s">
        <v>125</v>
      </c>
      <c r="O96" t="s">
        <v>54</v>
      </c>
      <c r="P96">
        <v>4845.3599999999997</v>
      </c>
      <c r="Q96">
        <v>4819.6508999999996</v>
      </c>
      <c r="R96">
        <v>4871.1751599999998</v>
      </c>
      <c r="S96">
        <v>4804.8722699999998</v>
      </c>
      <c r="T96">
        <v>4886.08907</v>
      </c>
      <c r="U96">
        <v>136621</v>
      </c>
      <c r="V96">
        <v>2862544</v>
      </c>
      <c r="X96" t="s">
        <v>55</v>
      </c>
      <c r="Y96" t="s">
        <v>42</v>
      </c>
      <c r="Z96" t="s">
        <v>39</v>
      </c>
      <c r="AA96">
        <v>20220000</v>
      </c>
      <c r="AD96" t="s">
        <v>40</v>
      </c>
    </row>
    <row r="97" spans="1:30">
      <c r="A97">
        <f t="shared" si="3"/>
        <v>20100000</v>
      </c>
      <c r="B97" t="str">
        <f t="shared" si="4"/>
        <v>London22403Persons80+ yrs</v>
      </c>
      <c r="C97" t="str">
        <f t="shared" si="5"/>
        <v>LondonEmergency hospital admissions due to falls in people aged 80 plus2010/11Persons80+ yrs</v>
      </c>
      <c r="D97">
        <v>22403</v>
      </c>
      <c r="E97" t="s">
        <v>124</v>
      </c>
      <c r="F97" t="s">
        <v>30</v>
      </c>
      <c r="G97" t="s">
        <v>31</v>
      </c>
      <c r="H97" t="s">
        <v>56</v>
      </c>
      <c r="I97" t="s">
        <v>57</v>
      </c>
      <c r="J97" t="s">
        <v>58</v>
      </c>
      <c r="K97" t="s">
        <v>35</v>
      </c>
      <c r="L97" t="s">
        <v>125</v>
      </c>
      <c r="O97" t="s">
        <v>37</v>
      </c>
      <c r="P97">
        <v>5602.99</v>
      </c>
      <c r="Q97">
        <v>5508.8631041414901</v>
      </c>
      <c r="R97">
        <v>5698.3222173574104</v>
      </c>
      <c r="U97">
        <v>13682</v>
      </c>
      <c r="V97">
        <v>252419</v>
      </c>
      <c r="Y97" t="s">
        <v>49</v>
      </c>
      <c r="Z97" t="s">
        <v>39</v>
      </c>
      <c r="AA97">
        <v>20100000</v>
      </c>
      <c r="AD97" t="s">
        <v>40</v>
      </c>
    </row>
    <row r="98" spans="1:30">
      <c r="A98">
        <f t="shared" si="3"/>
        <v>20110000</v>
      </c>
      <c r="B98" t="str">
        <f t="shared" si="4"/>
        <v>London22403Persons80+ yrs</v>
      </c>
      <c r="C98" t="str">
        <f t="shared" si="5"/>
        <v>LondonEmergency hospital admissions due to falls in people aged 80 plus2011/12Persons80+ yrs</v>
      </c>
      <c r="D98">
        <v>22403</v>
      </c>
      <c r="E98" t="s">
        <v>124</v>
      </c>
      <c r="F98" t="s">
        <v>30</v>
      </c>
      <c r="G98" t="s">
        <v>31</v>
      </c>
      <c r="H98" t="s">
        <v>56</v>
      </c>
      <c r="I98" t="s">
        <v>57</v>
      </c>
      <c r="J98" t="s">
        <v>58</v>
      </c>
      <c r="K98" t="s">
        <v>35</v>
      </c>
      <c r="L98" t="s">
        <v>125</v>
      </c>
      <c r="O98" t="s">
        <v>41</v>
      </c>
      <c r="P98">
        <v>5912.93</v>
      </c>
      <c r="Q98">
        <v>5817.1350545375999</v>
      </c>
      <c r="R98">
        <v>6009.9021798523399</v>
      </c>
      <c r="U98">
        <v>14675</v>
      </c>
      <c r="V98">
        <v>256542</v>
      </c>
      <c r="Y98" t="s">
        <v>49</v>
      </c>
      <c r="Z98" t="s">
        <v>39</v>
      </c>
      <c r="AA98">
        <v>20110000</v>
      </c>
      <c r="AD98" t="s">
        <v>40</v>
      </c>
    </row>
    <row r="99" spans="1:30">
      <c r="A99">
        <f t="shared" si="3"/>
        <v>20120000</v>
      </c>
      <c r="B99" t="str">
        <f t="shared" si="4"/>
        <v>London22403Persons80+ yrs</v>
      </c>
      <c r="C99" t="str">
        <f t="shared" si="5"/>
        <v>LondonEmergency hospital admissions due to falls in people aged 80 plus2012/13Persons80+ yrs</v>
      </c>
      <c r="D99">
        <v>22403</v>
      </c>
      <c r="E99" t="s">
        <v>124</v>
      </c>
      <c r="F99" t="s">
        <v>30</v>
      </c>
      <c r="G99" t="s">
        <v>31</v>
      </c>
      <c r="H99" t="s">
        <v>56</v>
      </c>
      <c r="I99" t="s">
        <v>57</v>
      </c>
      <c r="J99" t="s">
        <v>58</v>
      </c>
      <c r="K99" t="s">
        <v>35</v>
      </c>
      <c r="L99" t="s">
        <v>125</v>
      </c>
      <c r="O99" t="s">
        <v>43</v>
      </c>
      <c r="P99">
        <v>5862.83</v>
      </c>
      <c r="Q99">
        <v>5768.4745999999996</v>
      </c>
      <c r="R99">
        <v>5958.3354600000002</v>
      </c>
      <c r="S99">
        <v>5714.5992500000002</v>
      </c>
      <c r="T99">
        <v>6013.7239399999999</v>
      </c>
      <c r="U99">
        <v>14810</v>
      </c>
      <c r="V99">
        <v>259962</v>
      </c>
      <c r="Y99" t="s">
        <v>49</v>
      </c>
      <c r="Z99" t="s">
        <v>39</v>
      </c>
      <c r="AA99">
        <v>20120000</v>
      </c>
      <c r="AD99" t="s">
        <v>40</v>
      </c>
    </row>
    <row r="100" spans="1:30">
      <c r="A100">
        <f t="shared" si="3"/>
        <v>20130000</v>
      </c>
      <c r="B100" t="str">
        <f t="shared" si="4"/>
        <v>London22403Persons80+ yrs</v>
      </c>
      <c r="C100" t="str">
        <f t="shared" si="5"/>
        <v>LondonEmergency hospital admissions due to falls in people aged 80 plus2013/14Persons80+ yrs</v>
      </c>
      <c r="D100">
        <v>22403</v>
      </c>
      <c r="E100" t="s">
        <v>124</v>
      </c>
      <c r="F100" t="s">
        <v>30</v>
      </c>
      <c r="G100" t="s">
        <v>31</v>
      </c>
      <c r="H100" t="s">
        <v>56</v>
      </c>
      <c r="I100" t="s">
        <v>57</v>
      </c>
      <c r="J100" t="s">
        <v>58</v>
      </c>
      <c r="K100" t="s">
        <v>35</v>
      </c>
      <c r="L100" t="s">
        <v>125</v>
      </c>
      <c r="O100" t="s">
        <v>44</v>
      </c>
      <c r="P100">
        <v>5748.48</v>
      </c>
      <c r="Q100">
        <v>5655.8346899999997</v>
      </c>
      <c r="R100">
        <v>5842.2680099999998</v>
      </c>
      <c r="S100">
        <v>5602.9339499999996</v>
      </c>
      <c r="T100">
        <v>5896.6580700000004</v>
      </c>
      <c r="U100">
        <v>14740</v>
      </c>
      <c r="V100">
        <v>262306</v>
      </c>
      <c r="Y100" t="s">
        <v>49</v>
      </c>
      <c r="Z100" t="s">
        <v>39</v>
      </c>
      <c r="AA100">
        <v>20130000</v>
      </c>
      <c r="AD100" t="s">
        <v>40</v>
      </c>
    </row>
    <row r="101" spans="1:30">
      <c r="A101">
        <f t="shared" si="3"/>
        <v>20140000</v>
      </c>
      <c r="B101" t="str">
        <f t="shared" si="4"/>
        <v>London22403Persons80+ yrs</v>
      </c>
      <c r="C101" t="str">
        <f t="shared" si="5"/>
        <v>LondonEmergency hospital admissions due to falls in people aged 80 plus2014/15Persons80+ yrs</v>
      </c>
      <c r="D101">
        <v>22403</v>
      </c>
      <c r="E101" t="s">
        <v>124</v>
      </c>
      <c r="F101" t="s">
        <v>30</v>
      </c>
      <c r="G101" t="s">
        <v>31</v>
      </c>
      <c r="H101" t="s">
        <v>56</v>
      </c>
      <c r="I101" t="s">
        <v>57</v>
      </c>
      <c r="J101" t="s">
        <v>58</v>
      </c>
      <c r="K101" t="s">
        <v>35</v>
      </c>
      <c r="L101" t="s">
        <v>125</v>
      </c>
      <c r="O101" t="s">
        <v>45</v>
      </c>
      <c r="P101">
        <v>5850.3</v>
      </c>
      <c r="Q101">
        <v>5757.8785399999997</v>
      </c>
      <c r="R101">
        <v>5943.82672</v>
      </c>
      <c r="S101">
        <v>5705.0993900000003</v>
      </c>
      <c r="T101">
        <v>5998.0632500000002</v>
      </c>
      <c r="U101">
        <v>15315</v>
      </c>
      <c r="V101">
        <v>266207</v>
      </c>
      <c r="Y101" t="s">
        <v>49</v>
      </c>
      <c r="Z101" t="s">
        <v>39</v>
      </c>
      <c r="AA101">
        <v>20140000</v>
      </c>
      <c r="AD101" t="s">
        <v>40</v>
      </c>
    </row>
    <row r="102" spans="1:30">
      <c r="A102">
        <f t="shared" si="3"/>
        <v>20150000</v>
      </c>
      <c r="B102" t="str">
        <f t="shared" si="4"/>
        <v>London22403Persons80+ yrs</v>
      </c>
      <c r="C102" t="str">
        <f t="shared" si="5"/>
        <v>LondonEmergency hospital admissions due to falls in people aged 80 plus2015/16Persons80+ yrs</v>
      </c>
      <c r="D102">
        <v>22403</v>
      </c>
      <c r="E102" t="s">
        <v>124</v>
      </c>
      <c r="F102" t="s">
        <v>30</v>
      </c>
      <c r="G102" t="s">
        <v>31</v>
      </c>
      <c r="H102" t="s">
        <v>56</v>
      </c>
      <c r="I102" t="s">
        <v>57</v>
      </c>
      <c r="J102" t="s">
        <v>58</v>
      </c>
      <c r="K102" t="s">
        <v>35</v>
      </c>
      <c r="L102" t="s">
        <v>125</v>
      </c>
      <c r="O102" t="s">
        <v>46</v>
      </c>
      <c r="P102">
        <v>5725.7</v>
      </c>
      <c r="Q102">
        <v>5634.5140000000001</v>
      </c>
      <c r="R102">
        <v>5817.9835800000001</v>
      </c>
      <c r="S102">
        <v>5582.4449100000002</v>
      </c>
      <c r="T102">
        <v>5871.5020599999998</v>
      </c>
      <c r="U102">
        <v>15075</v>
      </c>
      <c r="V102">
        <v>267307</v>
      </c>
      <c r="Y102" t="s">
        <v>49</v>
      </c>
      <c r="Z102" t="s">
        <v>39</v>
      </c>
      <c r="AA102">
        <v>20150000</v>
      </c>
      <c r="AD102" t="s">
        <v>40</v>
      </c>
    </row>
    <row r="103" spans="1:30">
      <c r="A103">
        <f t="shared" si="3"/>
        <v>20160000</v>
      </c>
      <c r="B103" t="str">
        <f t="shared" si="4"/>
        <v>London22403Persons80+ yrs</v>
      </c>
      <c r="C103" t="str">
        <f t="shared" si="5"/>
        <v>LondonEmergency hospital admissions due to falls in people aged 80 plus2016/17Persons80+ yrs</v>
      </c>
      <c r="D103">
        <v>22403</v>
      </c>
      <c r="E103" t="s">
        <v>124</v>
      </c>
      <c r="F103" t="s">
        <v>30</v>
      </c>
      <c r="G103" t="s">
        <v>31</v>
      </c>
      <c r="H103" t="s">
        <v>56</v>
      </c>
      <c r="I103" t="s">
        <v>57</v>
      </c>
      <c r="J103" t="s">
        <v>58</v>
      </c>
      <c r="K103" t="s">
        <v>35</v>
      </c>
      <c r="L103" t="s">
        <v>125</v>
      </c>
      <c r="O103" t="s">
        <v>47</v>
      </c>
      <c r="P103">
        <v>5582.54</v>
      </c>
      <c r="Q103">
        <v>5493.2231700000002</v>
      </c>
      <c r="R103">
        <v>5672.9444100000001</v>
      </c>
      <c r="S103">
        <v>5442.2218400000002</v>
      </c>
      <c r="T103">
        <v>5725.3724400000001</v>
      </c>
      <c r="U103">
        <v>14930</v>
      </c>
      <c r="V103">
        <v>271144</v>
      </c>
      <c r="Y103" t="s">
        <v>49</v>
      </c>
      <c r="Z103" t="s">
        <v>39</v>
      </c>
      <c r="AA103">
        <v>20160000</v>
      </c>
      <c r="AD103" t="s">
        <v>40</v>
      </c>
    </row>
    <row r="104" spans="1:30">
      <c r="A104">
        <f t="shared" si="3"/>
        <v>20170000</v>
      </c>
      <c r="B104" t="str">
        <f t="shared" si="4"/>
        <v>London22403Persons80+ yrs</v>
      </c>
      <c r="C104" t="str">
        <f t="shared" si="5"/>
        <v>LondonEmergency hospital admissions due to falls in people aged 80 plus2017/18Persons80+ yrs</v>
      </c>
      <c r="D104">
        <v>22403</v>
      </c>
      <c r="E104" t="s">
        <v>124</v>
      </c>
      <c r="F104" t="s">
        <v>30</v>
      </c>
      <c r="G104" t="s">
        <v>31</v>
      </c>
      <c r="H104" t="s">
        <v>56</v>
      </c>
      <c r="I104" t="s">
        <v>57</v>
      </c>
      <c r="J104" t="s">
        <v>58</v>
      </c>
      <c r="K104" t="s">
        <v>35</v>
      </c>
      <c r="L104" t="s">
        <v>125</v>
      </c>
      <c r="O104" t="s">
        <v>48</v>
      </c>
      <c r="P104">
        <v>5948.83</v>
      </c>
      <c r="Q104">
        <v>5857.0478899999998</v>
      </c>
      <c r="R104">
        <v>6041.6857200000004</v>
      </c>
      <c r="S104">
        <v>5804.62104</v>
      </c>
      <c r="T104">
        <v>6095.5254299999997</v>
      </c>
      <c r="U104">
        <v>16065</v>
      </c>
      <c r="V104">
        <v>274087</v>
      </c>
      <c r="Y104" t="s">
        <v>49</v>
      </c>
      <c r="Z104" t="s">
        <v>39</v>
      </c>
      <c r="AA104">
        <v>20170000</v>
      </c>
      <c r="AD104" t="s">
        <v>40</v>
      </c>
    </row>
    <row r="105" spans="1:30">
      <c r="A105">
        <f t="shared" si="3"/>
        <v>20180000</v>
      </c>
      <c r="B105" t="str">
        <f t="shared" si="4"/>
        <v>London22403Persons80+ yrs</v>
      </c>
      <c r="C105" t="str">
        <f t="shared" si="5"/>
        <v>LondonEmergency hospital admissions due to falls in people aged 80 plus2018/19Persons80+ yrs</v>
      </c>
      <c r="D105">
        <v>22403</v>
      </c>
      <c r="E105" t="s">
        <v>124</v>
      </c>
      <c r="F105" t="s">
        <v>30</v>
      </c>
      <c r="G105" t="s">
        <v>31</v>
      </c>
      <c r="H105" t="s">
        <v>56</v>
      </c>
      <c r="I105" t="s">
        <v>57</v>
      </c>
      <c r="J105" t="s">
        <v>58</v>
      </c>
      <c r="K105" t="s">
        <v>35</v>
      </c>
      <c r="L105" t="s">
        <v>125</v>
      </c>
      <c r="O105" t="s">
        <v>50</v>
      </c>
      <c r="P105">
        <v>5992.32</v>
      </c>
      <c r="Q105">
        <v>5900.6485000000002</v>
      </c>
      <c r="R105">
        <v>6085.0640400000002</v>
      </c>
      <c r="S105">
        <v>5848.2778500000004</v>
      </c>
      <c r="T105">
        <v>6138.8337799999999</v>
      </c>
      <c r="U105">
        <v>16345</v>
      </c>
      <c r="V105">
        <v>277370</v>
      </c>
      <c r="Y105" t="s">
        <v>49</v>
      </c>
      <c r="Z105" t="s">
        <v>39</v>
      </c>
      <c r="AA105">
        <v>20180000</v>
      </c>
      <c r="AD105" t="s">
        <v>40</v>
      </c>
    </row>
    <row r="106" spans="1:30">
      <c r="A106">
        <f t="shared" si="3"/>
        <v>20190000</v>
      </c>
      <c r="B106" t="str">
        <f t="shared" si="4"/>
        <v>London22403Persons80+ yrs</v>
      </c>
      <c r="C106" t="str">
        <f t="shared" si="5"/>
        <v>LondonEmergency hospital admissions due to falls in people aged 80 plus2019/20Persons80+ yrs</v>
      </c>
      <c r="D106">
        <v>22403</v>
      </c>
      <c r="E106" t="s">
        <v>124</v>
      </c>
      <c r="F106" t="s">
        <v>30</v>
      </c>
      <c r="G106" t="s">
        <v>31</v>
      </c>
      <c r="H106" t="s">
        <v>56</v>
      </c>
      <c r="I106" t="s">
        <v>57</v>
      </c>
      <c r="J106" t="s">
        <v>58</v>
      </c>
      <c r="K106" t="s">
        <v>35</v>
      </c>
      <c r="L106" t="s">
        <v>125</v>
      </c>
      <c r="O106" t="s">
        <v>51</v>
      </c>
      <c r="P106">
        <v>5707.52</v>
      </c>
      <c r="Q106">
        <v>5618.91147</v>
      </c>
      <c r="R106">
        <v>5797.1809000000003</v>
      </c>
      <c r="S106">
        <v>5568.2981099999997</v>
      </c>
      <c r="T106">
        <v>5849.1674800000001</v>
      </c>
      <c r="U106">
        <v>15855</v>
      </c>
      <c r="V106">
        <v>282032</v>
      </c>
      <c r="Y106" t="s">
        <v>42</v>
      </c>
      <c r="Z106" t="s">
        <v>39</v>
      </c>
      <c r="AA106">
        <v>20190000</v>
      </c>
      <c r="AD106" t="s">
        <v>40</v>
      </c>
    </row>
    <row r="107" spans="1:30">
      <c r="A107">
        <f t="shared" si="3"/>
        <v>20200000</v>
      </c>
      <c r="B107" t="str">
        <f t="shared" si="4"/>
        <v>London22403Persons80+ yrs</v>
      </c>
      <c r="C107" t="str">
        <f t="shared" si="5"/>
        <v>LondonEmergency hospital admissions due to falls in people aged 80 plus2020/21Persons80+ yrs</v>
      </c>
      <c r="D107">
        <v>22403</v>
      </c>
      <c r="E107" t="s">
        <v>124</v>
      </c>
      <c r="F107" t="s">
        <v>30</v>
      </c>
      <c r="G107" t="s">
        <v>31</v>
      </c>
      <c r="H107" t="s">
        <v>56</v>
      </c>
      <c r="I107" t="s">
        <v>57</v>
      </c>
      <c r="J107" t="s">
        <v>58</v>
      </c>
      <c r="K107" t="s">
        <v>35</v>
      </c>
      <c r="L107" t="s">
        <v>125</v>
      </c>
      <c r="O107" t="s">
        <v>52</v>
      </c>
      <c r="P107">
        <v>4996.8500000000004</v>
      </c>
      <c r="Q107">
        <v>4913.6238599999997</v>
      </c>
      <c r="R107">
        <v>5081.1393200000002</v>
      </c>
      <c r="S107">
        <v>4866.1175999999996</v>
      </c>
      <c r="T107">
        <v>5130.0300699999998</v>
      </c>
      <c r="U107">
        <v>13770</v>
      </c>
      <c r="V107">
        <v>280699</v>
      </c>
      <c r="Y107" t="s">
        <v>38</v>
      </c>
      <c r="Z107" t="s">
        <v>39</v>
      </c>
      <c r="AA107">
        <v>20200000</v>
      </c>
      <c r="AD107" t="s">
        <v>40</v>
      </c>
    </row>
    <row r="108" spans="1:30">
      <c r="A108">
        <f t="shared" si="3"/>
        <v>20210000</v>
      </c>
      <c r="B108" t="str">
        <f t="shared" si="4"/>
        <v>London22403Persons80+ yrs</v>
      </c>
      <c r="C108" t="str">
        <f t="shared" si="5"/>
        <v>LondonEmergency hospital admissions due to falls in people aged 80 plus2021/22Persons80+ yrs</v>
      </c>
      <c r="D108">
        <v>22403</v>
      </c>
      <c r="E108" t="s">
        <v>124</v>
      </c>
      <c r="F108" t="s">
        <v>30</v>
      </c>
      <c r="G108" t="s">
        <v>31</v>
      </c>
      <c r="H108" t="s">
        <v>56</v>
      </c>
      <c r="I108" t="s">
        <v>57</v>
      </c>
      <c r="J108" t="s">
        <v>58</v>
      </c>
      <c r="K108" t="s">
        <v>35</v>
      </c>
      <c r="L108" t="s">
        <v>125</v>
      </c>
      <c r="O108" t="s">
        <v>53</v>
      </c>
      <c r="P108">
        <v>5253.43</v>
      </c>
      <c r="Q108">
        <v>5168.0906999999997</v>
      </c>
      <c r="R108">
        <v>5339.8187900000003</v>
      </c>
      <c r="S108">
        <v>5119.3695900000002</v>
      </c>
      <c r="T108">
        <v>5389.9239600000001</v>
      </c>
      <c r="U108">
        <v>14480</v>
      </c>
      <c r="V108">
        <v>279016</v>
      </c>
      <c r="Y108" t="s">
        <v>42</v>
      </c>
      <c r="Z108" t="s">
        <v>39</v>
      </c>
      <c r="AA108">
        <v>20210000</v>
      </c>
      <c r="AD108" t="s">
        <v>40</v>
      </c>
    </row>
    <row r="109" spans="1:30">
      <c r="A109">
        <f t="shared" si="3"/>
        <v>20220000</v>
      </c>
      <c r="B109" t="str">
        <f t="shared" si="4"/>
        <v>London22403Persons80+ yrs</v>
      </c>
      <c r="C109" t="str">
        <f t="shared" si="5"/>
        <v>LondonEmergency hospital admissions due to falls in people aged 80 plus2022/23Persons80+ yrs</v>
      </c>
      <c r="D109">
        <v>22403</v>
      </c>
      <c r="E109" t="s">
        <v>124</v>
      </c>
      <c r="F109" t="s">
        <v>30</v>
      </c>
      <c r="G109" t="s">
        <v>31</v>
      </c>
      <c r="H109" t="s">
        <v>56</v>
      </c>
      <c r="I109" t="s">
        <v>57</v>
      </c>
      <c r="J109" t="s">
        <v>58</v>
      </c>
      <c r="K109" t="s">
        <v>35</v>
      </c>
      <c r="L109" t="s">
        <v>125</v>
      </c>
      <c r="O109" t="s">
        <v>54</v>
      </c>
      <c r="P109">
        <v>4989.78</v>
      </c>
      <c r="Q109">
        <v>4907.1654699999999</v>
      </c>
      <c r="R109">
        <v>5073.43001</v>
      </c>
      <c r="S109">
        <v>4860.0093800000004</v>
      </c>
      <c r="T109">
        <v>5121.9522399999996</v>
      </c>
      <c r="U109">
        <v>13935</v>
      </c>
      <c r="V109">
        <v>281512</v>
      </c>
      <c r="X109" t="s">
        <v>55</v>
      </c>
      <c r="Y109" t="s">
        <v>49</v>
      </c>
      <c r="Z109" t="s">
        <v>39</v>
      </c>
      <c r="AA109">
        <v>20220000</v>
      </c>
      <c r="AD109" t="s">
        <v>40</v>
      </c>
    </row>
    <row r="110" spans="1:30">
      <c r="A110">
        <f t="shared" si="3"/>
        <v>20220000</v>
      </c>
      <c r="B110" t="str">
        <f t="shared" si="4"/>
        <v>Hounslow22403Persons80+ yrs</v>
      </c>
      <c r="C110" t="str">
        <f t="shared" si="5"/>
        <v>HounslowEmergency hospital admissions due to falls in people aged 80 plus2022/23Persons80+ yrs</v>
      </c>
      <c r="D110">
        <v>22403</v>
      </c>
      <c r="E110" t="s">
        <v>124</v>
      </c>
      <c r="F110" t="s">
        <v>30</v>
      </c>
      <c r="G110" t="s">
        <v>31</v>
      </c>
      <c r="H110" t="s">
        <v>59</v>
      </c>
      <c r="I110" t="s">
        <v>60</v>
      </c>
      <c r="J110" t="s">
        <v>34</v>
      </c>
      <c r="K110" t="s">
        <v>35</v>
      </c>
      <c r="L110" t="s">
        <v>125</v>
      </c>
      <c r="O110" t="s">
        <v>54</v>
      </c>
      <c r="P110">
        <v>7628.1637499999997</v>
      </c>
      <c r="Q110">
        <v>7048.9670299999998</v>
      </c>
      <c r="R110">
        <v>8242.1494299999995</v>
      </c>
      <c r="S110">
        <v>6730.7410799999998</v>
      </c>
      <c r="T110">
        <v>8605.7746000000006</v>
      </c>
      <c r="U110">
        <v>645</v>
      </c>
      <c r="V110">
        <v>8681</v>
      </c>
      <c r="X110" t="s">
        <v>61</v>
      </c>
      <c r="Y110" t="s">
        <v>49</v>
      </c>
      <c r="Z110" t="s">
        <v>39</v>
      </c>
      <c r="AA110">
        <v>20220000</v>
      </c>
      <c r="AD110" t="s">
        <v>40</v>
      </c>
    </row>
    <row r="111" spans="1:30">
      <c r="A111">
        <f t="shared" si="3"/>
        <v>20220000</v>
      </c>
      <c r="B111" t="str">
        <f t="shared" si="4"/>
        <v>Ealing22403Persons80+ yrs</v>
      </c>
      <c r="C111" t="str">
        <f t="shared" si="5"/>
        <v>EalingEmergency hospital admissions due to falls in people aged 80 plus2022/23Persons80+ yrs</v>
      </c>
      <c r="D111">
        <v>22403</v>
      </c>
      <c r="E111" t="s">
        <v>124</v>
      </c>
      <c r="F111" t="s">
        <v>30</v>
      </c>
      <c r="G111" t="s">
        <v>31</v>
      </c>
      <c r="H111" t="s">
        <v>62</v>
      </c>
      <c r="I111" t="s">
        <v>63</v>
      </c>
      <c r="J111" t="s">
        <v>34</v>
      </c>
      <c r="K111" t="s">
        <v>35</v>
      </c>
      <c r="L111" t="s">
        <v>125</v>
      </c>
      <c r="O111" t="s">
        <v>54</v>
      </c>
      <c r="P111">
        <v>6438.02639</v>
      </c>
      <c r="Q111">
        <v>5981.8909899999999</v>
      </c>
      <c r="R111">
        <v>6919.6141399999997</v>
      </c>
      <c r="S111">
        <v>5730.42166</v>
      </c>
      <c r="T111">
        <v>7204.3156300000001</v>
      </c>
      <c r="U111">
        <v>745</v>
      </c>
      <c r="V111">
        <v>11807</v>
      </c>
      <c r="X111" t="s">
        <v>61</v>
      </c>
      <c r="Y111" t="s">
        <v>49</v>
      </c>
      <c r="Z111" t="s">
        <v>39</v>
      </c>
      <c r="AA111">
        <v>20220000</v>
      </c>
      <c r="AD111" t="s">
        <v>40</v>
      </c>
    </row>
    <row r="112" spans="1:30">
      <c r="A112">
        <f t="shared" si="3"/>
        <v>20220000</v>
      </c>
      <c r="B112" t="str">
        <f t="shared" si="4"/>
        <v>Richmond22403Persons80+ yrs</v>
      </c>
      <c r="C112" t="str">
        <f t="shared" si="5"/>
        <v>RichmondEmergency hospital admissions due to falls in people aged 80 plus2022/23Persons80+ yrs</v>
      </c>
      <c r="D112">
        <v>22403</v>
      </c>
      <c r="E112" t="s">
        <v>124</v>
      </c>
      <c r="F112" t="s">
        <v>30</v>
      </c>
      <c r="G112" t="s">
        <v>31</v>
      </c>
      <c r="H112" t="s">
        <v>32</v>
      </c>
      <c r="I112" t="s">
        <v>33</v>
      </c>
      <c r="J112" t="s">
        <v>34</v>
      </c>
      <c r="K112" t="s">
        <v>35</v>
      </c>
      <c r="L112" t="s">
        <v>125</v>
      </c>
      <c r="O112" t="s">
        <v>54</v>
      </c>
      <c r="P112">
        <v>6404.0119400000003</v>
      </c>
      <c r="Q112">
        <v>5874.5666799999999</v>
      </c>
      <c r="R112">
        <v>6968.3511799999997</v>
      </c>
      <c r="S112">
        <v>5585.03053</v>
      </c>
      <c r="T112">
        <v>7303.3916600000002</v>
      </c>
      <c r="U112">
        <v>540</v>
      </c>
      <c r="V112">
        <v>8383</v>
      </c>
      <c r="X112" t="s">
        <v>61</v>
      </c>
      <c r="Y112" t="s">
        <v>49</v>
      </c>
      <c r="Z112" t="s">
        <v>39</v>
      </c>
      <c r="AA112">
        <v>20220000</v>
      </c>
      <c r="AD112" t="s">
        <v>40</v>
      </c>
    </row>
    <row r="113" spans="1:30">
      <c r="A113">
        <f t="shared" si="3"/>
        <v>20220000</v>
      </c>
      <c r="B113" t="str">
        <f t="shared" si="4"/>
        <v>Kensington and Chelsea22403Persons80+ yrs</v>
      </c>
      <c r="C113" t="str">
        <f t="shared" si="5"/>
        <v>Kensington and ChelseaEmergency hospital admissions due to falls in people aged 80 plus2022/23Persons80+ yrs</v>
      </c>
      <c r="D113">
        <v>22403</v>
      </c>
      <c r="E113" t="s">
        <v>124</v>
      </c>
      <c r="F113" t="s">
        <v>30</v>
      </c>
      <c r="G113" t="s">
        <v>31</v>
      </c>
      <c r="H113" t="s">
        <v>70</v>
      </c>
      <c r="I113" t="s">
        <v>71</v>
      </c>
      <c r="J113" t="s">
        <v>34</v>
      </c>
      <c r="K113" t="s">
        <v>35</v>
      </c>
      <c r="L113" t="s">
        <v>125</v>
      </c>
      <c r="O113" t="s">
        <v>54</v>
      </c>
      <c r="P113">
        <v>6279.6106300000001</v>
      </c>
      <c r="Q113">
        <v>5622.2806799999998</v>
      </c>
      <c r="R113">
        <v>6992.5955599999998</v>
      </c>
      <c r="S113">
        <v>5268.1429900000003</v>
      </c>
      <c r="T113">
        <v>7419.1500900000001</v>
      </c>
      <c r="U113">
        <v>335</v>
      </c>
      <c r="V113">
        <v>5422</v>
      </c>
      <c r="X113" t="s">
        <v>61</v>
      </c>
      <c r="Y113" t="s">
        <v>49</v>
      </c>
      <c r="Z113" t="s">
        <v>39</v>
      </c>
      <c r="AA113">
        <v>20220000</v>
      </c>
      <c r="AD113" t="s">
        <v>40</v>
      </c>
    </row>
    <row r="114" spans="1:30">
      <c r="A114">
        <f t="shared" si="3"/>
        <v>20220000</v>
      </c>
      <c r="B114" t="str">
        <f t="shared" si="4"/>
        <v>Camden22403Persons80+ yrs</v>
      </c>
      <c r="C114" t="str">
        <f t="shared" si="5"/>
        <v>CamdenEmergency hospital admissions due to falls in people aged 80 plus2022/23Persons80+ yrs</v>
      </c>
      <c r="D114">
        <v>22403</v>
      </c>
      <c r="E114" t="s">
        <v>124</v>
      </c>
      <c r="F114" t="s">
        <v>30</v>
      </c>
      <c r="G114" t="s">
        <v>31</v>
      </c>
      <c r="H114" t="s">
        <v>72</v>
      </c>
      <c r="I114" t="s">
        <v>73</v>
      </c>
      <c r="J114" t="s">
        <v>34</v>
      </c>
      <c r="K114" t="s">
        <v>35</v>
      </c>
      <c r="L114" t="s">
        <v>125</v>
      </c>
      <c r="O114" t="s">
        <v>54</v>
      </c>
      <c r="P114">
        <v>5939.2496600000004</v>
      </c>
      <c r="Q114">
        <v>5351.0821900000001</v>
      </c>
      <c r="R114">
        <v>6574.3526400000001</v>
      </c>
      <c r="S114">
        <v>5032.9760500000002</v>
      </c>
      <c r="T114">
        <v>6953.5650999999998</v>
      </c>
      <c r="U114">
        <v>375</v>
      </c>
      <c r="V114">
        <v>6388</v>
      </c>
      <c r="X114" t="s">
        <v>55</v>
      </c>
      <c r="Y114" t="s">
        <v>49</v>
      </c>
      <c r="Z114" t="s">
        <v>39</v>
      </c>
      <c r="AA114">
        <v>20220000</v>
      </c>
      <c r="AD114" t="s">
        <v>40</v>
      </c>
    </row>
    <row r="115" spans="1:30">
      <c r="A115">
        <f t="shared" si="3"/>
        <v>20220000</v>
      </c>
      <c r="B115" t="str">
        <f t="shared" si="4"/>
        <v>Harrow22403Persons80+ yrs</v>
      </c>
      <c r="C115" t="str">
        <f t="shared" si="5"/>
        <v>HarrowEmergency hospital admissions due to falls in people aged 80 plus2022/23Persons80+ yrs</v>
      </c>
      <c r="D115">
        <v>22403</v>
      </c>
      <c r="E115" t="s">
        <v>124</v>
      </c>
      <c r="F115" t="s">
        <v>30</v>
      </c>
      <c r="G115" t="s">
        <v>31</v>
      </c>
      <c r="H115" t="s">
        <v>64</v>
      </c>
      <c r="I115" t="s">
        <v>65</v>
      </c>
      <c r="J115" t="s">
        <v>34</v>
      </c>
      <c r="K115" t="s">
        <v>35</v>
      </c>
      <c r="L115" t="s">
        <v>125</v>
      </c>
      <c r="O115" t="s">
        <v>54</v>
      </c>
      <c r="P115">
        <v>5842.2754500000001</v>
      </c>
      <c r="Q115">
        <v>5408.1199100000003</v>
      </c>
      <c r="R115">
        <v>6301.9620400000003</v>
      </c>
      <c r="S115">
        <v>5169.3433000000005</v>
      </c>
      <c r="T115">
        <v>6574.0614699999996</v>
      </c>
      <c r="U115">
        <v>670</v>
      </c>
      <c r="V115">
        <v>11505</v>
      </c>
      <c r="X115" t="s">
        <v>61</v>
      </c>
      <c r="Y115" t="s">
        <v>49</v>
      </c>
      <c r="Z115" t="s">
        <v>39</v>
      </c>
      <c r="AA115">
        <v>20220000</v>
      </c>
      <c r="AD115" t="s">
        <v>40</v>
      </c>
    </row>
    <row r="116" spans="1:30">
      <c r="A116">
        <f t="shared" si="3"/>
        <v>20220000</v>
      </c>
      <c r="B116" t="str">
        <f t="shared" si="4"/>
        <v>Hammersmith and Fulham22403Persons80+ yrs</v>
      </c>
      <c r="C116" t="str">
        <f t="shared" si="5"/>
        <v>Hammersmith and FulhamEmergency hospital admissions due to falls in people aged 80 plus2022/23Persons80+ yrs</v>
      </c>
      <c r="D116">
        <v>22403</v>
      </c>
      <c r="E116" t="s">
        <v>124</v>
      </c>
      <c r="F116" t="s">
        <v>30</v>
      </c>
      <c r="G116" t="s">
        <v>31</v>
      </c>
      <c r="H116" t="s">
        <v>66</v>
      </c>
      <c r="I116" t="s">
        <v>67</v>
      </c>
      <c r="J116" t="s">
        <v>34</v>
      </c>
      <c r="K116" t="s">
        <v>35</v>
      </c>
      <c r="L116" t="s">
        <v>125</v>
      </c>
      <c r="O116" t="s">
        <v>54</v>
      </c>
      <c r="P116">
        <v>5789.2441699999999</v>
      </c>
      <c r="Q116">
        <v>5110.7078899999997</v>
      </c>
      <c r="R116">
        <v>6532.2813699999997</v>
      </c>
      <c r="S116">
        <v>4748.14995</v>
      </c>
      <c r="T116">
        <v>6978.6643199999999</v>
      </c>
      <c r="U116">
        <v>265</v>
      </c>
      <c r="V116">
        <v>4789</v>
      </c>
      <c r="X116" t="s">
        <v>61</v>
      </c>
      <c r="Y116" t="s">
        <v>49</v>
      </c>
      <c r="Z116" t="s">
        <v>39</v>
      </c>
      <c r="AA116">
        <v>20220000</v>
      </c>
      <c r="AD116" t="s">
        <v>40</v>
      </c>
    </row>
    <row r="117" spans="1:30">
      <c r="A117">
        <f t="shared" si="3"/>
        <v>20220000</v>
      </c>
      <c r="B117" t="str">
        <f t="shared" si="4"/>
        <v>Kingston22403Persons80+ yrs</v>
      </c>
      <c r="C117" t="str">
        <f t="shared" si="5"/>
        <v>KingstonEmergency hospital admissions due to falls in people aged 80 plus2022/23Persons80+ yrs</v>
      </c>
      <c r="D117">
        <v>22403</v>
      </c>
      <c r="E117" t="s">
        <v>124</v>
      </c>
      <c r="F117" t="s">
        <v>30</v>
      </c>
      <c r="G117" t="s">
        <v>31</v>
      </c>
      <c r="H117" t="s">
        <v>82</v>
      </c>
      <c r="I117" t="s">
        <v>83</v>
      </c>
      <c r="J117" t="s">
        <v>34</v>
      </c>
      <c r="K117" t="s">
        <v>35</v>
      </c>
      <c r="L117" t="s">
        <v>125</v>
      </c>
      <c r="O117" t="s">
        <v>54</v>
      </c>
      <c r="P117">
        <v>5358.0705900000003</v>
      </c>
      <c r="Q117">
        <v>4819.7757700000002</v>
      </c>
      <c r="R117">
        <v>5939.9970700000003</v>
      </c>
      <c r="S117">
        <v>4528.9337500000001</v>
      </c>
      <c r="T117">
        <v>6287.6356599999999</v>
      </c>
      <c r="U117">
        <v>360</v>
      </c>
      <c r="V117">
        <v>6634</v>
      </c>
      <c r="X117" t="s">
        <v>61</v>
      </c>
      <c r="Y117" t="s">
        <v>42</v>
      </c>
      <c r="Z117" t="s">
        <v>39</v>
      </c>
      <c r="AA117">
        <v>20220000</v>
      </c>
      <c r="AD117" t="s">
        <v>40</v>
      </c>
    </row>
    <row r="118" spans="1:30">
      <c r="A118">
        <f t="shared" si="3"/>
        <v>20220000</v>
      </c>
      <c r="B118" t="str">
        <f t="shared" si="4"/>
        <v>Sutton22403Persons80+ yrs</v>
      </c>
      <c r="C118" t="str">
        <f t="shared" si="5"/>
        <v>SuttonEmergency hospital admissions due to falls in people aged 80 plus2022/23Persons80+ yrs</v>
      </c>
      <c r="D118">
        <v>22403</v>
      </c>
      <c r="E118" t="s">
        <v>124</v>
      </c>
      <c r="F118" t="s">
        <v>30</v>
      </c>
      <c r="G118" t="s">
        <v>31</v>
      </c>
      <c r="H118" t="s">
        <v>89</v>
      </c>
      <c r="I118" t="s">
        <v>90</v>
      </c>
      <c r="J118" t="s">
        <v>34</v>
      </c>
      <c r="K118" t="s">
        <v>35</v>
      </c>
      <c r="L118" t="s">
        <v>125</v>
      </c>
      <c r="O118" t="s">
        <v>54</v>
      </c>
      <c r="P118">
        <v>5347.7504399999998</v>
      </c>
      <c r="Q118">
        <v>4877.52135</v>
      </c>
      <c r="R118">
        <v>5851.0334199999998</v>
      </c>
      <c r="S118">
        <v>4621.2673599999998</v>
      </c>
      <c r="T118">
        <v>6150.3695699999998</v>
      </c>
      <c r="U118">
        <v>475</v>
      </c>
      <c r="V118">
        <v>8852</v>
      </c>
      <c r="X118" t="s">
        <v>55</v>
      </c>
      <c r="Y118" t="s">
        <v>49</v>
      </c>
      <c r="Z118" t="s">
        <v>39</v>
      </c>
      <c r="AA118">
        <v>20220000</v>
      </c>
      <c r="AD118" t="s">
        <v>40</v>
      </c>
    </row>
    <row r="119" spans="1:30">
      <c r="A119">
        <f t="shared" si="3"/>
        <v>20220000</v>
      </c>
      <c r="B119" t="str">
        <f t="shared" si="4"/>
        <v>Islington22403Persons80+ yrs</v>
      </c>
      <c r="C119" t="str">
        <f t="shared" si="5"/>
        <v>IslingtonEmergency hospital admissions due to falls in people aged 80 plus2022/23Persons80+ yrs</v>
      </c>
      <c r="D119">
        <v>22403</v>
      </c>
      <c r="E119" t="s">
        <v>124</v>
      </c>
      <c r="F119" t="s">
        <v>30</v>
      </c>
      <c r="G119" t="s">
        <v>31</v>
      </c>
      <c r="H119" t="s">
        <v>74</v>
      </c>
      <c r="I119" t="s">
        <v>75</v>
      </c>
      <c r="J119" t="s">
        <v>34</v>
      </c>
      <c r="K119" t="s">
        <v>35</v>
      </c>
      <c r="L119" t="s">
        <v>125</v>
      </c>
      <c r="O119" t="s">
        <v>54</v>
      </c>
      <c r="P119">
        <v>5308.28478</v>
      </c>
      <c r="Q119">
        <v>4665.8480099999997</v>
      </c>
      <c r="R119">
        <v>6014.0739100000001</v>
      </c>
      <c r="S119">
        <v>4323.5450499999997</v>
      </c>
      <c r="T119">
        <v>6438.67526</v>
      </c>
      <c r="U119">
        <v>250</v>
      </c>
      <c r="V119">
        <v>4820</v>
      </c>
      <c r="X119" t="s">
        <v>61</v>
      </c>
      <c r="Y119" t="s">
        <v>42</v>
      </c>
      <c r="Z119" t="s">
        <v>39</v>
      </c>
      <c r="AA119">
        <v>20220000</v>
      </c>
      <c r="AD119" t="s">
        <v>40</v>
      </c>
    </row>
    <row r="120" spans="1:30">
      <c r="A120">
        <f t="shared" si="3"/>
        <v>20220000</v>
      </c>
      <c r="B120" t="str">
        <f t="shared" si="4"/>
        <v>Bromley22403Persons80+ yrs</v>
      </c>
      <c r="C120" t="str">
        <f t="shared" si="5"/>
        <v>BromleyEmergency hospital admissions due to falls in people aged 80 plus2022/23Persons80+ yrs</v>
      </c>
      <c r="D120">
        <v>22403</v>
      </c>
      <c r="E120" t="s">
        <v>124</v>
      </c>
      <c r="F120" t="s">
        <v>30</v>
      </c>
      <c r="G120" t="s">
        <v>31</v>
      </c>
      <c r="H120" t="s">
        <v>78</v>
      </c>
      <c r="I120" t="s">
        <v>79</v>
      </c>
      <c r="J120" t="s">
        <v>34</v>
      </c>
      <c r="K120" t="s">
        <v>35</v>
      </c>
      <c r="L120" t="s">
        <v>125</v>
      </c>
      <c r="O120" t="s">
        <v>54</v>
      </c>
      <c r="P120">
        <v>5255.0681299999997</v>
      </c>
      <c r="Q120">
        <v>4920.8040499999997</v>
      </c>
      <c r="R120">
        <v>5606.0356700000002</v>
      </c>
      <c r="S120">
        <v>4735.66032</v>
      </c>
      <c r="T120">
        <v>5813.0039200000001</v>
      </c>
      <c r="U120">
        <v>920</v>
      </c>
      <c r="V120">
        <v>17234</v>
      </c>
      <c r="X120" t="s">
        <v>61</v>
      </c>
      <c r="Y120" t="s">
        <v>49</v>
      </c>
      <c r="Z120" t="s">
        <v>39</v>
      </c>
      <c r="AA120">
        <v>20220000</v>
      </c>
      <c r="AD120" t="s">
        <v>40</v>
      </c>
    </row>
    <row r="121" spans="1:30">
      <c r="A121">
        <f t="shared" si="3"/>
        <v>20220000</v>
      </c>
      <c r="B121" t="str">
        <f t="shared" si="4"/>
        <v>Brent22403Persons80+ yrs</v>
      </c>
      <c r="C121" t="str">
        <f t="shared" si="5"/>
        <v>BrentEmergency hospital admissions due to falls in people aged 80 plus2022/23Persons80+ yrs</v>
      </c>
      <c r="D121">
        <v>22403</v>
      </c>
      <c r="E121" t="s">
        <v>124</v>
      </c>
      <c r="F121" t="s">
        <v>30</v>
      </c>
      <c r="G121" t="s">
        <v>31</v>
      </c>
      <c r="H121" t="s">
        <v>68</v>
      </c>
      <c r="I121" t="s">
        <v>69</v>
      </c>
      <c r="J121" t="s">
        <v>34</v>
      </c>
      <c r="K121" t="s">
        <v>35</v>
      </c>
      <c r="L121" t="s">
        <v>125</v>
      </c>
      <c r="O121" t="s">
        <v>54</v>
      </c>
      <c r="P121">
        <v>5252.4169899999997</v>
      </c>
      <c r="Q121">
        <v>4826.1976699999996</v>
      </c>
      <c r="R121">
        <v>5706.1006600000001</v>
      </c>
      <c r="S121">
        <v>4592.8386300000002</v>
      </c>
      <c r="T121">
        <v>5975.2815600000004</v>
      </c>
      <c r="U121">
        <v>565</v>
      </c>
      <c r="V121">
        <v>10822</v>
      </c>
      <c r="X121" t="s">
        <v>61</v>
      </c>
      <c r="Y121" t="s">
        <v>42</v>
      </c>
      <c r="Z121" t="s">
        <v>39</v>
      </c>
      <c r="AA121">
        <v>20220000</v>
      </c>
      <c r="AD121" t="s">
        <v>40</v>
      </c>
    </row>
    <row r="122" spans="1:30">
      <c r="A122">
        <f t="shared" si="3"/>
        <v>20220000</v>
      </c>
      <c r="B122" t="str">
        <f t="shared" si="4"/>
        <v>Hillingdon22403Persons80+ yrs</v>
      </c>
      <c r="C122" t="str">
        <f t="shared" si="5"/>
        <v>HillingdonEmergency hospital admissions due to falls in people aged 80 plus2022/23Persons80+ yrs</v>
      </c>
      <c r="D122">
        <v>22403</v>
      </c>
      <c r="E122" t="s">
        <v>124</v>
      </c>
      <c r="F122" t="s">
        <v>30</v>
      </c>
      <c r="G122" t="s">
        <v>31</v>
      </c>
      <c r="H122" t="s">
        <v>86</v>
      </c>
      <c r="I122" t="s">
        <v>87</v>
      </c>
      <c r="J122" t="s">
        <v>34</v>
      </c>
      <c r="K122" t="s">
        <v>35</v>
      </c>
      <c r="L122" t="s">
        <v>125</v>
      </c>
      <c r="O122" t="s">
        <v>54</v>
      </c>
      <c r="P122">
        <v>5171.2266300000001</v>
      </c>
      <c r="Q122">
        <v>4765.2982099999999</v>
      </c>
      <c r="R122">
        <v>5602.4214199999997</v>
      </c>
      <c r="S122">
        <v>4542.6586799999995</v>
      </c>
      <c r="T122">
        <v>5858.0246399999996</v>
      </c>
      <c r="U122">
        <v>600</v>
      </c>
      <c r="V122">
        <v>11694</v>
      </c>
      <c r="W122" t="s">
        <v>88</v>
      </c>
      <c r="X122" t="s">
        <v>55</v>
      </c>
      <c r="Y122" t="s">
        <v>42</v>
      </c>
      <c r="Z122" t="s">
        <v>39</v>
      </c>
      <c r="AA122">
        <v>20220000</v>
      </c>
      <c r="AD122" t="s">
        <v>40</v>
      </c>
    </row>
    <row r="123" spans="1:30">
      <c r="A123">
        <f t="shared" si="3"/>
        <v>20220000</v>
      </c>
      <c r="B123" t="str">
        <f t="shared" si="4"/>
        <v>Wandsworth22403Persons80+ yrs</v>
      </c>
      <c r="C123" t="str">
        <f t="shared" si="5"/>
        <v>WandsworthEmergency hospital admissions due to falls in people aged 80 plus2022/23Persons80+ yrs</v>
      </c>
      <c r="D123">
        <v>22403</v>
      </c>
      <c r="E123" t="s">
        <v>124</v>
      </c>
      <c r="F123" t="s">
        <v>30</v>
      </c>
      <c r="G123" t="s">
        <v>31</v>
      </c>
      <c r="H123" t="s">
        <v>76</v>
      </c>
      <c r="I123" t="s">
        <v>77</v>
      </c>
      <c r="J123" t="s">
        <v>34</v>
      </c>
      <c r="K123" t="s">
        <v>35</v>
      </c>
      <c r="L123" t="s">
        <v>125</v>
      </c>
      <c r="O123" t="s">
        <v>54</v>
      </c>
      <c r="P123">
        <v>5057.7241599999998</v>
      </c>
      <c r="Q123">
        <v>4586.9513900000002</v>
      </c>
      <c r="R123">
        <v>5563.6821499999996</v>
      </c>
      <c r="S123">
        <v>4331.3090099999999</v>
      </c>
      <c r="T123">
        <v>5865.1603500000001</v>
      </c>
      <c r="U123">
        <v>425</v>
      </c>
      <c r="V123">
        <v>8412</v>
      </c>
      <c r="X123" t="s">
        <v>55</v>
      </c>
      <c r="Y123" t="s">
        <v>42</v>
      </c>
      <c r="Z123" t="s">
        <v>39</v>
      </c>
      <c r="AA123">
        <v>20220000</v>
      </c>
      <c r="AD123" t="s">
        <v>40</v>
      </c>
    </row>
    <row r="124" spans="1:30">
      <c r="A124">
        <f t="shared" si="3"/>
        <v>20220000</v>
      </c>
      <c r="B124" t="str">
        <f t="shared" si="4"/>
        <v>Merton22403Persons80+ yrs</v>
      </c>
      <c r="C124" t="str">
        <f t="shared" si="5"/>
        <v>MertonEmergency hospital admissions due to falls in people aged 80 plus2022/23Persons80+ yrs</v>
      </c>
      <c r="D124">
        <v>22403</v>
      </c>
      <c r="E124" t="s">
        <v>124</v>
      </c>
      <c r="F124" t="s">
        <v>30</v>
      </c>
      <c r="G124" t="s">
        <v>31</v>
      </c>
      <c r="H124" t="s">
        <v>108</v>
      </c>
      <c r="I124" t="s">
        <v>109</v>
      </c>
      <c r="J124" t="s">
        <v>34</v>
      </c>
      <c r="K124" t="s">
        <v>35</v>
      </c>
      <c r="L124" t="s">
        <v>125</v>
      </c>
      <c r="O124" t="s">
        <v>54</v>
      </c>
      <c r="P124">
        <v>4946.5321100000001</v>
      </c>
      <c r="Q124">
        <v>4451.8128100000004</v>
      </c>
      <c r="R124">
        <v>5481.1787599999998</v>
      </c>
      <c r="S124">
        <v>4184.4406499999996</v>
      </c>
      <c r="T124">
        <v>5800.5276000000003</v>
      </c>
      <c r="U124">
        <v>365</v>
      </c>
      <c r="V124">
        <v>7419</v>
      </c>
      <c r="X124" t="s">
        <v>55</v>
      </c>
      <c r="Y124" t="s">
        <v>42</v>
      </c>
      <c r="Z124" t="s">
        <v>39</v>
      </c>
      <c r="AA124">
        <v>20220000</v>
      </c>
      <c r="AD124" t="s">
        <v>40</v>
      </c>
    </row>
    <row r="125" spans="1:30">
      <c r="A125">
        <f t="shared" si="3"/>
        <v>20220000</v>
      </c>
      <c r="B125" t="str">
        <f t="shared" si="4"/>
        <v>Greenwich22403Persons80+ yrs</v>
      </c>
      <c r="C125" t="str">
        <f t="shared" si="5"/>
        <v>GreenwichEmergency hospital admissions due to falls in people aged 80 plus2022/23Persons80+ yrs</v>
      </c>
      <c r="D125">
        <v>22403</v>
      </c>
      <c r="E125" t="s">
        <v>124</v>
      </c>
      <c r="F125" t="s">
        <v>30</v>
      </c>
      <c r="G125" t="s">
        <v>31</v>
      </c>
      <c r="H125" t="s">
        <v>80</v>
      </c>
      <c r="I125" t="s">
        <v>81</v>
      </c>
      <c r="J125" t="s">
        <v>34</v>
      </c>
      <c r="K125" t="s">
        <v>35</v>
      </c>
      <c r="L125" t="s">
        <v>125</v>
      </c>
      <c r="O125" t="s">
        <v>54</v>
      </c>
      <c r="P125">
        <v>4936.5711600000004</v>
      </c>
      <c r="Q125">
        <v>4434.7326400000002</v>
      </c>
      <c r="R125">
        <v>5479.5030100000004</v>
      </c>
      <c r="S125">
        <v>4163.7671200000004</v>
      </c>
      <c r="T125">
        <v>5803.9556400000001</v>
      </c>
      <c r="U125">
        <v>355</v>
      </c>
      <c r="V125">
        <v>7421</v>
      </c>
      <c r="X125" t="s">
        <v>61</v>
      </c>
      <c r="Y125" t="s">
        <v>42</v>
      </c>
      <c r="Z125" t="s">
        <v>39</v>
      </c>
      <c r="AA125">
        <v>20220000</v>
      </c>
      <c r="AD125" t="s">
        <v>40</v>
      </c>
    </row>
    <row r="126" spans="1:30">
      <c r="A126">
        <f t="shared" si="3"/>
        <v>20220000</v>
      </c>
      <c r="B126" t="str">
        <f t="shared" si="4"/>
        <v>Lewisham22403Persons80+ yrs</v>
      </c>
      <c r="C126" t="str">
        <f t="shared" si="5"/>
        <v>LewishamEmergency hospital admissions due to falls in people aged 80 plus2022/23Persons80+ yrs</v>
      </c>
      <c r="D126">
        <v>22403</v>
      </c>
      <c r="E126" t="s">
        <v>124</v>
      </c>
      <c r="F126" t="s">
        <v>30</v>
      </c>
      <c r="G126" t="s">
        <v>31</v>
      </c>
      <c r="H126" t="s">
        <v>84</v>
      </c>
      <c r="I126" t="s">
        <v>85</v>
      </c>
      <c r="J126" t="s">
        <v>34</v>
      </c>
      <c r="K126" t="s">
        <v>35</v>
      </c>
      <c r="L126" t="s">
        <v>125</v>
      </c>
      <c r="O126" t="s">
        <v>54</v>
      </c>
      <c r="P126">
        <v>4920.8418000000001</v>
      </c>
      <c r="Q126">
        <v>4425.0711499999998</v>
      </c>
      <c r="R126">
        <v>5456.7973099999999</v>
      </c>
      <c r="S126">
        <v>4157.2050399999998</v>
      </c>
      <c r="T126">
        <v>5776.97318</v>
      </c>
      <c r="U126">
        <v>360</v>
      </c>
      <c r="V126">
        <v>7612</v>
      </c>
      <c r="X126" t="s">
        <v>61</v>
      </c>
      <c r="Y126" t="s">
        <v>42</v>
      </c>
      <c r="Z126" t="s">
        <v>39</v>
      </c>
      <c r="AA126">
        <v>20220000</v>
      </c>
      <c r="AD126" t="s">
        <v>40</v>
      </c>
    </row>
    <row r="127" spans="1:30">
      <c r="A127">
        <f t="shared" si="3"/>
        <v>20220000</v>
      </c>
      <c r="B127" t="str">
        <f t="shared" si="4"/>
        <v>Bexley22403Persons80+ yrs</v>
      </c>
      <c r="C127" t="str">
        <f t="shared" si="5"/>
        <v>BexleyEmergency hospital admissions due to falls in people aged 80 plus2022/23Persons80+ yrs</v>
      </c>
      <c r="D127">
        <v>22403</v>
      </c>
      <c r="E127" t="s">
        <v>124</v>
      </c>
      <c r="F127" t="s">
        <v>30</v>
      </c>
      <c r="G127" t="s">
        <v>31</v>
      </c>
      <c r="H127" t="s">
        <v>97</v>
      </c>
      <c r="I127" t="s">
        <v>98</v>
      </c>
      <c r="J127" t="s">
        <v>34</v>
      </c>
      <c r="K127" t="s">
        <v>35</v>
      </c>
      <c r="L127" t="s">
        <v>125</v>
      </c>
      <c r="O127" t="s">
        <v>54</v>
      </c>
      <c r="P127">
        <v>4776.5775299999996</v>
      </c>
      <c r="Q127">
        <v>4390.6911799999998</v>
      </c>
      <c r="R127">
        <v>5187.2157999999999</v>
      </c>
      <c r="S127">
        <v>4179.3651600000003</v>
      </c>
      <c r="T127">
        <v>5430.8269700000001</v>
      </c>
      <c r="U127">
        <v>570</v>
      </c>
      <c r="V127">
        <v>12053</v>
      </c>
      <c r="X127" t="s">
        <v>61</v>
      </c>
      <c r="Y127" t="s">
        <v>42</v>
      </c>
      <c r="Z127" t="s">
        <v>39</v>
      </c>
      <c r="AA127">
        <v>20220000</v>
      </c>
      <c r="AD127" t="s">
        <v>40</v>
      </c>
    </row>
    <row r="128" spans="1:30">
      <c r="A128">
        <f t="shared" si="3"/>
        <v>20220000</v>
      </c>
      <c r="B128" t="str">
        <f t="shared" si="4"/>
        <v>Barnet22403Persons80+ yrs</v>
      </c>
      <c r="C128" t="str">
        <f t="shared" si="5"/>
        <v>BarnetEmergency hospital admissions due to falls in people aged 80 plus2022/23Persons80+ yrs</v>
      </c>
      <c r="D128">
        <v>22403</v>
      </c>
      <c r="E128" t="s">
        <v>124</v>
      </c>
      <c r="F128" t="s">
        <v>30</v>
      </c>
      <c r="G128" t="s">
        <v>31</v>
      </c>
      <c r="H128" t="s">
        <v>93</v>
      </c>
      <c r="I128" t="s">
        <v>94</v>
      </c>
      <c r="J128" t="s">
        <v>34</v>
      </c>
      <c r="K128" t="s">
        <v>35</v>
      </c>
      <c r="L128" t="s">
        <v>125</v>
      </c>
      <c r="O128" t="s">
        <v>54</v>
      </c>
      <c r="P128">
        <v>4722.7674900000002</v>
      </c>
      <c r="Q128">
        <v>4397.5485099999996</v>
      </c>
      <c r="R128">
        <v>5065.6277</v>
      </c>
      <c r="S128">
        <v>4218.0304500000002</v>
      </c>
      <c r="T128">
        <v>5268.1835700000001</v>
      </c>
      <c r="U128">
        <v>785</v>
      </c>
      <c r="V128">
        <v>16128</v>
      </c>
      <c r="X128" t="s">
        <v>55</v>
      </c>
      <c r="Y128" t="s">
        <v>42</v>
      </c>
      <c r="Z128" t="s">
        <v>39</v>
      </c>
      <c r="AA128">
        <v>20220000</v>
      </c>
      <c r="AD128" t="s">
        <v>40</v>
      </c>
    </row>
    <row r="129" spans="1:30">
      <c r="A129">
        <f t="shared" ref="A129:A192" si="6">AA129</f>
        <v>20220000</v>
      </c>
      <c r="B129" t="str">
        <f t="shared" si="4"/>
        <v>Southwark22403Persons80+ yrs</v>
      </c>
      <c r="C129" t="str">
        <f t="shared" si="5"/>
        <v>SouthwarkEmergency hospital admissions due to falls in people aged 80 plus2022/23Persons80+ yrs</v>
      </c>
      <c r="D129">
        <v>22403</v>
      </c>
      <c r="E129" t="s">
        <v>124</v>
      </c>
      <c r="F129" t="s">
        <v>30</v>
      </c>
      <c r="G129" t="s">
        <v>31</v>
      </c>
      <c r="H129" t="s">
        <v>95</v>
      </c>
      <c r="I129" t="s">
        <v>96</v>
      </c>
      <c r="J129" t="s">
        <v>34</v>
      </c>
      <c r="K129" t="s">
        <v>35</v>
      </c>
      <c r="L129" t="s">
        <v>125</v>
      </c>
      <c r="O129" t="s">
        <v>54</v>
      </c>
      <c r="P129">
        <v>4681.0901400000002</v>
      </c>
      <c r="Q129">
        <v>4154.2693499999996</v>
      </c>
      <c r="R129">
        <v>5256.1265800000001</v>
      </c>
      <c r="S129">
        <v>3871.9852000000001</v>
      </c>
      <c r="T129">
        <v>5601.0973400000003</v>
      </c>
      <c r="U129">
        <v>285</v>
      </c>
      <c r="V129">
        <v>6292</v>
      </c>
      <c r="X129" t="s">
        <v>55</v>
      </c>
      <c r="Y129" t="s">
        <v>42</v>
      </c>
      <c r="Z129" t="s">
        <v>39</v>
      </c>
      <c r="AA129">
        <v>20220000</v>
      </c>
      <c r="AD129" t="s">
        <v>40</v>
      </c>
    </row>
    <row r="130" spans="1:30">
      <c r="A130">
        <f t="shared" si="6"/>
        <v>20220000</v>
      </c>
      <c r="B130" t="str">
        <f t="shared" ref="B130:B193" si="7">CONCATENATE(I130,D130,K130,L130)</f>
        <v>Lambeth22403Persons80+ yrs</v>
      </c>
      <c r="C130" t="str">
        <f t="shared" ref="C130:C193" si="8">CONCATENATE(I130,E130,O130,K130,M130,L130)</f>
        <v>LambethEmergency hospital admissions due to falls in people aged 80 plus2022/23Persons80+ yrs</v>
      </c>
      <c r="D130">
        <v>22403</v>
      </c>
      <c r="E130" t="s">
        <v>124</v>
      </c>
      <c r="F130" t="s">
        <v>30</v>
      </c>
      <c r="G130" t="s">
        <v>31</v>
      </c>
      <c r="H130" t="s">
        <v>91</v>
      </c>
      <c r="I130" t="s">
        <v>92</v>
      </c>
      <c r="J130" t="s">
        <v>34</v>
      </c>
      <c r="K130" t="s">
        <v>35</v>
      </c>
      <c r="L130" t="s">
        <v>125</v>
      </c>
      <c r="O130" t="s">
        <v>54</v>
      </c>
      <c r="P130">
        <v>4614.7333500000004</v>
      </c>
      <c r="Q130">
        <v>4109.0247300000001</v>
      </c>
      <c r="R130">
        <v>5165.3502399999998</v>
      </c>
      <c r="S130">
        <v>3837.4671600000001</v>
      </c>
      <c r="T130">
        <v>5495.31297</v>
      </c>
      <c r="U130">
        <v>305</v>
      </c>
      <c r="V130">
        <v>6787</v>
      </c>
      <c r="X130" t="s">
        <v>55</v>
      </c>
      <c r="Y130" t="s">
        <v>42</v>
      </c>
      <c r="Z130" t="s">
        <v>39</v>
      </c>
      <c r="AA130">
        <v>20220000</v>
      </c>
      <c r="AD130" t="s">
        <v>40</v>
      </c>
    </row>
    <row r="131" spans="1:30">
      <c r="A131">
        <f t="shared" si="6"/>
        <v>20220000</v>
      </c>
      <c r="B131" t="str">
        <f t="shared" si="7"/>
        <v>Westminster22403Persons80+ yrs</v>
      </c>
      <c r="C131" t="str">
        <f t="shared" si="8"/>
        <v>WestminsterEmergency hospital admissions due to falls in people aged 80 plus2022/23Persons80+ yrs</v>
      </c>
      <c r="D131">
        <v>22403</v>
      </c>
      <c r="E131" t="s">
        <v>124</v>
      </c>
      <c r="F131" t="s">
        <v>30</v>
      </c>
      <c r="G131" t="s">
        <v>31</v>
      </c>
      <c r="H131" t="s">
        <v>99</v>
      </c>
      <c r="I131" t="s">
        <v>100</v>
      </c>
      <c r="J131" t="s">
        <v>34</v>
      </c>
      <c r="K131" t="s">
        <v>35</v>
      </c>
      <c r="L131" t="s">
        <v>125</v>
      </c>
      <c r="O131" t="s">
        <v>54</v>
      </c>
      <c r="P131">
        <v>4546.4274100000002</v>
      </c>
      <c r="Q131">
        <v>4043.33241</v>
      </c>
      <c r="R131">
        <v>5094.7472100000005</v>
      </c>
      <c r="S131">
        <v>3773.4122499999999</v>
      </c>
      <c r="T131">
        <v>5423.4766900000004</v>
      </c>
      <c r="U131">
        <v>295</v>
      </c>
      <c r="V131">
        <v>6642</v>
      </c>
      <c r="X131" t="s">
        <v>55</v>
      </c>
      <c r="Y131" t="s">
        <v>42</v>
      </c>
      <c r="Z131" t="s">
        <v>39</v>
      </c>
      <c r="AA131">
        <v>20220000</v>
      </c>
      <c r="AD131" t="s">
        <v>40</v>
      </c>
    </row>
    <row r="132" spans="1:30">
      <c r="A132">
        <f t="shared" si="6"/>
        <v>20220000</v>
      </c>
      <c r="B132" t="str">
        <f t="shared" si="7"/>
        <v>Croydon22403Persons80+ yrs</v>
      </c>
      <c r="C132" t="str">
        <f t="shared" si="8"/>
        <v>CroydonEmergency hospital admissions due to falls in people aged 80 plus2022/23Persons80+ yrs</v>
      </c>
      <c r="D132">
        <v>22403</v>
      </c>
      <c r="E132" t="s">
        <v>124</v>
      </c>
      <c r="F132" t="s">
        <v>30</v>
      </c>
      <c r="G132" t="s">
        <v>31</v>
      </c>
      <c r="H132" t="s">
        <v>110</v>
      </c>
      <c r="I132" t="s">
        <v>111</v>
      </c>
      <c r="J132" t="s">
        <v>34</v>
      </c>
      <c r="K132" t="s">
        <v>35</v>
      </c>
      <c r="L132" t="s">
        <v>125</v>
      </c>
      <c r="O132" t="s">
        <v>54</v>
      </c>
      <c r="P132">
        <v>4448.5818600000002</v>
      </c>
      <c r="Q132">
        <v>4111.6692899999998</v>
      </c>
      <c r="R132">
        <v>4805.71461</v>
      </c>
      <c r="S132">
        <v>3926.5535399999999</v>
      </c>
      <c r="T132">
        <v>5017.2176399999998</v>
      </c>
      <c r="U132">
        <v>645</v>
      </c>
      <c r="V132">
        <v>14595</v>
      </c>
      <c r="X132" t="s">
        <v>55</v>
      </c>
      <c r="Y132" t="s">
        <v>38</v>
      </c>
      <c r="Z132" t="s">
        <v>39</v>
      </c>
      <c r="AA132">
        <v>20220000</v>
      </c>
      <c r="AD132" t="s">
        <v>40</v>
      </c>
    </row>
    <row r="133" spans="1:30">
      <c r="A133">
        <f t="shared" si="6"/>
        <v>20220000</v>
      </c>
      <c r="B133" t="str">
        <f t="shared" si="7"/>
        <v>Hackney22403Persons80+ yrs</v>
      </c>
      <c r="C133" t="str">
        <f t="shared" si="8"/>
        <v>HackneyEmergency hospital admissions due to falls in people aged 80 plus2022/23Persons80+ yrs</v>
      </c>
      <c r="D133">
        <v>22403</v>
      </c>
      <c r="E133" t="s">
        <v>124</v>
      </c>
      <c r="F133" t="s">
        <v>30</v>
      </c>
      <c r="G133" t="s">
        <v>31</v>
      </c>
      <c r="H133" t="s">
        <v>101</v>
      </c>
      <c r="I133" t="s">
        <v>102</v>
      </c>
      <c r="J133" t="s">
        <v>34</v>
      </c>
      <c r="K133" t="s">
        <v>35</v>
      </c>
      <c r="L133" t="s">
        <v>125</v>
      </c>
      <c r="O133" t="s">
        <v>54</v>
      </c>
      <c r="P133">
        <v>4350.3714600000003</v>
      </c>
      <c r="Q133">
        <v>3778.1938399999999</v>
      </c>
      <c r="R133">
        <v>4984.2776100000001</v>
      </c>
      <c r="S133">
        <v>3475.5568800000001</v>
      </c>
      <c r="T133">
        <v>5367.0177400000002</v>
      </c>
      <c r="U133">
        <v>210</v>
      </c>
      <c r="V133">
        <v>4925</v>
      </c>
      <c r="W133" t="s">
        <v>103</v>
      </c>
      <c r="X133" t="s">
        <v>55</v>
      </c>
      <c r="Y133" t="s">
        <v>42</v>
      </c>
      <c r="Z133" t="s">
        <v>39</v>
      </c>
      <c r="AA133">
        <v>20220000</v>
      </c>
      <c r="AD133" t="s">
        <v>40</v>
      </c>
    </row>
    <row r="134" spans="1:30">
      <c r="A134">
        <f t="shared" si="6"/>
        <v>20220000</v>
      </c>
      <c r="B134" t="str">
        <f t="shared" si="7"/>
        <v>Barking and Dagenham22403Persons80+ yrs</v>
      </c>
      <c r="C134" t="str">
        <f t="shared" si="8"/>
        <v>Barking and DagenhamEmergency hospital admissions due to falls in people aged 80 plus2022/23Persons80+ yrs</v>
      </c>
      <c r="D134">
        <v>22403</v>
      </c>
      <c r="E134" t="s">
        <v>124</v>
      </c>
      <c r="F134" t="s">
        <v>30</v>
      </c>
      <c r="G134" t="s">
        <v>31</v>
      </c>
      <c r="H134" t="s">
        <v>106</v>
      </c>
      <c r="I134" t="s">
        <v>107</v>
      </c>
      <c r="J134" t="s">
        <v>34</v>
      </c>
      <c r="K134" t="s">
        <v>35</v>
      </c>
      <c r="L134" t="s">
        <v>125</v>
      </c>
      <c r="O134" t="s">
        <v>54</v>
      </c>
      <c r="P134">
        <v>4291.9805699999997</v>
      </c>
      <c r="Q134">
        <v>3732.6370299999999</v>
      </c>
      <c r="R134">
        <v>4911.3664699999999</v>
      </c>
      <c r="S134">
        <v>3436.66201</v>
      </c>
      <c r="T134">
        <v>5285.2613799999999</v>
      </c>
      <c r="U134">
        <v>210</v>
      </c>
      <c r="V134">
        <v>4977</v>
      </c>
      <c r="X134" t="s">
        <v>61</v>
      </c>
      <c r="Y134" t="s">
        <v>42</v>
      </c>
      <c r="Z134" t="s">
        <v>39</v>
      </c>
      <c r="AA134">
        <v>20220000</v>
      </c>
      <c r="AD134" t="s">
        <v>40</v>
      </c>
    </row>
    <row r="135" spans="1:30">
      <c r="A135">
        <f t="shared" si="6"/>
        <v>20220000</v>
      </c>
      <c r="B135" t="str">
        <f t="shared" si="7"/>
        <v>Tower Hamlets22403Persons80+ yrs</v>
      </c>
      <c r="C135" t="str">
        <f t="shared" si="8"/>
        <v>Tower HamletsEmergency hospital admissions due to falls in people aged 80 plus2022/23Persons80+ yrs</v>
      </c>
      <c r="D135">
        <v>22403</v>
      </c>
      <c r="E135" t="s">
        <v>124</v>
      </c>
      <c r="F135" t="s">
        <v>30</v>
      </c>
      <c r="G135" t="s">
        <v>31</v>
      </c>
      <c r="H135" t="s">
        <v>104</v>
      </c>
      <c r="I135" t="s">
        <v>105</v>
      </c>
      <c r="J135" t="s">
        <v>34</v>
      </c>
      <c r="K135" t="s">
        <v>35</v>
      </c>
      <c r="L135" t="s">
        <v>125</v>
      </c>
      <c r="O135" t="s">
        <v>54</v>
      </c>
      <c r="P135">
        <v>4285.11553</v>
      </c>
      <c r="Q135">
        <v>3681.1252199999999</v>
      </c>
      <c r="R135">
        <v>4959.8116499999996</v>
      </c>
      <c r="S135">
        <v>3363.9723199999999</v>
      </c>
      <c r="T135">
        <v>5368.6208900000001</v>
      </c>
      <c r="U135">
        <v>180</v>
      </c>
      <c r="V135">
        <v>4257</v>
      </c>
      <c r="X135" t="s">
        <v>61</v>
      </c>
      <c r="Y135" t="s">
        <v>42</v>
      </c>
      <c r="Z135" t="s">
        <v>39</v>
      </c>
      <c r="AA135">
        <v>20220000</v>
      </c>
      <c r="AD135" t="s">
        <v>40</v>
      </c>
    </row>
    <row r="136" spans="1:30">
      <c r="A136">
        <f t="shared" si="6"/>
        <v>20220000</v>
      </c>
      <c r="B136" t="str">
        <f t="shared" si="7"/>
        <v>Redbridge22403Persons80+ yrs</v>
      </c>
      <c r="C136" t="str">
        <f t="shared" si="8"/>
        <v>RedbridgeEmergency hospital admissions due to falls in people aged 80 plus2022/23Persons80+ yrs</v>
      </c>
      <c r="D136">
        <v>22403</v>
      </c>
      <c r="E136" t="s">
        <v>124</v>
      </c>
      <c r="F136" t="s">
        <v>30</v>
      </c>
      <c r="G136" t="s">
        <v>31</v>
      </c>
      <c r="H136" t="s">
        <v>112</v>
      </c>
      <c r="I136" t="s">
        <v>113</v>
      </c>
      <c r="J136" t="s">
        <v>34</v>
      </c>
      <c r="K136" t="s">
        <v>35</v>
      </c>
      <c r="L136" t="s">
        <v>125</v>
      </c>
      <c r="O136" t="s">
        <v>54</v>
      </c>
      <c r="P136">
        <v>4229.5789100000002</v>
      </c>
      <c r="Q136">
        <v>3843.2885700000002</v>
      </c>
      <c r="R136">
        <v>4644.1548499999999</v>
      </c>
      <c r="S136">
        <v>3633.2688699999999</v>
      </c>
      <c r="T136">
        <v>4891.0288600000003</v>
      </c>
      <c r="U136">
        <v>440</v>
      </c>
      <c r="V136">
        <v>10378</v>
      </c>
      <c r="X136" t="s">
        <v>61</v>
      </c>
      <c r="Y136" t="s">
        <v>38</v>
      </c>
      <c r="Z136" t="s">
        <v>39</v>
      </c>
      <c r="AA136">
        <v>20220000</v>
      </c>
      <c r="AD136" t="s">
        <v>40</v>
      </c>
    </row>
    <row r="137" spans="1:30">
      <c r="A137">
        <f t="shared" si="6"/>
        <v>20220000</v>
      </c>
      <c r="B137" t="str">
        <f t="shared" si="7"/>
        <v>Havering22403Persons80+ yrs</v>
      </c>
      <c r="C137" t="str">
        <f t="shared" si="8"/>
        <v>HaveringEmergency hospital admissions due to falls in people aged 80 plus2022/23Persons80+ yrs</v>
      </c>
      <c r="D137">
        <v>22403</v>
      </c>
      <c r="E137" t="s">
        <v>124</v>
      </c>
      <c r="F137" t="s">
        <v>30</v>
      </c>
      <c r="G137" t="s">
        <v>31</v>
      </c>
      <c r="H137" t="s">
        <v>118</v>
      </c>
      <c r="I137" t="s">
        <v>119</v>
      </c>
      <c r="J137" t="s">
        <v>34</v>
      </c>
      <c r="K137" t="s">
        <v>35</v>
      </c>
      <c r="L137" t="s">
        <v>125</v>
      </c>
      <c r="O137" t="s">
        <v>54</v>
      </c>
      <c r="P137">
        <v>4032.64723</v>
      </c>
      <c r="Q137">
        <v>3701.66077</v>
      </c>
      <c r="R137">
        <v>4385.2412700000004</v>
      </c>
      <c r="S137">
        <v>3520.5649199999998</v>
      </c>
      <c r="T137">
        <v>4594.5171200000004</v>
      </c>
      <c r="U137">
        <v>550</v>
      </c>
      <c r="V137">
        <v>13355</v>
      </c>
      <c r="X137" t="s">
        <v>61</v>
      </c>
      <c r="Y137" t="s">
        <v>38</v>
      </c>
      <c r="Z137" t="s">
        <v>39</v>
      </c>
      <c r="AA137">
        <v>20220000</v>
      </c>
      <c r="AD137" t="s">
        <v>40</v>
      </c>
    </row>
    <row r="138" spans="1:30">
      <c r="A138">
        <f t="shared" si="6"/>
        <v>20220000</v>
      </c>
      <c r="B138" t="str">
        <f t="shared" si="7"/>
        <v>Waltham Forest22403Persons80+ yrs</v>
      </c>
      <c r="C138" t="str">
        <f t="shared" si="8"/>
        <v>Waltham ForestEmergency hospital admissions due to falls in people aged 80 plus2022/23Persons80+ yrs</v>
      </c>
      <c r="D138">
        <v>22403</v>
      </c>
      <c r="E138" t="s">
        <v>124</v>
      </c>
      <c r="F138" t="s">
        <v>30</v>
      </c>
      <c r="G138" t="s">
        <v>31</v>
      </c>
      <c r="H138" t="s">
        <v>114</v>
      </c>
      <c r="I138" t="s">
        <v>115</v>
      </c>
      <c r="J138" t="s">
        <v>34</v>
      </c>
      <c r="K138" t="s">
        <v>35</v>
      </c>
      <c r="L138" t="s">
        <v>125</v>
      </c>
      <c r="O138" t="s">
        <v>54</v>
      </c>
      <c r="P138">
        <v>3983.2907100000002</v>
      </c>
      <c r="Q138">
        <v>3533.78818</v>
      </c>
      <c r="R138">
        <v>4473.9325600000002</v>
      </c>
      <c r="S138">
        <v>3292.9331499999998</v>
      </c>
      <c r="T138">
        <v>4768.2740700000004</v>
      </c>
      <c r="U138">
        <v>285</v>
      </c>
      <c r="V138">
        <v>7412</v>
      </c>
      <c r="X138" t="s">
        <v>55</v>
      </c>
      <c r="Y138" t="s">
        <v>38</v>
      </c>
      <c r="Z138" t="s">
        <v>39</v>
      </c>
      <c r="AA138">
        <v>20220000</v>
      </c>
      <c r="AD138" t="s">
        <v>40</v>
      </c>
    </row>
    <row r="139" spans="1:30">
      <c r="A139">
        <f t="shared" si="6"/>
        <v>20220000</v>
      </c>
      <c r="B139" t="str">
        <f t="shared" si="7"/>
        <v>Haringey22403Persons80+ yrs</v>
      </c>
      <c r="C139" t="str">
        <f t="shared" si="8"/>
        <v>HaringeyEmergency hospital admissions due to falls in people aged 80 plus2022/23Persons80+ yrs</v>
      </c>
      <c r="D139">
        <v>22403</v>
      </c>
      <c r="E139" t="s">
        <v>124</v>
      </c>
      <c r="F139" t="s">
        <v>30</v>
      </c>
      <c r="G139" t="s">
        <v>31</v>
      </c>
      <c r="H139" t="s">
        <v>116</v>
      </c>
      <c r="I139" t="s">
        <v>117</v>
      </c>
      <c r="J139" t="s">
        <v>34</v>
      </c>
      <c r="K139" t="s">
        <v>35</v>
      </c>
      <c r="L139" t="s">
        <v>125</v>
      </c>
      <c r="O139" t="s">
        <v>54</v>
      </c>
      <c r="P139">
        <v>3795.33835</v>
      </c>
      <c r="Q139">
        <v>3338.9498800000001</v>
      </c>
      <c r="R139">
        <v>4296.35664</v>
      </c>
      <c r="S139">
        <v>3095.6182800000001</v>
      </c>
      <c r="T139">
        <v>4597.6704900000004</v>
      </c>
      <c r="U139">
        <v>255</v>
      </c>
      <c r="V139">
        <v>6891</v>
      </c>
      <c r="X139" t="s">
        <v>55</v>
      </c>
      <c r="Y139" t="s">
        <v>38</v>
      </c>
      <c r="Z139" t="s">
        <v>39</v>
      </c>
      <c r="AA139">
        <v>20220000</v>
      </c>
      <c r="AD139" t="s">
        <v>40</v>
      </c>
    </row>
    <row r="140" spans="1:30">
      <c r="A140">
        <f t="shared" si="6"/>
        <v>20220000</v>
      </c>
      <c r="B140" t="str">
        <f t="shared" si="7"/>
        <v>Enfield22403Persons80+ yrs</v>
      </c>
      <c r="C140" t="str">
        <f t="shared" si="8"/>
        <v>EnfieldEmergency hospital admissions due to falls in people aged 80 plus2022/23Persons80+ yrs</v>
      </c>
      <c r="D140">
        <v>22403</v>
      </c>
      <c r="E140" t="s">
        <v>124</v>
      </c>
      <c r="F140" t="s">
        <v>30</v>
      </c>
      <c r="G140" t="s">
        <v>31</v>
      </c>
      <c r="H140" t="s">
        <v>120</v>
      </c>
      <c r="I140" t="s">
        <v>121</v>
      </c>
      <c r="J140" t="s">
        <v>34</v>
      </c>
      <c r="K140" t="s">
        <v>35</v>
      </c>
      <c r="L140" t="s">
        <v>125</v>
      </c>
      <c r="O140" t="s">
        <v>54</v>
      </c>
      <c r="P140">
        <v>3636.6197900000002</v>
      </c>
      <c r="Q140">
        <v>3315.8871800000002</v>
      </c>
      <c r="R140">
        <v>3979.94704</v>
      </c>
      <c r="S140">
        <v>3141.1235700000002</v>
      </c>
      <c r="T140">
        <v>4184.1597499999998</v>
      </c>
      <c r="U140">
        <v>475</v>
      </c>
      <c r="V140">
        <v>13085</v>
      </c>
      <c r="X140" t="s">
        <v>55</v>
      </c>
      <c r="Y140" t="s">
        <v>38</v>
      </c>
      <c r="Z140" t="s">
        <v>39</v>
      </c>
      <c r="AA140">
        <v>20220000</v>
      </c>
      <c r="AD140" t="s">
        <v>40</v>
      </c>
    </row>
    <row r="141" spans="1:30">
      <c r="A141">
        <f t="shared" si="6"/>
        <v>20220000</v>
      </c>
      <c r="B141" t="str">
        <f t="shared" si="7"/>
        <v>Newham22403Persons80+ yrs</v>
      </c>
      <c r="C141" t="str">
        <f t="shared" si="8"/>
        <v>NewhamEmergency hospital admissions due to falls in people aged 80 plus2022/23Persons80+ yrs</v>
      </c>
      <c r="D141">
        <v>22403</v>
      </c>
      <c r="E141" t="s">
        <v>124</v>
      </c>
      <c r="F141" t="s">
        <v>30</v>
      </c>
      <c r="G141" t="s">
        <v>31</v>
      </c>
      <c r="H141" t="s">
        <v>122</v>
      </c>
      <c r="I141" t="s">
        <v>123</v>
      </c>
      <c r="J141" t="s">
        <v>34</v>
      </c>
      <c r="K141" t="s">
        <v>35</v>
      </c>
      <c r="L141" t="s">
        <v>125</v>
      </c>
      <c r="O141" t="s">
        <v>54</v>
      </c>
      <c r="P141">
        <v>3351.06538</v>
      </c>
      <c r="Q141">
        <v>2885.9657999999999</v>
      </c>
      <c r="R141">
        <v>3869.3695899999998</v>
      </c>
      <c r="S141">
        <v>2641.22802</v>
      </c>
      <c r="T141">
        <v>4183.0978299999997</v>
      </c>
      <c r="U141">
        <v>190</v>
      </c>
      <c r="V141">
        <v>5840</v>
      </c>
      <c r="X141" t="s">
        <v>55</v>
      </c>
      <c r="Y141" t="s">
        <v>38</v>
      </c>
      <c r="Z141" t="s">
        <v>39</v>
      </c>
      <c r="AA141">
        <v>20220000</v>
      </c>
      <c r="AD141" t="s">
        <v>40</v>
      </c>
    </row>
    <row r="142" spans="1:30">
      <c r="A142">
        <f t="shared" si="6"/>
        <v>20100000</v>
      </c>
      <c r="B142" t="str">
        <f t="shared" si="7"/>
        <v>Richmond30314Persons65+ yrs</v>
      </c>
      <c r="C142" t="str">
        <f t="shared" si="8"/>
        <v>RichmondPopulation vaccination coverage: Flu (aged 65 and over)2010/11Persons65+ yrs</v>
      </c>
      <c r="D142">
        <v>30314</v>
      </c>
      <c r="E142" t="s">
        <v>126</v>
      </c>
      <c r="F142" t="s">
        <v>30</v>
      </c>
      <c r="G142" t="s">
        <v>31</v>
      </c>
      <c r="H142" t="s">
        <v>32</v>
      </c>
      <c r="I142" t="s">
        <v>33</v>
      </c>
      <c r="J142" t="s">
        <v>34</v>
      </c>
      <c r="K142" t="s">
        <v>35</v>
      </c>
      <c r="L142" t="s">
        <v>36</v>
      </c>
      <c r="O142" t="s">
        <v>37</v>
      </c>
      <c r="P142">
        <v>76.680000000000007</v>
      </c>
      <c r="Q142">
        <v>76.120179195232396</v>
      </c>
      <c r="R142">
        <v>77.236517976107095</v>
      </c>
      <c r="U142">
        <v>16904</v>
      </c>
      <c r="V142">
        <v>22044</v>
      </c>
      <c r="Y142" t="s">
        <v>38</v>
      </c>
      <c r="Z142" t="s">
        <v>39</v>
      </c>
      <c r="AA142">
        <v>20100000</v>
      </c>
      <c r="AC142" t="s">
        <v>127</v>
      </c>
      <c r="AD142" t="s">
        <v>40</v>
      </c>
    </row>
    <row r="143" spans="1:30">
      <c r="A143">
        <f t="shared" si="6"/>
        <v>20110000</v>
      </c>
      <c r="B143" t="str">
        <f t="shared" si="7"/>
        <v>Richmond30314Persons65+ yrs</v>
      </c>
      <c r="C143" t="str">
        <f t="shared" si="8"/>
        <v>RichmondPopulation vaccination coverage: Flu (aged 65 and over)2011/12Persons65+ yrs</v>
      </c>
      <c r="D143">
        <v>30314</v>
      </c>
      <c r="E143" t="s">
        <v>126</v>
      </c>
      <c r="F143" t="s">
        <v>30</v>
      </c>
      <c r="G143" t="s">
        <v>31</v>
      </c>
      <c r="H143" t="s">
        <v>32</v>
      </c>
      <c r="I143" t="s">
        <v>33</v>
      </c>
      <c r="J143" t="s">
        <v>34</v>
      </c>
      <c r="K143" t="s">
        <v>35</v>
      </c>
      <c r="L143" t="s">
        <v>36</v>
      </c>
      <c r="O143" t="s">
        <v>41</v>
      </c>
      <c r="P143">
        <v>76.87</v>
      </c>
      <c r="Q143">
        <v>76.357063569934795</v>
      </c>
      <c r="R143">
        <v>77.376477146618896</v>
      </c>
      <c r="U143">
        <v>20207</v>
      </c>
      <c r="V143">
        <v>26287</v>
      </c>
      <c r="Y143" t="s">
        <v>38</v>
      </c>
      <c r="Z143" t="s">
        <v>39</v>
      </c>
      <c r="AA143">
        <v>20110000</v>
      </c>
      <c r="AC143" t="s">
        <v>127</v>
      </c>
      <c r="AD143" t="s">
        <v>40</v>
      </c>
    </row>
    <row r="144" spans="1:30">
      <c r="A144">
        <f t="shared" si="6"/>
        <v>20120000</v>
      </c>
      <c r="B144" t="str">
        <f t="shared" si="7"/>
        <v>Richmond30314Persons65+ yrs</v>
      </c>
      <c r="C144" t="str">
        <f t="shared" si="8"/>
        <v>RichmondPopulation vaccination coverage: Flu (aged 65 and over)2012/13Persons65+ yrs</v>
      </c>
      <c r="D144">
        <v>30314</v>
      </c>
      <c r="E144" t="s">
        <v>126</v>
      </c>
      <c r="F144" t="s">
        <v>30</v>
      </c>
      <c r="G144" t="s">
        <v>31</v>
      </c>
      <c r="H144" t="s">
        <v>32</v>
      </c>
      <c r="I144" t="s">
        <v>33</v>
      </c>
      <c r="J144" t="s">
        <v>34</v>
      </c>
      <c r="K144" t="s">
        <v>35</v>
      </c>
      <c r="L144" t="s">
        <v>36</v>
      </c>
      <c r="O144" t="s">
        <v>43</v>
      </c>
      <c r="P144">
        <v>75.150000000000006</v>
      </c>
      <c r="Q144">
        <v>74.637800341864704</v>
      </c>
      <c r="R144">
        <v>75.662637970390406</v>
      </c>
      <c r="U144">
        <v>20529</v>
      </c>
      <c r="V144">
        <v>27316</v>
      </c>
      <c r="Y144" t="s">
        <v>38</v>
      </c>
      <c r="Z144" t="s">
        <v>39</v>
      </c>
      <c r="AA144">
        <v>20120000</v>
      </c>
      <c r="AC144" t="s">
        <v>127</v>
      </c>
      <c r="AD144" t="s">
        <v>40</v>
      </c>
    </row>
    <row r="145" spans="1:30">
      <c r="A145">
        <f t="shared" si="6"/>
        <v>20130000</v>
      </c>
      <c r="B145" t="str">
        <f t="shared" si="7"/>
        <v>Richmond30314Persons65+ yrs</v>
      </c>
      <c r="C145" t="str">
        <f t="shared" si="8"/>
        <v>RichmondPopulation vaccination coverage: Flu (aged 65 and over)2013/14Persons65+ yrs</v>
      </c>
      <c r="D145">
        <v>30314</v>
      </c>
      <c r="E145" t="s">
        <v>126</v>
      </c>
      <c r="F145" t="s">
        <v>30</v>
      </c>
      <c r="G145" t="s">
        <v>31</v>
      </c>
      <c r="H145" t="s">
        <v>32</v>
      </c>
      <c r="I145" t="s">
        <v>33</v>
      </c>
      <c r="J145" t="s">
        <v>34</v>
      </c>
      <c r="K145" t="s">
        <v>35</v>
      </c>
      <c r="L145" t="s">
        <v>36</v>
      </c>
      <c r="O145" t="s">
        <v>44</v>
      </c>
      <c r="P145">
        <v>73.3</v>
      </c>
      <c r="Q145">
        <v>72.813573096041395</v>
      </c>
      <c r="R145">
        <v>73.815081021666202</v>
      </c>
      <c r="U145">
        <v>21971</v>
      </c>
      <c r="V145">
        <v>29967</v>
      </c>
      <c r="Y145" t="s">
        <v>42</v>
      </c>
      <c r="Z145" t="s">
        <v>39</v>
      </c>
      <c r="AA145">
        <v>20130000</v>
      </c>
      <c r="AC145" t="s">
        <v>128</v>
      </c>
      <c r="AD145" t="s">
        <v>40</v>
      </c>
    </row>
    <row r="146" spans="1:30">
      <c r="A146">
        <f t="shared" si="6"/>
        <v>20140000</v>
      </c>
      <c r="B146" t="str">
        <f t="shared" si="7"/>
        <v>Richmond30314Persons65+ yrs</v>
      </c>
      <c r="C146" t="str">
        <f t="shared" si="8"/>
        <v>RichmondPopulation vaccination coverage: Flu (aged 65 and over)2014/15Persons65+ yrs</v>
      </c>
      <c r="D146">
        <v>30314</v>
      </c>
      <c r="E146" t="s">
        <v>126</v>
      </c>
      <c r="F146" t="s">
        <v>30</v>
      </c>
      <c r="G146" t="s">
        <v>31</v>
      </c>
      <c r="H146" t="s">
        <v>32</v>
      </c>
      <c r="I146" t="s">
        <v>33</v>
      </c>
      <c r="J146" t="s">
        <v>34</v>
      </c>
      <c r="K146" t="s">
        <v>35</v>
      </c>
      <c r="L146" t="s">
        <v>36</v>
      </c>
      <c r="O146" t="s">
        <v>45</v>
      </c>
      <c r="P146">
        <v>71.290000000000006</v>
      </c>
      <c r="Q146">
        <v>70.789355807684998</v>
      </c>
      <c r="R146">
        <v>71.793886650119504</v>
      </c>
      <c r="U146">
        <v>22216</v>
      </c>
      <c r="V146">
        <v>31161</v>
      </c>
      <c r="Y146" t="s">
        <v>49</v>
      </c>
      <c r="Z146" t="s">
        <v>39</v>
      </c>
      <c r="AA146">
        <v>20140000</v>
      </c>
      <c r="AC146" t="s">
        <v>128</v>
      </c>
      <c r="AD146" t="s">
        <v>40</v>
      </c>
    </row>
    <row r="147" spans="1:30">
      <c r="A147">
        <f t="shared" si="6"/>
        <v>20150000</v>
      </c>
      <c r="B147" t="str">
        <f t="shared" si="7"/>
        <v>Richmond30314Persons65+ yrs</v>
      </c>
      <c r="C147" t="str">
        <f t="shared" si="8"/>
        <v>RichmondPopulation vaccination coverage: Flu (aged 65 and over)2015/16Persons65+ yrs</v>
      </c>
      <c r="D147">
        <v>30314</v>
      </c>
      <c r="E147" t="s">
        <v>126</v>
      </c>
      <c r="F147" t="s">
        <v>30</v>
      </c>
      <c r="G147" t="s">
        <v>31</v>
      </c>
      <c r="H147" t="s">
        <v>32</v>
      </c>
      <c r="I147" t="s">
        <v>33</v>
      </c>
      <c r="J147" t="s">
        <v>34</v>
      </c>
      <c r="K147" t="s">
        <v>35</v>
      </c>
      <c r="L147" t="s">
        <v>36</v>
      </c>
      <c r="O147" t="s">
        <v>46</v>
      </c>
      <c r="P147">
        <v>67.569999999999993</v>
      </c>
      <c r="Q147">
        <v>67.054614065640607</v>
      </c>
      <c r="R147">
        <v>68.085990971258397</v>
      </c>
      <c r="U147">
        <v>21386</v>
      </c>
      <c r="V147">
        <v>31649</v>
      </c>
      <c r="Y147" t="s">
        <v>49</v>
      </c>
      <c r="Z147" t="s">
        <v>39</v>
      </c>
      <c r="AA147">
        <v>20150000</v>
      </c>
      <c r="AC147" t="s">
        <v>128</v>
      </c>
      <c r="AD147" t="s">
        <v>40</v>
      </c>
    </row>
    <row r="148" spans="1:30">
      <c r="A148">
        <f t="shared" si="6"/>
        <v>20160000</v>
      </c>
      <c r="B148" t="str">
        <f t="shared" si="7"/>
        <v>Richmond30314Persons65+ yrs</v>
      </c>
      <c r="C148" t="str">
        <f t="shared" si="8"/>
        <v>RichmondPopulation vaccination coverage: Flu (aged 65 and over)2016/17Persons65+ yrs</v>
      </c>
      <c r="D148">
        <v>30314</v>
      </c>
      <c r="E148" t="s">
        <v>126</v>
      </c>
      <c r="F148" t="s">
        <v>30</v>
      </c>
      <c r="G148" t="s">
        <v>31</v>
      </c>
      <c r="H148" t="s">
        <v>32</v>
      </c>
      <c r="I148" t="s">
        <v>33</v>
      </c>
      <c r="J148" t="s">
        <v>34</v>
      </c>
      <c r="K148" t="s">
        <v>35</v>
      </c>
      <c r="L148" t="s">
        <v>36</v>
      </c>
      <c r="O148" t="s">
        <v>47</v>
      </c>
      <c r="P148">
        <v>65.569999999999993</v>
      </c>
      <c r="Q148">
        <v>65.053596839999997</v>
      </c>
      <c r="R148">
        <v>66.084848140000005</v>
      </c>
      <c r="U148">
        <v>21386</v>
      </c>
      <c r="V148">
        <v>32615</v>
      </c>
      <c r="Y148" t="s">
        <v>49</v>
      </c>
      <c r="Z148" t="s">
        <v>39</v>
      </c>
      <c r="AA148">
        <v>20160000</v>
      </c>
      <c r="AC148" t="s">
        <v>128</v>
      </c>
      <c r="AD148" t="s">
        <v>40</v>
      </c>
    </row>
    <row r="149" spans="1:30">
      <c r="A149">
        <f t="shared" si="6"/>
        <v>20170000</v>
      </c>
      <c r="B149" t="str">
        <f t="shared" si="7"/>
        <v>Richmond30314Persons65+ yrs</v>
      </c>
      <c r="C149" t="str">
        <f t="shared" si="8"/>
        <v>RichmondPopulation vaccination coverage: Flu (aged 65 and over)2017/18Persons65+ yrs</v>
      </c>
      <c r="D149">
        <v>30314</v>
      </c>
      <c r="E149" t="s">
        <v>126</v>
      </c>
      <c r="F149" t="s">
        <v>30</v>
      </c>
      <c r="G149" t="s">
        <v>31</v>
      </c>
      <c r="H149" t="s">
        <v>32</v>
      </c>
      <c r="I149" t="s">
        <v>33</v>
      </c>
      <c r="J149" t="s">
        <v>34</v>
      </c>
      <c r="K149" t="s">
        <v>35</v>
      </c>
      <c r="L149" t="s">
        <v>36</v>
      </c>
      <c r="O149" t="s">
        <v>48</v>
      </c>
      <c r="P149">
        <v>68</v>
      </c>
      <c r="Q149">
        <v>67.491626125975301</v>
      </c>
      <c r="R149">
        <v>68.503405153904296</v>
      </c>
      <c r="U149">
        <v>22208</v>
      </c>
      <c r="V149">
        <v>32659</v>
      </c>
      <c r="Y149" t="s">
        <v>49</v>
      </c>
      <c r="Z149" t="s">
        <v>39</v>
      </c>
      <c r="AA149">
        <v>20170000</v>
      </c>
      <c r="AC149" t="s">
        <v>128</v>
      </c>
      <c r="AD149" t="s">
        <v>40</v>
      </c>
    </row>
    <row r="150" spans="1:30">
      <c r="A150">
        <f t="shared" si="6"/>
        <v>20180000</v>
      </c>
      <c r="B150" t="str">
        <f t="shared" si="7"/>
        <v>Richmond30314Persons65+ yrs</v>
      </c>
      <c r="C150" t="str">
        <f t="shared" si="8"/>
        <v>RichmondPopulation vaccination coverage: Flu (aged 65 and over)2018/19Persons65+ yrs</v>
      </c>
      <c r="D150">
        <v>30314</v>
      </c>
      <c r="E150" t="s">
        <v>126</v>
      </c>
      <c r="F150" t="s">
        <v>30</v>
      </c>
      <c r="G150" t="s">
        <v>31</v>
      </c>
      <c r="H150" t="s">
        <v>32</v>
      </c>
      <c r="I150" t="s">
        <v>33</v>
      </c>
      <c r="J150" t="s">
        <v>34</v>
      </c>
      <c r="K150" t="s">
        <v>35</v>
      </c>
      <c r="L150" t="s">
        <v>36</v>
      </c>
      <c r="O150" t="s">
        <v>50</v>
      </c>
      <c r="P150">
        <v>65.47</v>
      </c>
      <c r="Q150">
        <v>64.886953037244098</v>
      </c>
      <c r="R150">
        <v>66.039139020500002</v>
      </c>
      <c r="U150">
        <v>17129</v>
      </c>
      <c r="V150">
        <v>26165</v>
      </c>
      <c r="Y150" t="s">
        <v>49</v>
      </c>
      <c r="Z150" t="s">
        <v>39</v>
      </c>
      <c r="AA150">
        <v>20180000</v>
      </c>
      <c r="AC150" t="s">
        <v>128</v>
      </c>
      <c r="AD150" t="s">
        <v>40</v>
      </c>
    </row>
    <row r="151" spans="1:30">
      <c r="A151">
        <f t="shared" si="6"/>
        <v>20190000</v>
      </c>
      <c r="B151" t="str">
        <f t="shared" si="7"/>
        <v>Richmond30314Persons65+ yrs</v>
      </c>
      <c r="C151" t="str">
        <f t="shared" si="8"/>
        <v>RichmondPopulation vaccination coverage: Flu (aged 65 and over)2019/20Persons65+ yrs</v>
      </c>
      <c r="D151">
        <v>30314</v>
      </c>
      <c r="E151" t="s">
        <v>126</v>
      </c>
      <c r="F151" t="s">
        <v>30</v>
      </c>
      <c r="G151" t="s">
        <v>31</v>
      </c>
      <c r="H151" t="s">
        <v>32</v>
      </c>
      <c r="I151" t="s">
        <v>33</v>
      </c>
      <c r="J151" t="s">
        <v>34</v>
      </c>
      <c r="K151" t="s">
        <v>35</v>
      </c>
      <c r="L151" t="s">
        <v>36</v>
      </c>
      <c r="O151" t="s">
        <v>51</v>
      </c>
      <c r="P151">
        <v>67.58</v>
      </c>
      <c r="Q151">
        <v>67.049381864871194</v>
      </c>
      <c r="R151">
        <v>68.102496549341595</v>
      </c>
      <c r="U151">
        <v>20512</v>
      </c>
      <c r="V151">
        <v>30353</v>
      </c>
      <c r="Y151" t="s">
        <v>49</v>
      </c>
      <c r="Z151" t="s">
        <v>39</v>
      </c>
      <c r="AA151">
        <v>20190000</v>
      </c>
      <c r="AC151" t="s">
        <v>128</v>
      </c>
      <c r="AD151" t="s">
        <v>40</v>
      </c>
    </row>
    <row r="152" spans="1:30">
      <c r="A152">
        <f t="shared" si="6"/>
        <v>20200000</v>
      </c>
      <c r="B152" t="str">
        <f t="shared" si="7"/>
        <v>Richmond30314Persons65+ yrs</v>
      </c>
      <c r="C152" t="str">
        <f t="shared" si="8"/>
        <v>RichmondPopulation vaccination coverage: Flu (aged 65 and over)2020/21Persons65+ yrs</v>
      </c>
      <c r="D152">
        <v>30314</v>
      </c>
      <c r="E152" t="s">
        <v>126</v>
      </c>
      <c r="F152" t="s">
        <v>30</v>
      </c>
      <c r="G152" t="s">
        <v>31</v>
      </c>
      <c r="H152" t="s">
        <v>32</v>
      </c>
      <c r="I152" t="s">
        <v>33</v>
      </c>
      <c r="J152" t="s">
        <v>34</v>
      </c>
      <c r="K152" t="s">
        <v>35</v>
      </c>
      <c r="L152" t="s">
        <v>36</v>
      </c>
      <c r="O152" t="s">
        <v>52</v>
      </c>
      <c r="P152">
        <v>76.099999999999994</v>
      </c>
      <c r="Q152">
        <v>75.649451562896701</v>
      </c>
      <c r="R152">
        <v>76.546217285664397</v>
      </c>
      <c r="U152">
        <v>26445</v>
      </c>
      <c r="V152">
        <v>34750</v>
      </c>
      <c r="Y152" t="s">
        <v>49</v>
      </c>
      <c r="Z152" t="s">
        <v>39</v>
      </c>
      <c r="AA152">
        <v>20200000</v>
      </c>
      <c r="AC152" t="s">
        <v>127</v>
      </c>
      <c r="AD152" t="s">
        <v>40</v>
      </c>
    </row>
    <row r="153" spans="1:30">
      <c r="A153">
        <f t="shared" si="6"/>
        <v>20210000</v>
      </c>
      <c r="B153" t="str">
        <f t="shared" si="7"/>
        <v>Richmond30314Persons65+ yrs</v>
      </c>
      <c r="C153" t="str">
        <f t="shared" si="8"/>
        <v>RichmondPopulation vaccination coverage: Flu (aged 65 and over)2021/22Persons65+ yrs</v>
      </c>
      <c r="D153">
        <v>30314</v>
      </c>
      <c r="E153" t="s">
        <v>126</v>
      </c>
      <c r="F153" t="s">
        <v>30</v>
      </c>
      <c r="G153" t="s">
        <v>31</v>
      </c>
      <c r="H153" t="s">
        <v>32</v>
      </c>
      <c r="I153" t="s">
        <v>33</v>
      </c>
      <c r="J153" t="s">
        <v>34</v>
      </c>
      <c r="K153" t="s">
        <v>35</v>
      </c>
      <c r="L153" t="s">
        <v>36</v>
      </c>
      <c r="O153" t="s">
        <v>53</v>
      </c>
      <c r="P153">
        <v>76.8</v>
      </c>
      <c r="Q153">
        <v>76.288185607157004</v>
      </c>
      <c r="R153">
        <v>77.215025398676104</v>
      </c>
      <c r="S153">
        <v>76.016197017085105</v>
      </c>
      <c r="T153">
        <v>77.477446770161194</v>
      </c>
      <c r="U153">
        <v>24494</v>
      </c>
      <c r="V153">
        <v>31912</v>
      </c>
      <c r="Y153" t="s">
        <v>49</v>
      </c>
      <c r="Z153" t="s">
        <v>39</v>
      </c>
      <c r="AA153">
        <v>20210000</v>
      </c>
      <c r="AC153" t="s">
        <v>127</v>
      </c>
      <c r="AD153" t="s">
        <v>40</v>
      </c>
    </row>
    <row r="154" spans="1:30">
      <c r="A154">
        <f t="shared" si="6"/>
        <v>20100000</v>
      </c>
      <c r="B154" t="str">
        <f t="shared" si="7"/>
        <v>England30314Persons65+ yrs</v>
      </c>
      <c r="C154" t="str">
        <f t="shared" si="8"/>
        <v>EnglandPopulation vaccination coverage: Flu (aged 65 and over)2010/11Persons65+ yrs</v>
      </c>
      <c r="D154">
        <v>30314</v>
      </c>
      <c r="E154" t="s">
        <v>126</v>
      </c>
      <c r="F154" t="s">
        <v>30</v>
      </c>
      <c r="G154" t="s">
        <v>31</v>
      </c>
      <c r="H154" t="s">
        <v>30</v>
      </c>
      <c r="I154" t="s">
        <v>31</v>
      </c>
      <c r="J154" t="s">
        <v>31</v>
      </c>
      <c r="K154" t="s">
        <v>35</v>
      </c>
      <c r="L154" t="s">
        <v>36</v>
      </c>
      <c r="O154" t="s">
        <v>37</v>
      </c>
      <c r="P154">
        <v>72.84</v>
      </c>
      <c r="Q154">
        <v>72.811369141622194</v>
      </c>
      <c r="R154">
        <v>72.870714750008204</v>
      </c>
      <c r="U154">
        <v>6287011</v>
      </c>
      <c r="V154">
        <v>8631137</v>
      </c>
      <c r="W154" t="s">
        <v>129</v>
      </c>
      <c r="Y154" t="s">
        <v>42</v>
      </c>
      <c r="Z154" t="s">
        <v>39</v>
      </c>
      <c r="AA154">
        <v>20100000</v>
      </c>
      <c r="AC154" t="s">
        <v>128</v>
      </c>
      <c r="AD154" t="s">
        <v>40</v>
      </c>
    </row>
    <row r="155" spans="1:30">
      <c r="A155">
        <f t="shared" si="6"/>
        <v>20110000</v>
      </c>
      <c r="B155" t="str">
        <f t="shared" si="7"/>
        <v>England30314Persons65+ yrs</v>
      </c>
      <c r="C155" t="str">
        <f t="shared" si="8"/>
        <v>EnglandPopulation vaccination coverage: Flu (aged 65 and over)2011/12Persons65+ yrs</v>
      </c>
      <c r="D155">
        <v>30314</v>
      </c>
      <c r="E155" t="s">
        <v>126</v>
      </c>
      <c r="F155" t="s">
        <v>30</v>
      </c>
      <c r="G155" t="s">
        <v>31</v>
      </c>
      <c r="H155" t="s">
        <v>30</v>
      </c>
      <c r="I155" t="s">
        <v>31</v>
      </c>
      <c r="J155" t="s">
        <v>31</v>
      </c>
      <c r="K155" t="s">
        <v>35</v>
      </c>
      <c r="L155" t="s">
        <v>36</v>
      </c>
      <c r="O155" t="s">
        <v>41</v>
      </c>
      <c r="P155">
        <v>74.02</v>
      </c>
      <c r="Q155">
        <v>73.990995570035594</v>
      </c>
      <c r="R155">
        <v>74.047859201741801</v>
      </c>
      <c r="U155">
        <v>6764364</v>
      </c>
      <c r="V155">
        <v>9138632</v>
      </c>
      <c r="W155" t="s">
        <v>129</v>
      </c>
      <c r="Y155" t="s">
        <v>42</v>
      </c>
      <c r="Z155" t="s">
        <v>39</v>
      </c>
      <c r="AA155">
        <v>20110000</v>
      </c>
      <c r="AC155" t="s">
        <v>128</v>
      </c>
      <c r="AD155" t="s">
        <v>40</v>
      </c>
    </row>
    <row r="156" spans="1:30">
      <c r="A156">
        <f t="shared" si="6"/>
        <v>20120000</v>
      </c>
      <c r="B156" t="str">
        <f t="shared" si="7"/>
        <v>England30314Persons65+ yrs</v>
      </c>
      <c r="C156" t="str">
        <f t="shared" si="8"/>
        <v>EnglandPopulation vaccination coverage: Flu (aged 65 and over)2012/13Persons65+ yrs</v>
      </c>
      <c r="D156">
        <v>30314</v>
      </c>
      <c r="E156" t="s">
        <v>126</v>
      </c>
      <c r="F156" t="s">
        <v>30</v>
      </c>
      <c r="G156" t="s">
        <v>31</v>
      </c>
      <c r="H156" t="s">
        <v>30</v>
      </c>
      <c r="I156" t="s">
        <v>31</v>
      </c>
      <c r="J156" t="s">
        <v>31</v>
      </c>
      <c r="K156" t="s">
        <v>35</v>
      </c>
      <c r="L156" t="s">
        <v>36</v>
      </c>
      <c r="O156" t="s">
        <v>43</v>
      </c>
      <c r="P156">
        <v>73.38</v>
      </c>
      <c r="Q156">
        <v>73.354992315762203</v>
      </c>
      <c r="R156">
        <v>73.411564968425907</v>
      </c>
      <c r="U156">
        <v>6881636</v>
      </c>
      <c r="V156">
        <v>9377661</v>
      </c>
      <c r="W156" t="s">
        <v>129</v>
      </c>
      <c r="Y156" t="s">
        <v>42</v>
      </c>
      <c r="Z156" t="s">
        <v>39</v>
      </c>
      <c r="AA156">
        <v>20120000</v>
      </c>
      <c r="AC156" t="s">
        <v>128</v>
      </c>
      <c r="AD156" t="s">
        <v>40</v>
      </c>
    </row>
    <row r="157" spans="1:30">
      <c r="A157">
        <f t="shared" si="6"/>
        <v>20130000</v>
      </c>
      <c r="B157" t="str">
        <f t="shared" si="7"/>
        <v>England30314Persons65+ yrs</v>
      </c>
      <c r="C157" t="str">
        <f t="shared" si="8"/>
        <v>EnglandPopulation vaccination coverage: Flu (aged 65 and over)2013/14Persons65+ yrs</v>
      </c>
      <c r="D157">
        <v>30314</v>
      </c>
      <c r="E157" t="s">
        <v>126</v>
      </c>
      <c r="F157" t="s">
        <v>30</v>
      </c>
      <c r="G157" t="s">
        <v>31</v>
      </c>
      <c r="H157" t="s">
        <v>30</v>
      </c>
      <c r="I157" t="s">
        <v>31</v>
      </c>
      <c r="J157" t="s">
        <v>31</v>
      </c>
      <c r="K157" t="s">
        <v>35</v>
      </c>
      <c r="L157" t="s">
        <v>36</v>
      </c>
      <c r="O157" t="s">
        <v>44</v>
      </c>
      <c r="P157">
        <v>73.209999999999994</v>
      </c>
      <c r="Q157">
        <v>73.182628564176795</v>
      </c>
      <c r="R157">
        <v>73.2385223083852</v>
      </c>
      <c r="U157">
        <v>7062210</v>
      </c>
      <c r="V157">
        <v>9646433</v>
      </c>
      <c r="Y157" t="s">
        <v>42</v>
      </c>
      <c r="Z157" t="s">
        <v>39</v>
      </c>
      <c r="AA157">
        <v>20130000</v>
      </c>
      <c r="AC157" t="s">
        <v>128</v>
      </c>
      <c r="AD157" t="s">
        <v>40</v>
      </c>
    </row>
    <row r="158" spans="1:30">
      <c r="A158">
        <f t="shared" si="6"/>
        <v>20140000</v>
      </c>
      <c r="B158" t="str">
        <f t="shared" si="7"/>
        <v>England30314Persons65+ yrs</v>
      </c>
      <c r="C158" t="str">
        <f t="shared" si="8"/>
        <v>EnglandPopulation vaccination coverage: Flu (aged 65 and over)2014/15Persons65+ yrs</v>
      </c>
      <c r="D158">
        <v>30314</v>
      </c>
      <c r="E158" t="s">
        <v>126</v>
      </c>
      <c r="F158" t="s">
        <v>30</v>
      </c>
      <c r="G158" t="s">
        <v>31</v>
      </c>
      <c r="H158" t="s">
        <v>30</v>
      </c>
      <c r="I158" t="s">
        <v>31</v>
      </c>
      <c r="J158" t="s">
        <v>31</v>
      </c>
      <c r="K158" t="s">
        <v>35</v>
      </c>
      <c r="L158" t="s">
        <v>36</v>
      </c>
      <c r="O158" t="s">
        <v>45</v>
      </c>
      <c r="P158">
        <v>72.739999999999995</v>
      </c>
      <c r="Q158">
        <v>72.713058227262593</v>
      </c>
      <c r="R158">
        <v>72.768714226093806</v>
      </c>
      <c r="U158">
        <v>7154857</v>
      </c>
      <c r="V158">
        <v>9836086</v>
      </c>
      <c r="Y158" t="s">
        <v>42</v>
      </c>
      <c r="Z158" t="s">
        <v>39</v>
      </c>
      <c r="AA158">
        <v>20140000</v>
      </c>
      <c r="AC158" t="s">
        <v>128</v>
      </c>
      <c r="AD158" t="s">
        <v>40</v>
      </c>
    </row>
    <row r="159" spans="1:30">
      <c r="A159">
        <f t="shared" si="6"/>
        <v>20150000</v>
      </c>
      <c r="B159" t="str">
        <f t="shared" si="7"/>
        <v>England30314Persons65+ yrs</v>
      </c>
      <c r="C159" t="str">
        <f t="shared" si="8"/>
        <v>EnglandPopulation vaccination coverage: Flu (aged 65 and over)2015/16Persons65+ yrs</v>
      </c>
      <c r="D159">
        <v>30314</v>
      </c>
      <c r="E159" t="s">
        <v>126</v>
      </c>
      <c r="F159" t="s">
        <v>30</v>
      </c>
      <c r="G159" t="s">
        <v>31</v>
      </c>
      <c r="H159" t="s">
        <v>30</v>
      </c>
      <c r="I159" t="s">
        <v>31</v>
      </c>
      <c r="J159" t="s">
        <v>31</v>
      </c>
      <c r="K159" t="s">
        <v>35</v>
      </c>
      <c r="L159" t="s">
        <v>36</v>
      </c>
      <c r="O159" t="s">
        <v>46</v>
      </c>
      <c r="P159">
        <v>70.989999999999995</v>
      </c>
      <c r="Q159">
        <v>70.956980095787401</v>
      </c>
      <c r="R159">
        <v>71.013337193432704</v>
      </c>
      <c r="U159">
        <v>7073170</v>
      </c>
      <c r="V159">
        <v>9964293</v>
      </c>
      <c r="Y159" t="s">
        <v>42</v>
      </c>
      <c r="Z159" t="s">
        <v>39</v>
      </c>
      <c r="AA159">
        <v>20150000</v>
      </c>
      <c r="AC159" t="s">
        <v>128</v>
      </c>
      <c r="AD159" t="s">
        <v>40</v>
      </c>
    </row>
    <row r="160" spans="1:30">
      <c r="A160">
        <f t="shared" si="6"/>
        <v>20160000</v>
      </c>
      <c r="B160" t="str">
        <f t="shared" si="7"/>
        <v>England30314Persons65+ yrs</v>
      </c>
      <c r="C160" t="str">
        <f t="shared" si="8"/>
        <v>EnglandPopulation vaccination coverage: Flu (aged 65 and over)2016/17Persons65+ yrs</v>
      </c>
      <c r="D160">
        <v>30314</v>
      </c>
      <c r="E160" t="s">
        <v>126</v>
      </c>
      <c r="F160" t="s">
        <v>30</v>
      </c>
      <c r="G160" t="s">
        <v>31</v>
      </c>
      <c r="H160" t="s">
        <v>30</v>
      </c>
      <c r="I160" t="s">
        <v>31</v>
      </c>
      <c r="J160" t="s">
        <v>31</v>
      </c>
      <c r="K160" t="s">
        <v>35</v>
      </c>
      <c r="L160" t="s">
        <v>36</v>
      </c>
      <c r="O160" t="s">
        <v>47</v>
      </c>
      <c r="P160">
        <v>70.52</v>
      </c>
      <c r="Q160">
        <v>70.490289059999995</v>
      </c>
      <c r="R160">
        <v>70.546959849999993</v>
      </c>
      <c r="U160">
        <v>7014439</v>
      </c>
      <c r="V160">
        <v>9946930</v>
      </c>
      <c r="Y160" t="s">
        <v>42</v>
      </c>
      <c r="Z160" t="s">
        <v>39</v>
      </c>
      <c r="AA160">
        <v>20160000</v>
      </c>
      <c r="AC160" t="s">
        <v>128</v>
      </c>
      <c r="AD160" t="s">
        <v>40</v>
      </c>
    </row>
    <row r="161" spans="1:30">
      <c r="A161">
        <f t="shared" si="6"/>
        <v>20170000</v>
      </c>
      <c r="B161" t="str">
        <f t="shared" si="7"/>
        <v>England30314Persons65+ yrs</v>
      </c>
      <c r="C161" t="str">
        <f t="shared" si="8"/>
        <v>EnglandPopulation vaccination coverage: Flu (aged 65 and over)2017/18Persons65+ yrs</v>
      </c>
      <c r="D161">
        <v>30314</v>
      </c>
      <c r="E161" t="s">
        <v>126</v>
      </c>
      <c r="F161" t="s">
        <v>30</v>
      </c>
      <c r="G161" t="s">
        <v>31</v>
      </c>
      <c r="H161" t="s">
        <v>30</v>
      </c>
      <c r="I161" t="s">
        <v>31</v>
      </c>
      <c r="J161" t="s">
        <v>31</v>
      </c>
      <c r="K161" t="s">
        <v>35</v>
      </c>
      <c r="L161" t="s">
        <v>36</v>
      </c>
      <c r="O161" t="s">
        <v>48</v>
      </c>
      <c r="P161">
        <v>72.849999999999994</v>
      </c>
      <c r="Q161">
        <v>72.826125284318607</v>
      </c>
      <c r="R161">
        <v>72.881161981455406</v>
      </c>
      <c r="U161">
        <v>7309125</v>
      </c>
      <c r="V161">
        <v>10032613</v>
      </c>
      <c r="Y161" t="s">
        <v>42</v>
      </c>
      <c r="Z161" t="s">
        <v>39</v>
      </c>
      <c r="AA161">
        <v>20170000</v>
      </c>
      <c r="AC161" t="s">
        <v>128</v>
      </c>
      <c r="AD161" t="s">
        <v>40</v>
      </c>
    </row>
    <row r="162" spans="1:30">
      <c r="A162">
        <f t="shared" si="6"/>
        <v>20180000</v>
      </c>
      <c r="B162" t="str">
        <f t="shared" si="7"/>
        <v>England30314Persons65+ yrs</v>
      </c>
      <c r="C162" t="str">
        <f t="shared" si="8"/>
        <v>EnglandPopulation vaccination coverage: Flu (aged 65 and over)2018/19Persons65+ yrs</v>
      </c>
      <c r="D162">
        <v>30314</v>
      </c>
      <c r="E162" t="s">
        <v>126</v>
      </c>
      <c r="F162" t="s">
        <v>30</v>
      </c>
      <c r="G162" t="s">
        <v>31</v>
      </c>
      <c r="H162" t="s">
        <v>30</v>
      </c>
      <c r="I162" t="s">
        <v>31</v>
      </c>
      <c r="J162" t="s">
        <v>31</v>
      </c>
      <c r="K162" t="s">
        <v>35</v>
      </c>
      <c r="L162" t="s">
        <v>36</v>
      </c>
      <c r="O162" t="s">
        <v>50</v>
      </c>
      <c r="P162">
        <v>71.97</v>
      </c>
      <c r="Q162">
        <v>71.945034361408702</v>
      </c>
      <c r="R162">
        <v>72.0004650424533</v>
      </c>
      <c r="U162">
        <v>7260596</v>
      </c>
      <c r="V162">
        <v>10087978</v>
      </c>
      <c r="Y162" t="s">
        <v>42</v>
      </c>
      <c r="Z162" t="s">
        <v>39</v>
      </c>
      <c r="AA162">
        <v>20180000</v>
      </c>
      <c r="AC162" t="s">
        <v>128</v>
      </c>
      <c r="AD162" t="s">
        <v>40</v>
      </c>
    </row>
    <row r="163" spans="1:30">
      <c r="A163">
        <f t="shared" si="6"/>
        <v>20190000</v>
      </c>
      <c r="B163" t="str">
        <f t="shared" si="7"/>
        <v>England30314Persons65+ yrs</v>
      </c>
      <c r="C163" t="str">
        <f t="shared" si="8"/>
        <v>EnglandPopulation vaccination coverage: Flu (aged 65 and over)2019/20Persons65+ yrs</v>
      </c>
      <c r="D163">
        <v>30314</v>
      </c>
      <c r="E163" t="s">
        <v>126</v>
      </c>
      <c r="F163" t="s">
        <v>30</v>
      </c>
      <c r="G163" t="s">
        <v>31</v>
      </c>
      <c r="H163" t="s">
        <v>30</v>
      </c>
      <c r="I163" t="s">
        <v>31</v>
      </c>
      <c r="J163" t="s">
        <v>31</v>
      </c>
      <c r="K163" t="s">
        <v>35</v>
      </c>
      <c r="L163" t="s">
        <v>36</v>
      </c>
      <c r="O163" t="s">
        <v>51</v>
      </c>
      <c r="P163">
        <v>72.42</v>
      </c>
      <c r="Q163">
        <v>72.394225398505696</v>
      </c>
      <c r="R163">
        <v>72.448227541221897</v>
      </c>
      <c r="U163">
        <v>7621505</v>
      </c>
      <c r="V163">
        <v>10523854</v>
      </c>
      <c r="Y163" t="s">
        <v>42</v>
      </c>
      <c r="Z163" t="s">
        <v>39</v>
      </c>
      <c r="AA163">
        <v>20190000</v>
      </c>
      <c r="AC163" t="s">
        <v>128</v>
      </c>
      <c r="AD163" t="s">
        <v>40</v>
      </c>
    </row>
    <row r="164" spans="1:30">
      <c r="A164">
        <f t="shared" si="6"/>
        <v>20200000</v>
      </c>
      <c r="B164" t="str">
        <f t="shared" si="7"/>
        <v>England30314Persons65+ yrs</v>
      </c>
      <c r="C164" t="str">
        <f t="shared" si="8"/>
        <v>EnglandPopulation vaccination coverage: Flu (aged 65 and over)2020/21Persons65+ yrs</v>
      </c>
      <c r="D164">
        <v>30314</v>
      </c>
      <c r="E164" t="s">
        <v>126</v>
      </c>
      <c r="F164" t="s">
        <v>30</v>
      </c>
      <c r="G164" t="s">
        <v>31</v>
      </c>
      <c r="H164" t="s">
        <v>30</v>
      </c>
      <c r="I164" t="s">
        <v>31</v>
      </c>
      <c r="J164" t="s">
        <v>31</v>
      </c>
      <c r="K164" t="s">
        <v>35</v>
      </c>
      <c r="L164" t="s">
        <v>36</v>
      </c>
      <c r="O164" t="s">
        <v>52</v>
      </c>
      <c r="P164">
        <v>80.87</v>
      </c>
      <c r="Q164">
        <v>80.841637401258893</v>
      </c>
      <c r="R164">
        <v>80.889340121923297</v>
      </c>
      <c r="U164">
        <v>8449159</v>
      </c>
      <c r="V164">
        <v>10448410</v>
      </c>
      <c r="W164" t="s">
        <v>130</v>
      </c>
      <c r="Y164" t="s">
        <v>42</v>
      </c>
      <c r="Z164" t="s">
        <v>39</v>
      </c>
      <c r="AA164">
        <v>20200000</v>
      </c>
      <c r="AC164" t="s">
        <v>127</v>
      </c>
      <c r="AD164" t="s">
        <v>40</v>
      </c>
    </row>
    <row r="165" spans="1:30">
      <c r="A165">
        <f t="shared" si="6"/>
        <v>20210000</v>
      </c>
      <c r="B165" t="str">
        <f t="shared" si="7"/>
        <v>England30314Persons65+ yrs</v>
      </c>
      <c r="C165" t="str">
        <f t="shared" si="8"/>
        <v>EnglandPopulation vaccination coverage: Flu (aged 65 and over)2021/22Persons65+ yrs</v>
      </c>
      <c r="D165">
        <v>30314</v>
      </c>
      <c r="E165" t="s">
        <v>126</v>
      </c>
      <c r="F165" t="s">
        <v>30</v>
      </c>
      <c r="G165" t="s">
        <v>31</v>
      </c>
      <c r="H165" t="s">
        <v>30</v>
      </c>
      <c r="I165" t="s">
        <v>31</v>
      </c>
      <c r="J165" t="s">
        <v>31</v>
      </c>
      <c r="K165" t="s">
        <v>35</v>
      </c>
      <c r="L165" t="s">
        <v>36</v>
      </c>
      <c r="O165" t="s">
        <v>53</v>
      </c>
      <c r="P165">
        <v>82.35</v>
      </c>
      <c r="Q165">
        <v>82.324090773153799</v>
      </c>
      <c r="R165">
        <v>82.369879611857101</v>
      </c>
      <c r="S165">
        <v>82.310870734581002</v>
      </c>
      <c r="T165">
        <v>82.383064988718999</v>
      </c>
      <c r="U165">
        <v>8773058</v>
      </c>
      <c r="V165">
        <v>10653768</v>
      </c>
      <c r="Y165" t="s">
        <v>42</v>
      </c>
      <c r="Z165" t="s">
        <v>39</v>
      </c>
      <c r="AA165">
        <v>20210000</v>
      </c>
      <c r="AC165" t="s">
        <v>127</v>
      </c>
      <c r="AD165" t="s">
        <v>40</v>
      </c>
    </row>
    <row r="166" spans="1:30">
      <c r="A166">
        <f t="shared" si="6"/>
        <v>20220000</v>
      </c>
      <c r="B166" t="str">
        <f t="shared" si="7"/>
        <v>England30314Persons65+ yrs</v>
      </c>
      <c r="C166" t="str">
        <f t="shared" si="8"/>
        <v>EnglandPopulation vaccination coverage: Flu (aged 65 and over)2022/23Persons65+ yrs</v>
      </c>
      <c r="D166">
        <v>30314</v>
      </c>
      <c r="E166" t="s">
        <v>126</v>
      </c>
      <c r="F166" t="s">
        <v>30</v>
      </c>
      <c r="G166" t="s">
        <v>31</v>
      </c>
      <c r="H166" t="s">
        <v>30</v>
      </c>
      <c r="I166" t="s">
        <v>31</v>
      </c>
      <c r="J166" t="s">
        <v>31</v>
      </c>
      <c r="K166" t="s">
        <v>35</v>
      </c>
      <c r="L166" t="s">
        <v>36</v>
      </c>
      <c r="O166" t="s">
        <v>54</v>
      </c>
      <c r="P166">
        <v>79.86</v>
      </c>
      <c r="Q166">
        <v>79.832449999999994</v>
      </c>
      <c r="R166">
        <v>79.880459999999999</v>
      </c>
      <c r="U166">
        <v>8563418</v>
      </c>
      <c r="V166">
        <v>10723513</v>
      </c>
      <c r="X166" t="s">
        <v>131</v>
      </c>
      <c r="Y166" t="s">
        <v>42</v>
      </c>
      <c r="Z166" t="s">
        <v>39</v>
      </c>
      <c r="AA166">
        <v>20220000</v>
      </c>
      <c r="AC166" t="s">
        <v>127</v>
      </c>
      <c r="AD166" t="s">
        <v>40</v>
      </c>
    </row>
    <row r="167" spans="1:30">
      <c r="A167">
        <f t="shared" si="6"/>
        <v>20100000</v>
      </c>
      <c r="B167" t="str">
        <f t="shared" si="7"/>
        <v>London30314Persons65+ yrs</v>
      </c>
      <c r="C167" t="str">
        <f t="shared" si="8"/>
        <v>LondonPopulation vaccination coverage: Flu (aged 65 and over)2010/11Persons65+ yrs</v>
      </c>
      <c r="D167">
        <v>30314</v>
      </c>
      <c r="E167" t="s">
        <v>126</v>
      </c>
      <c r="F167" t="s">
        <v>30</v>
      </c>
      <c r="G167" t="s">
        <v>31</v>
      </c>
      <c r="H167" t="s">
        <v>56</v>
      </c>
      <c r="I167" t="s">
        <v>57</v>
      </c>
      <c r="J167" t="s">
        <v>58</v>
      </c>
      <c r="K167" t="s">
        <v>35</v>
      </c>
      <c r="L167" t="s">
        <v>36</v>
      </c>
      <c r="O167" t="s">
        <v>37</v>
      </c>
      <c r="P167">
        <v>71.44</v>
      </c>
      <c r="Q167">
        <v>71.345183850823304</v>
      </c>
      <c r="R167">
        <v>71.530609346474193</v>
      </c>
      <c r="U167">
        <v>651423</v>
      </c>
      <c r="V167">
        <v>911872</v>
      </c>
      <c r="W167" t="s">
        <v>129</v>
      </c>
      <c r="Y167" t="s">
        <v>49</v>
      </c>
      <c r="Z167" t="s">
        <v>39</v>
      </c>
      <c r="AA167">
        <v>20100000</v>
      </c>
      <c r="AC167" t="s">
        <v>128</v>
      </c>
      <c r="AD167" t="s">
        <v>40</v>
      </c>
    </row>
    <row r="168" spans="1:30">
      <c r="A168">
        <f t="shared" si="6"/>
        <v>20110000</v>
      </c>
      <c r="B168" t="str">
        <f t="shared" si="7"/>
        <v>London30314Persons65+ yrs</v>
      </c>
      <c r="C168" t="str">
        <f t="shared" si="8"/>
        <v>LondonPopulation vaccination coverage: Flu (aged 65 and over)2011/12Persons65+ yrs</v>
      </c>
      <c r="D168">
        <v>30314</v>
      </c>
      <c r="E168" t="s">
        <v>126</v>
      </c>
      <c r="F168" t="s">
        <v>30</v>
      </c>
      <c r="G168" t="s">
        <v>31</v>
      </c>
      <c r="H168" t="s">
        <v>56</v>
      </c>
      <c r="I168" t="s">
        <v>57</v>
      </c>
      <c r="J168" t="s">
        <v>58</v>
      </c>
      <c r="K168" t="s">
        <v>35</v>
      </c>
      <c r="L168" t="s">
        <v>36</v>
      </c>
      <c r="O168" t="s">
        <v>41</v>
      </c>
      <c r="P168">
        <v>72.239999999999995</v>
      </c>
      <c r="Q168">
        <v>72.152561819900995</v>
      </c>
      <c r="R168">
        <v>72.331218179986095</v>
      </c>
      <c r="U168">
        <v>697406</v>
      </c>
      <c r="V168">
        <v>965375</v>
      </c>
      <c r="W168" t="s">
        <v>129</v>
      </c>
      <c r="Y168" t="s">
        <v>49</v>
      </c>
      <c r="Z168" t="s">
        <v>39</v>
      </c>
      <c r="AA168">
        <v>20110000</v>
      </c>
      <c r="AC168" t="s">
        <v>128</v>
      </c>
      <c r="AD168" t="s">
        <v>40</v>
      </c>
    </row>
    <row r="169" spans="1:30">
      <c r="A169">
        <f t="shared" si="6"/>
        <v>20120000</v>
      </c>
      <c r="B169" t="str">
        <f t="shared" si="7"/>
        <v>London30314Persons65+ yrs</v>
      </c>
      <c r="C169" t="str">
        <f t="shared" si="8"/>
        <v>LondonPopulation vaccination coverage: Flu (aged 65 and over)2012/13Persons65+ yrs</v>
      </c>
      <c r="D169">
        <v>30314</v>
      </c>
      <c r="E169" t="s">
        <v>126</v>
      </c>
      <c r="F169" t="s">
        <v>30</v>
      </c>
      <c r="G169" t="s">
        <v>31</v>
      </c>
      <c r="H169" t="s">
        <v>56</v>
      </c>
      <c r="I169" t="s">
        <v>57</v>
      </c>
      <c r="J169" t="s">
        <v>58</v>
      </c>
      <c r="K169" t="s">
        <v>35</v>
      </c>
      <c r="L169" t="s">
        <v>36</v>
      </c>
      <c r="O169" t="s">
        <v>43</v>
      </c>
      <c r="P169">
        <v>71.239999999999995</v>
      </c>
      <c r="Q169">
        <v>71.153624411065294</v>
      </c>
      <c r="R169">
        <v>71.332434986094299</v>
      </c>
      <c r="U169">
        <v>701449</v>
      </c>
      <c r="V169">
        <v>984585</v>
      </c>
      <c r="W169" t="s">
        <v>129</v>
      </c>
      <c r="Y169" t="s">
        <v>49</v>
      </c>
      <c r="Z169" t="s">
        <v>39</v>
      </c>
      <c r="AA169">
        <v>20120000</v>
      </c>
      <c r="AC169" t="s">
        <v>128</v>
      </c>
      <c r="AD169" t="s">
        <v>40</v>
      </c>
    </row>
    <row r="170" spans="1:30">
      <c r="A170">
        <f t="shared" si="6"/>
        <v>20130000</v>
      </c>
      <c r="B170" t="str">
        <f t="shared" si="7"/>
        <v>London30314Persons65+ yrs</v>
      </c>
      <c r="C170" t="str">
        <f t="shared" si="8"/>
        <v>LondonPopulation vaccination coverage: Flu (aged 65 and over)2013/14Persons65+ yrs</v>
      </c>
      <c r="D170">
        <v>30314</v>
      </c>
      <c r="E170" t="s">
        <v>126</v>
      </c>
      <c r="F170" t="s">
        <v>30</v>
      </c>
      <c r="G170" t="s">
        <v>31</v>
      </c>
      <c r="H170" t="s">
        <v>56</v>
      </c>
      <c r="I170" t="s">
        <v>57</v>
      </c>
      <c r="J170" t="s">
        <v>58</v>
      </c>
      <c r="K170" t="s">
        <v>35</v>
      </c>
      <c r="L170" t="s">
        <v>36</v>
      </c>
      <c r="O170" t="s">
        <v>44</v>
      </c>
      <c r="P170">
        <v>70.02</v>
      </c>
      <c r="Q170">
        <v>69.932703700957504</v>
      </c>
      <c r="R170">
        <v>70.111395089061205</v>
      </c>
      <c r="U170">
        <v>707325</v>
      </c>
      <c r="V170">
        <v>1010145</v>
      </c>
      <c r="W170" t="s">
        <v>130</v>
      </c>
      <c r="Y170" t="s">
        <v>49</v>
      </c>
      <c r="Z170" t="s">
        <v>39</v>
      </c>
      <c r="AA170">
        <v>20130000</v>
      </c>
      <c r="AC170" t="s">
        <v>128</v>
      </c>
      <c r="AD170" t="s">
        <v>40</v>
      </c>
    </row>
    <row r="171" spans="1:30">
      <c r="A171">
        <f t="shared" si="6"/>
        <v>20140000</v>
      </c>
      <c r="B171" t="str">
        <f t="shared" si="7"/>
        <v>London30314Persons65+ yrs</v>
      </c>
      <c r="C171" t="str">
        <f t="shared" si="8"/>
        <v>LondonPopulation vaccination coverage: Flu (aged 65 and over)2014/15Persons65+ yrs</v>
      </c>
      <c r="D171">
        <v>30314</v>
      </c>
      <c r="E171" t="s">
        <v>126</v>
      </c>
      <c r="F171" t="s">
        <v>30</v>
      </c>
      <c r="G171" t="s">
        <v>31</v>
      </c>
      <c r="H171" t="s">
        <v>56</v>
      </c>
      <c r="I171" t="s">
        <v>57</v>
      </c>
      <c r="J171" t="s">
        <v>58</v>
      </c>
      <c r="K171" t="s">
        <v>35</v>
      </c>
      <c r="L171" t="s">
        <v>36</v>
      </c>
      <c r="O171" t="s">
        <v>45</v>
      </c>
      <c r="P171">
        <v>69.239999999999995</v>
      </c>
      <c r="Q171">
        <v>69.147918991091899</v>
      </c>
      <c r="R171">
        <v>69.326171691351306</v>
      </c>
      <c r="U171">
        <v>713161</v>
      </c>
      <c r="V171">
        <v>1030027</v>
      </c>
      <c r="W171" t="s">
        <v>130</v>
      </c>
      <c r="Y171" t="s">
        <v>49</v>
      </c>
      <c r="Z171" t="s">
        <v>39</v>
      </c>
      <c r="AA171">
        <v>20140000</v>
      </c>
      <c r="AC171" t="s">
        <v>128</v>
      </c>
      <c r="AD171" t="s">
        <v>40</v>
      </c>
    </row>
    <row r="172" spans="1:30">
      <c r="A172">
        <f t="shared" si="6"/>
        <v>20150000</v>
      </c>
      <c r="B172" t="str">
        <f t="shared" si="7"/>
        <v>London30314Persons65+ yrs</v>
      </c>
      <c r="C172" t="str">
        <f t="shared" si="8"/>
        <v>LondonPopulation vaccination coverage: Flu (aged 65 and over)2015/16Persons65+ yrs</v>
      </c>
      <c r="D172">
        <v>30314</v>
      </c>
      <c r="E172" t="s">
        <v>126</v>
      </c>
      <c r="F172" t="s">
        <v>30</v>
      </c>
      <c r="G172" t="s">
        <v>31</v>
      </c>
      <c r="H172" t="s">
        <v>56</v>
      </c>
      <c r="I172" t="s">
        <v>57</v>
      </c>
      <c r="J172" t="s">
        <v>58</v>
      </c>
      <c r="K172" t="s">
        <v>35</v>
      </c>
      <c r="L172" t="s">
        <v>36</v>
      </c>
      <c r="O172" t="s">
        <v>46</v>
      </c>
      <c r="P172">
        <v>66.41</v>
      </c>
      <c r="Q172">
        <v>66.320572047530803</v>
      </c>
      <c r="R172">
        <v>66.501702035484499</v>
      </c>
      <c r="U172">
        <v>693827</v>
      </c>
      <c r="V172">
        <v>1044744</v>
      </c>
      <c r="W172" t="s">
        <v>130</v>
      </c>
      <c r="Y172" t="s">
        <v>49</v>
      </c>
      <c r="Z172" t="s">
        <v>39</v>
      </c>
      <c r="AA172">
        <v>20150000</v>
      </c>
      <c r="AC172" t="s">
        <v>128</v>
      </c>
      <c r="AD172" t="s">
        <v>40</v>
      </c>
    </row>
    <row r="173" spans="1:30">
      <c r="A173">
        <f t="shared" si="6"/>
        <v>20160000</v>
      </c>
      <c r="B173" t="str">
        <f t="shared" si="7"/>
        <v>London30314Persons65+ yrs</v>
      </c>
      <c r="C173" t="str">
        <f t="shared" si="8"/>
        <v>LondonPopulation vaccination coverage: Flu (aged 65 and over)2016/17Persons65+ yrs</v>
      </c>
      <c r="D173">
        <v>30314</v>
      </c>
      <c r="E173" t="s">
        <v>126</v>
      </c>
      <c r="F173" t="s">
        <v>30</v>
      </c>
      <c r="G173" t="s">
        <v>31</v>
      </c>
      <c r="H173" t="s">
        <v>56</v>
      </c>
      <c r="I173" t="s">
        <v>57</v>
      </c>
      <c r="J173" t="s">
        <v>58</v>
      </c>
      <c r="K173" t="s">
        <v>35</v>
      </c>
      <c r="L173" t="s">
        <v>36</v>
      </c>
      <c r="O173" t="s">
        <v>47</v>
      </c>
      <c r="P173">
        <v>65.05</v>
      </c>
      <c r="Q173">
        <v>64.960441930000002</v>
      </c>
      <c r="R173">
        <v>65.142940640000006</v>
      </c>
      <c r="U173">
        <v>682305</v>
      </c>
      <c r="V173">
        <v>1048865</v>
      </c>
      <c r="W173" t="s">
        <v>130</v>
      </c>
      <c r="Y173" t="s">
        <v>49</v>
      </c>
      <c r="Z173" t="s">
        <v>39</v>
      </c>
      <c r="AA173">
        <v>20160000</v>
      </c>
      <c r="AC173" t="s">
        <v>128</v>
      </c>
      <c r="AD173" t="s">
        <v>40</v>
      </c>
    </row>
    <row r="174" spans="1:30">
      <c r="A174">
        <f t="shared" si="6"/>
        <v>20170000</v>
      </c>
      <c r="B174" t="str">
        <f t="shared" si="7"/>
        <v>London30314Persons65+ yrs</v>
      </c>
      <c r="C174" t="str">
        <f t="shared" si="8"/>
        <v>LondonPopulation vaccination coverage: Flu (aged 65 and over)2017/18Persons65+ yrs</v>
      </c>
      <c r="D174">
        <v>30314</v>
      </c>
      <c r="E174" t="s">
        <v>126</v>
      </c>
      <c r="F174" t="s">
        <v>30</v>
      </c>
      <c r="G174" t="s">
        <v>31</v>
      </c>
      <c r="H174" t="s">
        <v>56</v>
      </c>
      <c r="I174" t="s">
        <v>57</v>
      </c>
      <c r="J174" t="s">
        <v>58</v>
      </c>
      <c r="K174" t="s">
        <v>35</v>
      </c>
      <c r="L174" t="s">
        <v>36</v>
      </c>
      <c r="O174" t="s">
        <v>48</v>
      </c>
      <c r="P174">
        <v>67.52</v>
      </c>
      <c r="Q174">
        <v>67.428313392594703</v>
      </c>
      <c r="R174">
        <v>67.608387072610896</v>
      </c>
      <c r="U174">
        <v>701675</v>
      </c>
      <c r="V174">
        <v>1039235</v>
      </c>
      <c r="W174" t="s">
        <v>130</v>
      </c>
      <c r="Y174" t="s">
        <v>49</v>
      </c>
      <c r="Z174" t="s">
        <v>39</v>
      </c>
      <c r="AA174">
        <v>20170000</v>
      </c>
      <c r="AC174" t="s">
        <v>128</v>
      </c>
      <c r="AD174" t="s">
        <v>40</v>
      </c>
    </row>
    <row r="175" spans="1:30">
      <c r="A175">
        <f t="shared" si="6"/>
        <v>20180000</v>
      </c>
      <c r="B175" t="str">
        <f t="shared" si="7"/>
        <v>London30314Persons65+ yrs</v>
      </c>
      <c r="C175" t="str">
        <f t="shared" si="8"/>
        <v>LondonPopulation vaccination coverage: Flu (aged 65 and over)2018/19Persons65+ yrs</v>
      </c>
      <c r="D175">
        <v>30314</v>
      </c>
      <c r="E175" t="s">
        <v>126</v>
      </c>
      <c r="F175" t="s">
        <v>30</v>
      </c>
      <c r="G175" t="s">
        <v>31</v>
      </c>
      <c r="H175" t="s">
        <v>56</v>
      </c>
      <c r="I175" t="s">
        <v>57</v>
      </c>
      <c r="J175" t="s">
        <v>58</v>
      </c>
      <c r="K175" t="s">
        <v>35</v>
      </c>
      <c r="L175" t="s">
        <v>36</v>
      </c>
      <c r="O175" t="s">
        <v>50</v>
      </c>
      <c r="P175">
        <v>65.39</v>
      </c>
      <c r="Q175">
        <v>65.300128676858606</v>
      </c>
      <c r="R175">
        <v>65.482041455998598</v>
      </c>
      <c r="U175">
        <v>687153</v>
      </c>
      <c r="V175">
        <v>1050835</v>
      </c>
      <c r="W175" t="s">
        <v>130</v>
      </c>
      <c r="Y175" t="s">
        <v>49</v>
      </c>
      <c r="Z175" t="s">
        <v>39</v>
      </c>
      <c r="AA175">
        <v>20180000</v>
      </c>
      <c r="AC175" t="s">
        <v>128</v>
      </c>
      <c r="AD175" t="s">
        <v>40</v>
      </c>
    </row>
    <row r="176" spans="1:30">
      <c r="A176">
        <f t="shared" si="6"/>
        <v>20190000</v>
      </c>
      <c r="B176" t="str">
        <f t="shared" si="7"/>
        <v>London30314Persons65+ yrs</v>
      </c>
      <c r="C176" t="str">
        <f t="shared" si="8"/>
        <v>LondonPopulation vaccination coverage: Flu (aged 65 and over)2019/20Persons65+ yrs</v>
      </c>
      <c r="D176">
        <v>30314</v>
      </c>
      <c r="E176" t="s">
        <v>126</v>
      </c>
      <c r="F176" t="s">
        <v>30</v>
      </c>
      <c r="G176" t="s">
        <v>31</v>
      </c>
      <c r="H176" t="s">
        <v>56</v>
      </c>
      <c r="I176" t="s">
        <v>57</v>
      </c>
      <c r="J176" t="s">
        <v>58</v>
      </c>
      <c r="K176" t="s">
        <v>35</v>
      </c>
      <c r="L176" t="s">
        <v>36</v>
      </c>
      <c r="O176" t="s">
        <v>51</v>
      </c>
      <c r="P176">
        <v>66.2</v>
      </c>
      <c r="Q176">
        <v>66.115207182279804</v>
      </c>
      <c r="R176">
        <v>66.2916614943844</v>
      </c>
      <c r="U176">
        <v>731011</v>
      </c>
      <c r="V176">
        <v>1104188</v>
      </c>
      <c r="W176" t="s">
        <v>130</v>
      </c>
      <c r="Y176" t="s">
        <v>49</v>
      </c>
      <c r="Z176" t="s">
        <v>39</v>
      </c>
      <c r="AA176">
        <v>20190000</v>
      </c>
      <c r="AC176" t="s">
        <v>128</v>
      </c>
      <c r="AD176" t="s">
        <v>40</v>
      </c>
    </row>
    <row r="177" spans="1:30">
      <c r="A177">
        <f t="shared" si="6"/>
        <v>20200000</v>
      </c>
      <c r="B177" t="str">
        <f t="shared" si="7"/>
        <v>London30314Persons65+ yrs</v>
      </c>
      <c r="C177" t="str">
        <f t="shared" si="8"/>
        <v>LondonPopulation vaccination coverage: Flu (aged 65 and over)2020/21Persons65+ yrs</v>
      </c>
      <c r="D177">
        <v>30314</v>
      </c>
      <c r="E177" t="s">
        <v>126</v>
      </c>
      <c r="F177" t="s">
        <v>30</v>
      </c>
      <c r="G177" t="s">
        <v>31</v>
      </c>
      <c r="H177" t="s">
        <v>56</v>
      </c>
      <c r="I177" t="s">
        <v>57</v>
      </c>
      <c r="J177" t="s">
        <v>58</v>
      </c>
      <c r="K177" t="s">
        <v>35</v>
      </c>
      <c r="L177" t="s">
        <v>36</v>
      </c>
      <c r="O177" t="s">
        <v>52</v>
      </c>
      <c r="P177">
        <v>71.77</v>
      </c>
      <c r="Q177">
        <v>71.6864287994688</v>
      </c>
      <c r="R177">
        <v>71.854444287510802</v>
      </c>
      <c r="U177">
        <v>791501</v>
      </c>
      <c r="V177">
        <v>1102822</v>
      </c>
      <c r="W177" t="s">
        <v>130</v>
      </c>
      <c r="Y177" t="s">
        <v>49</v>
      </c>
      <c r="Z177" t="s">
        <v>39</v>
      </c>
      <c r="AA177">
        <v>20200000</v>
      </c>
      <c r="AC177" t="s">
        <v>128</v>
      </c>
      <c r="AD177" t="s">
        <v>40</v>
      </c>
    </row>
    <row r="178" spans="1:30">
      <c r="A178">
        <f t="shared" si="6"/>
        <v>20210000</v>
      </c>
      <c r="B178" t="str">
        <f t="shared" si="7"/>
        <v>London30314Persons65+ yrs</v>
      </c>
      <c r="C178" t="str">
        <f t="shared" si="8"/>
        <v>LondonPopulation vaccination coverage: Flu (aged 65 and over)2021/22Persons65+ yrs</v>
      </c>
      <c r="D178">
        <v>30314</v>
      </c>
      <c r="E178" t="s">
        <v>126</v>
      </c>
      <c r="F178" t="s">
        <v>30</v>
      </c>
      <c r="G178" t="s">
        <v>31</v>
      </c>
      <c r="H178" t="s">
        <v>56</v>
      </c>
      <c r="I178" t="s">
        <v>57</v>
      </c>
      <c r="J178" t="s">
        <v>58</v>
      </c>
      <c r="K178" t="s">
        <v>35</v>
      </c>
      <c r="L178" t="s">
        <v>36</v>
      </c>
      <c r="O178" t="s">
        <v>53</v>
      </c>
      <c r="P178">
        <v>70.81</v>
      </c>
      <c r="Q178">
        <v>70.723505067835305</v>
      </c>
      <c r="R178">
        <v>70.8908207219785</v>
      </c>
      <c r="S178">
        <v>70.675157012596401</v>
      </c>
      <c r="T178">
        <v>70.938959416941998</v>
      </c>
      <c r="U178">
        <v>803364</v>
      </c>
      <c r="V178">
        <v>1134579</v>
      </c>
      <c r="W178" t="s">
        <v>130</v>
      </c>
      <c r="Y178" t="s">
        <v>49</v>
      </c>
      <c r="Z178" t="s">
        <v>39</v>
      </c>
      <c r="AA178">
        <v>20210000</v>
      </c>
      <c r="AC178" t="s">
        <v>128</v>
      </c>
      <c r="AD178" t="s">
        <v>40</v>
      </c>
    </row>
    <row r="179" spans="1:30">
      <c r="A179">
        <f t="shared" si="6"/>
        <v>20220000</v>
      </c>
      <c r="B179" t="str">
        <f t="shared" si="7"/>
        <v>London30314Persons65+ yrs</v>
      </c>
      <c r="C179" t="str">
        <f t="shared" si="8"/>
        <v>LondonPopulation vaccination coverage: Flu (aged 65 and over)2022/23Persons65+ yrs</v>
      </c>
      <c r="D179">
        <v>30314</v>
      </c>
      <c r="E179" t="s">
        <v>126</v>
      </c>
      <c r="F179" t="s">
        <v>30</v>
      </c>
      <c r="G179" t="s">
        <v>31</v>
      </c>
      <c r="H179" t="s">
        <v>56</v>
      </c>
      <c r="I179" t="s">
        <v>57</v>
      </c>
      <c r="J179" t="s">
        <v>58</v>
      </c>
      <c r="K179" t="s">
        <v>35</v>
      </c>
      <c r="L179" t="s">
        <v>36</v>
      </c>
      <c r="O179" t="s">
        <v>54</v>
      </c>
      <c r="P179">
        <v>68.290000000000006</v>
      </c>
      <c r="Q179">
        <v>68.205280000000002</v>
      </c>
      <c r="R179">
        <v>68.373729999999995</v>
      </c>
      <c r="U179">
        <v>800814</v>
      </c>
      <c r="V179">
        <v>1172674</v>
      </c>
      <c r="W179" t="s">
        <v>130</v>
      </c>
      <c r="X179" t="s">
        <v>131</v>
      </c>
      <c r="Y179" t="s">
        <v>49</v>
      </c>
      <c r="Z179" t="s">
        <v>39</v>
      </c>
      <c r="AA179">
        <v>20220000</v>
      </c>
      <c r="AC179" t="s">
        <v>128</v>
      </c>
      <c r="AD179" t="s">
        <v>40</v>
      </c>
    </row>
    <row r="180" spans="1:30">
      <c r="A180">
        <f t="shared" si="6"/>
        <v>20220000</v>
      </c>
      <c r="B180" t="str">
        <f t="shared" si="7"/>
        <v>Bromley30314Persons65+ yrs</v>
      </c>
      <c r="C180" t="str">
        <f t="shared" si="8"/>
        <v>BromleyPopulation vaccination coverage: Flu (aged 65 and over)2022/23Persons65+ yrs</v>
      </c>
      <c r="D180">
        <v>30314</v>
      </c>
      <c r="E180" t="s">
        <v>126</v>
      </c>
      <c r="F180" t="s">
        <v>30</v>
      </c>
      <c r="G180" t="s">
        <v>31</v>
      </c>
      <c r="H180" t="s">
        <v>78</v>
      </c>
      <c r="I180" t="s">
        <v>79</v>
      </c>
      <c r="J180" t="s">
        <v>34</v>
      </c>
      <c r="K180" t="s">
        <v>35</v>
      </c>
      <c r="L180" t="s">
        <v>36</v>
      </c>
      <c r="O180" t="s">
        <v>54</v>
      </c>
      <c r="P180">
        <v>78.314089999999993</v>
      </c>
      <c r="Q180">
        <v>77.991159999999994</v>
      </c>
      <c r="R180">
        <v>78.633579999999995</v>
      </c>
      <c r="U180">
        <v>49518</v>
      </c>
      <c r="V180">
        <v>63230</v>
      </c>
      <c r="X180" t="s">
        <v>131</v>
      </c>
      <c r="Y180" t="s">
        <v>49</v>
      </c>
      <c r="Z180" t="s">
        <v>39</v>
      </c>
      <c r="AA180">
        <v>20220000</v>
      </c>
      <c r="AC180" t="s">
        <v>127</v>
      </c>
      <c r="AD180" t="s">
        <v>40</v>
      </c>
    </row>
    <row r="181" spans="1:30">
      <c r="A181">
        <f t="shared" si="6"/>
        <v>20220000</v>
      </c>
      <c r="B181" t="str">
        <f t="shared" si="7"/>
        <v>Richmond30314Persons65+ yrs</v>
      </c>
      <c r="C181" t="str">
        <f t="shared" si="8"/>
        <v>RichmondPopulation vaccination coverage: Flu (aged 65 and over)2022/23Persons65+ yrs</v>
      </c>
      <c r="D181">
        <v>30314</v>
      </c>
      <c r="E181" t="s">
        <v>126</v>
      </c>
      <c r="F181" t="s">
        <v>30</v>
      </c>
      <c r="G181" t="s">
        <v>31</v>
      </c>
      <c r="H181" t="s">
        <v>32</v>
      </c>
      <c r="I181" t="s">
        <v>33</v>
      </c>
      <c r="J181" t="s">
        <v>34</v>
      </c>
      <c r="K181" t="s">
        <v>35</v>
      </c>
      <c r="L181" t="s">
        <v>36</v>
      </c>
      <c r="O181" t="s">
        <v>54</v>
      </c>
      <c r="P181">
        <v>76.475679999999997</v>
      </c>
      <c r="Q181">
        <v>76.010289999999998</v>
      </c>
      <c r="R181">
        <v>76.934790000000007</v>
      </c>
      <c r="U181">
        <v>24733</v>
      </c>
      <c r="V181">
        <v>32341</v>
      </c>
      <c r="X181" t="s">
        <v>131</v>
      </c>
      <c r="Y181" t="s">
        <v>49</v>
      </c>
      <c r="Z181" t="s">
        <v>39</v>
      </c>
      <c r="AA181">
        <v>20220000</v>
      </c>
      <c r="AC181" t="s">
        <v>127</v>
      </c>
      <c r="AD181" t="s">
        <v>40</v>
      </c>
    </row>
    <row r="182" spans="1:30">
      <c r="A182">
        <f t="shared" si="6"/>
        <v>20220000</v>
      </c>
      <c r="B182" t="str">
        <f t="shared" si="7"/>
        <v>Sutton30314Persons65+ yrs</v>
      </c>
      <c r="C182" t="str">
        <f t="shared" si="8"/>
        <v>SuttonPopulation vaccination coverage: Flu (aged 65 and over)2022/23Persons65+ yrs</v>
      </c>
      <c r="D182">
        <v>30314</v>
      </c>
      <c r="E182" t="s">
        <v>126</v>
      </c>
      <c r="F182" t="s">
        <v>30</v>
      </c>
      <c r="G182" t="s">
        <v>31</v>
      </c>
      <c r="H182" t="s">
        <v>89</v>
      </c>
      <c r="I182" t="s">
        <v>90</v>
      </c>
      <c r="J182" t="s">
        <v>34</v>
      </c>
      <c r="K182" t="s">
        <v>35</v>
      </c>
      <c r="L182" t="s">
        <v>36</v>
      </c>
      <c r="O182" t="s">
        <v>54</v>
      </c>
      <c r="P182">
        <v>75.639399999999995</v>
      </c>
      <c r="Q182">
        <v>75.162959999999998</v>
      </c>
      <c r="R182">
        <v>76.109610000000004</v>
      </c>
      <c r="U182">
        <v>23896</v>
      </c>
      <c r="V182">
        <v>31592</v>
      </c>
      <c r="X182" t="s">
        <v>131</v>
      </c>
      <c r="Y182" t="s">
        <v>49</v>
      </c>
      <c r="Z182" t="s">
        <v>39</v>
      </c>
      <c r="AA182">
        <v>20220000</v>
      </c>
      <c r="AC182" t="s">
        <v>127</v>
      </c>
      <c r="AD182" t="s">
        <v>40</v>
      </c>
    </row>
    <row r="183" spans="1:30">
      <c r="A183">
        <f t="shared" si="6"/>
        <v>20220000</v>
      </c>
      <c r="B183" t="str">
        <f t="shared" si="7"/>
        <v>Kingston30314Persons65+ yrs</v>
      </c>
      <c r="C183" t="str">
        <f t="shared" si="8"/>
        <v>KingstonPopulation vaccination coverage: Flu (aged 65 and over)2022/23Persons65+ yrs</v>
      </c>
      <c r="D183">
        <v>30314</v>
      </c>
      <c r="E183" t="s">
        <v>126</v>
      </c>
      <c r="F183" t="s">
        <v>30</v>
      </c>
      <c r="G183" t="s">
        <v>31</v>
      </c>
      <c r="H183" t="s">
        <v>82</v>
      </c>
      <c r="I183" t="s">
        <v>83</v>
      </c>
      <c r="J183" t="s">
        <v>34</v>
      </c>
      <c r="K183" t="s">
        <v>35</v>
      </c>
      <c r="L183" t="s">
        <v>36</v>
      </c>
      <c r="O183" t="s">
        <v>54</v>
      </c>
      <c r="P183">
        <v>75.3125</v>
      </c>
      <c r="Q183">
        <v>74.805449999999993</v>
      </c>
      <c r="R183">
        <v>75.812650000000005</v>
      </c>
      <c r="U183">
        <v>21208</v>
      </c>
      <c r="V183">
        <v>28160</v>
      </c>
      <c r="X183" t="s">
        <v>131</v>
      </c>
      <c r="Y183" t="s">
        <v>49</v>
      </c>
      <c r="Z183" t="s">
        <v>39</v>
      </c>
      <c r="AA183">
        <v>20220000</v>
      </c>
      <c r="AC183" t="s">
        <v>127</v>
      </c>
      <c r="AD183" t="s">
        <v>40</v>
      </c>
    </row>
    <row r="184" spans="1:30">
      <c r="A184">
        <f t="shared" si="6"/>
        <v>20220000</v>
      </c>
      <c r="B184" t="str">
        <f t="shared" si="7"/>
        <v>Havering30314Persons65+ yrs</v>
      </c>
      <c r="C184" t="str">
        <f t="shared" si="8"/>
        <v>HaveringPopulation vaccination coverage: Flu (aged 65 and over)2022/23Persons65+ yrs</v>
      </c>
      <c r="D184">
        <v>30314</v>
      </c>
      <c r="E184" t="s">
        <v>126</v>
      </c>
      <c r="F184" t="s">
        <v>30</v>
      </c>
      <c r="G184" t="s">
        <v>31</v>
      </c>
      <c r="H184" t="s">
        <v>118</v>
      </c>
      <c r="I184" t="s">
        <v>119</v>
      </c>
      <c r="J184" t="s">
        <v>34</v>
      </c>
      <c r="K184" t="s">
        <v>35</v>
      </c>
      <c r="L184" t="s">
        <v>36</v>
      </c>
      <c r="O184" t="s">
        <v>54</v>
      </c>
      <c r="P184">
        <v>74.842699999999994</v>
      </c>
      <c r="Q184">
        <v>74.447909999999993</v>
      </c>
      <c r="R184">
        <v>75.233419999999995</v>
      </c>
      <c r="U184">
        <v>35090</v>
      </c>
      <c r="V184">
        <v>46885</v>
      </c>
      <c r="X184" t="s">
        <v>131</v>
      </c>
      <c r="Y184" t="s">
        <v>49</v>
      </c>
      <c r="Z184" t="s">
        <v>39</v>
      </c>
      <c r="AA184">
        <v>20220000</v>
      </c>
      <c r="AC184" t="s">
        <v>128</v>
      </c>
      <c r="AD184" t="s">
        <v>40</v>
      </c>
    </row>
    <row r="185" spans="1:30">
      <c r="A185">
        <f t="shared" si="6"/>
        <v>20220000</v>
      </c>
      <c r="B185" t="str">
        <f t="shared" si="7"/>
        <v>Bexley30314Persons65+ yrs</v>
      </c>
      <c r="C185" t="str">
        <f t="shared" si="8"/>
        <v>BexleyPopulation vaccination coverage: Flu (aged 65 and over)2022/23Persons65+ yrs</v>
      </c>
      <c r="D185">
        <v>30314</v>
      </c>
      <c r="E185" t="s">
        <v>126</v>
      </c>
      <c r="F185" t="s">
        <v>30</v>
      </c>
      <c r="G185" t="s">
        <v>31</v>
      </c>
      <c r="H185" t="s">
        <v>97</v>
      </c>
      <c r="I185" t="s">
        <v>98</v>
      </c>
      <c r="J185" t="s">
        <v>34</v>
      </c>
      <c r="K185" t="s">
        <v>35</v>
      </c>
      <c r="L185" t="s">
        <v>36</v>
      </c>
      <c r="O185" t="s">
        <v>54</v>
      </c>
      <c r="P185">
        <v>74.291079999999994</v>
      </c>
      <c r="Q185">
        <v>73.871099999999998</v>
      </c>
      <c r="R185">
        <v>74.706630000000004</v>
      </c>
      <c r="U185">
        <v>31229</v>
      </c>
      <c r="V185">
        <v>42036</v>
      </c>
      <c r="X185" t="s">
        <v>131</v>
      </c>
      <c r="Y185" t="s">
        <v>49</v>
      </c>
      <c r="Z185" t="s">
        <v>39</v>
      </c>
      <c r="AA185">
        <v>20220000</v>
      </c>
      <c r="AC185" t="s">
        <v>128</v>
      </c>
      <c r="AD185" t="s">
        <v>40</v>
      </c>
    </row>
    <row r="186" spans="1:30">
      <c r="A186">
        <f t="shared" si="6"/>
        <v>20220000</v>
      </c>
      <c r="B186" t="str">
        <f t="shared" si="7"/>
        <v>Harrow30314Persons65+ yrs</v>
      </c>
      <c r="C186" t="str">
        <f t="shared" si="8"/>
        <v>HarrowPopulation vaccination coverage: Flu (aged 65 and over)2022/23Persons65+ yrs</v>
      </c>
      <c r="D186">
        <v>30314</v>
      </c>
      <c r="E186" t="s">
        <v>126</v>
      </c>
      <c r="F186" t="s">
        <v>30</v>
      </c>
      <c r="G186" t="s">
        <v>31</v>
      </c>
      <c r="H186" t="s">
        <v>64</v>
      </c>
      <c r="I186" t="s">
        <v>65</v>
      </c>
      <c r="J186" t="s">
        <v>34</v>
      </c>
      <c r="K186" t="s">
        <v>35</v>
      </c>
      <c r="L186" t="s">
        <v>36</v>
      </c>
      <c r="O186" t="s">
        <v>54</v>
      </c>
      <c r="P186">
        <v>74.08211</v>
      </c>
      <c r="Q186">
        <v>73.660570000000007</v>
      </c>
      <c r="R186">
        <v>74.499229999999997</v>
      </c>
      <c r="U186">
        <v>31073</v>
      </c>
      <c r="V186">
        <v>41944</v>
      </c>
      <c r="X186" t="s">
        <v>131</v>
      </c>
      <c r="Y186" t="s">
        <v>49</v>
      </c>
      <c r="Z186" t="s">
        <v>39</v>
      </c>
      <c r="AA186">
        <v>20220000</v>
      </c>
      <c r="AC186" t="s">
        <v>128</v>
      </c>
      <c r="AD186" t="s">
        <v>40</v>
      </c>
    </row>
    <row r="187" spans="1:30">
      <c r="A187">
        <f t="shared" si="6"/>
        <v>20220000</v>
      </c>
      <c r="B187" t="str">
        <f t="shared" si="7"/>
        <v>Hillingdon30314Persons65+ yrs</v>
      </c>
      <c r="C187" t="str">
        <f t="shared" si="8"/>
        <v>HillingdonPopulation vaccination coverage: Flu (aged 65 and over)2022/23Persons65+ yrs</v>
      </c>
      <c r="D187">
        <v>30314</v>
      </c>
      <c r="E187" t="s">
        <v>126</v>
      </c>
      <c r="F187" t="s">
        <v>30</v>
      </c>
      <c r="G187" t="s">
        <v>31</v>
      </c>
      <c r="H187" t="s">
        <v>86</v>
      </c>
      <c r="I187" t="s">
        <v>87</v>
      </c>
      <c r="J187" t="s">
        <v>34</v>
      </c>
      <c r="K187" t="s">
        <v>35</v>
      </c>
      <c r="L187" t="s">
        <v>36</v>
      </c>
      <c r="O187" t="s">
        <v>54</v>
      </c>
      <c r="P187">
        <v>73.834050000000005</v>
      </c>
      <c r="Q187">
        <v>73.422989999999999</v>
      </c>
      <c r="R187">
        <v>74.240989999999996</v>
      </c>
      <c r="U187">
        <v>32755</v>
      </c>
      <c r="V187">
        <v>44363</v>
      </c>
      <c r="X187" t="s">
        <v>131</v>
      </c>
      <c r="Y187" t="s">
        <v>49</v>
      </c>
      <c r="Z187" t="s">
        <v>39</v>
      </c>
      <c r="AA187">
        <v>20220000</v>
      </c>
      <c r="AC187" t="s">
        <v>128</v>
      </c>
      <c r="AD187" t="s">
        <v>40</v>
      </c>
    </row>
    <row r="188" spans="1:30">
      <c r="A188">
        <f t="shared" si="6"/>
        <v>20220000</v>
      </c>
      <c r="B188" t="str">
        <f t="shared" si="7"/>
        <v>Redbridge30314Persons65+ yrs</v>
      </c>
      <c r="C188" t="str">
        <f t="shared" si="8"/>
        <v>RedbridgePopulation vaccination coverage: Flu (aged 65 and over)2022/23Persons65+ yrs</v>
      </c>
      <c r="D188">
        <v>30314</v>
      </c>
      <c r="E188" t="s">
        <v>126</v>
      </c>
      <c r="F188" t="s">
        <v>30</v>
      </c>
      <c r="G188" t="s">
        <v>31</v>
      </c>
      <c r="H188" t="s">
        <v>112</v>
      </c>
      <c r="I188" t="s">
        <v>113</v>
      </c>
      <c r="J188" t="s">
        <v>34</v>
      </c>
      <c r="K188" t="s">
        <v>35</v>
      </c>
      <c r="L188" t="s">
        <v>36</v>
      </c>
      <c r="O188" t="s">
        <v>54</v>
      </c>
      <c r="P188">
        <v>70.946669999999997</v>
      </c>
      <c r="Q188">
        <v>70.501189999999994</v>
      </c>
      <c r="R188">
        <v>71.388149999999996</v>
      </c>
      <c r="U188">
        <v>28561</v>
      </c>
      <c r="V188">
        <v>40257</v>
      </c>
      <c r="X188" t="s">
        <v>131</v>
      </c>
      <c r="Y188" t="s">
        <v>49</v>
      </c>
      <c r="Z188" t="s">
        <v>39</v>
      </c>
      <c r="AA188">
        <v>20220000</v>
      </c>
      <c r="AC188" t="s">
        <v>128</v>
      </c>
      <c r="AD188" t="s">
        <v>40</v>
      </c>
    </row>
    <row r="189" spans="1:30">
      <c r="A189">
        <f t="shared" si="6"/>
        <v>20220000</v>
      </c>
      <c r="B189" t="str">
        <f t="shared" si="7"/>
        <v>Hounslow30314Persons65+ yrs</v>
      </c>
      <c r="C189" t="str">
        <f t="shared" si="8"/>
        <v>HounslowPopulation vaccination coverage: Flu (aged 65 and over)2022/23Persons65+ yrs</v>
      </c>
      <c r="D189">
        <v>30314</v>
      </c>
      <c r="E189" t="s">
        <v>126</v>
      </c>
      <c r="F189" t="s">
        <v>30</v>
      </c>
      <c r="G189" t="s">
        <v>31</v>
      </c>
      <c r="H189" t="s">
        <v>59</v>
      </c>
      <c r="I189" t="s">
        <v>60</v>
      </c>
      <c r="J189" t="s">
        <v>34</v>
      </c>
      <c r="K189" t="s">
        <v>35</v>
      </c>
      <c r="L189" t="s">
        <v>36</v>
      </c>
      <c r="O189" t="s">
        <v>54</v>
      </c>
      <c r="P189">
        <v>70.602140000000006</v>
      </c>
      <c r="Q189">
        <v>70.149969999999996</v>
      </c>
      <c r="R189">
        <v>71.050290000000004</v>
      </c>
      <c r="U189">
        <v>27777</v>
      </c>
      <c r="V189">
        <v>39343</v>
      </c>
      <c r="X189" t="s">
        <v>131</v>
      </c>
      <c r="Y189" t="s">
        <v>49</v>
      </c>
      <c r="Z189" t="s">
        <v>39</v>
      </c>
      <c r="AA189">
        <v>20220000</v>
      </c>
      <c r="AC189" t="s">
        <v>128</v>
      </c>
      <c r="AD189" t="s">
        <v>40</v>
      </c>
    </row>
    <row r="190" spans="1:30">
      <c r="A190">
        <f t="shared" si="6"/>
        <v>20220000</v>
      </c>
      <c r="B190" t="str">
        <f t="shared" si="7"/>
        <v>Barnet30314Persons65+ yrs</v>
      </c>
      <c r="C190" t="str">
        <f t="shared" si="8"/>
        <v>BarnetPopulation vaccination coverage: Flu (aged 65 and over)2022/23Persons65+ yrs</v>
      </c>
      <c r="D190">
        <v>30314</v>
      </c>
      <c r="E190" t="s">
        <v>126</v>
      </c>
      <c r="F190" t="s">
        <v>30</v>
      </c>
      <c r="G190" t="s">
        <v>31</v>
      </c>
      <c r="H190" t="s">
        <v>93</v>
      </c>
      <c r="I190" t="s">
        <v>94</v>
      </c>
      <c r="J190" t="s">
        <v>34</v>
      </c>
      <c r="K190" t="s">
        <v>35</v>
      </c>
      <c r="L190" t="s">
        <v>36</v>
      </c>
      <c r="O190" t="s">
        <v>54</v>
      </c>
      <c r="P190">
        <v>69.972219999999993</v>
      </c>
      <c r="Q190">
        <v>69.607820000000004</v>
      </c>
      <c r="R190">
        <v>70.334119999999999</v>
      </c>
      <c r="U190">
        <v>42823</v>
      </c>
      <c r="V190">
        <v>61200</v>
      </c>
      <c r="X190" t="s">
        <v>131</v>
      </c>
      <c r="Y190" t="s">
        <v>49</v>
      </c>
      <c r="Z190" t="s">
        <v>39</v>
      </c>
      <c r="AA190">
        <v>20220000</v>
      </c>
      <c r="AC190" t="s">
        <v>128</v>
      </c>
      <c r="AD190" t="s">
        <v>40</v>
      </c>
    </row>
    <row r="191" spans="1:30">
      <c r="A191">
        <f t="shared" si="6"/>
        <v>20220000</v>
      </c>
      <c r="B191" t="str">
        <f t="shared" si="7"/>
        <v>Croydon30314Persons65+ yrs</v>
      </c>
      <c r="C191" t="str">
        <f t="shared" si="8"/>
        <v>CroydonPopulation vaccination coverage: Flu (aged 65 and over)2022/23Persons65+ yrs</v>
      </c>
      <c r="D191">
        <v>30314</v>
      </c>
      <c r="E191" t="s">
        <v>126</v>
      </c>
      <c r="F191" t="s">
        <v>30</v>
      </c>
      <c r="G191" t="s">
        <v>31</v>
      </c>
      <c r="H191" t="s">
        <v>110</v>
      </c>
      <c r="I191" t="s">
        <v>111</v>
      </c>
      <c r="J191" t="s">
        <v>34</v>
      </c>
      <c r="K191" t="s">
        <v>35</v>
      </c>
      <c r="L191" t="s">
        <v>36</v>
      </c>
      <c r="O191" t="s">
        <v>54</v>
      </c>
      <c r="P191">
        <v>68.852630000000005</v>
      </c>
      <c r="Q191">
        <v>68.472009999999997</v>
      </c>
      <c r="R191">
        <v>69.230720000000005</v>
      </c>
      <c r="U191">
        <v>39414</v>
      </c>
      <c r="V191">
        <v>57244</v>
      </c>
      <c r="X191" t="s">
        <v>131</v>
      </c>
      <c r="Y191" t="s">
        <v>49</v>
      </c>
      <c r="Z191" t="s">
        <v>39</v>
      </c>
      <c r="AA191">
        <v>20220000</v>
      </c>
      <c r="AC191" t="s">
        <v>128</v>
      </c>
      <c r="AD191" t="s">
        <v>40</v>
      </c>
    </row>
    <row r="192" spans="1:30">
      <c r="A192">
        <f t="shared" si="6"/>
        <v>20220000</v>
      </c>
      <c r="B192" t="str">
        <f t="shared" si="7"/>
        <v>Enfield30314Persons65+ yrs</v>
      </c>
      <c r="C192" t="str">
        <f t="shared" si="8"/>
        <v>EnfieldPopulation vaccination coverage: Flu (aged 65 and over)2022/23Persons65+ yrs</v>
      </c>
      <c r="D192">
        <v>30314</v>
      </c>
      <c r="E192" t="s">
        <v>126</v>
      </c>
      <c r="F192" t="s">
        <v>30</v>
      </c>
      <c r="G192" t="s">
        <v>31</v>
      </c>
      <c r="H192" t="s">
        <v>120</v>
      </c>
      <c r="I192" t="s">
        <v>121</v>
      </c>
      <c r="J192" t="s">
        <v>34</v>
      </c>
      <c r="K192" t="s">
        <v>35</v>
      </c>
      <c r="L192" t="s">
        <v>36</v>
      </c>
      <c r="O192" t="s">
        <v>54</v>
      </c>
      <c r="P192">
        <v>67.960740000000001</v>
      </c>
      <c r="Q192">
        <v>67.541370000000001</v>
      </c>
      <c r="R192">
        <v>68.377229999999997</v>
      </c>
      <c r="U192">
        <v>32543</v>
      </c>
      <c r="V192">
        <v>47885</v>
      </c>
      <c r="X192" t="s">
        <v>131</v>
      </c>
      <c r="Y192" t="s">
        <v>49</v>
      </c>
      <c r="Z192" t="s">
        <v>39</v>
      </c>
      <c r="AA192">
        <v>20220000</v>
      </c>
      <c r="AC192" t="s">
        <v>128</v>
      </c>
      <c r="AD192" t="s">
        <v>40</v>
      </c>
    </row>
    <row r="193" spans="1:30">
      <c r="A193">
        <f t="shared" ref="A193:A256" si="9">AA193</f>
        <v>20220000</v>
      </c>
      <c r="B193" t="str">
        <f t="shared" si="7"/>
        <v>Greenwich30314Persons65+ yrs</v>
      </c>
      <c r="C193" t="str">
        <f t="shared" si="8"/>
        <v>GreenwichPopulation vaccination coverage: Flu (aged 65 and over)2022/23Persons65+ yrs</v>
      </c>
      <c r="D193">
        <v>30314</v>
      </c>
      <c r="E193" t="s">
        <v>126</v>
      </c>
      <c r="F193" t="s">
        <v>30</v>
      </c>
      <c r="G193" t="s">
        <v>31</v>
      </c>
      <c r="H193" t="s">
        <v>80</v>
      </c>
      <c r="I193" t="s">
        <v>81</v>
      </c>
      <c r="J193" t="s">
        <v>34</v>
      </c>
      <c r="K193" t="s">
        <v>35</v>
      </c>
      <c r="L193" t="s">
        <v>36</v>
      </c>
      <c r="O193" t="s">
        <v>54</v>
      </c>
      <c r="P193">
        <v>67.500079999999997</v>
      </c>
      <c r="Q193">
        <v>66.994240000000005</v>
      </c>
      <c r="R193">
        <v>68.001859999999994</v>
      </c>
      <c r="U193">
        <v>22408</v>
      </c>
      <c r="V193">
        <v>33197</v>
      </c>
      <c r="X193" t="s">
        <v>61</v>
      </c>
      <c r="Y193" t="s">
        <v>49</v>
      </c>
      <c r="Z193" t="s">
        <v>39</v>
      </c>
      <c r="AA193">
        <v>20220000</v>
      </c>
      <c r="AC193" t="s">
        <v>128</v>
      </c>
      <c r="AD193" t="s">
        <v>40</v>
      </c>
    </row>
    <row r="194" spans="1:30">
      <c r="A194">
        <f t="shared" si="9"/>
        <v>20220000</v>
      </c>
      <c r="B194" t="str">
        <f t="shared" ref="B194:B257" si="10">CONCATENATE(I194,D194,K194,L194)</f>
        <v>Ealing30314Persons65+ yrs</v>
      </c>
      <c r="C194" t="str">
        <f t="shared" ref="C194:C257" si="11">CONCATENATE(I194,E194,O194,K194,M194,L194)</f>
        <v>EalingPopulation vaccination coverage: Flu (aged 65 and over)2022/23Persons65+ yrs</v>
      </c>
      <c r="D194">
        <v>30314</v>
      </c>
      <c r="E194" t="s">
        <v>126</v>
      </c>
      <c r="F194" t="s">
        <v>30</v>
      </c>
      <c r="G194" t="s">
        <v>31</v>
      </c>
      <c r="H194" t="s">
        <v>62</v>
      </c>
      <c r="I194" t="s">
        <v>63</v>
      </c>
      <c r="J194" t="s">
        <v>34</v>
      </c>
      <c r="K194" t="s">
        <v>35</v>
      </c>
      <c r="L194" t="s">
        <v>36</v>
      </c>
      <c r="O194" t="s">
        <v>54</v>
      </c>
      <c r="P194">
        <v>67.43844</v>
      </c>
      <c r="Q194">
        <v>67.03013</v>
      </c>
      <c r="R194">
        <v>67.844110000000001</v>
      </c>
      <c r="U194">
        <v>34341</v>
      </c>
      <c r="V194">
        <v>50922</v>
      </c>
      <c r="X194" t="s">
        <v>131</v>
      </c>
      <c r="Y194" t="s">
        <v>49</v>
      </c>
      <c r="Z194" t="s">
        <v>39</v>
      </c>
      <c r="AA194">
        <v>20220000</v>
      </c>
      <c r="AC194" t="s">
        <v>128</v>
      </c>
      <c r="AD194" t="s">
        <v>40</v>
      </c>
    </row>
    <row r="195" spans="1:30">
      <c r="A195">
        <f t="shared" si="9"/>
        <v>20220000</v>
      </c>
      <c r="B195" t="str">
        <f t="shared" si="10"/>
        <v>Camden30314Persons65+ yrs</v>
      </c>
      <c r="C195" t="str">
        <f t="shared" si="11"/>
        <v>CamdenPopulation vaccination coverage: Flu (aged 65 and over)2022/23Persons65+ yrs</v>
      </c>
      <c r="D195">
        <v>30314</v>
      </c>
      <c r="E195" t="s">
        <v>126</v>
      </c>
      <c r="F195" t="s">
        <v>30</v>
      </c>
      <c r="G195" t="s">
        <v>31</v>
      </c>
      <c r="H195" t="s">
        <v>72</v>
      </c>
      <c r="I195" t="s">
        <v>73</v>
      </c>
      <c r="J195" t="s">
        <v>34</v>
      </c>
      <c r="K195" t="s">
        <v>35</v>
      </c>
      <c r="L195" t="s">
        <v>36</v>
      </c>
      <c r="O195" t="s">
        <v>54</v>
      </c>
      <c r="P195">
        <v>66.892529999999994</v>
      </c>
      <c r="Q195">
        <v>66.334999999999994</v>
      </c>
      <c r="R195">
        <v>67.445359999999994</v>
      </c>
      <c r="U195">
        <v>18461</v>
      </c>
      <c r="V195">
        <v>27598</v>
      </c>
      <c r="X195" t="s">
        <v>61</v>
      </c>
      <c r="Y195" t="s">
        <v>49</v>
      </c>
      <c r="Z195" t="s">
        <v>39</v>
      </c>
      <c r="AA195">
        <v>20220000</v>
      </c>
      <c r="AC195" t="s">
        <v>128</v>
      </c>
      <c r="AD195" t="s">
        <v>40</v>
      </c>
    </row>
    <row r="196" spans="1:30">
      <c r="A196">
        <f t="shared" si="9"/>
        <v>20220000</v>
      </c>
      <c r="B196" t="str">
        <f t="shared" si="10"/>
        <v>Merton30314Persons65+ yrs</v>
      </c>
      <c r="C196" t="str">
        <f t="shared" si="11"/>
        <v>MertonPopulation vaccination coverage: Flu (aged 65 and over)2022/23Persons65+ yrs</v>
      </c>
      <c r="D196">
        <v>30314</v>
      </c>
      <c r="E196" t="s">
        <v>126</v>
      </c>
      <c r="F196" t="s">
        <v>30</v>
      </c>
      <c r="G196" t="s">
        <v>31</v>
      </c>
      <c r="H196" t="s">
        <v>108</v>
      </c>
      <c r="I196" t="s">
        <v>109</v>
      </c>
      <c r="J196" t="s">
        <v>34</v>
      </c>
      <c r="K196" t="s">
        <v>35</v>
      </c>
      <c r="L196" t="s">
        <v>36</v>
      </c>
      <c r="O196" t="s">
        <v>54</v>
      </c>
      <c r="P196">
        <v>66.631259999999997</v>
      </c>
      <c r="Q196">
        <v>66.088139999999996</v>
      </c>
      <c r="R196">
        <v>67.170010000000005</v>
      </c>
      <c r="U196">
        <v>19447</v>
      </c>
      <c r="V196">
        <v>29186</v>
      </c>
      <c r="X196" t="s">
        <v>131</v>
      </c>
      <c r="Y196" t="s">
        <v>49</v>
      </c>
      <c r="Z196" t="s">
        <v>39</v>
      </c>
      <c r="AA196">
        <v>20220000</v>
      </c>
      <c r="AC196" t="s">
        <v>128</v>
      </c>
      <c r="AD196" t="s">
        <v>40</v>
      </c>
    </row>
    <row r="197" spans="1:30">
      <c r="A197">
        <f t="shared" si="9"/>
        <v>20220000</v>
      </c>
      <c r="B197" t="str">
        <f t="shared" si="10"/>
        <v>Wandsworth30314Persons65+ yrs</v>
      </c>
      <c r="C197" t="str">
        <f t="shared" si="11"/>
        <v>WandsworthPopulation vaccination coverage: Flu (aged 65 and over)2022/23Persons65+ yrs</v>
      </c>
      <c r="D197">
        <v>30314</v>
      </c>
      <c r="E197" t="s">
        <v>126</v>
      </c>
      <c r="F197" t="s">
        <v>30</v>
      </c>
      <c r="G197" t="s">
        <v>31</v>
      </c>
      <c r="H197" t="s">
        <v>76</v>
      </c>
      <c r="I197" t="s">
        <v>77</v>
      </c>
      <c r="J197" t="s">
        <v>34</v>
      </c>
      <c r="K197" t="s">
        <v>35</v>
      </c>
      <c r="L197" t="s">
        <v>36</v>
      </c>
      <c r="O197" t="s">
        <v>54</v>
      </c>
      <c r="P197">
        <v>66.16583</v>
      </c>
      <c r="Q197">
        <v>65.685990000000004</v>
      </c>
      <c r="R197">
        <v>66.642380000000003</v>
      </c>
      <c r="U197">
        <v>24881</v>
      </c>
      <c r="V197">
        <v>37604</v>
      </c>
      <c r="X197" t="s">
        <v>131</v>
      </c>
      <c r="Y197" t="s">
        <v>49</v>
      </c>
      <c r="Z197" t="s">
        <v>39</v>
      </c>
      <c r="AA197">
        <v>20220000</v>
      </c>
      <c r="AC197" t="s">
        <v>128</v>
      </c>
      <c r="AD197" t="s">
        <v>40</v>
      </c>
    </row>
    <row r="198" spans="1:30">
      <c r="A198">
        <f t="shared" si="9"/>
        <v>20220000</v>
      </c>
      <c r="B198" t="str">
        <f t="shared" si="10"/>
        <v>Barking and Dagenham30314Persons65+ yrs</v>
      </c>
      <c r="C198" t="str">
        <f t="shared" si="11"/>
        <v>Barking and DagenhamPopulation vaccination coverage: Flu (aged 65 and over)2022/23Persons65+ yrs</v>
      </c>
      <c r="D198">
        <v>30314</v>
      </c>
      <c r="E198" t="s">
        <v>126</v>
      </c>
      <c r="F198" t="s">
        <v>30</v>
      </c>
      <c r="G198" t="s">
        <v>31</v>
      </c>
      <c r="H198" t="s">
        <v>106</v>
      </c>
      <c r="I198" t="s">
        <v>107</v>
      </c>
      <c r="J198" t="s">
        <v>34</v>
      </c>
      <c r="K198" t="s">
        <v>35</v>
      </c>
      <c r="L198" t="s">
        <v>36</v>
      </c>
      <c r="O198" t="s">
        <v>54</v>
      </c>
      <c r="P198">
        <v>65.983350000000002</v>
      </c>
      <c r="Q198">
        <v>65.362819999999999</v>
      </c>
      <c r="R198">
        <v>66.59845</v>
      </c>
      <c r="U198">
        <v>14903</v>
      </c>
      <c r="V198">
        <v>22586</v>
      </c>
      <c r="X198" t="s">
        <v>131</v>
      </c>
      <c r="Y198" t="s">
        <v>49</v>
      </c>
      <c r="Z198" t="s">
        <v>39</v>
      </c>
      <c r="AA198">
        <v>20220000</v>
      </c>
      <c r="AC198" t="s">
        <v>128</v>
      </c>
      <c r="AD198" t="s">
        <v>40</v>
      </c>
    </row>
    <row r="199" spans="1:30">
      <c r="A199">
        <f t="shared" si="9"/>
        <v>20220000</v>
      </c>
      <c r="B199" t="str">
        <f t="shared" si="10"/>
        <v>Islington30314Persons65+ yrs</v>
      </c>
      <c r="C199" t="str">
        <f t="shared" si="11"/>
        <v>IslingtonPopulation vaccination coverage: Flu (aged 65 and over)2022/23Persons65+ yrs</v>
      </c>
      <c r="D199">
        <v>30314</v>
      </c>
      <c r="E199" t="s">
        <v>126</v>
      </c>
      <c r="F199" t="s">
        <v>30</v>
      </c>
      <c r="G199" t="s">
        <v>31</v>
      </c>
      <c r="H199" t="s">
        <v>74</v>
      </c>
      <c r="I199" t="s">
        <v>75</v>
      </c>
      <c r="J199" t="s">
        <v>34</v>
      </c>
      <c r="K199" t="s">
        <v>35</v>
      </c>
      <c r="L199" t="s">
        <v>36</v>
      </c>
      <c r="O199" t="s">
        <v>54</v>
      </c>
      <c r="P199">
        <v>65.071849999999998</v>
      </c>
      <c r="Q199">
        <v>64.47251</v>
      </c>
      <c r="R199">
        <v>65.666460000000001</v>
      </c>
      <c r="U199">
        <v>15940</v>
      </c>
      <c r="V199">
        <v>24496</v>
      </c>
      <c r="X199" t="s">
        <v>61</v>
      </c>
      <c r="Y199" t="s">
        <v>49</v>
      </c>
      <c r="Z199" t="s">
        <v>39</v>
      </c>
      <c r="AA199">
        <v>20220000</v>
      </c>
      <c r="AC199" t="s">
        <v>128</v>
      </c>
      <c r="AD199" t="s">
        <v>40</v>
      </c>
    </row>
    <row r="200" spans="1:30">
      <c r="A200">
        <f t="shared" si="9"/>
        <v>20220000</v>
      </c>
      <c r="B200" t="str">
        <f t="shared" si="10"/>
        <v>Tower Hamlets30314Persons65+ yrs</v>
      </c>
      <c r="C200" t="str">
        <f t="shared" si="11"/>
        <v>Tower HamletsPopulation vaccination coverage: Flu (aged 65 and over)2022/23Persons65+ yrs</v>
      </c>
      <c r="D200">
        <v>30314</v>
      </c>
      <c r="E200" t="s">
        <v>126</v>
      </c>
      <c r="F200" t="s">
        <v>30</v>
      </c>
      <c r="G200" t="s">
        <v>31</v>
      </c>
      <c r="H200" t="s">
        <v>104</v>
      </c>
      <c r="I200" t="s">
        <v>105</v>
      </c>
      <c r="J200" t="s">
        <v>34</v>
      </c>
      <c r="K200" t="s">
        <v>35</v>
      </c>
      <c r="L200" t="s">
        <v>36</v>
      </c>
      <c r="O200" t="s">
        <v>54</v>
      </c>
      <c r="P200">
        <v>64.937269999999998</v>
      </c>
      <c r="Q200">
        <v>64.292330000000007</v>
      </c>
      <c r="R200">
        <v>65.576800000000006</v>
      </c>
      <c r="U200">
        <v>13768</v>
      </c>
      <c r="V200">
        <v>21202</v>
      </c>
      <c r="X200" t="s">
        <v>132</v>
      </c>
      <c r="Y200" t="s">
        <v>49</v>
      </c>
      <c r="Z200" t="s">
        <v>39</v>
      </c>
      <c r="AA200">
        <v>20220000</v>
      </c>
      <c r="AC200" t="s">
        <v>128</v>
      </c>
      <c r="AD200" t="s">
        <v>40</v>
      </c>
    </row>
    <row r="201" spans="1:30">
      <c r="A201">
        <f t="shared" si="9"/>
        <v>20220000</v>
      </c>
      <c r="B201" t="str">
        <f t="shared" si="10"/>
        <v>Waltham Forest30314Persons65+ yrs</v>
      </c>
      <c r="C201" t="str">
        <f t="shared" si="11"/>
        <v>Waltham ForestPopulation vaccination coverage: Flu (aged 65 and over)2022/23Persons65+ yrs</v>
      </c>
      <c r="D201">
        <v>30314</v>
      </c>
      <c r="E201" t="s">
        <v>126</v>
      </c>
      <c r="F201" t="s">
        <v>30</v>
      </c>
      <c r="G201" t="s">
        <v>31</v>
      </c>
      <c r="H201" t="s">
        <v>114</v>
      </c>
      <c r="I201" t="s">
        <v>115</v>
      </c>
      <c r="J201" t="s">
        <v>34</v>
      </c>
      <c r="K201" t="s">
        <v>35</v>
      </c>
      <c r="L201" t="s">
        <v>36</v>
      </c>
      <c r="O201" t="s">
        <v>54</v>
      </c>
      <c r="P201">
        <v>64.840140000000005</v>
      </c>
      <c r="Q201">
        <v>64.309989999999999</v>
      </c>
      <c r="R201">
        <v>65.366650000000007</v>
      </c>
      <c r="U201">
        <v>20341</v>
      </c>
      <c r="V201">
        <v>31371</v>
      </c>
      <c r="X201" t="s">
        <v>61</v>
      </c>
      <c r="Y201" t="s">
        <v>49</v>
      </c>
      <c r="Z201" t="s">
        <v>39</v>
      </c>
      <c r="AA201">
        <v>20220000</v>
      </c>
      <c r="AC201" t="s">
        <v>128</v>
      </c>
      <c r="AD201" t="s">
        <v>40</v>
      </c>
    </row>
    <row r="202" spans="1:30">
      <c r="A202">
        <f t="shared" si="9"/>
        <v>20220000</v>
      </c>
      <c r="B202" t="str">
        <f t="shared" si="10"/>
        <v>Brent30314Persons65+ yrs</v>
      </c>
      <c r="C202" t="str">
        <f t="shared" si="11"/>
        <v>BrentPopulation vaccination coverage: Flu (aged 65 and over)2022/23Persons65+ yrs</v>
      </c>
      <c r="D202">
        <v>30314</v>
      </c>
      <c r="E202" t="s">
        <v>126</v>
      </c>
      <c r="F202" t="s">
        <v>30</v>
      </c>
      <c r="G202" t="s">
        <v>31</v>
      </c>
      <c r="H202" t="s">
        <v>68</v>
      </c>
      <c r="I202" t="s">
        <v>69</v>
      </c>
      <c r="J202" t="s">
        <v>34</v>
      </c>
      <c r="K202" t="s">
        <v>35</v>
      </c>
      <c r="L202" t="s">
        <v>36</v>
      </c>
      <c r="O202" t="s">
        <v>54</v>
      </c>
      <c r="P202">
        <v>63.413179999999997</v>
      </c>
      <c r="Q202">
        <v>62.96848</v>
      </c>
      <c r="R202">
        <v>63.855609999999999</v>
      </c>
      <c r="U202">
        <v>28723</v>
      </c>
      <c r="V202">
        <v>45295</v>
      </c>
      <c r="X202" t="s">
        <v>61</v>
      </c>
      <c r="Y202" t="s">
        <v>49</v>
      </c>
      <c r="Z202" t="s">
        <v>39</v>
      </c>
      <c r="AA202">
        <v>20220000</v>
      </c>
      <c r="AC202" t="s">
        <v>128</v>
      </c>
      <c r="AD202" t="s">
        <v>40</v>
      </c>
    </row>
    <row r="203" spans="1:30">
      <c r="A203">
        <f t="shared" si="9"/>
        <v>20220000</v>
      </c>
      <c r="B203" t="str">
        <f t="shared" si="10"/>
        <v>Southwark30314Persons65+ yrs</v>
      </c>
      <c r="C203" t="str">
        <f t="shared" si="11"/>
        <v>SouthwarkPopulation vaccination coverage: Flu (aged 65 and over)2022/23Persons65+ yrs</v>
      </c>
      <c r="D203">
        <v>30314</v>
      </c>
      <c r="E203" t="s">
        <v>126</v>
      </c>
      <c r="F203" t="s">
        <v>30</v>
      </c>
      <c r="G203" t="s">
        <v>31</v>
      </c>
      <c r="H203" t="s">
        <v>95</v>
      </c>
      <c r="I203" t="s">
        <v>96</v>
      </c>
      <c r="J203" t="s">
        <v>34</v>
      </c>
      <c r="K203" t="s">
        <v>35</v>
      </c>
      <c r="L203" t="s">
        <v>36</v>
      </c>
      <c r="O203" t="s">
        <v>54</v>
      </c>
      <c r="P203">
        <v>63.245699999999999</v>
      </c>
      <c r="Q203">
        <v>62.687449999999998</v>
      </c>
      <c r="R203">
        <v>63.800420000000003</v>
      </c>
      <c r="U203">
        <v>18235</v>
      </c>
      <c r="V203">
        <v>28832</v>
      </c>
      <c r="X203" t="s">
        <v>61</v>
      </c>
      <c r="Y203" t="s">
        <v>49</v>
      </c>
      <c r="Z203" t="s">
        <v>39</v>
      </c>
      <c r="AA203">
        <v>20220000</v>
      </c>
      <c r="AC203" t="s">
        <v>128</v>
      </c>
      <c r="AD203" t="s">
        <v>40</v>
      </c>
    </row>
    <row r="204" spans="1:30">
      <c r="A204">
        <f t="shared" si="9"/>
        <v>20220000</v>
      </c>
      <c r="B204" t="str">
        <f t="shared" si="10"/>
        <v>Newham30314Persons65+ yrs</v>
      </c>
      <c r="C204" t="str">
        <f t="shared" si="11"/>
        <v>NewhamPopulation vaccination coverage: Flu (aged 65 and over)2022/23Persons65+ yrs</v>
      </c>
      <c r="D204">
        <v>30314</v>
      </c>
      <c r="E204" t="s">
        <v>126</v>
      </c>
      <c r="F204" t="s">
        <v>30</v>
      </c>
      <c r="G204" t="s">
        <v>31</v>
      </c>
      <c r="H204" t="s">
        <v>122</v>
      </c>
      <c r="I204" t="s">
        <v>123</v>
      </c>
      <c r="J204" t="s">
        <v>34</v>
      </c>
      <c r="K204" t="s">
        <v>35</v>
      </c>
      <c r="L204" t="s">
        <v>36</v>
      </c>
      <c r="O204" t="s">
        <v>54</v>
      </c>
      <c r="P204">
        <v>63.195869999999999</v>
      </c>
      <c r="Q204">
        <v>62.6554</v>
      </c>
      <c r="R204">
        <v>63.733040000000003</v>
      </c>
      <c r="U204">
        <v>19446</v>
      </c>
      <c r="V204">
        <v>30771</v>
      </c>
      <c r="X204" t="s">
        <v>61</v>
      </c>
      <c r="Y204" t="s">
        <v>49</v>
      </c>
      <c r="Z204" t="s">
        <v>39</v>
      </c>
      <c r="AA204">
        <v>20220000</v>
      </c>
      <c r="AC204" t="s">
        <v>128</v>
      </c>
      <c r="AD204" t="s">
        <v>40</v>
      </c>
    </row>
    <row r="205" spans="1:30">
      <c r="A205">
        <f t="shared" si="9"/>
        <v>20220000</v>
      </c>
      <c r="B205" t="str">
        <f t="shared" si="10"/>
        <v>Kensington and Chelsea30314Persons65+ yrs</v>
      </c>
      <c r="C205" t="str">
        <f t="shared" si="11"/>
        <v>Kensington and ChelseaPopulation vaccination coverage: Flu (aged 65 and over)2022/23Persons65+ yrs</v>
      </c>
      <c r="D205">
        <v>30314</v>
      </c>
      <c r="E205" t="s">
        <v>126</v>
      </c>
      <c r="F205" t="s">
        <v>30</v>
      </c>
      <c r="G205" t="s">
        <v>31</v>
      </c>
      <c r="H205" t="s">
        <v>70</v>
      </c>
      <c r="I205" t="s">
        <v>71</v>
      </c>
      <c r="J205" t="s">
        <v>34</v>
      </c>
      <c r="K205" t="s">
        <v>35</v>
      </c>
      <c r="L205" t="s">
        <v>36</v>
      </c>
      <c r="O205" t="s">
        <v>54</v>
      </c>
      <c r="P205">
        <v>61.55733</v>
      </c>
      <c r="Q205">
        <v>60.987270000000002</v>
      </c>
      <c r="R205">
        <v>62.12424</v>
      </c>
      <c r="U205">
        <v>17313</v>
      </c>
      <c r="V205">
        <v>28125</v>
      </c>
      <c r="X205" t="s">
        <v>131</v>
      </c>
      <c r="Y205" t="s">
        <v>49</v>
      </c>
      <c r="Z205" t="s">
        <v>39</v>
      </c>
      <c r="AA205">
        <v>20220000</v>
      </c>
      <c r="AC205" t="s">
        <v>128</v>
      </c>
      <c r="AD205" t="s">
        <v>40</v>
      </c>
    </row>
    <row r="206" spans="1:30">
      <c r="A206">
        <f t="shared" si="9"/>
        <v>20220000</v>
      </c>
      <c r="B206" t="str">
        <f t="shared" si="10"/>
        <v>Hackney30314Persons65+ yrs</v>
      </c>
      <c r="C206" t="str">
        <f t="shared" si="11"/>
        <v>HackneyPopulation vaccination coverage: Flu (aged 65 and over)2022/23Persons65+ yrs</v>
      </c>
      <c r="D206">
        <v>30314</v>
      </c>
      <c r="E206" t="s">
        <v>126</v>
      </c>
      <c r="F206" t="s">
        <v>30</v>
      </c>
      <c r="G206" t="s">
        <v>31</v>
      </c>
      <c r="H206" t="s">
        <v>101</v>
      </c>
      <c r="I206" t="s">
        <v>102</v>
      </c>
      <c r="J206" t="s">
        <v>34</v>
      </c>
      <c r="K206" t="s">
        <v>35</v>
      </c>
      <c r="L206" t="s">
        <v>36</v>
      </c>
      <c r="O206" t="s">
        <v>54</v>
      </c>
      <c r="P206">
        <v>61.421300000000002</v>
      </c>
      <c r="Q206">
        <v>60.833880000000001</v>
      </c>
      <c r="R206">
        <v>62.005409999999998</v>
      </c>
      <c r="U206">
        <v>16292</v>
      </c>
      <c r="V206">
        <v>26525</v>
      </c>
      <c r="W206" t="s">
        <v>103</v>
      </c>
      <c r="X206" t="s">
        <v>61</v>
      </c>
      <c r="Y206" t="s">
        <v>49</v>
      </c>
      <c r="Z206" t="s">
        <v>39</v>
      </c>
      <c r="AA206">
        <v>20220000</v>
      </c>
      <c r="AC206" t="s">
        <v>128</v>
      </c>
      <c r="AD206" t="s">
        <v>40</v>
      </c>
    </row>
    <row r="207" spans="1:30">
      <c r="A207">
        <f t="shared" si="9"/>
        <v>20220000</v>
      </c>
      <c r="B207" t="str">
        <f t="shared" si="10"/>
        <v>Haringey30314Persons65+ yrs</v>
      </c>
      <c r="C207" t="str">
        <f t="shared" si="11"/>
        <v>HaringeyPopulation vaccination coverage: Flu (aged 65 and over)2022/23Persons65+ yrs</v>
      </c>
      <c r="D207">
        <v>30314</v>
      </c>
      <c r="E207" t="s">
        <v>126</v>
      </c>
      <c r="F207" t="s">
        <v>30</v>
      </c>
      <c r="G207" t="s">
        <v>31</v>
      </c>
      <c r="H207" t="s">
        <v>116</v>
      </c>
      <c r="I207" t="s">
        <v>117</v>
      </c>
      <c r="J207" t="s">
        <v>34</v>
      </c>
      <c r="K207" t="s">
        <v>35</v>
      </c>
      <c r="L207" t="s">
        <v>36</v>
      </c>
      <c r="O207" t="s">
        <v>54</v>
      </c>
      <c r="P207">
        <v>61.34628</v>
      </c>
      <c r="Q207">
        <v>60.814250000000001</v>
      </c>
      <c r="R207">
        <v>61.875619999999998</v>
      </c>
      <c r="U207">
        <v>19840</v>
      </c>
      <c r="V207">
        <v>32341</v>
      </c>
      <c r="X207" t="s">
        <v>61</v>
      </c>
      <c r="Y207" t="s">
        <v>49</v>
      </c>
      <c r="Z207" t="s">
        <v>39</v>
      </c>
      <c r="AA207">
        <v>20220000</v>
      </c>
      <c r="AC207" t="s">
        <v>128</v>
      </c>
      <c r="AD207" t="s">
        <v>40</v>
      </c>
    </row>
    <row r="208" spans="1:30">
      <c r="A208">
        <f t="shared" si="9"/>
        <v>20220000</v>
      </c>
      <c r="B208" t="str">
        <f t="shared" si="10"/>
        <v>Westminster30314Persons65+ yrs</v>
      </c>
      <c r="C208" t="str">
        <f t="shared" si="11"/>
        <v>WestminsterPopulation vaccination coverage: Flu (aged 65 and over)2022/23Persons65+ yrs</v>
      </c>
      <c r="D208">
        <v>30314</v>
      </c>
      <c r="E208" t="s">
        <v>126</v>
      </c>
      <c r="F208" t="s">
        <v>30</v>
      </c>
      <c r="G208" t="s">
        <v>31</v>
      </c>
      <c r="H208" t="s">
        <v>99</v>
      </c>
      <c r="I208" t="s">
        <v>100</v>
      </c>
      <c r="J208" t="s">
        <v>34</v>
      </c>
      <c r="K208" t="s">
        <v>35</v>
      </c>
      <c r="L208" t="s">
        <v>36</v>
      </c>
      <c r="O208" t="s">
        <v>54</v>
      </c>
      <c r="P208">
        <v>61.100250000000003</v>
      </c>
      <c r="Q208">
        <v>60.558050000000001</v>
      </c>
      <c r="R208">
        <v>61.639719999999997</v>
      </c>
      <c r="U208">
        <v>19070</v>
      </c>
      <c r="V208">
        <v>31211</v>
      </c>
      <c r="X208" t="s">
        <v>61</v>
      </c>
      <c r="Y208" t="s">
        <v>49</v>
      </c>
      <c r="Z208" t="s">
        <v>39</v>
      </c>
      <c r="AA208">
        <v>20220000</v>
      </c>
      <c r="AC208" t="s">
        <v>128</v>
      </c>
      <c r="AD208" t="s">
        <v>40</v>
      </c>
    </row>
    <row r="209" spans="1:30">
      <c r="A209">
        <f t="shared" si="9"/>
        <v>20220000</v>
      </c>
      <c r="B209" t="str">
        <f t="shared" si="10"/>
        <v>Hammersmith and Fulham30314Persons65+ yrs</v>
      </c>
      <c r="C209" t="str">
        <f t="shared" si="11"/>
        <v>Hammersmith and FulhamPopulation vaccination coverage: Flu (aged 65 and over)2022/23Persons65+ yrs</v>
      </c>
      <c r="D209">
        <v>30314</v>
      </c>
      <c r="E209" t="s">
        <v>126</v>
      </c>
      <c r="F209" t="s">
        <v>30</v>
      </c>
      <c r="G209" t="s">
        <v>31</v>
      </c>
      <c r="H209" t="s">
        <v>66</v>
      </c>
      <c r="I209" t="s">
        <v>67</v>
      </c>
      <c r="J209" t="s">
        <v>34</v>
      </c>
      <c r="K209" t="s">
        <v>35</v>
      </c>
      <c r="L209" t="s">
        <v>36</v>
      </c>
      <c r="O209" t="s">
        <v>54</v>
      </c>
      <c r="P209">
        <v>60.574199999999998</v>
      </c>
      <c r="Q209">
        <v>59.95017</v>
      </c>
      <c r="R209">
        <v>61.194809999999997</v>
      </c>
      <c r="U209">
        <v>14347</v>
      </c>
      <c r="V209">
        <v>23685</v>
      </c>
      <c r="X209" t="s">
        <v>131</v>
      </c>
      <c r="Y209" t="s">
        <v>49</v>
      </c>
      <c r="Z209" t="s">
        <v>39</v>
      </c>
      <c r="AA209">
        <v>20220000</v>
      </c>
      <c r="AC209" t="s">
        <v>128</v>
      </c>
      <c r="AD209" t="s">
        <v>40</v>
      </c>
    </row>
    <row r="210" spans="1:30">
      <c r="A210">
        <f t="shared" si="9"/>
        <v>20220000</v>
      </c>
      <c r="B210" t="str">
        <f t="shared" si="10"/>
        <v>Lambeth30314Persons65+ yrs</v>
      </c>
      <c r="C210" t="str">
        <f t="shared" si="11"/>
        <v>LambethPopulation vaccination coverage: Flu (aged 65 and over)2022/23Persons65+ yrs</v>
      </c>
      <c r="D210">
        <v>30314</v>
      </c>
      <c r="E210" t="s">
        <v>126</v>
      </c>
      <c r="F210" t="s">
        <v>30</v>
      </c>
      <c r="G210" t="s">
        <v>31</v>
      </c>
      <c r="H210" t="s">
        <v>91</v>
      </c>
      <c r="I210" t="s">
        <v>92</v>
      </c>
      <c r="J210" t="s">
        <v>34</v>
      </c>
      <c r="K210" t="s">
        <v>35</v>
      </c>
      <c r="L210" t="s">
        <v>36</v>
      </c>
      <c r="O210" t="s">
        <v>54</v>
      </c>
      <c r="P210">
        <v>59.574640000000002</v>
      </c>
      <c r="Q210">
        <v>59.073979999999999</v>
      </c>
      <c r="R210">
        <v>60.073320000000002</v>
      </c>
      <c r="U210">
        <v>22073</v>
      </c>
      <c r="V210">
        <v>37051</v>
      </c>
      <c r="X210" t="s">
        <v>61</v>
      </c>
      <c r="Y210" t="s">
        <v>49</v>
      </c>
      <c r="Z210" t="s">
        <v>39</v>
      </c>
      <c r="AA210">
        <v>20220000</v>
      </c>
      <c r="AC210" t="s">
        <v>128</v>
      </c>
      <c r="AD210" t="s">
        <v>40</v>
      </c>
    </row>
    <row r="211" spans="1:30">
      <c r="A211">
        <f t="shared" si="9"/>
        <v>20220000</v>
      </c>
      <c r="B211" t="str">
        <f t="shared" si="10"/>
        <v>Lewisham30314Persons65+ yrs</v>
      </c>
      <c r="C211" t="str">
        <f t="shared" si="11"/>
        <v>LewishamPopulation vaccination coverage: Flu (aged 65 and over)2022/23Persons65+ yrs</v>
      </c>
      <c r="D211">
        <v>30314</v>
      </c>
      <c r="E211" t="s">
        <v>126</v>
      </c>
      <c r="F211" t="s">
        <v>30</v>
      </c>
      <c r="G211" t="s">
        <v>31</v>
      </c>
      <c r="H211" t="s">
        <v>84</v>
      </c>
      <c r="I211" t="s">
        <v>85</v>
      </c>
      <c r="J211" t="s">
        <v>34</v>
      </c>
      <c r="K211" t="s">
        <v>35</v>
      </c>
      <c r="L211" t="s">
        <v>36</v>
      </c>
      <c r="O211" t="s">
        <v>54</v>
      </c>
      <c r="P211">
        <v>59.553750000000001</v>
      </c>
      <c r="Q211">
        <v>59.032519999999998</v>
      </c>
      <c r="R211">
        <v>60.072830000000003</v>
      </c>
      <c r="U211">
        <v>20365</v>
      </c>
      <c r="V211">
        <v>34196</v>
      </c>
      <c r="X211" t="s">
        <v>61</v>
      </c>
      <c r="Y211" t="s">
        <v>49</v>
      </c>
      <c r="Z211" t="s">
        <v>39</v>
      </c>
      <c r="AA211">
        <v>20220000</v>
      </c>
      <c r="AC211" t="s">
        <v>128</v>
      </c>
      <c r="AD211" t="s">
        <v>40</v>
      </c>
    </row>
    <row r="212" spans="1:30">
      <c r="A212">
        <f t="shared" si="9"/>
        <v>20100000</v>
      </c>
      <c r="B212" t="str">
        <f t="shared" si="10"/>
        <v>Richmond41401Persons65+ yrs</v>
      </c>
      <c r="C212" t="str">
        <f t="shared" si="11"/>
        <v>RichmondHip fractures in people aged 65 and over2010/11Persons65+ yrs</v>
      </c>
      <c r="D212">
        <v>41401</v>
      </c>
      <c r="E212" t="s">
        <v>133</v>
      </c>
      <c r="F212" t="s">
        <v>30</v>
      </c>
      <c r="G212" t="s">
        <v>31</v>
      </c>
      <c r="H212" t="s">
        <v>32</v>
      </c>
      <c r="I212" t="s">
        <v>33</v>
      </c>
      <c r="J212" t="s">
        <v>34</v>
      </c>
      <c r="K212" t="s">
        <v>35</v>
      </c>
      <c r="L212" t="s">
        <v>36</v>
      </c>
      <c r="O212" t="s">
        <v>37</v>
      </c>
      <c r="P212">
        <v>602.58000000000004</v>
      </c>
      <c r="Q212">
        <v>513.85144478860798</v>
      </c>
      <c r="R212">
        <v>702.07566544873202</v>
      </c>
      <c r="U212">
        <v>168</v>
      </c>
      <c r="V212">
        <v>24838</v>
      </c>
      <c r="Y212" t="s">
        <v>42</v>
      </c>
      <c r="Z212" t="s">
        <v>39</v>
      </c>
      <c r="AA212">
        <v>20100000</v>
      </c>
      <c r="AD212" t="s">
        <v>40</v>
      </c>
    </row>
    <row r="213" spans="1:30">
      <c r="A213">
        <f t="shared" si="9"/>
        <v>20110000</v>
      </c>
      <c r="B213" t="str">
        <f t="shared" si="10"/>
        <v>Richmond41401Persons65+ yrs</v>
      </c>
      <c r="C213" t="str">
        <f t="shared" si="11"/>
        <v>RichmondHip fractures in people aged 65 and over2011/12Persons65+ yrs</v>
      </c>
      <c r="D213">
        <v>41401</v>
      </c>
      <c r="E213" t="s">
        <v>133</v>
      </c>
      <c r="F213" t="s">
        <v>30</v>
      </c>
      <c r="G213" t="s">
        <v>31</v>
      </c>
      <c r="H213" t="s">
        <v>32</v>
      </c>
      <c r="I213" t="s">
        <v>33</v>
      </c>
      <c r="J213" t="s">
        <v>34</v>
      </c>
      <c r="K213" t="s">
        <v>35</v>
      </c>
      <c r="L213" t="s">
        <v>36</v>
      </c>
      <c r="O213" t="s">
        <v>41</v>
      </c>
      <c r="P213">
        <v>623.99</v>
      </c>
      <c r="Q213">
        <v>534.71870446098296</v>
      </c>
      <c r="R213">
        <v>723.77794365644104</v>
      </c>
      <c r="U213">
        <v>178</v>
      </c>
      <c r="V213">
        <v>25500</v>
      </c>
      <c r="Y213" t="s">
        <v>42</v>
      </c>
      <c r="Z213" t="s">
        <v>39</v>
      </c>
      <c r="AA213">
        <v>20110000</v>
      </c>
      <c r="AD213" t="s">
        <v>40</v>
      </c>
    </row>
    <row r="214" spans="1:30">
      <c r="A214">
        <f t="shared" si="9"/>
        <v>20120000</v>
      </c>
      <c r="B214" t="str">
        <f t="shared" si="10"/>
        <v>Richmond41401Persons65+ yrs</v>
      </c>
      <c r="C214" t="str">
        <f t="shared" si="11"/>
        <v>RichmondHip fractures in people aged 65 and over2012/13Persons65+ yrs</v>
      </c>
      <c r="D214">
        <v>41401</v>
      </c>
      <c r="E214" t="s">
        <v>133</v>
      </c>
      <c r="F214" t="s">
        <v>30</v>
      </c>
      <c r="G214" t="s">
        <v>31</v>
      </c>
      <c r="H214" t="s">
        <v>32</v>
      </c>
      <c r="I214" t="s">
        <v>33</v>
      </c>
      <c r="J214" t="s">
        <v>34</v>
      </c>
      <c r="K214" t="s">
        <v>35</v>
      </c>
      <c r="L214" t="s">
        <v>36</v>
      </c>
      <c r="O214" t="s">
        <v>43</v>
      </c>
      <c r="P214">
        <v>557.29</v>
      </c>
      <c r="Q214">
        <v>472.52109000000002</v>
      </c>
      <c r="R214">
        <v>652.69574999999998</v>
      </c>
      <c r="S214">
        <v>428.30349999999999</v>
      </c>
      <c r="T214">
        <v>710.68793000000005</v>
      </c>
      <c r="U214">
        <v>160</v>
      </c>
      <c r="V214">
        <v>26539</v>
      </c>
      <c r="Y214" t="s">
        <v>42</v>
      </c>
      <c r="Z214" t="s">
        <v>39</v>
      </c>
      <c r="AA214">
        <v>20120000</v>
      </c>
      <c r="AD214" t="s">
        <v>40</v>
      </c>
    </row>
    <row r="215" spans="1:30">
      <c r="A215">
        <f t="shared" si="9"/>
        <v>20130000</v>
      </c>
      <c r="B215" t="str">
        <f t="shared" si="10"/>
        <v>Richmond41401Persons65+ yrs</v>
      </c>
      <c r="C215" t="str">
        <f t="shared" si="11"/>
        <v>RichmondHip fractures in people aged 65 and over2013/14Persons65+ yrs</v>
      </c>
      <c r="D215">
        <v>41401</v>
      </c>
      <c r="E215" t="s">
        <v>133</v>
      </c>
      <c r="F215" t="s">
        <v>30</v>
      </c>
      <c r="G215" t="s">
        <v>31</v>
      </c>
      <c r="H215" t="s">
        <v>32</v>
      </c>
      <c r="I215" t="s">
        <v>33</v>
      </c>
      <c r="J215" t="s">
        <v>34</v>
      </c>
      <c r="K215" t="s">
        <v>35</v>
      </c>
      <c r="L215" t="s">
        <v>36</v>
      </c>
      <c r="O215" t="s">
        <v>44</v>
      </c>
      <c r="P215">
        <v>536.21</v>
      </c>
      <c r="Q215">
        <v>454.42948000000001</v>
      </c>
      <c r="R215">
        <v>628.32653000000005</v>
      </c>
      <c r="S215">
        <v>411.79844000000003</v>
      </c>
      <c r="T215">
        <v>684.33615999999995</v>
      </c>
      <c r="U215">
        <v>155</v>
      </c>
      <c r="V215">
        <v>27353</v>
      </c>
      <c r="Y215" t="s">
        <v>42</v>
      </c>
      <c r="Z215" t="s">
        <v>39</v>
      </c>
      <c r="AA215">
        <v>20130000</v>
      </c>
      <c r="AD215" t="s">
        <v>40</v>
      </c>
    </row>
    <row r="216" spans="1:30">
      <c r="A216">
        <f t="shared" si="9"/>
        <v>20140000</v>
      </c>
      <c r="B216" t="str">
        <f t="shared" si="10"/>
        <v>Richmond41401Persons65+ yrs</v>
      </c>
      <c r="C216" t="str">
        <f t="shared" si="11"/>
        <v>RichmondHip fractures in people aged 65 and over2014/15Persons65+ yrs</v>
      </c>
      <c r="D216">
        <v>41401</v>
      </c>
      <c r="E216" t="s">
        <v>133</v>
      </c>
      <c r="F216" t="s">
        <v>30</v>
      </c>
      <c r="G216" t="s">
        <v>31</v>
      </c>
      <c r="H216" t="s">
        <v>32</v>
      </c>
      <c r="I216" t="s">
        <v>33</v>
      </c>
      <c r="J216" t="s">
        <v>34</v>
      </c>
      <c r="K216" t="s">
        <v>35</v>
      </c>
      <c r="L216" t="s">
        <v>36</v>
      </c>
      <c r="O216" t="s">
        <v>45</v>
      </c>
      <c r="P216">
        <v>532.12</v>
      </c>
      <c r="Q216">
        <v>450.83902</v>
      </c>
      <c r="R216">
        <v>623.70722999999998</v>
      </c>
      <c r="S216">
        <v>408.48334999999997</v>
      </c>
      <c r="T216">
        <v>679.40466000000004</v>
      </c>
      <c r="U216">
        <v>155</v>
      </c>
      <c r="V216">
        <v>28054</v>
      </c>
      <c r="Y216" t="s">
        <v>42</v>
      </c>
      <c r="Z216" t="s">
        <v>39</v>
      </c>
      <c r="AA216">
        <v>20140000</v>
      </c>
      <c r="AD216" t="s">
        <v>40</v>
      </c>
    </row>
    <row r="217" spans="1:30">
      <c r="A217">
        <f t="shared" si="9"/>
        <v>20150000</v>
      </c>
      <c r="B217" t="str">
        <f t="shared" si="10"/>
        <v>Richmond41401Persons65+ yrs</v>
      </c>
      <c r="C217" t="str">
        <f t="shared" si="11"/>
        <v>RichmondHip fractures in people aged 65 and over2015/16Persons65+ yrs</v>
      </c>
      <c r="D217">
        <v>41401</v>
      </c>
      <c r="E217" t="s">
        <v>133</v>
      </c>
      <c r="F217" t="s">
        <v>30</v>
      </c>
      <c r="G217" t="s">
        <v>31</v>
      </c>
      <c r="H217" t="s">
        <v>32</v>
      </c>
      <c r="I217" t="s">
        <v>33</v>
      </c>
      <c r="J217" t="s">
        <v>34</v>
      </c>
      <c r="K217" t="s">
        <v>35</v>
      </c>
      <c r="L217" t="s">
        <v>36</v>
      </c>
      <c r="O217" t="s">
        <v>46</v>
      </c>
      <c r="P217">
        <v>419.17</v>
      </c>
      <c r="Q217">
        <v>348.93871000000001</v>
      </c>
      <c r="R217">
        <v>499.31157999999999</v>
      </c>
      <c r="S217">
        <v>312.74898999999999</v>
      </c>
      <c r="T217">
        <v>548.30624999999998</v>
      </c>
      <c r="U217">
        <v>125</v>
      </c>
      <c r="V217">
        <v>28517</v>
      </c>
      <c r="Y217" t="s">
        <v>38</v>
      </c>
      <c r="Z217" t="s">
        <v>39</v>
      </c>
      <c r="AA217">
        <v>20150000</v>
      </c>
      <c r="AD217" t="s">
        <v>40</v>
      </c>
    </row>
    <row r="218" spans="1:30">
      <c r="A218">
        <f t="shared" si="9"/>
        <v>20160000</v>
      </c>
      <c r="B218" t="str">
        <f t="shared" si="10"/>
        <v>Richmond41401Persons65+ yrs</v>
      </c>
      <c r="C218" t="str">
        <f t="shared" si="11"/>
        <v>RichmondHip fractures in people aged 65 and over2016/17Persons65+ yrs</v>
      </c>
      <c r="D218">
        <v>41401</v>
      </c>
      <c r="E218" t="s">
        <v>133</v>
      </c>
      <c r="F218" t="s">
        <v>30</v>
      </c>
      <c r="G218" t="s">
        <v>31</v>
      </c>
      <c r="H218" t="s">
        <v>32</v>
      </c>
      <c r="I218" t="s">
        <v>33</v>
      </c>
      <c r="J218" t="s">
        <v>34</v>
      </c>
      <c r="K218" t="s">
        <v>35</v>
      </c>
      <c r="L218" t="s">
        <v>36</v>
      </c>
      <c r="O218" t="s">
        <v>47</v>
      </c>
      <c r="P218">
        <v>542.44000000000005</v>
      </c>
      <c r="Q218">
        <v>461.72086000000002</v>
      </c>
      <c r="R218">
        <v>633.12963999999999</v>
      </c>
      <c r="S218">
        <v>419.54494999999997</v>
      </c>
      <c r="T218">
        <v>688.20977000000005</v>
      </c>
      <c r="U218">
        <v>165</v>
      </c>
      <c r="V218">
        <v>29163</v>
      </c>
      <c r="Y218" t="s">
        <v>42</v>
      </c>
      <c r="Z218" t="s">
        <v>39</v>
      </c>
      <c r="AA218">
        <v>20160000</v>
      </c>
      <c r="AD218" t="s">
        <v>40</v>
      </c>
    </row>
    <row r="219" spans="1:30">
      <c r="A219">
        <f t="shared" si="9"/>
        <v>20170000</v>
      </c>
      <c r="B219" t="str">
        <f t="shared" si="10"/>
        <v>Richmond41401Persons65+ yrs</v>
      </c>
      <c r="C219" t="str">
        <f t="shared" si="11"/>
        <v>RichmondHip fractures in people aged 65 and over2017/18Persons65+ yrs</v>
      </c>
      <c r="D219">
        <v>41401</v>
      </c>
      <c r="E219" t="s">
        <v>133</v>
      </c>
      <c r="F219" t="s">
        <v>30</v>
      </c>
      <c r="G219" t="s">
        <v>31</v>
      </c>
      <c r="H219" t="s">
        <v>32</v>
      </c>
      <c r="I219" t="s">
        <v>33</v>
      </c>
      <c r="J219" t="s">
        <v>34</v>
      </c>
      <c r="K219" t="s">
        <v>35</v>
      </c>
      <c r="L219" t="s">
        <v>36</v>
      </c>
      <c r="O219" t="s">
        <v>48</v>
      </c>
      <c r="P219">
        <v>549.62</v>
      </c>
      <c r="Q219">
        <v>468.88596999999999</v>
      </c>
      <c r="R219">
        <v>640.18853000000001</v>
      </c>
      <c r="S219">
        <v>426.65206000000001</v>
      </c>
      <c r="T219">
        <v>695.16507000000001</v>
      </c>
      <c r="U219">
        <v>165</v>
      </c>
      <c r="V219">
        <v>29715</v>
      </c>
      <c r="Y219" t="s">
        <v>42</v>
      </c>
      <c r="Z219" t="s">
        <v>39</v>
      </c>
      <c r="AA219">
        <v>20170000</v>
      </c>
      <c r="AD219" t="s">
        <v>40</v>
      </c>
    </row>
    <row r="220" spans="1:30">
      <c r="A220">
        <f t="shared" si="9"/>
        <v>20180000</v>
      </c>
      <c r="B220" t="str">
        <f t="shared" si="10"/>
        <v>Richmond41401Persons65+ yrs</v>
      </c>
      <c r="C220" t="str">
        <f t="shared" si="11"/>
        <v>RichmondHip fractures in people aged 65 and over2018/19Persons65+ yrs</v>
      </c>
      <c r="D220">
        <v>41401</v>
      </c>
      <c r="E220" t="s">
        <v>133</v>
      </c>
      <c r="F220" t="s">
        <v>30</v>
      </c>
      <c r="G220" t="s">
        <v>31</v>
      </c>
      <c r="H220" t="s">
        <v>32</v>
      </c>
      <c r="I220" t="s">
        <v>33</v>
      </c>
      <c r="J220" t="s">
        <v>34</v>
      </c>
      <c r="K220" t="s">
        <v>35</v>
      </c>
      <c r="L220" t="s">
        <v>36</v>
      </c>
      <c r="O220" t="s">
        <v>50</v>
      </c>
      <c r="P220">
        <v>503.99</v>
      </c>
      <c r="Q220">
        <v>427.88393000000002</v>
      </c>
      <c r="R220">
        <v>589.67931999999996</v>
      </c>
      <c r="S220">
        <v>388.19815999999997</v>
      </c>
      <c r="T220">
        <v>641.77341999999999</v>
      </c>
      <c r="U220">
        <v>155</v>
      </c>
      <c r="V220">
        <v>30275</v>
      </c>
      <c r="Y220" t="s">
        <v>42</v>
      </c>
      <c r="Z220" t="s">
        <v>39</v>
      </c>
      <c r="AA220">
        <v>20180000</v>
      </c>
      <c r="AD220" t="s">
        <v>40</v>
      </c>
    </row>
    <row r="221" spans="1:30">
      <c r="A221">
        <f t="shared" si="9"/>
        <v>20190000</v>
      </c>
      <c r="B221" t="str">
        <f t="shared" si="10"/>
        <v>Richmond41401Persons65+ yrs</v>
      </c>
      <c r="C221" t="str">
        <f t="shared" si="11"/>
        <v>RichmondHip fractures in people aged 65 and over2019/20Persons65+ yrs</v>
      </c>
      <c r="D221">
        <v>41401</v>
      </c>
      <c r="E221" t="s">
        <v>133</v>
      </c>
      <c r="F221" t="s">
        <v>30</v>
      </c>
      <c r="G221" t="s">
        <v>31</v>
      </c>
      <c r="H221" t="s">
        <v>32</v>
      </c>
      <c r="I221" t="s">
        <v>33</v>
      </c>
      <c r="J221" t="s">
        <v>34</v>
      </c>
      <c r="K221" t="s">
        <v>35</v>
      </c>
      <c r="L221" t="s">
        <v>36</v>
      </c>
      <c r="O221" t="s">
        <v>51</v>
      </c>
      <c r="P221">
        <v>520.16</v>
      </c>
      <c r="Q221">
        <v>443.40494999999999</v>
      </c>
      <c r="R221">
        <v>606.36009999999999</v>
      </c>
      <c r="S221">
        <v>403.28881999999999</v>
      </c>
      <c r="T221">
        <v>658.70700999999997</v>
      </c>
      <c r="U221">
        <v>165</v>
      </c>
      <c r="V221">
        <v>30790</v>
      </c>
      <c r="Y221" t="s">
        <v>42</v>
      </c>
      <c r="Z221" t="s">
        <v>39</v>
      </c>
      <c r="AA221">
        <v>20190000</v>
      </c>
      <c r="AD221" t="s">
        <v>40</v>
      </c>
    </row>
    <row r="222" spans="1:30">
      <c r="A222">
        <f t="shared" si="9"/>
        <v>20200000</v>
      </c>
      <c r="B222" t="str">
        <f t="shared" si="10"/>
        <v>Richmond41401Persons65+ yrs</v>
      </c>
      <c r="C222" t="str">
        <f t="shared" si="11"/>
        <v>RichmondHip fractures in people aged 65 and over2020/21Persons65+ yrs</v>
      </c>
      <c r="D222">
        <v>41401</v>
      </c>
      <c r="E222" t="s">
        <v>133</v>
      </c>
      <c r="F222" t="s">
        <v>30</v>
      </c>
      <c r="G222" t="s">
        <v>31</v>
      </c>
      <c r="H222" t="s">
        <v>32</v>
      </c>
      <c r="I222" t="s">
        <v>33</v>
      </c>
      <c r="J222" t="s">
        <v>34</v>
      </c>
      <c r="K222" t="s">
        <v>35</v>
      </c>
      <c r="L222" t="s">
        <v>36</v>
      </c>
      <c r="O222" t="s">
        <v>52</v>
      </c>
      <c r="P222">
        <v>523.87</v>
      </c>
      <c r="Q222">
        <v>446.86376000000001</v>
      </c>
      <c r="R222">
        <v>610.31993999999997</v>
      </c>
      <c r="S222">
        <v>406.60413</v>
      </c>
      <c r="T222">
        <v>662.81115999999997</v>
      </c>
      <c r="U222">
        <v>165</v>
      </c>
      <c r="V222">
        <v>31225</v>
      </c>
      <c r="Y222" t="s">
        <v>42</v>
      </c>
      <c r="Z222" t="s">
        <v>39</v>
      </c>
      <c r="AA222">
        <v>20200000</v>
      </c>
      <c r="AD222" t="s">
        <v>40</v>
      </c>
    </row>
    <row r="223" spans="1:30">
      <c r="A223">
        <f t="shared" si="9"/>
        <v>20210000</v>
      </c>
      <c r="B223" t="str">
        <f t="shared" si="10"/>
        <v>Richmond41401Persons65+ yrs</v>
      </c>
      <c r="C223" t="str">
        <f t="shared" si="11"/>
        <v>RichmondHip fractures in people aged 65 and over2021/22Persons65+ yrs</v>
      </c>
      <c r="D223">
        <v>41401</v>
      </c>
      <c r="E223" t="s">
        <v>133</v>
      </c>
      <c r="F223" t="s">
        <v>30</v>
      </c>
      <c r="G223" t="s">
        <v>31</v>
      </c>
      <c r="H223" t="s">
        <v>32</v>
      </c>
      <c r="I223" t="s">
        <v>33</v>
      </c>
      <c r="J223" t="s">
        <v>34</v>
      </c>
      <c r="K223" t="s">
        <v>35</v>
      </c>
      <c r="L223" t="s">
        <v>36</v>
      </c>
      <c r="O223" t="s">
        <v>53</v>
      </c>
      <c r="P223">
        <v>477.69</v>
      </c>
      <c r="Q223">
        <v>404.95227999999997</v>
      </c>
      <c r="R223">
        <v>559.71735000000001</v>
      </c>
      <c r="S223">
        <v>367.07422000000003</v>
      </c>
      <c r="T223">
        <v>609.61685999999997</v>
      </c>
      <c r="U223">
        <v>155</v>
      </c>
      <c r="V223">
        <v>31651</v>
      </c>
      <c r="Y223" t="s">
        <v>42</v>
      </c>
      <c r="Z223" t="s">
        <v>39</v>
      </c>
      <c r="AA223">
        <v>20210000</v>
      </c>
      <c r="AD223" t="s">
        <v>40</v>
      </c>
    </row>
    <row r="224" spans="1:30">
      <c r="A224">
        <f t="shared" si="9"/>
        <v>20100000</v>
      </c>
      <c r="B224" t="str">
        <f t="shared" si="10"/>
        <v>England41401Persons65+ yrs</v>
      </c>
      <c r="C224" t="str">
        <f t="shared" si="11"/>
        <v>EnglandHip fractures in people aged 65 and over2010/11Persons65+ yrs</v>
      </c>
      <c r="D224">
        <v>41401</v>
      </c>
      <c r="E224" t="s">
        <v>133</v>
      </c>
      <c r="F224" t="s">
        <v>30</v>
      </c>
      <c r="G224" t="s">
        <v>31</v>
      </c>
      <c r="H224" t="s">
        <v>30</v>
      </c>
      <c r="I224" t="s">
        <v>31</v>
      </c>
      <c r="J224" t="s">
        <v>31</v>
      </c>
      <c r="K224" t="s">
        <v>35</v>
      </c>
      <c r="L224" t="s">
        <v>36</v>
      </c>
      <c r="O224" t="s">
        <v>37</v>
      </c>
      <c r="P224">
        <v>615.32000000000005</v>
      </c>
      <c r="Q224">
        <v>610.10690729214298</v>
      </c>
      <c r="R224">
        <v>620.570130167618</v>
      </c>
      <c r="U224">
        <v>54038</v>
      </c>
      <c r="V224">
        <v>8563615</v>
      </c>
      <c r="Y224" t="s">
        <v>42</v>
      </c>
      <c r="Z224" t="s">
        <v>39</v>
      </c>
      <c r="AA224">
        <v>20100000</v>
      </c>
      <c r="AD224" t="s">
        <v>40</v>
      </c>
    </row>
    <row r="225" spans="1:30">
      <c r="A225">
        <f t="shared" si="9"/>
        <v>20110000</v>
      </c>
      <c r="B225" t="str">
        <f t="shared" si="10"/>
        <v>England41401Persons65+ yrs</v>
      </c>
      <c r="C225" t="str">
        <f t="shared" si="11"/>
        <v>EnglandHip fractures in people aged 65 and over2011/12Persons65+ yrs</v>
      </c>
      <c r="D225">
        <v>41401</v>
      </c>
      <c r="E225" t="s">
        <v>133</v>
      </c>
      <c r="F225" t="s">
        <v>30</v>
      </c>
      <c r="G225" t="s">
        <v>31</v>
      </c>
      <c r="H225" t="s">
        <v>30</v>
      </c>
      <c r="I225" t="s">
        <v>31</v>
      </c>
      <c r="J225" t="s">
        <v>31</v>
      </c>
      <c r="K225" t="s">
        <v>35</v>
      </c>
      <c r="L225" t="s">
        <v>36</v>
      </c>
      <c r="O225" t="s">
        <v>41</v>
      </c>
      <c r="P225">
        <v>612.09</v>
      </c>
      <c r="Q225">
        <v>606.958128731241</v>
      </c>
      <c r="R225">
        <v>617.24840768448098</v>
      </c>
      <c r="U225">
        <v>55079</v>
      </c>
      <c r="V225">
        <v>8729667</v>
      </c>
      <c r="Y225" t="s">
        <v>42</v>
      </c>
      <c r="Z225" t="s">
        <v>39</v>
      </c>
      <c r="AA225">
        <v>20110000</v>
      </c>
      <c r="AD225" t="s">
        <v>40</v>
      </c>
    </row>
    <row r="226" spans="1:30">
      <c r="A226">
        <f t="shared" si="9"/>
        <v>20120000</v>
      </c>
      <c r="B226" t="str">
        <f t="shared" si="10"/>
        <v>England41401Persons65+ yrs</v>
      </c>
      <c r="C226" t="str">
        <f t="shared" si="11"/>
        <v>EnglandHip fractures in people aged 65 and over2012/13Persons65+ yrs</v>
      </c>
      <c r="D226">
        <v>41401</v>
      </c>
      <c r="E226" t="s">
        <v>133</v>
      </c>
      <c r="F226" t="s">
        <v>30</v>
      </c>
      <c r="G226" t="s">
        <v>31</v>
      </c>
      <c r="H226" t="s">
        <v>30</v>
      </c>
      <c r="I226" t="s">
        <v>31</v>
      </c>
      <c r="J226" t="s">
        <v>31</v>
      </c>
      <c r="K226" t="s">
        <v>35</v>
      </c>
      <c r="L226" t="s">
        <v>36</v>
      </c>
      <c r="O226" t="s">
        <v>43</v>
      </c>
      <c r="P226">
        <v>600.05999999999995</v>
      </c>
      <c r="Q226">
        <v>595.04465000000005</v>
      </c>
      <c r="R226">
        <v>605.10359000000005</v>
      </c>
      <c r="S226">
        <v>592.16813999999999</v>
      </c>
      <c r="T226">
        <v>608.02161000000001</v>
      </c>
      <c r="U226">
        <v>55298</v>
      </c>
      <c r="V226">
        <v>9046937</v>
      </c>
      <c r="Y226" t="s">
        <v>42</v>
      </c>
      <c r="Z226" t="s">
        <v>39</v>
      </c>
      <c r="AA226">
        <v>20120000</v>
      </c>
      <c r="AD226" t="s">
        <v>40</v>
      </c>
    </row>
    <row r="227" spans="1:30">
      <c r="A227">
        <f t="shared" si="9"/>
        <v>20130000</v>
      </c>
      <c r="B227" t="str">
        <f t="shared" si="10"/>
        <v>England41401Persons65+ yrs</v>
      </c>
      <c r="C227" t="str">
        <f t="shared" si="11"/>
        <v>EnglandHip fractures in people aged 65 and over2013/14Persons65+ yrs</v>
      </c>
      <c r="D227">
        <v>41401</v>
      </c>
      <c r="E227" t="s">
        <v>133</v>
      </c>
      <c r="F227" t="s">
        <v>30</v>
      </c>
      <c r="G227" t="s">
        <v>31</v>
      </c>
      <c r="H227" t="s">
        <v>30</v>
      </c>
      <c r="I227" t="s">
        <v>31</v>
      </c>
      <c r="J227" t="s">
        <v>31</v>
      </c>
      <c r="K227" t="s">
        <v>35</v>
      </c>
      <c r="L227" t="s">
        <v>36</v>
      </c>
      <c r="O227" t="s">
        <v>44</v>
      </c>
      <c r="P227">
        <v>615.86</v>
      </c>
      <c r="Q227">
        <v>610.82851000000005</v>
      </c>
      <c r="R227">
        <v>620.92367000000002</v>
      </c>
      <c r="S227">
        <v>607.94110999999998</v>
      </c>
      <c r="T227">
        <v>623.85182999999995</v>
      </c>
      <c r="U227">
        <v>57753</v>
      </c>
      <c r="V227">
        <v>9284401</v>
      </c>
      <c r="Y227" t="s">
        <v>42</v>
      </c>
      <c r="Z227" t="s">
        <v>39</v>
      </c>
      <c r="AA227">
        <v>20130000</v>
      </c>
      <c r="AD227" t="s">
        <v>40</v>
      </c>
    </row>
    <row r="228" spans="1:30">
      <c r="A228">
        <f t="shared" si="9"/>
        <v>20140000</v>
      </c>
      <c r="B228" t="str">
        <f t="shared" si="10"/>
        <v>England41401Persons65+ yrs</v>
      </c>
      <c r="C228" t="str">
        <f t="shared" si="11"/>
        <v>EnglandHip fractures in people aged 65 and over2014/15Persons65+ yrs</v>
      </c>
      <c r="D228">
        <v>41401</v>
      </c>
      <c r="E228" t="s">
        <v>133</v>
      </c>
      <c r="F228" t="s">
        <v>30</v>
      </c>
      <c r="G228" t="s">
        <v>31</v>
      </c>
      <c r="H228" t="s">
        <v>30</v>
      </c>
      <c r="I228" t="s">
        <v>31</v>
      </c>
      <c r="J228" t="s">
        <v>31</v>
      </c>
      <c r="K228" t="s">
        <v>35</v>
      </c>
      <c r="L228" t="s">
        <v>36</v>
      </c>
      <c r="O228" t="s">
        <v>45</v>
      </c>
      <c r="P228">
        <v>601.37</v>
      </c>
      <c r="Q228">
        <v>596.46267999999998</v>
      </c>
      <c r="R228">
        <v>606.31466</v>
      </c>
      <c r="S228">
        <v>593.64485000000002</v>
      </c>
      <c r="T228">
        <v>609.17228</v>
      </c>
      <c r="U228">
        <v>57740</v>
      </c>
      <c r="V228">
        <v>9504466</v>
      </c>
      <c r="Y228" t="s">
        <v>42</v>
      </c>
      <c r="Z228" t="s">
        <v>39</v>
      </c>
      <c r="AA228">
        <v>20140000</v>
      </c>
      <c r="AD228" t="s">
        <v>40</v>
      </c>
    </row>
    <row r="229" spans="1:30">
      <c r="A229">
        <f t="shared" si="9"/>
        <v>20150000</v>
      </c>
      <c r="B229" t="str">
        <f t="shared" si="10"/>
        <v>England41401Persons65+ yrs</v>
      </c>
      <c r="C229" t="str">
        <f t="shared" si="11"/>
        <v>EnglandHip fractures in people aged 65 and over2015/16Persons65+ yrs</v>
      </c>
      <c r="D229">
        <v>41401</v>
      </c>
      <c r="E229" t="s">
        <v>133</v>
      </c>
      <c r="F229" t="s">
        <v>30</v>
      </c>
      <c r="G229" t="s">
        <v>31</v>
      </c>
      <c r="H229" t="s">
        <v>30</v>
      </c>
      <c r="I229" t="s">
        <v>31</v>
      </c>
      <c r="J229" t="s">
        <v>31</v>
      </c>
      <c r="K229" t="s">
        <v>35</v>
      </c>
      <c r="L229" t="s">
        <v>36</v>
      </c>
      <c r="O229" t="s">
        <v>46</v>
      </c>
      <c r="P229">
        <v>593.45000000000005</v>
      </c>
      <c r="Q229">
        <v>588.60445000000004</v>
      </c>
      <c r="R229">
        <v>598.33258999999998</v>
      </c>
      <c r="S229">
        <v>585.82204999999999</v>
      </c>
      <c r="T229">
        <v>601.15430000000003</v>
      </c>
      <c r="U229">
        <v>57659</v>
      </c>
      <c r="V229">
        <v>9661335</v>
      </c>
      <c r="Y229" t="s">
        <v>42</v>
      </c>
      <c r="Z229" t="s">
        <v>39</v>
      </c>
      <c r="AA229">
        <v>20150000</v>
      </c>
      <c r="AD229" t="s">
        <v>40</v>
      </c>
    </row>
    <row r="230" spans="1:30">
      <c r="A230">
        <f t="shared" si="9"/>
        <v>20160000</v>
      </c>
      <c r="B230" t="str">
        <f t="shared" si="10"/>
        <v>England41401Persons65+ yrs</v>
      </c>
      <c r="C230" t="str">
        <f t="shared" si="11"/>
        <v>EnglandHip fractures in people aged 65 and over2016/17Persons65+ yrs</v>
      </c>
      <c r="D230">
        <v>41401</v>
      </c>
      <c r="E230" t="s">
        <v>133</v>
      </c>
      <c r="F230" t="s">
        <v>30</v>
      </c>
      <c r="G230" t="s">
        <v>31</v>
      </c>
      <c r="H230" t="s">
        <v>30</v>
      </c>
      <c r="I230" t="s">
        <v>31</v>
      </c>
      <c r="J230" t="s">
        <v>31</v>
      </c>
      <c r="K230" t="s">
        <v>35</v>
      </c>
      <c r="L230" t="s">
        <v>36</v>
      </c>
      <c r="O230" t="s">
        <v>47</v>
      </c>
      <c r="P230">
        <v>580.20000000000005</v>
      </c>
      <c r="Q230">
        <v>575.44874000000004</v>
      </c>
      <c r="R230">
        <v>584.98605999999995</v>
      </c>
      <c r="S230">
        <v>572.72098000000005</v>
      </c>
      <c r="T230">
        <v>587.75246000000004</v>
      </c>
      <c r="U230">
        <v>57348</v>
      </c>
      <c r="V230">
        <v>9816615</v>
      </c>
      <c r="Y230" t="s">
        <v>42</v>
      </c>
      <c r="Z230" t="s">
        <v>39</v>
      </c>
      <c r="AA230">
        <v>20160000</v>
      </c>
      <c r="AD230" t="s">
        <v>40</v>
      </c>
    </row>
    <row r="231" spans="1:30">
      <c r="A231">
        <f t="shared" si="9"/>
        <v>20170000</v>
      </c>
      <c r="B231" t="str">
        <f t="shared" si="10"/>
        <v>England41401Persons65+ yrs</v>
      </c>
      <c r="C231" t="str">
        <f t="shared" si="11"/>
        <v>EnglandHip fractures in people aged 65 and over2017/18Persons65+ yrs</v>
      </c>
      <c r="D231">
        <v>41401</v>
      </c>
      <c r="E231" t="s">
        <v>133</v>
      </c>
      <c r="F231" t="s">
        <v>30</v>
      </c>
      <c r="G231" t="s">
        <v>31</v>
      </c>
      <c r="H231" t="s">
        <v>30</v>
      </c>
      <c r="I231" t="s">
        <v>31</v>
      </c>
      <c r="J231" t="s">
        <v>31</v>
      </c>
      <c r="K231" t="s">
        <v>35</v>
      </c>
      <c r="L231" t="s">
        <v>36</v>
      </c>
      <c r="O231" t="s">
        <v>48</v>
      </c>
      <c r="P231">
        <v>584.23</v>
      </c>
      <c r="Q231">
        <v>579.50034000000005</v>
      </c>
      <c r="R231">
        <v>588.99138000000005</v>
      </c>
      <c r="S231">
        <v>576.78556000000003</v>
      </c>
      <c r="T231">
        <v>591.74417000000005</v>
      </c>
      <c r="U231">
        <v>58700</v>
      </c>
      <c r="V231">
        <v>9950621</v>
      </c>
      <c r="Y231" t="s">
        <v>42</v>
      </c>
      <c r="Z231" t="s">
        <v>39</v>
      </c>
      <c r="AA231">
        <v>20170000</v>
      </c>
      <c r="AD231" t="s">
        <v>40</v>
      </c>
    </row>
    <row r="232" spans="1:30">
      <c r="A232">
        <f t="shared" si="9"/>
        <v>20180000</v>
      </c>
      <c r="B232" t="str">
        <f t="shared" si="10"/>
        <v>England41401Persons65+ yrs</v>
      </c>
      <c r="C232" t="str">
        <f t="shared" si="11"/>
        <v>EnglandHip fractures in people aged 65 and over2018/19Persons65+ yrs</v>
      </c>
      <c r="D232">
        <v>41401</v>
      </c>
      <c r="E232" t="s">
        <v>133</v>
      </c>
      <c r="F232" t="s">
        <v>30</v>
      </c>
      <c r="G232" t="s">
        <v>31</v>
      </c>
      <c r="H232" t="s">
        <v>30</v>
      </c>
      <c r="I232" t="s">
        <v>31</v>
      </c>
      <c r="J232" t="s">
        <v>31</v>
      </c>
      <c r="K232" t="s">
        <v>35</v>
      </c>
      <c r="L232" t="s">
        <v>36</v>
      </c>
      <c r="O232" t="s">
        <v>50</v>
      </c>
      <c r="P232">
        <v>566.16</v>
      </c>
      <c r="Q232">
        <v>561.53389000000004</v>
      </c>
      <c r="R232">
        <v>570.81203000000005</v>
      </c>
      <c r="S232">
        <v>558.88018999999997</v>
      </c>
      <c r="T232">
        <v>573.50320999999997</v>
      </c>
      <c r="U232">
        <v>57686</v>
      </c>
      <c r="V232">
        <v>10082761</v>
      </c>
      <c r="Y232" t="s">
        <v>42</v>
      </c>
      <c r="Z232" t="s">
        <v>39</v>
      </c>
      <c r="AA232">
        <v>20180000</v>
      </c>
      <c r="AD232" t="s">
        <v>40</v>
      </c>
    </row>
    <row r="233" spans="1:30">
      <c r="A233">
        <f t="shared" si="9"/>
        <v>20190000</v>
      </c>
      <c r="B233" t="str">
        <f t="shared" si="10"/>
        <v>England41401Persons65+ yrs</v>
      </c>
      <c r="C233" t="str">
        <f t="shared" si="11"/>
        <v>EnglandHip fractures in people aged 65 and over2019/20Persons65+ yrs</v>
      </c>
      <c r="D233">
        <v>41401</v>
      </c>
      <c r="E233" t="s">
        <v>133</v>
      </c>
      <c r="F233" t="s">
        <v>30</v>
      </c>
      <c r="G233" t="s">
        <v>31</v>
      </c>
      <c r="H233" t="s">
        <v>30</v>
      </c>
      <c r="I233" t="s">
        <v>31</v>
      </c>
      <c r="J233" t="s">
        <v>31</v>
      </c>
      <c r="K233" t="s">
        <v>35</v>
      </c>
      <c r="L233" t="s">
        <v>36</v>
      </c>
      <c r="O233" t="s">
        <v>51</v>
      </c>
      <c r="P233">
        <v>580.72</v>
      </c>
      <c r="Q233">
        <v>576.09649000000002</v>
      </c>
      <c r="R233">
        <v>585.37905999999998</v>
      </c>
      <c r="S233">
        <v>573.44101000000001</v>
      </c>
      <c r="T233">
        <v>588.07114000000001</v>
      </c>
      <c r="U233">
        <v>60575</v>
      </c>
      <c r="V233">
        <v>10243221</v>
      </c>
      <c r="Y233" t="s">
        <v>42</v>
      </c>
      <c r="Z233" t="s">
        <v>39</v>
      </c>
      <c r="AA233">
        <v>20190000</v>
      </c>
      <c r="AD233" t="s">
        <v>40</v>
      </c>
    </row>
    <row r="234" spans="1:30">
      <c r="A234">
        <f t="shared" si="9"/>
        <v>20200000</v>
      </c>
      <c r="B234" t="str">
        <f t="shared" si="10"/>
        <v>England41401Persons65+ yrs</v>
      </c>
      <c r="C234" t="str">
        <f t="shared" si="11"/>
        <v>EnglandHip fractures in people aged 65 and over2020/21Persons65+ yrs</v>
      </c>
      <c r="D234">
        <v>41401</v>
      </c>
      <c r="E234" t="s">
        <v>133</v>
      </c>
      <c r="F234" t="s">
        <v>30</v>
      </c>
      <c r="G234" t="s">
        <v>31</v>
      </c>
      <c r="H234" t="s">
        <v>30</v>
      </c>
      <c r="I234" t="s">
        <v>31</v>
      </c>
      <c r="J234" t="s">
        <v>31</v>
      </c>
      <c r="K234" t="s">
        <v>35</v>
      </c>
      <c r="L234" t="s">
        <v>36</v>
      </c>
      <c r="O234" t="s">
        <v>52</v>
      </c>
      <c r="P234">
        <v>539.13</v>
      </c>
      <c r="Q234">
        <v>534.68727000000001</v>
      </c>
      <c r="R234">
        <v>543.60167000000001</v>
      </c>
      <c r="S234">
        <v>532.13780999999994</v>
      </c>
      <c r="T234">
        <v>546.18749000000003</v>
      </c>
      <c r="U234">
        <v>56590</v>
      </c>
      <c r="V234">
        <v>10332210</v>
      </c>
      <c r="Y234" t="s">
        <v>42</v>
      </c>
      <c r="Z234" t="s">
        <v>39</v>
      </c>
      <c r="AA234">
        <v>20200000</v>
      </c>
      <c r="AD234" t="s">
        <v>40</v>
      </c>
    </row>
    <row r="235" spans="1:30">
      <c r="A235">
        <f t="shared" si="9"/>
        <v>20210000</v>
      </c>
      <c r="B235" t="str">
        <f t="shared" si="10"/>
        <v>England41401Persons65+ yrs</v>
      </c>
      <c r="C235" t="str">
        <f t="shared" si="11"/>
        <v>EnglandHip fractures in people aged 65 and over2021/22Persons65+ yrs</v>
      </c>
      <c r="D235">
        <v>41401</v>
      </c>
      <c r="E235" t="s">
        <v>133</v>
      </c>
      <c r="F235" t="s">
        <v>30</v>
      </c>
      <c r="G235" t="s">
        <v>31</v>
      </c>
      <c r="H235" t="s">
        <v>30</v>
      </c>
      <c r="I235" t="s">
        <v>31</v>
      </c>
      <c r="J235" t="s">
        <v>31</v>
      </c>
      <c r="K235" t="s">
        <v>35</v>
      </c>
      <c r="L235" t="s">
        <v>36</v>
      </c>
      <c r="O235" t="s">
        <v>53</v>
      </c>
      <c r="P235">
        <v>551.15</v>
      </c>
      <c r="Q235">
        <v>546.69065999999998</v>
      </c>
      <c r="R235">
        <v>555.63466000000005</v>
      </c>
      <c r="S235">
        <v>544.13234999999997</v>
      </c>
      <c r="T235">
        <v>558.22879999999998</v>
      </c>
      <c r="U235">
        <v>58685</v>
      </c>
      <c r="V235">
        <v>10469044</v>
      </c>
      <c r="Y235" t="s">
        <v>42</v>
      </c>
      <c r="Z235" t="s">
        <v>39</v>
      </c>
      <c r="AA235">
        <v>20210000</v>
      </c>
      <c r="AD235" t="s">
        <v>40</v>
      </c>
    </row>
    <row r="236" spans="1:30">
      <c r="A236">
        <f t="shared" si="9"/>
        <v>20220000</v>
      </c>
      <c r="B236" t="str">
        <f t="shared" si="10"/>
        <v>England41401Persons65+ yrs</v>
      </c>
      <c r="C236" t="str">
        <f t="shared" si="11"/>
        <v>EnglandHip fractures in people aged 65 and over2022/23Persons65+ yrs</v>
      </c>
      <c r="D236">
        <v>41401</v>
      </c>
      <c r="E236" t="s">
        <v>133</v>
      </c>
      <c r="F236" t="s">
        <v>30</v>
      </c>
      <c r="G236" t="s">
        <v>31</v>
      </c>
      <c r="H236" t="s">
        <v>30</v>
      </c>
      <c r="I236" t="s">
        <v>31</v>
      </c>
      <c r="J236" t="s">
        <v>31</v>
      </c>
      <c r="K236" t="s">
        <v>35</v>
      </c>
      <c r="L236" t="s">
        <v>36</v>
      </c>
      <c r="O236" t="s">
        <v>54</v>
      </c>
      <c r="P236">
        <v>558</v>
      </c>
      <c r="Q236">
        <v>553.56123000000002</v>
      </c>
      <c r="R236">
        <v>562.45687999999996</v>
      </c>
      <c r="S236">
        <v>551.01639999999998</v>
      </c>
      <c r="T236">
        <v>565.03671999999995</v>
      </c>
      <c r="U236">
        <v>60796</v>
      </c>
      <c r="V236">
        <v>10629867</v>
      </c>
      <c r="X236" t="s">
        <v>55</v>
      </c>
      <c r="Y236" t="s">
        <v>42</v>
      </c>
      <c r="Z236" t="s">
        <v>39</v>
      </c>
      <c r="AA236">
        <v>20220000</v>
      </c>
      <c r="AD236" t="s">
        <v>40</v>
      </c>
    </row>
    <row r="237" spans="1:30">
      <c r="A237">
        <f t="shared" si="9"/>
        <v>20100000</v>
      </c>
      <c r="B237" t="str">
        <f t="shared" si="10"/>
        <v>London41401Persons65+ yrs</v>
      </c>
      <c r="C237" t="str">
        <f t="shared" si="11"/>
        <v>LondonHip fractures in people aged 65 and over2010/11Persons65+ yrs</v>
      </c>
      <c r="D237">
        <v>41401</v>
      </c>
      <c r="E237" t="s">
        <v>133</v>
      </c>
      <c r="F237" t="s">
        <v>30</v>
      </c>
      <c r="G237" t="s">
        <v>31</v>
      </c>
      <c r="H237" t="s">
        <v>56</v>
      </c>
      <c r="I237" t="s">
        <v>57</v>
      </c>
      <c r="J237" t="s">
        <v>58</v>
      </c>
      <c r="K237" t="s">
        <v>35</v>
      </c>
      <c r="L237" t="s">
        <v>36</v>
      </c>
      <c r="O237" t="s">
        <v>37</v>
      </c>
      <c r="P237">
        <v>581.4</v>
      </c>
      <c r="Q237">
        <v>565.88205654699902</v>
      </c>
      <c r="R237">
        <v>597.240075364635</v>
      </c>
      <c r="U237">
        <v>5380</v>
      </c>
      <c r="V237">
        <v>897161</v>
      </c>
      <c r="Y237" t="s">
        <v>38</v>
      </c>
      <c r="Z237" t="s">
        <v>39</v>
      </c>
      <c r="AA237">
        <v>20100000</v>
      </c>
      <c r="AD237" t="s">
        <v>40</v>
      </c>
    </row>
    <row r="238" spans="1:30">
      <c r="A238">
        <f t="shared" si="9"/>
        <v>20110000</v>
      </c>
      <c r="B238" t="str">
        <f t="shared" si="10"/>
        <v>London41401Persons65+ yrs</v>
      </c>
      <c r="C238" t="str">
        <f t="shared" si="11"/>
        <v>LondonHip fractures in people aged 65 and over2011/12Persons65+ yrs</v>
      </c>
      <c r="D238">
        <v>41401</v>
      </c>
      <c r="E238" t="s">
        <v>133</v>
      </c>
      <c r="F238" t="s">
        <v>30</v>
      </c>
      <c r="G238" t="s">
        <v>31</v>
      </c>
      <c r="H238" t="s">
        <v>56</v>
      </c>
      <c r="I238" t="s">
        <v>57</v>
      </c>
      <c r="J238" t="s">
        <v>58</v>
      </c>
      <c r="K238" t="s">
        <v>35</v>
      </c>
      <c r="L238" t="s">
        <v>36</v>
      </c>
      <c r="O238" t="s">
        <v>41</v>
      </c>
      <c r="P238">
        <v>576.57000000000005</v>
      </c>
      <c r="Q238">
        <v>561.23047163220895</v>
      </c>
      <c r="R238">
        <v>592.21309122050798</v>
      </c>
      <c r="U238">
        <v>5413</v>
      </c>
      <c r="V238">
        <v>910130</v>
      </c>
      <c r="Y238" t="s">
        <v>38</v>
      </c>
      <c r="Z238" t="s">
        <v>39</v>
      </c>
      <c r="AA238">
        <v>20110000</v>
      </c>
      <c r="AD238" t="s">
        <v>40</v>
      </c>
    </row>
    <row r="239" spans="1:30">
      <c r="A239">
        <f t="shared" si="9"/>
        <v>20120000</v>
      </c>
      <c r="B239" t="str">
        <f t="shared" si="10"/>
        <v>London41401Persons65+ yrs</v>
      </c>
      <c r="C239" t="str">
        <f t="shared" si="11"/>
        <v>LondonHip fractures in people aged 65 and over2012/13Persons65+ yrs</v>
      </c>
      <c r="D239">
        <v>41401</v>
      </c>
      <c r="E239" t="s">
        <v>133</v>
      </c>
      <c r="F239" t="s">
        <v>30</v>
      </c>
      <c r="G239" t="s">
        <v>31</v>
      </c>
      <c r="H239" t="s">
        <v>56</v>
      </c>
      <c r="I239" t="s">
        <v>57</v>
      </c>
      <c r="J239" t="s">
        <v>58</v>
      </c>
      <c r="K239" t="s">
        <v>35</v>
      </c>
      <c r="L239" t="s">
        <v>36</v>
      </c>
      <c r="O239" t="s">
        <v>43</v>
      </c>
      <c r="P239">
        <v>562.21</v>
      </c>
      <c r="Q239">
        <v>547.21276999999998</v>
      </c>
      <c r="R239">
        <v>577.52292</v>
      </c>
      <c r="S239">
        <v>538.70306000000005</v>
      </c>
      <c r="T239">
        <v>586.43362999999999</v>
      </c>
      <c r="U239">
        <v>5370</v>
      </c>
      <c r="V239">
        <v>933153</v>
      </c>
      <c r="Y239" t="s">
        <v>38</v>
      </c>
      <c r="Z239" t="s">
        <v>39</v>
      </c>
      <c r="AA239">
        <v>20120000</v>
      </c>
      <c r="AD239" t="s">
        <v>40</v>
      </c>
    </row>
    <row r="240" spans="1:30">
      <c r="A240">
        <f t="shared" si="9"/>
        <v>20130000</v>
      </c>
      <c r="B240" t="str">
        <f t="shared" si="10"/>
        <v>London41401Persons65+ yrs</v>
      </c>
      <c r="C240" t="str">
        <f t="shared" si="11"/>
        <v>LondonHip fractures in people aged 65 and over2013/14Persons65+ yrs</v>
      </c>
      <c r="D240">
        <v>41401</v>
      </c>
      <c r="E240" t="s">
        <v>133</v>
      </c>
      <c r="F240" t="s">
        <v>30</v>
      </c>
      <c r="G240" t="s">
        <v>31</v>
      </c>
      <c r="H240" t="s">
        <v>56</v>
      </c>
      <c r="I240" t="s">
        <v>57</v>
      </c>
      <c r="J240" t="s">
        <v>58</v>
      </c>
      <c r="K240" t="s">
        <v>35</v>
      </c>
      <c r="L240" t="s">
        <v>36</v>
      </c>
      <c r="O240" t="s">
        <v>44</v>
      </c>
      <c r="P240">
        <v>565.82000000000005</v>
      </c>
      <c r="Q240">
        <v>550.88224000000002</v>
      </c>
      <c r="R240">
        <v>581.05061000000001</v>
      </c>
      <c r="S240">
        <v>542.40994000000001</v>
      </c>
      <c r="T240">
        <v>589.91783999999996</v>
      </c>
      <c r="U240">
        <v>5485</v>
      </c>
      <c r="V240">
        <v>950602</v>
      </c>
      <c r="Y240" t="s">
        <v>38</v>
      </c>
      <c r="Z240" t="s">
        <v>39</v>
      </c>
      <c r="AA240">
        <v>20130000</v>
      </c>
      <c r="AD240" t="s">
        <v>40</v>
      </c>
    </row>
    <row r="241" spans="1:30">
      <c r="A241">
        <f t="shared" si="9"/>
        <v>20140000</v>
      </c>
      <c r="B241" t="str">
        <f t="shared" si="10"/>
        <v>London41401Persons65+ yrs</v>
      </c>
      <c r="C241" t="str">
        <f t="shared" si="11"/>
        <v>LondonHip fractures in people aged 65 and over2014/15Persons65+ yrs</v>
      </c>
      <c r="D241">
        <v>41401</v>
      </c>
      <c r="E241" t="s">
        <v>133</v>
      </c>
      <c r="F241" t="s">
        <v>30</v>
      </c>
      <c r="G241" t="s">
        <v>31</v>
      </c>
      <c r="H241" t="s">
        <v>56</v>
      </c>
      <c r="I241" t="s">
        <v>57</v>
      </c>
      <c r="J241" t="s">
        <v>58</v>
      </c>
      <c r="K241" t="s">
        <v>35</v>
      </c>
      <c r="L241" t="s">
        <v>36</v>
      </c>
      <c r="O241" t="s">
        <v>45</v>
      </c>
      <c r="P241">
        <v>552.85</v>
      </c>
      <c r="Q241">
        <v>538.22532999999999</v>
      </c>
      <c r="R241">
        <v>567.77007000000003</v>
      </c>
      <c r="S241">
        <v>529.92876000000001</v>
      </c>
      <c r="T241">
        <v>576.45446000000004</v>
      </c>
      <c r="U241">
        <v>5455</v>
      </c>
      <c r="V241">
        <v>966311</v>
      </c>
      <c r="Y241" t="s">
        <v>38</v>
      </c>
      <c r="Z241" t="s">
        <v>39</v>
      </c>
      <c r="AA241">
        <v>20140000</v>
      </c>
      <c r="AD241" t="s">
        <v>40</v>
      </c>
    </row>
    <row r="242" spans="1:30">
      <c r="A242">
        <f t="shared" si="9"/>
        <v>20150000</v>
      </c>
      <c r="B242" t="str">
        <f t="shared" si="10"/>
        <v>London41401Persons65+ yrs</v>
      </c>
      <c r="C242" t="str">
        <f t="shared" si="11"/>
        <v>LondonHip fractures in people aged 65 and over2015/16Persons65+ yrs</v>
      </c>
      <c r="D242">
        <v>41401</v>
      </c>
      <c r="E242" t="s">
        <v>133</v>
      </c>
      <c r="F242" t="s">
        <v>30</v>
      </c>
      <c r="G242" t="s">
        <v>31</v>
      </c>
      <c r="H242" t="s">
        <v>56</v>
      </c>
      <c r="I242" t="s">
        <v>57</v>
      </c>
      <c r="J242" t="s">
        <v>58</v>
      </c>
      <c r="K242" t="s">
        <v>35</v>
      </c>
      <c r="L242" t="s">
        <v>36</v>
      </c>
      <c r="O242" t="s">
        <v>46</v>
      </c>
      <c r="P242">
        <v>523.34</v>
      </c>
      <c r="Q242">
        <v>509.17473999999999</v>
      </c>
      <c r="R242">
        <v>537.79840999999999</v>
      </c>
      <c r="S242">
        <v>501.14181000000002</v>
      </c>
      <c r="T242">
        <v>546.21579999999994</v>
      </c>
      <c r="U242">
        <v>5210</v>
      </c>
      <c r="V242">
        <v>977005</v>
      </c>
      <c r="Y242" t="s">
        <v>38</v>
      </c>
      <c r="Z242" t="s">
        <v>39</v>
      </c>
      <c r="AA242">
        <v>20150000</v>
      </c>
      <c r="AD242" t="s">
        <v>40</v>
      </c>
    </row>
    <row r="243" spans="1:30">
      <c r="A243">
        <f t="shared" si="9"/>
        <v>20160000</v>
      </c>
      <c r="B243" t="str">
        <f t="shared" si="10"/>
        <v>London41401Persons65+ yrs</v>
      </c>
      <c r="C243" t="str">
        <f t="shared" si="11"/>
        <v>LondonHip fractures in people aged 65 and over2016/17Persons65+ yrs</v>
      </c>
      <c r="D243">
        <v>41401</v>
      </c>
      <c r="E243" t="s">
        <v>133</v>
      </c>
      <c r="F243" t="s">
        <v>30</v>
      </c>
      <c r="G243" t="s">
        <v>31</v>
      </c>
      <c r="H243" t="s">
        <v>56</v>
      </c>
      <c r="I243" t="s">
        <v>57</v>
      </c>
      <c r="J243" t="s">
        <v>58</v>
      </c>
      <c r="K243" t="s">
        <v>35</v>
      </c>
      <c r="L243" t="s">
        <v>36</v>
      </c>
      <c r="O243" t="s">
        <v>47</v>
      </c>
      <c r="P243">
        <v>517.98</v>
      </c>
      <c r="Q243">
        <v>503.95911999999998</v>
      </c>
      <c r="R243">
        <v>532.28903000000003</v>
      </c>
      <c r="S243">
        <v>496.00857999999999</v>
      </c>
      <c r="T243">
        <v>540.62</v>
      </c>
      <c r="U243">
        <v>5210</v>
      </c>
      <c r="V243">
        <v>988898</v>
      </c>
      <c r="Y243" t="s">
        <v>38</v>
      </c>
      <c r="Z243" t="s">
        <v>39</v>
      </c>
      <c r="AA243">
        <v>20160000</v>
      </c>
      <c r="AD243" t="s">
        <v>40</v>
      </c>
    </row>
    <row r="244" spans="1:30">
      <c r="A244">
        <f t="shared" si="9"/>
        <v>20170000</v>
      </c>
      <c r="B244" t="str">
        <f t="shared" si="10"/>
        <v>London41401Persons65+ yrs</v>
      </c>
      <c r="C244" t="str">
        <f t="shared" si="11"/>
        <v>LondonHip fractures in people aged 65 and over2017/18Persons65+ yrs</v>
      </c>
      <c r="D244">
        <v>41401</v>
      </c>
      <c r="E244" t="s">
        <v>133</v>
      </c>
      <c r="F244" t="s">
        <v>30</v>
      </c>
      <c r="G244" t="s">
        <v>31</v>
      </c>
      <c r="H244" t="s">
        <v>56</v>
      </c>
      <c r="I244" t="s">
        <v>57</v>
      </c>
      <c r="J244" t="s">
        <v>58</v>
      </c>
      <c r="K244" t="s">
        <v>35</v>
      </c>
      <c r="L244" t="s">
        <v>36</v>
      </c>
      <c r="O244" t="s">
        <v>48</v>
      </c>
      <c r="P244">
        <v>539.78</v>
      </c>
      <c r="Q244">
        <v>525.53552000000002</v>
      </c>
      <c r="R244">
        <v>554.31088999999997</v>
      </c>
      <c r="S244">
        <v>517.45446000000004</v>
      </c>
      <c r="T244">
        <v>562.76871000000006</v>
      </c>
      <c r="U244">
        <v>5480</v>
      </c>
      <c r="V244">
        <v>1000640</v>
      </c>
      <c r="Y244" t="s">
        <v>38</v>
      </c>
      <c r="Z244" t="s">
        <v>39</v>
      </c>
      <c r="AA244">
        <v>20170000</v>
      </c>
      <c r="AD244" t="s">
        <v>40</v>
      </c>
    </row>
    <row r="245" spans="1:30">
      <c r="A245">
        <f t="shared" si="9"/>
        <v>20180000</v>
      </c>
      <c r="B245" t="str">
        <f t="shared" si="10"/>
        <v>London41401Persons65+ yrs</v>
      </c>
      <c r="C245" t="str">
        <f t="shared" si="11"/>
        <v>LondonHip fractures in people aged 65 and over2018/19Persons65+ yrs</v>
      </c>
      <c r="D245">
        <v>41401</v>
      </c>
      <c r="E245" t="s">
        <v>133</v>
      </c>
      <c r="F245" t="s">
        <v>30</v>
      </c>
      <c r="G245" t="s">
        <v>31</v>
      </c>
      <c r="H245" t="s">
        <v>56</v>
      </c>
      <c r="I245" t="s">
        <v>57</v>
      </c>
      <c r="J245" t="s">
        <v>58</v>
      </c>
      <c r="K245" t="s">
        <v>35</v>
      </c>
      <c r="L245" t="s">
        <v>36</v>
      </c>
      <c r="O245" t="s">
        <v>50</v>
      </c>
      <c r="P245">
        <v>513.66999999999996</v>
      </c>
      <c r="Q245">
        <v>499.85883000000001</v>
      </c>
      <c r="R245">
        <v>527.76981999999998</v>
      </c>
      <c r="S245">
        <v>492.02452</v>
      </c>
      <c r="T245">
        <v>535.97658999999999</v>
      </c>
      <c r="U245">
        <v>5275</v>
      </c>
      <c r="V245">
        <v>1013298</v>
      </c>
      <c r="Y245" t="s">
        <v>38</v>
      </c>
      <c r="Z245" t="s">
        <v>39</v>
      </c>
      <c r="AA245">
        <v>20180000</v>
      </c>
      <c r="AD245" t="s">
        <v>40</v>
      </c>
    </row>
    <row r="246" spans="1:30">
      <c r="A246">
        <f t="shared" si="9"/>
        <v>20190000</v>
      </c>
      <c r="B246" t="str">
        <f t="shared" si="10"/>
        <v>London41401Persons65+ yrs</v>
      </c>
      <c r="C246" t="str">
        <f t="shared" si="11"/>
        <v>LondonHip fractures in people aged 65 and over2019/20Persons65+ yrs</v>
      </c>
      <c r="D246">
        <v>41401</v>
      </c>
      <c r="E246" t="s">
        <v>133</v>
      </c>
      <c r="F246" t="s">
        <v>30</v>
      </c>
      <c r="G246" t="s">
        <v>31</v>
      </c>
      <c r="H246" t="s">
        <v>56</v>
      </c>
      <c r="I246" t="s">
        <v>57</v>
      </c>
      <c r="J246" t="s">
        <v>58</v>
      </c>
      <c r="K246" t="s">
        <v>35</v>
      </c>
      <c r="L246" t="s">
        <v>36</v>
      </c>
      <c r="O246" t="s">
        <v>51</v>
      </c>
      <c r="P246">
        <v>504.64</v>
      </c>
      <c r="Q246">
        <v>491.08319</v>
      </c>
      <c r="R246">
        <v>518.48521000000005</v>
      </c>
      <c r="S246">
        <v>483.39166999999998</v>
      </c>
      <c r="T246">
        <v>526.54227000000003</v>
      </c>
      <c r="U246">
        <v>5280</v>
      </c>
      <c r="V246">
        <v>1028707</v>
      </c>
      <c r="Y246" t="s">
        <v>38</v>
      </c>
      <c r="Z246" t="s">
        <v>39</v>
      </c>
      <c r="AA246">
        <v>20190000</v>
      </c>
      <c r="AD246" t="s">
        <v>40</v>
      </c>
    </row>
    <row r="247" spans="1:30">
      <c r="A247">
        <f t="shared" si="9"/>
        <v>20200000</v>
      </c>
      <c r="B247" t="str">
        <f t="shared" si="10"/>
        <v>London41401Persons65+ yrs</v>
      </c>
      <c r="C247" t="str">
        <f t="shared" si="11"/>
        <v>LondonHip fractures in people aged 65 and over2020/21Persons65+ yrs</v>
      </c>
      <c r="D247">
        <v>41401</v>
      </c>
      <c r="E247" t="s">
        <v>133</v>
      </c>
      <c r="F247" t="s">
        <v>30</v>
      </c>
      <c r="G247" t="s">
        <v>31</v>
      </c>
      <c r="H247" t="s">
        <v>56</v>
      </c>
      <c r="I247" t="s">
        <v>57</v>
      </c>
      <c r="J247" t="s">
        <v>58</v>
      </c>
      <c r="K247" t="s">
        <v>35</v>
      </c>
      <c r="L247" t="s">
        <v>36</v>
      </c>
      <c r="O247" t="s">
        <v>52</v>
      </c>
      <c r="P247">
        <v>463.71</v>
      </c>
      <c r="Q247">
        <v>450.70587</v>
      </c>
      <c r="R247">
        <v>477.00335999999999</v>
      </c>
      <c r="S247">
        <v>443.33326</v>
      </c>
      <c r="T247">
        <v>484.74234000000001</v>
      </c>
      <c r="U247">
        <v>4840</v>
      </c>
      <c r="V247">
        <v>1037618</v>
      </c>
      <c r="Y247" t="s">
        <v>38</v>
      </c>
      <c r="Z247" t="s">
        <v>39</v>
      </c>
      <c r="AA247">
        <v>20200000</v>
      </c>
      <c r="AD247" t="s">
        <v>40</v>
      </c>
    </row>
    <row r="248" spans="1:30">
      <c r="A248">
        <f t="shared" si="9"/>
        <v>20210000</v>
      </c>
      <c r="B248" t="str">
        <f t="shared" si="10"/>
        <v>London41401Persons65+ yrs</v>
      </c>
      <c r="C248" t="str">
        <f t="shared" si="11"/>
        <v>LondonHip fractures in people aged 65 and over2021/22Persons65+ yrs</v>
      </c>
      <c r="D248">
        <v>41401</v>
      </c>
      <c r="E248" t="s">
        <v>133</v>
      </c>
      <c r="F248" t="s">
        <v>30</v>
      </c>
      <c r="G248" t="s">
        <v>31</v>
      </c>
      <c r="H248" t="s">
        <v>56</v>
      </c>
      <c r="I248" t="s">
        <v>57</v>
      </c>
      <c r="J248" t="s">
        <v>58</v>
      </c>
      <c r="K248" t="s">
        <v>35</v>
      </c>
      <c r="L248" t="s">
        <v>36</v>
      </c>
      <c r="O248" t="s">
        <v>53</v>
      </c>
      <c r="P248">
        <v>492.62</v>
      </c>
      <c r="Q248">
        <v>479.26904999999999</v>
      </c>
      <c r="R248">
        <v>506.24806999999998</v>
      </c>
      <c r="S248">
        <v>471.69819000000001</v>
      </c>
      <c r="T248">
        <v>514.18221000000005</v>
      </c>
      <c r="U248">
        <v>5180</v>
      </c>
      <c r="V248">
        <v>1050904</v>
      </c>
      <c r="Y248" t="s">
        <v>38</v>
      </c>
      <c r="Z248" t="s">
        <v>39</v>
      </c>
      <c r="AA248">
        <v>20210000</v>
      </c>
      <c r="AD248" t="s">
        <v>40</v>
      </c>
    </row>
    <row r="249" spans="1:30">
      <c r="A249">
        <f t="shared" si="9"/>
        <v>20220000</v>
      </c>
      <c r="B249" t="str">
        <f t="shared" si="10"/>
        <v>London41401Persons65+ yrs</v>
      </c>
      <c r="C249" t="str">
        <f t="shared" si="11"/>
        <v>LondonHip fractures in people aged 65 and over2022/23Persons65+ yrs</v>
      </c>
      <c r="D249">
        <v>41401</v>
      </c>
      <c r="E249" t="s">
        <v>133</v>
      </c>
      <c r="F249" t="s">
        <v>30</v>
      </c>
      <c r="G249" t="s">
        <v>31</v>
      </c>
      <c r="H249" t="s">
        <v>56</v>
      </c>
      <c r="I249" t="s">
        <v>57</v>
      </c>
      <c r="J249" t="s">
        <v>58</v>
      </c>
      <c r="K249" t="s">
        <v>35</v>
      </c>
      <c r="L249" t="s">
        <v>36</v>
      </c>
      <c r="O249" t="s">
        <v>54</v>
      </c>
      <c r="P249">
        <v>502.32</v>
      </c>
      <c r="Q249">
        <v>488.97734000000003</v>
      </c>
      <c r="R249">
        <v>515.93982000000005</v>
      </c>
      <c r="S249">
        <v>481.40717999999998</v>
      </c>
      <c r="T249">
        <v>523.86613</v>
      </c>
      <c r="U249">
        <v>5385</v>
      </c>
      <c r="V249">
        <v>1070555</v>
      </c>
      <c r="X249" t="s">
        <v>61</v>
      </c>
      <c r="Y249" t="s">
        <v>38</v>
      </c>
      <c r="Z249" t="s">
        <v>39</v>
      </c>
      <c r="AA249">
        <v>20220000</v>
      </c>
      <c r="AD249" t="s">
        <v>40</v>
      </c>
    </row>
    <row r="250" spans="1:30">
      <c r="A250">
        <f t="shared" si="9"/>
        <v>20220000</v>
      </c>
      <c r="B250" t="str">
        <f t="shared" si="10"/>
        <v>Islington41401Persons65+ yrs</v>
      </c>
      <c r="C250" t="str">
        <f t="shared" si="11"/>
        <v>IslingtonHip fractures in people aged 65 and over2022/23Persons65+ yrs</v>
      </c>
      <c r="D250">
        <v>41401</v>
      </c>
      <c r="E250" t="s">
        <v>133</v>
      </c>
      <c r="F250" t="s">
        <v>30</v>
      </c>
      <c r="G250" t="s">
        <v>31</v>
      </c>
      <c r="H250" t="s">
        <v>74</v>
      </c>
      <c r="I250" t="s">
        <v>75</v>
      </c>
      <c r="J250" t="s">
        <v>34</v>
      </c>
      <c r="K250" t="s">
        <v>35</v>
      </c>
      <c r="L250" t="s">
        <v>36</v>
      </c>
      <c r="O250" t="s">
        <v>54</v>
      </c>
      <c r="P250">
        <v>619.92175999999995</v>
      </c>
      <c r="Q250">
        <v>511.92865</v>
      </c>
      <c r="R250">
        <v>743.83132999999998</v>
      </c>
      <c r="S250">
        <v>456.56013000000002</v>
      </c>
      <c r="T250">
        <v>819.76223000000005</v>
      </c>
      <c r="U250">
        <v>115</v>
      </c>
      <c r="V250">
        <v>20698</v>
      </c>
      <c r="X250" t="s">
        <v>61</v>
      </c>
      <c r="Y250" t="s">
        <v>42</v>
      </c>
      <c r="Z250" t="s">
        <v>39</v>
      </c>
      <c r="AA250">
        <v>20220000</v>
      </c>
      <c r="AD250" t="s">
        <v>40</v>
      </c>
    </row>
    <row r="251" spans="1:30">
      <c r="A251">
        <f t="shared" si="9"/>
        <v>20220000</v>
      </c>
      <c r="B251" t="str">
        <f t="shared" si="10"/>
        <v>Kingston41401Persons65+ yrs</v>
      </c>
      <c r="C251" t="str">
        <f t="shared" si="11"/>
        <v>KingstonHip fractures in people aged 65 and over2022/23Persons65+ yrs</v>
      </c>
      <c r="D251">
        <v>41401</v>
      </c>
      <c r="E251" t="s">
        <v>133</v>
      </c>
      <c r="F251" t="s">
        <v>30</v>
      </c>
      <c r="G251" t="s">
        <v>31</v>
      </c>
      <c r="H251" t="s">
        <v>82</v>
      </c>
      <c r="I251" t="s">
        <v>83</v>
      </c>
      <c r="J251" t="s">
        <v>34</v>
      </c>
      <c r="K251" t="s">
        <v>35</v>
      </c>
      <c r="L251" t="s">
        <v>36</v>
      </c>
      <c r="O251" t="s">
        <v>54</v>
      </c>
      <c r="P251">
        <v>617.33348000000001</v>
      </c>
      <c r="Q251">
        <v>525.28603999999996</v>
      </c>
      <c r="R251">
        <v>720.85314000000005</v>
      </c>
      <c r="S251">
        <v>477.24020999999999</v>
      </c>
      <c r="T251">
        <v>783.75768000000005</v>
      </c>
      <c r="U251">
        <v>160</v>
      </c>
      <c r="V251">
        <v>24901</v>
      </c>
      <c r="X251" t="s">
        <v>61</v>
      </c>
      <c r="Y251" t="s">
        <v>42</v>
      </c>
      <c r="Z251" t="s">
        <v>39</v>
      </c>
      <c r="AA251">
        <v>20220000</v>
      </c>
      <c r="AD251" t="s">
        <v>40</v>
      </c>
    </row>
    <row r="252" spans="1:30">
      <c r="A252">
        <f t="shared" si="9"/>
        <v>20220000</v>
      </c>
      <c r="B252" t="str">
        <f t="shared" si="10"/>
        <v>Bexley41401Persons65+ yrs</v>
      </c>
      <c r="C252" t="str">
        <f t="shared" si="11"/>
        <v>BexleyHip fractures in people aged 65 and over2022/23Persons65+ yrs</v>
      </c>
      <c r="D252">
        <v>41401</v>
      </c>
      <c r="E252" t="s">
        <v>133</v>
      </c>
      <c r="F252" t="s">
        <v>30</v>
      </c>
      <c r="G252" t="s">
        <v>31</v>
      </c>
      <c r="H252" t="s">
        <v>97</v>
      </c>
      <c r="I252" t="s">
        <v>98</v>
      </c>
      <c r="J252" t="s">
        <v>34</v>
      </c>
      <c r="K252" t="s">
        <v>35</v>
      </c>
      <c r="L252" t="s">
        <v>36</v>
      </c>
      <c r="O252" t="s">
        <v>54</v>
      </c>
      <c r="P252">
        <v>586.53233999999998</v>
      </c>
      <c r="Q252">
        <v>517.36276999999995</v>
      </c>
      <c r="R252">
        <v>662.34275000000002</v>
      </c>
      <c r="S252">
        <v>480.43164999999999</v>
      </c>
      <c r="T252">
        <v>707.90329999999994</v>
      </c>
      <c r="U252">
        <v>260</v>
      </c>
      <c r="V252">
        <v>41477</v>
      </c>
      <c r="X252" t="s">
        <v>61</v>
      </c>
      <c r="Y252" t="s">
        <v>42</v>
      </c>
      <c r="Z252" t="s">
        <v>39</v>
      </c>
      <c r="AA252">
        <v>20220000</v>
      </c>
      <c r="AD252" t="s">
        <v>40</v>
      </c>
    </row>
    <row r="253" spans="1:30">
      <c r="A253">
        <f t="shared" si="9"/>
        <v>20220000</v>
      </c>
      <c r="B253" t="str">
        <f t="shared" si="10"/>
        <v>Greenwich41401Persons65+ yrs</v>
      </c>
      <c r="C253" t="str">
        <f t="shared" si="11"/>
        <v>GreenwichHip fractures in people aged 65 and over2022/23Persons65+ yrs</v>
      </c>
      <c r="D253">
        <v>41401</v>
      </c>
      <c r="E253" t="s">
        <v>133</v>
      </c>
      <c r="F253" t="s">
        <v>30</v>
      </c>
      <c r="G253" t="s">
        <v>31</v>
      </c>
      <c r="H253" t="s">
        <v>80</v>
      </c>
      <c r="I253" t="s">
        <v>81</v>
      </c>
      <c r="J253" t="s">
        <v>34</v>
      </c>
      <c r="K253" t="s">
        <v>35</v>
      </c>
      <c r="L253" t="s">
        <v>36</v>
      </c>
      <c r="O253" t="s">
        <v>54</v>
      </c>
      <c r="P253">
        <v>582.11884999999995</v>
      </c>
      <c r="Q253">
        <v>497.58848999999998</v>
      </c>
      <c r="R253">
        <v>676.84992999999997</v>
      </c>
      <c r="S253">
        <v>453.32830000000001</v>
      </c>
      <c r="T253">
        <v>734.32793000000004</v>
      </c>
      <c r="U253">
        <v>170</v>
      </c>
      <c r="V253">
        <v>30904</v>
      </c>
      <c r="X253" t="s">
        <v>61</v>
      </c>
      <c r="Y253" t="s">
        <v>42</v>
      </c>
      <c r="Z253" t="s">
        <v>39</v>
      </c>
      <c r="AA253">
        <v>20220000</v>
      </c>
      <c r="AD253" t="s">
        <v>40</v>
      </c>
    </row>
    <row r="254" spans="1:30">
      <c r="A254">
        <f t="shared" si="9"/>
        <v>20220000</v>
      </c>
      <c r="B254" t="str">
        <f t="shared" si="10"/>
        <v>Sutton41401Persons65+ yrs</v>
      </c>
      <c r="C254" t="str">
        <f t="shared" si="11"/>
        <v>SuttonHip fractures in people aged 65 and over2022/23Persons65+ yrs</v>
      </c>
      <c r="D254">
        <v>41401</v>
      </c>
      <c r="E254" t="s">
        <v>133</v>
      </c>
      <c r="F254" t="s">
        <v>30</v>
      </c>
      <c r="G254" t="s">
        <v>31</v>
      </c>
      <c r="H254" t="s">
        <v>89</v>
      </c>
      <c r="I254" t="s">
        <v>90</v>
      </c>
      <c r="J254" t="s">
        <v>34</v>
      </c>
      <c r="K254" t="s">
        <v>35</v>
      </c>
      <c r="L254" t="s">
        <v>36</v>
      </c>
      <c r="O254" t="s">
        <v>54</v>
      </c>
      <c r="P254">
        <v>578.04299000000003</v>
      </c>
      <c r="Q254">
        <v>499.97620999999998</v>
      </c>
      <c r="R254">
        <v>664.82155</v>
      </c>
      <c r="S254">
        <v>458.80604</v>
      </c>
      <c r="T254">
        <v>717.29191000000003</v>
      </c>
      <c r="U254">
        <v>195</v>
      </c>
      <c r="V254">
        <v>32184</v>
      </c>
      <c r="X254" t="s">
        <v>61</v>
      </c>
      <c r="Y254" t="s">
        <v>42</v>
      </c>
      <c r="Z254" t="s">
        <v>39</v>
      </c>
      <c r="AA254">
        <v>20220000</v>
      </c>
      <c r="AD254" t="s">
        <v>40</v>
      </c>
    </row>
    <row r="255" spans="1:30">
      <c r="A255">
        <f t="shared" si="9"/>
        <v>20220000</v>
      </c>
      <c r="B255" t="str">
        <f t="shared" si="10"/>
        <v>Kensington and Chelsea41401Persons65+ yrs</v>
      </c>
      <c r="C255" t="str">
        <f t="shared" si="11"/>
        <v>Kensington and ChelseaHip fractures in people aged 65 and over2022/23Persons65+ yrs</v>
      </c>
      <c r="D255">
        <v>41401</v>
      </c>
      <c r="E255" t="s">
        <v>133</v>
      </c>
      <c r="F255" t="s">
        <v>30</v>
      </c>
      <c r="G255" t="s">
        <v>31</v>
      </c>
      <c r="H255" t="s">
        <v>70</v>
      </c>
      <c r="I255" t="s">
        <v>71</v>
      </c>
      <c r="J255" t="s">
        <v>34</v>
      </c>
      <c r="K255" t="s">
        <v>35</v>
      </c>
      <c r="L255" t="s">
        <v>36</v>
      </c>
      <c r="O255" t="s">
        <v>54</v>
      </c>
      <c r="P255">
        <v>550.97370000000001</v>
      </c>
      <c r="Q255">
        <v>454.76575000000003</v>
      </c>
      <c r="R255">
        <v>661.49347999999998</v>
      </c>
      <c r="S255">
        <v>405.49279000000001</v>
      </c>
      <c r="T255">
        <v>729.25301000000002</v>
      </c>
      <c r="U255">
        <v>115</v>
      </c>
      <c r="V255">
        <v>21287</v>
      </c>
      <c r="X255" t="s">
        <v>61</v>
      </c>
      <c r="Y255" t="s">
        <v>42</v>
      </c>
      <c r="Z255" t="s">
        <v>39</v>
      </c>
      <c r="AA255">
        <v>20220000</v>
      </c>
      <c r="AD255" t="s">
        <v>40</v>
      </c>
    </row>
    <row r="256" spans="1:30">
      <c r="A256">
        <f t="shared" si="9"/>
        <v>20220000</v>
      </c>
      <c r="B256" t="str">
        <f t="shared" si="10"/>
        <v>Redbridge41401Persons65+ yrs</v>
      </c>
      <c r="C256" t="str">
        <f t="shared" si="11"/>
        <v>RedbridgeHip fractures in people aged 65 and over2022/23Persons65+ yrs</v>
      </c>
      <c r="D256">
        <v>41401</v>
      </c>
      <c r="E256" t="s">
        <v>133</v>
      </c>
      <c r="F256" t="s">
        <v>30</v>
      </c>
      <c r="G256" t="s">
        <v>31</v>
      </c>
      <c r="H256" t="s">
        <v>112</v>
      </c>
      <c r="I256" t="s">
        <v>113</v>
      </c>
      <c r="J256" t="s">
        <v>34</v>
      </c>
      <c r="K256" t="s">
        <v>35</v>
      </c>
      <c r="L256" t="s">
        <v>36</v>
      </c>
      <c r="O256" t="s">
        <v>54</v>
      </c>
      <c r="P256">
        <v>544.21222</v>
      </c>
      <c r="Q256">
        <v>473.93306000000001</v>
      </c>
      <c r="R256">
        <v>621.96130000000005</v>
      </c>
      <c r="S256">
        <v>436.71397999999999</v>
      </c>
      <c r="T256">
        <v>668.87563</v>
      </c>
      <c r="U256">
        <v>215</v>
      </c>
      <c r="V256">
        <v>38975</v>
      </c>
      <c r="X256" t="s">
        <v>61</v>
      </c>
      <c r="Y256" t="s">
        <v>42</v>
      </c>
      <c r="Z256" t="s">
        <v>39</v>
      </c>
      <c r="AA256">
        <v>20220000</v>
      </c>
      <c r="AD256" t="s">
        <v>40</v>
      </c>
    </row>
    <row r="257" spans="1:30">
      <c r="A257">
        <f t="shared" ref="A257:A320" si="12">AA257</f>
        <v>20220000</v>
      </c>
      <c r="B257" t="str">
        <f t="shared" si="10"/>
        <v>Camden41401Persons65+ yrs</v>
      </c>
      <c r="C257" t="str">
        <f t="shared" si="11"/>
        <v>CamdenHip fractures in people aged 65 and over2022/23Persons65+ yrs</v>
      </c>
      <c r="D257">
        <v>41401</v>
      </c>
      <c r="E257" t="s">
        <v>133</v>
      </c>
      <c r="F257" t="s">
        <v>30</v>
      </c>
      <c r="G257" t="s">
        <v>31</v>
      </c>
      <c r="H257" t="s">
        <v>72</v>
      </c>
      <c r="I257" t="s">
        <v>73</v>
      </c>
      <c r="J257" t="s">
        <v>34</v>
      </c>
      <c r="K257" t="s">
        <v>35</v>
      </c>
      <c r="L257" t="s">
        <v>36</v>
      </c>
      <c r="O257" t="s">
        <v>54</v>
      </c>
      <c r="P257">
        <v>529.97747000000004</v>
      </c>
      <c r="Q257">
        <v>443.01368000000002</v>
      </c>
      <c r="R257">
        <v>629.00289999999995</v>
      </c>
      <c r="S257">
        <v>398.12144999999998</v>
      </c>
      <c r="T257">
        <v>689.49257</v>
      </c>
      <c r="U257">
        <v>130</v>
      </c>
      <c r="V257">
        <v>25378</v>
      </c>
      <c r="X257" t="s">
        <v>61</v>
      </c>
      <c r="Y257" t="s">
        <v>42</v>
      </c>
      <c r="Z257" t="s">
        <v>39</v>
      </c>
      <c r="AA257">
        <v>20220000</v>
      </c>
      <c r="AD257" t="s">
        <v>40</v>
      </c>
    </row>
    <row r="258" spans="1:30">
      <c r="A258">
        <f t="shared" si="12"/>
        <v>20220000</v>
      </c>
      <c r="B258" t="str">
        <f t="shared" ref="B258:B321" si="13">CONCATENATE(I258,D258,K258,L258)</f>
        <v>Hammersmith and Fulham41401Persons65+ yrs</v>
      </c>
      <c r="C258" t="str">
        <f t="shared" ref="C258:C321" si="14">CONCATENATE(I258,E258,O258,K258,M258,L258)</f>
        <v>Hammersmith and FulhamHip fractures in people aged 65 and over2022/23Persons65+ yrs</v>
      </c>
      <c r="D258">
        <v>41401</v>
      </c>
      <c r="E258" t="s">
        <v>133</v>
      </c>
      <c r="F258" t="s">
        <v>30</v>
      </c>
      <c r="G258" t="s">
        <v>31</v>
      </c>
      <c r="H258" t="s">
        <v>66</v>
      </c>
      <c r="I258" t="s">
        <v>67</v>
      </c>
      <c r="J258" t="s">
        <v>34</v>
      </c>
      <c r="K258" t="s">
        <v>35</v>
      </c>
      <c r="L258" t="s">
        <v>36</v>
      </c>
      <c r="O258" t="s">
        <v>54</v>
      </c>
      <c r="P258">
        <v>528.41234999999995</v>
      </c>
      <c r="Q258">
        <v>428.47457000000003</v>
      </c>
      <c r="R258">
        <v>644.55947000000003</v>
      </c>
      <c r="S258">
        <v>377.82801000000001</v>
      </c>
      <c r="T258">
        <v>716.11266999999998</v>
      </c>
      <c r="U258">
        <v>100</v>
      </c>
      <c r="V258">
        <v>19446</v>
      </c>
      <c r="X258" t="s">
        <v>61</v>
      </c>
      <c r="Y258" t="s">
        <v>42</v>
      </c>
      <c r="Z258" t="s">
        <v>39</v>
      </c>
      <c r="AA258">
        <v>20220000</v>
      </c>
      <c r="AD258" t="s">
        <v>40</v>
      </c>
    </row>
    <row r="259" spans="1:30">
      <c r="A259">
        <f t="shared" si="12"/>
        <v>20220000</v>
      </c>
      <c r="B259" t="str">
        <f t="shared" si="13"/>
        <v>Hillingdon41401Persons65+ yrs</v>
      </c>
      <c r="C259" t="str">
        <f t="shared" si="14"/>
        <v>HillingdonHip fractures in people aged 65 and over2022/23Persons65+ yrs</v>
      </c>
      <c r="D259">
        <v>41401</v>
      </c>
      <c r="E259" t="s">
        <v>133</v>
      </c>
      <c r="F259" t="s">
        <v>30</v>
      </c>
      <c r="G259" t="s">
        <v>31</v>
      </c>
      <c r="H259" t="s">
        <v>86</v>
      </c>
      <c r="I259" t="s">
        <v>87</v>
      </c>
      <c r="J259" t="s">
        <v>34</v>
      </c>
      <c r="K259" t="s">
        <v>35</v>
      </c>
      <c r="L259" t="s">
        <v>36</v>
      </c>
      <c r="O259" t="s">
        <v>54</v>
      </c>
      <c r="P259">
        <v>514.73733000000004</v>
      </c>
      <c r="Q259">
        <v>449.32065</v>
      </c>
      <c r="R259">
        <v>586.97484999999995</v>
      </c>
      <c r="S259">
        <v>414.62119000000001</v>
      </c>
      <c r="T259">
        <v>630.52919999999995</v>
      </c>
      <c r="U259">
        <v>225</v>
      </c>
      <c r="V259">
        <v>41897</v>
      </c>
      <c r="W259" t="s">
        <v>88</v>
      </c>
      <c r="X259" t="s">
        <v>61</v>
      </c>
      <c r="Y259" t="s">
        <v>42</v>
      </c>
      <c r="Z259" t="s">
        <v>39</v>
      </c>
      <c r="AA259">
        <v>20220000</v>
      </c>
      <c r="AD259" t="s">
        <v>40</v>
      </c>
    </row>
    <row r="260" spans="1:30">
      <c r="A260">
        <f t="shared" si="12"/>
        <v>20220000</v>
      </c>
      <c r="B260" t="str">
        <f t="shared" si="13"/>
        <v>Richmond41401Persons65+ yrs</v>
      </c>
      <c r="C260" t="str">
        <f t="shared" si="14"/>
        <v>RichmondHip fractures in people aged 65 and over2022/23Persons65+ yrs</v>
      </c>
      <c r="D260">
        <v>41401</v>
      </c>
      <c r="E260" t="s">
        <v>133</v>
      </c>
      <c r="F260" t="s">
        <v>30</v>
      </c>
      <c r="G260" t="s">
        <v>31</v>
      </c>
      <c r="H260" t="s">
        <v>32</v>
      </c>
      <c r="I260" t="s">
        <v>33</v>
      </c>
      <c r="J260" t="s">
        <v>34</v>
      </c>
      <c r="K260" t="s">
        <v>35</v>
      </c>
      <c r="L260" t="s">
        <v>36</v>
      </c>
      <c r="O260" t="s">
        <v>54</v>
      </c>
      <c r="P260">
        <v>510.39103999999998</v>
      </c>
      <c r="Q260">
        <v>436.08983000000001</v>
      </c>
      <c r="R260">
        <v>593.71519000000001</v>
      </c>
      <c r="S260">
        <v>397.20904000000002</v>
      </c>
      <c r="T260">
        <v>644.28665000000001</v>
      </c>
      <c r="U260">
        <v>170</v>
      </c>
      <c r="V260">
        <v>32323</v>
      </c>
      <c r="X260" t="s">
        <v>61</v>
      </c>
      <c r="Y260" t="s">
        <v>42</v>
      </c>
      <c r="Z260" t="s">
        <v>39</v>
      </c>
      <c r="AA260">
        <v>20220000</v>
      </c>
      <c r="AD260" t="s">
        <v>40</v>
      </c>
    </row>
    <row r="261" spans="1:30">
      <c r="A261">
        <f t="shared" si="12"/>
        <v>20220000</v>
      </c>
      <c r="B261" t="str">
        <f t="shared" si="13"/>
        <v>Havering41401Persons65+ yrs</v>
      </c>
      <c r="C261" t="str">
        <f t="shared" si="14"/>
        <v>HaveringHip fractures in people aged 65 and over2022/23Persons65+ yrs</v>
      </c>
      <c r="D261">
        <v>41401</v>
      </c>
      <c r="E261" t="s">
        <v>133</v>
      </c>
      <c r="F261" t="s">
        <v>30</v>
      </c>
      <c r="G261" t="s">
        <v>31</v>
      </c>
      <c r="H261" t="s">
        <v>118</v>
      </c>
      <c r="I261" t="s">
        <v>119</v>
      </c>
      <c r="J261" t="s">
        <v>34</v>
      </c>
      <c r="K261" t="s">
        <v>35</v>
      </c>
      <c r="L261" t="s">
        <v>36</v>
      </c>
      <c r="O261" t="s">
        <v>54</v>
      </c>
      <c r="P261">
        <v>508.44031999999999</v>
      </c>
      <c r="Q261">
        <v>447.92390999999998</v>
      </c>
      <c r="R261">
        <v>574.82595000000003</v>
      </c>
      <c r="S261">
        <v>415.63794999999999</v>
      </c>
      <c r="T261">
        <v>614.73780999999997</v>
      </c>
      <c r="U261">
        <v>255</v>
      </c>
      <c r="V261">
        <v>46455</v>
      </c>
      <c r="X261" t="s">
        <v>61</v>
      </c>
      <c r="Y261" t="s">
        <v>42</v>
      </c>
      <c r="Z261" t="s">
        <v>39</v>
      </c>
      <c r="AA261">
        <v>20220000</v>
      </c>
      <c r="AD261" t="s">
        <v>40</v>
      </c>
    </row>
    <row r="262" spans="1:30">
      <c r="A262">
        <f t="shared" si="12"/>
        <v>20220000</v>
      </c>
      <c r="B262" t="str">
        <f t="shared" si="13"/>
        <v>Bromley41401Persons65+ yrs</v>
      </c>
      <c r="C262" t="str">
        <f t="shared" si="14"/>
        <v>BromleyHip fractures in people aged 65 and over2022/23Persons65+ yrs</v>
      </c>
      <c r="D262">
        <v>41401</v>
      </c>
      <c r="E262" t="s">
        <v>133</v>
      </c>
      <c r="F262" t="s">
        <v>30</v>
      </c>
      <c r="G262" t="s">
        <v>31</v>
      </c>
      <c r="H262" t="s">
        <v>78</v>
      </c>
      <c r="I262" t="s">
        <v>79</v>
      </c>
      <c r="J262" t="s">
        <v>34</v>
      </c>
      <c r="K262" t="s">
        <v>35</v>
      </c>
      <c r="L262" t="s">
        <v>36</v>
      </c>
      <c r="O262" t="s">
        <v>54</v>
      </c>
      <c r="P262">
        <v>508.07720999999998</v>
      </c>
      <c r="Q262">
        <v>454.64882</v>
      </c>
      <c r="R262">
        <v>566.03639999999996</v>
      </c>
      <c r="S262">
        <v>425.86723000000001</v>
      </c>
      <c r="T262">
        <v>600.71326999999997</v>
      </c>
      <c r="U262">
        <v>330</v>
      </c>
      <c r="V262">
        <v>58788</v>
      </c>
      <c r="X262" t="s">
        <v>61</v>
      </c>
      <c r="Y262" t="s">
        <v>42</v>
      </c>
      <c r="Z262" t="s">
        <v>39</v>
      </c>
      <c r="AA262">
        <v>20220000</v>
      </c>
      <c r="AD262" t="s">
        <v>40</v>
      </c>
    </row>
    <row r="263" spans="1:30">
      <c r="A263">
        <f t="shared" si="12"/>
        <v>20220000</v>
      </c>
      <c r="B263" t="str">
        <f t="shared" si="13"/>
        <v>Wandsworth41401Persons65+ yrs</v>
      </c>
      <c r="C263" t="str">
        <f t="shared" si="14"/>
        <v>WandsworthHip fractures in people aged 65 and over2022/23Persons65+ yrs</v>
      </c>
      <c r="D263">
        <v>41401</v>
      </c>
      <c r="E263" t="s">
        <v>133</v>
      </c>
      <c r="F263" t="s">
        <v>30</v>
      </c>
      <c r="G263" t="s">
        <v>31</v>
      </c>
      <c r="H263" t="s">
        <v>76</v>
      </c>
      <c r="I263" t="s">
        <v>77</v>
      </c>
      <c r="J263" t="s">
        <v>34</v>
      </c>
      <c r="K263" t="s">
        <v>35</v>
      </c>
      <c r="L263" t="s">
        <v>36</v>
      </c>
      <c r="O263" t="s">
        <v>54</v>
      </c>
      <c r="P263">
        <v>507.84798999999998</v>
      </c>
      <c r="Q263">
        <v>432.83818000000002</v>
      </c>
      <c r="R263">
        <v>592.11449000000005</v>
      </c>
      <c r="S263">
        <v>393.64751999999999</v>
      </c>
      <c r="T263">
        <v>643.29598999999996</v>
      </c>
      <c r="U263">
        <v>165</v>
      </c>
      <c r="V263">
        <v>32313</v>
      </c>
      <c r="X263" t="s">
        <v>61</v>
      </c>
      <c r="Y263" t="s">
        <v>42</v>
      </c>
      <c r="Z263" t="s">
        <v>39</v>
      </c>
      <c r="AA263">
        <v>20220000</v>
      </c>
      <c r="AD263" t="s">
        <v>40</v>
      </c>
    </row>
    <row r="264" spans="1:30">
      <c r="A264">
        <f t="shared" si="12"/>
        <v>20220000</v>
      </c>
      <c r="B264" t="str">
        <f t="shared" si="13"/>
        <v>Enfield41401Persons65+ yrs</v>
      </c>
      <c r="C264" t="str">
        <f t="shared" si="14"/>
        <v>EnfieldHip fractures in people aged 65 and over2022/23Persons65+ yrs</v>
      </c>
      <c r="D264">
        <v>41401</v>
      </c>
      <c r="E264" t="s">
        <v>133</v>
      </c>
      <c r="F264" t="s">
        <v>30</v>
      </c>
      <c r="G264" t="s">
        <v>31</v>
      </c>
      <c r="H264" t="s">
        <v>120</v>
      </c>
      <c r="I264" t="s">
        <v>121</v>
      </c>
      <c r="J264" t="s">
        <v>34</v>
      </c>
      <c r="K264" t="s">
        <v>35</v>
      </c>
      <c r="L264" t="s">
        <v>36</v>
      </c>
      <c r="O264" t="s">
        <v>54</v>
      </c>
      <c r="P264">
        <v>506.67061000000001</v>
      </c>
      <c r="Q264">
        <v>445.05559</v>
      </c>
      <c r="R264">
        <v>574.40053999999998</v>
      </c>
      <c r="S264">
        <v>412.24232000000001</v>
      </c>
      <c r="T264">
        <v>615.15684999999996</v>
      </c>
      <c r="U264">
        <v>245</v>
      </c>
      <c r="V264">
        <v>46006</v>
      </c>
      <c r="X264" t="s">
        <v>61</v>
      </c>
      <c r="Y264" t="s">
        <v>42</v>
      </c>
      <c r="Z264" t="s">
        <v>39</v>
      </c>
      <c r="AA264">
        <v>20220000</v>
      </c>
      <c r="AD264" t="s">
        <v>40</v>
      </c>
    </row>
    <row r="265" spans="1:30">
      <c r="A265">
        <f t="shared" si="12"/>
        <v>20220000</v>
      </c>
      <c r="B265" t="str">
        <f t="shared" si="13"/>
        <v>Lewisham41401Persons65+ yrs</v>
      </c>
      <c r="C265" t="str">
        <f t="shared" si="14"/>
        <v>LewishamHip fractures in people aged 65 and over2022/23Persons65+ yrs</v>
      </c>
      <c r="D265">
        <v>41401</v>
      </c>
      <c r="E265" t="s">
        <v>133</v>
      </c>
      <c r="F265" t="s">
        <v>30</v>
      </c>
      <c r="G265" t="s">
        <v>31</v>
      </c>
      <c r="H265" t="s">
        <v>84</v>
      </c>
      <c r="I265" t="s">
        <v>85</v>
      </c>
      <c r="J265" t="s">
        <v>34</v>
      </c>
      <c r="K265" t="s">
        <v>35</v>
      </c>
      <c r="L265" t="s">
        <v>36</v>
      </c>
      <c r="O265" t="s">
        <v>54</v>
      </c>
      <c r="P265">
        <v>505.05284999999998</v>
      </c>
      <c r="Q265">
        <v>425.61032</v>
      </c>
      <c r="R265">
        <v>594.96941000000004</v>
      </c>
      <c r="S265">
        <v>384.37885999999997</v>
      </c>
      <c r="T265">
        <v>649.75572</v>
      </c>
      <c r="U265">
        <v>145</v>
      </c>
      <c r="V265">
        <v>29596</v>
      </c>
      <c r="X265" t="s">
        <v>61</v>
      </c>
      <c r="Y265" t="s">
        <v>42</v>
      </c>
      <c r="Z265" t="s">
        <v>39</v>
      </c>
      <c r="AA265">
        <v>20220000</v>
      </c>
      <c r="AD265" t="s">
        <v>40</v>
      </c>
    </row>
    <row r="266" spans="1:30">
      <c r="A266">
        <f t="shared" si="12"/>
        <v>20220000</v>
      </c>
      <c r="B266" t="str">
        <f t="shared" si="13"/>
        <v>Croydon41401Persons65+ yrs</v>
      </c>
      <c r="C266" t="str">
        <f t="shared" si="14"/>
        <v>CroydonHip fractures in people aged 65 and over2022/23Persons65+ yrs</v>
      </c>
      <c r="D266">
        <v>41401</v>
      </c>
      <c r="E266" t="s">
        <v>133</v>
      </c>
      <c r="F266" t="s">
        <v>30</v>
      </c>
      <c r="G266" t="s">
        <v>31</v>
      </c>
      <c r="H266" t="s">
        <v>110</v>
      </c>
      <c r="I266" t="s">
        <v>111</v>
      </c>
      <c r="J266" t="s">
        <v>34</v>
      </c>
      <c r="K266" t="s">
        <v>35</v>
      </c>
      <c r="L266" t="s">
        <v>36</v>
      </c>
      <c r="O266" t="s">
        <v>54</v>
      </c>
      <c r="P266">
        <v>501.62887000000001</v>
      </c>
      <c r="Q266">
        <v>444.20209999999997</v>
      </c>
      <c r="R266">
        <v>564.41017999999997</v>
      </c>
      <c r="S266">
        <v>413.47332</v>
      </c>
      <c r="T266">
        <v>602.09914000000003</v>
      </c>
      <c r="U266">
        <v>275</v>
      </c>
      <c r="V266">
        <v>54468</v>
      </c>
      <c r="X266" t="s">
        <v>61</v>
      </c>
      <c r="Y266" t="s">
        <v>42</v>
      </c>
      <c r="Z266" t="s">
        <v>39</v>
      </c>
      <c r="AA266">
        <v>20220000</v>
      </c>
      <c r="AD266" t="s">
        <v>40</v>
      </c>
    </row>
    <row r="267" spans="1:30">
      <c r="A267">
        <f t="shared" si="12"/>
        <v>20220000</v>
      </c>
      <c r="B267" t="str">
        <f t="shared" si="13"/>
        <v>Southwark41401Persons65+ yrs</v>
      </c>
      <c r="C267" t="str">
        <f t="shared" si="14"/>
        <v>SouthwarkHip fractures in people aged 65 and over2022/23Persons65+ yrs</v>
      </c>
      <c r="D267">
        <v>41401</v>
      </c>
      <c r="E267" t="s">
        <v>133</v>
      </c>
      <c r="F267" t="s">
        <v>30</v>
      </c>
      <c r="G267" t="s">
        <v>31</v>
      </c>
      <c r="H267" t="s">
        <v>95</v>
      </c>
      <c r="I267" t="s">
        <v>96</v>
      </c>
      <c r="J267" t="s">
        <v>34</v>
      </c>
      <c r="K267" t="s">
        <v>35</v>
      </c>
      <c r="L267" t="s">
        <v>36</v>
      </c>
      <c r="O267" t="s">
        <v>54</v>
      </c>
      <c r="P267">
        <v>497.92849999999999</v>
      </c>
      <c r="Q267">
        <v>413.39627999999999</v>
      </c>
      <c r="R267">
        <v>594.58861999999999</v>
      </c>
      <c r="S267">
        <v>369.92279000000002</v>
      </c>
      <c r="T267">
        <v>653.73690999999997</v>
      </c>
      <c r="U267">
        <v>125</v>
      </c>
      <c r="V267">
        <v>26854</v>
      </c>
      <c r="X267" t="s">
        <v>61</v>
      </c>
      <c r="Y267" t="s">
        <v>42</v>
      </c>
      <c r="Z267" t="s">
        <v>39</v>
      </c>
      <c r="AA267">
        <v>20220000</v>
      </c>
      <c r="AD267" t="s">
        <v>40</v>
      </c>
    </row>
    <row r="268" spans="1:30">
      <c r="A268">
        <f t="shared" si="12"/>
        <v>20220000</v>
      </c>
      <c r="B268" t="str">
        <f t="shared" si="13"/>
        <v>Barnet41401Persons65+ yrs</v>
      </c>
      <c r="C268" t="str">
        <f t="shared" si="14"/>
        <v>BarnetHip fractures in people aged 65 and over2022/23Persons65+ yrs</v>
      </c>
      <c r="D268">
        <v>41401</v>
      </c>
      <c r="E268" t="s">
        <v>133</v>
      </c>
      <c r="F268" t="s">
        <v>30</v>
      </c>
      <c r="G268" t="s">
        <v>31</v>
      </c>
      <c r="H268" t="s">
        <v>93</v>
      </c>
      <c r="I268" t="s">
        <v>94</v>
      </c>
      <c r="J268" t="s">
        <v>34</v>
      </c>
      <c r="K268" t="s">
        <v>35</v>
      </c>
      <c r="L268" t="s">
        <v>36</v>
      </c>
      <c r="O268" t="s">
        <v>54</v>
      </c>
      <c r="P268">
        <v>491.32431000000003</v>
      </c>
      <c r="Q268">
        <v>437.34465999999998</v>
      </c>
      <c r="R268">
        <v>550.10577999999998</v>
      </c>
      <c r="S268">
        <v>408.36196999999999</v>
      </c>
      <c r="T268">
        <v>585.33333000000005</v>
      </c>
      <c r="U268">
        <v>305</v>
      </c>
      <c r="V268">
        <v>57672</v>
      </c>
      <c r="X268" t="s">
        <v>61</v>
      </c>
      <c r="Y268" t="s">
        <v>38</v>
      </c>
      <c r="Z268" t="s">
        <v>39</v>
      </c>
      <c r="AA268">
        <v>20220000</v>
      </c>
      <c r="AD268" t="s">
        <v>40</v>
      </c>
    </row>
    <row r="269" spans="1:30">
      <c r="A269">
        <f t="shared" si="12"/>
        <v>20220000</v>
      </c>
      <c r="B269" t="str">
        <f t="shared" si="13"/>
        <v>Hounslow41401Persons65+ yrs</v>
      </c>
      <c r="C269" t="str">
        <f t="shared" si="14"/>
        <v>HounslowHip fractures in people aged 65 and over2022/23Persons65+ yrs</v>
      </c>
      <c r="D269">
        <v>41401</v>
      </c>
      <c r="E269" t="s">
        <v>133</v>
      </c>
      <c r="F269" t="s">
        <v>30</v>
      </c>
      <c r="G269" t="s">
        <v>31</v>
      </c>
      <c r="H269" t="s">
        <v>59</v>
      </c>
      <c r="I269" t="s">
        <v>60</v>
      </c>
      <c r="J269" t="s">
        <v>34</v>
      </c>
      <c r="K269" t="s">
        <v>35</v>
      </c>
      <c r="L269" t="s">
        <v>36</v>
      </c>
      <c r="O269" t="s">
        <v>54</v>
      </c>
      <c r="P269">
        <v>486.14332000000002</v>
      </c>
      <c r="Q269">
        <v>413.72415000000001</v>
      </c>
      <c r="R269">
        <v>567.55844999999999</v>
      </c>
      <c r="S269">
        <v>375.91133000000002</v>
      </c>
      <c r="T269">
        <v>617.02329999999995</v>
      </c>
      <c r="U269">
        <v>160</v>
      </c>
      <c r="V269">
        <v>34936</v>
      </c>
      <c r="X269" t="s">
        <v>61</v>
      </c>
      <c r="Y269" t="s">
        <v>42</v>
      </c>
      <c r="Z269" t="s">
        <v>39</v>
      </c>
      <c r="AA269">
        <v>20220000</v>
      </c>
      <c r="AD269" t="s">
        <v>40</v>
      </c>
    </row>
    <row r="270" spans="1:30">
      <c r="A270">
        <f t="shared" si="12"/>
        <v>20220000</v>
      </c>
      <c r="B270" t="str">
        <f t="shared" si="13"/>
        <v>Barking and Dagenham41401Persons65+ yrs</v>
      </c>
      <c r="C270" t="str">
        <f t="shared" si="14"/>
        <v>Barking and DagenhamHip fractures in people aged 65 and over2022/23Persons65+ yrs</v>
      </c>
      <c r="D270">
        <v>41401</v>
      </c>
      <c r="E270" t="s">
        <v>133</v>
      </c>
      <c r="F270" t="s">
        <v>30</v>
      </c>
      <c r="G270" t="s">
        <v>31</v>
      </c>
      <c r="H270" t="s">
        <v>106</v>
      </c>
      <c r="I270" t="s">
        <v>107</v>
      </c>
      <c r="J270" t="s">
        <v>34</v>
      </c>
      <c r="K270" t="s">
        <v>35</v>
      </c>
      <c r="L270" t="s">
        <v>36</v>
      </c>
      <c r="O270" t="s">
        <v>54</v>
      </c>
      <c r="P270">
        <v>486.14323999999999</v>
      </c>
      <c r="Q270">
        <v>391.62590999999998</v>
      </c>
      <c r="R270">
        <v>596.52567999999997</v>
      </c>
      <c r="S270">
        <v>343.93821000000003</v>
      </c>
      <c r="T270">
        <v>664.66339000000005</v>
      </c>
      <c r="U270">
        <v>90</v>
      </c>
      <c r="V270">
        <v>19429</v>
      </c>
      <c r="X270" t="s">
        <v>61</v>
      </c>
      <c r="Y270" t="s">
        <v>42</v>
      </c>
      <c r="Z270" t="s">
        <v>39</v>
      </c>
      <c r="AA270">
        <v>20220000</v>
      </c>
      <c r="AD270" t="s">
        <v>40</v>
      </c>
    </row>
    <row r="271" spans="1:30">
      <c r="A271">
        <f t="shared" si="12"/>
        <v>20220000</v>
      </c>
      <c r="B271" t="str">
        <f t="shared" si="13"/>
        <v>Lambeth41401Persons65+ yrs</v>
      </c>
      <c r="C271" t="str">
        <f t="shared" si="14"/>
        <v>LambethHip fractures in people aged 65 and over2022/23Persons65+ yrs</v>
      </c>
      <c r="D271">
        <v>41401</v>
      </c>
      <c r="E271" t="s">
        <v>133</v>
      </c>
      <c r="F271" t="s">
        <v>30</v>
      </c>
      <c r="G271" t="s">
        <v>31</v>
      </c>
      <c r="H271" t="s">
        <v>91</v>
      </c>
      <c r="I271" t="s">
        <v>92</v>
      </c>
      <c r="J271" t="s">
        <v>34</v>
      </c>
      <c r="K271" t="s">
        <v>35</v>
      </c>
      <c r="L271" t="s">
        <v>36</v>
      </c>
      <c r="O271" t="s">
        <v>54</v>
      </c>
      <c r="P271">
        <v>481.70283999999998</v>
      </c>
      <c r="Q271">
        <v>401.70188999999999</v>
      </c>
      <c r="R271">
        <v>572.89166</v>
      </c>
      <c r="S271">
        <v>360.44134000000003</v>
      </c>
      <c r="T271">
        <v>628.61789999999996</v>
      </c>
      <c r="U271">
        <v>130</v>
      </c>
      <c r="V271">
        <v>28344</v>
      </c>
      <c r="X271" t="s">
        <v>61</v>
      </c>
      <c r="Y271" t="s">
        <v>42</v>
      </c>
      <c r="Z271" t="s">
        <v>39</v>
      </c>
      <c r="AA271">
        <v>20220000</v>
      </c>
      <c r="AD271" t="s">
        <v>40</v>
      </c>
    </row>
    <row r="272" spans="1:30">
      <c r="A272">
        <f t="shared" si="12"/>
        <v>20220000</v>
      </c>
      <c r="B272" t="str">
        <f t="shared" si="13"/>
        <v>Hackney41401Persons65+ yrs</v>
      </c>
      <c r="C272" t="str">
        <f t="shared" si="14"/>
        <v>HackneyHip fractures in people aged 65 and over2022/23Persons65+ yrs</v>
      </c>
      <c r="D272">
        <v>41401</v>
      </c>
      <c r="E272" t="s">
        <v>133</v>
      </c>
      <c r="F272" t="s">
        <v>30</v>
      </c>
      <c r="G272" t="s">
        <v>31</v>
      </c>
      <c r="H272" t="s">
        <v>101</v>
      </c>
      <c r="I272" t="s">
        <v>102</v>
      </c>
      <c r="J272" t="s">
        <v>34</v>
      </c>
      <c r="K272" t="s">
        <v>35</v>
      </c>
      <c r="L272" t="s">
        <v>36</v>
      </c>
      <c r="O272" t="s">
        <v>54</v>
      </c>
      <c r="P272">
        <v>475.09284000000002</v>
      </c>
      <c r="Q272">
        <v>384.06466999999998</v>
      </c>
      <c r="R272">
        <v>580.96761000000004</v>
      </c>
      <c r="S272">
        <v>337.96602999999999</v>
      </c>
      <c r="T272">
        <v>646.21335999999997</v>
      </c>
      <c r="U272">
        <v>95</v>
      </c>
      <c r="V272">
        <v>22566</v>
      </c>
      <c r="W272" t="s">
        <v>103</v>
      </c>
      <c r="X272" t="s">
        <v>61</v>
      </c>
      <c r="Y272" t="s">
        <v>42</v>
      </c>
      <c r="Z272" t="s">
        <v>39</v>
      </c>
      <c r="AA272">
        <v>20220000</v>
      </c>
      <c r="AD272" t="s">
        <v>40</v>
      </c>
    </row>
    <row r="273" spans="1:30">
      <c r="A273">
        <f t="shared" si="12"/>
        <v>20220000</v>
      </c>
      <c r="B273" t="str">
        <f t="shared" si="13"/>
        <v>Merton41401Persons65+ yrs</v>
      </c>
      <c r="C273" t="str">
        <f t="shared" si="14"/>
        <v>MertonHip fractures in people aged 65 and over2022/23Persons65+ yrs</v>
      </c>
      <c r="D273">
        <v>41401</v>
      </c>
      <c r="E273" t="s">
        <v>133</v>
      </c>
      <c r="F273" t="s">
        <v>30</v>
      </c>
      <c r="G273" t="s">
        <v>31</v>
      </c>
      <c r="H273" t="s">
        <v>108</v>
      </c>
      <c r="I273" t="s">
        <v>109</v>
      </c>
      <c r="J273" t="s">
        <v>34</v>
      </c>
      <c r="K273" t="s">
        <v>35</v>
      </c>
      <c r="L273" t="s">
        <v>36</v>
      </c>
      <c r="O273" t="s">
        <v>54</v>
      </c>
      <c r="P273">
        <v>474.08125999999999</v>
      </c>
      <c r="Q273">
        <v>397.11403999999999</v>
      </c>
      <c r="R273">
        <v>561.59478000000001</v>
      </c>
      <c r="S273">
        <v>357.32987000000003</v>
      </c>
      <c r="T273">
        <v>615.01941999999997</v>
      </c>
      <c r="U273">
        <v>135</v>
      </c>
      <c r="V273">
        <v>27829</v>
      </c>
      <c r="X273" t="s">
        <v>61</v>
      </c>
      <c r="Y273" t="s">
        <v>42</v>
      </c>
      <c r="Z273" t="s">
        <v>39</v>
      </c>
      <c r="AA273">
        <v>20220000</v>
      </c>
      <c r="AD273" t="s">
        <v>40</v>
      </c>
    </row>
    <row r="274" spans="1:30">
      <c r="A274">
        <f t="shared" si="12"/>
        <v>20220000</v>
      </c>
      <c r="B274" t="str">
        <f t="shared" si="13"/>
        <v>Westminster41401Persons65+ yrs</v>
      </c>
      <c r="C274" t="str">
        <f t="shared" si="14"/>
        <v>WestminsterHip fractures in people aged 65 and over2022/23Persons65+ yrs</v>
      </c>
      <c r="D274">
        <v>41401</v>
      </c>
      <c r="E274" t="s">
        <v>133</v>
      </c>
      <c r="F274" t="s">
        <v>30</v>
      </c>
      <c r="G274" t="s">
        <v>31</v>
      </c>
      <c r="H274" t="s">
        <v>99</v>
      </c>
      <c r="I274" t="s">
        <v>100</v>
      </c>
      <c r="J274" t="s">
        <v>34</v>
      </c>
      <c r="K274" t="s">
        <v>35</v>
      </c>
      <c r="L274" t="s">
        <v>36</v>
      </c>
      <c r="O274" t="s">
        <v>54</v>
      </c>
      <c r="P274">
        <v>456.25382999999999</v>
      </c>
      <c r="Q274">
        <v>376.59235000000001</v>
      </c>
      <c r="R274">
        <v>547.76571000000001</v>
      </c>
      <c r="S274">
        <v>335.79367999999999</v>
      </c>
      <c r="T274">
        <v>603.87152000000003</v>
      </c>
      <c r="U274">
        <v>115</v>
      </c>
      <c r="V274">
        <v>25498</v>
      </c>
      <c r="X274" t="s">
        <v>61</v>
      </c>
      <c r="Y274" t="s">
        <v>38</v>
      </c>
      <c r="Z274" t="s">
        <v>39</v>
      </c>
      <c r="AA274">
        <v>20220000</v>
      </c>
      <c r="AD274" t="s">
        <v>40</v>
      </c>
    </row>
    <row r="275" spans="1:30">
      <c r="A275">
        <f t="shared" si="12"/>
        <v>20220000</v>
      </c>
      <c r="B275" t="str">
        <f t="shared" si="13"/>
        <v>Ealing41401Persons65+ yrs</v>
      </c>
      <c r="C275" t="str">
        <f t="shared" si="14"/>
        <v>EalingHip fractures in people aged 65 and over2022/23Persons65+ yrs</v>
      </c>
      <c r="D275">
        <v>41401</v>
      </c>
      <c r="E275" t="s">
        <v>133</v>
      </c>
      <c r="F275" t="s">
        <v>30</v>
      </c>
      <c r="G275" t="s">
        <v>31</v>
      </c>
      <c r="H275" t="s">
        <v>62</v>
      </c>
      <c r="I275" t="s">
        <v>63</v>
      </c>
      <c r="J275" t="s">
        <v>34</v>
      </c>
      <c r="K275" t="s">
        <v>35</v>
      </c>
      <c r="L275" t="s">
        <v>36</v>
      </c>
      <c r="O275" t="s">
        <v>54</v>
      </c>
      <c r="P275">
        <v>452.26864</v>
      </c>
      <c r="Q275">
        <v>391.82776999999999</v>
      </c>
      <c r="R275">
        <v>519.36544000000004</v>
      </c>
      <c r="S275">
        <v>359.91588999999999</v>
      </c>
      <c r="T275">
        <v>559.91228000000001</v>
      </c>
      <c r="U275">
        <v>200</v>
      </c>
      <c r="V275">
        <v>46090</v>
      </c>
      <c r="X275" t="s">
        <v>61</v>
      </c>
      <c r="Y275" t="s">
        <v>38</v>
      </c>
      <c r="Z275" t="s">
        <v>39</v>
      </c>
      <c r="AA275">
        <v>20220000</v>
      </c>
      <c r="AD275" t="s">
        <v>40</v>
      </c>
    </row>
    <row r="276" spans="1:30">
      <c r="A276">
        <f t="shared" si="12"/>
        <v>20220000</v>
      </c>
      <c r="B276" t="str">
        <f t="shared" si="13"/>
        <v>Haringey41401Persons65+ yrs</v>
      </c>
      <c r="C276" t="str">
        <f t="shared" si="14"/>
        <v>HaringeyHip fractures in people aged 65 and over2022/23Persons65+ yrs</v>
      </c>
      <c r="D276">
        <v>41401</v>
      </c>
      <c r="E276" t="s">
        <v>133</v>
      </c>
      <c r="F276" t="s">
        <v>30</v>
      </c>
      <c r="G276" t="s">
        <v>31</v>
      </c>
      <c r="H276" t="s">
        <v>116</v>
      </c>
      <c r="I276" t="s">
        <v>117</v>
      </c>
      <c r="J276" t="s">
        <v>34</v>
      </c>
      <c r="K276" t="s">
        <v>35</v>
      </c>
      <c r="L276" t="s">
        <v>36</v>
      </c>
      <c r="O276" t="s">
        <v>54</v>
      </c>
      <c r="P276">
        <v>452.21123999999998</v>
      </c>
      <c r="Q276">
        <v>374.78588000000002</v>
      </c>
      <c r="R276">
        <v>540.84324000000004</v>
      </c>
      <c r="S276">
        <v>335.00706000000002</v>
      </c>
      <c r="T276">
        <v>595.10410999999999</v>
      </c>
      <c r="U276">
        <v>120</v>
      </c>
      <c r="V276">
        <v>28609</v>
      </c>
      <c r="X276" t="s">
        <v>61</v>
      </c>
      <c r="Y276" t="s">
        <v>38</v>
      </c>
      <c r="Z276" t="s">
        <v>39</v>
      </c>
      <c r="AA276">
        <v>20220000</v>
      </c>
      <c r="AD276" t="s">
        <v>40</v>
      </c>
    </row>
    <row r="277" spans="1:30">
      <c r="A277">
        <f t="shared" si="12"/>
        <v>20220000</v>
      </c>
      <c r="B277" t="str">
        <f t="shared" si="13"/>
        <v>Harrow41401Persons65+ yrs</v>
      </c>
      <c r="C277" t="str">
        <f t="shared" si="14"/>
        <v>HarrowHip fractures in people aged 65 and over2022/23Persons65+ yrs</v>
      </c>
      <c r="D277">
        <v>41401</v>
      </c>
      <c r="E277" t="s">
        <v>133</v>
      </c>
      <c r="F277" t="s">
        <v>30</v>
      </c>
      <c r="G277" t="s">
        <v>31</v>
      </c>
      <c r="H277" t="s">
        <v>64</v>
      </c>
      <c r="I277" t="s">
        <v>65</v>
      </c>
      <c r="J277" t="s">
        <v>34</v>
      </c>
      <c r="K277" t="s">
        <v>35</v>
      </c>
      <c r="L277" t="s">
        <v>36</v>
      </c>
      <c r="O277" t="s">
        <v>54</v>
      </c>
      <c r="P277">
        <v>449.14546000000001</v>
      </c>
      <c r="Q277">
        <v>387.34057000000001</v>
      </c>
      <c r="R277">
        <v>517.98090000000002</v>
      </c>
      <c r="S277">
        <v>354.80207000000001</v>
      </c>
      <c r="T277">
        <v>559.63658999999996</v>
      </c>
      <c r="U277">
        <v>190</v>
      </c>
      <c r="V277">
        <v>41194</v>
      </c>
      <c r="X277" t="s">
        <v>61</v>
      </c>
      <c r="Y277" t="s">
        <v>38</v>
      </c>
      <c r="Z277" t="s">
        <v>39</v>
      </c>
      <c r="AA277">
        <v>20220000</v>
      </c>
      <c r="AD277" t="s">
        <v>40</v>
      </c>
    </row>
    <row r="278" spans="1:30">
      <c r="A278">
        <f t="shared" si="12"/>
        <v>20220000</v>
      </c>
      <c r="B278" t="str">
        <f t="shared" si="13"/>
        <v>Tower Hamlets41401Persons65+ yrs</v>
      </c>
      <c r="C278" t="str">
        <f t="shared" si="14"/>
        <v>Tower HamletsHip fractures in people aged 65 and over2022/23Persons65+ yrs</v>
      </c>
      <c r="D278">
        <v>41401</v>
      </c>
      <c r="E278" t="s">
        <v>133</v>
      </c>
      <c r="F278" t="s">
        <v>30</v>
      </c>
      <c r="G278" t="s">
        <v>31</v>
      </c>
      <c r="H278" t="s">
        <v>104</v>
      </c>
      <c r="I278" t="s">
        <v>105</v>
      </c>
      <c r="J278" t="s">
        <v>34</v>
      </c>
      <c r="K278" t="s">
        <v>35</v>
      </c>
      <c r="L278" t="s">
        <v>36</v>
      </c>
      <c r="O278" t="s">
        <v>54</v>
      </c>
      <c r="P278">
        <v>433.05286000000001</v>
      </c>
      <c r="Q278">
        <v>337.73752999999999</v>
      </c>
      <c r="R278">
        <v>546.80142000000001</v>
      </c>
      <c r="S278">
        <v>290.59737999999999</v>
      </c>
      <c r="T278">
        <v>617.63652000000002</v>
      </c>
      <c r="U278">
        <v>70</v>
      </c>
      <c r="V278">
        <v>18400</v>
      </c>
      <c r="X278" t="s">
        <v>61</v>
      </c>
      <c r="Y278" t="s">
        <v>38</v>
      </c>
      <c r="Z278" t="s">
        <v>39</v>
      </c>
      <c r="AA278">
        <v>20220000</v>
      </c>
      <c r="AD278" t="s">
        <v>40</v>
      </c>
    </row>
    <row r="279" spans="1:30">
      <c r="A279">
        <f t="shared" si="12"/>
        <v>20220000</v>
      </c>
      <c r="B279" t="str">
        <f t="shared" si="13"/>
        <v>Brent41401Persons65+ yrs</v>
      </c>
      <c r="C279" t="str">
        <f t="shared" si="14"/>
        <v>BrentHip fractures in people aged 65 and over2022/23Persons65+ yrs</v>
      </c>
      <c r="D279">
        <v>41401</v>
      </c>
      <c r="E279" t="s">
        <v>133</v>
      </c>
      <c r="F279" t="s">
        <v>30</v>
      </c>
      <c r="G279" t="s">
        <v>31</v>
      </c>
      <c r="H279" t="s">
        <v>68</v>
      </c>
      <c r="I279" t="s">
        <v>69</v>
      </c>
      <c r="J279" t="s">
        <v>34</v>
      </c>
      <c r="K279" t="s">
        <v>35</v>
      </c>
      <c r="L279" t="s">
        <v>36</v>
      </c>
      <c r="O279" t="s">
        <v>54</v>
      </c>
      <c r="P279">
        <v>418.60816999999997</v>
      </c>
      <c r="Q279">
        <v>357.43702000000002</v>
      </c>
      <c r="R279">
        <v>487.20778999999999</v>
      </c>
      <c r="S279">
        <v>325.42700000000002</v>
      </c>
      <c r="T279">
        <v>528.84257000000002</v>
      </c>
      <c r="U279">
        <v>170</v>
      </c>
      <c r="V279">
        <v>40672</v>
      </c>
      <c r="X279" t="s">
        <v>61</v>
      </c>
      <c r="Y279" t="s">
        <v>38</v>
      </c>
      <c r="Z279" t="s">
        <v>39</v>
      </c>
      <c r="AA279">
        <v>20220000</v>
      </c>
      <c r="AD279" t="s">
        <v>40</v>
      </c>
    </row>
    <row r="280" spans="1:30">
      <c r="A280">
        <f t="shared" si="12"/>
        <v>20220000</v>
      </c>
      <c r="B280" t="str">
        <f t="shared" si="13"/>
        <v>Waltham Forest41401Persons65+ yrs</v>
      </c>
      <c r="C280" t="str">
        <f t="shared" si="14"/>
        <v>Waltham ForestHip fractures in people aged 65 and over2022/23Persons65+ yrs</v>
      </c>
      <c r="D280">
        <v>41401</v>
      </c>
      <c r="E280" t="s">
        <v>133</v>
      </c>
      <c r="F280" t="s">
        <v>30</v>
      </c>
      <c r="G280" t="s">
        <v>31</v>
      </c>
      <c r="H280" t="s">
        <v>114</v>
      </c>
      <c r="I280" t="s">
        <v>115</v>
      </c>
      <c r="J280" t="s">
        <v>34</v>
      </c>
      <c r="K280" t="s">
        <v>35</v>
      </c>
      <c r="L280" t="s">
        <v>36</v>
      </c>
      <c r="O280" t="s">
        <v>54</v>
      </c>
      <c r="P280">
        <v>405.11471999999998</v>
      </c>
      <c r="Q280">
        <v>333.87673999999998</v>
      </c>
      <c r="R280">
        <v>487.00004000000001</v>
      </c>
      <c r="S280">
        <v>297.41226999999998</v>
      </c>
      <c r="T280">
        <v>537.21655999999996</v>
      </c>
      <c r="U280">
        <v>115</v>
      </c>
      <c r="V280">
        <v>29105</v>
      </c>
      <c r="X280" t="s">
        <v>61</v>
      </c>
      <c r="Y280" t="s">
        <v>38</v>
      </c>
      <c r="Z280" t="s">
        <v>39</v>
      </c>
      <c r="AA280">
        <v>20220000</v>
      </c>
      <c r="AD280" t="s">
        <v>40</v>
      </c>
    </row>
    <row r="281" spans="1:30">
      <c r="A281">
        <f t="shared" si="12"/>
        <v>20220000</v>
      </c>
      <c r="B281" t="str">
        <f t="shared" si="13"/>
        <v>Newham41401Persons65+ yrs</v>
      </c>
      <c r="C281" t="str">
        <f t="shared" si="14"/>
        <v>NewhamHip fractures in people aged 65 and over2022/23Persons65+ yrs</v>
      </c>
      <c r="D281">
        <v>41401</v>
      </c>
      <c r="E281" t="s">
        <v>133</v>
      </c>
      <c r="F281" t="s">
        <v>30</v>
      </c>
      <c r="G281" t="s">
        <v>31</v>
      </c>
      <c r="H281" t="s">
        <v>122</v>
      </c>
      <c r="I281" t="s">
        <v>123</v>
      </c>
      <c r="J281" t="s">
        <v>34</v>
      </c>
      <c r="K281" t="s">
        <v>35</v>
      </c>
      <c r="L281" t="s">
        <v>36</v>
      </c>
      <c r="O281" t="s">
        <v>54</v>
      </c>
      <c r="P281">
        <v>386.65201000000002</v>
      </c>
      <c r="Q281">
        <v>309.40773999999999</v>
      </c>
      <c r="R281">
        <v>477.17944999999997</v>
      </c>
      <c r="S281">
        <v>270.56009999999998</v>
      </c>
      <c r="T281">
        <v>533.14133000000004</v>
      </c>
      <c r="U281">
        <v>90</v>
      </c>
      <c r="V281">
        <v>26261</v>
      </c>
      <c r="X281" t="s">
        <v>61</v>
      </c>
      <c r="Y281" t="s">
        <v>38</v>
      </c>
      <c r="Z281" t="s">
        <v>39</v>
      </c>
      <c r="AA281">
        <v>20220000</v>
      </c>
      <c r="AD281" t="s">
        <v>40</v>
      </c>
    </row>
    <row r="282" spans="1:30">
      <c r="A282">
        <f t="shared" si="12"/>
        <v>20110000</v>
      </c>
      <c r="B282" t="str">
        <f t="shared" si="13"/>
        <v>Richmond90280Persons18+ yrs</v>
      </c>
      <c r="C282" t="str">
        <f t="shared" si="14"/>
        <v>RichmondSocial Isolation: percentage of adult social care users who have as much social contact as they would like2011/12Persons18+ yrs</v>
      </c>
      <c r="D282">
        <v>90280</v>
      </c>
      <c r="E282" t="s">
        <v>134</v>
      </c>
      <c r="F282" t="s">
        <v>30</v>
      </c>
      <c r="G282" t="s">
        <v>31</v>
      </c>
      <c r="H282" t="s">
        <v>32</v>
      </c>
      <c r="I282" t="s">
        <v>33</v>
      </c>
      <c r="J282" t="s">
        <v>34</v>
      </c>
      <c r="K282" t="s">
        <v>35</v>
      </c>
      <c r="L282" t="s">
        <v>135</v>
      </c>
      <c r="O282" t="s">
        <v>41</v>
      </c>
      <c r="P282">
        <v>40.9</v>
      </c>
      <c r="Q282">
        <v>36.9</v>
      </c>
      <c r="R282">
        <v>44.9</v>
      </c>
      <c r="V282">
        <v>420</v>
      </c>
      <c r="Y282" t="s">
        <v>42</v>
      </c>
      <c r="Z282" t="s">
        <v>39</v>
      </c>
      <c r="AA282">
        <v>20110000</v>
      </c>
      <c r="AD282" t="s">
        <v>40</v>
      </c>
    </row>
    <row r="283" spans="1:30">
      <c r="A283">
        <f t="shared" si="12"/>
        <v>20120000</v>
      </c>
      <c r="B283" t="str">
        <f t="shared" si="13"/>
        <v>Richmond90280Persons18+ yrs</v>
      </c>
      <c r="C283" t="str">
        <f t="shared" si="14"/>
        <v>RichmondSocial Isolation: percentage of adult social care users who have as much social contact as they would like2012/13Persons18+ yrs</v>
      </c>
      <c r="D283">
        <v>90280</v>
      </c>
      <c r="E283" t="s">
        <v>134</v>
      </c>
      <c r="F283" t="s">
        <v>30</v>
      </c>
      <c r="G283" t="s">
        <v>31</v>
      </c>
      <c r="H283" t="s">
        <v>32</v>
      </c>
      <c r="I283" t="s">
        <v>33</v>
      </c>
      <c r="J283" t="s">
        <v>34</v>
      </c>
      <c r="K283" t="s">
        <v>35</v>
      </c>
      <c r="L283" t="s">
        <v>135</v>
      </c>
      <c r="O283" t="s">
        <v>43</v>
      </c>
      <c r="P283">
        <v>45.9</v>
      </c>
      <c r="Q283">
        <v>41</v>
      </c>
      <c r="R283">
        <v>50.8</v>
      </c>
      <c r="V283">
        <v>390</v>
      </c>
      <c r="Y283" t="s">
        <v>42</v>
      </c>
      <c r="Z283" t="s">
        <v>39</v>
      </c>
      <c r="AA283">
        <v>20120000</v>
      </c>
      <c r="AD283" t="s">
        <v>40</v>
      </c>
    </row>
    <row r="284" spans="1:30">
      <c r="A284">
        <f t="shared" si="12"/>
        <v>20130000</v>
      </c>
      <c r="B284" t="str">
        <f t="shared" si="13"/>
        <v>Richmond90280Persons18+ yrs</v>
      </c>
      <c r="C284" t="str">
        <f t="shared" si="14"/>
        <v>RichmondSocial Isolation: percentage of adult social care users who have as much social contact as they would like2013/14Persons18+ yrs</v>
      </c>
      <c r="D284">
        <v>90280</v>
      </c>
      <c r="E284" t="s">
        <v>134</v>
      </c>
      <c r="F284" t="s">
        <v>30</v>
      </c>
      <c r="G284" t="s">
        <v>31</v>
      </c>
      <c r="H284" t="s">
        <v>32</v>
      </c>
      <c r="I284" t="s">
        <v>33</v>
      </c>
      <c r="J284" t="s">
        <v>34</v>
      </c>
      <c r="K284" t="s">
        <v>35</v>
      </c>
      <c r="L284" t="s">
        <v>135</v>
      </c>
      <c r="O284" t="s">
        <v>44</v>
      </c>
      <c r="P284">
        <v>43.4</v>
      </c>
      <c r="Q284">
        <v>38.200000000000003</v>
      </c>
      <c r="R284">
        <v>48.6</v>
      </c>
      <c r="V284">
        <v>295</v>
      </c>
      <c r="Y284" t="s">
        <v>42</v>
      </c>
      <c r="Z284" t="s">
        <v>39</v>
      </c>
      <c r="AA284">
        <v>20130000</v>
      </c>
      <c r="AD284" t="s">
        <v>40</v>
      </c>
    </row>
    <row r="285" spans="1:30">
      <c r="A285">
        <f t="shared" si="12"/>
        <v>20140000</v>
      </c>
      <c r="B285" t="str">
        <f t="shared" si="13"/>
        <v>Richmond90280Persons18+ yrs</v>
      </c>
      <c r="C285" t="str">
        <f t="shared" si="14"/>
        <v>RichmondSocial Isolation: percentage of adult social care users who have as much social contact as they would like2014/15Persons18+ yrs</v>
      </c>
      <c r="D285">
        <v>90280</v>
      </c>
      <c r="E285" t="s">
        <v>134</v>
      </c>
      <c r="F285" t="s">
        <v>30</v>
      </c>
      <c r="G285" t="s">
        <v>31</v>
      </c>
      <c r="H285" t="s">
        <v>32</v>
      </c>
      <c r="I285" t="s">
        <v>33</v>
      </c>
      <c r="J285" t="s">
        <v>34</v>
      </c>
      <c r="K285" t="s">
        <v>35</v>
      </c>
      <c r="L285" t="s">
        <v>135</v>
      </c>
      <c r="O285" t="s">
        <v>45</v>
      </c>
      <c r="P285">
        <v>43.1</v>
      </c>
      <c r="Q285">
        <v>39.5</v>
      </c>
      <c r="R285">
        <v>46.7</v>
      </c>
      <c r="V285">
        <v>525</v>
      </c>
      <c r="Y285" t="s">
        <v>42</v>
      </c>
      <c r="Z285" t="s">
        <v>39</v>
      </c>
      <c r="AA285">
        <v>20140000</v>
      </c>
      <c r="AD285" t="s">
        <v>40</v>
      </c>
    </row>
    <row r="286" spans="1:30">
      <c r="A286">
        <f t="shared" si="12"/>
        <v>20150000</v>
      </c>
      <c r="B286" t="str">
        <f t="shared" si="13"/>
        <v>Richmond90280Persons18+ yrs</v>
      </c>
      <c r="C286" t="str">
        <f t="shared" si="14"/>
        <v>RichmondSocial Isolation: percentage of adult social care users who have as much social contact as they would like2015/16Persons18+ yrs</v>
      </c>
      <c r="D286">
        <v>90280</v>
      </c>
      <c r="E286" t="s">
        <v>134</v>
      </c>
      <c r="F286" t="s">
        <v>30</v>
      </c>
      <c r="G286" t="s">
        <v>31</v>
      </c>
      <c r="H286" t="s">
        <v>32</v>
      </c>
      <c r="I286" t="s">
        <v>33</v>
      </c>
      <c r="J286" t="s">
        <v>34</v>
      </c>
      <c r="K286" t="s">
        <v>35</v>
      </c>
      <c r="L286" t="s">
        <v>135</v>
      </c>
      <c r="O286" t="s">
        <v>46</v>
      </c>
      <c r="P286">
        <v>49.7</v>
      </c>
      <c r="Q286">
        <v>45.176637424842902</v>
      </c>
      <c r="R286">
        <v>54.228278683255098</v>
      </c>
      <c r="V286">
        <v>465</v>
      </c>
      <c r="Y286" t="s">
        <v>42</v>
      </c>
      <c r="Z286" t="s">
        <v>39</v>
      </c>
      <c r="AA286">
        <v>20150000</v>
      </c>
      <c r="AD286" t="s">
        <v>40</v>
      </c>
    </row>
    <row r="287" spans="1:30">
      <c r="A287">
        <f t="shared" si="12"/>
        <v>20160000</v>
      </c>
      <c r="B287" t="str">
        <f t="shared" si="13"/>
        <v>Richmond90280Persons18+ yrs</v>
      </c>
      <c r="C287" t="str">
        <f t="shared" si="14"/>
        <v>RichmondSocial Isolation: percentage of adult social care users who have as much social contact as they would like2016/17Persons18+ yrs</v>
      </c>
      <c r="D287">
        <v>90280</v>
      </c>
      <c r="E287" t="s">
        <v>134</v>
      </c>
      <c r="F287" t="s">
        <v>30</v>
      </c>
      <c r="G287" t="s">
        <v>31</v>
      </c>
      <c r="H287" t="s">
        <v>32</v>
      </c>
      <c r="I287" t="s">
        <v>33</v>
      </c>
      <c r="J287" t="s">
        <v>34</v>
      </c>
      <c r="K287" t="s">
        <v>35</v>
      </c>
      <c r="L287" t="s">
        <v>135</v>
      </c>
      <c r="O287" t="s">
        <v>47</v>
      </c>
      <c r="P287">
        <v>48.2</v>
      </c>
      <c r="Q287">
        <v>44.4</v>
      </c>
      <c r="R287">
        <v>52</v>
      </c>
      <c r="V287">
        <v>480</v>
      </c>
      <c r="Y287" t="s">
        <v>42</v>
      </c>
      <c r="Z287" t="s">
        <v>39</v>
      </c>
      <c r="AA287">
        <v>20160000</v>
      </c>
      <c r="AD287" t="s">
        <v>40</v>
      </c>
    </row>
    <row r="288" spans="1:30">
      <c r="A288">
        <f t="shared" si="12"/>
        <v>20170000</v>
      </c>
      <c r="B288" t="str">
        <f t="shared" si="13"/>
        <v>Richmond90280Persons18+ yrs</v>
      </c>
      <c r="C288" t="str">
        <f t="shared" si="14"/>
        <v>RichmondSocial Isolation: percentage of adult social care users who have as much social contact as they would like2017/18Persons18+ yrs</v>
      </c>
      <c r="D288">
        <v>90280</v>
      </c>
      <c r="E288" t="s">
        <v>134</v>
      </c>
      <c r="F288" t="s">
        <v>30</v>
      </c>
      <c r="G288" t="s">
        <v>31</v>
      </c>
      <c r="H288" t="s">
        <v>32</v>
      </c>
      <c r="I288" t="s">
        <v>33</v>
      </c>
      <c r="J288" t="s">
        <v>34</v>
      </c>
      <c r="K288" t="s">
        <v>35</v>
      </c>
      <c r="L288" t="s">
        <v>135</v>
      </c>
      <c r="O288" t="s">
        <v>48</v>
      </c>
      <c r="P288">
        <v>41.5</v>
      </c>
      <c r="Q288">
        <v>36.700000000000003</v>
      </c>
      <c r="R288">
        <v>46.3</v>
      </c>
      <c r="V288">
        <v>370</v>
      </c>
      <c r="Y288" t="s">
        <v>42</v>
      </c>
      <c r="Z288" t="s">
        <v>39</v>
      </c>
      <c r="AA288">
        <v>20170000</v>
      </c>
      <c r="AD288" t="s">
        <v>40</v>
      </c>
    </row>
    <row r="289" spans="1:30">
      <c r="A289">
        <f t="shared" si="12"/>
        <v>20180000</v>
      </c>
      <c r="B289" t="str">
        <f t="shared" si="13"/>
        <v>Richmond90280Persons18+ yrs</v>
      </c>
      <c r="C289" t="str">
        <f t="shared" si="14"/>
        <v>RichmondSocial Isolation: percentage of adult social care users who have as much social contact as they would like2018/19Persons18+ yrs</v>
      </c>
      <c r="D289">
        <v>90280</v>
      </c>
      <c r="E289" t="s">
        <v>134</v>
      </c>
      <c r="F289" t="s">
        <v>30</v>
      </c>
      <c r="G289" t="s">
        <v>31</v>
      </c>
      <c r="H289" t="s">
        <v>32</v>
      </c>
      <c r="I289" t="s">
        <v>33</v>
      </c>
      <c r="J289" t="s">
        <v>34</v>
      </c>
      <c r="K289" t="s">
        <v>35</v>
      </c>
      <c r="L289" t="s">
        <v>135</v>
      </c>
      <c r="O289" t="s">
        <v>50</v>
      </c>
      <c r="P289">
        <v>47.9</v>
      </c>
      <c r="Q289">
        <v>43.6</v>
      </c>
      <c r="R289">
        <v>52.2</v>
      </c>
      <c r="U289">
        <v>830</v>
      </c>
      <c r="V289">
        <v>1730</v>
      </c>
      <c r="Y289" t="s">
        <v>42</v>
      </c>
      <c r="Z289" t="s">
        <v>39</v>
      </c>
      <c r="AA289">
        <v>20180000</v>
      </c>
      <c r="AD289" t="s">
        <v>40</v>
      </c>
    </row>
    <row r="290" spans="1:30">
      <c r="A290">
        <f t="shared" si="12"/>
        <v>20190000</v>
      </c>
      <c r="B290" t="str">
        <f t="shared" si="13"/>
        <v>Richmond90280Persons18+ yrs</v>
      </c>
      <c r="C290" t="str">
        <f t="shared" si="14"/>
        <v>RichmondSocial Isolation: percentage of adult social care users who have as much social contact as they would like2019/20Persons18+ yrs</v>
      </c>
      <c r="D290">
        <v>90280</v>
      </c>
      <c r="E290" t="s">
        <v>134</v>
      </c>
      <c r="F290" t="s">
        <v>30</v>
      </c>
      <c r="G290" t="s">
        <v>31</v>
      </c>
      <c r="H290" t="s">
        <v>32</v>
      </c>
      <c r="I290" t="s">
        <v>33</v>
      </c>
      <c r="J290" t="s">
        <v>34</v>
      </c>
      <c r="K290" t="s">
        <v>35</v>
      </c>
      <c r="L290" t="s">
        <v>135</v>
      </c>
      <c r="O290" t="s">
        <v>51</v>
      </c>
      <c r="P290">
        <v>48.9</v>
      </c>
      <c r="Q290">
        <v>44.2</v>
      </c>
      <c r="R290">
        <v>53.6</v>
      </c>
      <c r="U290">
        <v>815</v>
      </c>
      <c r="V290">
        <v>1665</v>
      </c>
      <c r="Y290" t="s">
        <v>42</v>
      </c>
      <c r="Z290" t="s">
        <v>39</v>
      </c>
      <c r="AA290">
        <v>20190000</v>
      </c>
      <c r="AD290" t="s">
        <v>40</v>
      </c>
    </row>
    <row r="291" spans="1:30">
      <c r="A291">
        <f t="shared" si="12"/>
        <v>20210000</v>
      </c>
      <c r="B291" t="str">
        <f t="shared" si="13"/>
        <v>Richmond90280Persons18+ yrs</v>
      </c>
      <c r="C291" t="str">
        <f t="shared" si="14"/>
        <v>RichmondSocial Isolation: percentage of adult social care users who have as much social contact as they would like2021/22Persons18+ yrs</v>
      </c>
      <c r="D291">
        <v>90280</v>
      </c>
      <c r="E291" t="s">
        <v>134</v>
      </c>
      <c r="F291" t="s">
        <v>30</v>
      </c>
      <c r="G291" t="s">
        <v>31</v>
      </c>
      <c r="H291" t="s">
        <v>32</v>
      </c>
      <c r="I291" t="s">
        <v>33</v>
      </c>
      <c r="J291" t="s">
        <v>34</v>
      </c>
      <c r="K291" t="s">
        <v>35</v>
      </c>
      <c r="L291" t="s">
        <v>135</v>
      </c>
      <c r="O291" t="s">
        <v>53</v>
      </c>
      <c r="P291">
        <v>42.8</v>
      </c>
      <c r="Q291">
        <v>37.700000000000003</v>
      </c>
      <c r="R291">
        <v>47.9</v>
      </c>
      <c r="U291">
        <v>680</v>
      </c>
      <c r="V291">
        <v>1590</v>
      </c>
      <c r="Y291" t="s">
        <v>42</v>
      </c>
      <c r="Z291" t="s">
        <v>39</v>
      </c>
      <c r="AA291">
        <v>20210000</v>
      </c>
      <c r="AD291" t="s">
        <v>40</v>
      </c>
    </row>
    <row r="292" spans="1:30">
      <c r="A292">
        <f t="shared" si="12"/>
        <v>20110000</v>
      </c>
      <c r="B292" t="str">
        <f t="shared" si="13"/>
        <v>England90280Persons18+ yrs</v>
      </c>
      <c r="C292" t="str">
        <f t="shared" si="14"/>
        <v>EnglandSocial Isolation: percentage of adult social care users who have as much social contact as they would like2011/12Persons18+ yrs</v>
      </c>
      <c r="D292">
        <v>90280</v>
      </c>
      <c r="E292" t="s">
        <v>134</v>
      </c>
      <c r="F292" t="s">
        <v>30</v>
      </c>
      <c r="G292" t="s">
        <v>31</v>
      </c>
      <c r="H292" t="s">
        <v>30</v>
      </c>
      <c r="I292" t="s">
        <v>31</v>
      </c>
      <c r="J292" t="s">
        <v>31</v>
      </c>
      <c r="K292" t="s">
        <v>35</v>
      </c>
      <c r="L292" t="s">
        <v>135</v>
      </c>
      <c r="O292" t="s">
        <v>41</v>
      </c>
      <c r="P292">
        <v>42.3</v>
      </c>
      <c r="Q292">
        <v>41.8</v>
      </c>
      <c r="R292">
        <v>42.8</v>
      </c>
      <c r="V292">
        <v>63860</v>
      </c>
      <c r="Y292" t="s">
        <v>42</v>
      </c>
      <c r="Z292" t="s">
        <v>39</v>
      </c>
      <c r="AA292">
        <v>20110000</v>
      </c>
      <c r="AD292" t="s">
        <v>40</v>
      </c>
    </row>
    <row r="293" spans="1:30">
      <c r="A293">
        <f t="shared" si="12"/>
        <v>20120000</v>
      </c>
      <c r="B293" t="str">
        <f t="shared" si="13"/>
        <v>England90280Persons18+ yrs</v>
      </c>
      <c r="C293" t="str">
        <f t="shared" si="14"/>
        <v>EnglandSocial Isolation: percentage of adult social care users who have as much social contact as they would like2012/13Persons18+ yrs</v>
      </c>
      <c r="D293">
        <v>90280</v>
      </c>
      <c r="E293" t="s">
        <v>134</v>
      </c>
      <c r="F293" t="s">
        <v>30</v>
      </c>
      <c r="G293" t="s">
        <v>31</v>
      </c>
      <c r="H293" t="s">
        <v>30</v>
      </c>
      <c r="I293" t="s">
        <v>31</v>
      </c>
      <c r="J293" t="s">
        <v>31</v>
      </c>
      <c r="K293" t="s">
        <v>35</v>
      </c>
      <c r="L293" t="s">
        <v>135</v>
      </c>
      <c r="O293" t="s">
        <v>43</v>
      </c>
      <c r="P293">
        <v>43.2</v>
      </c>
      <c r="Q293">
        <v>42.7</v>
      </c>
      <c r="R293">
        <v>43.7</v>
      </c>
      <c r="V293">
        <v>66820</v>
      </c>
      <c r="Y293" t="s">
        <v>42</v>
      </c>
      <c r="Z293" t="s">
        <v>39</v>
      </c>
      <c r="AA293">
        <v>20120000</v>
      </c>
      <c r="AD293" t="s">
        <v>40</v>
      </c>
    </row>
    <row r="294" spans="1:30">
      <c r="A294">
        <f t="shared" si="12"/>
        <v>20130000</v>
      </c>
      <c r="B294" t="str">
        <f t="shared" si="13"/>
        <v>England90280Persons18+ yrs</v>
      </c>
      <c r="C294" t="str">
        <f t="shared" si="14"/>
        <v>EnglandSocial Isolation: percentage of adult social care users who have as much social contact as they would like2013/14Persons18+ yrs</v>
      </c>
      <c r="D294">
        <v>90280</v>
      </c>
      <c r="E294" t="s">
        <v>134</v>
      </c>
      <c r="F294" t="s">
        <v>30</v>
      </c>
      <c r="G294" t="s">
        <v>31</v>
      </c>
      <c r="H294" t="s">
        <v>30</v>
      </c>
      <c r="I294" t="s">
        <v>31</v>
      </c>
      <c r="J294" t="s">
        <v>31</v>
      </c>
      <c r="K294" t="s">
        <v>35</v>
      </c>
      <c r="L294" t="s">
        <v>135</v>
      </c>
      <c r="O294" t="s">
        <v>44</v>
      </c>
      <c r="P294">
        <v>44.5</v>
      </c>
      <c r="Q294">
        <v>44.1</v>
      </c>
      <c r="R294">
        <v>44.9</v>
      </c>
      <c r="V294">
        <v>71735</v>
      </c>
      <c r="Y294" t="s">
        <v>42</v>
      </c>
      <c r="Z294" t="s">
        <v>39</v>
      </c>
      <c r="AA294">
        <v>20130000</v>
      </c>
      <c r="AD294" t="s">
        <v>40</v>
      </c>
    </row>
    <row r="295" spans="1:30">
      <c r="A295">
        <f t="shared" si="12"/>
        <v>20140000</v>
      </c>
      <c r="B295" t="str">
        <f t="shared" si="13"/>
        <v>England90280Persons18+ yrs</v>
      </c>
      <c r="C295" t="str">
        <f t="shared" si="14"/>
        <v>EnglandSocial Isolation: percentage of adult social care users who have as much social contact as they would like2014/15Persons18+ yrs</v>
      </c>
      <c r="D295">
        <v>90280</v>
      </c>
      <c r="E295" t="s">
        <v>134</v>
      </c>
      <c r="F295" t="s">
        <v>30</v>
      </c>
      <c r="G295" t="s">
        <v>31</v>
      </c>
      <c r="H295" t="s">
        <v>30</v>
      </c>
      <c r="I295" t="s">
        <v>31</v>
      </c>
      <c r="J295" t="s">
        <v>31</v>
      </c>
      <c r="K295" t="s">
        <v>35</v>
      </c>
      <c r="L295" t="s">
        <v>135</v>
      </c>
      <c r="O295" t="s">
        <v>45</v>
      </c>
      <c r="P295">
        <v>44.8</v>
      </c>
      <c r="Q295">
        <v>44.4</v>
      </c>
      <c r="R295">
        <v>45.2</v>
      </c>
      <c r="V295">
        <v>67615</v>
      </c>
      <c r="Y295" t="s">
        <v>42</v>
      </c>
      <c r="Z295" t="s">
        <v>39</v>
      </c>
      <c r="AA295">
        <v>20140000</v>
      </c>
      <c r="AD295" t="s">
        <v>40</v>
      </c>
    </row>
    <row r="296" spans="1:30">
      <c r="A296">
        <f t="shared" si="12"/>
        <v>20150000</v>
      </c>
      <c r="B296" t="str">
        <f t="shared" si="13"/>
        <v>England90280Persons18+ yrs</v>
      </c>
      <c r="C296" t="str">
        <f t="shared" si="14"/>
        <v>EnglandSocial Isolation: percentage of adult social care users who have as much social contact as they would like2015/16Persons18+ yrs</v>
      </c>
      <c r="D296">
        <v>90280</v>
      </c>
      <c r="E296" t="s">
        <v>134</v>
      </c>
      <c r="F296" t="s">
        <v>30</v>
      </c>
      <c r="G296" t="s">
        <v>31</v>
      </c>
      <c r="H296" t="s">
        <v>30</v>
      </c>
      <c r="I296" t="s">
        <v>31</v>
      </c>
      <c r="J296" t="s">
        <v>31</v>
      </c>
      <c r="K296" t="s">
        <v>35</v>
      </c>
      <c r="L296" t="s">
        <v>135</v>
      </c>
      <c r="O296" t="s">
        <v>46</v>
      </c>
      <c r="P296">
        <v>45.4</v>
      </c>
      <c r="Q296">
        <v>45.033366335464102</v>
      </c>
      <c r="R296">
        <v>45.767133233408899</v>
      </c>
      <c r="V296">
        <v>70740</v>
      </c>
      <c r="Y296" t="s">
        <v>42</v>
      </c>
      <c r="Z296" t="s">
        <v>39</v>
      </c>
      <c r="AA296">
        <v>20150000</v>
      </c>
      <c r="AD296" t="s">
        <v>40</v>
      </c>
    </row>
    <row r="297" spans="1:30">
      <c r="A297">
        <f t="shared" si="12"/>
        <v>20160000</v>
      </c>
      <c r="B297" t="str">
        <f t="shared" si="13"/>
        <v>England90280Persons18+ yrs</v>
      </c>
      <c r="C297" t="str">
        <f t="shared" si="14"/>
        <v>EnglandSocial Isolation: percentage of adult social care users who have as much social contact as they would like2016/17Persons18+ yrs</v>
      </c>
      <c r="D297">
        <v>90280</v>
      </c>
      <c r="E297" t="s">
        <v>134</v>
      </c>
      <c r="F297" t="s">
        <v>30</v>
      </c>
      <c r="G297" t="s">
        <v>31</v>
      </c>
      <c r="H297" t="s">
        <v>30</v>
      </c>
      <c r="I297" t="s">
        <v>31</v>
      </c>
      <c r="J297" t="s">
        <v>31</v>
      </c>
      <c r="K297" t="s">
        <v>35</v>
      </c>
      <c r="L297" t="s">
        <v>135</v>
      </c>
      <c r="O297" t="s">
        <v>47</v>
      </c>
      <c r="P297">
        <v>45.4</v>
      </c>
      <c r="Q297">
        <v>45</v>
      </c>
      <c r="R297">
        <v>45.8</v>
      </c>
      <c r="V297">
        <v>70360</v>
      </c>
      <c r="Y297" t="s">
        <v>42</v>
      </c>
      <c r="Z297" t="s">
        <v>39</v>
      </c>
      <c r="AA297">
        <v>20160000</v>
      </c>
      <c r="AD297" t="s">
        <v>40</v>
      </c>
    </row>
    <row r="298" spans="1:30">
      <c r="A298">
        <f t="shared" si="12"/>
        <v>20170000</v>
      </c>
      <c r="B298" t="str">
        <f t="shared" si="13"/>
        <v>England90280Persons18+ yrs</v>
      </c>
      <c r="C298" t="str">
        <f t="shared" si="14"/>
        <v>EnglandSocial Isolation: percentage of adult social care users who have as much social contact as they would like2017/18Persons18+ yrs</v>
      </c>
      <c r="D298">
        <v>90280</v>
      </c>
      <c r="E298" t="s">
        <v>134</v>
      </c>
      <c r="F298" t="s">
        <v>30</v>
      </c>
      <c r="G298" t="s">
        <v>31</v>
      </c>
      <c r="H298" t="s">
        <v>30</v>
      </c>
      <c r="I298" t="s">
        <v>31</v>
      </c>
      <c r="J298" t="s">
        <v>31</v>
      </c>
      <c r="K298" t="s">
        <v>35</v>
      </c>
      <c r="L298" t="s">
        <v>135</v>
      </c>
      <c r="O298" t="s">
        <v>48</v>
      </c>
      <c r="P298">
        <v>46</v>
      </c>
      <c r="Q298">
        <v>45.4</v>
      </c>
      <c r="R298">
        <v>46.6</v>
      </c>
      <c r="V298">
        <v>63045</v>
      </c>
      <c r="Y298" t="s">
        <v>42</v>
      </c>
      <c r="Z298" t="s">
        <v>39</v>
      </c>
      <c r="AA298">
        <v>20170000</v>
      </c>
      <c r="AD298" t="s">
        <v>40</v>
      </c>
    </row>
    <row r="299" spans="1:30">
      <c r="A299">
        <f t="shared" si="12"/>
        <v>20180000</v>
      </c>
      <c r="B299" t="str">
        <f t="shared" si="13"/>
        <v>England90280Persons18+ yrs</v>
      </c>
      <c r="C299" t="str">
        <f t="shared" si="14"/>
        <v>EnglandSocial Isolation: percentage of adult social care users who have as much social contact as they would like2018/19Persons18+ yrs</v>
      </c>
      <c r="D299">
        <v>90280</v>
      </c>
      <c r="E299" t="s">
        <v>134</v>
      </c>
      <c r="F299" t="s">
        <v>30</v>
      </c>
      <c r="G299" t="s">
        <v>31</v>
      </c>
      <c r="H299" t="s">
        <v>30</v>
      </c>
      <c r="I299" t="s">
        <v>31</v>
      </c>
      <c r="J299" t="s">
        <v>31</v>
      </c>
      <c r="K299" t="s">
        <v>35</v>
      </c>
      <c r="L299" t="s">
        <v>135</v>
      </c>
      <c r="O299" t="s">
        <v>50</v>
      </c>
      <c r="P299">
        <v>45.9</v>
      </c>
      <c r="Q299">
        <v>45.4</v>
      </c>
      <c r="R299">
        <v>46.4</v>
      </c>
      <c r="U299">
        <v>290535</v>
      </c>
      <c r="V299">
        <v>632425</v>
      </c>
      <c r="Y299" t="s">
        <v>42</v>
      </c>
      <c r="Z299" t="s">
        <v>39</v>
      </c>
      <c r="AA299">
        <v>20180000</v>
      </c>
      <c r="AD299" t="s">
        <v>40</v>
      </c>
    </row>
    <row r="300" spans="1:30">
      <c r="A300">
        <f t="shared" si="12"/>
        <v>20190000</v>
      </c>
      <c r="B300" t="str">
        <f t="shared" si="13"/>
        <v>England90280Persons18+ yrs</v>
      </c>
      <c r="C300" t="str">
        <f t="shared" si="14"/>
        <v>EnglandSocial Isolation: percentage of adult social care users who have as much social contact as they would like2019/20Persons18+ yrs</v>
      </c>
      <c r="D300">
        <v>90280</v>
      </c>
      <c r="E300" t="s">
        <v>134</v>
      </c>
      <c r="F300" t="s">
        <v>30</v>
      </c>
      <c r="G300" t="s">
        <v>31</v>
      </c>
      <c r="H300" t="s">
        <v>30</v>
      </c>
      <c r="I300" t="s">
        <v>31</v>
      </c>
      <c r="J300" t="s">
        <v>31</v>
      </c>
      <c r="K300" t="s">
        <v>35</v>
      </c>
      <c r="L300" t="s">
        <v>135</v>
      </c>
      <c r="O300" t="s">
        <v>51</v>
      </c>
      <c r="P300">
        <v>45.9</v>
      </c>
      <c r="Q300">
        <v>45.4</v>
      </c>
      <c r="R300">
        <v>46.4</v>
      </c>
      <c r="U300">
        <v>278280</v>
      </c>
      <c r="V300">
        <v>606050</v>
      </c>
      <c r="Y300" t="s">
        <v>42</v>
      </c>
      <c r="Z300" t="s">
        <v>39</v>
      </c>
      <c r="AA300">
        <v>20190000</v>
      </c>
      <c r="AD300" t="s">
        <v>40</v>
      </c>
    </row>
    <row r="301" spans="1:30">
      <c r="A301">
        <f t="shared" si="12"/>
        <v>20210000</v>
      </c>
      <c r="B301" t="str">
        <f t="shared" si="13"/>
        <v>England90280Persons18+ yrs</v>
      </c>
      <c r="C301" t="str">
        <f t="shared" si="14"/>
        <v>EnglandSocial Isolation: percentage of adult social care users who have as much social contact as they would like2021/22Persons18+ yrs</v>
      </c>
      <c r="D301">
        <v>90280</v>
      </c>
      <c r="E301" t="s">
        <v>134</v>
      </c>
      <c r="F301" t="s">
        <v>30</v>
      </c>
      <c r="G301" t="s">
        <v>31</v>
      </c>
      <c r="H301" t="s">
        <v>30</v>
      </c>
      <c r="I301" t="s">
        <v>31</v>
      </c>
      <c r="J301" t="s">
        <v>31</v>
      </c>
      <c r="K301" t="s">
        <v>35</v>
      </c>
      <c r="L301" t="s">
        <v>135</v>
      </c>
      <c r="O301" t="s">
        <v>53</v>
      </c>
      <c r="P301">
        <v>40.6</v>
      </c>
      <c r="Q301">
        <v>40.1</v>
      </c>
      <c r="R301">
        <v>41.1</v>
      </c>
      <c r="U301">
        <v>241805</v>
      </c>
      <c r="V301">
        <v>596150</v>
      </c>
      <c r="Y301" t="s">
        <v>42</v>
      </c>
      <c r="Z301" t="s">
        <v>39</v>
      </c>
      <c r="AA301">
        <v>20210000</v>
      </c>
      <c r="AD301" t="s">
        <v>40</v>
      </c>
    </row>
    <row r="302" spans="1:30">
      <c r="A302">
        <f t="shared" si="12"/>
        <v>20220000</v>
      </c>
      <c r="B302" t="str">
        <f t="shared" si="13"/>
        <v>England90280Persons18+ yrs</v>
      </c>
      <c r="C302" t="str">
        <f t="shared" si="14"/>
        <v>EnglandSocial Isolation: percentage of adult social care users who have as much social contact as they would like2022/23Persons18+ yrs</v>
      </c>
      <c r="D302">
        <v>90280</v>
      </c>
      <c r="E302" t="s">
        <v>134</v>
      </c>
      <c r="F302" t="s">
        <v>30</v>
      </c>
      <c r="G302" t="s">
        <v>31</v>
      </c>
      <c r="H302" t="s">
        <v>30</v>
      </c>
      <c r="I302" t="s">
        <v>31</v>
      </c>
      <c r="J302" t="s">
        <v>31</v>
      </c>
      <c r="K302" t="s">
        <v>35</v>
      </c>
      <c r="L302" t="s">
        <v>135</v>
      </c>
      <c r="O302" t="s">
        <v>54</v>
      </c>
      <c r="P302">
        <v>44.4</v>
      </c>
      <c r="Q302">
        <v>43.9</v>
      </c>
      <c r="R302">
        <v>44.9</v>
      </c>
      <c r="U302">
        <v>262775</v>
      </c>
      <c r="V302">
        <v>592050</v>
      </c>
      <c r="X302" t="s">
        <v>136</v>
      </c>
      <c r="Y302" t="s">
        <v>42</v>
      </c>
      <c r="Z302" t="s">
        <v>39</v>
      </c>
      <c r="AA302">
        <v>20220000</v>
      </c>
      <c r="AD302" t="s">
        <v>40</v>
      </c>
    </row>
    <row r="303" spans="1:30">
      <c r="A303">
        <f t="shared" si="12"/>
        <v>20110000</v>
      </c>
      <c r="B303" t="str">
        <f t="shared" si="13"/>
        <v>London90280Persons18+ yrs</v>
      </c>
      <c r="C303" t="str">
        <f t="shared" si="14"/>
        <v>LondonSocial Isolation: percentage of adult social care users who have as much social contact as they would like2011/12Persons18+ yrs</v>
      </c>
      <c r="D303">
        <v>90280</v>
      </c>
      <c r="E303" t="s">
        <v>134</v>
      </c>
      <c r="F303" t="s">
        <v>30</v>
      </c>
      <c r="G303" t="s">
        <v>31</v>
      </c>
      <c r="H303" t="s">
        <v>56</v>
      </c>
      <c r="I303" t="s">
        <v>57</v>
      </c>
      <c r="J303" t="s">
        <v>58</v>
      </c>
      <c r="K303" t="s">
        <v>35</v>
      </c>
      <c r="L303" t="s">
        <v>135</v>
      </c>
      <c r="O303" t="s">
        <v>41</v>
      </c>
      <c r="P303">
        <v>39.1</v>
      </c>
      <c r="Q303">
        <v>38.200000000000003</v>
      </c>
      <c r="R303">
        <v>40</v>
      </c>
      <c r="V303">
        <v>13465</v>
      </c>
      <c r="Y303" t="s">
        <v>49</v>
      </c>
      <c r="Z303" t="s">
        <v>39</v>
      </c>
      <c r="AA303">
        <v>20110000</v>
      </c>
      <c r="AD303" t="s">
        <v>40</v>
      </c>
    </row>
    <row r="304" spans="1:30">
      <c r="A304">
        <f t="shared" si="12"/>
        <v>20120000</v>
      </c>
      <c r="B304" t="str">
        <f t="shared" si="13"/>
        <v>London90280Persons18+ yrs</v>
      </c>
      <c r="C304" t="str">
        <f t="shared" si="14"/>
        <v>LondonSocial Isolation: percentage of adult social care users who have as much social contact as they would like2012/13Persons18+ yrs</v>
      </c>
      <c r="D304">
        <v>90280</v>
      </c>
      <c r="E304" t="s">
        <v>134</v>
      </c>
      <c r="F304" t="s">
        <v>30</v>
      </c>
      <c r="G304" t="s">
        <v>31</v>
      </c>
      <c r="H304" t="s">
        <v>56</v>
      </c>
      <c r="I304" t="s">
        <v>57</v>
      </c>
      <c r="J304" t="s">
        <v>58</v>
      </c>
      <c r="K304" t="s">
        <v>35</v>
      </c>
      <c r="L304" t="s">
        <v>135</v>
      </c>
      <c r="O304" t="s">
        <v>43</v>
      </c>
      <c r="P304">
        <v>39.799999999999997</v>
      </c>
      <c r="Q304">
        <v>39</v>
      </c>
      <c r="R304">
        <v>40.6</v>
      </c>
      <c r="V304">
        <v>14275</v>
      </c>
      <c r="Y304" t="s">
        <v>49</v>
      </c>
      <c r="Z304" t="s">
        <v>39</v>
      </c>
      <c r="AA304">
        <v>20120000</v>
      </c>
      <c r="AD304" t="s">
        <v>40</v>
      </c>
    </row>
    <row r="305" spans="1:30">
      <c r="A305">
        <f t="shared" si="12"/>
        <v>20130000</v>
      </c>
      <c r="B305" t="str">
        <f t="shared" si="13"/>
        <v>London90280Persons18+ yrs</v>
      </c>
      <c r="C305" t="str">
        <f t="shared" si="14"/>
        <v>LondonSocial Isolation: percentage of adult social care users who have as much social contact as they would like2013/14Persons18+ yrs</v>
      </c>
      <c r="D305">
        <v>90280</v>
      </c>
      <c r="E305" t="s">
        <v>134</v>
      </c>
      <c r="F305" t="s">
        <v>30</v>
      </c>
      <c r="G305" t="s">
        <v>31</v>
      </c>
      <c r="H305" t="s">
        <v>56</v>
      </c>
      <c r="I305" t="s">
        <v>57</v>
      </c>
      <c r="J305" t="s">
        <v>58</v>
      </c>
      <c r="K305" t="s">
        <v>35</v>
      </c>
      <c r="L305" t="s">
        <v>135</v>
      </c>
      <c r="O305" t="s">
        <v>44</v>
      </c>
      <c r="P305">
        <v>40.700000000000003</v>
      </c>
      <c r="Q305">
        <v>39.9</v>
      </c>
      <c r="R305">
        <v>41.5</v>
      </c>
      <c r="V305">
        <v>16230</v>
      </c>
      <c r="Y305" t="s">
        <v>49</v>
      </c>
      <c r="Z305" t="s">
        <v>39</v>
      </c>
      <c r="AA305">
        <v>20130000</v>
      </c>
      <c r="AD305" t="s">
        <v>40</v>
      </c>
    </row>
    <row r="306" spans="1:30">
      <c r="A306">
        <f t="shared" si="12"/>
        <v>20140000</v>
      </c>
      <c r="B306" t="str">
        <f t="shared" si="13"/>
        <v>London90280Persons18+ yrs</v>
      </c>
      <c r="C306" t="str">
        <f t="shared" si="14"/>
        <v>LondonSocial Isolation: percentage of adult social care users who have as much social contact as they would like2014/15Persons18+ yrs</v>
      </c>
      <c r="D306">
        <v>90280</v>
      </c>
      <c r="E306" t="s">
        <v>134</v>
      </c>
      <c r="F306" t="s">
        <v>30</v>
      </c>
      <c r="G306" t="s">
        <v>31</v>
      </c>
      <c r="H306" t="s">
        <v>56</v>
      </c>
      <c r="I306" t="s">
        <v>57</v>
      </c>
      <c r="J306" t="s">
        <v>58</v>
      </c>
      <c r="K306" t="s">
        <v>35</v>
      </c>
      <c r="L306" t="s">
        <v>135</v>
      </c>
      <c r="O306" t="s">
        <v>45</v>
      </c>
      <c r="P306">
        <v>41.8</v>
      </c>
      <c r="Q306">
        <v>40.5</v>
      </c>
      <c r="R306">
        <v>43.1</v>
      </c>
      <c r="V306">
        <v>15030</v>
      </c>
      <c r="Y306" t="s">
        <v>49</v>
      </c>
      <c r="Z306" t="s">
        <v>39</v>
      </c>
      <c r="AA306">
        <v>20140000</v>
      </c>
      <c r="AD306" t="s">
        <v>40</v>
      </c>
    </row>
    <row r="307" spans="1:30">
      <c r="A307">
        <f t="shared" si="12"/>
        <v>20150000</v>
      </c>
      <c r="B307" t="str">
        <f t="shared" si="13"/>
        <v>London90280Persons18+ yrs</v>
      </c>
      <c r="C307" t="str">
        <f t="shared" si="14"/>
        <v>LondonSocial Isolation: percentage of adult social care users who have as much social contact as they would like2015/16Persons18+ yrs</v>
      </c>
      <c r="D307">
        <v>90280</v>
      </c>
      <c r="E307" t="s">
        <v>134</v>
      </c>
      <c r="F307" t="s">
        <v>30</v>
      </c>
      <c r="G307" t="s">
        <v>31</v>
      </c>
      <c r="H307" t="s">
        <v>56</v>
      </c>
      <c r="I307" t="s">
        <v>57</v>
      </c>
      <c r="J307" t="s">
        <v>58</v>
      </c>
      <c r="K307" t="s">
        <v>35</v>
      </c>
      <c r="L307" t="s">
        <v>135</v>
      </c>
      <c r="O307" t="s">
        <v>46</v>
      </c>
      <c r="P307">
        <v>41.1</v>
      </c>
      <c r="Q307">
        <v>40.340326502200597</v>
      </c>
      <c r="R307">
        <v>41.8639407621245</v>
      </c>
      <c r="V307">
        <v>16020</v>
      </c>
      <c r="Y307" t="s">
        <v>49</v>
      </c>
      <c r="Z307" t="s">
        <v>39</v>
      </c>
      <c r="AA307">
        <v>20150000</v>
      </c>
      <c r="AD307" t="s">
        <v>40</v>
      </c>
    </row>
    <row r="308" spans="1:30">
      <c r="A308">
        <f t="shared" si="12"/>
        <v>20160000</v>
      </c>
      <c r="B308" t="str">
        <f t="shared" si="13"/>
        <v>London90280Persons18+ yrs</v>
      </c>
      <c r="C308" t="str">
        <f t="shared" si="14"/>
        <v>LondonSocial Isolation: percentage of adult social care users who have as much social contact as they would like2016/17Persons18+ yrs</v>
      </c>
      <c r="D308">
        <v>90280</v>
      </c>
      <c r="E308" t="s">
        <v>134</v>
      </c>
      <c r="F308" t="s">
        <v>30</v>
      </c>
      <c r="G308" t="s">
        <v>31</v>
      </c>
      <c r="H308" t="s">
        <v>56</v>
      </c>
      <c r="I308" t="s">
        <v>57</v>
      </c>
      <c r="J308" t="s">
        <v>58</v>
      </c>
      <c r="K308" t="s">
        <v>35</v>
      </c>
      <c r="L308" t="s">
        <v>135</v>
      </c>
      <c r="O308" t="s">
        <v>47</v>
      </c>
      <c r="P308">
        <v>41</v>
      </c>
      <c r="Q308">
        <v>40.200000000000003</v>
      </c>
      <c r="R308">
        <v>41.8</v>
      </c>
      <c r="V308">
        <v>16605</v>
      </c>
      <c r="Y308" t="s">
        <v>49</v>
      </c>
      <c r="Z308" t="s">
        <v>39</v>
      </c>
      <c r="AA308">
        <v>20160000</v>
      </c>
      <c r="AD308" t="s">
        <v>40</v>
      </c>
    </row>
    <row r="309" spans="1:30">
      <c r="A309">
        <f t="shared" si="12"/>
        <v>20170000</v>
      </c>
      <c r="B309" t="str">
        <f t="shared" si="13"/>
        <v>London90280Persons18+ yrs</v>
      </c>
      <c r="C309" t="str">
        <f t="shared" si="14"/>
        <v>LondonSocial Isolation: percentage of adult social care users who have as much social contact as they would like2017/18Persons18+ yrs</v>
      </c>
      <c r="D309">
        <v>90280</v>
      </c>
      <c r="E309" t="s">
        <v>134</v>
      </c>
      <c r="F309" t="s">
        <v>30</v>
      </c>
      <c r="G309" t="s">
        <v>31</v>
      </c>
      <c r="H309" t="s">
        <v>56</v>
      </c>
      <c r="I309" t="s">
        <v>57</v>
      </c>
      <c r="J309" t="s">
        <v>58</v>
      </c>
      <c r="K309" t="s">
        <v>35</v>
      </c>
      <c r="L309" t="s">
        <v>135</v>
      </c>
      <c r="O309" t="s">
        <v>48</v>
      </c>
      <c r="P309">
        <v>41.4</v>
      </c>
      <c r="Q309">
        <v>40.5</v>
      </c>
      <c r="R309">
        <v>42.3</v>
      </c>
      <c r="V309">
        <v>13185</v>
      </c>
      <c r="Y309" t="s">
        <v>49</v>
      </c>
      <c r="Z309" t="s">
        <v>39</v>
      </c>
      <c r="AA309">
        <v>20170000</v>
      </c>
      <c r="AD309" t="s">
        <v>40</v>
      </c>
    </row>
    <row r="310" spans="1:30">
      <c r="A310">
        <f t="shared" si="12"/>
        <v>20180000</v>
      </c>
      <c r="B310" t="str">
        <f t="shared" si="13"/>
        <v>London90280Persons18+ yrs</v>
      </c>
      <c r="C310" t="str">
        <f t="shared" si="14"/>
        <v>LondonSocial Isolation: percentage of adult social care users who have as much social contact as they would like2018/19Persons18+ yrs</v>
      </c>
      <c r="D310">
        <v>90280</v>
      </c>
      <c r="E310" t="s">
        <v>134</v>
      </c>
      <c r="F310" t="s">
        <v>30</v>
      </c>
      <c r="G310" t="s">
        <v>31</v>
      </c>
      <c r="H310" t="s">
        <v>56</v>
      </c>
      <c r="I310" t="s">
        <v>57</v>
      </c>
      <c r="J310" t="s">
        <v>58</v>
      </c>
      <c r="K310" t="s">
        <v>35</v>
      </c>
      <c r="L310" t="s">
        <v>135</v>
      </c>
      <c r="O310" t="s">
        <v>50</v>
      </c>
      <c r="P310">
        <v>41.3</v>
      </c>
      <c r="Q310">
        <v>40.5</v>
      </c>
      <c r="R310">
        <v>42.1</v>
      </c>
      <c r="U310">
        <v>37805</v>
      </c>
      <c r="V310">
        <v>91585</v>
      </c>
      <c r="Y310" t="s">
        <v>49</v>
      </c>
      <c r="Z310" t="s">
        <v>39</v>
      </c>
      <c r="AA310">
        <v>20180000</v>
      </c>
      <c r="AD310" t="s">
        <v>40</v>
      </c>
    </row>
    <row r="311" spans="1:30">
      <c r="A311">
        <f t="shared" si="12"/>
        <v>20190000</v>
      </c>
      <c r="B311" t="str">
        <f t="shared" si="13"/>
        <v>London90280Persons18+ yrs</v>
      </c>
      <c r="C311" t="str">
        <f t="shared" si="14"/>
        <v>LondonSocial Isolation: percentage of adult social care users who have as much social contact as they would like2019/20Persons18+ yrs</v>
      </c>
      <c r="D311">
        <v>90280</v>
      </c>
      <c r="E311" t="s">
        <v>134</v>
      </c>
      <c r="F311" t="s">
        <v>30</v>
      </c>
      <c r="G311" t="s">
        <v>31</v>
      </c>
      <c r="H311" t="s">
        <v>56</v>
      </c>
      <c r="I311" t="s">
        <v>57</v>
      </c>
      <c r="J311" t="s">
        <v>58</v>
      </c>
      <c r="K311" t="s">
        <v>35</v>
      </c>
      <c r="L311" t="s">
        <v>135</v>
      </c>
      <c r="O311" t="s">
        <v>51</v>
      </c>
      <c r="P311">
        <v>42.9</v>
      </c>
      <c r="Q311">
        <v>42</v>
      </c>
      <c r="R311">
        <v>43.8</v>
      </c>
      <c r="U311">
        <v>38945</v>
      </c>
      <c r="V311">
        <v>90815</v>
      </c>
      <c r="Y311" t="s">
        <v>49</v>
      </c>
      <c r="Z311" t="s">
        <v>39</v>
      </c>
      <c r="AA311">
        <v>20190000</v>
      </c>
      <c r="AD311" t="s">
        <v>40</v>
      </c>
    </row>
    <row r="312" spans="1:30">
      <c r="A312">
        <f t="shared" si="12"/>
        <v>20210000</v>
      </c>
      <c r="B312" t="str">
        <f t="shared" si="13"/>
        <v>London90280Persons18+ yrs</v>
      </c>
      <c r="C312" t="str">
        <f t="shared" si="14"/>
        <v>LondonSocial Isolation: percentage of adult social care users who have as much social contact as they would like2021/22Persons18+ yrs</v>
      </c>
      <c r="D312">
        <v>90280</v>
      </c>
      <c r="E312" t="s">
        <v>134</v>
      </c>
      <c r="F312" t="s">
        <v>30</v>
      </c>
      <c r="G312" t="s">
        <v>31</v>
      </c>
      <c r="H312" t="s">
        <v>56</v>
      </c>
      <c r="I312" t="s">
        <v>57</v>
      </c>
      <c r="J312" t="s">
        <v>58</v>
      </c>
      <c r="K312" t="s">
        <v>35</v>
      </c>
      <c r="L312" t="s">
        <v>135</v>
      </c>
      <c r="O312" t="s">
        <v>53</v>
      </c>
      <c r="P312">
        <v>37.799999999999997</v>
      </c>
      <c r="Q312">
        <v>36.9</v>
      </c>
      <c r="R312">
        <v>38.700000000000003</v>
      </c>
      <c r="U312">
        <v>32235</v>
      </c>
      <c r="V312">
        <v>85205</v>
      </c>
      <c r="Y312" t="s">
        <v>49</v>
      </c>
      <c r="Z312" t="s">
        <v>39</v>
      </c>
      <c r="AA312">
        <v>20210000</v>
      </c>
      <c r="AD312" t="s">
        <v>40</v>
      </c>
    </row>
    <row r="313" spans="1:30">
      <c r="A313">
        <f t="shared" si="12"/>
        <v>20220000</v>
      </c>
      <c r="B313" t="str">
        <f t="shared" si="13"/>
        <v>London90280Persons18+ yrs</v>
      </c>
      <c r="C313" t="str">
        <f t="shared" si="14"/>
        <v>LondonSocial Isolation: percentage of adult social care users who have as much social contact as they would like2022/23Persons18+ yrs</v>
      </c>
      <c r="D313">
        <v>90280</v>
      </c>
      <c r="E313" t="s">
        <v>134</v>
      </c>
      <c r="F313" t="s">
        <v>30</v>
      </c>
      <c r="G313" t="s">
        <v>31</v>
      </c>
      <c r="H313" t="s">
        <v>56</v>
      </c>
      <c r="I313" t="s">
        <v>57</v>
      </c>
      <c r="J313" t="s">
        <v>58</v>
      </c>
      <c r="K313" t="s">
        <v>35</v>
      </c>
      <c r="L313" t="s">
        <v>135</v>
      </c>
      <c r="O313" t="s">
        <v>54</v>
      </c>
      <c r="P313">
        <v>39.700000000000003</v>
      </c>
      <c r="Q313">
        <v>38.799999999999997</v>
      </c>
      <c r="R313">
        <v>40.6</v>
      </c>
      <c r="U313">
        <v>34870</v>
      </c>
      <c r="V313">
        <v>87935</v>
      </c>
      <c r="X313" t="s">
        <v>136</v>
      </c>
      <c r="Y313" t="s">
        <v>49</v>
      </c>
      <c r="Z313" t="s">
        <v>39</v>
      </c>
      <c r="AA313">
        <v>20220000</v>
      </c>
      <c r="AD313" t="s">
        <v>40</v>
      </c>
    </row>
    <row r="314" spans="1:30">
      <c r="A314">
        <f t="shared" si="12"/>
        <v>20220000</v>
      </c>
      <c r="B314" t="str">
        <f t="shared" si="13"/>
        <v>Redbridge90280Persons18+ yrs</v>
      </c>
      <c r="C314" t="str">
        <f t="shared" si="14"/>
        <v>RedbridgeSocial Isolation: percentage of adult social care users who have as much social contact as they would like2022/23Persons18+ yrs</v>
      </c>
      <c r="D314">
        <v>90280</v>
      </c>
      <c r="E314" t="s">
        <v>134</v>
      </c>
      <c r="F314" t="s">
        <v>30</v>
      </c>
      <c r="G314" t="s">
        <v>31</v>
      </c>
      <c r="H314" t="s">
        <v>112</v>
      </c>
      <c r="I314" t="s">
        <v>113</v>
      </c>
      <c r="J314" t="s">
        <v>34</v>
      </c>
      <c r="K314" t="s">
        <v>35</v>
      </c>
      <c r="L314" t="s">
        <v>135</v>
      </c>
      <c r="O314" t="s">
        <v>54</v>
      </c>
      <c r="P314">
        <v>50.8</v>
      </c>
      <c r="Q314">
        <v>44.8</v>
      </c>
      <c r="R314">
        <v>56.8</v>
      </c>
      <c r="U314">
        <v>1465</v>
      </c>
      <c r="V314">
        <v>2885</v>
      </c>
      <c r="X314" t="s">
        <v>136</v>
      </c>
      <c r="Y314" t="s">
        <v>38</v>
      </c>
      <c r="Z314" t="s">
        <v>39</v>
      </c>
      <c r="AA314">
        <v>20220000</v>
      </c>
      <c r="AD314" t="s">
        <v>40</v>
      </c>
    </row>
    <row r="315" spans="1:30">
      <c r="A315">
        <f t="shared" si="12"/>
        <v>20220000</v>
      </c>
      <c r="B315" t="str">
        <f t="shared" si="13"/>
        <v>Haringey90280Persons18+ yrs</v>
      </c>
      <c r="C315" t="str">
        <f t="shared" si="14"/>
        <v>HaringeySocial Isolation: percentage of adult social care users who have as much social contact as they would like2022/23Persons18+ yrs</v>
      </c>
      <c r="D315">
        <v>90280</v>
      </c>
      <c r="E315" t="s">
        <v>134</v>
      </c>
      <c r="F315" t="s">
        <v>30</v>
      </c>
      <c r="G315" t="s">
        <v>31</v>
      </c>
      <c r="H315" t="s">
        <v>116</v>
      </c>
      <c r="I315" t="s">
        <v>117</v>
      </c>
      <c r="J315" t="s">
        <v>34</v>
      </c>
      <c r="K315" t="s">
        <v>35</v>
      </c>
      <c r="L315" t="s">
        <v>135</v>
      </c>
      <c r="O315" t="s">
        <v>54</v>
      </c>
      <c r="P315">
        <v>48.3</v>
      </c>
      <c r="Q315">
        <v>43.3</v>
      </c>
      <c r="R315">
        <v>53.3</v>
      </c>
      <c r="U315">
        <v>1290</v>
      </c>
      <c r="V315">
        <v>2675</v>
      </c>
      <c r="X315" t="s">
        <v>136</v>
      </c>
      <c r="Y315" t="s">
        <v>42</v>
      </c>
      <c r="Z315" t="s">
        <v>39</v>
      </c>
      <c r="AA315">
        <v>20220000</v>
      </c>
      <c r="AD315" t="s">
        <v>40</v>
      </c>
    </row>
    <row r="316" spans="1:30">
      <c r="A316">
        <f t="shared" si="12"/>
        <v>20220000</v>
      </c>
      <c r="B316" t="str">
        <f t="shared" si="13"/>
        <v>Richmond90280Persons18+ yrs</v>
      </c>
      <c r="C316" t="str">
        <f t="shared" si="14"/>
        <v>RichmondSocial Isolation: percentage of adult social care users who have as much social contact as they would like2022/23Persons18+ yrs</v>
      </c>
      <c r="D316">
        <v>90280</v>
      </c>
      <c r="E316" t="s">
        <v>134</v>
      </c>
      <c r="F316" t="s">
        <v>30</v>
      </c>
      <c r="G316" t="s">
        <v>31</v>
      </c>
      <c r="H316" t="s">
        <v>32</v>
      </c>
      <c r="I316" t="s">
        <v>33</v>
      </c>
      <c r="J316" t="s">
        <v>34</v>
      </c>
      <c r="K316" t="s">
        <v>35</v>
      </c>
      <c r="L316" t="s">
        <v>135</v>
      </c>
      <c r="O316" t="s">
        <v>54</v>
      </c>
      <c r="P316">
        <v>45.5</v>
      </c>
      <c r="Q316">
        <v>40.299999999999997</v>
      </c>
      <c r="R316">
        <v>50.7</v>
      </c>
      <c r="U316">
        <v>715</v>
      </c>
      <c r="V316">
        <v>1575</v>
      </c>
      <c r="X316" t="s">
        <v>136</v>
      </c>
      <c r="Y316" t="s">
        <v>42</v>
      </c>
      <c r="Z316" t="s">
        <v>39</v>
      </c>
      <c r="AA316">
        <v>20220000</v>
      </c>
      <c r="AD316" t="s">
        <v>40</v>
      </c>
    </row>
    <row r="317" spans="1:30">
      <c r="A317">
        <f t="shared" si="12"/>
        <v>20220000</v>
      </c>
      <c r="B317" t="str">
        <f t="shared" si="13"/>
        <v>Lambeth90280Persons18+ yrs</v>
      </c>
      <c r="C317" t="str">
        <f t="shared" si="14"/>
        <v>LambethSocial Isolation: percentage of adult social care users who have as much social contact as they would like2022/23Persons18+ yrs</v>
      </c>
      <c r="D317">
        <v>90280</v>
      </c>
      <c r="E317" t="s">
        <v>134</v>
      </c>
      <c r="F317" t="s">
        <v>30</v>
      </c>
      <c r="G317" t="s">
        <v>31</v>
      </c>
      <c r="H317" t="s">
        <v>91</v>
      </c>
      <c r="I317" t="s">
        <v>92</v>
      </c>
      <c r="J317" t="s">
        <v>34</v>
      </c>
      <c r="K317" t="s">
        <v>35</v>
      </c>
      <c r="L317" t="s">
        <v>135</v>
      </c>
      <c r="O317" t="s">
        <v>54</v>
      </c>
      <c r="P317">
        <v>43.4</v>
      </c>
      <c r="Q317">
        <v>38.9</v>
      </c>
      <c r="R317">
        <v>47.9</v>
      </c>
      <c r="U317">
        <v>1730</v>
      </c>
      <c r="V317">
        <v>3980</v>
      </c>
      <c r="X317" t="s">
        <v>136</v>
      </c>
      <c r="Y317" t="s">
        <v>42</v>
      </c>
      <c r="Z317" t="s">
        <v>39</v>
      </c>
      <c r="AA317">
        <v>20220000</v>
      </c>
      <c r="AD317" t="s">
        <v>40</v>
      </c>
    </row>
    <row r="318" spans="1:30">
      <c r="A318">
        <f t="shared" si="12"/>
        <v>20220000</v>
      </c>
      <c r="B318" t="str">
        <f t="shared" si="13"/>
        <v>Wandsworth90280Persons18+ yrs</v>
      </c>
      <c r="C318" t="str">
        <f t="shared" si="14"/>
        <v>WandsworthSocial Isolation: percentage of adult social care users who have as much social contact as they would like2022/23Persons18+ yrs</v>
      </c>
      <c r="D318">
        <v>90280</v>
      </c>
      <c r="E318" t="s">
        <v>134</v>
      </c>
      <c r="F318" t="s">
        <v>30</v>
      </c>
      <c r="G318" t="s">
        <v>31</v>
      </c>
      <c r="H318" t="s">
        <v>76</v>
      </c>
      <c r="I318" t="s">
        <v>77</v>
      </c>
      <c r="J318" t="s">
        <v>34</v>
      </c>
      <c r="K318" t="s">
        <v>35</v>
      </c>
      <c r="L318" t="s">
        <v>135</v>
      </c>
      <c r="O318" t="s">
        <v>54</v>
      </c>
      <c r="P318">
        <v>43.2</v>
      </c>
      <c r="Q318">
        <v>38.4</v>
      </c>
      <c r="R318">
        <v>48</v>
      </c>
      <c r="U318">
        <v>1290</v>
      </c>
      <c r="V318">
        <v>2985</v>
      </c>
      <c r="X318" t="s">
        <v>136</v>
      </c>
      <c r="Y318" t="s">
        <v>42</v>
      </c>
      <c r="Z318" t="s">
        <v>39</v>
      </c>
      <c r="AA318">
        <v>20220000</v>
      </c>
      <c r="AD318" t="s">
        <v>40</v>
      </c>
    </row>
    <row r="319" spans="1:30">
      <c r="A319">
        <f t="shared" si="12"/>
        <v>20220000</v>
      </c>
      <c r="B319" t="str">
        <f t="shared" si="13"/>
        <v>Havering90280Persons18+ yrs</v>
      </c>
      <c r="C319" t="str">
        <f t="shared" si="14"/>
        <v>HaveringSocial Isolation: percentage of adult social care users who have as much social contact as they would like2022/23Persons18+ yrs</v>
      </c>
      <c r="D319">
        <v>90280</v>
      </c>
      <c r="E319" t="s">
        <v>134</v>
      </c>
      <c r="F319" t="s">
        <v>30</v>
      </c>
      <c r="G319" t="s">
        <v>31</v>
      </c>
      <c r="H319" t="s">
        <v>118</v>
      </c>
      <c r="I319" t="s">
        <v>119</v>
      </c>
      <c r="J319" t="s">
        <v>34</v>
      </c>
      <c r="K319" t="s">
        <v>35</v>
      </c>
      <c r="L319" t="s">
        <v>135</v>
      </c>
      <c r="O319" t="s">
        <v>54</v>
      </c>
      <c r="P319">
        <v>43</v>
      </c>
      <c r="Q319">
        <v>38</v>
      </c>
      <c r="R319">
        <v>48</v>
      </c>
      <c r="U319">
        <v>1185</v>
      </c>
      <c r="V319">
        <v>2750</v>
      </c>
      <c r="X319" t="s">
        <v>136</v>
      </c>
      <c r="Y319" t="s">
        <v>42</v>
      </c>
      <c r="Z319" t="s">
        <v>39</v>
      </c>
      <c r="AA319">
        <v>20220000</v>
      </c>
      <c r="AD319" t="s">
        <v>40</v>
      </c>
    </row>
    <row r="320" spans="1:30">
      <c r="A320">
        <f t="shared" si="12"/>
        <v>20220000</v>
      </c>
      <c r="B320" t="str">
        <f t="shared" si="13"/>
        <v>Barking and Dagenham90280Persons18+ yrs</v>
      </c>
      <c r="C320" t="str">
        <f t="shared" si="14"/>
        <v>Barking and DagenhamSocial Isolation: percentage of adult social care users who have as much social contact as they would like2022/23Persons18+ yrs</v>
      </c>
      <c r="D320">
        <v>90280</v>
      </c>
      <c r="E320" t="s">
        <v>134</v>
      </c>
      <c r="F320" t="s">
        <v>30</v>
      </c>
      <c r="G320" t="s">
        <v>31</v>
      </c>
      <c r="H320" t="s">
        <v>106</v>
      </c>
      <c r="I320" t="s">
        <v>107</v>
      </c>
      <c r="J320" t="s">
        <v>34</v>
      </c>
      <c r="K320" t="s">
        <v>35</v>
      </c>
      <c r="L320" t="s">
        <v>135</v>
      </c>
      <c r="O320" t="s">
        <v>54</v>
      </c>
      <c r="P320">
        <v>42.3</v>
      </c>
      <c r="Q320">
        <v>37.5</v>
      </c>
      <c r="R320">
        <v>47.1</v>
      </c>
      <c r="U320">
        <v>1005</v>
      </c>
      <c r="V320">
        <v>2375</v>
      </c>
      <c r="X320" t="s">
        <v>136</v>
      </c>
      <c r="Y320" t="s">
        <v>42</v>
      </c>
      <c r="Z320" t="s">
        <v>39</v>
      </c>
      <c r="AA320">
        <v>20220000</v>
      </c>
      <c r="AD320" t="s">
        <v>40</v>
      </c>
    </row>
    <row r="321" spans="1:30">
      <c r="A321">
        <f t="shared" ref="A321:A384" si="15">AA321</f>
        <v>20220000</v>
      </c>
      <c r="B321" t="str">
        <f t="shared" si="13"/>
        <v>Hounslow90280Persons18+ yrs</v>
      </c>
      <c r="C321" t="str">
        <f t="shared" si="14"/>
        <v>HounslowSocial Isolation: percentage of adult social care users who have as much social contact as they would like2022/23Persons18+ yrs</v>
      </c>
      <c r="D321">
        <v>90280</v>
      </c>
      <c r="E321" t="s">
        <v>134</v>
      </c>
      <c r="F321" t="s">
        <v>30</v>
      </c>
      <c r="G321" t="s">
        <v>31</v>
      </c>
      <c r="H321" t="s">
        <v>59</v>
      </c>
      <c r="I321" t="s">
        <v>60</v>
      </c>
      <c r="J321" t="s">
        <v>34</v>
      </c>
      <c r="K321" t="s">
        <v>35</v>
      </c>
      <c r="L321" t="s">
        <v>135</v>
      </c>
      <c r="O321" t="s">
        <v>54</v>
      </c>
      <c r="P321">
        <v>42.1</v>
      </c>
      <c r="Q321">
        <v>38.200000000000003</v>
      </c>
      <c r="R321">
        <v>46</v>
      </c>
      <c r="U321">
        <v>1055</v>
      </c>
      <c r="V321">
        <v>2510</v>
      </c>
      <c r="X321" t="s">
        <v>136</v>
      </c>
      <c r="Y321" t="s">
        <v>42</v>
      </c>
      <c r="Z321" t="s">
        <v>39</v>
      </c>
      <c r="AA321">
        <v>20220000</v>
      </c>
      <c r="AD321" t="s">
        <v>40</v>
      </c>
    </row>
    <row r="322" spans="1:30">
      <c r="A322">
        <f t="shared" si="15"/>
        <v>20220000</v>
      </c>
      <c r="B322" t="str">
        <f t="shared" ref="B322:B385" si="16">CONCATENATE(I322,D322,K322,L322)</f>
        <v>Bromley90280Persons18+ yrs</v>
      </c>
      <c r="C322" t="str">
        <f t="shared" ref="C322:C385" si="17">CONCATENATE(I322,E322,O322,K322,M322,L322)</f>
        <v>BromleySocial Isolation: percentage of adult social care users who have as much social contact as they would like2022/23Persons18+ yrs</v>
      </c>
      <c r="D322">
        <v>90280</v>
      </c>
      <c r="E322" t="s">
        <v>134</v>
      </c>
      <c r="F322" t="s">
        <v>30</v>
      </c>
      <c r="G322" t="s">
        <v>31</v>
      </c>
      <c r="H322" t="s">
        <v>78</v>
      </c>
      <c r="I322" t="s">
        <v>79</v>
      </c>
      <c r="J322" t="s">
        <v>34</v>
      </c>
      <c r="K322" t="s">
        <v>35</v>
      </c>
      <c r="L322" t="s">
        <v>135</v>
      </c>
      <c r="O322" t="s">
        <v>54</v>
      </c>
      <c r="P322">
        <v>41.8</v>
      </c>
      <c r="Q322">
        <v>37.6</v>
      </c>
      <c r="R322">
        <v>46</v>
      </c>
      <c r="U322">
        <v>1190</v>
      </c>
      <c r="V322">
        <v>2845</v>
      </c>
      <c r="X322" t="s">
        <v>136</v>
      </c>
      <c r="Y322" t="s">
        <v>42</v>
      </c>
      <c r="Z322" t="s">
        <v>39</v>
      </c>
      <c r="AA322">
        <v>20220000</v>
      </c>
      <c r="AD322" t="s">
        <v>40</v>
      </c>
    </row>
    <row r="323" spans="1:30">
      <c r="A323">
        <f t="shared" si="15"/>
        <v>20220000</v>
      </c>
      <c r="B323" t="str">
        <f t="shared" si="16"/>
        <v>Merton90280Persons18+ yrs</v>
      </c>
      <c r="C323" t="str">
        <f t="shared" si="17"/>
        <v>MertonSocial Isolation: percentage of adult social care users who have as much social contact as they would like2022/23Persons18+ yrs</v>
      </c>
      <c r="D323">
        <v>90280</v>
      </c>
      <c r="E323" t="s">
        <v>134</v>
      </c>
      <c r="F323" t="s">
        <v>30</v>
      </c>
      <c r="G323" t="s">
        <v>31</v>
      </c>
      <c r="H323" t="s">
        <v>108</v>
      </c>
      <c r="I323" t="s">
        <v>109</v>
      </c>
      <c r="J323" t="s">
        <v>34</v>
      </c>
      <c r="K323" t="s">
        <v>35</v>
      </c>
      <c r="L323" t="s">
        <v>135</v>
      </c>
      <c r="O323" t="s">
        <v>54</v>
      </c>
      <c r="P323">
        <v>41.6</v>
      </c>
      <c r="Q323">
        <v>37.1</v>
      </c>
      <c r="R323">
        <v>46.1</v>
      </c>
      <c r="U323">
        <v>680</v>
      </c>
      <c r="V323">
        <v>1635</v>
      </c>
      <c r="X323" t="s">
        <v>136</v>
      </c>
      <c r="Y323" t="s">
        <v>42</v>
      </c>
      <c r="Z323" t="s">
        <v>39</v>
      </c>
      <c r="AA323">
        <v>20220000</v>
      </c>
      <c r="AD323" t="s">
        <v>40</v>
      </c>
    </row>
    <row r="324" spans="1:30">
      <c r="A324">
        <f t="shared" si="15"/>
        <v>20220000</v>
      </c>
      <c r="B324" t="str">
        <f t="shared" si="16"/>
        <v>Ealing90280Persons18+ yrs</v>
      </c>
      <c r="C324" t="str">
        <f t="shared" si="17"/>
        <v>EalingSocial Isolation: percentage of adult social care users who have as much social contact as they would like2022/23Persons18+ yrs</v>
      </c>
      <c r="D324">
        <v>90280</v>
      </c>
      <c r="E324" t="s">
        <v>134</v>
      </c>
      <c r="F324" t="s">
        <v>30</v>
      </c>
      <c r="G324" t="s">
        <v>31</v>
      </c>
      <c r="H324" t="s">
        <v>62</v>
      </c>
      <c r="I324" t="s">
        <v>63</v>
      </c>
      <c r="J324" t="s">
        <v>34</v>
      </c>
      <c r="K324" t="s">
        <v>35</v>
      </c>
      <c r="L324" t="s">
        <v>135</v>
      </c>
      <c r="O324" t="s">
        <v>54</v>
      </c>
      <c r="P324">
        <v>41.4</v>
      </c>
      <c r="Q324">
        <v>36.9</v>
      </c>
      <c r="R324">
        <v>45.9</v>
      </c>
      <c r="U324">
        <v>1415</v>
      </c>
      <c r="V324">
        <v>3415</v>
      </c>
      <c r="X324" t="s">
        <v>136</v>
      </c>
      <c r="Y324" t="s">
        <v>42</v>
      </c>
      <c r="Z324" t="s">
        <v>39</v>
      </c>
      <c r="AA324">
        <v>20220000</v>
      </c>
      <c r="AD324" t="s">
        <v>40</v>
      </c>
    </row>
    <row r="325" spans="1:30">
      <c r="A325">
        <f t="shared" si="15"/>
        <v>20220000</v>
      </c>
      <c r="B325" t="str">
        <f t="shared" si="16"/>
        <v>Enfield90280Persons18+ yrs</v>
      </c>
      <c r="C325" t="str">
        <f t="shared" si="17"/>
        <v>EnfieldSocial Isolation: percentage of adult social care users who have as much social contact as they would like2022/23Persons18+ yrs</v>
      </c>
      <c r="D325">
        <v>90280</v>
      </c>
      <c r="E325" t="s">
        <v>134</v>
      </c>
      <c r="F325" t="s">
        <v>30</v>
      </c>
      <c r="G325" t="s">
        <v>31</v>
      </c>
      <c r="H325" t="s">
        <v>120</v>
      </c>
      <c r="I325" t="s">
        <v>121</v>
      </c>
      <c r="J325" t="s">
        <v>34</v>
      </c>
      <c r="K325" t="s">
        <v>35</v>
      </c>
      <c r="L325" t="s">
        <v>135</v>
      </c>
      <c r="O325" t="s">
        <v>54</v>
      </c>
      <c r="P325">
        <v>40.9</v>
      </c>
      <c r="Q325">
        <v>35.5</v>
      </c>
      <c r="R325">
        <v>46.3</v>
      </c>
      <c r="U325">
        <v>1495</v>
      </c>
      <c r="V325">
        <v>3655</v>
      </c>
      <c r="X325" t="s">
        <v>136</v>
      </c>
      <c r="Y325" t="s">
        <v>42</v>
      </c>
      <c r="Z325" t="s">
        <v>39</v>
      </c>
      <c r="AA325">
        <v>20220000</v>
      </c>
      <c r="AD325" t="s">
        <v>40</v>
      </c>
    </row>
    <row r="326" spans="1:30">
      <c r="A326">
        <f t="shared" si="15"/>
        <v>20220000</v>
      </c>
      <c r="B326" t="str">
        <f t="shared" si="16"/>
        <v>Hillingdon90280Persons18+ yrs</v>
      </c>
      <c r="C326" t="str">
        <f t="shared" si="17"/>
        <v>HillingdonSocial Isolation: percentage of adult social care users who have as much social contact as they would like2022/23Persons18+ yrs</v>
      </c>
      <c r="D326">
        <v>90280</v>
      </c>
      <c r="E326" t="s">
        <v>134</v>
      </c>
      <c r="F326" t="s">
        <v>30</v>
      </c>
      <c r="G326" t="s">
        <v>31</v>
      </c>
      <c r="H326" t="s">
        <v>86</v>
      </c>
      <c r="I326" t="s">
        <v>87</v>
      </c>
      <c r="J326" t="s">
        <v>34</v>
      </c>
      <c r="K326" t="s">
        <v>35</v>
      </c>
      <c r="L326" t="s">
        <v>135</v>
      </c>
      <c r="O326" t="s">
        <v>54</v>
      </c>
      <c r="P326">
        <v>40.799999999999997</v>
      </c>
      <c r="Q326">
        <v>36.299999999999997</v>
      </c>
      <c r="R326">
        <v>45.3</v>
      </c>
      <c r="U326">
        <v>1150</v>
      </c>
      <c r="V326">
        <v>2825</v>
      </c>
      <c r="X326" t="s">
        <v>136</v>
      </c>
      <c r="Y326" t="s">
        <v>42</v>
      </c>
      <c r="Z326" t="s">
        <v>39</v>
      </c>
      <c r="AA326">
        <v>20220000</v>
      </c>
      <c r="AD326" t="s">
        <v>40</v>
      </c>
    </row>
    <row r="327" spans="1:30">
      <c r="A327">
        <f t="shared" si="15"/>
        <v>20220000</v>
      </c>
      <c r="B327" t="str">
        <f t="shared" si="16"/>
        <v>Harrow90280Persons18+ yrs</v>
      </c>
      <c r="C327" t="str">
        <f t="shared" si="17"/>
        <v>HarrowSocial Isolation: percentage of adult social care users who have as much social contact as they would like2022/23Persons18+ yrs</v>
      </c>
      <c r="D327">
        <v>90280</v>
      </c>
      <c r="E327" t="s">
        <v>134</v>
      </c>
      <c r="F327" t="s">
        <v>30</v>
      </c>
      <c r="G327" t="s">
        <v>31</v>
      </c>
      <c r="H327" t="s">
        <v>64</v>
      </c>
      <c r="I327" t="s">
        <v>65</v>
      </c>
      <c r="J327" t="s">
        <v>34</v>
      </c>
      <c r="K327" t="s">
        <v>35</v>
      </c>
      <c r="L327" t="s">
        <v>135</v>
      </c>
      <c r="O327" t="s">
        <v>54</v>
      </c>
      <c r="P327">
        <v>40.200000000000003</v>
      </c>
      <c r="Q327">
        <v>36.200000000000003</v>
      </c>
      <c r="R327">
        <v>44.2</v>
      </c>
      <c r="U327">
        <v>1240</v>
      </c>
      <c r="V327">
        <v>3085</v>
      </c>
      <c r="X327" t="s">
        <v>136</v>
      </c>
      <c r="Y327" t="s">
        <v>49</v>
      </c>
      <c r="Z327" t="s">
        <v>39</v>
      </c>
      <c r="AA327">
        <v>20220000</v>
      </c>
      <c r="AD327" t="s">
        <v>40</v>
      </c>
    </row>
    <row r="328" spans="1:30">
      <c r="A328">
        <f t="shared" si="15"/>
        <v>20220000</v>
      </c>
      <c r="B328" t="str">
        <f t="shared" si="16"/>
        <v>Kingston90280Persons18+ yrs</v>
      </c>
      <c r="C328" t="str">
        <f t="shared" si="17"/>
        <v>KingstonSocial Isolation: percentage of adult social care users who have as much social contact as they would like2022/23Persons18+ yrs</v>
      </c>
      <c r="D328">
        <v>90280</v>
      </c>
      <c r="E328" t="s">
        <v>134</v>
      </c>
      <c r="F328" t="s">
        <v>30</v>
      </c>
      <c r="G328" t="s">
        <v>31</v>
      </c>
      <c r="H328" t="s">
        <v>82</v>
      </c>
      <c r="I328" t="s">
        <v>83</v>
      </c>
      <c r="J328" t="s">
        <v>34</v>
      </c>
      <c r="K328" t="s">
        <v>35</v>
      </c>
      <c r="L328" t="s">
        <v>135</v>
      </c>
      <c r="O328" t="s">
        <v>54</v>
      </c>
      <c r="P328">
        <v>39.9</v>
      </c>
      <c r="Q328">
        <v>32.1</v>
      </c>
      <c r="R328">
        <v>47.7</v>
      </c>
      <c r="U328">
        <v>535</v>
      </c>
      <c r="V328">
        <v>1340</v>
      </c>
      <c r="X328" t="s">
        <v>136</v>
      </c>
      <c r="Y328" t="s">
        <v>42</v>
      </c>
      <c r="Z328" t="s">
        <v>39</v>
      </c>
      <c r="AA328">
        <v>20220000</v>
      </c>
      <c r="AD328" t="s">
        <v>40</v>
      </c>
    </row>
    <row r="329" spans="1:30">
      <c r="A329">
        <f t="shared" si="15"/>
        <v>20220000</v>
      </c>
      <c r="B329" t="str">
        <f t="shared" si="16"/>
        <v>Newham90280Persons18+ yrs</v>
      </c>
      <c r="C329" t="str">
        <f t="shared" si="17"/>
        <v>NewhamSocial Isolation: percentage of adult social care users who have as much social contact as they would like2022/23Persons18+ yrs</v>
      </c>
      <c r="D329">
        <v>90280</v>
      </c>
      <c r="E329" t="s">
        <v>134</v>
      </c>
      <c r="F329" t="s">
        <v>30</v>
      </c>
      <c r="G329" t="s">
        <v>31</v>
      </c>
      <c r="H329" t="s">
        <v>122</v>
      </c>
      <c r="I329" t="s">
        <v>123</v>
      </c>
      <c r="J329" t="s">
        <v>34</v>
      </c>
      <c r="K329" t="s">
        <v>35</v>
      </c>
      <c r="L329" t="s">
        <v>135</v>
      </c>
      <c r="O329" t="s">
        <v>54</v>
      </c>
      <c r="P329">
        <v>39.299999999999997</v>
      </c>
      <c r="Q329">
        <v>34.700000000000003</v>
      </c>
      <c r="R329">
        <v>43.9</v>
      </c>
      <c r="U329">
        <v>1560</v>
      </c>
      <c r="V329">
        <v>3970</v>
      </c>
      <c r="X329" t="s">
        <v>136</v>
      </c>
      <c r="Y329" t="s">
        <v>49</v>
      </c>
      <c r="Z329" t="s">
        <v>39</v>
      </c>
      <c r="AA329">
        <v>20220000</v>
      </c>
      <c r="AD329" t="s">
        <v>40</v>
      </c>
    </row>
    <row r="330" spans="1:30">
      <c r="A330">
        <f t="shared" si="15"/>
        <v>20220000</v>
      </c>
      <c r="B330" t="str">
        <f t="shared" si="16"/>
        <v>Bexley90280Persons18+ yrs</v>
      </c>
      <c r="C330" t="str">
        <f t="shared" si="17"/>
        <v>BexleySocial Isolation: percentage of adult social care users who have as much social contact as they would like2022/23Persons18+ yrs</v>
      </c>
      <c r="D330">
        <v>90280</v>
      </c>
      <c r="E330" t="s">
        <v>134</v>
      </c>
      <c r="F330" t="s">
        <v>30</v>
      </c>
      <c r="G330" t="s">
        <v>31</v>
      </c>
      <c r="H330" t="s">
        <v>97</v>
      </c>
      <c r="I330" t="s">
        <v>98</v>
      </c>
      <c r="J330" t="s">
        <v>34</v>
      </c>
      <c r="K330" t="s">
        <v>35</v>
      </c>
      <c r="L330" t="s">
        <v>135</v>
      </c>
      <c r="O330" t="s">
        <v>54</v>
      </c>
      <c r="P330">
        <v>39.200000000000003</v>
      </c>
      <c r="Q330">
        <v>33.799999999999997</v>
      </c>
      <c r="R330">
        <v>44.6</v>
      </c>
      <c r="U330">
        <v>910</v>
      </c>
      <c r="V330">
        <v>2320</v>
      </c>
      <c r="X330" t="s">
        <v>136</v>
      </c>
      <c r="Y330" t="s">
        <v>42</v>
      </c>
      <c r="Z330" t="s">
        <v>39</v>
      </c>
      <c r="AA330">
        <v>20220000</v>
      </c>
      <c r="AD330" t="s">
        <v>40</v>
      </c>
    </row>
    <row r="331" spans="1:30">
      <c r="A331">
        <f t="shared" si="15"/>
        <v>20220000</v>
      </c>
      <c r="B331" t="str">
        <f t="shared" si="16"/>
        <v>Southwark90280Persons18+ yrs</v>
      </c>
      <c r="C331" t="str">
        <f t="shared" si="17"/>
        <v>SouthwarkSocial Isolation: percentage of adult social care users who have as much social contact as they would like2022/23Persons18+ yrs</v>
      </c>
      <c r="D331">
        <v>90280</v>
      </c>
      <c r="E331" t="s">
        <v>134</v>
      </c>
      <c r="F331" t="s">
        <v>30</v>
      </c>
      <c r="G331" t="s">
        <v>31</v>
      </c>
      <c r="H331" t="s">
        <v>95</v>
      </c>
      <c r="I331" t="s">
        <v>96</v>
      </c>
      <c r="J331" t="s">
        <v>34</v>
      </c>
      <c r="K331" t="s">
        <v>35</v>
      </c>
      <c r="L331" t="s">
        <v>135</v>
      </c>
      <c r="O331" t="s">
        <v>54</v>
      </c>
      <c r="P331">
        <v>39.200000000000003</v>
      </c>
      <c r="Q331">
        <v>33.4</v>
      </c>
      <c r="R331">
        <v>45</v>
      </c>
      <c r="U331">
        <v>965</v>
      </c>
      <c r="V331">
        <v>2465</v>
      </c>
      <c r="X331" t="s">
        <v>136</v>
      </c>
      <c r="Y331" t="s">
        <v>42</v>
      </c>
      <c r="Z331" t="s">
        <v>39</v>
      </c>
      <c r="AA331">
        <v>20220000</v>
      </c>
      <c r="AD331" t="s">
        <v>40</v>
      </c>
    </row>
    <row r="332" spans="1:30">
      <c r="A332">
        <f t="shared" si="15"/>
        <v>20220000</v>
      </c>
      <c r="B332" t="str">
        <f t="shared" si="16"/>
        <v>Waltham Forest90280Persons18+ yrs</v>
      </c>
      <c r="C332" t="str">
        <f t="shared" si="17"/>
        <v>Waltham ForestSocial Isolation: percentage of adult social care users who have as much social contact as they would like2022/23Persons18+ yrs</v>
      </c>
      <c r="D332">
        <v>90280</v>
      </c>
      <c r="E332" t="s">
        <v>134</v>
      </c>
      <c r="F332" t="s">
        <v>30</v>
      </c>
      <c r="G332" t="s">
        <v>31</v>
      </c>
      <c r="H332" t="s">
        <v>114</v>
      </c>
      <c r="I332" t="s">
        <v>115</v>
      </c>
      <c r="J332" t="s">
        <v>34</v>
      </c>
      <c r="K332" t="s">
        <v>35</v>
      </c>
      <c r="L332" t="s">
        <v>135</v>
      </c>
      <c r="O332" t="s">
        <v>54</v>
      </c>
      <c r="P332">
        <v>39</v>
      </c>
      <c r="Q332">
        <v>33.9</v>
      </c>
      <c r="R332">
        <v>44.1</v>
      </c>
      <c r="U332">
        <v>1220</v>
      </c>
      <c r="V332">
        <v>3125</v>
      </c>
      <c r="X332" t="s">
        <v>136</v>
      </c>
      <c r="Y332" t="s">
        <v>49</v>
      </c>
      <c r="Z332" t="s">
        <v>39</v>
      </c>
      <c r="AA332">
        <v>20220000</v>
      </c>
      <c r="AD332" t="s">
        <v>40</v>
      </c>
    </row>
    <row r="333" spans="1:30">
      <c r="A333">
        <f t="shared" si="15"/>
        <v>20220000</v>
      </c>
      <c r="B333" t="str">
        <f t="shared" si="16"/>
        <v>Greenwich90280Persons18+ yrs</v>
      </c>
      <c r="C333" t="str">
        <f t="shared" si="17"/>
        <v>GreenwichSocial Isolation: percentage of adult social care users who have as much social contact as they would like2022/23Persons18+ yrs</v>
      </c>
      <c r="D333">
        <v>90280</v>
      </c>
      <c r="E333" t="s">
        <v>134</v>
      </c>
      <c r="F333" t="s">
        <v>30</v>
      </c>
      <c r="G333" t="s">
        <v>31</v>
      </c>
      <c r="H333" t="s">
        <v>80</v>
      </c>
      <c r="I333" t="s">
        <v>81</v>
      </c>
      <c r="J333" t="s">
        <v>34</v>
      </c>
      <c r="K333" t="s">
        <v>35</v>
      </c>
      <c r="L333" t="s">
        <v>135</v>
      </c>
      <c r="O333" t="s">
        <v>54</v>
      </c>
      <c r="P333">
        <v>38.5</v>
      </c>
      <c r="Q333">
        <v>33.6</v>
      </c>
      <c r="R333">
        <v>43.4</v>
      </c>
      <c r="U333">
        <v>1400</v>
      </c>
      <c r="V333">
        <v>3630</v>
      </c>
      <c r="X333" t="s">
        <v>136</v>
      </c>
      <c r="Y333" t="s">
        <v>49</v>
      </c>
      <c r="Z333" t="s">
        <v>39</v>
      </c>
      <c r="AA333">
        <v>20220000</v>
      </c>
      <c r="AD333" t="s">
        <v>40</v>
      </c>
    </row>
    <row r="334" spans="1:30">
      <c r="A334">
        <f t="shared" si="15"/>
        <v>20220000</v>
      </c>
      <c r="B334" t="str">
        <f t="shared" si="16"/>
        <v>Tower Hamlets90280Persons18+ yrs</v>
      </c>
      <c r="C334" t="str">
        <f t="shared" si="17"/>
        <v>Tower HamletsSocial Isolation: percentage of adult social care users who have as much social contact as they would like2022/23Persons18+ yrs</v>
      </c>
      <c r="D334">
        <v>90280</v>
      </c>
      <c r="E334" t="s">
        <v>134</v>
      </c>
      <c r="F334" t="s">
        <v>30</v>
      </c>
      <c r="G334" t="s">
        <v>31</v>
      </c>
      <c r="H334" t="s">
        <v>104</v>
      </c>
      <c r="I334" t="s">
        <v>105</v>
      </c>
      <c r="J334" t="s">
        <v>34</v>
      </c>
      <c r="K334" t="s">
        <v>35</v>
      </c>
      <c r="L334" t="s">
        <v>135</v>
      </c>
      <c r="O334" t="s">
        <v>54</v>
      </c>
      <c r="P334">
        <v>37.6</v>
      </c>
      <c r="Q334">
        <v>33.799999999999997</v>
      </c>
      <c r="R334">
        <v>41.4</v>
      </c>
      <c r="U334">
        <v>1200</v>
      </c>
      <c r="V334">
        <v>3190</v>
      </c>
      <c r="X334" t="s">
        <v>136</v>
      </c>
      <c r="Y334" t="s">
        <v>49</v>
      </c>
      <c r="Z334" t="s">
        <v>39</v>
      </c>
      <c r="AA334">
        <v>20220000</v>
      </c>
      <c r="AD334" t="s">
        <v>40</v>
      </c>
    </row>
    <row r="335" spans="1:30">
      <c r="A335">
        <f t="shared" si="15"/>
        <v>20220000</v>
      </c>
      <c r="B335" t="str">
        <f t="shared" si="16"/>
        <v>Sutton90280Persons18+ yrs</v>
      </c>
      <c r="C335" t="str">
        <f t="shared" si="17"/>
        <v>SuttonSocial Isolation: percentage of adult social care users who have as much social contact as they would like2022/23Persons18+ yrs</v>
      </c>
      <c r="D335">
        <v>90280</v>
      </c>
      <c r="E335" t="s">
        <v>134</v>
      </c>
      <c r="F335" t="s">
        <v>30</v>
      </c>
      <c r="G335" t="s">
        <v>31</v>
      </c>
      <c r="H335" t="s">
        <v>89</v>
      </c>
      <c r="I335" t="s">
        <v>90</v>
      </c>
      <c r="J335" t="s">
        <v>34</v>
      </c>
      <c r="K335" t="s">
        <v>35</v>
      </c>
      <c r="L335" t="s">
        <v>135</v>
      </c>
      <c r="O335" t="s">
        <v>54</v>
      </c>
      <c r="P335">
        <v>36.700000000000003</v>
      </c>
      <c r="Q335">
        <v>32.1</v>
      </c>
      <c r="R335">
        <v>41.3</v>
      </c>
      <c r="U335">
        <v>790</v>
      </c>
      <c r="V335">
        <v>2155</v>
      </c>
      <c r="X335" t="s">
        <v>136</v>
      </c>
      <c r="Y335" t="s">
        <v>49</v>
      </c>
      <c r="Z335" t="s">
        <v>39</v>
      </c>
      <c r="AA335">
        <v>20220000</v>
      </c>
      <c r="AD335" t="s">
        <v>40</v>
      </c>
    </row>
    <row r="336" spans="1:30">
      <c r="A336">
        <f t="shared" si="15"/>
        <v>20220000</v>
      </c>
      <c r="B336" t="str">
        <f t="shared" si="16"/>
        <v>Croydon90280Persons18+ yrs</v>
      </c>
      <c r="C336" t="str">
        <f t="shared" si="17"/>
        <v>CroydonSocial Isolation: percentage of adult social care users who have as much social contact as they would like2022/23Persons18+ yrs</v>
      </c>
      <c r="D336">
        <v>90280</v>
      </c>
      <c r="E336" t="s">
        <v>134</v>
      </c>
      <c r="F336" t="s">
        <v>30</v>
      </c>
      <c r="G336" t="s">
        <v>31</v>
      </c>
      <c r="H336" t="s">
        <v>110</v>
      </c>
      <c r="I336" t="s">
        <v>111</v>
      </c>
      <c r="J336" t="s">
        <v>34</v>
      </c>
      <c r="K336" t="s">
        <v>35</v>
      </c>
      <c r="L336" t="s">
        <v>135</v>
      </c>
      <c r="O336" t="s">
        <v>54</v>
      </c>
      <c r="P336">
        <v>36.700000000000003</v>
      </c>
      <c r="Q336">
        <v>29.1</v>
      </c>
      <c r="R336">
        <v>44.3</v>
      </c>
      <c r="U336">
        <v>1545</v>
      </c>
      <c r="V336">
        <v>4200</v>
      </c>
      <c r="X336" t="s">
        <v>136</v>
      </c>
      <c r="Y336" t="s">
        <v>49</v>
      </c>
      <c r="Z336" t="s">
        <v>39</v>
      </c>
      <c r="AA336">
        <v>20220000</v>
      </c>
      <c r="AD336" t="s">
        <v>40</v>
      </c>
    </row>
    <row r="337" spans="1:30">
      <c r="A337">
        <f t="shared" si="15"/>
        <v>20220000</v>
      </c>
      <c r="B337" t="str">
        <f t="shared" si="16"/>
        <v>Lewisham90280Persons18+ yrs</v>
      </c>
      <c r="C337" t="str">
        <f t="shared" si="17"/>
        <v>LewishamSocial Isolation: percentage of adult social care users who have as much social contact as they would like2022/23Persons18+ yrs</v>
      </c>
      <c r="D337">
        <v>90280</v>
      </c>
      <c r="E337" t="s">
        <v>134</v>
      </c>
      <c r="F337" t="s">
        <v>30</v>
      </c>
      <c r="G337" t="s">
        <v>31</v>
      </c>
      <c r="H337" t="s">
        <v>84</v>
      </c>
      <c r="I337" t="s">
        <v>85</v>
      </c>
      <c r="J337" t="s">
        <v>34</v>
      </c>
      <c r="K337" t="s">
        <v>35</v>
      </c>
      <c r="L337" t="s">
        <v>135</v>
      </c>
      <c r="O337" t="s">
        <v>54</v>
      </c>
      <c r="P337">
        <v>36.299999999999997</v>
      </c>
      <c r="Q337">
        <v>32.799999999999997</v>
      </c>
      <c r="R337">
        <v>39.799999999999997</v>
      </c>
      <c r="U337">
        <v>890</v>
      </c>
      <c r="V337">
        <v>2455</v>
      </c>
      <c r="X337" t="s">
        <v>136</v>
      </c>
      <c r="Y337" t="s">
        <v>49</v>
      </c>
      <c r="Z337" t="s">
        <v>39</v>
      </c>
      <c r="AA337">
        <v>20220000</v>
      </c>
      <c r="AD337" t="s">
        <v>40</v>
      </c>
    </row>
    <row r="338" spans="1:30">
      <c r="A338">
        <f t="shared" si="15"/>
        <v>20220000</v>
      </c>
      <c r="B338" t="str">
        <f t="shared" si="16"/>
        <v>Camden90280Persons18+ yrs</v>
      </c>
      <c r="C338" t="str">
        <f t="shared" si="17"/>
        <v>CamdenSocial Isolation: percentage of adult social care users who have as much social contact as they would like2022/23Persons18+ yrs</v>
      </c>
      <c r="D338">
        <v>90280</v>
      </c>
      <c r="E338" t="s">
        <v>134</v>
      </c>
      <c r="F338" t="s">
        <v>30</v>
      </c>
      <c r="G338" t="s">
        <v>31</v>
      </c>
      <c r="H338" t="s">
        <v>72</v>
      </c>
      <c r="I338" t="s">
        <v>73</v>
      </c>
      <c r="J338" t="s">
        <v>34</v>
      </c>
      <c r="K338" t="s">
        <v>35</v>
      </c>
      <c r="L338" t="s">
        <v>135</v>
      </c>
      <c r="O338" t="s">
        <v>54</v>
      </c>
      <c r="P338">
        <v>35.799999999999997</v>
      </c>
      <c r="Q338">
        <v>30.7</v>
      </c>
      <c r="R338">
        <v>40.9</v>
      </c>
      <c r="U338">
        <v>1055</v>
      </c>
      <c r="V338">
        <v>2950</v>
      </c>
      <c r="X338" t="s">
        <v>136</v>
      </c>
      <c r="Y338" t="s">
        <v>49</v>
      </c>
      <c r="Z338" t="s">
        <v>39</v>
      </c>
      <c r="AA338">
        <v>20220000</v>
      </c>
      <c r="AD338" t="s">
        <v>40</v>
      </c>
    </row>
    <row r="339" spans="1:30">
      <c r="A339">
        <f t="shared" si="15"/>
        <v>20220000</v>
      </c>
      <c r="B339" t="str">
        <f t="shared" si="16"/>
        <v>Kensington and Chelsea90280Persons18+ yrs</v>
      </c>
      <c r="C339" t="str">
        <f t="shared" si="17"/>
        <v>Kensington and ChelseaSocial Isolation: percentage of adult social care users who have as much social contact as they would like2022/23Persons18+ yrs</v>
      </c>
      <c r="D339">
        <v>90280</v>
      </c>
      <c r="E339" t="s">
        <v>134</v>
      </c>
      <c r="F339" t="s">
        <v>30</v>
      </c>
      <c r="G339" t="s">
        <v>31</v>
      </c>
      <c r="H339" t="s">
        <v>70</v>
      </c>
      <c r="I339" t="s">
        <v>71</v>
      </c>
      <c r="J339" t="s">
        <v>34</v>
      </c>
      <c r="K339" t="s">
        <v>35</v>
      </c>
      <c r="L339" t="s">
        <v>135</v>
      </c>
      <c r="O339" t="s">
        <v>54</v>
      </c>
      <c r="P339">
        <v>35.799999999999997</v>
      </c>
      <c r="Q339">
        <v>28</v>
      </c>
      <c r="R339">
        <v>43.6</v>
      </c>
      <c r="U339">
        <v>525</v>
      </c>
      <c r="V339">
        <v>1465</v>
      </c>
      <c r="X339" t="s">
        <v>136</v>
      </c>
      <c r="Y339" t="s">
        <v>49</v>
      </c>
      <c r="Z339" t="s">
        <v>39</v>
      </c>
      <c r="AA339">
        <v>20220000</v>
      </c>
      <c r="AD339" t="s">
        <v>40</v>
      </c>
    </row>
    <row r="340" spans="1:30">
      <c r="A340">
        <f t="shared" si="15"/>
        <v>20220000</v>
      </c>
      <c r="B340" t="str">
        <f t="shared" si="16"/>
        <v>Barnet90280Persons18+ yrs</v>
      </c>
      <c r="C340" t="str">
        <f t="shared" si="17"/>
        <v>BarnetSocial Isolation: percentage of adult social care users who have as much social contact as they would like2022/23Persons18+ yrs</v>
      </c>
      <c r="D340">
        <v>90280</v>
      </c>
      <c r="E340" t="s">
        <v>134</v>
      </c>
      <c r="F340" t="s">
        <v>30</v>
      </c>
      <c r="G340" t="s">
        <v>31</v>
      </c>
      <c r="H340" t="s">
        <v>93</v>
      </c>
      <c r="I340" t="s">
        <v>94</v>
      </c>
      <c r="J340" t="s">
        <v>34</v>
      </c>
      <c r="K340" t="s">
        <v>35</v>
      </c>
      <c r="L340" t="s">
        <v>135</v>
      </c>
      <c r="O340" t="s">
        <v>54</v>
      </c>
      <c r="P340">
        <v>35.6</v>
      </c>
      <c r="Q340">
        <v>30.6</v>
      </c>
      <c r="R340">
        <v>40.6</v>
      </c>
      <c r="U340">
        <v>1445</v>
      </c>
      <c r="V340">
        <v>4050</v>
      </c>
      <c r="X340" t="s">
        <v>136</v>
      </c>
      <c r="Y340" t="s">
        <v>49</v>
      </c>
      <c r="Z340" t="s">
        <v>39</v>
      </c>
      <c r="AA340">
        <v>20220000</v>
      </c>
      <c r="AD340" t="s">
        <v>40</v>
      </c>
    </row>
    <row r="341" spans="1:30">
      <c r="A341">
        <f t="shared" si="15"/>
        <v>20220000</v>
      </c>
      <c r="B341" t="str">
        <f t="shared" si="16"/>
        <v>Brent90280Persons18+ yrs</v>
      </c>
      <c r="C341" t="str">
        <f t="shared" si="17"/>
        <v>BrentSocial Isolation: percentage of adult social care users who have as much social contact as they would like2022/23Persons18+ yrs</v>
      </c>
      <c r="D341">
        <v>90280</v>
      </c>
      <c r="E341" t="s">
        <v>134</v>
      </c>
      <c r="F341" t="s">
        <v>30</v>
      </c>
      <c r="G341" t="s">
        <v>31</v>
      </c>
      <c r="H341" t="s">
        <v>68</v>
      </c>
      <c r="I341" t="s">
        <v>69</v>
      </c>
      <c r="J341" t="s">
        <v>34</v>
      </c>
      <c r="K341" t="s">
        <v>35</v>
      </c>
      <c r="L341" t="s">
        <v>135</v>
      </c>
      <c r="O341" t="s">
        <v>54</v>
      </c>
      <c r="P341">
        <v>35.5</v>
      </c>
      <c r="Q341">
        <v>30.1</v>
      </c>
      <c r="R341">
        <v>40.9</v>
      </c>
      <c r="U341">
        <v>1145</v>
      </c>
      <c r="V341">
        <v>3225</v>
      </c>
      <c r="X341" t="s">
        <v>136</v>
      </c>
      <c r="Y341" t="s">
        <v>49</v>
      </c>
      <c r="Z341" t="s">
        <v>39</v>
      </c>
      <c r="AA341">
        <v>20220000</v>
      </c>
      <c r="AD341" t="s">
        <v>40</v>
      </c>
    </row>
    <row r="342" spans="1:30">
      <c r="A342">
        <f t="shared" si="15"/>
        <v>20220000</v>
      </c>
      <c r="B342" t="str">
        <f t="shared" si="16"/>
        <v>Hammersmith and Fulham90280Persons18+ yrs</v>
      </c>
      <c r="C342" t="str">
        <f t="shared" si="17"/>
        <v>Hammersmith and FulhamSocial Isolation: percentage of adult social care users who have as much social contact as they would like2022/23Persons18+ yrs</v>
      </c>
      <c r="D342">
        <v>90280</v>
      </c>
      <c r="E342" t="s">
        <v>134</v>
      </c>
      <c r="F342" t="s">
        <v>30</v>
      </c>
      <c r="G342" t="s">
        <v>31</v>
      </c>
      <c r="H342" t="s">
        <v>66</v>
      </c>
      <c r="I342" t="s">
        <v>67</v>
      </c>
      <c r="J342" t="s">
        <v>34</v>
      </c>
      <c r="K342" t="s">
        <v>35</v>
      </c>
      <c r="L342" t="s">
        <v>135</v>
      </c>
      <c r="O342" t="s">
        <v>54</v>
      </c>
      <c r="P342">
        <v>34.4</v>
      </c>
      <c r="Q342">
        <v>29.5</v>
      </c>
      <c r="R342">
        <v>39.299999999999997</v>
      </c>
      <c r="U342">
        <v>925</v>
      </c>
      <c r="V342">
        <v>2685</v>
      </c>
      <c r="X342" t="s">
        <v>136</v>
      </c>
      <c r="Y342" t="s">
        <v>49</v>
      </c>
      <c r="Z342" t="s">
        <v>39</v>
      </c>
      <c r="AA342">
        <v>20220000</v>
      </c>
      <c r="AD342" t="s">
        <v>40</v>
      </c>
    </row>
    <row r="343" spans="1:30">
      <c r="A343">
        <f t="shared" si="15"/>
        <v>20220000</v>
      </c>
      <c r="B343" t="str">
        <f t="shared" si="16"/>
        <v>Islington90280Persons18+ yrs</v>
      </c>
      <c r="C343" t="str">
        <f t="shared" si="17"/>
        <v>IslingtonSocial Isolation: percentage of adult social care users who have as much social contact as they would like2022/23Persons18+ yrs</v>
      </c>
      <c r="D343">
        <v>90280</v>
      </c>
      <c r="E343" t="s">
        <v>134</v>
      </c>
      <c r="F343" t="s">
        <v>30</v>
      </c>
      <c r="G343" t="s">
        <v>31</v>
      </c>
      <c r="H343" t="s">
        <v>74</v>
      </c>
      <c r="I343" t="s">
        <v>75</v>
      </c>
      <c r="J343" t="s">
        <v>34</v>
      </c>
      <c r="K343" t="s">
        <v>35</v>
      </c>
      <c r="L343" t="s">
        <v>135</v>
      </c>
      <c r="O343" t="s">
        <v>54</v>
      </c>
      <c r="P343">
        <v>34.299999999999997</v>
      </c>
      <c r="Q343">
        <v>30</v>
      </c>
      <c r="R343">
        <v>38.6</v>
      </c>
      <c r="U343">
        <v>955</v>
      </c>
      <c r="V343">
        <v>2775</v>
      </c>
      <c r="X343" t="s">
        <v>136</v>
      </c>
      <c r="Y343" t="s">
        <v>49</v>
      </c>
      <c r="Z343" t="s">
        <v>39</v>
      </c>
      <c r="AA343">
        <v>20220000</v>
      </c>
      <c r="AD343" t="s">
        <v>40</v>
      </c>
    </row>
    <row r="344" spans="1:30">
      <c r="A344">
        <f t="shared" si="15"/>
        <v>20220000</v>
      </c>
      <c r="B344" t="str">
        <f t="shared" si="16"/>
        <v>Westminster90280Persons18+ yrs</v>
      </c>
      <c r="C344" t="str">
        <f t="shared" si="17"/>
        <v>WestminsterSocial Isolation: percentage of adult social care users who have as much social contact as they would like2022/23Persons18+ yrs</v>
      </c>
      <c r="D344">
        <v>90280</v>
      </c>
      <c r="E344" t="s">
        <v>134</v>
      </c>
      <c r="F344" t="s">
        <v>30</v>
      </c>
      <c r="G344" t="s">
        <v>31</v>
      </c>
      <c r="H344" t="s">
        <v>99</v>
      </c>
      <c r="I344" t="s">
        <v>100</v>
      </c>
      <c r="J344" t="s">
        <v>34</v>
      </c>
      <c r="K344" t="s">
        <v>35</v>
      </c>
      <c r="L344" t="s">
        <v>135</v>
      </c>
      <c r="O344" t="s">
        <v>54</v>
      </c>
      <c r="P344">
        <v>33</v>
      </c>
      <c r="Q344">
        <v>27.8</v>
      </c>
      <c r="R344">
        <v>38.200000000000003</v>
      </c>
      <c r="U344">
        <v>905</v>
      </c>
      <c r="V344">
        <v>2735</v>
      </c>
      <c r="X344" t="s">
        <v>136</v>
      </c>
      <c r="Y344" t="s">
        <v>49</v>
      </c>
      <c r="Z344" t="s">
        <v>39</v>
      </c>
      <c r="AA344">
        <v>20220000</v>
      </c>
      <c r="AD344" t="s">
        <v>40</v>
      </c>
    </row>
    <row r="345" spans="1:30">
      <c r="A345">
        <f t="shared" si="15"/>
        <v>20220000</v>
      </c>
      <c r="B345" t="str">
        <f t="shared" si="16"/>
        <v>Hackney90280Persons18+ yrs</v>
      </c>
      <c r="C345" t="str">
        <f t="shared" si="17"/>
        <v>HackneySocial Isolation: percentage of adult social care users who have as much social contact as they would like2022/23Persons18+ yrs</v>
      </c>
      <c r="D345">
        <v>90280</v>
      </c>
      <c r="E345" t="s">
        <v>134</v>
      </c>
      <c r="F345" t="s">
        <v>30</v>
      </c>
      <c r="G345" t="s">
        <v>31</v>
      </c>
      <c r="H345" t="s">
        <v>101</v>
      </c>
      <c r="I345" t="s">
        <v>102</v>
      </c>
      <c r="J345" t="s">
        <v>34</v>
      </c>
      <c r="K345" t="s">
        <v>35</v>
      </c>
      <c r="L345" t="s">
        <v>135</v>
      </c>
      <c r="O345" t="s">
        <v>54</v>
      </c>
      <c r="W345" t="s">
        <v>137</v>
      </c>
      <c r="X345" t="s">
        <v>136</v>
      </c>
      <c r="Y345" t="s">
        <v>39</v>
      </c>
      <c r="Z345" t="s">
        <v>39</v>
      </c>
      <c r="AA345">
        <v>20220000</v>
      </c>
      <c r="AD345" t="s">
        <v>40</v>
      </c>
    </row>
    <row r="346" spans="1:30">
      <c r="A346">
        <f t="shared" si="15"/>
        <v>20140000</v>
      </c>
      <c r="B346" t="str">
        <f t="shared" si="16"/>
        <v>Richmond90280Persons65+ yrs</v>
      </c>
      <c r="C346" t="str">
        <f t="shared" si="17"/>
        <v>RichmondSocial Isolation: percentage of adult social care users who have as much social contact as they would like2014/15Persons65+ yrs</v>
      </c>
      <c r="D346">
        <v>90280</v>
      </c>
      <c r="E346" t="s">
        <v>134</v>
      </c>
      <c r="F346" t="s">
        <v>30</v>
      </c>
      <c r="G346" t="s">
        <v>31</v>
      </c>
      <c r="H346" t="s">
        <v>32</v>
      </c>
      <c r="I346" t="s">
        <v>33</v>
      </c>
      <c r="J346" t="s">
        <v>34</v>
      </c>
      <c r="K346" t="s">
        <v>35</v>
      </c>
      <c r="L346" t="s">
        <v>36</v>
      </c>
      <c r="O346" t="s">
        <v>45</v>
      </c>
      <c r="P346">
        <v>38.6</v>
      </c>
      <c r="U346">
        <v>405</v>
      </c>
      <c r="V346">
        <v>1055</v>
      </c>
      <c r="Y346" t="s">
        <v>39</v>
      </c>
      <c r="Z346" t="s">
        <v>39</v>
      </c>
      <c r="AA346">
        <v>20140000</v>
      </c>
      <c r="AD346" t="s">
        <v>40</v>
      </c>
    </row>
    <row r="347" spans="1:30">
      <c r="A347">
        <f t="shared" si="15"/>
        <v>20150000</v>
      </c>
      <c r="B347" t="str">
        <f t="shared" si="16"/>
        <v>Richmond90280Persons65+ yrs</v>
      </c>
      <c r="C347" t="str">
        <f t="shared" si="17"/>
        <v>RichmondSocial Isolation: percentage of adult social care users who have as much social contact as they would like2015/16Persons65+ yrs</v>
      </c>
      <c r="D347">
        <v>90280</v>
      </c>
      <c r="E347" t="s">
        <v>134</v>
      </c>
      <c r="F347" t="s">
        <v>30</v>
      </c>
      <c r="G347" t="s">
        <v>31</v>
      </c>
      <c r="H347" t="s">
        <v>32</v>
      </c>
      <c r="I347" t="s">
        <v>33</v>
      </c>
      <c r="J347" t="s">
        <v>34</v>
      </c>
      <c r="K347" t="s">
        <v>35</v>
      </c>
      <c r="L347" t="s">
        <v>36</v>
      </c>
      <c r="O347" t="s">
        <v>46</v>
      </c>
      <c r="P347">
        <v>45</v>
      </c>
      <c r="U347">
        <v>448</v>
      </c>
      <c r="V347">
        <v>996</v>
      </c>
      <c r="Y347" t="s">
        <v>39</v>
      </c>
      <c r="Z347" t="s">
        <v>39</v>
      </c>
      <c r="AA347">
        <v>20150000</v>
      </c>
      <c r="AD347" t="s">
        <v>40</v>
      </c>
    </row>
    <row r="348" spans="1:30">
      <c r="A348">
        <f t="shared" si="15"/>
        <v>20160000</v>
      </c>
      <c r="B348" t="str">
        <f t="shared" si="16"/>
        <v>Richmond90280Persons65+ yrs</v>
      </c>
      <c r="C348" t="str">
        <f t="shared" si="17"/>
        <v>RichmondSocial Isolation: percentage of adult social care users who have as much social contact as they would like2016/17Persons65+ yrs</v>
      </c>
      <c r="D348">
        <v>90280</v>
      </c>
      <c r="E348" t="s">
        <v>134</v>
      </c>
      <c r="F348" t="s">
        <v>30</v>
      </c>
      <c r="G348" t="s">
        <v>31</v>
      </c>
      <c r="H348" t="s">
        <v>32</v>
      </c>
      <c r="I348" t="s">
        <v>33</v>
      </c>
      <c r="J348" t="s">
        <v>34</v>
      </c>
      <c r="K348" t="s">
        <v>35</v>
      </c>
      <c r="L348" t="s">
        <v>36</v>
      </c>
      <c r="O348" t="s">
        <v>47</v>
      </c>
      <c r="P348">
        <v>44.3</v>
      </c>
      <c r="Q348">
        <v>39.1</v>
      </c>
      <c r="R348">
        <v>49.5</v>
      </c>
      <c r="U348">
        <v>440</v>
      </c>
      <c r="V348">
        <v>1000</v>
      </c>
      <c r="Y348" t="s">
        <v>42</v>
      </c>
      <c r="Z348" t="s">
        <v>39</v>
      </c>
      <c r="AA348">
        <v>20160000</v>
      </c>
      <c r="AD348" t="s">
        <v>40</v>
      </c>
    </row>
    <row r="349" spans="1:30">
      <c r="A349">
        <f t="shared" si="15"/>
        <v>20170000</v>
      </c>
      <c r="B349" t="str">
        <f t="shared" si="16"/>
        <v>Richmond90280Persons65+ yrs</v>
      </c>
      <c r="C349" t="str">
        <f t="shared" si="17"/>
        <v>RichmondSocial Isolation: percentage of adult social care users who have as much social contact as they would like2017/18Persons65+ yrs</v>
      </c>
      <c r="D349">
        <v>90280</v>
      </c>
      <c r="E349" t="s">
        <v>134</v>
      </c>
      <c r="F349" t="s">
        <v>30</v>
      </c>
      <c r="G349" t="s">
        <v>31</v>
      </c>
      <c r="H349" t="s">
        <v>32</v>
      </c>
      <c r="I349" t="s">
        <v>33</v>
      </c>
      <c r="J349" t="s">
        <v>34</v>
      </c>
      <c r="K349" t="s">
        <v>35</v>
      </c>
      <c r="L349" t="s">
        <v>36</v>
      </c>
      <c r="O349" t="s">
        <v>48</v>
      </c>
      <c r="P349">
        <v>40</v>
      </c>
      <c r="Q349">
        <v>33</v>
      </c>
      <c r="R349">
        <v>47</v>
      </c>
      <c r="U349">
        <v>375</v>
      </c>
      <c r="V349">
        <v>935</v>
      </c>
      <c r="Y349" t="s">
        <v>42</v>
      </c>
      <c r="Z349" t="s">
        <v>39</v>
      </c>
      <c r="AA349">
        <v>20170000</v>
      </c>
      <c r="AD349" t="s">
        <v>40</v>
      </c>
    </row>
    <row r="350" spans="1:30">
      <c r="A350">
        <f t="shared" si="15"/>
        <v>20180000</v>
      </c>
      <c r="B350" t="str">
        <f t="shared" si="16"/>
        <v>Richmond90280Persons65+ yrs</v>
      </c>
      <c r="C350" t="str">
        <f t="shared" si="17"/>
        <v>RichmondSocial Isolation: percentage of adult social care users who have as much social contact as they would like2018/19Persons65+ yrs</v>
      </c>
      <c r="D350">
        <v>90280</v>
      </c>
      <c r="E350" t="s">
        <v>134</v>
      </c>
      <c r="F350" t="s">
        <v>30</v>
      </c>
      <c r="G350" t="s">
        <v>31</v>
      </c>
      <c r="H350" t="s">
        <v>32</v>
      </c>
      <c r="I350" t="s">
        <v>33</v>
      </c>
      <c r="J350" t="s">
        <v>34</v>
      </c>
      <c r="K350" t="s">
        <v>35</v>
      </c>
      <c r="L350" t="s">
        <v>36</v>
      </c>
      <c r="O350" t="s">
        <v>50</v>
      </c>
      <c r="P350">
        <v>41.9</v>
      </c>
      <c r="Q350">
        <v>35.799999999999997</v>
      </c>
      <c r="R350">
        <v>48</v>
      </c>
      <c r="U350">
        <v>410</v>
      </c>
      <c r="V350">
        <v>975</v>
      </c>
      <c r="Y350" t="s">
        <v>42</v>
      </c>
      <c r="Z350" t="s">
        <v>39</v>
      </c>
      <c r="AA350">
        <v>20180000</v>
      </c>
      <c r="AD350" t="s">
        <v>40</v>
      </c>
    </row>
    <row r="351" spans="1:30">
      <c r="A351">
        <f t="shared" si="15"/>
        <v>20190000</v>
      </c>
      <c r="B351" t="str">
        <f t="shared" si="16"/>
        <v>Richmond90280Persons65+ yrs</v>
      </c>
      <c r="C351" t="str">
        <f t="shared" si="17"/>
        <v>RichmondSocial Isolation: percentage of adult social care users who have as much social contact as they would like2019/20Persons65+ yrs</v>
      </c>
      <c r="D351">
        <v>90280</v>
      </c>
      <c r="E351" t="s">
        <v>134</v>
      </c>
      <c r="F351" t="s">
        <v>30</v>
      </c>
      <c r="G351" t="s">
        <v>31</v>
      </c>
      <c r="H351" t="s">
        <v>32</v>
      </c>
      <c r="I351" t="s">
        <v>33</v>
      </c>
      <c r="J351" t="s">
        <v>34</v>
      </c>
      <c r="K351" t="s">
        <v>35</v>
      </c>
      <c r="L351" t="s">
        <v>36</v>
      </c>
      <c r="O351" t="s">
        <v>51</v>
      </c>
      <c r="P351">
        <v>46.8</v>
      </c>
      <c r="Q351">
        <v>39.700000000000003</v>
      </c>
      <c r="R351">
        <v>53.9</v>
      </c>
      <c r="U351">
        <v>430</v>
      </c>
      <c r="V351">
        <v>915</v>
      </c>
      <c r="Y351" t="s">
        <v>42</v>
      </c>
      <c r="Z351" t="s">
        <v>39</v>
      </c>
      <c r="AA351">
        <v>20190000</v>
      </c>
      <c r="AD351" t="s">
        <v>40</v>
      </c>
    </row>
    <row r="352" spans="1:30">
      <c r="A352">
        <f t="shared" si="15"/>
        <v>20210000</v>
      </c>
      <c r="B352" t="str">
        <f t="shared" si="16"/>
        <v>Richmond90280Persons65+ yrs</v>
      </c>
      <c r="C352" t="str">
        <f t="shared" si="17"/>
        <v>RichmondSocial Isolation: percentage of adult social care users who have as much social contact as they would like2021/22Persons65+ yrs</v>
      </c>
      <c r="D352">
        <v>90280</v>
      </c>
      <c r="E352" t="s">
        <v>134</v>
      </c>
      <c r="F352" t="s">
        <v>30</v>
      </c>
      <c r="G352" t="s">
        <v>31</v>
      </c>
      <c r="H352" t="s">
        <v>32</v>
      </c>
      <c r="I352" t="s">
        <v>33</v>
      </c>
      <c r="J352" t="s">
        <v>34</v>
      </c>
      <c r="K352" t="s">
        <v>35</v>
      </c>
      <c r="L352" t="s">
        <v>36</v>
      </c>
      <c r="O352" t="s">
        <v>53</v>
      </c>
      <c r="P352">
        <v>38</v>
      </c>
      <c r="Q352">
        <v>30.1</v>
      </c>
      <c r="R352">
        <v>45.9</v>
      </c>
      <c r="U352">
        <v>325</v>
      </c>
      <c r="V352">
        <v>850</v>
      </c>
      <c r="Y352" t="s">
        <v>42</v>
      </c>
      <c r="Z352" t="s">
        <v>39</v>
      </c>
      <c r="AA352">
        <v>20210000</v>
      </c>
      <c r="AD352" t="s">
        <v>40</v>
      </c>
    </row>
    <row r="353" spans="1:30">
      <c r="A353">
        <f t="shared" si="15"/>
        <v>20140000</v>
      </c>
      <c r="B353" t="str">
        <f t="shared" si="16"/>
        <v>England90280Persons65+ yrs</v>
      </c>
      <c r="C353" t="str">
        <f t="shared" si="17"/>
        <v>EnglandSocial Isolation: percentage of adult social care users who have as much social contact as they would like2014/15Persons65+ yrs</v>
      </c>
      <c r="D353">
        <v>90280</v>
      </c>
      <c r="E353" t="s">
        <v>134</v>
      </c>
      <c r="F353" t="s">
        <v>30</v>
      </c>
      <c r="G353" t="s">
        <v>31</v>
      </c>
      <c r="H353" t="s">
        <v>30</v>
      </c>
      <c r="I353" t="s">
        <v>31</v>
      </c>
      <c r="J353" t="s">
        <v>31</v>
      </c>
      <c r="K353" t="s">
        <v>35</v>
      </c>
      <c r="L353" t="s">
        <v>36</v>
      </c>
      <c r="O353" t="s">
        <v>45</v>
      </c>
      <c r="P353">
        <v>42.8</v>
      </c>
      <c r="U353">
        <v>179700</v>
      </c>
      <c r="V353">
        <v>419755</v>
      </c>
      <c r="Y353" t="s">
        <v>39</v>
      </c>
      <c r="Z353" t="s">
        <v>39</v>
      </c>
      <c r="AA353">
        <v>20140000</v>
      </c>
      <c r="AD353" t="s">
        <v>40</v>
      </c>
    </row>
    <row r="354" spans="1:30">
      <c r="A354">
        <f t="shared" si="15"/>
        <v>20150000</v>
      </c>
      <c r="B354" t="str">
        <f t="shared" si="16"/>
        <v>England90280Persons65+ yrs</v>
      </c>
      <c r="C354" t="str">
        <f t="shared" si="17"/>
        <v>EnglandSocial Isolation: percentage of adult social care users who have as much social contact as they would like2015/16Persons65+ yrs</v>
      </c>
      <c r="D354">
        <v>90280</v>
      </c>
      <c r="E354" t="s">
        <v>134</v>
      </c>
      <c r="F354" t="s">
        <v>30</v>
      </c>
      <c r="G354" t="s">
        <v>31</v>
      </c>
      <c r="H354" t="s">
        <v>30</v>
      </c>
      <c r="I354" t="s">
        <v>31</v>
      </c>
      <c r="J354" t="s">
        <v>31</v>
      </c>
      <c r="K354" t="s">
        <v>35</v>
      </c>
      <c r="L354" t="s">
        <v>36</v>
      </c>
      <c r="O354" t="s">
        <v>46</v>
      </c>
      <c r="P354">
        <v>43.7</v>
      </c>
      <c r="U354">
        <v>178458</v>
      </c>
      <c r="V354">
        <v>408609</v>
      </c>
      <c r="Y354" t="s">
        <v>39</v>
      </c>
      <c r="Z354" t="s">
        <v>39</v>
      </c>
      <c r="AA354">
        <v>20150000</v>
      </c>
      <c r="AD354" t="s">
        <v>40</v>
      </c>
    </row>
    <row r="355" spans="1:30">
      <c r="A355">
        <f t="shared" si="15"/>
        <v>20160000</v>
      </c>
      <c r="B355" t="str">
        <f t="shared" si="16"/>
        <v>England90280Persons65+ yrs</v>
      </c>
      <c r="C355" t="str">
        <f t="shared" si="17"/>
        <v>EnglandSocial Isolation: percentage of adult social care users who have as much social contact as they would like2016/17Persons65+ yrs</v>
      </c>
      <c r="D355">
        <v>90280</v>
      </c>
      <c r="E355" t="s">
        <v>134</v>
      </c>
      <c r="F355" t="s">
        <v>30</v>
      </c>
      <c r="G355" t="s">
        <v>31</v>
      </c>
      <c r="H355" t="s">
        <v>30</v>
      </c>
      <c r="I355" t="s">
        <v>31</v>
      </c>
      <c r="J355" t="s">
        <v>31</v>
      </c>
      <c r="K355" t="s">
        <v>35</v>
      </c>
      <c r="L355" t="s">
        <v>36</v>
      </c>
      <c r="O355" t="s">
        <v>47</v>
      </c>
      <c r="P355">
        <v>43.2</v>
      </c>
      <c r="Q355">
        <v>42.6</v>
      </c>
      <c r="R355">
        <v>43.8</v>
      </c>
      <c r="U355">
        <v>175110</v>
      </c>
      <c r="V355">
        <v>405200</v>
      </c>
      <c r="Y355" t="s">
        <v>42</v>
      </c>
      <c r="Z355" t="s">
        <v>39</v>
      </c>
      <c r="AA355">
        <v>20160000</v>
      </c>
      <c r="AD355" t="s">
        <v>40</v>
      </c>
    </row>
    <row r="356" spans="1:30">
      <c r="A356">
        <f t="shared" si="15"/>
        <v>20170000</v>
      </c>
      <c r="B356" t="str">
        <f t="shared" si="16"/>
        <v>England90280Persons65+ yrs</v>
      </c>
      <c r="C356" t="str">
        <f t="shared" si="17"/>
        <v>EnglandSocial Isolation: percentage of adult social care users who have as much social contact as they would like2017/18Persons65+ yrs</v>
      </c>
      <c r="D356">
        <v>90280</v>
      </c>
      <c r="E356" t="s">
        <v>134</v>
      </c>
      <c r="F356" t="s">
        <v>30</v>
      </c>
      <c r="G356" t="s">
        <v>31</v>
      </c>
      <c r="H356" t="s">
        <v>30</v>
      </c>
      <c r="I356" t="s">
        <v>31</v>
      </c>
      <c r="J356" t="s">
        <v>31</v>
      </c>
      <c r="K356" t="s">
        <v>35</v>
      </c>
      <c r="L356" t="s">
        <v>36</v>
      </c>
      <c r="O356" t="s">
        <v>48</v>
      </c>
      <c r="P356">
        <v>44</v>
      </c>
      <c r="Q356">
        <v>43.1</v>
      </c>
      <c r="R356">
        <v>44.9</v>
      </c>
      <c r="U356">
        <v>173740</v>
      </c>
      <c r="V356">
        <v>394560</v>
      </c>
      <c r="Y356" t="s">
        <v>42</v>
      </c>
      <c r="Z356" t="s">
        <v>39</v>
      </c>
      <c r="AA356">
        <v>20170000</v>
      </c>
      <c r="AD356" t="s">
        <v>40</v>
      </c>
    </row>
    <row r="357" spans="1:30">
      <c r="A357">
        <f t="shared" si="15"/>
        <v>20180000</v>
      </c>
      <c r="B357" t="str">
        <f t="shared" si="16"/>
        <v>England90280Persons65+ yrs</v>
      </c>
      <c r="C357" t="str">
        <f t="shared" si="17"/>
        <v>EnglandSocial Isolation: percentage of adult social care users who have as much social contact as they would like2018/19Persons65+ yrs</v>
      </c>
      <c r="D357">
        <v>90280</v>
      </c>
      <c r="E357" t="s">
        <v>134</v>
      </c>
      <c r="F357" t="s">
        <v>30</v>
      </c>
      <c r="G357" t="s">
        <v>31</v>
      </c>
      <c r="H357" t="s">
        <v>30</v>
      </c>
      <c r="I357" t="s">
        <v>31</v>
      </c>
      <c r="J357" t="s">
        <v>31</v>
      </c>
      <c r="K357" t="s">
        <v>35</v>
      </c>
      <c r="L357" t="s">
        <v>36</v>
      </c>
      <c r="O357" t="s">
        <v>50</v>
      </c>
      <c r="P357">
        <v>43.5</v>
      </c>
      <c r="Q357">
        <v>42.9</v>
      </c>
      <c r="R357">
        <v>44.1</v>
      </c>
      <c r="U357">
        <v>166185</v>
      </c>
      <c r="V357">
        <v>381635</v>
      </c>
      <c r="Y357" t="s">
        <v>42</v>
      </c>
      <c r="Z357" t="s">
        <v>39</v>
      </c>
      <c r="AA357">
        <v>20180000</v>
      </c>
      <c r="AD357" t="s">
        <v>40</v>
      </c>
    </row>
    <row r="358" spans="1:30">
      <c r="A358">
        <f t="shared" si="15"/>
        <v>20190000</v>
      </c>
      <c r="B358" t="str">
        <f t="shared" si="16"/>
        <v>England90280Persons65+ yrs</v>
      </c>
      <c r="C358" t="str">
        <f t="shared" si="17"/>
        <v>EnglandSocial Isolation: percentage of adult social care users who have as much social contact as they would like2019/20Persons65+ yrs</v>
      </c>
      <c r="D358">
        <v>90280</v>
      </c>
      <c r="E358" t="s">
        <v>134</v>
      </c>
      <c r="F358" t="s">
        <v>30</v>
      </c>
      <c r="G358" t="s">
        <v>31</v>
      </c>
      <c r="H358" t="s">
        <v>30</v>
      </c>
      <c r="I358" t="s">
        <v>31</v>
      </c>
      <c r="J358" t="s">
        <v>31</v>
      </c>
      <c r="K358" t="s">
        <v>35</v>
      </c>
      <c r="L358" t="s">
        <v>36</v>
      </c>
      <c r="O358" t="s">
        <v>51</v>
      </c>
      <c r="P358">
        <v>43.4</v>
      </c>
      <c r="Q358">
        <v>42.8</v>
      </c>
      <c r="R358">
        <v>44</v>
      </c>
      <c r="U358">
        <v>158805</v>
      </c>
      <c r="V358">
        <v>366175</v>
      </c>
      <c r="Y358" t="s">
        <v>42</v>
      </c>
      <c r="Z358" t="s">
        <v>39</v>
      </c>
      <c r="AA358">
        <v>20190000</v>
      </c>
      <c r="AD358" t="s">
        <v>40</v>
      </c>
    </row>
    <row r="359" spans="1:30">
      <c r="A359">
        <f t="shared" si="15"/>
        <v>20210000</v>
      </c>
      <c r="B359" t="str">
        <f t="shared" si="16"/>
        <v>England90280Persons65+ yrs</v>
      </c>
      <c r="C359" t="str">
        <f t="shared" si="17"/>
        <v>EnglandSocial Isolation: percentage of adult social care users who have as much social contact as they would like2021/22Persons65+ yrs</v>
      </c>
      <c r="D359">
        <v>90280</v>
      </c>
      <c r="E359" t="s">
        <v>134</v>
      </c>
      <c r="F359" t="s">
        <v>30</v>
      </c>
      <c r="G359" t="s">
        <v>31</v>
      </c>
      <c r="H359" t="s">
        <v>30</v>
      </c>
      <c r="I359" t="s">
        <v>31</v>
      </c>
      <c r="J359" t="s">
        <v>31</v>
      </c>
      <c r="K359" t="s">
        <v>35</v>
      </c>
      <c r="L359" t="s">
        <v>36</v>
      </c>
      <c r="O359" t="s">
        <v>53</v>
      </c>
      <c r="P359">
        <v>37.299999999999997</v>
      </c>
      <c r="Q359">
        <v>36.6</v>
      </c>
      <c r="R359">
        <v>38</v>
      </c>
      <c r="U359">
        <v>129275</v>
      </c>
      <c r="V359">
        <v>346430</v>
      </c>
      <c r="Y359" t="s">
        <v>42</v>
      </c>
      <c r="Z359" t="s">
        <v>39</v>
      </c>
      <c r="AA359">
        <v>20210000</v>
      </c>
      <c r="AD359" t="s">
        <v>40</v>
      </c>
    </row>
    <row r="360" spans="1:30">
      <c r="A360">
        <f t="shared" si="15"/>
        <v>20220000</v>
      </c>
      <c r="B360" t="str">
        <f t="shared" si="16"/>
        <v>England90280Persons65+ yrs</v>
      </c>
      <c r="C360" t="str">
        <f t="shared" si="17"/>
        <v>EnglandSocial Isolation: percentage of adult social care users who have as much social contact as they would like2022/23Persons65+ yrs</v>
      </c>
      <c r="D360">
        <v>90280</v>
      </c>
      <c r="E360" t="s">
        <v>134</v>
      </c>
      <c r="F360" t="s">
        <v>30</v>
      </c>
      <c r="G360" t="s">
        <v>31</v>
      </c>
      <c r="H360" t="s">
        <v>30</v>
      </c>
      <c r="I360" t="s">
        <v>31</v>
      </c>
      <c r="J360" t="s">
        <v>31</v>
      </c>
      <c r="K360" t="s">
        <v>35</v>
      </c>
      <c r="L360" t="s">
        <v>36</v>
      </c>
      <c r="O360" t="s">
        <v>54</v>
      </c>
      <c r="P360">
        <v>41.5</v>
      </c>
      <c r="U360">
        <v>144005</v>
      </c>
      <c r="V360">
        <v>347125</v>
      </c>
      <c r="X360" t="s">
        <v>61</v>
      </c>
      <c r="Y360" t="s">
        <v>39</v>
      </c>
      <c r="Z360" t="s">
        <v>39</v>
      </c>
      <c r="AA360">
        <v>20220000</v>
      </c>
      <c r="AD360" t="s">
        <v>40</v>
      </c>
    </row>
    <row r="361" spans="1:30">
      <c r="A361">
        <f t="shared" si="15"/>
        <v>20140000</v>
      </c>
      <c r="B361" t="str">
        <f t="shared" si="16"/>
        <v>London90280Persons65+ yrs</v>
      </c>
      <c r="C361" t="str">
        <f t="shared" si="17"/>
        <v>LondonSocial Isolation: percentage of adult social care users who have as much social contact as they would like2014/15Persons65+ yrs</v>
      </c>
      <c r="D361">
        <v>90280</v>
      </c>
      <c r="E361" t="s">
        <v>134</v>
      </c>
      <c r="F361" t="s">
        <v>30</v>
      </c>
      <c r="G361" t="s">
        <v>31</v>
      </c>
      <c r="H361" t="s">
        <v>56</v>
      </c>
      <c r="I361" t="s">
        <v>57</v>
      </c>
      <c r="J361" t="s">
        <v>58</v>
      </c>
      <c r="K361" t="s">
        <v>35</v>
      </c>
      <c r="L361" t="s">
        <v>36</v>
      </c>
      <c r="O361" t="s">
        <v>45</v>
      </c>
      <c r="P361">
        <v>41.1</v>
      </c>
      <c r="U361">
        <v>23560</v>
      </c>
      <c r="V361">
        <v>57280</v>
      </c>
      <c r="Y361" t="s">
        <v>39</v>
      </c>
      <c r="Z361" t="s">
        <v>39</v>
      </c>
      <c r="AA361">
        <v>20140000</v>
      </c>
      <c r="AD361" t="s">
        <v>40</v>
      </c>
    </row>
    <row r="362" spans="1:30">
      <c r="A362">
        <f t="shared" si="15"/>
        <v>20150000</v>
      </c>
      <c r="B362" t="str">
        <f t="shared" si="16"/>
        <v>London90280Persons65+ yrs</v>
      </c>
      <c r="C362" t="str">
        <f t="shared" si="17"/>
        <v>LondonSocial Isolation: percentage of adult social care users who have as much social contact as they would like2015/16Persons65+ yrs</v>
      </c>
      <c r="D362">
        <v>90280</v>
      </c>
      <c r="E362" t="s">
        <v>134</v>
      </c>
      <c r="F362" t="s">
        <v>30</v>
      </c>
      <c r="G362" t="s">
        <v>31</v>
      </c>
      <c r="H362" t="s">
        <v>56</v>
      </c>
      <c r="I362" t="s">
        <v>57</v>
      </c>
      <c r="J362" t="s">
        <v>58</v>
      </c>
      <c r="K362" t="s">
        <v>35</v>
      </c>
      <c r="L362" t="s">
        <v>36</v>
      </c>
      <c r="O362" t="s">
        <v>46</v>
      </c>
      <c r="P362">
        <v>39.6</v>
      </c>
      <c r="U362">
        <v>21020</v>
      </c>
      <c r="V362">
        <v>53135</v>
      </c>
      <c r="Y362" t="s">
        <v>39</v>
      </c>
      <c r="Z362" t="s">
        <v>39</v>
      </c>
      <c r="AA362">
        <v>20150000</v>
      </c>
      <c r="AD362" t="s">
        <v>40</v>
      </c>
    </row>
    <row r="363" spans="1:30">
      <c r="A363">
        <f t="shared" si="15"/>
        <v>20160000</v>
      </c>
      <c r="B363" t="str">
        <f t="shared" si="16"/>
        <v>London90280Persons65+ yrs</v>
      </c>
      <c r="C363" t="str">
        <f t="shared" si="17"/>
        <v>LondonSocial Isolation: percentage of adult social care users who have as much social contact as they would like2016/17Persons65+ yrs</v>
      </c>
      <c r="D363">
        <v>90280</v>
      </c>
      <c r="E363" t="s">
        <v>134</v>
      </c>
      <c r="F363" t="s">
        <v>30</v>
      </c>
      <c r="G363" t="s">
        <v>31</v>
      </c>
      <c r="H363" t="s">
        <v>56</v>
      </c>
      <c r="I363" t="s">
        <v>57</v>
      </c>
      <c r="J363" t="s">
        <v>58</v>
      </c>
      <c r="K363" t="s">
        <v>35</v>
      </c>
      <c r="L363" t="s">
        <v>36</v>
      </c>
      <c r="O363" t="s">
        <v>47</v>
      </c>
      <c r="P363">
        <v>38.9</v>
      </c>
      <c r="Q363">
        <v>37.9</v>
      </c>
      <c r="R363">
        <v>39.9</v>
      </c>
      <c r="U363">
        <v>21470</v>
      </c>
      <c r="V363">
        <v>55250</v>
      </c>
      <c r="Y363" t="s">
        <v>49</v>
      </c>
      <c r="Z363" t="s">
        <v>39</v>
      </c>
      <c r="AA363">
        <v>20160000</v>
      </c>
      <c r="AD363" t="s">
        <v>40</v>
      </c>
    </row>
    <row r="364" spans="1:30">
      <c r="A364">
        <f t="shared" si="15"/>
        <v>20170000</v>
      </c>
      <c r="B364" t="str">
        <f t="shared" si="16"/>
        <v>London90280Persons65+ yrs</v>
      </c>
      <c r="C364" t="str">
        <f t="shared" si="17"/>
        <v>LondonSocial Isolation: percentage of adult social care users who have as much social contact as they would like2017/18Persons65+ yrs</v>
      </c>
      <c r="D364">
        <v>90280</v>
      </c>
      <c r="E364" t="s">
        <v>134</v>
      </c>
      <c r="F364" t="s">
        <v>30</v>
      </c>
      <c r="G364" t="s">
        <v>31</v>
      </c>
      <c r="H364" t="s">
        <v>56</v>
      </c>
      <c r="I364" t="s">
        <v>57</v>
      </c>
      <c r="J364" t="s">
        <v>58</v>
      </c>
      <c r="K364" t="s">
        <v>35</v>
      </c>
      <c r="L364" t="s">
        <v>36</v>
      </c>
      <c r="O364" t="s">
        <v>48</v>
      </c>
      <c r="P364">
        <v>39.6</v>
      </c>
      <c r="Q364">
        <v>38.4</v>
      </c>
      <c r="R364">
        <v>40.799999999999997</v>
      </c>
      <c r="U364">
        <v>21285</v>
      </c>
      <c r="V364">
        <v>53710</v>
      </c>
      <c r="Y364" t="s">
        <v>49</v>
      </c>
      <c r="Z364" t="s">
        <v>39</v>
      </c>
      <c r="AA364">
        <v>20170000</v>
      </c>
      <c r="AD364" t="s">
        <v>40</v>
      </c>
    </row>
    <row r="365" spans="1:30">
      <c r="A365">
        <f t="shared" si="15"/>
        <v>20180000</v>
      </c>
      <c r="B365" t="str">
        <f t="shared" si="16"/>
        <v>London90280Persons65+ yrs</v>
      </c>
      <c r="C365" t="str">
        <f t="shared" si="17"/>
        <v>LondonSocial Isolation: percentage of adult social care users who have as much social contact as they would like2018/19Persons65+ yrs</v>
      </c>
      <c r="D365">
        <v>90280</v>
      </c>
      <c r="E365" t="s">
        <v>134</v>
      </c>
      <c r="F365" t="s">
        <v>30</v>
      </c>
      <c r="G365" t="s">
        <v>31</v>
      </c>
      <c r="H365" t="s">
        <v>56</v>
      </c>
      <c r="I365" t="s">
        <v>57</v>
      </c>
      <c r="J365" t="s">
        <v>58</v>
      </c>
      <c r="K365" t="s">
        <v>35</v>
      </c>
      <c r="L365" t="s">
        <v>36</v>
      </c>
      <c r="O365" t="s">
        <v>50</v>
      </c>
      <c r="P365">
        <v>38.9</v>
      </c>
      <c r="Q365">
        <v>37.799999999999997</v>
      </c>
      <c r="R365">
        <v>40</v>
      </c>
      <c r="U365">
        <v>20735</v>
      </c>
      <c r="V365">
        <v>53350</v>
      </c>
      <c r="Y365" t="s">
        <v>49</v>
      </c>
      <c r="Z365" t="s">
        <v>39</v>
      </c>
      <c r="AA365">
        <v>20180000</v>
      </c>
      <c r="AD365" t="s">
        <v>40</v>
      </c>
    </row>
    <row r="366" spans="1:30">
      <c r="A366">
        <f t="shared" si="15"/>
        <v>20190000</v>
      </c>
      <c r="B366" t="str">
        <f t="shared" si="16"/>
        <v>London90280Persons65+ yrs</v>
      </c>
      <c r="C366" t="str">
        <f t="shared" si="17"/>
        <v>LondonSocial Isolation: percentage of adult social care users who have as much social contact as they would like2019/20Persons65+ yrs</v>
      </c>
      <c r="D366">
        <v>90280</v>
      </c>
      <c r="E366" t="s">
        <v>134</v>
      </c>
      <c r="F366" t="s">
        <v>30</v>
      </c>
      <c r="G366" t="s">
        <v>31</v>
      </c>
      <c r="H366" t="s">
        <v>56</v>
      </c>
      <c r="I366" t="s">
        <v>57</v>
      </c>
      <c r="J366" t="s">
        <v>58</v>
      </c>
      <c r="K366" t="s">
        <v>35</v>
      </c>
      <c r="L366" t="s">
        <v>36</v>
      </c>
      <c r="O366" t="s">
        <v>51</v>
      </c>
      <c r="P366">
        <v>40.1</v>
      </c>
      <c r="Q366">
        <v>38.9</v>
      </c>
      <c r="R366">
        <v>41.3</v>
      </c>
      <c r="U366">
        <v>20940</v>
      </c>
      <c r="V366">
        <v>52255</v>
      </c>
      <c r="Y366" t="s">
        <v>49</v>
      </c>
      <c r="Z366" t="s">
        <v>39</v>
      </c>
      <c r="AA366">
        <v>20190000</v>
      </c>
      <c r="AD366" t="s">
        <v>40</v>
      </c>
    </row>
    <row r="367" spans="1:30">
      <c r="A367">
        <f t="shared" si="15"/>
        <v>20210000</v>
      </c>
      <c r="B367" t="str">
        <f t="shared" si="16"/>
        <v>London90280Persons65+ yrs</v>
      </c>
      <c r="C367" t="str">
        <f t="shared" si="17"/>
        <v>LondonSocial Isolation: percentage of adult social care users who have as much social contact as they would like2021/22Persons65+ yrs</v>
      </c>
      <c r="D367">
        <v>90280</v>
      </c>
      <c r="E367" t="s">
        <v>134</v>
      </c>
      <c r="F367" t="s">
        <v>30</v>
      </c>
      <c r="G367" t="s">
        <v>31</v>
      </c>
      <c r="H367" t="s">
        <v>56</v>
      </c>
      <c r="I367" t="s">
        <v>57</v>
      </c>
      <c r="J367" t="s">
        <v>58</v>
      </c>
      <c r="K367" t="s">
        <v>35</v>
      </c>
      <c r="L367" t="s">
        <v>36</v>
      </c>
      <c r="O367" t="s">
        <v>53</v>
      </c>
      <c r="P367">
        <v>33.799999999999997</v>
      </c>
      <c r="Q367">
        <v>32.5</v>
      </c>
      <c r="R367">
        <v>35.1</v>
      </c>
      <c r="U367">
        <v>16085</v>
      </c>
      <c r="V367">
        <v>47525</v>
      </c>
      <c r="Y367" t="s">
        <v>49</v>
      </c>
      <c r="Z367" t="s">
        <v>39</v>
      </c>
      <c r="AA367">
        <v>20210000</v>
      </c>
      <c r="AD367" t="s">
        <v>40</v>
      </c>
    </row>
    <row r="368" spans="1:30">
      <c r="A368">
        <f t="shared" si="15"/>
        <v>20220000</v>
      </c>
      <c r="B368" t="str">
        <f t="shared" si="16"/>
        <v>London90280Persons65+ yrs</v>
      </c>
      <c r="C368" t="str">
        <f t="shared" si="17"/>
        <v>LondonSocial Isolation: percentage of adult social care users who have as much social contact as they would like2022/23Persons65+ yrs</v>
      </c>
      <c r="D368">
        <v>90280</v>
      </c>
      <c r="E368" t="s">
        <v>134</v>
      </c>
      <c r="F368" t="s">
        <v>30</v>
      </c>
      <c r="G368" t="s">
        <v>31</v>
      </c>
      <c r="H368" t="s">
        <v>56</v>
      </c>
      <c r="I368" t="s">
        <v>57</v>
      </c>
      <c r="J368" t="s">
        <v>58</v>
      </c>
      <c r="K368" t="s">
        <v>35</v>
      </c>
      <c r="L368" t="s">
        <v>36</v>
      </c>
      <c r="O368" t="s">
        <v>54</v>
      </c>
      <c r="P368">
        <v>35.700000000000003</v>
      </c>
      <c r="Q368">
        <v>34.4</v>
      </c>
      <c r="R368">
        <v>37</v>
      </c>
      <c r="U368">
        <v>17445</v>
      </c>
      <c r="V368">
        <v>48885</v>
      </c>
      <c r="X368" t="s">
        <v>132</v>
      </c>
      <c r="Y368" t="s">
        <v>49</v>
      </c>
      <c r="Z368" t="s">
        <v>39</v>
      </c>
      <c r="AA368">
        <v>20220000</v>
      </c>
      <c r="AD368" t="s">
        <v>40</v>
      </c>
    </row>
    <row r="369" spans="1:30">
      <c r="A369">
        <f t="shared" si="15"/>
        <v>20220000</v>
      </c>
      <c r="B369" t="str">
        <f t="shared" si="16"/>
        <v>Richmond90280Persons65+ yrs</v>
      </c>
      <c r="C369" t="str">
        <f t="shared" si="17"/>
        <v>RichmondSocial Isolation: percentage of adult social care users who have as much social contact as they would like2022/23Persons65+ yrs</v>
      </c>
      <c r="D369">
        <v>90280</v>
      </c>
      <c r="E369" t="s">
        <v>134</v>
      </c>
      <c r="F369" t="s">
        <v>30</v>
      </c>
      <c r="G369" t="s">
        <v>31</v>
      </c>
      <c r="H369" t="s">
        <v>32</v>
      </c>
      <c r="I369" t="s">
        <v>33</v>
      </c>
      <c r="J369" t="s">
        <v>34</v>
      </c>
      <c r="K369" t="s">
        <v>35</v>
      </c>
      <c r="L369" t="s">
        <v>36</v>
      </c>
      <c r="O369" t="s">
        <v>54</v>
      </c>
      <c r="P369">
        <v>44.9</v>
      </c>
      <c r="Q369">
        <v>37</v>
      </c>
      <c r="R369">
        <v>52.8</v>
      </c>
      <c r="U369">
        <v>385</v>
      </c>
      <c r="V369">
        <v>855</v>
      </c>
      <c r="X369" t="s">
        <v>61</v>
      </c>
      <c r="Y369" t="s">
        <v>42</v>
      </c>
      <c r="Z369" t="s">
        <v>39</v>
      </c>
      <c r="AA369">
        <v>20220000</v>
      </c>
      <c r="AD369" t="s">
        <v>40</v>
      </c>
    </row>
    <row r="370" spans="1:30">
      <c r="A370">
        <f t="shared" si="15"/>
        <v>20220000</v>
      </c>
      <c r="B370" t="str">
        <f t="shared" si="16"/>
        <v>Redbridge90280Persons65+ yrs</v>
      </c>
      <c r="C370" t="str">
        <f t="shared" si="17"/>
        <v>RedbridgeSocial Isolation: percentage of adult social care users who have as much social contact as they would like2022/23Persons65+ yrs</v>
      </c>
      <c r="D370">
        <v>90280</v>
      </c>
      <c r="E370" t="s">
        <v>134</v>
      </c>
      <c r="F370" t="s">
        <v>30</v>
      </c>
      <c r="G370" t="s">
        <v>31</v>
      </c>
      <c r="H370" t="s">
        <v>112</v>
      </c>
      <c r="I370" t="s">
        <v>113</v>
      </c>
      <c r="J370" t="s">
        <v>34</v>
      </c>
      <c r="K370" t="s">
        <v>35</v>
      </c>
      <c r="L370" t="s">
        <v>36</v>
      </c>
      <c r="O370" t="s">
        <v>54</v>
      </c>
      <c r="P370">
        <v>44.4</v>
      </c>
      <c r="Q370">
        <v>36.700000000000003</v>
      </c>
      <c r="R370">
        <v>52.1</v>
      </c>
      <c r="U370">
        <v>745</v>
      </c>
      <c r="V370">
        <v>1680</v>
      </c>
      <c r="X370" t="s">
        <v>61</v>
      </c>
      <c r="Y370" t="s">
        <v>42</v>
      </c>
      <c r="Z370" t="s">
        <v>39</v>
      </c>
      <c r="AA370">
        <v>20220000</v>
      </c>
      <c r="AD370" t="s">
        <v>40</v>
      </c>
    </row>
    <row r="371" spans="1:30">
      <c r="A371">
        <f t="shared" si="15"/>
        <v>20220000</v>
      </c>
      <c r="B371" t="str">
        <f t="shared" si="16"/>
        <v>Haringey90280Persons65+ yrs</v>
      </c>
      <c r="C371" t="str">
        <f t="shared" si="17"/>
        <v>HaringeySocial Isolation: percentage of adult social care users who have as much social contact as they would like2022/23Persons65+ yrs</v>
      </c>
      <c r="D371">
        <v>90280</v>
      </c>
      <c r="E371" t="s">
        <v>134</v>
      </c>
      <c r="F371" t="s">
        <v>30</v>
      </c>
      <c r="G371" t="s">
        <v>31</v>
      </c>
      <c r="H371" t="s">
        <v>116</v>
      </c>
      <c r="I371" t="s">
        <v>117</v>
      </c>
      <c r="J371" t="s">
        <v>34</v>
      </c>
      <c r="K371" t="s">
        <v>35</v>
      </c>
      <c r="L371" t="s">
        <v>36</v>
      </c>
      <c r="O371" t="s">
        <v>54</v>
      </c>
      <c r="P371">
        <v>43.1</v>
      </c>
      <c r="Q371">
        <v>34.700000000000003</v>
      </c>
      <c r="R371">
        <v>51.5</v>
      </c>
      <c r="U371">
        <v>545</v>
      </c>
      <c r="V371">
        <v>1265</v>
      </c>
      <c r="X371" t="s">
        <v>61</v>
      </c>
      <c r="Y371" t="s">
        <v>42</v>
      </c>
      <c r="Z371" t="s">
        <v>39</v>
      </c>
      <c r="AA371">
        <v>20220000</v>
      </c>
      <c r="AD371" t="s">
        <v>40</v>
      </c>
    </row>
    <row r="372" spans="1:30">
      <c r="A372">
        <f t="shared" si="15"/>
        <v>20220000</v>
      </c>
      <c r="B372" t="str">
        <f t="shared" si="16"/>
        <v>Lambeth90280Persons65+ yrs</v>
      </c>
      <c r="C372" t="str">
        <f t="shared" si="17"/>
        <v>LambethSocial Isolation: percentage of adult social care users who have as much social contact as they would like2022/23Persons65+ yrs</v>
      </c>
      <c r="D372">
        <v>90280</v>
      </c>
      <c r="E372" t="s">
        <v>134</v>
      </c>
      <c r="F372" t="s">
        <v>30</v>
      </c>
      <c r="G372" t="s">
        <v>31</v>
      </c>
      <c r="H372" t="s">
        <v>91</v>
      </c>
      <c r="I372" t="s">
        <v>92</v>
      </c>
      <c r="J372" t="s">
        <v>34</v>
      </c>
      <c r="K372" t="s">
        <v>35</v>
      </c>
      <c r="L372" t="s">
        <v>36</v>
      </c>
      <c r="O372" t="s">
        <v>54</v>
      </c>
      <c r="P372">
        <v>39.200000000000003</v>
      </c>
      <c r="Q372">
        <v>33.700000000000003</v>
      </c>
      <c r="R372">
        <v>44.7</v>
      </c>
      <c r="U372">
        <v>875</v>
      </c>
      <c r="V372">
        <v>2230</v>
      </c>
      <c r="X372" t="s">
        <v>61</v>
      </c>
      <c r="Y372" t="s">
        <v>42</v>
      </c>
      <c r="Z372" t="s">
        <v>39</v>
      </c>
      <c r="AA372">
        <v>20220000</v>
      </c>
      <c r="AD372" t="s">
        <v>40</v>
      </c>
    </row>
    <row r="373" spans="1:30">
      <c r="A373">
        <f t="shared" si="15"/>
        <v>20220000</v>
      </c>
      <c r="B373" t="str">
        <f t="shared" si="16"/>
        <v>Wandsworth90280Persons65+ yrs</v>
      </c>
      <c r="C373" t="str">
        <f t="shared" si="17"/>
        <v>WandsworthSocial Isolation: percentage of adult social care users who have as much social contact as they would like2022/23Persons65+ yrs</v>
      </c>
      <c r="D373">
        <v>90280</v>
      </c>
      <c r="E373" t="s">
        <v>134</v>
      </c>
      <c r="F373" t="s">
        <v>30</v>
      </c>
      <c r="G373" t="s">
        <v>31</v>
      </c>
      <c r="H373" t="s">
        <v>76</v>
      </c>
      <c r="I373" t="s">
        <v>77</v>
      </c>
      <c r="J373" t="s">
        <v>34</v>
      </c>
      <c r="K373" t="s">
        <v>35</v>
      </c>
      <c r="L373" t="s">
        <v>36</v>
      </c>
      <c r="O373" t="s">
        <v>54</v>
      </c>
      <c r="P373">
        <v>39.1</v>
      </c>
      <c r="Q373">
        <v>31.2</v>
      </c>
      <c r="R373">
        <v>47</v>
      </c>
      <c r="U373">
        <v>610</v>
      </c>
      <c r="V373">
        <v>1565</v>
      </c>
      <c r="X373" t="s">
        <v>61</v>
      </c>
      <c r="Y373" t="s">
        <v>42</v>
      </c>
      <c r="Z373" t="s">
        <v>39</v>
      </c>
      <c r="AA373">
        <v>20220000</v>
      </c>
      <c r="AD373" t="s">
        <v>40</v>
      </c>
    </row>
    <row r="374" spans="1:30">
      <c r="A374">
        <f t="shared" si="15"/>
        <v>20220000</v>
      </c>
      <c r="B374" t="str">
        <f t="shared" si="16"/>
        <v>Harrow90280Persons65+ yrs</v>
      </c>
      <c r="C374" t="str">
        <f t="shared" si="17"/>
        <v>HarrowSocial Isolation: percentage of adult social care users who have as much social contact as they would like2022/23Persons65+ yrs</v>
      </c>
      <c r="D374">
        <v>90280</v>
      </c>
      <c r="E374" t="s">
        <v>134</v>
      </c>
      <c r="F374" t="s">
        <v>30</v>
      </c>
      <c r="G374" t="s">
        <v>31</v>
      </c>
      <c r="H374" t="s">
        <v>64</v>
      </c>
      <c r="I374" t="s">
        <v>65</v>
      </c>
      <c r="J374" t="s">
        <v>34</v>
      </c>
      <c r="K374" t="s">
        <v>35</v>
      </c>
      <c r="L374" t="s">
        <v>36</v>
      </c>
      <c r="O374" t="s">
        <v>54</v>
      </c>
      <c r="P374">
        <v>38.6</v>
      </c>
      <c r="Q374">
        <v>33</v>
      </c>
      <c r="R374">
        <v>44.2</v>
      </c>
      <c r="U374">
        <v>615</v>
      </c>
      <c r="V374">
        <v>1590</v>
      </c>
      <c r="X374" t="s">
        <v>61</v>
      </c>
      <c r="Y374" t="s">
        <v>42</v>
      </c>
      <c r="Z374" t="s">
        <v>39</v>
      </c>
      <c r="AA374">
        <v>20220000</v>
      </c>
      <c r="AD374" t="s">
        <v>40</v>
      </c>
    </row>
    <row r="375" spans="1:30">
      <c r="A375">
        <f t="shared" si="15"/>
        <v>20220000</v>
      </c>
      <c r="B375" t="str">
        <f t="shared" si="16"/>
        <v>Camden90280Persons65+ yrs</v>
      </c>
      <c r="C375" t="str">
        <f t="shared" si="17"/>
        <v>CamdenSocial Isolation: percentage of adult social care users who have as much social contact as they would like2022/23Persons65+ yrs</v>
      </c>
      <c r="D375">
        <v>90280</v>
      </c>
      <c r="E375" t="s">
        <v>134</v>
      </c>
      <c r="F375" t="s">
        <v>30</v>
      </c>
      <c r="G375" t="s">
        <v>31</v>
      </c>
      <c r="H375" t="s">
        <v>72</v>
      </c>
      <c r="I375" t="s">
        <v>73</v>
      </c>
      <c r="J375" t="s">
        <v>34</v>
      </c>
      <c r="K375" t="s">
        <v>35</v>
      </c>
      <c r="L375" t="s">
        <v>36</v>
      </c>
      <c r="O375" t="s">
        <v>54</v>
      </c>
      <c r="P375">
        <v>38.6</v>
      </c>
      <c r="Q375">
        <v>31</v>
      </c>
      <c r="R375">
        <v>46.2</v>
      </c>
      <c r="U375">
        <v>635</v>
      </c>
      <c r="V375">
        <v>1645</v>
      </c>
      <c r="X375" t="s">
        <v>61</v>
      </c>
      <c r="Y375" t="s">
        <v>42</v>
      </c>
      <c r="Z375" t="s">
        <v>39</v>
      </c>
      <c r="AA375">
        <v>20220000</v>
      </c>
      <c r="AD375" t="s">
        <v>40</v>
      </c>
    </row>
    <row r="376" spans="1:30">
      <c r="A376">
        <f t="shared" si="15"/>
        <v>20220000</v>
      </c>
      <c r="B376" t="str">
        <f t="shared" si="16"/>
        <v>Southwark90280Persons65+ yrs</v>
      </c>
      <c r="C376" t="str">
        <f t="shared" si="17"/>
        <v>SouthwarkSocial Isolation: percentage of adult social care users who have as much social contact as they would like2022/23Persons65+ yrs</v>
      </c>
      <c r="D376">
        <v>90280</v>
      </c>
      <c r="E376" t="s">
        <v>134</v>
      </c>
      <c r="F376" t="s">
        <v>30</v>
      </c>
      <c r="G376" t="s">
        <v>31</v>
      </c>
      <c r="H376" t="s">
        <v>95</v>
      </c>
      <c r="I376" t="s">
        <v>96</v>
      </c>
      <c r="J376" t="s">
        <v>34</v>
      </c>
      <c r="K376" t="s">
        <v>35</v>
      </c>
      <c r="L376" t="s">
        <v>36</v>
      </c>
      <c r="O376" t="s">
        <v>54</v>
      </c>
      <c r="P376">
        <v>38.4</v>
      </c>
      <c r="Q376">
        <v>31</v>
      </c>
      <c r="R376">
        <v>45.8</v>
      </c>
      <c r="U376">
        <v>535</v>
      </c>
      <c r="V376">
        <v>1395</v>
      </c>
      <c r="X376" t="s">
        <v>61</v>
      </c>
      <c r="Y376" t="s">
        <v>42</v>
      </c>
      <c r="Z376" t="s">
        <v>39</v>
      </c>
      <c r="AA376">
        <v>20220000</v>
      </c>
      <c r="AD376" t="s">
        <v>40</v>
      </c>
    </row>
    <row r="377" spans="1:30">
      <c r="A377">
        <f t="shared" si="15"/>
        <v>20220000</v>
      </c>
      <c r="B377" t="str">
        <f t="shared" si="16"/>
        <v>Merton90280Persons65+ yrs</v>
      </c>
      <c r="C377" t="str">
        <f t="shared" si="17"/>
        <v>MertonSocial Isolation: percentage of adult social care users who have as much social contact as they would like2022/23Persons65+ yrs</v>
      </c>
      <c r="D377">
        <v>90280</v>
      </c>
      <c r="E377" t="s">
        <v>134</v>
      </c>
      <c r="F377" t="s">
        <v>30</v>
      </c>
      <c r="G377" t="s">
        <v>31</v>
      </c>
      <c r="H377" t="s">
        <v>108</v>
      </c>
      <c r="I377" t="s">
        <v>109</v>
      </c>
      <c r="J377" t="s">
        <v>34</v>
      </c>
      <c r="K377" t="s">
        <v>35</v>
      </c>
      <c r="L377" t="s">
        <v>36</v>
      </c>
      <c r="O377" t="s">
        <v>54</v>
      </c>
      <c r="P377">
        <v>38.299999999999997</v>
      </c>
      <c r="Q377">
        <v>32.299999999999997</v>
      </c>
      <c r="R377">
        <v>44.3</v>
      </c>
      <c r="U377">
        <v>380</v>
      </c>
      <c r="V377">
        <v>990</v>
      </c>
      <c r="X377" t="s">
        <v>61</v>
      </c>
      <c r="Y377" t="s">
        <v>42</v>
      </c>
      <c r="Z377" t="s">
        <v>39</v>
      </c>
      <c r="AA377">
        <v>20220000</v>
      </c>
      <c r="AD377" t="s">
        <v>40</v>
      </c>
    </row>
    <row r="378" spans="1:30">
      <c r="A378">
        <f t="shared" si="15"/>
        <v>20220000</v>
      </c>
      <c r="B378" t="str">
        <f t="shared" si="16"/>
        <v>Greenwich90280Persons65+ yrs</v>
      </c>
      <c r="C378" t="str">
        <f t="shared" si="17"/>
        <v>GreenwichSocial Isolation: percentage of adult social care users who have as much social contact as they would like2022/23Persons65+ yrs</v>
      </c>
      <c r="D378">
        <v>90280</v>
      </c>
      <c r="E378" t="s">
        <v>134</v>
      </c>
      <c r="F378" t="s">
        <v>30</v>
      </c>
      <c r="G378" t="s">
        <v>31</v>
      </c>
      <c r="H378" t="s">
        <v>80</v>
      </c>
      <c r="I378" t="s">
        <v>81</v>
      </c>
      <c r="J378" t="s">
        <v>34</v>
      </c>
      <c r="K378" t="s">
        <v>35</v>
      </c>
      <c r="L378" t="s">
        <v>36</v>
      </c>
      <c r="O378" t="s">
        <v>54</v>
      </c>
      <c r="P378">
        <v>37.700000000000003</v>
      </c>
      <c r="Q378">
        <v>31.2</v>
      </c>
      <c r="R378">
        <v>44.2</v>
      </c>
      <c r="U378">
        <v>690</v>
      </c>
      <c r="V378">
        <v>1835</v>
      </c>
      <c r="X378" t="s">
        <v>61</v>
      </c>
      <c r="Y378" t="s">
        <v>42</v>
      </c>
      <c r="Z378" t="s">
        <v>39</v>
      </c>
      <c r="AA378">
        <v>20220000</v>
      </c>
      <c r="AD378" t="s">
        <v>40</v>
      </c>
    </row>
    <row r="379" spans="1:30">
      <c r="A379">
        <f t="shared" si="15"/>
        <v>20220000</v>
      </c>
      <c r="B379" t="str">
        <f t="shared" si="16"/>
        <v>Kingston90280Persons65+ yrs</v>
      </c>
      <c r="C379" t="str">
        <f t="shared" si="17"/>
        <v>KingstonSocial Isolation: percentage of adult social care users who have as much social contact as they would like2022/23Persons65+ yrs</v>
      </c>
      <c r="D379">
        <v>90280</v>
      </c>
      <c r="E379" t="s">
        <v>134</v>
      </c>
      <c r="F379" t="s">
        <v>30</v>
      </c>
      <c r="G379" t="s">
        <v>31</v>
      </c>
      <c r="H379" t="s">
        <v>82</v>
      </c>
      <c r="I379" t="s">
        <v>83</v>
      </c>
      <c r="J379" t="s">
        <v>34</v>
      </c>
      <c r="K379" t="s">
        <v>35</v>
      </c>
      <c r="L379" t="s">
        <v>36</v>
      </c>
      <c r="O379" t="s">
        <v>54</v>
      </c>
      <c r="P379">
        <v>37.6</v>
      </c>
      <c r="Q379">
        <v>26.6</v>
      </c>
      <c r="R379">
        <v>48.6</v>
      </c>
      <c r="U379">
        <v>310</v>
      </c>
      <c r="V379">
        <v>825</v>
      </c>
      <c r="X379" t="s">
        <v>61</v>
      </c>
      <c r="Y379" t="s">
        <v>42</v>
      </c>
      <c r="Z379" t="s">
        <v>39</v>
      </c>
      <c r="AA379">
        <v>20220000</v>
      </c>
      <c r="AD379" t="s">
        <v>40</v>
      </c>
    </row>
    <row r="380" spans="1:30">
      <c r="A380">
        <f t="shared" si="15"/>
        <v>20220000</v>
      </c>
      <c r="B380" t="str">
        <f t="shared" si="16"/>
        <v>Enfield90280Persons65+ yrs</v>
      </c>
      <c r="C380" t="str">
        <f t="shared" si="17"/>
        <v>EnfieldSocial Isolation: percentage of adult social care users who have as much social contact as they would like2022/23Persons65+ yrs</v>
      </c>
      <c r="D380">
        <v>90280</v>
      </c>
      <c r="E380" t="s">
        <v>134</v>
      </c>
      <c r="F380" t="s">
        <v>30</v>
      </c>
      <c r="G380" t="s">
        <v>31</v>
      </c>
      <c r="H380" t="s">
        <v>120</v>
      </c>
      <c r="I380" t="s">
        <v>121</v>
      </c>
      <c r="J380" t="s">
        <v>34</v>
      </c>
      <c r="K380" t="s">
        <v>35</v>
      </c>
      <c r="L380" t="s">
        <v>36</v>
      </c>
      <c r="O380" t="s">
        <v>54</v>
      </c>
      <c r="P380">
        <v>37.6</v>
      </c>
      <c r="Q380">
        <v>29.4</v>
      </c>
      <c r="R380">
        <v>45.8</v>
      </c>
      <c r="U380">
        <v>710</v>
      </c>
      <c r="V380">
        <v>1890</v>
      </c>
      <c r="X380" t="s">
        <v>61</v>
      </c>
      <c r="Y380" t="s">
        <v>42</v>
      </c>
      <c r="Z380" t="s">
        <v>39</v>
      </c>
      <c r="AA380">
        <v>20220000</v>
      </c>
      <c r="AD380" t="s">
        <v>40</v>
      </c>
    </row>
    <row r="381" spans="1:30">
      <c r="A381">
        <f t="shared" si="15"/>
        <v>20220000</v>
      </c>
      <c r="B381" t="str">
        <f t="shared" si="16"/>
        <v>Kensington and Chelsea90280Persons65+ yrs</v>
      </c>
      <c r="C381" t="str">
        <f t="shared" si="17"/>
        <v>Kensington and ChelseaSocial Isolation: percentage of adult social care users who have as much social contact as they would like2022/23Persons65+ yrs</v>
      </c>
      <c r="D381">
        <v>90280</v>
      </c>
      <c r="E381" t="s">
        <v>134</v>
      </c>
      <c r="F381" t="s">
        <v>30</v>
      </c>
      <c r="G381" t="s">
        <v>31</v>
      </c>
      <c r="H381" t="s">
        <v>70</v>
      </c>
      <c r="I381" t="s">
        <v>71</v>
      </c>
      <c r="J381" t="s">
        <v>34</v>
      </c>
      <c r="K381" t="s">
        <v>35</v>
      </c>
      <c r="L381" t="s">
        <v>36</v>
      </c>
      <c r="O381" t="s">
        <v>54</v>
      </c>
      <c r="P381">
        <v>37.1</v>
      </c>
      <c r="Q381">
        <v>25.8</v>
      </c>
      <c r="R381">
        <v>48.4</v>
      </c>
      <c r="U381">
        <v>335</v>
      </c>
      <c r="V381">
        <v>900</v>
      </c>
      <c r="X381" t="s">
        <v>61</v>
      </c>
      <c r="Y381" t="s">
        <v>42</v>
      </c>
      <c r="Z381" t="s">
        <v>39</v>
      </c>
      <c r="AA381">
        <v>20220000</v>
      </c>
      <c r="AD381" t="s">
        <v>40</v>
      </c>
    </row>
    <row r="382" spans="1:30">
      <c r="A382">
        <f t="shared" si="15"/>
        <v>20220000</v>
      </c>
      <c r="B382" t="str">
        <f t="shared" si="16"/>
        <v>Havering90280Persons65+ yrs</v>
      </c>
      <c r="C382" t="str">
        <f t="shared" si="17"/>
        <v>HaveringSocial Isolation: percentage of adult social care users who have as much social contact as they would like2022/23Persons65+ yrs</v>
      </c>
      <c r="D382">
        <v>90280</v>
      </c>
      <c r="E382" t="s">
        <v>134</v>
      </c>
      <c r="F382" t="s">
        <v>30</v>
      </c>
      <c r="G382" t="s">
        <v>31</v>
      </c>
      <c r="H382" t="s">
        <v>118</v>
      </c>
      <c r="I382" t="s">
        <v>119</v>
      </c>
      <c r="J382" t="s">
        <v>34</v>
      </c>
      <c r="K382" t="s">
        <v>35</v>
      </c>
      <c r="L382" t="s">
        <v>36</v>
      </c>
      <c r="O382" t="s">
        <v>54</v>
      </c>
      <c r="P382">
        <v>36.700000000000003</v>
      </c>
      <c r="Q382">
        <v>30.5</v>
      </c>
      <c r="R382">
        <v>42.9</v>
      </c>
      <c r="U382">
        <v>640</v>
      </c>
      <c r="V382">
        <v>1740</v>
      </c>
      <c r="X382" t="s">
        <v>61</v>
      </c>
      <c r="Y382" t="s">
        <v>42</v>
      </c>
      <c r="Z382" t="s">
        <v>39</v>
      </c>
      <c r="AA382">
        <v>20220000</v>
      </c>
      <c r="AD382" t="s">
        <v>40</v>
      </c>
    </row>
    <row r="383" spans="1:30">
      <c r="A383">
        <f t="shared" si="15"/>
        <v>20220000</v>
      </c>
      <c r="B383" t="str">
        <f t="shared" si="16"/>
        <v>Hounslow90280Persons65+ yrs</v>
      </c>
      <c r="C383" t="str">
        <f t="shared" si="17"/>
        <v>HounslowSocial Isolation: percentage of adult social care users who have as much social contact as they would like2022/23Persons65+ yrs</v>
      </c>
      <c r="D383">
        <v>90280</v>
      </c>
      <c r="E383" t="s">
        <v>134</v>
      </c>
      <c r="F383" t="s">
        <v>30</v>
      </c>
      <c r="G383" t="s">
        <v>31</v>
      </c>
      <c r="H383" t="s">
        <v>59</v>
      </c>
      <c r="I383" t="s">
        <v>60</v>
      </c>
      <c r="J383" t="s">
        <v>34</v>
      </c>
      <c r="K383" t="s">
        <v>35</v>
      </c>
      <c r="L383" t="s">
        <v>36</v>
      </c>
      <c r="O383" t="s">
        <v>54</v>
      </c>
      <c r="P383">
        <v>36</v>
      </c>
      <c r="Q383">
        <v>30.9</v>
      </c>
      <c r="R383">
        <v>41.1</v>
      </c>
      <c r="U383">
        <v>525</v>
      </c>
      <c r="V383">
        <v>1455</v>
      </c>
      <c r="X383" t="s">
        <v>61</v>
      </c>
      <c r="Y383" t="s">
        <v>49</v>
      </c>
      <c r="Z383" t="s">
        <v>39</v>
      </c>
      <c r="AA383">
        <v>20220000</v>
      </c>
      <c r="AD383" t="s">
        <v>40</v>
      </c>
    </row>
    <row r="384" spans="1:30">
      <c r="A384">
        <f t="shared" si="15"/>
        <v>20220000</v>
      </c>
      <c r="B384" t="str">
        <f t="shared" si="16"/>
        <v>Brent90280Persons65+ yrs</v>
      </c>
      <c r="C384" t="str">
        <f t="shared" si="17"/>
        <v>BrentSocial Isolation: percentage of adult social care users who have as much social contact as they would like2022/23Persons65+ yrs</v>
      </c>
      <c r="D384">
        <v>90280</v>
      </c>
      <c r="E384" t="s">
        <v>134</v>
      </c>
      <c r="F384" t="s">
        <v>30</v>
      </c>
      <c r="G384" t="s">
        <v>31</v>
      </c>
      <c r="H384" t="s">
        <v>68</v>
      </c>
      <c r="I384" t="s">
        <v>69</v>
      </c>
      <c r="J384" t="s">
        <v>34</v>
      </c>
      <c r="K384" t="s">
        <v>35</v>
      </c>
      <c r="L384" t="s">
        <v>36</v>
      </c>
      <c r="O384" t="s">
        <v>54</v>
      </c>
      <c r="P384">
        <v>35.700000000000003</v>
      </c>
      <c r="Q384">
        <v>28.9</v>
      </c>
      <c r="R384">
        <v>42.5</v>
      </c>
      <c r="U384">
        <v>705</v>
      </c>
      <c r="V384">
        <v>1975</v>
      </c>
      <c r="X384" t="s">
        <v>61</v>
      </c>
      <c r="Y384" t="s">
        <v>42</v>
      </c>
      <c r="Z384" t="s">
        <v>39</v>
      </c>
      <c r="AA384">
        <v>20220000</v>
      </c>
      <c r="AD384" t="s">
        <v>40</v>
      </c>
    </row>
    <row r="385" spans="1:30">
      <c r="A385">
        <f t="shared" ref="A385:A448" si="18">AA385</f>
        <v>20220000</v>
      </c>
      <c r="B385" t="str">
        <f t="shared" si="16"/>
        <v>Waltham Forest90280Persons65+ yrs</v>
      </c>
      <c r="C385" t="str">
        <f t="shared" si="17"/>
        <v>Waltham ForestSocial Isolation: percentage of adult social care users who have as much social contact as they would like2022/23Persons65+ yrs</v>
      </c>
      <c r="D385">
        <v>90280</v>
      </c>
      <c r="E385" t="s">
        <v>134</v>
      </c>
      <c r="F385" t="s">
        <v>30</v>
      </c>
      <c r="G385" t="s">
        <v>31</v>
      </c>
      <c r="H385" t="s">
        <v>114</v>
      </c>
      <c r="I385" t="s">
        <v>115</v>
      </c>
      <c r="J385" t="s">
        <v>34</v>
      </c>
      <c r="K385" t="s">
        <v>35</v>
      </c>
      <c r="L385" t="s">
        <v>36</v>
      </c>
      <c r="O385" t="s">
        <v>54</v>
      </c>
      <c r="P385">
        <v>35.200000000000003</v>
      </c>
      <c r="Q385">
        <v>28.8</v>
      </c>
      <c r="R385">
        <v>41.6</v>
      </c>
      <c r="U385">
        <v>575</v>
      </c>
      <c r="V385">
        <v>1640</v>
      </c>
      <c r="X385" t="s">
        <v>61</v>
      </c>
      <c r="Y385" t="s">
        <v>42</v>
      </c>
      <c r="Z385" t="s">
        <v>39</v>
      </c>
      <c r="AA385">
        <v>20220000</v>
      </c>
      <c r="AD385" t="s">
        <v>40</v>
      </c>
    </row>
    <row r="386" spans="1:30">
      <c r="A386">
        <f t="shared" si="18"/>
        <v>20220000</v>
      </c>
      <c r="B386" t="str">
        <f t="shared" ref="B386:B449" si="19">CONCATENATE(I386,D386,K386,L386)</f>
        <v>Ealing90280Persons65+ yrs</v>
      </c>
      <c r="C386" t="str">
        <f t="shared" ref="C386:C449" si="20">CONCATENATE(I386,E386,O386,K386,M386,L386)</f>
        <v>EalingSocial Isolation: percentage of adult social care users who have as much social contact as they would like2022/23Persons65+ yrs</v>
      </c>
      <c r="D386">
        <v>90280</v>
      </c>
      <c r="E386" t="s">
        <v>134</v>
      </c>
      <c r="F386" t="s">
        <v>30</v>
      </c>
      <c r="G386" t="s">
        <v>31</v>
      </c>
      <c r="H386" t="s">
        <v>62</v>
      </c>
      <c r="I386" t="s">
        <v>63</v>
      </c>
      <c r="J386" t="s">
        <v>34</v>
      </c>
      <c r="K386" t="s">
        <v>35</v>
      </c>
      <c r="L386" t="s">
        <v>36</v>
      </c>
      <c r="O386" t="s">
        <v>54</v>
      </c>
      <c r="P386">
        <v>35.1</v>
      </c>
      <c r="Q386">
        <v>29.5</v>
      </c>
      <c r="R386">
        <v>40.700000000000003</v>
      </c>
      <c r="U386">
        <v>715</v>
      </c>
      <c r="V386">
        <v>2040</v>
      </c>
      <c r="X386" t="s">
        <v>61</v>
      </c>
      <c r="Y386" t="s">
        <v>49</v>
      </c>
      <c r="Z386" t="s">
        <v>39</v>
      </c>
      <c r="AA386">
        <v>20220000</v>
      </c>
      <c r="AD386" t="s">
        <v>40</v>
      </c>
    </row>
    <row r="387" spans="1:30">
      <c r="A387">
        <f t="shared" si="18"/>
        <v>20220000</v>
      </c>
      <c r="B387" t="str">
        <f t="shared" si="19"/>
        <v>Bromley90280Persons65+ yrs</v>
      </c>
      <c r="C387" t="str">
        <f t="shared" si="20"/>
        <v>BromleySocial Isolation: percentage of adult social care users who have as much social contact as they would like2022/23Persons65+ yrs</v>
      </c>
      <c r="D387">
        <v>90280</v>
      </c>
      <c r="E387" t="s">
        <v>134</v>
      </c>
      <c r="F387" t="s">
        <v>30</v>
      </c>
      <c r="G387" t="s">
        <v>31</v>
      </c>
      <c r="H387" t="s">
        <v>78</v>
      </c>
      <c r="I387" t="s">
        <v>79</v>
      </c>
      <c r="J387" t="s">
        <v>34</v>
      </c>
      <c r="K387" t="s">
        <v>35</v>
      </c>
      <c r="L387" t="s">
        <v>36</v>
      </c>
      <c r="O387" t="s">
        <v>54</v>
      </c>
      <c r="P387">
        <v>35</v>
      </c>
      <c r="Q387">
        <v>28.9</v>
      </c>
      <c r="R387">
        <v>41.1</v>
      </c>
      <c r="U387">
        <v>585</v>
      </c>
      <c r="V387">
        <v>1675</v>
      </c>
      <c r="X387" t="s">
        <v>61</v>
      </c>
      <c r="Y387" t="s">
        <v>49</v>
      </c>
      <c r="Z387" t="s">
        <v>39</v>
      </c>
      <c r="AA387">
        <v>20220000</v>
      </c>
      <c r="AD387" t="s">
        <v>40</v>
      </c>
    </row>
    <row r="388" spans="1:30">
      <c r="A388">
        <f t="shared" si="18"/>
        <v>20220000</v>
      </c>
      <c r="B388" t="str">
        <f t="shared" si="19"/>
        <v>Bexley90280Persons65+ yrs</v>
      </c>
      <c r="C388" t="str">
        <f t="shared" si="20"/>
        <v>BexleySocial Isolation: percentage of adult social care users who have as much social contact as they would like2022/23Persons65+ yrs</v>
      </c>
      <c r="D388">
        <v>90280</v>
      </c>
      <c r="E388" t="s">
        <v>134</v>
      </c>
      <c r="F388" t="s">
        <v>30</v>
      </c>
      <c r="G388" t="s">
        <v>31</v>
      </c>
      <c r="H388" t="s">
        <v>97</v>
      </c>
      <c r="I388" t="s">
        <v>98</v>
      </c>
      <c r="J388" t="s">
        <v>34</v>
      </c>
      <c r="K388" t="s">
        <v>35</v>
      </c>
      <c r="L388" t="s">
        <v>36</v>
      </c>
      <c r="O388" t="s">
        <v>54</v>
      </c>
      <c r="P388">
        <v>34.299999999999997</v>
      </c>
      <c r="Q388">
        <v>26.6</v>
      </c>
      <c r="R388">
        <v>42</v>
      </c>
      <c r="U388">
        <v>470</v>
      </c>
      <c r="V388">
        <v>1375</v>
      </c>
      <c r="X388" t="s">
        <v>61</v>
      </c>
      <c r="Y388" t="s">
        <v>42</v>
      </c>
      <c r="Z388" t="s">
        <v>39</v>
      </c>
      <c r="AA388">
        <v>20220000</v>
      </c>
      <c r="AD388" t="s">
        <v>40</v>
      </c>
    </row>
    <row r="389" spans="1:30">
      <c r="A389">
        <f t="shared" si="18"/>
        <v>20220000</v>
      </c>
      <c r="B389" t="str">
        <f t="shared" si="19"/>
        <v>Barking and Dagenham90280Persons65+ yrs</v>
      </c>
      <c r="C389" t="str">
        <f t="shared" si="20"/>
        <v>Barking and DagenhamSocial Isolation: percentage of adult social care users who have as much social contact as they would like2022/23Persons65+ yrs</v>
      </c>
      <c r="D389">
        <v>90280</v>
      </c>
      <c r="E389" t="s">
        <v>134</v>
      </c>
      <c r="F389" t="s">
        <v>30</v>
      </c>
      <c r="G389" t="s">
        <v>31</v>
      </c>
      <c r="H389" t="s">
        <v>106</v>
      </c>
      <c r="I389" t="s">
        <v>107</v>
      </c>
      <c r="J389" t="s">
        <v>34</v>
      </c>
      <c r="K389" t="s">
        <v>35</v>
      </c>
      <c r="L389" t="s">
        <v>36</v>
      </c>
      <c r="O389" t="s">
        <v>54</v>
      </c>
      <c r="P389">
        <v>34.1</v>
      </c>
      <c r="Q389">
        <v>27.9</v>
      </c>
      <c r="R389">
        <v>40.299999999999997</v>
      </c>
      <c r="U389">
        <v>420</v>
      </c>
      <c r="V389">
        <v>1225</v>
      </c>
      <c r="X389" t="s">
        <v>61</v>
      </c>
      <c r="Y389" t="s">
        <v>49</v>
      </c>
      <c r="Z389" t="s">
        <v>39</v>
      </c>
      <c r="AA389">
        <v>20220000</v>
      </c>
      <c r="AD389" t="s">
        <v>40</v>
      </c>
    </row>
    <row r="390" spans="1:30">
      <c r="A390">
        <f t="shared" si="18"/>
        <v>20220000</v>
      </c>
      <c r="B390" t="str">
        <f t="shared" si="19"/>
        <v>Tower Hamlets90280Persons65+ yrs</v>
      </c>
      <c r="C390" t="str">
        <f t="shared" si="20"/>
        <v>Tower HamletsSocial Isolation: percentage of adult social care users who have as much social contact as they would like2022/23Persons65+ yrs</v>
      </c>
      <c r="D390">
        <v>90280</v>
      </c>
      <c r="E390" t="s">
        <v>134</v>
      </c>
      <c r="F390" t="s">
        <v>30</v>
      </c>
      <c r="G390" t="s">
        <v>31</v>
      </c>
      <c r="H390" t="s">
        <v>104</v>
      </c>
      <c r="I390" t="s">
        <v>105</v>
      </c>
      <c r="J390" t="s">
        <v>34</v>
      </c>
      <c r="K390" t="s">
        <v>35</v>
      </c>
      <c r="L390" t="s">
        <v>36</v>
      </c>
      <c r="O390" t="s">
        <v>54</v>
      </c>
      <c r="P390">
        <v>33.799999999999997</v>
      </c>
      <c r="Q390">
        <v>28.1</v>
      </c>
      <c r="R390">
        <v>39.5</v>
      </c>
      <c r="U390">
        <v>530</v>
      </c>
      <c r="V390">
        <v>1570</v>
      </c>
      <c r="X390" t="s">
        <v>61</v>
      </c>
      <c r="Y390" t="s">
        <v>49</v>
      </c>
      <c r="Z390" t="s">
        <v>39</v>
      </c>
      <c r="AA390">
        <v>20220000</v>
      </c>
      <c r="AD390" t="s">
        <v>40</v>
      </c>
    </row>
    <row r="391" spans="1:30">
      <c r="A391">
        <f t="shared" si="18"/>
        <v>20220000</v>
      </c>
      <c r="B391" t="str">
        <f t="shared" si="19"/>
        <v>Hillingdon90280Persons65+ yrs</v>
      </c>
      <c r="C391" t="str">
        <f t="shared" si="20"/>
        <v>HillingdonSocial Isolation: percentage of adult social care users who have as much social contact as they would like2022/23Persons65+ yrs</v>
      </c>
      <c r="D391">
        <v>90280</v>
      </c>
      <c r="E391" t="s">
        <v>134</v>
      </c>
      <c r="F391" t="s">
        <v>30</v>
      </c>
      <c r="G391" t="s">
        <v>31</v>
      </c>
      <c r="H391" t="s">
        <v>86</v>
      </c>
      <c r="I391" t="s">
        <v>87</v>
      </c>
      <c r="J391" t="s">
        <v>34</v>
      </c>
      <c r="K391" t="s">
        <v>35</v>
      </c>
      <c r="L391" t="s">
        <v>36</v>
      </c>
      <c r="O391" t="s">
        <v>54</v>
      </c>
      <c r="P391">
        <v>33.700000000000003</v>
      </c>
      <c r="Q391">
        <v>27.4</v>
      </c>
      <c r="R391">
        <v>40</v>
      </c>
      <c r="U391">
        <v>525</v>
      </c>
      <c r="V391">
        <v>1555</v>
      </c>
      <c r="X391" t="s">
        <v>61</v>
      </c>
      <c r="Y391" t="s">
        <v>49</v>
      </c>
      <c r="Z391" t="s">
        <v>39</v>
      </c>
      <c r="AA391">
        <v>20220000</v>
      </c>
      <c r="AD391" t="s">
        <v>40</v>
      </c>
    </row>
    <row r="392" spans="1:30">
      <c r="A392">
        <f t="shared" si="18"/>
        <v>20220000</v>
      </c>
      <c r="B392" t="str">
        <f t="shared" si="19"/>
        <v>Newham90280Persons65+ yrs</v>
      </c>
      <c r="C392" t="str">
        <f t="shared" si="20"/>
        <v>NewhamSocial Isolation: percentage of adult social care users who have as much social contact as they would like2022/23Persons65+ yrs</v>
      </c>
      <c r="D392">
        <v>90280</v>
      </c>
      <c r="E392" t="s">
        <v>134</v>
      </c>
      <c r="F392" t="s">
        <v>30</v>
      </c>
      <c r="G392" t="s">
        <v>31</v>
      </c>
      <c r="H392" t="s">
        <v>122</v>
      </c>
      <c r="I392" t="s">
        <v>123</v>
      </c>
      <c r="J392" t="s">
        <v>34</v>
      </c>
      <c r="K392" t="s">
        <v>35</v>
      </c>
      <c r="L392" t="s">
        <v>36</v>
      </c>
      <c r="O392" t="s">
        <v>54</v>
      </c>
      <c r="P392">
        <v>33.4</v>
      </c>
      <c r="Q392">
        <v>26.5</v>
      </c>
      <c r="R392">
        <v>40.299999999999997</v>
      </c>
      <c r="U392">
        <v>650</v>
      </c>
      <c r="V392">
        <v>1955</v>
      </c>
      <c r="X392" t="s">
        <v>61</v>
      </c>
      <c r="Y392" t="s">
        <v>49</v>
      </c>
      <c r="Z392" t="s">
        <v>39</v>
      </c>
      <c r="AA392">
        <v>20220000</v>
      </c>
      <c r="AD392" t="s">
        <v>40</v>
      </c>
    </row>
    <row r="393" spans="1:30">
      <c r="A393">
        <f t="shared" si="18"/>
        <v>20220000</v>
      </c>
      <c r="B393" t="str">
        <f t="shared" si="19"/>
        <v>Hammersmith and Fulham90280Persons65+ yrs</v>
      </c>
      <c r="C393" t="str">
        <f t="shared" si="20"/>
        <v>Hammersmith and FulhamSocial Isolation: percentage of adult social care users who have as much social contact as they would like2022/23Persons65+ yrs</v>
      </c>
      <c r="D393">
        <v>90280</v>
      </c>
      <c r="E393" t="s">
        <v>134</v>
      </c>
      <c r="F393" t="s">
        <v>30</v>
      </c>
      <c r="G393" t="s">
        <v>31</v>
      </c>
      <c r="H393" t="s">
        <v>66</v>
      </c>
      <c r="I393" t="s">
        <v>67</v>
      </c>
      <c r="J393" t="s">
        <v>34</v>
      </c>
      <c r="K393" t="s">
        <v>35</v>
      </c>
      <c r="L393" t="s">
        <v>36</v>
      </c>
      <c r="O393" t="s">
        <v>54</v>
      </c>
      <c r="P393">
        <v>32.6</v>
      </c>
      <c r="Q393">
        <v>26.7</v>
      </c>
      <c r="R393">
        <v>38.5</v>
      </c>
      <c r="U393">
        <v>580</v>
      </c>
      <c r="V393">
        <v>1785</v>
      </c>
      <c r="X393" t="s">
        <v>61</v>
      </c>
      <c r="Y393" t="s">
        <v>49</v>
      </c>
      <c r="Z393" t="s">
        <v>39</v>
      </c>
      <c r="AA393">
        <v>20220000</v>
      </c>
      <c r="AD393" t="s">
        <v>40</v>
      </c>
    </row>
    <row r="394" spans="1:30">
      <c r="A394">
        <f t="shared" si="18"/>
        <v>20220000</v>
      </c>
      <c r="B394" t="str">
        <f t="shared" si="19"/>
        <v>Barnet90280Persons65+ yrs</v>
      </c>
      <c r="C394" t="str">
        <f t="shared" si="20"/>
        <v>BarnetSocial Isolation: percentage of adult social care users who have as much social contact as they would like2022/23Persons65+ yrs</v>
      </c>
      <c r="D394">
        <v>90280</v>
      </c>
      <c r="E394" t="s">
        <v>134</v>
      </c>
      <c r="F394" t="s">
        <v>30</v>
      </c>
      <c r="G394" t="s">
        <v>31</v>
      </c>
      <c r="H394" t="s">
        <v>93</v>
      </c>
      <c r="I394" t="s">
        <v>94</v>
      </c>
      <c r="J394" t="s">
        <v>34</v>
      </c>
      <c r="K394" t="s">
        <v>35</v>
      </c>
      <c r="L394" t="s">
        <v>36</v>
      </c>
      <c r="O394" t="s">
        <v>54</v>
      </c>
      <c r="P394">
        <v>32.5</v>
      </c>
      <c r="Q394">
        <v>25.6</v>
      </c>
      <c r="R394">
        <v>39.4</v>
      </c>
      <c r="U394">
        <v>750</v>
      </c>
      <c r="V394">
        <v>2310</v>
      </c>
      <c r="X394" t="s">
        <v>61</v>
      </c>
      <c r="Y394" t="s">
        <v>49</v>
      </c>
      <c r="Z394" t="s">
        <v>39</v>
      </c>
      <c r="AA394">
        <v>20220000</v>
      </c>
      <c r="AD394" t="s">
        <v>40</v>
      </c>
    </row>
    <row r="395" spans="1:30">
      <c r="A395">
        <f t="shared" si="18"/>
        <v>20220000</v>
      </c>
      <c r="B395" t="str">
        <f t="shared" si="19"/>
        <v>Sutton90280Persons65+ yrs</v>
      </c>
      <c r="C395" t="str">
        <f t="shared" si="20"/>
        <v>SuttonSocial Isolation: percentage of adult social care users who have as much social contact as they would like2022/23Persons65+ yrs</v>
      </c>
      <c r="D395">
        <v>90280</v>
      </c>
      <c r="E395" t="s">
        <v>134</v>
      </c>
      <c r="F395" t="s">
        <v>30</v>
      </c>
      <c r="G395" t="s">
        <v>31</v>
      </c>
      <c r="H395" t="s">
        <v>89</v>
      </c>
      <c r="I395" t="s">
        <v>90</v>
      </c>
      <c r="J395" t="s">
        <v>34</v>
      </c>
      <c r="K395" t="s">
        <v>35</v>
      </c>
      <c r="L395" t="s">
        <v>36</v>
      </c>
      <c r="O395" t="s">
        <v>54</v>
      </c>
      <c r="P395">
        <v>32.4</v>
      </c>
      <c r="Q395">
        <v>26.6</v>
      </c>
      <c r="R395">
        <v>38.200000000000003</v>
      </c>
      <c r="U395">
        <v>420</v>
      </c>
      <c r="V395">
        <v>1300</v>
      </c>
      <c r="X395" t="s">
        <v>61</v>
      </c>
      <c r="Y395" t="s">
        <v>49</v>
      </c>
      <c r="Z395" t="s">
        <v>39</v>
      </c>
      <c r="AA395">
        <v>20220000</v>
      </c>
      <c r="AD395" t="s">
        <v>40</v>
      </c>
    </row>
    <row r="396" spans="1:30">
      <c r="A396">
        <f t="shared" si="18"/>
        <v>20220000</v>
      </c>
      <c r="B396" t="str">
        <f t="shared" si="19"/>
        <v>Croydon90280Persons65+ yrs</v>
      </c>
      <c r="C396" t="str">
        <f t="shared" si="20"/>
        <v>CroydonSocial Isolation: percentage of adult social care users who have as much social contact as they would like2022/23Persons65+ yrs</v>
      </c>
      <c r="D396">
        <v>90280</v>
      </c>
      <c r="E396" t="s">
        <v>134</v>
      </c>
      <c r="F396" t="s">
        <v>30</v>
      </c>
      <c r="G396" t="s">
        <v>31</v>
      </c>
      <c r="H396" t="s">
        <v>110</v>
      </c>
      <c r="I396" t="s">
        <v>111</v>
      </c>
      <c r="J396" t="s">
        <v>34</v>
      </c>
      <c r="K396" t="s">
        <v>35</v>
      </c>
      <c r="L396" t="s">
        <v>36</v>
      </c>
      <c r="O396" t="s">
        <v>54</v>
      </c>
      <c r="P396">
        <v>31.3</v>
      </c>
      <c r="Q396">
        <v>19.399999999999999</v>
      </c>
      <c r="R396">
        <v>43.2</v>
      </c>
      <c r="U396">
        <v>700</v>
      </c>
      <c r="V396">
        <v>2235</v>
      </c>
      <c r="X396" t="s">
        <v>61</v>
      </c>
      <c r="Y396" t="s">
        <v>42</v>
      </c>
      <c r="Z396" t="s">
        <v>39</v>
      </c>
      <c r="AA396">
        <v>20220000</v>
      </c>
      <c r="AD396" t="s">
        <v>40</v>
      </c>
    </row>
    <row r="397" spans="1:30">
      <c r="A397">
        <f t="shared" si="18"/>
        <v>20220000</v>
      </c>
      <c r="B397" t="str">
        <f t="shared" si="19"/>
        <v>Westminster90280Persons65+ yrs</v>
      </c>
      <c r="C397" t="str">
        <f t="shared" si="20"/>
        <v>WestminsterSocial Isolation: percentage of adult social care users who have as much social contact as they would like2022/23Persons65+ yrs</v>
      </c>
      <c r="D397">
        <v>90280</v>
      </c>
      <c r="E397" t="s">
        <v>134</v>
      </c>
      <c r="F397" t="s">
        <v>30</v>
      </c>
      <c r="G397" t="s">
        <v>31</v>
      </c>
      <c r="H397" t="s">
        <v>99</v>
      </c>
      <c r="I397" t="s">
        <v>100</v>
      </c>
      <c r="J397" t="s">
        <v>34</v>
      </c>
      <c r="K397" t="s">
        <v>35</v>
      </c>
      <c r="L397" t="s">
        <v>36</v>
      </c>
      <c r="O397" t="s">
        <v>54</v>
      </c>
      <c r="P397">
        <v>30.7</v>
      </c>
      <c r="Q397">
        <v>23.8</v>
      </c>
      <c r="R397">
        <v>37.6</v>
      </c>
      <c r="U397">
        <v>485</v>
      </c>
      <c r="V397">
        <v>1585</v>
      </c>
      <c r="X397" t="s">
        <v>61</v>
      </c>
      <c r="Y397" t="s">
        <v>49</v>
      </c>
      <c r="Z397" t="s">
        <v>39</v>
      </c>
      <c r="AA397">
        <v>20220000</v>
      </c>
      <c r="AD397" t="s">
        <v>40</v>
      </c>
    </row>
    <row r="398" spans="1:30">
      <c r="A398">
        <f t="shared" si="18"/>
        <v>20220000</v>
      </c>
      <c r="B398" t="str">
        <f t="shared" si="19"/>
        <v>Lewisham90280Persons65+ yrs</v>
      </c>
      <c r="C398" t="str">
        <f t="shared" si="20"/>
        <v>LewishamSocial Isolation: percentage of adult social care users who have as much social contact as they would like2022/23Persons65+ yrs</v>
      </c>
      <c r="D398">
        <v>90280</v>
      </c>
      <c r="E398" t="s">
        <v>134</v>
      </c>
      <c r="F398" t="s">
        <v>30</v>
      </c>
      <c r="G398" t="s">
        <v>31</v>
      </c>
      <c r="H398" t="s">
        <v>84</v>
      </c>
      <c r="I398" t="s">
        <v>85</v>
      </c>
      <c r="J398" t="s">
        <v>34</v>
      </c>
      <c r="K398" t="s">
        <v>35</v>
      </c>
      <c r="L398" t="s">
        <v>36</v>
      </c>
      <c r="O398" t="s">
        <v>54</v>
      </c>
      <c r="P398">
        <v>29.5</v>
      </c>
      <c r="Q398">
        <v>24.9</v>
      </c>
      <c r="R398">
        <v>34.1</v>
      </c>
      <c r="U398">
        <v>390</v>
      </c>
      <c r="V398">
        <v>1315</v>
      </c>
      <c r="X398" t="s">
        <v>132</v>
      </c>
      <c r="Y398" t="s">
        <v>49</v>
      </c>
      <c r="Z398" t="s">
        <v>39</v>
      </c>
      <c r="AA398">
        <v>20220000</v>
      </c>
      <c r="AD398" t="s">
        <v>40</v>
      </c>
    </row>
    <row r="399" spans="1:30">
      <c r="A399">
        <f t="shared" si="18"/>
        <v>20220000</v>
      </c>
      <c r="B399" t="str">
        <f t="shared" si="19"/>
        <v>Islington90280Persons65+ yrs</v>
      </c>
      <c r="C399" t="str">
        <f t="shared" si="20"/>
        <v>IslingtonSocial Isolation: percentage of adult social care users who have as much social contact as they would like2022/23Persons65+ yrs</v>
      </c>
      <c r="D399">
        <v>90280</v>
      </c>
      <c r="E399" t="s">
        <v>134</v>
      </c>
      <c r="F399" t="s">
        <v>30</v>
      </c>
      <c r="G399" t="s">
        <v>31</v>
      </c>
      <c r="H399" t="s">
        <v>74</v>
      </c>
      <c r="I399" t="s">
        <v>75</v>
      </c>
      <c r="J399" t="s">
        <v>34</v>
      </c>
      <c r="K399" t="s">
        <v>35</v>
      </c>
      <c r="L399" t="s">
        <v>36</v>
      </c>
      <c r="O399" t="s">
        <v>54</v>
      </c>
      <c r="P399">
        <v>27</v>
      </c>
      <c r="Q399">
        <v>20.6</v>
      </c>
      <c r="R399">
        <v>33.4</v>
      </c>
      <c r="U399">
        <v>400</v>
      </c>
      <c r="V399">
        <v>1485</v>
      </c>
      <c r="X399" t="s">
        <v>132</v>
      </c>
      <c r="Y399" t="s">
        <v>49</v>
      </c>
      <c r="Z399" t="s">
        <v>39</v>
      </c>
      <c r="AA399">
        <v>20220000</v>
      </c>
      <c r="AD399" t="s">
        <v>40</v>
      </c>
    </row>
    <row r="400" spans="1:30">
      <c r="A400">
        <f t="shared" si="18"/>
        <v>20220000</v>
      </c>
      <c r="B400" t="str">
        <f t="shared" si="19"/>
        <v>Hackney90280Persons65+ yrs</v>
      </c>
      <c r="C400" t="str">
        <f t="shared" si="20"/>
        <v>HackneySocial Isolation: percentage of adult social care users who have as much social contact as they would like2022/23Persons65+ yrs</v>
      </c>
      <c r="D400">
        <v>90280</v>
      </c>
      <c r="E400" t="s">
        <v>134</v>
      </c>
      <c r="F400" t="s">
        <v>30</v>
      </c>
      <c r="G400" t="s">
        <v>31</v>
      </c>
      <c r="H400" t="s">
        <v>101</v>
      </c>
      <c r="I400" t="s">
        <v>102</v>
      </c>
      <c r="J400" t="s">
        <v>34</v>
      </c>
      <c r="K400" t="s">
        <v>35</v>
      </c>
      <c r="L400" t="s">
        <v>36</v>
      </c>
      <c r="O400" t="s">
        <v>54</v>
      </c>
      <c r="W400" t="s">
        <v>137</v>
      </c>
      <c r="X400" t="s">
        <v>61</v>
      </c>
      <c r="Y400" t="s">
        <v>39</v>
      </c>
      <c r="Z400" t="s">
        <v>39</v>
      </c>
      <c r="AA400">
        <v>20220000</v>
      </c>
      <c r="AD400" t="s">
        <v>40</v>
      </c>
    </row>
    <row r="401" spans="1:30">
      <c r="A401">
        <f t="shared" si="18"/>
        <v>20010000</v>
      </c>
      <c r="B401" t="str">
        <f t="shared" si="19"/>
        <v>Richmond90361Persons85+ yrs</v>
      </c>
      <c r="C401" t="str">
        <f t="shared" si="20"/>
        <v>RichmondWinter mortality index (age 85 plus)Aug 2001 - Jul 2002Persons85+ yrs</v>
      </c>
      <c r="D401">
        <v>90361</v>
      </c>
      <c r="E401" t="s">
        <v>138</v>
      </c>
      <c r="F401" t="s">
        <v>30</v>
      </c>
      <c r="G401" t="s">
        <v>31</v>
      </c>
      <c r="H401" t="s">
        <v>32</v>
      </c>
      <c r="I401" t="s">
        <v>33</v>
      </c>
      <c r="J401" t="s">
        <v>34</v>
      </c>
      <c r="K401" t="s">
        <v>35</v>
      </c>
      <c r="L401" t="s">
        <v>139</v>
      </c>
      <c r="O401" t="s">
        <v>140</v>
      </c>
      <c r="P401">
        <v>17.600000000000001</v>
      </c>
      <c r="Q401">
        <v>-1.4</v>
      </c>
      <c r="R401">
        <v>40.200000000000003</v>
      </c>
      <c r="U401">
        <v>30</v>
      </c>
      <c r="V401">
        <v>170</v>
      </c>
      <c r="Y401" t="s">
        <v>42</v>
      </c>
      <c r="Z401" t="s">
        <v>39</v>
      </c>
      <c r="AA401">
        <v>20010000</v>
      </c>
      <c r="AD401" t="s">
        <v>40</v>
      </c>
    </row>
    <row r="402" spans="1:30">
      <c r="A402">
        <f t="shared" si="18"/>
        <v>20020000</v>
      </c>
      <c r="B402" t="str">
        <f t="shared" si="19"/>
        <v>Richmond90361Persons85+ yrs</v>
      </c>
      <c r="C402" t="str">
        <f t="shared" si="20"/>
        <v>RichmondWinter mortality index (age 85 plus)Aug 2002 - Jul 2003Persons85+ yrs</v>
      </c>
      <c r="D402">
        <v>90361</v>
      </c>
      <c r="E402" t="s">
        <v>138</v>
      </c>
      <c r="F402" t="s">
        <v>30</v>
      </c>
      <c r="G402" t="s">
        <v>31</v>
      </c>
      <c r="H402" t="s">
        <v>32</v>
      </c>
      <c r="I402" t="s">
        <v>33</v>
      </c>
      <c r="J402" t="s">
        <v>34</v>
      </c>
      <c r="K402" t="s">
        <v>35</v>
      </c>
      <c r="L402" t="s">
        <v>139</v>
      </c>
      <c r="O402" t="s">
        <v>141</v>
      </c>
      <c r="P402">
        <v>27.1</v>
      </c>
      <c r="Q402">
        <v>6.6</v>
      </c>
      <c r="R402">
        <v>51.5</v>
      </c>
      <c r="U402">
        <v>40</v>
      </c>
      <c r="V402">
        <v>160</v>
      </c>
      <c r="Y402" t="s">
        <v>42</v>
      </c>
      <c r="Z402" t="s">
        <v>39</v>
      </c>
      <c r="AA402">
        <v>20020000</v>
      </c>
      <c r="AD402" t="s">
        <v>40</v>
      </c>
    </row>
    <row r="403" spans="1:30">
      <c r="A403">
        <f t="shared" si="18"/>
        <v>20030000</v>
      </c>
      <c r="B403" t="str">
        <f t="shared" si="19"/>
        <v>Richmond90361Persons85+ yrs</v>
      </c>
      <c r="C403" t="str">
        <f t="shared" si="20"/>
        <v>RichmondWinter mortality index (age 85 plus)Aug 2003 - Jul 2004Persons85+ yrs</v>
      </c>
      <c r="D403">
        <v>90361</v>
      </c>
      <c r="E403" t="s">
        <v>138</v>
      </c>
      <c r="F403" t="s">
        <v>30</v>
      </c>
      <c r="G403" t="s">
        <v>31</v>
      </c>
      <c r="H403" t="s">
        <v>32</v>
      </c>
      <c r="I403" t="s">
        <v>33</v>
      </c>
      <c r="J403" t="s">
        <v>34</v>
      </c>
      <c r="K403" t="s">
        <v>35</v>
      </c>
      <c r="L403" t="s">
        <v>139</v>
      </c>
      <c r="O403" t="s">
        <v>142</v>
      </c>
      <c r="P403">
        <v>20.7</v>
      </c>
      <c r="Q403">
        <v>1.1000000000000001</v>
      </c>
      <c r="R403">
        <v>44.2</v>
      </c>
      <c r="U403">
        <v>30</v>
      </c>
      <c r="V403">
        <v>160</v>
      </c>
      <c r="Y403" t="s">
        <v>42</v>
      </c>
      <c r="Z403" t="s">
        <v>39</v>
      </c>
      <c r="AA403">
        <v>20030000</v>
      </c>
      <c r="AD403" t="s">
        <v>40</v>
      </c>
    </row>
    <row r="404" spans="1:30">
      <c r="A404">
        <f t="shared" si="18"/>
        <v>20040000</v>
      </c>
      <c r="B404" t="str">
        <f t="shared" si="19"/>
        <v>Richmond90361Persons85+ yrs</v>
      </c>
      <c r="C404" t="str">
        <f t="shared" si="20"/>
        <v>RichmondWinter mortality index (age 85 plus)Aug 2004 - Jul 2005Persons85+ yrs</v>
      </c>
      <c r="D404">
        <v>90361</v>
      </c>
      <c r="E404" t="s">
        <v>138</v>
      </c>
      <c r="F404" t="s">
        <v>30</v>
      </c>
      <c r="G404" t="s">
        <v>31</v>
      </c>
      <c r="H404" t="s">
        <v>32</v>
      </c>
      <c r="I404" t="s">
        <v>33</v>
      </c>
      <c r="J404" t="s">
        <v>34</v>
      </c>
      <c r="K404" t="s">
        <v>35</v>
      </c>
      <c r="L404" t="s">
        <v>139</v>
      </c>
      <c r="O404" t="s">
        <v>143</v>
      </c>
      <c r="P404">
        <v>28.6</v>
      </c>
      <c r="Q404">
        <v>6.8</v>
      </c>
      <c r="R404">
        <v>55</v>
      </c>
      <c r="U404">
        <v>40</v>
      </c>
      <c r="V404">
        <v>140</v>
      </c>
      <c r="Y404" t="s">
        <v>42</v>
      </c>
      <c r="Z404" t="s">
        <v>39</v>
      </c>
      <c r="AA404">
        <v>20040000</v>
      </c>
      <c r="AD404" t="s">
        <v>40</v>
      </c>
    </row>
    <row r="405" spans="1:30">
      <c r="A405">
        <f t="shared" si="18"/>
        <v>20050000</v>
      </c>
      <c r="B405" t="str">
        <f t="shared" si="19"/>
        <v>Richmond90361Persons85+ yrs</v>
      </c>
      <c r="C405" t="str">
        <f t="shared" si="20"/>
        <v>RichmondWinter mortality index (age 85 plus)Aug 2005 - Jul 2006Persons85+ yrs</v>
      </c>
      <c r="D405">
        <v>90361</v>
      </c>
      <c r="E405" t="s">
        <v>138</v>
      </c>
      <c r="F405" t="s">
        <v>30</v>
      </c>
      <c r="G405" t="s">
        <v>31</v>
      </c>
      <c r="H405" t="s">
        <v>32</v>
      </c>
      <c r="I405" t="s">
        <v>33</v>
      </c>
      <c r="J405" t="s">
        <v>34</v>
      </c>
      <c r="K405" t="s">
        <v>35</v>
      </c>
      <c r="L405" t="s">
        <v>139</v>
      </c>
      <c r="O405" t="s">
        <v>144</v>
      </c>
      <c r="P405">
        <v>26.5</v>
      </c>
      <c r="Q405">
        <v>5.3</v>
      </c>
      <c r="R405">
        <v>52</v>
      </c>
      <c r="U405">
        <v>40</v>
      </c>
      <c r="V405">
        <v>150</v>
      </c>
      <c r="Y405" t="s">
        <v>42</v>
      </c>
      <c r="Z405" t="s">
        <v>39</v>
      </c>
      <c r="AA405">
        <v>20050000</v>
      </c>
      <c r="AD405" t="s">
        <v>40</v>
      </c>
    </row>
    <row r="406" spans="1:30">
      <c r="A406">
        <f t="shared" si="18"/>
        <v>20060000</v>
      </c>
      <c r="B406" t="str">
        <f t="shared" si="19"/>
        <v>Richmond90361Persons85+ yrs</v>
      </c>
      <c r="C406" t="str">
        <f t="shared" si="20"/>
        <v>RichmondWinter mortality index (age 85 plus)Aug 2006 - Jul 2007Persons85+ yrs</v>
      </c>
      <c r="D406">
        <v>90361</v>
      </c>
      <c r="E406" t="s">
        <v>138</v>
      </c>
      <c r="F406" t="s">
        <v>30</v>
      </c>
      <c r="G406" t="s">
        <v>31</v>
      </c>
      <c r="H406" t="s">
        <v>32</v>
      </c>
      <c r="I406" t="s">
        <v>33</v>
      </c>
      <c r="J406" t="s">
        <v>34</v>
      </c>
      <c r="K406" t="s">
        <v>35</v>
      </c>
      <c r="L406" t="s">
        <v>139</v>
      </c>
      <c r="O406" t="s">
        <v>145</v>
      </c>
      <c r="P406">
        <v>22.4</v>
      </c>
      <c r="Q406">
        <v>1.7</v>
      </c>
      <c r="R406">
        <v>47.4</v>
      </c>
      <c r="U406">
        <v>30</v>
      </c>
      <c r="V406">
        <v>150</v>
      </c>
      <c r="Y406" t="s">
        <v>42</v>
      </c>
      <c r="Z406" t="s">
        <v>39</v>
      </c>
      <c r="AA406">
        <v>20060000</v>
      </c>
      <c r="AD406" t="s">
        <v>40</v>
      </c>
    </row>
    <row r="407" spans="1:30">
      <c r="A407">
        <f t="shared" si="18"/>
        <v>20070000</v>
      </c>
      <c r="B407" t="str">
        <f t="shared" si="19"/>
        <v>Richmond90361Persons85+ yrs</v>
      </c>
      <c r="C407" t="str">
        <f t="shared" si="20"/>
        <v>RichmondWinter mortality index (age 85 plus)Aug 2007 - Jul 2008Persons85+ yrs</v>
      </c>
      <c r="D407">
        <v>90361</v>
      </c>
      <c r="E407" t="s">
        <v>138</v>
      </c>
      <c r="F407" t="s">
        <v>30</v>
      </c>
      <c r="G407" t="s">
        <v>31</v>
      </c>
      <c r="H407" t="s">
        <v>32</v>
      </c>
      <c r="I407" t="s">
        <v>33</v>
      </c>
      <c r="J407" t="s">
        <v>34</v>
      </c>
      <c r="K407" t="s">
        <v>35</v>
      </c>
      <c r="L407" t="s">
        <v>139</v>
      </c>
      <c r="O407" t="s">
        <v>146</v>
      </c>
      <c r="P407">
        <v>48.7</v>
      </c>
      <c r="Q407">
        <v>24.2</v>
      </c>
      <c r="R407">
        <v>78.099999999999994</v>
      </c>
      <c r="U407">
        <v>70</v>
      </c>
      <c r="V407">
        <v>140</v>
      </c>
      <c r="Y407" t="s">
        <v>49</v>
      </c>
      <c r="Z407" t="s">
        <v>39</v>
      </c>
      <c r="AA407">
        <v>20070000</v>
      </c>
      <c r="AD407" t="s">
        <v>40</v>
      </c>
    </row>
    <row r="408" spans="1:30">
      <c r="A408">
        <f t="shared" si="18"/>
        <v>20080000</v>
      </c>
      <c r="B408" t="str">
        <f t="shared" si="19"/>
        <v>Richmond90361Persons85+ yrs</v>
      </c>
      <c r="C408" t="str">
        <f t="shared" si="20"/>
        <v>RichmondWinter mortality index (age 85 plus)Aug 2008 - Jul 2009Persons85+ yrs</v>
      </c>
      <c r="D408">
        <v>90361</v>
      </c>
      <c r="E408" t="s">
        <v>138</v>
      </c>
      <c r="F408" t="s">
        <v>30</v>
      </c>
      <c r="G408" t="s">
        <v>31</v>
      </c>
      <c r="H408" t="s">
        <v>32</v>
      </c>
      <c r="I408" t="s">
        <v>33</v>
      </c>
      <c r="J408" t="s">
        <v>34</v>
      </c>
      <c r="K408" t="s">
        <v>35</v>
      </c>
      <c r="L408" t="s">
        <v>139</v>
      </c>
      <c r="O408" t="s">
        <v>147</v>
      </c>
      <c r="P408">
        <v>37.6</v>
      </c>
      <c r="Q408">
        <v>14</v>
      </c>
      <c r="R408">
        <v>66.099999999999994</v>
      </c>
      <c r="U408">
        <v>50</v>
      </c>
      <c r="V408">
        <v>130</v>
      </c>
      <c r="Y408" t="s">
        <v>42</v>
      </c>
      <c r="Z408" t="s">
        <v>39</v>
      </c>
      <c r="AA408">
        <v>20080000</v>
      </c>
      <c r="AD408" t="s">
        <v>40</v>
      </c>
    </row>
    <row r="409" spans="1:30">
      <c r="A409">
        <f t="shared" si="18"/>
        <v>20090000</v>
      </c>
      <c r="B409" t="str">
        <f t="shared" si="19"/>
        <v>Richmond90361Persons85+ yrs</v>
      </c>
      <c r="C409" t="str">
        <f t="shared" si="20"/>
        <v>RichmondWinter mortality index (age 85 plus)Aug 2009 - Jul 2010Persons85+ yrs</v>
      </c>
      <c r="D409">
        <v>90361</v>
      </c>
      <c r="E409" t="s">
        <v>138</v>
      </c>
      <c r="F409" t="s">
        <v>30</v>
      </c>
      <c r="G409" t="s">
        <v>31</v>
      </c>
      <c r="H409" t="s">
        <v>32</v>
      </c>
      <c r="I409" t="s">
        <v>33</v>
      </c>
      <c r="J409" t="s">
        <v>34</v>
      </c>
      <c r="K409" t="s">
        <v>35</v>
      </c>
      <c r="L409" t="s">
        <v>139</v>
      </c>
      <c r="O409" t="s">
        <v>148</v>
      </c>
      <c r="P409">
        <v>23.4</v>
      </c>
      <c r="Q409">
        <v>2.9</v>
      </c>
      <c r="R409">
        <v>48.1</v>
      </c>
      <c r="U409">
        <v>40</v>
      </c>
      <c r="V409">
        <v>150</v>
      </c>
      <c r="Y409" t="s">
        <v>42</v>
      </c>
      <c r="Z409" t="s">
        <v>39</v>
      </c>
      <c r="AA409">
        <v>20090000</v>
      </c>
      <c r="AD409" t="s">
        <v>40</v>
      </c>
    </row>
    <row r="410" spans="1:30">
      <c r="A410">
        <f t="shared" si="18"/>
        <v>20100000</v>
      </c>
      <c r="B410" t="str">
        <f t="shared" si="19"/>
        <v>Richmond90361Persons85+ yrs</v>
      </c>
      <c r="C410" t="str">
        <f t="shared" si="20"/>
        <v>RichmondWinter mortality index (age 85 plus)Aug 2010 - Jul 2011Persons85+ yrs</v>
      </c>
      <c r="D410">
        <v>90361</v>
      </c>
      <c r="E410" t="s">
        <v>138</v>
      </c>
      <c r="F410" t="s">
        <v>30</v>
      </c>
      <c r="G410" t="s">
        <v>31</v>
      </c>
      <c r="H410" t="s">
        <v>32</v>
      </c>
      <c r="I410" t="s">
        <v>33</v>
      </c>
      <c r="J410" t="s">
        <v>34</v>
      </c>
      <c r="K410" t="s">
        <v>35</v>
      </c>
      <c r="L410" t="s">
        <v>139</v>
      </c>
      <c r="O410" t="s">
        <v>149</v>
      </c>
      <c r="P410">
        <v>24.6</v>
      </c>
      <c r="Q410">
        <v>3.4</v>
      </c>
      <c r="R410">
        <v>50</v>
      </c>
      <c r="U410">
        <v>40</v>
      </c>
      <c r="V410">
        <v>140</v>
      </c>
      <c r="Y410" t="s">
        <v>42</v>
      </c>
      <c r="Z410" t="s">
        <v>39</v>
      </c>
      <c r="AA410">
        <v>20100000</v>
      </c>
      <c r="AD410" t="s">
        <v>40</v>
      </c>
    </row>
    <row r="411" spans="1:30">
      <c r="A411">
        <f t="shared" si="18"/>
        <v>20110000</v>
      </c>
      <c r="B411" t="str">
        <f t="shared" si="19"/>
        <v>Richmond90361Persons85+ yrs</v>
      </c>
      <c r="C411" t="str">
        <f t="shared" si="20"/>
        <v>RichmondWinter mortality index (age 85 plus)Aug 2011 - Jul 2012Persons85+ yrs</v>
      </c>
      <c r="D411">
        <v>90361</v>
      </c>
      <c r="E411" t="s">
        <v>138</v>
      </c>
      <c r="F411" t="s">
        <v>30</v>
      </c>
      <c r="G411" t="s">
        <v>31</v>
      </c>
      <c r="H411" t="s">
        <v>32</v>
      </c>
      <c r="I411" t="s">
        <v>33</v>
      </c>
      <c r="J411" t="s">
        <v>34</v>
      </c>
      <c r="K411" t="s">
        <v>35</v>
      </c>
      <c r="L411" t="s">
        <v>139</v>
      </c>
      <c r="O411" t="s">
        <v>150</v>
      </c>
      <c r="P411">
        <v>19.2</v>
      </c>
      <c r="Q411">
        <v>-0.7</v>
      </c>
      <c r="R411">
        <v>43.2</v>
      </c>
      <c r="U411">
        <v>30</v>
      </c>
      <c r="V411">
        <v>150</v>
      </c>
      <c r="Y411" t="s">
        <v>42</v>
      </c>
      <c r="Z411" t="s">
        <v>39</v>
      </c>
      <c r="AA411">
        <v>20110000</v>
      </c>
      <c r="AD411" t="s">
        <v>40</v>
      </c>
    </row>
    <row r="412" spans="1:30">
      <c r="A412">
        <f t="shared" si="18"/>
        <v>20120000</v>
      </c>
      <c r="B412" t="str">
        <f t="shared" si="19"/>
        <v>Richmond90361Persons85+ yrs</v>
      </c>
      <c r="C412" t="str">
        <f t="shared" si="20"/>
        <v>RichmondWinter mortality index (age 85 plus)Aug 2012 - Jul 2013Persons85+ yrs</v>
      </c>
      <c r="D412">
        <v>90361</v>
      </c>
      <c r="E412" t="s">
        <v>138</v>
      </c>
      <c r="F412" t="s">
        <v>30</v>
      </c>
      <c r="G412" t="s">
        <v>31</v>
      </c>
      <c r="H412" t="s">
        <v>32</v>
      </c>
      <c r="I412" t="s">
        <v>33</v>
      </c>
      <c r="J412" t="s">
        <v>34</v>
      </c>
      <c r="K412" t="s">
        <v>35</v>
      </c>
      <c r="L412" t="s">
        <v>139</v>
      </c>
      <c r="O412" t="s">
        <v>151</v>
      </c>
      <c r="P412">
        <v>14.3</v>
      </c>
      <c r="Q412">
        <v>-3.6</v>
      </c>
      <c r="R412">
        <v>35.5</v>
      </c>
      <c r="U412">
        <v>30</v>
      </c>
      <c r="V412">
        <v>180</v>
      </c>
      <c r="Y412" t="s">
        <v>42</v>
      </c>
      <c r="Z412" t="s">
        <v>39</v>
      </c>
      <c r="AA412">
        <v>20120000</v>
      </c>
      <c r="AD412" t="s">
        <v>40</v>
      </c>
    </row>
    <row r="413" spans="1:30">
      <c r="A413">
        <f t="shared" si="18"/>
        <v>20130000</v>
      </c>
      <c r="B413" t="str">
        <f t="shared" si="19"/>
        <v>Richmond90361Persons85+ yrs</v>
      </c>
      <c r="C413" t="str">
        <f t="shared" si="20"/>
        <v>RichmondWinter mortality index (age 85 plus)Aug 2013 - Jul 2014Persons85+ yrs</v>
      </c>
      <c r="D413">
        <v>90361</v>
      </c>
      <c r="E413" t="s">
        <v>138</v>
      </c>
      <c r="F413" t="s">
        <v>30</v>
      </c>
      <c r="G413" t="s">
        <v>31</v>
      </c>
      <c r="H413" t="s">
        <v>32</v>
      </c>
      <c r="I413" t="s">
        <v>33</v>
      </c>
      <c r="J413" t="s">
        <v>34</v>
      </c>
      <c r="K413" t="s">
        <v>35</v>
      </c>
      <c r="L413" t="s">
        <v>139</v>
      </c>
      <c r="O413" t="s">
        <v>152</v>
      </c>
      <c r="P413">
        <v>5.3</v>
      </c>
      <c r="Q413">
        <v>-12.6</v>
      </c>
      <c r="R413">
        <v>27</v>
      </c>
      <c r="U413">
        <v>10</v>
      </c>
      <c r="V413">
        <v>160</v>
      </c>
      <c r="Y413" t="s">
        <v>42</v>
      </c>
      <c r="Z413" t="s">
        <v>39</v>
      </c>
      <c r="AA413">
        <v>20130000</v>
      </c>
      <c r="AD413" t="s">
        <v>40</v>
      </c>
    </row>
    <row r="414" spans="1:30">
      <c r="A414">
        <f t="shared" si="18"/>
        <v>20140000</v>
      </c>
      <c r="B414" t="str">
        <f t="shared" si="19"/>
        <v>Richmond90361Persons85+ yrs</v>
      </c>
      <c r="C414" t="str">
        <f t="shared" si="20"/>
        <v>RichmondWinter mortality index (age 85 plus)Aug 2014 - Jul 2015Persons85+ yrs</v>
      </c>
      <c r="D414">
        <v>90361</v>
      </c>
      <c r="E414" t="s">
        <v>138</v>
      </c>
      <c r="F414" t="s">
        <v>30</v>
      </c>
      <c r="G414" t="s">
        <v>31</v>
      </c>
      <c r="H414" t="s">
        <v>32</v>
      </c>
      <c r="I414" t="s">
        <v>33</v>
      </c>
      <c r="J414" t="s">
        <v>34</v>
      </c>
      <c r="K414" t="s">
        <v>35</v>
      </c>
      <c r="L414" t="s">
        <v>139</v>
      </c>
      <c r="O414" t="s">
        <v>153</v>
      </c>
      <c r="P414">
        <v>60</v>
      </c>
      <c r="Q414">
        <v>35</v>
      </c>
      <c r="R414">
        <v>89.6</v>
      </c>
      <c r="U414">
        <v>90</v>
      </c>
      <c r="V414">
        <v>150</v>
      </c>
      <c r="Y414" t="s">
        <v>42</v>
      </c>
      <c r="Z414" t="s">
        <v>39</v>
      </c>
      <c r="AA414">
        <v>20140000</v>
      </c>
      <c r="AD414" t="s">
        <v>40</v>
      </c>
    </row>
    <row r="415" spans="1:30">
      <c r="A415">
        <f t="shared" si="18"/>
        <v>20150000</v>
      </c>
      <c r="B415" t="str">
        <f t="shared" si="19"/>
        <v>Richmond90361Persons85+ yrs</v>
      </c>
      <c r="C415" t="str">
        <f t="shared" si="20"/>
        <v>RichmondWinter mortality index (age 85 plus)Aug 2015 - Jul 2016Persons85+ yrs</v>
      </c>
      <c r="D415">
        <v>90361</v>
      </c>
      <c r="E415" t="s">
        <v>138</v>
      </c>
      <c r="F415" t="s">
        <v>30</v>
      </c>
      <c r="G415" t="s">
        <v>31</v>
      </c>
      <c r="H415" t="s">
        <v>32</v>
      </c>
      <c r="I415" t="s">
        <v>33</v>
      </c>
      <c r="J415" t="s">
        <v>34</v>
      </c>
      <c r="K415" t="s">
        <v>35</v>
      </c>
      <c r="L415" t="s">
        <v>139</v>
      </c>
      <c r="O415" t="s">
        <v>154</v>
      </c>
      <c r="P415">
        <v>5</v>
      </c>
      <c r="Q415">
        <v>-12</v>
      </c>
      <c r="R415">
        <v>25.3</v>
      </c>
      <c r="U415">
        <v>10</v>
      </c>
      <c r="V415">
        <v>180</v>
      </c>
      <c r="Y415" t="s">
        <v>42</v>
      </c>
      <c r="Z415" t="s">
        <v>39</v>
      </c>
      <c r="AA415">
        <v>20150000</v>
      </c>
      <c r="AD415" t="s">
        <v>40</v>
      </c>
    </row>
    <row r="416" spans="1:30">
      <c r="A416">
        <f t="shared" si="18"/>
        <v>20160000</v>
      </c>
      <c r="B416" t="str">
        <f t="shared" si="19"/>
        <v>Richmond90361Persons85+ yrs</v>
      </c>
      <c r="C416" t="str">
        <f t="shared" si="20"/>
        <v>RichmondWinter mortality index (age 85 plus)Aug 2016 - Jul 2017Persons85+ yrs</v>
      </c>
      <c r="D416">
        <v>90361</v>
      </c>
      <c r="E416" t="s">
        <v>138</v>
      </c>
      <c r="F416" t="s">
        <v>30</v>
      </c>
      <c r="G416" t="s">
        <v>31</v>
      </c>
      <c r="H416" t="s">
        <v>32</v>
      </c>
      <c r="I416" t="s">
        <v>33</v>
      </c>
      <c r="J416" t="s">
        <v>34</v>
      </c>
      <c r="K416" t="s">
        <v>35</v>
      </c>
      <c r="L416" t="s">
        <v>139</v>
      </c>
      <c r="O416" t="s">
        <v>155</v>
      </c>
      <c r="P416">
        <v>35.799999999999997</v>
      </c>
      <c r="Q416">
        <v>13.7</v>
      </c>
      <c r="R416">
        <v>62.1</v>
      </c>
      <c r="U416">
        <v>50</v>
      </c>
      <c r="V416">
        <v>150</v>
      </c>
      <c r="Y416" t="s">
        <v>42</v>
      </c>
      <c r="Z416" t="s">
        <v>39</v>
      </c>
      <c r="AA416">
        <v>20160000</v>
      </c>
      <c r="AD416" t="s">
        <v>40</v>
      </c>
    </row>
    <row r="417" spans="1:30">
      <c r="A417">
        <f t="shared" si="18"/>
        <v>20170000</v>
      </c>
      <c r="B417" t="str">
        <f t="shared" si="19"/>
        <v>Richmond90361Persons85+ yrs</v>
      </c>
      <c r="C417" t="str">
        <f t="shared" si="20"/>
        <v>RichmondWinter mortality index (age 85 plus)Aug 2017 - Jul 2018Persons85+ yrs</v>
      </c>
      <c r="D417">
        <v>90361</v>
      </c>
      <c r="E417" t="s">
        <v>138</v>
      </c>
      <c r="F417" t="s">
        <v>30</v>
      </c>
      <c r="G417" t="s">
        <v>31</v>
      </c>
      <c r="H417" t="s">
        <v>32</v>
      </c>
      <c r="I417" t="s">
        <v>33</v>
      </c>
      <c r="J417" t="s">
        <v>34</v>
      </c>
      <c r="K417" t="s">
        <v>35</v>
      </c>
      <c r="L417" t="s">
        <v>139</v>
      </c>
      <c r="O417" t="s">
        <v>156</v>
      </c>
      <c r="P417">
        <v>31.5</v>
      </c>
      <c r="Q417">
        <v>10.7</v>
      </c>
      <c r="R417">
        <v>56.2</v>
      </c>
      <c r="U417">
        <v>50</v>
      </c>
      <c r="V417">
        <v>160</v>
      </c>
      <c r="Y417" t="s">
        <v>42</v>
      </c>
      <c r="Z417" t="s">
        <v>39</v>
      </c>
      <c r="AA417">
        <v>20170000</v>
      </c>
      <c r="AD417" t="s">
        <v>40</v>
      </c>
    </row>
    <row r="418" spans="1:30">
      <c r="A418">
        <f t="shared" si="18"/>
        <v>20180000</v>
      </c>
      <c r="B418" t="str">
        <f t="shared" si="19"/>
        <v>Richmond90361Persons85+ yrs</v>
      </c>
      <c r="C418" t="str">
        <f t="shared" si="20"/>
        <v>RichmondWinter mortality index (age 85 plus)Aug 2018 - Jul 2019Persons85+ yrs</v>
      </c>
      <c r="D418">
        <v>90361</v>
      </c>
      <c r="E418" t="s">
        <v>138</v>
      </c>
      <c r="F418" t="s">
        <v>30</v>
      </c>
      <c r="G418" t="s">
        <v>31</v>
      </c>
      <c r="H418" t="s">
        <v>32</v>
      </c>
      <c r="I418" t="s">
        <v>33</v>
      </c>
      <c r="J418" t="s">
        <v>34</v>
      </c>
      <c r="K418" t="s">
        <v>35</v>
      </c>
      <c r="L418" t="s">
        <v>139</v>
      </c>
      <c r="O418" t="s">
        <v>157</v>
      </c>
      <c r="P418">
        <v>7</v>
      </c>
      <c r="Q418">
        <v>-10.9</v>
      </c>
      <c r="R418">
        <v>28.6</v>
      </c>
      <c r="U418">
        <v>10</v>
      </c>
      <c r="V418">
        <v>160</v>
      </c>
      <c r="Y418" t="s">
        <v>42</v>
      </c>
      <c r="Z418" t="s">
        <v>39</v>
      </c>
      <c r="AA418">
        <v>20180000</v>
      </c>
      <c r="AD418" t="s">
        <v>40</v>
      </c>
    </row>
    <row r="419" spans="1:30">
      <c r="A419">
        <f t="shared" si="18"/>
        <v>20190000</v>
      </c>
      <c r="B419" t="str">
        <f t="shared" si="19"/>
        <v>Richmond90361Persons85+ yrs</v>
      </c>
      <c r="C419" t="str">
        <f t="shared" si="20"/>
        <v>RichmondWinter mortality index (age 85 plus)Aug 2019 - Jul 2020Persons85+ yrs</v>
      </c>
      <c r="D419">
        <v>90361</v>
      </c>
      <c r="E419" t="s">
        <v>138</v>
      </c>
      <c r="F419" t="s">
        <v>30</v>
      </c>
      <c r="G419" t="s">
        <v>31</v>
      </c>
      <c r="H419" t="s">
        <v>32</v>
      </c>
      <c r="I419" t="s">
        <v>33</v>
      </c>
      <c r="J419" t="s">
        <v>34</v>
      </c>
      <c r="K419" t="s">
        <v>35</v>
      </c>
      <c r="L419" t="s">
        <v>139</v>
      </c>
      <c r="O419" t="s">
        <v>158</v>
      </c>
      <c r="P419">
        <v>4.3</v>
      </c>
      <c r="Q419">
        <v>-11.9</v>
      </c>
      <c r="R419">
        <v>23.4</v>
      </c>
      <c r="U419">
        <v>10</v>
      </c>
      <c r="V419">
        <v>200</v>
      </c>
      <c r="Y419" t="s">
        <v>42</v>
      </c>
      <c r="Z419" t="s">
        <v>39</v>
      </c>
      <c r="AA419">
        <v>20190000</v>
      </c>
      <c r="AD419" t="s">
        <v>40</v>
      </c>
    </row>
    <row r="420" spans="1:30">
      <c r="A420">
        <f t="shared" si="18"/>
        <v>20200000</v>
      </c>
      <c r="B420" t="str">
        <f t="shared" si="19"/>
        <v>Richmond90361Persons85+ yrs</v>
      </c>
      <c r="C420" t="str">
        <f t="shared" si="20"/>
        <v>RichmondWinter mortality index (age 85 plus)Aug 2020 - Jul 2021Persons85+ yrs</v>
      </c>
      <c r="D420">
        <v>90361</v>
      </c>
      <c r="E420" t="s">
        <v>138</v>
      </c>
      <c r="F420" t="s">
        <v>30</v>
      </c>
      <c r="G420" t="s">
        <v>31</v>
      </c>
      <c r="H420" t="s">
        <v>32</v>
      </c>
      <c r="I420" t="s">
        <v>33</v>
      </c>
      <c r="J420" t="s">
        <v>34</v>
      </c>
      <c r="K420" t="s">
        <v>35</v>
      </c>
      <c r="L420" t="s">
        <v>139</v>
      </c>
      <c r="O420" t="s">
        <v>159</v>
      </c>
      <c r="P420">
        <v>52.4</v>
      </c>
      <c r="Q420">
        <v>29.4</v>
      </c>
      <c r="R420">
        <v>79.5</v>
      </c>
      <c r="U420">
        <v>90</v>
      </c>
      <c r="V420">
        <v>170</v>
      </c>
      <c r="Y420" t="s">
        <v>42</v>
      </c>
      <c r="Z420" t="s">
        <v>39</v>
      </c>
      <c r="AA420">
        <v>20200000</v>
      </c>
      <c r="AD420" t="s">
        <v>40</v>
      </c>
    </row>
    <row r="421" spans="1:30">
      <c r="A421">
        <f t="shared" si="18"/>
        <v>20010000</v>
      </c>
      <c r="B421" t="str">
        <f t="shared" si="19"/>
        <v>England90361Persons85+ yrs</v>
      </c>
      <c r="C421" t="str">
        <f t="shared" si="20"/>
        <v>EnglandWinter mortality index (age 85 plus)Aug 2001 - Jul 2002Persons85+ yrs</v>
      </c>
      <c r="D421">
        <v>90361</v>
      </c>
      <c r="E421" t="s">
        <v>138</v>
      </c>
      <c r="F421" t="s">
        <v>30</v>
      </c>
      <c r="G421" t="s">
        <v>31</v>
      </c>
      <c r="H421" t="s">
        <v>30</v>
      </c>
      <c r="I421" t="s">
        <v>31</v>
      </c>
      <c r="J421" t="s">
        <v>31</v>
      </c>
      <c r="K421" t="s">
        <v>35</v>
      </c>
      <c r="L421" t="s">
        <v>139</v>
      </c>
      <c r="O421" t="s">
        <v>140</v>
      </c>
      <c r="P421">
        <v>25.2</v>
      </c>
      <c r="Q421">
        <v>23.9</v>
      </c>
      <c r="R421">
        <v>26.5</v>
      </c>
      <c r="U421">
        <v>12230</v>
      </c>
      <c r="V421">
        <v>48580</v>
      </c>
      <c r="Y421" t="s">
        <v>42</v>
      </c>
      <c r="Z421" t="s">
        <v>39</v>
      </c>
      <c r="AA421">
        <v>20010000</v>
      </c>
      <c r="AD421" t="s">
        <v>40</v>
      </c>
    </row>
    <row r="422" spans="1:30">
      <c r="A422">
        <f t="shared" si="18"/>
        <v>20020000</v>
      </c>
      <c r="B422" t="str">
        <f t="shared" si="19"/>
        <v>England90361Persons85+ yrs</v>
      </c>
      <c r="C422" t="str">
        <f t="shared" si="20"/>
        <v>EnglandWinter mortality index (age 85 plus)Aug 2002 - Jul 2003Persons85+ yrs</v>
      </c>
      <c r="D422">
        <v>90361</v>
      </c>
      <c r="E422" t="s">
        <v>138</v>
      </c>
      <c r="F422" t="s">
        <v>30</v>
      </c>
      <c r="G422" t="s">
        <v>31</v>
      </c>
      <c r="H422" t="s">
        <v>30</v>
      </c>
      <c r="I422" t="s">
        <v>31</v>
      </c>
      <c r="J422" t="s">
        <v>31</v>
      </c>
      <c r="K422" t="s">
        <v>35</v>
      </c>
      <c r="L422" t="s">
        <v>139</v>
      </c>
      <c r="O422" t="s">
        <v>141</v>
      </c>
      <c r="P422">
        <v>21.4</v>
      </c>
      <c r="Q422">
        <v>20.2</v>
      </c>
      <c r="R422">
        <v>22.7</v>
      </c>
      <c r="U422">
        <v>10560</v>
      </c>
      <c r="V422">
        <v>49300</v>
      </c>
      <c r="Y422" t="s">
        <v>42</v>
      </c>
      <c r="Z422" t="s">
        <v>39</v>
      </c>
      <c r="AA422">
        <v>20020000</v>
      </c>
      <c r="AD422" t="s">
        <v>40</v>
      </c>
    </row>
    <row r="423" spans="1:30">
      <c r="A423">
        <f t="shared" si="18"/>
        <v>20030000</v>
      </c>
      <c r="B423" t="str">
        <f t="shared" si="19"/>
        <v>England90361Persons85+ yrs</v>
      </c>
      <c r="C423" t="str">
        <f t="shared" si="20"/>
        <v>EnglandWinter mortality index (age 85 plus)Aug 2003 - Jul 2004Persons85+ yrs</v>
      </c>
      <c r="D423">
        <v>90361</v>
      </c>
      <c r="E423" t="s">
        <v>138</v>
      </c>
      <c r="F423" t="s">
        <v>30</v>
      </c>
      <c r="G423" t="s">
        <v>31</v>
      </c>
      <c r="H423" t="s">
        <v>30</v>
      </c>
      <c r="I423" t="s">
        <v>31</v>
      </c>
      <c r="J423" t="s">
        <v>31</v>
      </c>
      <c r="K423" t="s">
        <v>35</v>
      </c>
      <c r="L423" t="s">
        <v>139</v>
      </c>
      <c r="O423" t="s">
        <v>142</v>
      </c>
      <c r="P423">
        <v>19.3</v>
      </c>
      <c r="Q423">
        <v>18</v>
      </c>
      <c r="R423">
        <v>20.5</v>
      </c>
      <c r="U423">
        <v>9490</v>
      </c>
      <c r="V423">
        <v>49260</v>
      </c>
      <c r="Y423" t="s">
        <v>42</v>
      </c>
      <c r="Z423" t="s">
        <v>39</v>
      </c>
      <c r="AA423">
        <v>20030000</v>
      </c>
      <c r="AD423" t="s">
        <v>40</v>
      </c>
    </row>
    <row r="424" spans="1:30">
      <c r="A424">
        <f t="shared" si="18"/>
        <v>20040000</v>
      </c>
      <c r="B424" t="str">
        <f t="shared" si="19"/>
        <v>England90361Persons85+ yrs</v>
      </c>
      <c r="C424" t="str">
        <f t="shared" si="20"/>
        <v>EnglandWinter mortality index (age 85 plus)Aug 2004 - Jul 2005Persons85+ yrs</v>
      </c>
      <c r="D424">
        <v>90361</v>
      </c>
      <c r="E424" t="s">
        <v>138</v>
      </c>
      <c r="F424" t="s">
        <v>30</v>
      </c>
      <c r="G424" t="s">
        <v>31</v>
      </c>
      <c r="H424" t="s">
        <v>30</v>
      </c>
      <c r="I424" t="s">
        <v>31</v>
      </c>
      <c r="J424" t="s">
        <v>31</v>
      </c>
      <c r="K424" t="s">
        <v>35</v>
      </c>
      <c r="L424" t="s">
        <v>139</v>
      </c>
      <c r="O424" t="s">
        <v>143</v>
      </c>
      <c r="P424">
        <v>28.6</v>
      </c>
      <c r="Q424">
        <v>27.3</v>
      </c>
      <c r="R424">
        <v>29.9</v>
      </c>
      <c r="U424">
        <v>13610</v>
      </c>
      <c r="V424">
        <v>47640</v>
      </c>
      <c r="Y424" t="s">
        <v>42</v>
      </c>
      <c r="Z424" t="s">
        <v>39</v>
      </c>
      <c r="AA424">
        <v>20040000</v>
      </c>
      <c r="AD424" t="s">
        <v>40</v>
      </c>
    </row>
    <row r="425" spans="1:30">
      <c r="A425">
        <f t="shared" si="18"/>
        <v>20050000</v>
      </c>
      <c r="B425" t="str">
        <f t="shared" si="19"/>
        <v>England90361Persons85+ yrs</v>
      </c>
      <c r="C425" t="str">
        <f t="shared" si="20"/>
        <v>EnglandWinter mortality index (age 85 plus)Aug 2005 - Jul 2006Persons85+ yrs</v>
      </c>
      <c r="D425">
        <v>90361</v>
      </c>
      <c r="E425" t="s">
        <v>138</v>
      </c>
      <c r="F425" t="s">
        <v>30</v>
      </c>
      <c r="G425" t="s">
        <v>31</v>
      </c>
      <c r="H425" t="s">
        <v>30</v>
      </c>
      <c r="I425" t="s">
        <v>31</v>
      </c>
      <c r="J425" t="s">
        <v>31</v>
      </c>
      <c r="K425" t="s">
        <v>35</v>
      </c>
      <c r="L425" t="s">
        <v>139</v>
      </c>
      <c r="O425" t="s">
        <v>144</v>
      </c>
      <c r="P425">
        <v>23.9</v>
      </c>
      <c r="Q425">
        <v>22.7</v>
      </c>
      <c r="R425">
        <v>25.2</v>
      </c>
      <c r="U425">
        <v>11670</v>
      </c>
      <c r="V425">
        <v>48810</v>
      </c>
      <c r="Y425" t="s">
        <v>42</v>
      </c>
      <c r="Z425" t="s">
        <v>39</v>
      </c>
      <c r="AA425">
        <v>20050000</v>
      </c>
      <c r="AD425" t="s">
        <v>40</v>
      </c>
    </row>
    <row r="426" spans="1:30">
      <c r="A426">
        <f t="shared" si="18"/>
        <v>20060000</v>
      </c>
      <c r="B426" t="str">
        <f t="shared" si="19"/>
        <v>England90361Persons85+ yrs</v>
      </c>
      <c r="C426" t="str">
        <f t="shared" si="20"/>
        <v>EnglandWinter mortality index (age 85 plus)Aug 2006 - Jul 2007Persons85+ yrs</v>
      </c>
      <c r="D426">
        <v>90361</v>
      </c>
      <c r="E426" t="s">
        <v>138</v>
      </c>
      <c r="F426" t="s">
        <v>30</v>
      </c>
      <c r="G426" t="s">
        <v>31</v>
      </c>
      <c r="H426" t="s">
        <v>30</v>
      </c>
      <c r="I426" t="s">
        <v>31</v>
      </c>
      <c r="J426" t="s">
        <v>31</v>
      </c>
      <c r="K426" t="s">
        <v>35</v>
      </c>
      <c r="L426" t="s">
        <v>139</v>
      </c>
      <c r="O426" t="s">
        <v>145</v>
      </c>
      <c r="P426">
        <v>22.5</v>
      </c>
      <c r="Q426">
        <v>21.2</v>
      </c>
      <c r="R426">
        <v>23.7</v>
      </c>
      <c r="U426">
        <v>11080</v>
      </c>
      <c r="V426">
        <v>49300</v>
      </c>
      <c r="Y426" t="s">
        <v>42</v>
      </c>
      <c r="Z426" t="s">
        <v>39</v>
      </c>
      <c r="AA426">
        <v>20060000</v>
      </c>
      <c r="AD426" t="s">
        <v>40</v>
      </c>
    </row>
    <row r="427" spans="1:30">
      <c r="A427">
        <f t="shared" si="18"/>
        <v>20070000</v>
      </c>
      <c r="B427" t="str">
        <f t="shared" si="19"/>
        <v>England90361Persons85+ yrs</v>
      </c>
      <c r="C427" t="str">
        <f t="shared" si="20"/>
        <v>EnglandWinter mortality index (age 85 plus)Aug 2007 - Jul 2008Persons85+ yrs</v>
      </c>
      <c r="D427">
        <v>90361</v>
      </c>
      <c r="E427" t="s">
        <v>138</v>
      </c>
      <c r="F427" t="s">
        <v>30</v>
      </c>
      <c r="G427" t="s">
        <v>31</v>
      </c>
      <c r="H427" t="s">
        <v>30</v>
      </c>
      <c r="I427" t="s">
        <v>31</v>
      </c>
      <c r="J427" t="s">
        <v>31</v>
      </c>
      <c r="K427" t="s">
        <v>35</v>
      </c>
      <c r="L427" t="s">
        <v>139</v>
      </c>
      <c r="O427" t="s">
        <v>146</v>
      </c>
      <c r="P427">
        <v>21.9</v>
      </c>
      <c r="Q427">
        <v>20.7</v>
      </c>
      <c r="R427">
        <v>23.1</v>
      </c>
      <c r="U427">
        <v>11270</v>
      </c>
      <c r="V427">
        <v>51570</v>
      </c>
      <c r="Y427" t="s">
        <v>42</v>
      </c>
      <c r="Z427" t="s">
        <v>39</v>
      </c>
      <c r="AA427">
        <v>20070000</v>
      </c>
      <c r="AD427" t="s">
        <v>40</v>
      </c>
    </row>
    <row r="428" spans="1:30">
      <c r="A428">
        <f t="shared" si="18"/>
        <v>20080000</v>
      </c>
      <c r="B428" t="str">
        <f t="shared" si="19"/>
        <v>England90361Persons85+ yrs</v>
      </c>
      <c r="C428" t="str">
        <f t="shared" si="20"/>
        <v>EnglandWinter mortality index (age 85 plus)Aug 2008 - Jul 2009Persons85+ yrs</v>
      </c>
      <c r="D428">
        <v>90361</v>
      </c>
      <c r="E428" t="s">
        <v>138</v>
      </c>
      <c r="F428" t="s">
        <v>30</v>
      </c>
      <c r="G428" t="s">
        <v>31</v>
      </c>
      <c r="H428" t="s">
        <v>30</v>
      </c>
      <c r="I428" t="s">
        <v>31</v>
      </c>
      <c r="J428" t="s">
        <v>31</v>
      </c>
      <c r="K428" t="s">
        <v>35</v>
      </c>
      <c r="L428" t="s">
        <v>139</v>
      </c>
      <c r="O428" t="s">
        <v>147</v>
      </c>
      <c r="P428">
        <v>33.799999999999997</v>
      </c>
      <c r="Q428">
        <v>32.5</v>
      </c>
      <c r="R428">
        <v>35.1</v>
      </c>
      <c r="U428">
        <v>17120</v>
      </c>
      <c r="V428">
        <v>50650</v>
      </c>
      <c r="Y428" t="s">
        <v>42</v>
      </c>
      <c r="Z428" t="s">
        <v>39</v>
      </c>
      <c r="AA428">
        <v>20080000</v>
      </c>
      <c r="AD428" t="s">
        <v>40</v>
      </c>
    </row>
    <row r="429" spans="1:30">
      <c r="A429">
        <f t="shared" si="18"/>
        <v>20090000</v>
      </c>
      <c r="B429" t="str">
        <f t="shared" si="19"/>
        <v>England90361Persons85+ yrs</v>
      </c>
      <c r="C429" t="str">
        <f t="shared" si="20"/>
        <v>EnglandWinter mortality index (age 85 plus)Aug 2009 - Jul 2010Persons85+ yrs</v>
      </c>
      <c r="D429">
        <v>90361</v>
      </c>
      <c r="E429" t="s">
        <v>138</v>
      </c>
      <c r="F429" t="s">
        <v>30</v>
      </c>
      <c r="G429" t="s">
        <v>31</v>
      </c>
      <c r="H429" t="s">
        <v>30</v>
      </c>
      <c r="I429" t="s">
        <v>31</v>
      </c>
      <c r="J429" t="s">
        <v>31</v>
      </c>
      <c r="K429" t="s">
        <v>35</v>
      </c>
      <c r="L429" t="s">
        <v>139</v>
      </c>
      <c r="O429" t="s">
        <v>148</v>
      </c>
      <c r="P429">
        <v>24.1</v>
      </c>
      <c r="Q429">
        <v>22.8</v>
      </c>
      <c r="R429">
        <v>25.3</v>
      </c>
      <c r="U429">
        <v>12290</v>
      </c>
      <c r="V429">
        <v>51120</v>
      </c>
      <c r="Y429" t="s">
        <v>42</v>
      </c>
      <c r="Z429" t="s">
        <v>39</v>
      </c>
      <c r="AA429">
        <v>20090000</v>
      </c>
      <c r="AD429" t="s">
        <v>40</v>
      </c>
    </row>
    <row r="430" spans="1:30">
      <c r="A430">
        <f t="shared" si="18"/>
        <v>20100000</v>
      </c>
      <c r="B430" t="str">
        <f t="shared" si="19"/>
        <v>England90361Persons85+ yrs</v>
      </c>
      <c r="C430" t="str">
        <f t="shared" si="20"/>
        <v>EnglandWinter mortality index (age 85 plus)Aug 2010 - Jul 2011Persons85+ yrs</v>
      </c>
      <c r="D430">
        <v>90361</v>
      </c>
      <c r="E430" t="s">
        <v>138</v>
      </c>
      <c r="F430" t="s">
        <v>30</v>
      </c>
      <c r="G430" t="s">
        <v>31</v>
      </c>
      <c r="H430" t="s">
        <v>30</v>
      </c>
      <c r="I430" t="s">
        <v>31</v>
      </c>
      <c r="J430" t="s">
        <v>31</v>
      </c>
      <c r="K430" t="s">
        <v>35</v>
      </c>
      <c r="L430" t="s">
        <v>139</v>
      </c>
      <c r="O430" t="s">
        <v>149</v>
      </c>
      <c r="P430">
        <v>21.2</v>
      </c>
      <c r="Q430">
        <v>20</v>
      </c>
      <c r="R430">
        <v>22.4</v>
      </c>
      <c r="U430">
        <v>11240</v>
      </c>
      <c r="V430">
        <v>52950</v>
      </c>
      <c r="Y430" t="s">
        <v>42</v>
      </c>
      <c r="Z430" t="s">
        <v>39</v>
      </c>
      <c r="AA430">
        <v>20100000</v>
      </c>
      <c r="AD430" t="s">
        <v>40</v>
      </c>
    </row>
    <row r="431" spans="1:30">
      <c r="A431">
        <f t="shared" si="18"/>
        <v>20110000</v>
      </c>
      <c r="B431" t="str">
        <f t="shared" si="19"/>
        <v>England90361Persons85+ yrs</v>
      </c>
      <c r="C431" t="str">
        <f t="shared" si="20"/>
        <v>EnglandWinter mortality index (age 85 plus)Aug 2011 - Jul 2012Persons85+ yrs</v>
      </c>
      <c r="D431">
        <v>90361</v>
      </c>
      <c r="E431" t="s">
        <v>138</v>
      </c>
      <c r="F431" t="s">
        <v>30</v>
      </c>
      <c r="G431" t="s">
        <v>31</v>
      </c>
      <c r="H431" t="s">
        <v>30</v>
      </c>
      <c r="I431" t="s">
        <v>31</v>
      </c>
      <c r="J431" t="s">
        <v>31</v>
      </c>
      <c r="K431" t="s">
        <v>35</v>
      </c>
      <c r="L431" t="s">
        <v>139</v>
      </c>
      <c r="O431" t="s">
        <v>150</v>
      </c>
      <c r="P431">
        <v>22.9</v>
      </c>
      <c r="Q431">
        <v>21.7</v>
      </c>
      <c r="R431">
        <v>24</v>
      </c>
      <c r="U431">
        <v>12500</v>
      </c>
      <c r="V431">
        <v>54720</v>
      </c>
      <c r="Y431" t="s">
        <v>42</v>
      </c>
      <c r="Z431" t="s">
        <v>39</v>
      </c>
      <c r="AA431">
        <v>20110000</v>
      </c>
      <c r="AD431" t="s">
        <v>40</v>
      </c>
    </row>
    <row r="432" spans="1:30">
      <c r="A432">
        <f t="shared" si="18"/>
        <v>20120000</v>
      </c>
      <c r="B432" t="str">
        <f t="shared" si="19"/>
        <v>England90361Persons85+ yrs</v>
      </c>
      <c r="C432" t="str">
        <f t="shared" si="20"/>
        <v>EnglandWinter mortality index (age 85 plus)Aug 2012 - Jul 2013Persons85+ yrs</v>
      </c>
      <c r="D432">
        <v>90361</v>
      </c>
      <c r="E432" t="s">
        <v>138</v>
      </c>
      <c r="F432" t="s">
        <v>30</v>
      </c>
      <c r="G432" t="s">
        <v>31</v>
      </c>
      <c r="H432" t="s">
        <v>30</v>
      </c>
      <c r="I432" t="s">
        <v>31</v>
      </c>
      <c r="J432" t="s">
        <v>31</v>
      </c>
      <c r="K432" t="s">
        <v>35</v>
      </c>
      <c r="L432" t="s">
        <v>139</v>
      </c>
      <c r="O432" t="s">
        <v>151</v>
      </c>
      <c r="P432">
        <v>28.2</v>
      </c>
      <c r="Q432">
        <v>27</v>
      </c>
      <c r="R432">
        <v>29.4</v>
      </c>
      <c r="U432">
        <v>16060</v>
      </c>
      <c r="V432">
        <v>56990</v>
      </c>
      <c r="Y432" t="s">
        <v>42</v>
      </c>
      <c r="Z432" t="s">
        <v>39</v>
      </c>
      <c r="AA432">
        <v>20120000</v>
      </c>
      <c r="AD432" t="s">
        <v>40</v>
      </c>
    </row>
    <row r="433" spans="1:30">
      <c r="A433">
        <f t="shared" si="18"/>
        <v>20130000</v>
      </c>
      <c r="B433" t="str">
        <f t="shared" si="19"/>
        <v>England90361Persons85+ yrs</v>
      </c>
      <c r="C433" t="str">
        <f t="shared" si="20"/>
        <v>EnglandWinter mortality index (age 85 plus)Aug 2013 - Jul 2014Persons85+ yrs</v>
      </c>
      <c r="D433">
        <v>90361</v>
      </c>
      <c r="E433" t="s">
        <v>138</v>
      </c>
      <c r="F433" t="s">
        <v>30</v>
      </c>
      <c r="G433" t="s">
        <v>31</v>
      </c>
      <c r="H433" t="s">
        <v>30</v>
      </c>
      <c r="I433" t="s">
        <v>31</v>
      </c>
      <c r="J433" t="s">
        <v>31</v>
      </c>
      <c r="K433" t="s">
        <v>35</v>
      </c>
      <c r="L433" t="s">
        <v>139</v>
      </c>
      <c r="O433" t="s">
        <v>152</v>
      </c>
      <c r="P433">
        <v>15.8</v>
      </c>
      <c r="Q433">
        <v>14.7</v>
      </c>
      <c r="R433">
        <v>17</v>
      </c>
      <c r="U433">
        <v>8790</v>
      </c>
      <c r="V433">
        <v>55450</v>
      </c>
      <c r="Y433" t="s">
        <v>42</v>
      </c>
      <c r="Z433" t="s">
        <v>39</v>
      </c>
      <c r="AA433">
        <v>20130000</v>
      </c>
      <c r="AD433" t="s">
        <v>40</v>
      </c>
    </row>
    <row r="434" spans="1:30">
      <c r="A434">
        <f t="shared" si="18"/>
        <v>20140000</v>
      </c>
      <c r="B434" t="str">
        <f t="shared" si="19"/>
        <v>England90361Persons85+ yrs</v>
      </c>
      <c r="C434" t="str">
        <f t="shared" si="20"/>
        <v>EnglandWinter mortality index (age 85 plus)Aug 2014 - Jul 2015Persons85+ yrs</v>
      </c>
      <c r="D434">
        <v>90361</v>
      </c>
      <c r="E434" t="s">
        <v>138</v>
      </c>
      <c r="F434" t="s">
        <v>30</v>
      </c>
      <c r="G434" t="s">
        <v>31</v>
      </c>
      <c r="H434" t="s">
        <v>30</v>
      </c>
      <c r="I434" t="s">
        <v>31</v>
      </c>
      <c r="J434" t="s">
        <v>31</v>
      </c>
      <c r="K434" t="s">
        <v>35</v>
      </c>
      <c r="L434" t="s">
        <v>139</v>
      </c>
      <c r="O434" t="s">
        <v>153</v>
      </c>
      <c r="P434">
        <v>40.1</v>
      </c>
      <c r="Q434">
        <v>38.799999999999997</v>
      </c>
      <c r="R434">
        <v>41.3</v>
      </c>
      <c r="U434">
        <v>23630</v>
      </c>
      <c r="V434">
        <v>58950</v>
      </c>
      <c r="Y434" t="s">
        <v>42</v>
      </c>
      <c r="Z434" t="s">
        <v>39</v>
      </c>
      <c r="AA434">
        <v>20140000</v>
      </c>
      <c r="AD434" t="s">
        <v>40</v>
      </c>
    </row>
    <row r="435" spans="1:30">
      <c r="A435">
        <f t="shared" si="18"/>
        <v>20150000</v>
      </c>
      <c r="B435" t="str">
        <f t="shared" si="19"/>
        <v>England90361Persons85+ yrs</v>
      </c>
      <c r="C435" t="str">
        <f t="shared" si="20"/>
        <v>EnglandWinter mortality index (age 85 plus)Aug 2015 - Jul 2016Persons85+ yrs</v>
      </c>
      <c r="D435">
        <v>90361</v>
      </c>
      <c r="E435" t="s">
        <v>138</v>
      </c>
      <c r="F435" t="s">
        <v>30</v>
      </c>
      <c r="G435" t="s">
        <v>31</v>
      </c>
      <c r="H435" t="s">
        <v>30</v>
      </c>
      <c r="I435" t="s">
        <v>31</v>
      </c>
      <c r="J435" t="s">
        <v>31</v>
      </c>
      <c r="K435" t="s">
        <v>35</v>
      </c>
      <c r="L435" t="s">
        <v>139</v>
      </c>
      <c r="O435" t="s">
        <v>154</v>
      </c>
      <c r="P435">
        <v>17.7</v>
      </c>
      <c r="Q435">
        <v>16.600000000000001</v>
      </c>
      <c r="R435">
        <v>18.8</v>
      </c>
      <c r="U435">
        <v>10690</v>
      </c>
      <c r="V435">
        <v>60470</v>
      </c>
      <c r="Y435" t="s">
        <v>42</v>
      </c>
      <c r="Z435" t="s">
        <v>39</v>
      </c>
      <c r="AA435">
        <v>20150000</v>
      </c>
      <c r="AD435" t="s">
        <v>40</v>
      </c>
    </row>
    <row r="436" spans="1:30">
      <c r="A436">
        <f t="shared" si="18"/>
        <v>20160000</v>
      </c>
      <c r="B436" t="str">
        <f t="shared" si="19"/>
        <v>England90361Persons85+ yrs</v>
      </c>
      <c r="C436" t="str">
        <f t="shared" si="20"/>
        <v>EnglandWinter mortality index (age 85 plus)Aug 2016 - Jul 2017Persons85+ yrs</v>
      </c>
      <c r="D436">
        <v>90361</v>
      </c>
      <c r="E436" t="s">
        <v>138</v>
      </c>
      <c r="F436" t="s">
        <v>30</v>
      </c>
      <c r="G436" t="s">
        <v>31</v>
      </c>
      <c r="H436" t="s">
        <v>30</v>
      </c>
      <c r="I436" t="s">
        <v>31</v>
      </c>
      <c r="J436" t="s">
        <v>31</v>
      </c>
      <c r="K436" t="s">
        <v>35</v>
      </c>
      <c r="L436" t="s">
        <v>139</v>
      </c>
      <c r="O436" t="s">
        <v>155</v>
      </c>
      <c r="P436">
        <v>30.8</v>
      </c>
      <c r="Q436">
        <v>29.7</v>
      </c>
      <c r="R436">
        <v>32</v>
      </c>
      <c r="U436">
        <v>18560</v>
      </c>
      <c r="V436">
        <v>60160</v>
      </c>
      <c r="Y436" t="s">
        <v>42</v>
      </c>
      <c r="Z436" t="s">
        <v>39</v>
      </c>
      <c r="AA436">
        <v>20160000</v>
      </c>
      <c r="AD436" t="s">
        <v>40</v>
      </c>
    </row>
    <row r="437" spans="1:30">
      <c r="A437">
        <f t="shared" si="18"/>
        <v>20170000</v>
      </c>
      <c r="B437" t="str">
        <f t="shared" si="19"/>
        <v>England90361Persons85+ yrs</v>
      </c>
      <c r="C437" t="str">
        <f t="shared" si="20"/>
        <v>EnglandWinter mortality index (age 85 plus)Aug 2017 - Jul 2018Persons85+ yrs</v>
      </c>
      <c r="D437">
        <v>90361</v>
      </c>
      <c r="E437" t="s">
        <v>138</v>
      </c>
      <c r="F437" t="s">
        <v>30</v>
      </c>
      <c r="G437" t="s">
        <v>31</v>
      </c>
      <c r="H437" t="s">
        <v>30</v>
      </c>
      <c r="I437" t="s">
        <v>31</v>
      </c>
      <c r="J437" t="s">
        <v>31</v>
      </c>
      <c r="K437" t="s">
        <v>35</v>
      </c>
      <c r="L437" t="s">
        <v>139</v>
      </c>
      <c r="O437" t="s">
        <v>156</v>
      </c>
      <c r="P437">
        <v>41.1</v>
      </c>
      <c r="Q437">
        <v>39.9</v>
      </c>
      <c r="R437">
        <v>42.3</v>
      </c>
      <c r="U437">
        <v>25070</v>
      </c>
      <c r="V437">
        <v>60980</v>
      </c>
      <c r="Y437" t="s">
        <v>42</v>
      </c>
      <c r="Z437" t="s">
        <v>39</v>
      </c>
      <c r="AA437">
        <v>20170000</v>
      </c>
      <c r="AD437" t="s">
        <v>40</v>
      </c>
    </row>
    <row r="438" spans="1:30">
      <c r="A438">
        <f t="shared" si="18"/>
        <v>20180000</v>
      </c>
      <c r="B438" t="str">
        <f t="shared" si="19"/>
        <v>England90361Persons85+ yrs</v>
      </c>
      <c r="C438" t="str">
        <f t="shared" si="20"/>
        <v>EnglandWinter mortality index (age 85 plus)Aug 2018 - Jul 2019Persons85+ yrs</v>
      </c>
      <c r="D438">
        <v>90361</v>
      </c>
      <c r="E438" t="s">
        <v>138</v>
      </c>
      <c r="F438" t="s">
        <v>30</v>
      </c>
      <c r="G438" t="s">
        <v>31</v>
      </c>
      <c r="H438" t="s">
        <v>30</v>
      </c>
      <c r="I438" t="s">
        <v>31</v>
      </c>
      <c r="J438" t="s">
        <v>31</v>
      </c>
      <c r="K438" t="s">
        <v>35</v>
      </c>
      <c r="L438" t="s">
        <v>139</v>
      </c>
      <c r="O438" t="s">
        <v>157</v>
      </c>
      <c r="P438">
        <v>18.2</v>
      </c>
      <c r="Q438">
        <v>17.100000000000001</v>
      </c>
      <c r="R438">
        <v>19.3</v>
      </c>
      <c r="U438">
        <v>10920</v>
      </c>
      <c r="V438">
        <v>60050</v>
      </c>
      <c r="Y438" t="s">
        <v>42</v>
      </c>
      <c r="Z438" t="s">
        <v>39</v>
      </c>
      <c r="AA438">
        <v>20180000</v>
      </c>
      <c r="AD438" t="s">
        <v>40</v>
      </c>
    </row>
    <row r="439" spans="1:30">
      <c r="A439">
        <f t="shared" si="18"/>
        <v>20190000</v>
      </c>
      <c r="B439" t="str">
        <f t="shared" si="19"/>
        <v>England90361Persons85+ yrs</v>
      </c>
      <c r="C439" t="str">
        <f t="shared" si="20"/>
        <v>EnglandWinter mortality index (age 85 plus)Aug 2019 - Jul 2020Persons85+ yrs</v>
      </c>
      <c r="D439">
        <v>90361</v>
      </c>
      <c r="E439" t="s">
        <v>138</v>
      </c>
      <c r="F439" t="s">
        <v>30</v>
      </c>
      <c r="G439" t="s">
        <v>31</v>
      </c>
      <c r="H439" t="s">
        <v>30</v>
      </c>
      <c r="I439" t="s">
        <v>31</v>
      </c>
      <c r="J439" t="s">
        <v>31</v>
      </c>
      <c r="K439" t="s">
        <v>35</v>
      </c>
      <c r="L439" t="s">
        <v>139</v>
      </c>
      <c r="O439" t="s">
        <v>158</v>
      </c>
      <c r="P439">
        <v>6.8</v>
      </c>
      <c r="Q439">
        <v>5.8</v>
      </c>
      <c r="R439">
        <v>7.7</v>
      </c>
      <c r="U439">
        <v>4930</v>
      </c>
      <c r="V439">
        <v>72940</v>
      </c>
      <c r="Y439" t="s">
        <v>42</v>
      </c>
      <c r="Z439" t="s">
        <v>39</v>
      </c>
      <c r="AA439">
        <v>20190000</v>
      </c>
      <c r="AD439" t="s">
        <v>40</v>
      </c>
    </row>
    <row r="440" spans="1:30">
      <c r="A440">
        <f t="shared" si="18"/>
        <v>20200000</v>
      </c>
      <c r="B440" t="str">
        <f t="shared" si="19"/>
        <v>England90361Persons85+ yrs</v>
      </c>
      <c r="C440" t="str">
        <f t="shared" si="20"/>
        <v>EnglandWinter mortality index (age 85 plus)Aug 2020 - Jul 2021Persons85+ yrs</v>
      </c>
      <c r="D440">
        <v>90361</v>
      </c>
      <c r="E440" t="s">
        <v>138</v>
      </c>
      <c r="F440" t="s">
        <v>30</v>
      </c>
      <c r="G440" t="s">
        <v>31</v>
      </c>
      <c r="H440" t="s">
        <v>30</v>
      </c>
      <c r="I440" t="s">
        <v>31</v>
      </c>
      <c r="J440" t="s">
        <v>31</v>
      </c>
      <c r="K440" t="s">
        <v>35</v>
      </c>
      <c r="L440" t="s">
        <v>139</v>
      </c>
      <c r="O440" t="s">
        <v>159</v>
      </c>
      <c r="P440">
        <v>42.8</v>
      </c>
      <c r="Q440">
        <v>41.6</v>
      </c>
      <c r="R440">
        <v>44</v>
      </c>
      <c r="U440">
        <v>26310</v>
      </c>
      <c r="V440">
        <v>61480</v>
      </c>
      <c r="Y440" t="s">
        <v>42</v>
      </c>
      <c r="Z440" t="s">
        <v>39</v>
      </c>
      <c r="AA440">
        <v>20200000</v>
      </c>
      <c r="AD440" t="s">
        <v>40</v>
      </c>
    </row>
    <row r="441" spans="1:30">
      <c r="A441">
        <f t="shared" si="18"/>
        <v>20210000</v>
      </c>
      <c r="B441" t="str">
        <f t="shared" si="19"/>
        <v>England90361Persons85+ yrs</v>
      </c>
      <c r="C441" t="str">
        <f t="shared" si="20"/>
        <v>EnglandWinter mortality index (age 85 plus)Aug 2021 - Jul 2022Persons85+ yrs</v>
      </c>
      <c r="D441">
        <v>90361</v>
      </c>
      <c r="E441" t="s">
        <v>138</v>
      </c>
      <c r="F441" t="s">
        <v>30</v>
      </c>
      <c r="G441" t="s">
        <v>31</v>
      </c>
      <c r="H441" t="s">
        <v>30</v>
      </c>
      <c r="I441" t="s">
        <v>31</v>
      </c>
      <c r="J441" t="s">
        <v>31</v>
      </c>
      <c r="K441" t="s">
        <v>35</v>
      </c>
      <c r="L441" t="s">
        <v>139</v>
      </c>
      <c r="O441" t="s">
        <v>160</v>
      </c>
      <c r="P441">
        <v>11.3</v>
      </c>
      <c r="Q441">
        <v>10.3</v>
      </c>
      <c r="R441">
        <v>12.3</v>
      </c>
      <c r="U441">
        <v>7660</v>
      </c>
      <c r="V441">
        <v>67600</v>
      </c>
      <c r="X441" t="s">
        <v>136</v>
      </c>
      <c r="Y441" t="s">
        <v>42</v>
      </c>
      <c r="Z441" t="s">
        <v>39</v>
      </c>
      <c r="AA441">
        <v>20210000</v>
      </c>
      <c r="AD441" t="s">
        <v>40</v>
      </c>
    </row>
    <row r="442" spans="1:30">
      <c r="A442">
        <f t="shared" si="18"/>
        <v>20010000</v>
      </c>
      <c r="B442" t="str">
        <f t="shared" si="19"/>
        <v>London90361Persons85+ yrs</v>
      </c>
      <c r="C442" t="str">
        <f t="shared" si="20"/>
        <v>LondonWinter mortality index (age 85 plus)Aug 2001 - Jul 2002Persons85+ yrs</v>
      </c>
      <c r="D442">
        <v>90361</v>
      </c>
      <c r="E442" t="s">
        <v>138</v>
      </c>
      <c r="F442" t="s">
        <v>30</v>
      </c>
      <c r="G442" t="s">
        <v>31</v>
      </c>
      <c r="H442" t="s">
        <v>56</v>
      </c>
      <c r="I442" t="s">
        <v>57</v>
      </c>
      <c r="J442" t="s">
        <v>58</v>
      </c>
      <c r="K442" t="s">
        <v>35</v>
      </c>
      <c r="L442" t="s">
        <v>139</v>
      </c>
      <c r="O442" t="s">
        <v>140</v>
      </c>
      <c r="P442">
        <v>24.6</v>
      </c>
      <c r="Q442">
        <v>20.9</v>
      </c>
      <c r="R442">
        <v>28.5</v>
      </c>
      <c r="U442">
        <v>1320</v>
      </c>
      <c r="V442">
        <v>5350</v>
      </c>
      <c r="Y442" t="s">
        <v>42</v>
      </c>
      <c r="Z442" t="s">
        <v>39</v>
      </c>
      <c r="AA442">
        <v>20010000</v>
      </c>
      <c r="AD442" t="s">
        <v>40</v>
      </c>
    </row>
    <row r="443" spans="1:30">
      <c r="A443">
        <f t="shared" si="18"/>
        <v>20020000</v>
      </c>
      <c r="B443" t="str">
        <f t="shared" si="19"/>
        <v>London90361Persons85+ yrs</v>
      </c>
      <c r="C443" t="str">
        <f t="shared" si="20"/>
        <v>LondonWinter mortality index (age 85 plus)Aug 2002 - Jul 2003Persons85+ yrs</v>
      </c>
      <c r="D443">
        <v>90361</v>
      </c>
      <c r="E443" t="s">
        <v>138</v>
      </c>
      <c r="F443" t="s">
        <v>30</v>
      </c>
      <c r="G443" t="s">
        <v>31</v>
      </c>
      <c r="H443" t="s">
        <v>56</v>
      </c>
      <c r="I443" t="s">
        <v>57</v>
      </c>
      <c r="J443" t="s">
        <v>58</v>
      </c>
      <c r="K443" t="s">
        <v>35</v>
      </c>
      <c r="L443" t="s">
        <v>139</v>
      </c>
      <c r="O443" t="s">
        <v>141</v>
      </c>
      <c r="P443">
        <v>25.1</v>
      </c>
      <c r="Q443">
        <v>21.4</v>
      </c>
      <c r="R443">
        <v>29</v>
      </c>
      <c r="U443">
        <v>1340</v>
      </c>
      <c r="V443">
        <v>5340</v>
      </c>
      <c r="Y443" t="s">
        <v>42</v>
      </c>
      <c r="Z443" t="s">
        <v>39</v>
      </c>
      <c r="AA443">
        <v>20020000</v>
      </c>
      <c r="AD443" t="s">
        <v>40</v>
      </c>
    </row>
    <row r="444" spans="1:30">
      <c r="A444">
        <f t="shared" si="18"/>
        <v>20030000</v>
      </c>
      <c r="B444" t="str">
        <f t="shared" si="19"/>
        <v>London90361Persons85+ yrs</v>
      </c>
      <c r="C444" t="str">
        <f t="shared" si="20"/>
        <v>LondonWinter mortality index (age 85 plus)Aug 2003 - Jul 2004Persons85+ yrs</v>
      </c>
      <c r="D444">
        <v>90361</v>
      </c>
      <c r="E444" t="s">
        <v>138</v>
      </c>
      <c r="F444" t="s">
        <v>30</v>
      </c>
      <c r="G444" t="s">
        <v>31</v>
      </c>
      <c r="H444" t="s">
        <v>56</v>
      </c>
      <c r="I444" t="s">
        <v>57</v>
      </c>
      <c r="J444" t="s">
        <v>58</v>
      </c>
      <c r="K444" t="s">
        <v>35</v>
      </c>
      <c r="L444" t="s">
        <v>139</v>
      </c>
      <c r="O444" t="s">
        <v>142</v>
      </c>
      <c r="P444">
        <v>18.7</v>
      </c>
      <c r="Q444">
        <v>15.1</v>
      </c>
      <c r="R444">
        <v>22.4</v>
      </c>
      <c r="U444">
        <v>1010</v>
      </c>
      <c r="V444">
        <v>5400</v>
      </c>
      <c r="Y444" t="s">
        <v>42</v>
      </c>
      <c r="Z444" t="s">
        <v>39</v>
      </c>
      <c r="AA444">
        <v>20030000</v>
      </c>
      <c r="AD444" t="s">
        <v>40</v>
      </c>
    </row>
    <row r="445" spans="1:30">
      <c r="A445">
        <f t="shared" si="18"/>
        <v>20040000</v>
      </c>
      <c r="B445" t="str">
        <f t="shared" si="19"/>
        <v>London90361Persons85+ yrs</v>
      </c>
      <c r="C445" t="str">
        <f t="shared" si="20"/>
        <v>LondonWinter mortality index (age 85 plus)Aug 2004 - Jul 2005Persons85+ yrs</v>
      </c>
      <c r="D445">
        <v>90361</v>
      </c>
      <c r="E445" t="s">
        <v>138</v>
      </c>
      <c r="F445" t="s">
        <v>30</v>
      </c>
      <c r="G445" t="s">
        <v>31</v>
      </c>
      <c r="H445" t="s">
        <v>56</v>
      </c>
      <c r="I445" t="s">
        <v>57</v>
      </c>
      <c r="J445" t="s">
        <v>58</v>
      </c>
      <c r="K445" t="s">
        <v>35</v>
      </c>
      <c r="L445" t="s">
        <v>139</v>
      </c>
      <c r="O445" t="s">
        <v>143</v>
      </c>
      <c r="P445">
        <v>31.5</v>
      </c>
      <c r="Q445">
        <v>27.4</v>
      </c>
      <c r="R445">
        <v>35.6</v>
      </c>
      <c r="U445">
        <v>1590</v>
      </c>
      <c r="V445">
        <v>5050</v>
      </c>
      <c r="Y445" t="s">
        <v>42</v>
      </c>
      <c r="Z445" t="s">
        <v>39</v>
      </c>
      <c r="AA445">
        <v>20040000</v>
      </c>
      <c r="AD445" t="s">
        <v>40</v>
      </c>
    </row>
    <row r="446" spans="1:30">
      <c r="A446">
        <f t="shared" si="18"/>
        <v>20050000</v>
      </c>
      <c r="B446" t="str">
        <f t="shared" si="19"/>
        <v>London90361Persons85+ yrs</v>
      </c>
      <c r="C446" t="str">
        <f t="shared" si="20"/>
        <v>LondonWinter mortality index (age 85 plus)Aug 2005 - Jul 2006Persons85+ yrs</v>
      </c>
      <c r="D446">
        <v>90361</v>
      </c>
      <c r="E446" t="s">
        <v>138</v>
      </c>
      <c r="F446" t="s">
        <v>30</v>
      </c>
      <c r="G446" t="s">
        <v>31</v>
      </c>
      <c r="H446" t="s">
        <v>56</v>
      </c>
      <c r="I446" t="s">
        <v>57</v>
      </c>
      <c r="J446" t="s">
        <v>58</v>
      </c>
      <c r="K446" t="s">
        <v>35</v>
      </c>
      <c r="L446" t="s">
        <v>139</v>
      </c>
      <c r="O446" t="s">
        <v>144</v>
      </c>
      <c r="P446">
        <v>26.2</v>
      </c>
      <c r="Q446">
        <v>22.3</v>
      </c>
      <c r="R446">
        <v>30.2</v>
      </c>
      <c r="U446">
        <v>1310</v>
      </c>
      <c r="V446">
        <v>4990</v>
      </c>
      <c r="Y446" t="s">
        <v>42</v>
      </c>
      <c r="Z446" t="s">
        <v>39</v>
      </c>
      <c r="AA446">
        <v>20050000</v>
      </c>
      <c r="AD446" t="s">
        <v>40</v>
      </c>
    </row>
    <row r="447" spans="1:30">
      <c r="A447">
        <f t="shared" si="18"/>
        <v>20060000</v>
      </c>
      <c r="B447" t="str">
        <f t="shared" si="19"/>
        <v>London90361Persons85+ yrs</v>
      </c>
      <c r="C447" t="str">
        <f t="shared" si="20"/>
        <v>LondonWinter mortality index (age 85 plus)Aug 2006 - Jul 2007Persons85+ yrs</v>
      </c>
      <c r="D447">
        <v>90361</v>
      </c>
      <c r="E447" t="s">
        <v>138</v>
      </c>
      <c r="F447" t="s">
        <v>30</v>
      </c>
      <c r="G447" t="s">
        <v>31</v>
      </c>
      <c r="H447" t="s">
        <v>56</v>
      </c>
      <c r="I447" t="s">
        <v>57</v>
      </c>
      <c r="J447" t="s">
        <v>58</v>
      </c>
      <c r="K447" t="s">
        <v>35</v>
      </c>
      <c r="L447" t="s">
        <v>139</v>
      </c>
      <c r="O447" t="s">
        <v>145</v>
      </c>
      <c r="P447">
        <v>21.8</v>
      </c>
      <c r="Q447">
        <v>18</v>
      </c>
      <c r="R447">
        <v>25.8</v>
      </c>
      <c r="U447">
        <v>1080</v>
      </c>
      <c r="V447">
        <v>4970</v>
      </c>
      <c r="Y447" t="s">
        <v>42</v>
      </c>
      <c r="Z447" t="s">
        <v>39</v>
      </c>
      <c r="AA447">
        <v>20060000</v>
      </c>
      <c r="AD447" t="s">
        <v>40</v>
      </c>
    </row>
    <row r="448" spans="1:30">
      <c r="A448">
        <f t="shared" si="18"/>
        <v>20070000</v>
      </c>
      <c r="B448" t="str">
        <f t="shared" si="19"/>
        <v>London90361Persons85+ yrs</v>
      </c>
      <c r="C448" t="str">
        <f t="shared" si="20"/>
        <v>LondonWinter mortality index (age 85 plus)Aug 2007 - Jul 2008Persons85+ yrs</v>
      </c>
      <c r="D448">
        <v>90361</v>
      </c>
      <c r="E448" t="s">
        <v>138</v>
      </c>
      <c r="F448" t="s">
        <v>30</v>
      </c>
      <c r="G448" t="s">
        <v>31</v>
      </c>
      <c r="H448" t="s">
        <v>56</v>
      </c>
      <c r="I448" t="s">
        <v>57</v>
      </c>
      <c r="J448" t="s">
        <v>58</v>
      </c>
      <c r="K448" t="s">
        <v>35</v>
      </c>
      <c r="L448" t="s">
        <v>139</v>
      </c>
      <c r="O448" t="s">
        <v>146</v>
      </c>
      <c r="P448">
        <v>23.6</v>
      </c>
      <c r="Q448">
        <v>19.7</v>
      </c>
      <c r="R448">
        <v>27.5</v>
      </c>
      <c r="U448">
        <v>1210</v>
      </c>
      <c r="V448">
        <v>5150</v>
      </c>
      <c r="Y448" t="s">
        <v>42</v>
      </c>
      <c r="Z448" t="s">
        <v>39</v>
      </c>
      <c r="AA448">
        <v>20070000</v>
      </c>
      <c r="AD448" t="s">
        <v>40</v>
      </c>
    </row>
    <row r="449" spans="1:30">
      <c r="A449">
        <f t="shared" ref="A449:A512" si="21">AA449</f>
        <v>20080000</v>
      </c>
      <c r="B449" t="str">
        <f t="shared" si="19"/>
        <v>London90361Persons85+ yrs</v>
      </c>
      <c r="C449" t="str">
        <f t="shared" si="20"/>
        <v>LondonWinter mortality index (age 85 plus)Aug 2008 - Jul 2009Persons85+ yrs</v>
      </c>
      <c r="D449">
        <v>90361</v>
      </c>
      <c r="E449" t="s">
        <v>138</v>
      </c>
      <c r="F449" t="s">
        <v>30</v>
      </c>
      <c r="G449" t="s">
        <v>31</v>
      </c>
      <c r="H449" t="s">
        <v>56</v>
      </c>
      <c r="I449" t="s">
        <v>57</v>
      </c>
      <c r="J449" t="s">
        <v>58</v>
      </c>
      <c r="K449" t="s">
        <v>35</v>
      </c>
      <c r="L449" t="s">
        <v>139</v>
      </c>
      <c r="O449" t="s">
        <v>147</v>
      </c>
      <c r="P449">
        <v>34.5</v>
      </c>
      <c r="Q449">
        <v>30.4</v>
      </c>
      <c r="R449">
        <v>38.700000000000003</v>
      </c>
      <c r="U449">
        <v>1740</v>
      </c>
      <c r="V449">
        <v>5030</v>
      </c>
      <c r="Y449" t="s">
        <v>42</v>
      </c>
      <c r="Z449" t="s">
        <v>39</v>
      </c>
      <c r="AA449">
        <v>20080000</v>
      </c>
      <c r="AD449" t="s">
        <v>40</v>
      </c>
    </row>
    <row r="450" spans="1:30">
      <c r="A450">
        <f t="shared" si="21"/>
        <v>20090000</v>
      </c>
      <c r="B450" t="str">
        <f t="shared" ref="B450:B513" si="22">CONCATENATE(I450,D450,K450,L450)</f>
        <v>London90361Persons85+ yrs</v>
      </c>
      <c r="C450" t="str">
        <f t="shared" ref="C450:C513" si="23">CONCATENATE(I450,E450,O450,K450,M450,L450)</f>
        <v>LondonWinter mortality index (age 85 plus)Aug 2009 - Jul 2010Persons85+ yrs</v>
      </c>
      <c r="D450">
        <v>90361</v>
      </c>
      <c r="E450" t="s">
        <v>138</v>
      </c>
      <c r="F450" t="s">
        <v>30</v>
      </c>
      <c r="G450" t="s">
        <v>31</v>
      </c>
      <c r="H450" t="s">
        <v>56</v>
      </c>
      <c r="I450" t="s">
        <v>57</v>
      </c>
      <c r="J450" t="s">
        <v>58</v>
      </c>
      <c r="K450" t="s">
        <v>35</v>
      </c>
      <c r="L450" t="s">
        <v>139</v>
      </c>
      <c r="O450" t="s">
        <v>148</v>
      </c>
      <c r="P450">
        <v>24.4</v>
      </c>
      <c r="Q450">
        <v>20.5</v>
      </c>
      <c r="R450">
        <v>28.4</v>
      </c>
      <c r="U450">
        <v>1230</v>
      </c>
      <c r="V450">
        <v>5050</v>
      </c>
      <c r="Y450" t="s">
        <v>42</v>
      </c>
      <c r="Z450" t="s">
        <v>39</v>
      </c>
      <c r="AA450">
        <v>20090000</v>
      </c>
      <c r="AD450" t="s">
        <v>40</v>
      </c>
    </row>
    <row r="451" spans="1:30">
      <c r="A451">
        <f t="shared" si="21"/>
        <v>20100000</v>
      </c>
      <c r="B451" t="str">
        <f t="shared" si="22"/>
        <v>London90361Persons85+ yrs</v>
      </c>
      <c r="C451" t="str">
        <f t="shared" si="23"/>
        <v>LondonWinter mortality index (age 85 plus)Aug 2010 - Jul 2011Persons85+ yrs</v>
      </c>
      <c r="D451">
        <v>90361</v>
      </c>
      <c r="E451" t="s">
        <v>138</v>
      </c>
      <c r="F451" t="s">
        <v>30</v>
      </c>
      <c r="G451" t="s">
        <v>31</v>
      </c>
      <c r="H451" t="s">
        <v>56</v>
      </c>
      <c r="I451" t="s">
        <v>57</v>
      </c>
      <c r="J451" t="s">
        <v>58</v>
      </c>
      <c r="K451" t="s">
        <v>35</v>
      </c>
      <c r="L451" t="s">
        <v>139</v>
      </c>
      <c r="O451" t="s">
        <v>149</v>
      </c>
      <c r="P451">
        <v>22.2</v>
      </c>
      <c r="Q451">
        <v>18.399999999999999</v>
      </c>
      <c r="R451">
        <v>26.2</v>
      </c>
      <c r="U451">
        <v>1110</v>
      </c>
      <c r="V451">
        <v>4990</v>
      </c>
      <c r="Y451" t="s">
        <v>42</v>
      </c>
      <c r="Z451" t="s">
        <v>39</v>
      </c>
      <c r="AA451">
        <v>20100000</v>
      </c>
      <c r="AD451" t="s">
        <v>40</v>
      </c>
    </row>
    <row r="452" spans="1:30">
      <c r="A452">
        <f t="shared" si="21"/>
        <v>20110000</v>
      </c>
      <c r="B452" t="str">
        <f t="shared" si="22"/>
        <v>London90361Persons85+ yrs</v>
      </c>
      <c r="C452" t="str">
        <f t="shared" si="23"/>
        <v>LondonWinter mortality index (age 85 plus)Aug 2011 - Jul 2012Persons85+ yrs</v>
      </c>
      <c r="D452">
        <v>90361</v>
      </c>
      <c r="E452" t="s">
        <v>138</v>
      </c>
      <c r="F452" t="s">
        <v>30</v>
      </c>
      <c r="G452" t="s">
        <v>31</v>
      </c>
      <c r="H452" t="s">
        <v>56</v>
      </c>
      <c r="I452" t="s">
        <v>57</v>
      </c>
      <c r="J452" t="s">
        <v>58</v>
      </c>
      <c r="K452" t="s">
        <v>35</v>
      </c>
      <c r="L452" t="s">
        <v>139</v>
      </c>
      <c r="O452" t="s">
        <v>150</v>
      </c>
      <c r="P452">
        <v>30.2</v>
      </c>
      <c r="Q452">
        <v>26.2</v>
      </c>
      <c r="R452">
        <v>34.299999999999997</v>
      </c>
      <c r="U452">
        <v>1540</v>
      </c>
      <c r="V452">
        <v>5110</v>
      </c>
      <c r="Y452" t="s">
        <v>49</v>
      </c>
      <c r="Z452" t="s">
        <v>39</v>
      </c>
      <c r="AA452">
        <v>20110000</v>
      </c>
      <c r="AD452" t="s">
        <v>40</v>
      </c>
    </row>
    <row r="453" spans="1:30">
      <c r="A453">
        <f t="shared" si="21"/>
        <v>20120000</v>
      </c>
      <c r="B453" t="str">
        <f t="shared" si="22"/>
        <v>London90361Persons85+ yrs</v>
      </c>
      <c r="C453" t="str">
        <f t="shared" si="23"/>
        <v>LondonWinter mortality index (age 85 plus)Aug 2012 - Jul 2013Persons85+ yrs</v>
      </c>
      <c r="D453">
        <v>90361</v>
      </c>
      <c r="E453" t="s">
        <v>138</v>
      </c>
      <c r="F453" t="s">
        <v>30</v>
      </c>
      <c r="G453" t="s">
        <v>31</v>
      </c>
      <c r="H453" t="s">
        <v>56</v>
      </c>
      <c r="I453" t="s">
        <v>57</v>
      </c>
      <c r="J453" t="s">
        <v>58</v>
      </c>
      <c r="K453" t="s">
        <v>35</v>
      </c>
      <c r="L453" t="s">
        <v>139</v>
      </c>
      <c r="O453" t="s">
        <v>151</v>
      </c>
      <c r="P453">
        <v>26.5</v>
      </c>
      <c r="Q453">
        <v>22.7</v>
      </c>
      <c r="R453">
        <v>30.4</v>
      </c>
      <c r="U453">
        <v>1420</v>
      </c>
      <c r="V453">
        <v>5340</v>
      </c>
      <c r="Y453" t="s">
        <v>42</v>
      </c>
      <c r="Z453" t="s">
        <v>39</v>
      </c>
      <c r="AA453">
        <v>20120000</v>
      </c>
      <c r="AD453" t="s">
        <v>40</v>
      </c>
    </row>
    <row r="454" spans="1:30">
      <c r="A454">
        <f t="shared" si="21"/>
        <v>20130000</v>
      </c>
      <c r="B454" t="str">
        <f t="shared" si="22"/>
        <v>London90361Persons85+ yrs</v>
      </c>
      <c r="C454" t="str">
        <f t="shared" si="23"/>
        <v>LondonWinter mortality index (age 85 plus)Aug 2013 - Jul 2014Persons85+ yrs</v>
      </c>
      <c r="D454">
        <v>90361</v>
      </c>
      <c r="E454" t="s">
        <v>138</v>
      </c>
      <c r="F454" t="s">
        <v>30</v>
      </c>
      <c r="G454" t="s">
        <v>31</v>
      </c>
      <c r="H454" t="s">
        <v>56</v>
      </c>
      <c r="I454" t="s">
        <v>57</v>
      </c>
      <c r="J454" t="s">
        <v>58</v>
      </c>
      <c r="K454" t="s">
        <v>35</v>
      </c>
      <c r="L454" t="s">
        <v>139</v>
      </c>
      <c r="O454" t="s">
        <v>152</v>
      </c>
      <c r="P454">
        <v>18.5</v>
      </c>
      <c r="Q454">
        <v>14.8</v>
      </c>
      <c r="R454">
        <v>22.4</v>
      </c>
      <c r="U454">
        <v>940</v>
      </c>
      <c r="V454">
        <v>5100</v>
      </c>
      <c r="Y454" t="s">
        <v>42</v>
      </c>
      <c r="Z454" t="s">
        <v>39</v>
      </c>
      <c r="AA454">
        <v>20130000</v>
      </c>
      <c r="AD454" t="s">
        <v>40</v>
      </c>
    </row>
    <row r="455" spans="1:30">
      <c r="A455">
        <f t="shared" si="21"/>
        <v>20140000</v>
      </c>
      <c r="B455" t="str">
        <f t="shared" si="22"/>
        <v>London90361Persons85+ yrs</v>
      </c>
      <c r="C455" t="str">
        <f t="shared" si="23"/>
        <v>LondonWinter mortality index (age 85 plus)Aug 2014 - Jul 2015Persons85+ yrs</v>
      </c>
      <c r="D455">
        <v>90361</v>
      </c>
      <c r="E455" t="s">
        <v>138</v>
      </c>
      <c r="F455" t="s">
        <v>30</v>
      </c>
      <c r="G455" t="s">
        <v>31</v>
      </c>
      <c r="H455" t="s">
        <v>56</v>
      </c>
      <c r="I455" t="s">
        <v>57</v>
      </c>
      <c r="J455" t="s">
        <v>58</v>
      </c>
      <c r="K455" t="s">
        <v>35</v>
      </c>
      <c r="L455" t="s">
        <v>139</v>
      </c>
      <c r="O455" t="s">
        <v>153</v>
      </c>
      <c r="P455">
        <v>40.9</v>
      </c>
      <c r="Q455">
        <v>36.9</v>
      </c>
      <c r="R455">
        <v>45.1</v>
      </c>
      <c r="U455">
        <v>2280</v>
      </c>
      <c r="V455">
        <v>5580</v>
      </c>
      <c r="Y455" t="s">
        <v>42</v>
      </c>
      <c r="Z455" t="s">
        <v>39</v>
      </c>
      <c r="AA455">
        <v>20140000</v>
      </c>
      <c r="AD455" t="s">
        <v>40</v>
      </c>
    </row>
    <row r="456" spans="1:30">
      <c r="A456">
        <f t="shared" si="21"/>
        <v>20150000</v>
      </c>
      <c r="B456" t="str">
        <f t="shared" si="22"/>
        <v>London90361Persons85+ yrs</v>
      </c>
      <c r="C456" t="str">
        <f t="shared" si="23"/>
        <v>LondonWinter mortality index (age 85 plus)Aug 2015 - Jul 2016Persons85+ yrs</v>
      </c>
      <c r="D456">
        <v>90361</v>
      </c>
      <c r="E456" t="s">
        <v>138</v>
      </c>
      <c r="F456" t="s">
        <v>30</v>
      </c>
      <c r="G456" t="s">
        <v>31</v>
      </c>
      <c r="H456" t="s">
        <v>56</v>
      </c>
      <c r="I456" t="s">
        <v>57</v>
      </c>
      <c r="J456" t="s">
        <v>58</v>
      </c>
      <c r="K456" t="s">
        <v>35</v>
      </c>
      <c r="L456" t="s">
        <v>139</v>
      </c>
      <c r="O456" t="s">
        <v>154</v>
      </c>
      <c r="P456">
        <v>19.2</v>
      </c>
      <c r="Q456">
        <v>15.7</v>
      </c>
      <c r="R456">
        <v>22.9</v>
      </c>
      <c r="U456">
        <v>1080</v>
      </c>
      <c r="V456">
        <v>5590</v>
      </c>
      <c r="Y456" t="s">
        <v>42</v>
      </c>
      <c r="Z456" t="s">
        <v>39</v>
      </c>
      <c r="AA456">
        <v>20150000</v>
      </c>
      <c r="AD456" t="s">
        <v>40</v>
      </c>
    </row>
    <row r="457" spans="1:30">
      <c r="A457">
        <f t="shared" si="21"/>
        <v>20160000</v>
      </c>
      <c r="B457" t="str">
        <f t="shared" si="22"/>
        <v>London90361Persons85+ yrs</v>
      </c>
      <c r="C457" t="str">
        <f t="shared" si="23"/>
        <v>LondonWinter mortality index (age 85 plus)Aug 2016 - Jul 2017Persons85+ yrs</v>
      </c>
      <c r="D457">
        <v>90361</v>
      </c>
      <c r="E457" t="s">
        <v>138</v>
      </c>
      <c r="F457" t="s">
        <v>30</v>
      </c>
      <c r="G457" t="s">
        <v>31</v>
      </c>
      <c r="H457" t="s">
        <v>56</v>
      </c>
      <c r="I457" t="s">
        <v>57</v>
      </c>
      <c r="J457" t="s">
        <v>58</v>
      </c>
      <c r="K457" t="s">
        <v>35</v>
      </c>
      <c r="L457" t="s">
        <v>139</v>
      </c>
      <c r="O457" t="s">
        <v>155</v>
      </c>
      <c r="P457">
        <v>31.9</v>
      </c>
      <c r="Q457">
        <v>28.1</v>
      </c>
      <c r="R457">
        <v>35.9</v>
      </c>
      <c r="U457">
        <v>1760</v>
      </c>
      <c r="V457">
        <v>5500</v>
      </c>
      <c r="Y457" t="s">
        <v>42</v>
      </c>
      <c r="Z457" t="s">
        <v>39</v>
      </c>
      <c r="AA457">
        <v>20160000</v>
      </c>
      <c r="AD457" t="s">
        <v>40</v>
      </c>
    </row>
    <row r="458" spans="1:30">
      <c r="A458">
        <f t="shared" si="21"/>
        <v>20170000</v>
      </c>
      <c r="B458" t="str">
        <f t="shared" si="22"/>
        <v>London90361Persons85+ yrs</v>
      </c>
      <c r="C458" t="str">
        <f t="shared" si="23"/>
        <v>LondonWinter mortality index (age 85 plus)Aug 2017 - Jul 2018Persons85+ yrs</v>
      </c>
      <c r="D458">
        <v>90361</v>
      </c>
      <c r="E458" t="s">
        <v>138</v>
      </c>
      <c r="F458" t="s">
        <v>30</v>
      </c>
      <c r="G458" t="s">
        <v>31</v>
      </c>
      <c r="H458" t="s">
        <v>56</v>
      </c>
      <c r="I458" t="s">
        <v>57</v>
      </c>
      <c r="J458" t="s">
        <v>58</v>
      </c>
      <c r="K458" t="s">
        <v>35</v>
      </c>
      <c r="L458" t="s">
        <v>139</v>
      </c>
      <c r="O458" t="s">
        <v>156</v>
      </c>
      <c r="P458">
        <v>35.799999999999997</v>
      </c>
      <c r="Q458">
        <v>31.9</v>
      </c>
      <c r="R458">
        <v>39.799999999999997</v>
      </c>
      <c r="U458">
        <v>2040</v>
      </c>
      <c r="V458">
        <v>5710</v>
      </c>
      <c r="Y458" t="s">
        <v>38</v>
      </c>
      <c r="Z458" t="s">
        <v>39</v>
      </c>
      <c r="AA458">
        <v>20170000</v>
      </c>
      <c r="AD458" t="s">
        <v>40</v>
      </c>
    </row>
    <row r="459" spans="1:30">
      <c r="A459">
        <f t="shared" si="21"/>
        <v>20180000</v>
      </c>
      <c r="B459" t="str">
        <f t="shared" si="22"/>
        <v>London90361Persons85+ yrs</v>
      </c>
      <c r="C459" t="str">
        <f t="shared" si="23"/>
        <v>LondonWinter mortality index (age 85 plus)Aug 2018 - Jul 2019Persons85+ yrs</v>
      </c>
      <c r="D459">
        <v>90361</v>
      </c>
      <c r="E459" t="s">
        <v>138</v>
      </c>
      <c r="F459" t="s">
        <v>30</v>
      </c>
      <c r="G459" t="s">
        <v>31</v>
      </c>
      <c r="H459" t="s">
        <v>56</v>
      </c>
      <c r="I459" t="s">
        <v>57</v>
      </c>
      <c r="J459" t="s">
        <v>58</v>
      </c>
      <c r="K459" t="s">
        <v>35</v>
      </c>
      <c r="L459" t="s">
        <v>139</v>
      </c>
      <c r="O459" t="s">
        <v>157</v>
      </c>
      <c r="P459">
        <v>17.100000000000001</v>
      </c>
      <c r="Q459">
        <v>13.5</v>
      </c>
      <c r="R459">
        <v>20.7</v>
      </c>
      <c r="U459">
        <v>950</v>
      </c>
      <c r="V459">
        <v>5540</v>
      </c>
      <c r="Y459" t="s">
        <v>42</v>
      </c>
      <c r="Z459" t="s">
        <v>39</v>
      </c>
      <c r="AA459">
        <v>20180000</v>
      </c>
      <c r="AD459" t="s">
        <v>40</v>
      </c>
    </row>
    <row r="460" spans="1:30">
      <c r="A460">
        <f t="shared" si="21"/>
        <v>20190000</v>
      </c>
      <c r="B460" t="str">
        <f t="shared" si="22"/>
        <v>London90361Persons85+ yrs</v>
      </c>
      <c r="C460" t="str">
        <f t="shared" si="23"/>
        <v>LondonWinter mortality index (age 85 plus)Aug 2019 - Jul 2020Persons85+ yrs</v>
      </c>
      <c r="D460">
        <v>90361</v>
      </c>
      <c r="E460" t="s">
        <v>138</v>
      </c>
      <c r="F460" t="s">
        <v>30</v>
      </c>
      <c r="G460" t="s">
        <v>31</v>
      </c>
      <c r="H460" t="s">
        <v>56</v>
      </c>
      <c r="I460" t="s">
        <v>57</v>
      </c>
      <c r="J460" t="s">
        <v>58</v>
      </c>
      <c r="K460" t="s">
        <v>35</v>
      </c>
      <c r="L460" t="s">
        <v>139</v>
      </c>
      <c r="O460" t="s">
        <v>158</v>
      </c>
      <c r="P460">
        <v>8.8000000000000007</v>
      </c>
      <c r="Q460">
        <v>5.8</v>
      </c>
      <c r="R460">
        <v>11.8</v>
      </c>
      <c r="U460">
        <v>620</v>
      </c>
      <c r="V460">
        <v>7080</v>
      </c>
      <c r="Y460" t="s">
        <v>42</v>
      </c>
      <c r="Z460" t="s">
        <v>39</v>
      </c>
      <c r="AA460">
        <v>20190000</v>
      </c>
      <c r="AD460" t="s">
        <v>40</v>
      </c>
    </row>
    <row r="461" spans="1:30">
      <c r="A461">
        <f t="shared" si="21"/>
        <v>20200000</v>
      </c>
      <c r="B461" t="str">
        <f t="shared" si="22"/>
        <v>London90361Persons85+ yrs</v>
      </c>
      <c r="C461" t="str">
        <f t="shared" si="23"/>
        <v>LondonWinter mortality index (age 85 plus)Aug 2020 - Jul 2021Persons85+ yrs</v>
      </c>
      <c r="D461">
        <v>90361</v>
      </c>
      <c r="E461" t="s">
        <v>138</v>
      </c>
      <c r="F461" t="s">
        <v>30</v>
      </c>
      <c r="G461" t="s">
        <v>31</v>
      </c>
      <c r="H461" t="s">
        <v>56</v>
      </c>
      <c r="I461" t="s">
        <v>57</v>
      </c>
      <c r="J461" t="s">
        <v>58</v>
      </c>
      <c r="K461" t="s">
        <v>35</v>
      </c>
      <c r="L461" t="s">
        <v>139</v>
      </c>
      <c r="O461" t="s">
        <v>159</v>
      </c>
      <c r="P461">
        <v>61.3</v>
      </c>
      <c r="Q461">
        <v>56.9</v>
      </c>
      <c r="R461">
        <v>65.900000000000006</v>
      </c>
      <c r="U461">
        <v>3360</v>
      </c>
      <c r="V461">
        <v>5470</v>
      </c>
      <c r="Y461" t="s">
        <v>49</v>
      </c>
      <c r="Z461" t="s">
        <v>39</v>
      </c>
      <c r="AA461">
        <v>20200000</v>
      </c>
      <c r="AD461" t="s">
        <v>40</v>
      </c>
    </row>
    <row r="462" spans="1:30">
      <c r="A462">
        <f t="shared" si="21"/>
        <v>20210000</v>
      </c>
      <c r="B462" t="str">
        <f t="shared" si="22"/>
        <v>London90361Persons85+ yrs</v>
      </c>
      <c r="C462" t="str">
        <f t="shared" si="23"/>
        <v>LondonWinter mortality index (age 85 plus)Aug 2021 - Jul 2022Persons85+ yrs</v>
      </c>
      <c r="D462">
        <v>90361</v>
      </c>
      <c r="E462" t="s">
        <v>138</v>
      </c>
      <c r="F462" t="s">
        <v>30</v>
      </c>
      <c r="G462" t="s">
        <v>31</v>
      </c>
      <c r="H462" t="s">
        <v>56</v>
      </c>
      <c r="I462" t="s">
        <v>57</v>
      </c>
      <c r="J462" t="s">
        <v>58</v>
      </c>
      <c r="K462" t="s">
        <v>35</v>
      </c>
      <c r="L462" t="s">
        <v>139</v>
      </c>
      <c r="O462" t="s">
        <v>160</v>
      </c>
      <c r="P462">
        <v>14</v>
      </c>
      <c r="Q462">
        <v>10.7</v>
      </c>
      <c r="R462">
        <v>17.399999999999999</v>
      </c>
      <c r="U462">
        <v>850</v>
      </c>
      <c r="V462">
        <v>6080</v>
      </c>
      <c r="X462" t="s">
        <v>136</v>
      </c>
      <c r="Y462" t="s">
        <v>42</v>
      </c>
      <c r="Z462" t="s">
        <v>39</v>
      </c>
      <c r="AA462">
        <v>20210000</v>
      </c>
      <c r="AD462" t="s">
        <v>40</v>
      </c>
    </row>
    <row r="463" spans="1:30">
      <c r="A463">
        <f t="shared" si="21"/>
        <v>20210000</v>
      </c>
      <c r="B463" t="str">
        <f t="shared" si="22"/>
        <v>Waltham Forest90361Persons85+ yrs</v>
      </c>
      <c r="C463" t="str">
        <f t="shared" si="23"/>
        <v>Waltham ForestWinter mortality index (age 85 plus)Aug 2021 - Jul 2022Persons85+ yrs</v>
      </c>
      <c r="D463">
        <v>90361</v>
      </c>
      <c r="E463" t="s">
        <v>138</v>
      </c>
      <c r="F463" t="s">
        <v>30</v>
      </c>
      <c r="G463" t="s">
        <v>31</v>
      </c>
      <c r="H463" t="s">
        <v>114</v>
      </c>
      <c r="I463" t="s">
        <v>115</v>
      </c>
      <c r="J463" t="s">
        <v>34</v>
      </c>
      <c r="K463" t="s">
        <v>35</v>
      </c>
      <c r="L463" t="s">
        <v>139</v>
      </c>
      <c r="O463" t="s">
        <v>160</v>
      </c>
      <c r="P463">
        <v>49.3</v>
      </c>
      <c r="Q463">
        <v>24.3</v>
      </c>
      <c r="R463">
        <v>79.3</v>
      </c>
      <c r="U463">
        <v>70</v>
      </c>
      <c r="V463">
        <v>130</v>
      </c>
      <c r="X463" t="s">
        <v>136</v>
      </c>
      <c r="Y463" t="s">
        <v>49</v>
      </c>
      <c r="Z463" t="s">
        <v>39</v>
      </c>
      <c r="AA463">
        <v>20210000</v>
      </c>
      <c r="AD463" t="s">
        <v>40</v>
      </c>
    </row>
    <row r="464" spans="1:30">
      <c r="A464">
        <f t="shared" si="21"/>
        <v>20210000</v>
      </c>
      <c r="B464" t="str">
        <f t="shared" si="22"/>
        <v>Hackney90361Persons85+ yrs</v>
      </c>
      <c r="C464" t="str">
        <f t="shared" si="23"/>
        <v>HackneyWinter mortality index (age 85 plus)Aug 2021 - Jul 2022Persons85+ yrs</v>
      </c>
      <c r="D464">
        <v>90361</v>
      </c>
      <c r="E464" t="s">
        <v>138</v>
      </c>
      <c r="F464" t="s">
        <v>30</v>
      </c>
      <c r="G464" t="s">
        <v>31</v>
      </c>
      <c r="H464" t="s">
        <v>101</v>
      </c>
      <c r="I464" t="s">
        <v>102</v>
      </c>
      <c r="J464" t="s">
        <v>34</v>
      </c>
      <c r="K464" t="s">
        <v>35</v>
      </c>
      <c r="L464" t="s">
        <v>139</v>
      </c>
      <c r="O464" t="s">
        <v>160</v>
      </c>
      <c r="P464">
        <v>35.799999999999997</v>
      </c>
      <c r="Q464">
        <v>8.6</v>
      </c>
      <c r="R464">
        <v>69.8</v>
      </c>
      <c r="U464">
        <v>30</v>
      </c>
      <c r="V464">
        <v>100</v>
      </c>
      <c r="W464" t="s">
        <v>103</v>
      </c>
      <c r="X464" t="s">
        <v>136</v>
      </c>
      <c r="Y464" t="s">
        <v>42</v>
      </c>
      <c r="Z464" t="s">
        <v>39</v>
      </c>
      <c r="AA464">
        <v>20210000</v>
      </c>
      <c r="AD464" t="s">
        <v>40</v>
      </c>
    </row>
    <row r="465" spans="1:30">
      <c r="A465">
        <f t="shared" si="21"/>
        <v>20210000</v>
      </c>
      <c r="B465" t="str">
        <f t="shared" si="22"/>
        <v>Hammersmith and Fulham90361Persons85+ yrs</v>
      </c>
      <c r="C465" t="str">
        <f t="shared" si="23"/>
        <v>Hammersmith and FulhamWinter mortality index (age 85 plus)Aug 2021 - Jul 2022Persons85+ yrs</v>
      </c>
      <c r="D465">
        <v>90361</v>
      </c>
      <c r="E465" t="s">
        <v>138</v>
      </c>
      <c r="F465" t="s">
        <v>30</v>
      </c>
      <c r="G465" t="s">
        <v>31</v>
      </c>
      <c r="H465" t="s">
        <v>66</v>
      </c>
      <c r="I465" t="s">
        <v>67</v>
      </c>
      <c r="J465" t="s">
        <v>34</v>
      </c>
      <c r="K465" t="s">
        <v>35</v>
      </c>
      <c r="L465" t="s">
        <v>139</v>
      </c>
      <c r="O465" t="s">
        <v>160</v>
      </c>
      <c r="P465">
        <v>28.3</v>
      </c>
      <c r="Q465">
        <v>1.8</v>
      </c>
      <c r="R465">
        <v>61.6</v>
      </c>
      <c r="U465">
        <v>30</v>
      </c>
      <c r="V465">
        <v>90</v>
      </c>
      <c r="X465" t="s">
        <v>136</v>
      </c>
      <c r="Y465" t="s">
        <v>42</v>
      </c>
      <c r="Z465" t="s">
        <v>39</v>
      </c>
      <c r="AA465">
        <v>20210000</v>
      </c>
      <c r="AD465" t="s">
        <v>40</v>
      </c>
    </row>
    <row r="466" spans="1:30">
      <c r="A466">
        <f t="shared" si="21"/>
        <v>20210000</v>
      </c>
      <c r="B466" t="str">
        <f t="shared" si="22"/>
        <v>Newham90361Persons85+ yrs</v>
      </c>
      <c r="C466" t="str">
        <f t="shared" si="23"/>
        <v>NewhamWinter mortality index (age 85 plus)Aug 2021 - Jul 2022Persons85+ yrs</v>
      </c>
      <c r="D466">
        <v>90361</v>
      </c>
      <c r="E466" t="s">
        <v>138</v>
      </c>
      <c r="F466" t="s">
        <v>30</v>
      </c>
      <c r="G466" t="s">
        <v>31</v>
      </c>
      <c r="H466" t="s">
        <v>122</v>
      </c>
      <c r="I466" t="s">
        <v>123</v>
      </c>
      <c r="J466" t="s">
        <v>34</v>
      </c>
      <c r="K466" t="s">
        <v>35</v>
      </c>
      <c r="L466" t="s">
        <v>139</v>
      </c>
      <c r="O466" t="s">
        <v>160</v>
      </c>
      <c r="P466">
        <v>28.3</v>
      </c>
      <c r="Q466">
        <v>4</v>
      </c>
      <c r="R466">
        <v>58.2</v>
      </c>
      <c r="U466">
        <v>30</v>
      </c>
      <c r="V466">
        <v>110</v>
      </c>
      <c r="X466" t="s">
        <v>136</v>
      </c>
      <c r="Y466" t="s">
        <v>42</v>
      </c>
      <c r="Z466" t="s">
        <v>39</v>
      </c>
      <c r="AA466">
        <v>20210000</v>
      </c>
      <c r="AD466" t="s">
        <v>40</v>
      </c>
    </row>
    <row r="467" spans="1:30">
      <c r="A467">
        <f t="shared" si="21"/>
        <v>20210000</v>
      </c>
      <c r="B467" t="str">
        <f t="shared" si="22"/>
        <v>Islington90361Persons85+ yrs</v>
      </c>
      <c r="C467" t="str">
        <f t="shared" si="23"/>
        <v>IslingtonWinter mortality index (age 85 plus)Aug 2021 - Jul 2022Persons85+ yrs</v>
      </c>
      <c r="D467">
        <v>90361</v>
      </c>
      <c r="E467" t="s">
        <v>138</v>
      </c>
      <c r="F467" t="s">
        <v>30</v>
      </c>
      <c r="G467" t="s">
        <v>31</v>
      </c>
      <c r="H467" t="s">
        <v>74</v>
      </c>
      <c r="I467" t="s">
        <v>75</v>
      </c>
      <c r="J467" t="s">
        <v>34</v>
      </c>
      <c r="K467" t="s">
        <v>35</v>
      </c>
      <c r="L467" t="s">
        <v>139</v>
      </c>
      <c r="O467" t="s">
        <v>160</v>
      </c>
      <c r="P467">
        <v>27.1</v>
      </c>
      <c r="Q467">
        <v>1.3</v>
      </c>
      <c r="R467">
        <v>59.5</v>
      </c>
      <c r="U467">
        <v>30</v>
      </c>
      <c r="V467">
        <v>100</v>
      </c>
      <c r="X467" t="s">
        <v>136</v>
      </c>
      <c r="Y467" t="s">
        <v>42</v>
      </c>
      <c r="Z467" t="s">
        <v>39</v>
      </c>
      <c r="AA467">
        <v>20210000</v>
      </c>
      <c r="AD467" t="s">
        <v>40</v>
      </c>
    </row>
    <row r="468" spans="1:30">
      <c r="A468">
        <f t="shared" si="21"/>
        <v>20210000</v>
      </c>
      <c r="B468" t="str">
        <f t="shared" si="22"/>
        <v>Westminster90361Persons85+ yrs</v>
      </c>
      <c r="C468" t="str">
        <f t="shared" si="23"/>
        <v>WestminsterWinter mortality index (age 85 plus)Aug 2021 - Jul 2022Persons85+ yrs</v>
      </c>
      <c r="D468">
        <v>90361</v>
      </c>
      <c r="E468" t="s">
        <v>138</v>
      </c>
      <c r="F468" t="s">
        <v>30</v>
      </c>
      <c r="G468" t="s">
        <v>31</v>
      </c>
      <c r="H468" t="s">
        <v>99</v>
      </c>
      <c r="I468" t="s">
        <v>100</v>
      </c>
      <c r="J468" t="s">
        <v>34</v>
      </c>
      <c r="K468" t="s">
        <v>35</v>
      </c>
      <c r="L468" t="s">
        <v>139</v>
      </c>
      <c r="O468" t="s">
        <v>160</v>
      </c>
      <c r="P468">
        <v>25.8</v>
      </c>
      <c r="Q468">
        <v>2.1</v>
      </c>
      <c r="R468">
        <v>54.9</v>
      </c>
      <c r="U468">
        <v>30</v>
      </c>
      <c r="V468">
        <v>110</v>
      </c>
      <c r="X468" t="s">
        <v>136</v>
      </c>
      <c r="Y468" t="s">
        <v>42</v>
      </c>
      <c r="Z468" t="s">
        <v>39</v>
      </c>
      <c r="AA468">
        <v>20210000</v>
      </c>
      <c r="AD468" t="s">
        <v>40</v>
      </c>
    </row>
    <row r="469" spans="1:30">
      <c r="A469">
        <f t="shared" si="21"/>
        <v>20210000</v>
      </c>
      <c r="B469" t="str">
        <f t="shared" si="22"/>
        <v>Sutton90361Persons85+ yrs</v>
      </c>
      <c r="C469" t="str">
        <f t="shared" si="23"/>
        <v>SuttonWinter mortality index (age 85 plus)Aug 2021 - Jul 2022Persons85+ yrs</v>
      </c>
      <c r="D469">
        <v>90361</v>
      </c>
      <c r="E469" t="s">
        <v>138</v>
      </c>
      <c r="F469" t="s">
        <v>30</v>
      </c>
      <c r="G469" t="s">
        <v>31</v>
      </c>
      <c r="H469" t="s">
        <v>89</v>
      </c>
      <c r="I469" t="s">
        <v>90</v>
      </c>
      <c r="J469" t="s">
        <v>34</v>
      </c>
      <c r="K469" t="s">
        <v>35</v>
      </c>
      <c r="L469" t="s">
        <v>139</v>
      </c>
      <c r="O469" t="s">
        <v>160</v>
      </c>
      <c r="P469">
        <v>24.6</v>
      </c>
      <c r="Q469">
        <v>6.6</v>
      </c>
      <c r="R469">
        <v>45.6</v>
      </c>
      <c r="U469">
        <v>50</v>
      </c>
      <c r="V469">
        <v>210</v>
      </c>
      <c r="X469" t="s">
        <v>136</v>
      </c>
      <c r="Y469" t="s">
        <v>42</v>
      </c>
      <c r="Z469" t="s">
        <v>39</v>
      </c>
      <c r="AA469">
        <v>20210000</v>
      </c>
      <c r="AD469" t="s">
        <v>40</v>
      </c>
    </row>
    <row r="470" spans="1:30">
      <c r="A470">
        <f t="shared" si="21"/>
        <v>20210000</v>
      </c>
      <c r="B470" t="str">
        <f t="shared" si="22"/>
        <v>Tower Hamlets90361Persons85+ yrs</v>
      </c>
      <c r="C470" t="str">
        <f t="shared" si="23"/>
        <v>Tower HamletsWinter mortality index (age 85 plus)Aug 2021 - Jul 2022Persons85+ yrs</v>
      </c>
      <c r="D470">
        <v>90361</v>
      </c>
      <c r="E470" t="s">
        <v>138</v>
      </c>
      <c r="F470" t="s">
        <v>30</v>
      </c>
      <c r="G470" t="s">
        <v>31</v>
      </c>
      <c r="H470" t="s">
        <v>104</v>
      </c>
      <c r="I470" t="s">
        <v>105</v>
      </c>
      <c r="J470" t="s">
        <v>34</v>
      </c>
      <c r="K470" t="s">
        <v>35</v>
      </c>
      <c r="L470" t="s">
        <v>139</v>
      </c>
      <c r="O470" t="s">
        <v>160</v>
      </c>
      <c r="P470">
        <v>24.3</v>
      </c>
      <c r="Q470">
        <v>-1.5</v>
      </c>
      <c r="R470">
        <v>56.9</v>
      </c>
      <c r="U470">
        <v>20</v>
      </c>
      <c r="V470">
        <v>90</v>
      </c>
      <c r="X470" t="s">
        <v>136</v>
      </c>
      <c r="Y470" t="s">
        <v>42</v>
      </c>
      <c r="Z470" t="s">
        <v>39</v>
      </c>
      <c r="AA470">
        <v>20210000</v>
      </c>
      <c r="AD470" t="s">
        <v>40</v>
      </c>
    </row>
    <row r="471" spans="1:30">
      <c r="A471">
        <f t="shared" si="21"/>
        <v>20210000</v>
      </c>
      <c r="B471" t="str">
        <f t="shared" si="22"/>
        <v>Southwark90361Persons85+ yrs</v>
      </c>
      <c r="C471" t="str">
        <f t="shared" si="23"/>
        <v>SouthwarkWinter mortality index (age 85 plus)Aug 2021 - Jul 2022Persons85+ yrs</v>
      </c>
      <c r="D471">
        <v>90361</v>
      </c>
      <c r="E471" t="s">
        <v>138</v>
      </c>
      <c r="F471" t="s">
        <v>30</v>
      </c>
      <c r="G471" t="s">
        <v>31</v>
      </c>
      <c r="H471" t="s">
        <v>95</v>
      </c>
      <c r="I471" t="s">
        <v>96</v>
      </c>
      <c r="J471" t="s">
        <v>34</v>
      </c>
      <c r="K471" t="s">
        <v>35</v>
      </c>
      <c r="L471" t="s">
        <v>139</v>
      </c>
      <c r="O471" t="s">
        <v>160</v>
      </c>
      <c r="P471">
        <v>23.3</v>
      </c>
      <c r="Q471">
        <v>2</v>
      </c>
      <c r="R471">
        <v>49.1</v>
      </c>
      <c r="U471">
        <v>30</v>
      </c>
      <c r="V471">
        <v>140</v>
      </c>
      <c r="X471" t="s">
        <v>136</v>
      </c>
      <c r="Y471" t="s">
        <v>42</v>
      </c>
      <c r="Z471" t="s">
        <v>39</v>
      </c>
      <c r="AA471">
        <v>20210000</v>
      </c>
      <c r="AD471" t="s">
        <v>40</v>
      </c>
    </row>
    <row r="472" spans="1:30">
      <c r="A472">
        <f t="shared" si="21"/>
        <v>20210000</v>
      </c>
      <c r="B472" t="str">
        <f t="shared" si="22"/>
        <v>Greenwich90361Persons85+ yrs</v>
      </c>
      <c r="C472" t="str">
        <f t="shared" si="23"/>
        <v>GreenwichWinter mortality index (age 85 plus)Aug 2021 - Jul 2022Persons85+ yrs</v>
      </c>
      <c r="D472">
        <v>90361</v>
      </c>
      <c r="E472" t="s">
        <v>138</v>
      </c>
      <c r="F472" t="s">
        <v>30</v>
      </c>
      <c r="G472" t="s">
        <v>31</v>
      </c>
      <c r="H472" t="s">
        <v>80</v>
      </c>
      <c r="I472" t="s">
        <v>81</v>
      </c>
      <c r="J472" t="s">
        <v>34</v>
      </c>
      <c r="K472" t="s">
        <v>35</v>
      </c>
      <c r="L472" t="s">
        <v>139</v>
      </c>
      <c r="O472" t="s">
        <v>160</v>
      </c>
      <c r="P472">
        <v>22.5</v>
      </c>
      <c r="Q472">
        <v>2.4</v>
      </c>
      <c r="R472">
        <v>46.6</v>
      </c>
      <c r="U472">
        <v>40</v>
      </c>
      <c r="V472">
        <v>160</v>
      </c>
      <c r="X472" t="s">
        <v>136</v>
      </c>
      <c r="Y472" t="s">
        <v>42</v>
      </c>
      <c r="Z472" t="s">
        <v>39</v>
      </c>
      <c r="AA472">
        <v>20210000</v>
      </c>
      <c r="AD472" t="s">
        <v>40</v>
      </c>
    </row>
    <row r="473" spans="1:30">
      <c r="A473">
        <f t="shared" si="21"/>
        <v>20210000</v>
      </c>
      <c r="B473" t="str">
        <f t="shared" si="22"/>
        <v>Wandsworth90361Persons85+ yrs</v>
      </c>
      <c r="C473" t="str">
        <f t="shared" si="23"/>
        <v>WandsworthWinter mortality index (age 85 plus)Aug 2021 - Jul 2022Persons85+ yrs</v>
      </c>
      <c r="D473">
        <v>90361</v>
      </c>
      <c r="E473" t="s">
        <v>138</v>
      </c>
      <c r="F473" t="s">
        <v>30</v>
      </c>
      <c r="G473" t="s">
        <v>31</v>
      </c>
      <c r="H473" t="s">
        <v>76</v>
      </c>
      <c r="I473" t="s">
        <v>77</v>
      </c>
      <c r="J473" t="s">
        <v>34</v>
      </c>
      <c r="K473" t="s">
        <v>35</v>
      </c>
      <c r="L473" t="s">
        <v>139</v>
      </c>
      <c r="O473" t="s">
        <v>160</v>
      </c>
      <c r="P473">
        <v>22.4</v>
      </c>
      <c r="Q473">
        <v>2.9</v>
      </c>
      <c r="R473">
        <v>45.6</v>
      </c>
      <c r="U473">
        <v>40</v>
      </c>
      <c r="V473">
        <v>170</v>
      </c>
      <c r="X473" t="s">
        <v>136</v>
      </c>
      <c r="Y473" t="s">
        <v>42</v>
      </c>
      <c r="Z473" t="s">
        <v>39</v>
      </c>
      <c r="AA473">
        <v>20210000</v>
      </c>
      <c r="AD473" t="s">
        <v>40</v>
      </c>
    </row>
    <row r="474" spans="1:30">
      <c r="A474">
        <f t="shared" si="21"/>
        <v>20210000</v>
      </c>
      <c r="B474" t="str">
        <f t="shared" si="22"/>
        <v>Croydon90361Persons85+ yrs</v>
      </c>
      <c r="C474" t="str">
        <f t="shared" si="23"/>
        <v>CroydonWinter mortality index (age 85 plus)Aug 2021 - Jul 2022Persons85+ yrs</v>
      </c>
      <c r="D474">
        <v>90361</v>
      </c>
      <c r="E474" t="s">
        <v>138</v>
      </c>
      <c r="F474" t="s">
        <v>30</v>
      </c>
      <c r="G474" t="s">
        <v>31</v>
      </c>
      <c r="H474" t="s">
        <v>110</v>
      </c>
      <c r="I474" t="s">
        <v>111</v>
      </c>
      <c r="J474" t="s">
        <v>34</v>
      </c>
      <c r="K474" t="s">
        <v>35</v>
      </c>
      <c r="L474" t="s">
        <v>139</v>
      </c>
      <c r="O474" t="s">
        <v>160</v>
      </c>
      <c r="P474">
        <v>21.7</v>
      </c>
      <c r="Q474">
        <v>6.8</v>
      </c>
      <c r="R474">
        <v>38.700000000000003</v>
      </c>
      <c r="U474">
        <v>60</v>
      </c>
      <c r="V474">
        <v>300</v>
      </c>
      <c r="X474" t="s">
        <v>136</v>
      </c>
      <c r="Y474" t="s">
        <v>42</v>
      </c>
      <c r="Z474" t="s">
        <v>39</v>
      </c>
      <c r="AA474">
        <v>20210000</v>
      </c>
      <c r="AD474" t="s">
        <v>40</v>
      </c>
    </row>
    <row r="475" spans="1:30">
      <c r="A475">
        <f t="shared" si="21"/>
        <v>20210000</v>
      </c>
      <c r="B475" t="str">
        <f t="shared" si="22"/>
        <v>Lewisham90361Persons85+ yrs</v>
      </c>
      <c r="C475" t="str">
        <f t="shared" si="23"/>
        <v>LewishamWinter mortality index (age 85 plus)Aug 2021 - Jul 2022Persons85+ yrs</v>
      </c>
      <c r="D475">
        <v>90361</v>
      </c>
      <c r="E475" t="s">
        <v>138</v>
      </c>
      <c r="F475" t="s">
        <v>30</v>
      </c>
      <c r="G475" t="s">
        <v>31</v>
      </c>
      <c r="H475" t="s">
        <v>84</v>
      </c>
      <c r="I475" t="s">
        <v>85</v>
      </c>
      <c r="J475" t="s">
        <v>34</v>
      </c>
      <c r="K475" t="s">
        <v>35</v>
      </c>
      <c r="L475" t="s">
        <v>139</v>
      </c>
      <c r="O475" t="s">
        <v>160</v>
      </c>
      <c r="P475">
        <v>20.5</v>
      </c>
      <c r="Q475">
        <v>0.3</v>
      </c>
      <c r="R475">
        <v>44.9</v>
      </c>
      <c r="U475">
        <v>30</v>
      </c>
      <c r="V475">
        <v>150</v>
      </c>
      <c r="X475" t="s">
        <v>136</v>
      </c>
      <c r="Y475" t="s">
        <v>42</v>
      </c>
      <c r="Z475" t="s">
        <v>39</v>
      </c>
      <c r="AA475">
        <v>20210000</v>
      </c>
      <c r="AD475" t="s">
        <v>40</v>
      </c>
    </row>
    <row r="476" spans="1:30">
      <c r="A476">
        <f t="shared" si="21"/>
        <v>20210000</v>
      </c>
      <c r="B476" t="str">
        <f t="shared" si="22"/>
        <v>Lambeth90361Persons85+ yrs</v>
      </c>
      <c r="C476" t="str">
        <f t="shared" si="23"/>
        <v>LambethWinter mortality index (age 85 plus)Aug 2021 - Jul 2022Persons85+ yrs</v>
      </c>
      <c r="D476">
        <v>90361</v>
      </c>
      <c r="E476" t="s">
        <v>138</v>
      </c>
      <c r="F476" t="s">
        <v>30</v>
      </c>
      <c r="G476" t="s">
        <v>31</v>
      </c>
      <c r="H476" t="s">
        <v>91</v>
      </c>
      <c r="I476" t="s">
        <v>92</v>
      </c>
      <c r="J476" t="s">
        <v>34</v>
      </c>
      <c r="K476" t="s">
        <v>35</v>
      </c>
      <c r="L476" t="s">
        <v>139</v>
      </c>
      <c r="O476" t="s">
        <v>160</v>
      </c>
      <c r="P476">
        <v>20.399999999999999</v>
      </c>
      <c r="Q476">
        <v>-0.2</v>
      </c>
      <c r="R476">
        <v>45.3</v>
      </c>
      <c r="U476">
        <v>30</v>
      </c>
      <c r="V476">
        <v>140</v>
      </c>
      <c r="X476" t="s">
        <v>136</v>
      </c>
      <c r="Y476" t="s">
        <v>42</v>
      </c>
      <c r="Z476" t="s">
        <v>39</v>
      </c>
      <c r="AA476">
        <v>20210000</v>
      </c>
      <c r="AD476" t="s">
        <v>40</v>
      </c>
    </row>
    <row r="477" spans="1:30">
      <c r="A477">
        <f t="shared" si="21"/>
        <v>20210000</v>
      </c>
      <c r="B477" t="str">
        <f t="shared" si="22"/>
        <v>Bexley90361Persons85+ yrs</v>
      </c>
      <c r="C477" t="str">
        <f t="shared" si="23"/>
        <v>BexleyWinter mortality index (age 85 plus)Aug 2021 - Jul 2022Persons85+ yrs</v>
      </c>
      <c r="D477">
        <v>90361</v>
      </c>
      <c r="E477" t="s">
        <v>138</v>
      </c>
      <c r="F477" t="s">
        <v>30</v>
      </c>
      <c r="G477" t="s">
        <v>31</v>
      </c>
      <c r="H477" t="s">
        <v>97</v>
      </c>
      <c r="I477" t="s">
        <v>98</v>
      </c>
      <c r="J477" t="s">
        <v>34</v>
      </c>
      <c r="K477" t="s">
        <v>35</v>
      </c>
      <c r="L477" t="s">
        <v>139</v>
      </c>
      <c r="O477" t="s">
        <v>160</v>
      </c>
      <c r="P477">
        <v>20</v>
      </c>
      <c r="Q477">
        <v>4.8</v>
      </c>
      <c r="R477">
        <v>37.4</v>
      </c>
      <c r="U477">
        <v>60</v>
      </c>
      <c r="V477">
        <v>280</v>
      </c>
      <c r="X477" t="s">
        <v>136</v>
      </c>
      <c r="Y477" t="s">
        <v>42</v>
      </c>
      <c r="Z477" t="s">
        <v>39</v>
      </c>
      <c r="AA477">
        <v>20210000</v>
      </c>
      <c r="AD477" t="s">
        <v>40</v>
      </c>
    </row>
    <row r="478" spans="1:30">
      <c r="A478">
        <f t="shared" si="21"/>
        <v>20210000</v>
      </c>
      <c r="B478" t="str">
        <f t="shared" si="22"/>
        <v>Kingston90361Persons85+ yrs</v>
      </c>
      <c r="C478" t="str">
        <f t="shared" si="23"/>
        <v>KingstonWinter mortality index (age 85 plus)Aug 2021 - Jul 2022Persons85+ yrs</v>
      </c>
      <c r="D478">
        <v>90361</v>
      </c>
      <c r="E478" t="s">
        <v>138</v>
      </c>
      <c r="F478" t="s">
        <v>30</v>
      </c>
      <c r="G478" t="s">
        <v>31</v>
      </c>
      <c r="H478" t="s">
        <v>82</v>
      </c>
      <c r="I478" t="s">
        <v>83</v>
      </c>
      <c r="J478" t="s">
        <v>34</v>
      </c>
      <c r="K478" t="s">
        <v>35</v>
      </c>
      <c r="L478" t="s">
        <v>139</v>
      </c>
      <c r="O478" t="s">
        <v>160</v>
      </c>
      <c r="P478">
        <v>17.8</v>
      </c>
      <c r="Q478">
        <v>-2.2000000000000002</v>
      </c>
      <c r="R478">
        <v>42</v>
      </c>
      <c r="U478">
        <v>30</v>
      </c>
      <c r="V478">
        <v>150</v>
      </c>
      <c r="X478" t="s">
        <v>136</v>
      </c>
      <c r="Y478" t="s">
        <v>42</v>
      </c>
      <c r="Z478" t="s">
        <v>39</v>
      </c>
      <c r="AA478">
        <v>20210000</v>
      </c>
      <c r="AD478" t="s">
        <v>40</v>
      </c>
    </row>
    <row r="479" spans="1:30">
      <c r="A479">
        <f t="shared" si="21"/>
        <v>20210000</v>
      </c>
      <c r="B479" t="str">
        <f t="shared" si="22"/>
        <v>Enfield90361Persons85+ yrs</v>
      </c>
      <c r="C479" t="str">
        <f t="shared" si="23"/>
        <v>EnfieldWinter mortality index (age 85 plus)Aug 2021 - Jul 2022Persons85+ yrs</v>
      </c>
      <c r="D479">
        <v>90361</v>
      </c>
      <c r="E479" t="s">
        <v>138</v>
      </c>
      <c r="F479" t="s">
        <v>30</v>
      </c>
      <c r="G479" t="s">
        <v>31</v>
      </c>
      <c r="H479" t="s">
        <v>120</v>
      </c>
      <c r="I479" t="s">
        <v>121</v>
      </c>
      <c r="J479" t="s">
        <v>34</v>
      </c>
      <c r="K479" t="s">
        <v>35</v>
      </c>
      <c r="L479" t="s">
        <v>139</v>
      </c>
      <c r="O479" t="s">
        <v>160</v>
      </c>
      <c r="P479">
        <v>17.5</v>
      </c>
      <c r="Q479">
        <v>2.1</v>
      </c>
      <c r="R479">
        <v>35.200000000000003</v>
      </c>
      <c r="U479">
        <v>50</v>
      </c>
      <c r="V479">
        <v>260</v>
      </c>
      <c r="X479" t="s">
        <v>136</v>
      </c>
      <c r="Y479" t="s">
        <v>42</v>
      </c>
      <c r="Z479" t="s">
        <v>39</v>
      </c>
      <c r="AA479">
        <v>20210000</v>
      </c>
      <c r="AD479" t="s">
        <v>40</v>
      </c>
    </row>
    <row r="480" spans="1:30">
      <c r="A480">
        <f t="shared" si="21"/>
        <v>20210000</v>
      </c>
      <c r="B480" t="str">
        <f t="shared" si="22"/>
        <v>Redbridge90361Persons85+ yrs</v>
      </c>
      <c r="C480" t="str">
        <f t="shared" si="23"/>
        <v>RedbridgeWinter mortality index (age 85 plus)Aug 2021 - Jul 2022Persons85+ yrs</v>
      </c>
      <c r="D480">
        <v>90361</v>
      </c>
      <c r="E480" t="s">
        <v>138</v>
      </c>
      <c r="F480" t="s">
        <v>30</v>
      </c>
      <c r="G480" t="s">
        <v>31</v>
      </c>
      <c r="H480" t="s">
        <v>112</v>
      </c>
      <c r="I480" t="s">
        <v>113</v>
      </c>
      <c r="J480" t="s">
        <v>34</v>
      </c>
      <c r="K480" t="s">
        <v>35</v>
      </c>
      <c r="L480" t="s">
        <v>139</v>
      </c>
      <c r="O480" t="s">
        <v>160</v>
      </c>
      <c r="P480">
        <v>15.1</v>
      </c>
      <c r="Q480">
        <v>-0.8</v>
      </c>
      <c r="R480">
        <v>33.6</v>
      </c>
      <c r="U480">
        <v>40</v>
      </c>
      <c r="V480">
        <v>240</v>
      </c>
      <c r="X480" t="s">
        <v>136</v>
      </c>
      <c r="Y480" t="s">
        <v>42</v>
      </c>
      <c r="Z480" t="s">
        <v>39</v>
      </c>
      <c r="AA480">
        <v>20210000</v>
      </c>
      <c r="AD480" t="s">
        <v>40</v>
      </c>
    </row>
    <row r="481" spans="1:30">
      <c r="A481">
        <f t="shared" si="21"/>
        <v>20210000</v>
      </c>
      <c r="B481" t="str">
        <f t="shared" si="22"/>
        <v>Kensington and Chelsea90361Persons85+ yrs</v>
      </c>
      <c r="C481" t="str">
        <f t="shared" si="23"/>
        <v>Kensington and ChelseaWinter mortality index (age 85 plus)Aug 2021 - Jul 2022Persons85+ yrs</v>
      </c>
      <c r="D481">
        <v>90361</v>
      </c>
      <c r="E481" t="s">
        <v>138</v>
      </c>
      <c r="F481" t="s">
        <v>30</v>
      </c>
      <c r="G481" t="s">
        <v>31</v>
      </c>
      <c r="H481" t="s">
        <v>70</v>
      </c>
      <c r="I481" t="s">
        <v>71</v>
      </c>
      <c r="J481" t="s">
        <v>34</v>
      </c>
      <c r="K481" t="s">
        <v>35</v>
      </c>
      <c r="L481" t="s">
        <v>139</v>
      </c>
      <c r="O481" t="s">
        <v>160</v>
      </c>
      <c r="P481">
        <v>15</v>
      </c>
      <c r="Q481">
        <v>-7.9</v>
      </c>
      <c r="R481">
        <v>43.5</v>
      </c>
      <c r="U481">
        <v>20</v>
      </c>
      <c r="V481">
        <v>110</v>
      </c>
      <c r="X481" t="s">
        <v>136</v>
      </c>
      <c r="Y481" t="s">
        <v>42</v>
      </c>
      <c r="Z481" t="s">
        <v>39</v>
      </c>
      <c r="AA481">
        <v>20210000</v>
      </c>
      <c r="AD481" t="s">
        <v>40</v>
      </c>
    </row>
    <row r="482" spans="1:30">
      <c r="A482">
        <f t="shared" si="21"/>
        <v>20210000</v>
      </c>
      <c r="B482" t="str">
        <f t="shared" si="22"/>
        <v>Barking and Dagenham90361Persons85+ yrs</v>
      </c>
      <c r="C482" t="str">
        <f t="shared" si="23"/>
        <v>Barking and DagenhamWinter mortality index (age 85 plus)Aug 2021 - Jul 2022Persons85+ yrs</v>
      </c>
      <c r="D482">
        <v>90361</v>
      </c>
      <c r="E482" t="s">
        <v>138</v>
      </c>
      <c r="F482" t="s">
        <v>30</v>
      </c>
      <c r="G482" t="s">
        <v>31</v>
      </c>
      <c r="H482" t="s">
        <v>106</v>
      </c>
      <c r="I482" t="s">
        <v>107</v>
      </c>
      <c r="J482" t="s">
        <v>34</v>
      </c>
      <c r="K482" t="s">
        <v>35</v>
      </c>
      <c r="L482" t="s">
        <v>139</v>
      </c>
      <c r="O482" t="s">
        <v>160</v>
      </c>
      <c r="P482">
        <v>13.8</v>
      </c>
      <c r="Q482">
        <v>-7.2</v>
      </c>
      <c r="R482">
        <v>39.700000000000003</v>
      </c>
      <c r="U482">
        <v>20</v>
      </c>
      <c r="V482">
        <v>130</v>
      </c>
      <c r="X482" t="s">
        <v>136</v>
      </c>
      <c r="Y482" t="s">
        <v>42</v>
      </c>
      <c r="Z482" t="s">
        <v>39</v>
      </c>
      <c r="AA482">
        <v>20210000</v>
      </c>
      <c r="AD482" t="s">
        <v>40</v>
      </c>
    </row>
    <row r="483" spans="1:30">
      <c r="A483">
        <f t="shared" si="21"/>
        <v>20210000</v>
      </c>
      <c r="B483" t="str">
        <f t="shared" si="22"/>
        <v>Barnet90361Persons85+ yrs</v>
      </c>
      <c r="C483" t="str">
        <f t="shared" si="23"/>
        <v>BarnetWinter mortality index (age 85 plus)Aug 2021 - Jul 2022Persons85+ yrs</v>
      </c>
      <c r="D483">
        <v>90361</v>
      </c>
      <c r="E483" t="s">
        <v>138</v>
      </c>
      <c r="F483" t="s">
        <v>30</v>
      </c>
      <c r="G483" t="s">
        <v>31</v>
      </c>
      <c r="H483" t="s">
        <v>93</v>
      </c>
      <c r="I483" t="s">
        <v>94</v>
      </c>
      <c r="J483" t="s">
        <v>34</v>
      </c>
      <c r="K483" t="s">
        <v>35</v>
      </c>
      <c r="L483" t="s">
        <v>139</v>
      </c>
      <c r="O483" t="s">
        <v>160</v>
      </c>
      <c r="P483">
        <v>12.8</v>
      </c>
      <c r="Q483">
        <v>0.2</v>
      </c>
      <c r="R483">
        <v>27.1</v>
      </c>
      <c r="U483">
        <v>50</v>
      </c>
      <c r="V483">
        <v>380</v>
      </c>
      <c r="X483" t="s">
        <v>136</v>
      </c>
      <c r="Y483" t="s">
        <v>42</v>
      </c>
      <c r="Z483" t="s">
        <v>39</v>
      </c>
      <c r="AA483">
        <v>20210000</v>
      </c>
      <c r="AD483" t="s">
        <v>40</v>
      </c>
    </row>
    <row r="484" spans="1:30">
      <c r="A484">
        <f t="shared" si="21"/>
        <v>20210000</v>
      </c>
      <c r="B484" t="str">
        <f t="shared" si="22"/>
        <v>Camden90361Persons85+ yrs</v>
      </c>
      <c r="C484" t="str">
        <f t="shared" si="23"/>
        <v>CamdenWinter mortality index (age 85 plus)Aug 2021 - Jul 2022Persons85+ yrs</v>
      </c>
      <c r="D484">
        <v>90361</v>
      </c>
      <c r="E484" t="s">
        <v>138</v>
      </c>
      <c r="F484" t="s">
        <v>30</v>
      </c>
      <c r="G484" t="s">
        <v>31</v>
      </c>
      <c r="H484" t="s">
        <v>72</v>
      </c>
      <c r="I484" t="s">
        <v>73</v>
      </c>
      <c r="J484" t="s">
        <v>34</v>
      </c>
      <c r="K484" t="s">
        <v>35</v>
      </c>
      <c r="L484" t="s">
        <v>139</v>
      </c>
      <c r="O484" t="s">
        <v>160</v>
      </c>
      <c r="P484">
        <v>12.6</v>
      </c>
      <c r="Q484">
        <v>-8.3000000000000007</v>
      </c>
      <c r="R484">
        <v>38.200000000000003</v>
      </c>
      <c r="U484">
        <v>20</v>
      </c>
      <c r="V484">
        <v>130</v>
      </c>
      <c r="X484" t="s">
        <v>136</v>
      </c>
      <c r="Y484" t="s">
        <v>42</v>
      </c>
      <c r="Z484" t="s">
        <v>39</v>
      </c>
      <c r="AA484">
        <v>20210000</v>
      </c>
      <c r="AD484" t="s">
        <v>40</v>
      </c>
    </row>
    <row r="485" spans="1:30">
      <c r="A485">
        <f t="shared" si="21"/>
        <v>20210000</v>
      </c>
      <c r="B485" t="str">
        <f t="shared" si="22"/>
        <v>Hillingdon90361Persons85+ yrs</v>
      </c>
      <c r="C485" t="str">
        <f t="shared" si="23"/>
        <v>HillingdonWinter mortality index (age 85 plus)Aug 2021 - Jul 2022Persons85+ yrs</v>
      </c>
      <c r="D485">
        <v>90361</v>
      </c>
      <c r="E485" t="s">
        <v>138</v>
      </c>
      <c r="F485" t="s">
        <v>30</v>
      </c>
      <c r="G485" t="s">
        <v>31</v>
      </c>
      <c r="H485" t="s">
        <v>86</v>
      </c>
      <c r="I485" t="s">
        <v>87</v>
      </c>
      <c r="J485" t="s">
        <v>34</v>
      </c>
      <c r="K485" t="s">
        <v>35</v>
      </c>
      <c r="L485" t="s">
        <v>139</v>
      </c>
      <c r="O485" t="s">
        <v>160</v>
      </c>
      <c r="P485">
        <v>9.5</v>
      </c>
      <c r="Q485">
        <v>-4.9000000000000004</v>
      </c>
      <c r="R485">
        <v>26</v>
      </c>
      <c r="U485">
        <v>30</v>
      </c>
      <c r="V485">
        <v>280</v>
      </c>
      <c r="X485" t="s">
        <v>136</v>
      </c>
      <c r="Y485" t="s">
        <v>42</v>
      </c>
      <c r="Z485" t="s">
        <v>39</v>
      </c>
      <c r="AA485">
        <v>20210000</v>
      </c>
      <c r="AD485" t="s">
        <v>40</v>
      </c>
    </row>
    <row r="486" spans="1:30">
      <c r="A486">
        <f t="shared" si="21"/>
        <v>20210000</v>
      </c>
      <c r="B486" t="str">
        <f t="shared" si="22"/>
        <v>Bromley90361Persons85+ yrs</v>
      </c>
      <c r="C486" t="str">
        <f t="shared" si="23"/>
        <v>BromleyWinter mortality index (age 85 plus)Aug 2021 - Jul 2022Persons85+ yrs</v>
      </c>
      <c r="D486">
        <v>90361</v>
      </c>
      <c r="E486" t="s">
        <v>138</v>
      </c>
      <c r="F486" t="s">
        <v>30</v>
      </c>
      <c r="G486" t="s">
        <v>31</v>
      </c>
      <c r="H486" t="s">
        <v>78</v>
      </c>
      <c r="I486" t="s">
        <v>79</v>
      </c>
      <c r="J486" t="s">
        <v>34</v>
      </c>
      <c r="K486" t="s">
        <v>35</v>
      </c>
      <c r="L486" t="s">
        <v>139</v>
      </c>
      <c r="O486" t="s">
        <v>160</v>
      </c>
      <c r="P486">
        <v>7.7</v>
      </c>
      <c r="Q486">
        <v>-4.5999999999999996</v>
      </c>
      <c r="R486">
        <v>21.4</v>
      </c>
      <c r="U486">
        <v>30</v>
      </c>
      <c r="V486">
        <v>380</v>
      </c>
      <c r="X486" t="s">
        <v>136</v>
      </c>
      <c r="Y486" t="s">
        <v>42</v>
      </c>
      <c r="Z486" t="s">
        <v>39</v>
      </c>
      <c r="AA486">
        <v>20210000</v>
      </c>
      <c r="AD486" t="s">
        <v>40</v>
      </c>
    </row>
    <row r="487" spans="1:30">
      <c r="A487">
        <f t="shared" si="21"/>
        <v>20210000</v>
      </c>
      <c r="B487" t="str">
        <f t="shared" si="22"/>
        <v>Harrow90361Persons85+ yrs</v>
      </c>
      <c r="C487" t="str">
        <f t="shared" si="23"/>
        <v>HarrowWinter mortality index (age 85 plus)Aug 2021 - Jul 2022Persons85+ yrs</v>
      </c>
      <c r="D487">
        <v>90361</v>
      </c>
      <c r="E487" t="s">
        <v>138</v>
      </c>
      <c r="F487" t="s">
        <v>30</v>
      </c>
      <c r="G487" t="s">
        <v>31</v>
      </c>
      <c r="H487" t="s">
        <v>64</v>
      </c>
      <c r="I487" t="s">
        <v>65</v>
      </c>
      <c r="J487" t="s">
        <v>34</v>
      </c>
      <c r="K487" t="s">
        <v>35</v>
      </c>
      <c r="L487" t="s">
        <v>139</v>
      </c>
      <c r="O487" t="s">
        <v>160</v>
      </c>
      <c r="P487">
        <v>7.5</v>
      </c>
      <c r="Q487">
        <v>-8</v>
      </c>
      <c r="R487">
        <v>25.5</v>
      </c>
      <c r="U487">
        <v>20</v>
      </c>
      <c r="V487">
        <v>230</v>
      </c>
      <c r="X487" t="s">
        <v>136</v>
      </c>
      <c r="Y487" t="s">
        <v>42</v>
      </c>
      <c r="Z487" t="s">
        <v>39</v>
      </c>
      <c r="AA487">
        <v>20210000</v>
      </c>
      <c r="AD487" t="s">
        <v>40</v>
      </c>
    </row>
    <row r="488" spans="1:30">
      <c r="A488">
        <f t="shared" si="21"/>
        <v>20210000</v>
      </c>
      <c r="B488" t="str">
        <f t="shared" si="22"/>
        <v>Hounslow90361Persons85+ yrs</v>
      </c>
      <c r="C488" t="str">
        <f t="shared" si="23"/>
        <v>HounslowWinter mortality index (age 85 plus)Aug 2021 - Jul 2022Persons85+ yrs</v>
      </c>
      <c r="D488">
        <v>90361</v>
      </c>
      <c r="E488" t="s">
        <v>138</v>
      </c>
      <c r="F488" t="s">
        <v>30</v>
      </c>
      <c r="G488" t="s">
        <v>31</v>
      </c>
      <c r="H488" t="s">
        <v>59</v>
      </c>
      <c r="I488" t="s">
        <v>60</v>
      </c>
      <c r="J488" t="s">
        <v>34</v>
      </c>
      <c r="K488" t="s">
        <v>35</v>
      </c>
      <c r="L488" t="s">
        <v>139</v>
      </c>
      <c r="O488" t="s">
        <v>160</v>
      </c>
      <c r="P488">
        <v>5</v>
      </c>
      <c r="Q488">
        <v>-11.9</v>
      </c>
      <c r="R488">
        <v>25.1</v>
      </c>
      <c r="U488">
        <v>10</v>
      </c>
      <c r="V488">
        <v>180</v>
      </c>
      <c r="X488" t="s">
        <v>136</v>
      </c>
      <c r="Y488" t="s">
        <v>42</v>
      </c>
      <c r="Z488" t="s">
        <v>39</v>
      </c>
      <c r="AA488">
        <v>20210000</v>
      </c>
      <c r="AD488" t="s">
        <v>40</v>
      </c>
    </row>
    <row r="489" spans="1:30">
      <c r="A489">
        <f t="shared" si="21"/>
        <v>20210000</v>
      </c>
      <c r="B489" t="str">
        <f t="shared" si="22"/>
        <v>Havering90361Persons85+ yrs</v>
      </c>
      <c r="C489" t="str">
        <f t="shared" si="23"/>
        <v>HaveringWinter mortality index (age 85 plus)Aug 2021 - Jul 2022Persons85+ yrs</v>
      </c>
      <c r="D489">
        <v>90361</v>
      </c>
      <c r="E489" t="s">
        <v>138</v>
      </c>
      <c r="F489" t="s">
        <v>30</v>
      </c>
      <c r="G489" t="s">
        <v>31</v>
      </c>
      <c r="H489" t="s">
        <v>118</v>
      </c>
      <c r="I489" t="s">
        <v>119</v>
      </c>
      <c r="J489" t="s">
        <v>34</v>
      </c>
      <c r="K489" t="s">
        <v>35</v>
      </c>
      <c r="L489" t="s">
        <v>139</v>
      </c>
      <c r="O489" t="s">
        <v>160</v>
      </c>
      <c r="P489">
        <v>2.8</v>
      </c>
      <c r="Q489">
        <v>-9.4</v>
      </c>
      <c r="R489">
        <v>16.8</v>
      </c>
      <c r="U489">
        <v>10</v>
      </c>
      <c r="V489">
        <v>350</v>
      </c>
      <c r="X489" t="s">
        <v>136</v>
      </c>
      <c r="Y489" t="s">
        <v>42</v>
      </c>
      <c r="Z489" t="s">
        <v>39</v>
      </c>
      <c r="AA489">
        <v>20210000</v>
      </c>
      <c r="AD489" t="s">
        <v>40</v>
      </c>
    </row>
    <row r="490" spans="1:30">
      <c r="A490">
        <f t="shared" si="21"/>
        <v>20210000</v>
      </c>
      <c r="B490" t="str">
        <f t="shared" si="22"/>
        <v>Ealing90361Persons85+ yrs</v>
      </c>
      <c r="C490" t="str">
        <f t="shared" si="23"/>
        <v>EalingWinter mortality index (age 85 plus)Aug 2021 - Jul 2022Persons85+ yrs</v>
      </c>
      <c r="D490">
        <v>90361</v>
      </c>
      <c r="E490" t="s">
        <v>138</v>
      </c>
      <c r="F490" t="s">
        <v>30</v>
      </c>
      <c r="G490" t="s">
        <v>31</v>
      </c>
      <c r="H490" t="s">
        <v>62</v>
      </c>
      <c r="I490" t="s">
        <v>63</v>
      </c>
      <c r="J490" t="s">
        <v>34</v>
      </c>
      <c r="K490" t="s">
        <v>35</v>
      </c>
      <c r="L490" t="s">
        <v>139</v>
      </c>
      <c r="O490" t="s">
        <v>160</v>
      </c>
      <c r="P490">
        <v>0.4</v>
      </c>
      <c r="Q490">
        <v>-13.6</v>
      </c>
      <c r="R490">
        <v>16.600000000000001</v>
      </c>
      <c r="U490">
        <v>0</v>
      </c>
      <c r="V490">
        <v>260</v>
      </c>
      <c r="X490" t="s">
        <v>136</v>
      </c>
      <c r="Y490" t="s">
        <v>42</v>
      </c>
      <c r="Z490" t="s">
        <v>39</v>
      </c>
      <c r="AA490">
        <v>20210000</v>
      </c>
      <c r="AD490" t="s">
        <v>40</v>
      </c>
    </row>
    <row r="491" spans="1:30">
      <c r="A491">
        <f t="shared" si="21"/>
        <v>20210000</v>
      </c>
      <c r="B491" t="str">
        <f t="shared" si="22"/>
        <v>Brent90361Persons85+ yrs</v>
      </c>
      <c r="C491" t="str">
        <f t="shared" si="23"/>
        <v>BrentWinter mortality index (age 85 plus)Aug 2021 - Jul 2022Persons85+ yrs</v>
      </c>
      <c r="D491">
        <v>90361</v>
      </c>
      <c r="E491" t="s">
        <v>138</v>
      </c>
      <c r="F491" t="s">
        <v>30</v>
      </c>
      <c r="G491" t="s">
        <v>31</v>
      </c>
      <c r="H491" t="s">
        <v>68</v>
      </c>
      <c r="I491" t="s">
        <v>69</v>
      </c>
      <c r="J491" t="s">
        <v>34</v>
      </c>
      <c r="K491" t="s">
        <v>35</v>
      </c>
      <c r="L491" t="s">
        <v>139</v>
      </c>
      <c r="O491" t="s">
        <v>160</v>
      </c>
      <c r="P491">
        <v>0.4</v>
      </c>
      <c r="Q491">
        <v>-14.3</v>
      </c>
      <c r="R491">
        <v>17.7</v>
      </c>
      <c r="U491">
        <v>0</v>
      </c>
      <c r="V491">
        <v>230</v>
      </c>
      <c r="X491" t="s">
        <v>136</v>
      </c>
      <c r="Y491" t="s">
        <v>42</v>
      </c>
      <c r="Z491" t="s">
        <v>39</v>
      </c>
      <c r="AA491">
        <v>20210000</v>
      </c>
      <c r="AD491" t="s">
        <v>40</v>
      </c>
    </row>
    <row r="492" spans="1:30">
      <c r="A492">
        <f t="shared" si="21"/>
        <v>20210000</v>
      </c>
      <c r="B492" t="str">
        <f t="shared" si="22"/>
        <v>Merton90361Persons85+ yrs</v>
      </c>
      <c r="C492" t="str">
        <f t="shared" si="23"/>
        <v>MertonWinter mortality index (age 85 plus)Aug 2021 - Jul 2022Persons85+ yrs</v>
      </c>
      <c r="D492">
        <v>90361</v>
      </c>
      <c r="E492" t="s">
        <v>138</v>
      </c>
      <c r="F492" t="s">
        <v>30</v>
      </c>
      <c r="G492" t="s">
        <v>31</v>
      </c>
      <c r="H492" t="s">
        <v>108</v>
      </c>
      <c r="I492" t="s">
        <v>109</v>
      </c>
      <c r="J492" t="s">
        <v>34</v>
      </c>
      <c r="K492" t="s">
        <v>35</v>
      </c>
      <c r="L492" t="s">
        <v>139</v>
      </c>
      <c r="O492" t="s">
        <v>160</v>
      </c>
      <c r="P492">
        <v>0.3</v>
      </c>
      <c r="Q492">
        <v>-16.3</v>
      </c>
      <c r="R492">
        <v>20.2</v>
      </c>
      <c r="U492">
        <v>0</v>
      </c>
      <c r="V492">
        <v>170</v>
      </c>
      <c r="X492" t="s">
        <v>136</v>
      </c>
      <c r="Y492" t="s">
        <v>42</v>
      </c>
      <c r="Z492" t="s">
        <v>39</v>
      </c>
      <c r="AA492">
        <v>20210000</v>
      </c>
      <c r="AD492" t="s">
        <v>40</v>
      </c>
    </row>
    <row r="493" spans="1:30">
      <c r="A493">
        <f t="shared" si="21"/>
        <v>20210000</v>
      </c>
      <c r="B493" t="str">
        <f t="shared" si="22"/>
        <v>Richmond90361Persons85+ yrs</v>
      </c>
      <c r="C493" t="str">
        <f t="shared" si="23"/>
        <v>RichmondWinter mortality index (age 85 plus)Aug 2021 - Jul 2022Persons85+ yrs</v>
      </c>
      <c r="D493">
        <v>90361</v>
      </c>
      <c r="E493" t="s">
        <v>138</v>
      </c>
      <c r="F493" t="s">
        <v>30</v>
      </c>
      <c r="G493" t="s">
        <v>31</v>
      </c>
      <c r="H493" t="s">
        <v>32</v>
      </c>
      <c r="I493" t="s">
        <v>33</v>
      </c>
      <c r="J493" t="s">
        <v>34</v>
      </c>
      <c r="K493" t="s">
        <v>35</v>
      </c>
      <c r="L493" t="s">
        <v>139</v>
      </c>
      <c r="O493" t="s">
        <v>160</v>
      </c>
      <c r="P493">
        <v>-2.9</v>
      </c>
      <c r="Q493">
        <v>-18.7</v>
      </c>
      <c r="R493">
        <v>15.8</v>
      </c>
      <c r="U493">
        <v>-10</v>
      </c>
      <c r="V493">
        <v>190</v>
      </c>
      <c r="X493" t="s">
        <v>136</v>
      </c>
      <c r="Y493" t="s">
        <v>42</v>
      </c>
      <c r="Z493" t="s">
        <v>39</v>
      </c>
      <c r="AA493">
        <v>20210000</v>
      </c>
      <c r="AD493" t="s">
        <v>40</v>
      </c>
    </row>
    <row r="494" spans="1:30">
      <c r="A494">
        <f t="shared" si="21"/>
        <v>20210000</v>
      </c>
      <c r="B494" t="str">
        <f t="shared" si="22"/>
        <v>Haringey90361Persons85+ yrs</v>
      </c>
      <c r="C494" t="str">
        <f t="shared" si="23"/>
        <v>HaringeyWinter mortality index (age 85 plus)Aug 2021 - Jul 2022Persons85+ yrs</v>
      </c>
      <c r="D494">
        <v>90361</v>
      </c>
      <c r="E494" t="s">
        <v>138</v>
      </c>
      <c r="F494" t="s">
        <v>30</v>
      </c>
      <c r="G494" t="s">
        <v>31</v>
      </c>
      <c r="H494" t="s">
        <v>116</v>
      </c>
      <c r="I494" t="s">
        <v>117</v>
      </c>
      <c r="J494" t="s">
        <v>34</v>
      </c>
      <c r="K494" t="s">
        <v>35</v>
      </c>
      <c r="L494" t="s">
        <v>139</v>
      </c>
      <c r="O494" t="s">
        <v>160</v>
      </c>
      <c r="P494">
        <v>-11.3</v>
      </c>
      <c r="Q494">
        <v>-27.7</v>
      </c>
      <c r="R494">
        <v>8.6999999999999993</v>
      </c>
      <c r="U494">
        <v>-20</v>
      </c>
      <c r="V494">
        <v>150</v>
      </c>
      <c r="X494" t="s">
        <v>136</v>
      </c>
      <c r="Y494" t="s">
        <v>38</v>
      </c>
      <c r="Z494" t="s">
        <v>39</v>
      </c>
      <c r="AA494">
        <v>20210000</v>
      </c>
      <c r="AD494" t="s">
        <v>40</v>
      </c>
    </row>
    <row r="495" spans="1:30">
      <c r="A495">
        <f t="shared" si="21"/>
        <v>20120000</v>
      </c>
      <c r="B495" t="str">
        <f t="shared" si="22"/>
        <v>Richmond90638Persons18+ yrs</v>
      </c>
      <c r="C495" t="str">
        <f t="shared" si="23"/>
        <v>RichmondSocial Isolation: percentage of adult carers who have as much social contact as they would like2012/13Persons18+ yrs</v>
      </c>
      <c r="D495">
        <v>90638</v>
      </c>
      <c r="E495" t="s">
        <v>161</v>
      </c>
      <c r="F495" t="s">
        <v>30</v>
      </c>
      <c r="G495" t="s">
        <v>31</v>
      </c>
      <c r="H495" t="s">
        <v>32</v>
      </c>
      <c r="I495" t="s">
        <v>33</v>
      </c>
      <c r="J495" t="s">
        <v>34</v>
      </c>
      <c r="K495" t="s">
        <v>35</v>
      </c>
      <c r="L495" t="s">
        <v>135</v>
      </c>
      <c r="O495" t="s">
        <v>43</v>
      </c>
      <c r="P495">
        <v>39</v>
      </c>
      <c r="Q495">
        <v>35.700000000000003</v>
      </c>
      <c r="R495">
        <v>42.3</v>
      </c>
      <c r="V495">
        <v>435</v>
      </c>
      <c r="Y495" t="s">
        <v>42</v>
      </c>
      <c r="Z495" t="s">
        <v>39</v>
      </c>
      <c r="AA495">
        <v>20120000</v>
      </c>
      <c r="AD495" t="s">
        <v>40</v>
      </c>
    </row>
    <row r="496" spans="1:30">
      <c r="A496">
        <f t="shared" si="21"/>
        <v>20140000</v>
      </c>
      <c r="B496" t="str">
        <f t="shared" si="22"/>
        <v>Richmond90638Persons18+ yrs</v>
      </c>
      <c r="C496" t="str">
        <f t="shared" si="23"/>
        <v>RichmondSocial Isolation: percentage of adult carers who have as much social contact as they would like2014/15Persons18+ yrs</v>
      </c>
      <c r="D496">
        <v>90638</v>
      </c>
      <c r="E496" t="s">
        <v>161</v>
      </c>
      <c r="F496" t="s">
        <v>30</v>
      </c>
      <c r="G496" t="s">
        <v>31</v>
      </c>
      <c r="H496" t="s">
        <v>32</v>
      </c>
      <c r="I496" t="s">
        <v>33</v>
      </c>
      <c r="J496" t="s">
        <v>34</v>
      </c>
      <c r="K496" t="s">
        <v>35</v>
      </c>
      <c r="L496" t="s">
        <v>135</v>
      </c>
      <c r="O496" t="s">
        <v>45</v>
      </c>
      <c r="P496">
        <v>30.2</v>
      </c>
      <c r="Q496">
        <v>25.4</v>
      </c>
      <c r="R496">
        <v>35</v>
      </c>
      <c r="V496">
        <v>160</v>
      </c>
      <c r="Y496" t="s">
        <v>49</v>
      </c>
      <c r="Z496" t="s">
        <v>39</v>
      </c>
      <c r="AA496">
        <v>20140000</v>
      </c>
      <c r="AD496" t="s">
        <v>40</v>
      </c>
    </row>
    <row r="497" spans="1:30">
      <c r="A497">
        <f t="shared" si="21"/>
        <v>20160000</v>
      </c>
      <c r="B497" t="str">
        <f t="shared" si="22"/>
        <v>Richmond90638Persons18+ yrs</v>
      </c>
      <c r="C497" t="str">
        <f t="shared" si="23"/>
        <v>RichmondSocial Isolation: percentage of adult carers who have as much social contact as they would like2016/17Persons18+ yrs</v>
      </c>
      <c r="D497">
        <v>90638</v>
      </c>
      <c r="E497" t="s">
        <v>161</v>
      </c>
      <c r="F497" t="s">
        <v>30</v>
      </c>
      <c r="G497" t="s">
        <v>31</v>
      </c>
      <c r="H497" t="s">
        <v>32</v>
      </c>
      <c r="I497" t="s">
        <v>33</v>
      </c>
      <c r="J497" t="s">
        <v>34</v>
      </c>
      <c r="K497" t="s">
        <v>35</v>
      </c>
      <c r="L497" t="s">
        <v>135</v>
      </c>
      <c r="O497" t="s">
        <v>47</v>
      </c>
      <c r="P497">
        <v>32.1</v>
      </c>
      <c r="Q497">
        <v>27.5</v>
      </c>
      <c r="R497">
        <v>36.700000000000003</v>
      </c>
      <c r="U497">
        <v>70</v>
      </c>
      <c r="V497">
        <v>220</v>
      </c>
      <c r="Y497" t="s">
        <v>42</v>
      </c>
      <c r="Z497" t="s">
        <v>39</v>
      </c>
      <c r="AA497">
        <v>20160000</v>
      </c>
      <c r="AD497" t="s">
        <v>40</v>
      </c>
    </row>
    <row r="498" spans="1:30">
      <c r="A498">
        <f t="shared" si="21"/>
        <v>20180000</v>
      </c>
      <c r="B498" t="str">
        <f t="shared" si="22"/>
        <v>Richmond90638Persons18+ yrs</v>
      </c>
      <c r="C498" t="str">
        <f t="shared" si="23"/>
        <v>RichmondSocial Isolation: percentage of adult carers who have as much social contact as they would like2018/19Persons18+ yrs</v>
      </c>
      <c r="D498">
        <v>90638</v>
      </c>
      <c r="E498" t="s">
        <v>161</v>
      </c>
      <c r="F498" t="s">
        <v>30</v>
      </c>
      <c r="G498" t="s">
        <v>31</v>
      </c>
      <c r="H498" t="s">
        <v>32</v>
      </c>
      <c r="I498" t="s">
        <v>33</v>
      </c>
      <c r="J498" t="s">
        <v>34</v>
      </c>
      <c r="K498" t="s">
        <v>35</v>
      </c>
      <c r="L498" t="s">
        <v>135</v>
      </c>
      <c r="O498" t="s">
        <v>50</v>
      </c>
      <c r="P498">
        <v>21</v>
      </c>
      <c r="Q498">
        <v>15.4</v>
      </c>
      <c r="R498">
        <v>26.6</v>
      </c>
      <c r="U498">
        <v>25</v>
      </c>
      <c r="V498">
        <v>120</v>
      </c>
      <c r="Y498" t="s">
        <v>49</v>
      </c>
      <c r="Z498" t="s">
        <v>39</v>
      </c>
      <c r="AA498">
        <v>20180000</v>
      </c>
      <c r="AD498" t="s">
        <v>40</v>
      </c>
    </row>
    <row r="499" spans="1:30">
      <c r="A499">
        <f t="shared" si="21"/>
        <v>20120000</v>
      </c>
      <c r="B499" t="str">
        <f t="shared" si="22"/>
        <v>England90638Persons18+ yrs</v>
      </c>
      <c r="C499" t="str">
        <f t="shared" si="23"/>
        <v>EnglandSocial Isolation: percentage of adult carers who have as much social contact as they would like2012/13Persons18+ yrs</v>
      </c>
      <c r="D499">
        <v>90638</v>
      </c>
      <c r="E499" t="s">
        <v>161</v>
      </c>
      <c r="F499" t="s">
        <v>30</v>
      </c>
      <c r="G499" t="s">
        <v>31</v>
      </c>
      <c r="H499" t="s">
        <v>30</v>
      </c>
      <c r="I499" t="s">
        <v>31</v>
      </c>
      <c r="J499" t="s">
        <v>31</v>
      </c>
      <c r="K499" t="s">
        <v>35</v>
      </c>
      <c r="L499" t="s">
        <v>135</v>
      </c>
      <c r="O499" t="s">
        <v>43</v>
      </c>
      <c r="P499">
        <v>41.4</v>
      </c>
      <c r="Q499">
        <v>40.9</v>
      </c>
      <c r="R499">
        <v>41.9</v>
      </c>
      <c r="V499">
        <v>56170</v>
      </c>
      <c r="Y499" t="s">
        <v>42</v>
      </c>
      <c r="Z499" t="s">
        <v>39</v>
      </c>
      <c r="AA499">
        <v>20120000</v>
      </c>
      <c r="AD499" t="s">
        <v>40</v>
      </c>
    </row>
    <row r="500" spans="1:30">
      <c r="A500">
        <f t="shared" si="21"/>
        <v>20140000</v>
      </c>
      <c r="B500" t="str">
        <f t="shared" si="22"/>
        <v>England90638Persons18+ yrs</v>
      </c>
      <c r="C500" t="str">
        <f t="shared" si="23"/>
        <v>EnglandSocial Isolation: percentage of adult carers who have as much social contact as they would like2014/15Persons18+ yrs</v>
      </c>
      <c r="D500">
        <v>90638</v>
      </c>
      <c r="E500" t="s">
        <v>161</v>
      </c>
      <c r="F500" t="s">
        <v>30</v>
      </c>
      <c r="G500" t="s">
        <v>31</v>
      </c>
      <c r="H500" t="s">
        <v>30</v>
      </c>
      <c r="I500" t="s">
        <v>31</v>
      </c>
      <c r="J500" t="s">
        <v>31</v>
      </c>
      <c r="K500" t="s">
        <v>35</v>
      </c>
      <c r="L500" t="s">
        <v>135</v>
      </c>
      <c r="O500" t="s">
        <v>45</v>
      </c>
      <c r="P500">
        <v>38.5</v>
      </c>
      <c r="Q500">
        <v>38</v>
      </c>
      <c r="R500">
        <v>39</v>
      </c>
      <c r="V500">
        <v>55875</v>
      </c>
      <c r="Y500" t="s">
        <v>42</v>
      </c>
      <c r="Z500" t="s">
        <v>39</v>
      </c>
      <c r="AA500">
        <v>20140000</v>
      </c>
      <c r="AD500" t="s">
        <v>40</v>
      </c>
    </row>
    <row r="501" spans="1:30">
      <c r="A501">
        <f t="shared" si="21"/>
        <v>20160000</v>
      </c>
      <c r="B501" t="str">
        <f t="shared" si="22"/>
        <v>England90638Persons18+ yrs</v>
      </c>
      <c r="C501" t="str">
        <f t="shared" si="23"/>
        <v>EnglandSocial Isolation: percentage of adult carers who have as much social contact as they would like2016/17Persons18+ yrs</v>
      </c>
      <c r="D501">
        <v>90638</v>
      </c>
      <c r="E501" t="s">
        <v>161</v>
      </c>
      <c r="F501" t="s">
        <v>30</v>
      </c>
      <c r="G501" t="s">
        <v>31</v>
      </c>
      <c r="H501" t="s">
        <v>30</v>
      </c>
      <c r="I501" t="s">
        <v>31</v>
      </c>
      <c r="J501" t="s">
        <v>31</v>
      </c>
      <c r="K501" t="s">
        <v>35</v>
      </c>
      <c r="L501" t="s">
        <v>135</v>
      </c>
      <c r="O501" t="s">
        <v>47</v>
      </c>
      <c r="P501">
        <v>35.5</v>
      </c>
      <c r="Q501">
        <v>35</v>
      </c>
      <c r="R501">
        <v>36</v>
      </c>
      <c r="U501">
        <v>121350</v>
      </c>
      <c r="V501">
        <v>341515</v>
      </c>
      <c r="Y501" t="s">
        <v>42</v>
      </c>
      <c r="Z501" t="s">
        <v>39</v>
      </c>
      <c r="AA501">
        <v>20160000</v>
      </c>
      <c r="AD501" t="s">
        <v>40</v>
      </c>
    </row>
    <row r="502" spans="1:30">
      <c r="A502">
        <f t="shared" si="21"/>
        <v>20180000</v>
      </c>
      <c r="B502" t="str">
        <f t="shared" si="22"/>
        <v>England90638Persons18+ yrs</v>
      </c>
      <c r="C502" t="str">
        <f t="shared" si="23"/>
        <v>EnglandSocial Isolation: percentage of adult carers who have as much social contact as they would like2018/19Persons18+ yrs</v>
      </c>
      <c r="D502">
        <v>90638</v>
      </c>
      <c r="E502" t="s">
        <v>161</v>
      </c>
      <c r="F502" t="s">
        <v>30</v>
      </c>
      <c r="G502" t="s">
        <v>31</v>
      </c>
      <c r="H502" t="s">
        <v>30</v>
      </c>
      <c r="I502" t="s">
        <v>31</v>
      </c>
      <c r="J502" t="s">
        <v>31</v>
      </c>
      <c r="K502" t="s">
        <v>35</v>
      </c>
      <c r="L502" t="s">
        <v>135</v>
      </c>
      <c r="O502" t="s">
        <v>50</v>
      </c>
      <c r="P502">
        <v>32.5</v>
      </c>
      <c r="Q502">
        <v>32</v>
      </c>
      <c r="R502">
        <v>33</v>
      </c>
      <c r="U502">
        <v>95065</v>
      </c>
      <c r="V502">
        <v>292360</v>
      </c>
      <c r="Y502" t="s">
        <v>42</v>
      </c>
      <c r="Z502" t="s">
        <v>39</v>
      </c>
      <c r="AA502">
        <v>20180000</v>
      </c>
      <c r="AD502" t="s">
        <v>40</v>
      </c>
    </row>
    <row r="503" spans="1:30">
      <c r="A503">
        <f t="shared" si="21"/>
        <v>20210000</v>
      </c>
      <c r="B503" t="str">
        <f t="shared" si="22"/>
        <v>England90638Persons18+ yrs</v>
      </c>
      <c r="C503" t="str">
        <f t="shared" si="23"/>
        <v>EnglandSocial Isolation: percentage of adult carers who have as much social contact as they would like2021/22Persons18+ yrs</v>
      </c>
      <c r="D503">
        <v>90638</v>
      </c>
      <c r="E503" t="s">
        <v>161</v>
      </c>
      <c r="F503" t="s">
        <v>30</v>
      </c>
      <c r="G503" t="s">
        <v>31</v>
      </c>
      <c r="H503" t="s">
        <v>30</v>
      </c>
      <c r="I503" t="s">
        <v>31</v>
      </c>
      <c r="J503" t="s">
        <v>31</v>
      </c>
      <c r="K503" t="s">
        <v>35</v>
      </c>
      <c r="L503" t="s">
        <v>135</v>
      </c>
      <c r="O503" t="s">
        <v>53</v>
      </c>
      <c r="P503">
        <v>28</v>
      </c>
      <c r="Q503">
        <v>27.4</v>
      </c>
      <c r="R503">
        <v>28.6</v>
      </c>
      <c r="U503">
        <v>90255</v>
      </c>
      <c r="V503">
        <v>322105</v>
      </c>
      <c r="X503" t="s">
        <v>136</v>
      </c>
      <c r="Y503" t="s">
        <v>42</v>
      </c>
      <c r="Z503" t="s">
        <v>39</v>
      </c>
      <c r="AA503">
        <v>20210000</v>
      </c>
      <c r="AD503" t="s">
        <v>40</v>
      </c>
    </row>
    <row r="504" spans="1:30">
      <c r="A504">
        <f t="shared" si="21"/>
        <v>20120000</v>
      </c>
      <c r="B504" t="str">
        <f t="shared" si="22"/>
        <v>London90638Persons18+ yrs</v>
      </c>
      <c r="C504" t="str">
        <f t="shared" si="23"/>
        <v>LondonSocial Isolation: percentage of adult carers who have as much social contact as they would like2012/13Persons18+ yrs</v>
      </c>
      <c r="D504">
        <v>90638</v>
      </c>
      <c r="E504" t="s">
        <v>161</v>
      </c>
      <c r="F504" t="s">
        <v>30</v>
      </c>
      <c r="G504" t="s">
        <v>31</v>
      </c>
      <c r="H504" t="s">
        <v>56</v>
      </c>
      <c r="I504" t="s">
        <v>57</v>
      </c>
      <c r="J504" t="s">
        <v>58</v>
      </c>
      <c r="K504" t="s">
        <v>35</v>
      </c>
      <c r="L504" t="s">
        <v>135</v>
      </c>
      <c r="O504" t="s">
        <v>43</v>
      </c>
      <c r="P504">
        <v>37.9</v>
      </c>
      <c r="Q504">
        <v>36.9</v>
      </c>
      <c r="R504">
        <v>38.9</v>
      </c>
      <c r="V504">
        <v>8500</v>
      </c>
      <c r="Y504" t="s">
        <v>49</v>
      </c>
      <c r="Z504" t="s">
        <v>39</v>
      </c>
      <c r="AA504">
        <v>20120000</v>
      </c>
      <c r="AD504" t="s">
        <v>40</v>
      </c>
    </row>
    <row r="505" spans="1:30">
      <c r="A505">
        <f t="shared" si="21"/>
        <v>20140000</v>
      </c>
      <c r="B505" t="str">
        <f t="shared" si="22"/>
        <v>London90638Persons18+ yrs</v>
      </c>
      <c r="C505" t="str">
        <f t="shared" si="23"/>
        <v>LondonSocial Isolation: percentage of adult carers who have as much social contact as they would like2014/15Persons18+ yrs</v>
      </c>
      <c r="D505">
        <v>90638</v>
      </c>
      <c r="E505" t="s">
        <v>161</v>
      </c>
      <c r="F505" t="s">
        <v>30</v>
      </c>
      <c r="G505" t="s">
        <v>31</v>
      </c>
      <c r="H505" t="s">
        <v>56</v>
      </c>
      <c r="I505" t="s">
        <v>57</v>
      </c>
      <c r="J505" t="s">
        <v>58</v>
      </c>
      <c r="K505" t="s">
        <v>35</v>
      </c>
      <c r="L505" t="s">
        <v>135</v>
      </c>
      <c r="O505" t="s">
        <v>45</v>
      </c>
      <c r="P505">
        <v>35.5</v>
      </c>
      <c r="Q505">
        <v>34.6</v>
      </c>
      <c r="R505">
        <v>36.4</v>
      </c>
      <c r="V505">
        <v>9615</v>
      </c>
      <c r="Y505" t="s">
        <v>49</v>
      </c>
      <c r="Z505" t="s">
        <v>39</v>
      </c>
      <c r="AA505">
        <v>20140000</v>
      </c>
      <c r="AD505" t="s">
        <v>40</v>
      </c>
    </row>
    <row r="506" spans="1:30">
      <c r="A506">
        <f t="shared" si="21"/>
        <v>20160000</v>
      </c>
      <c r="B506" t="str">
        <f t="shared" si="22"/>
        <v>London90638Persons18+ yrs</v>
      </c>
      <c r="C506" t="str">
        <f t="shared" si="23"/>
        <v>LondonSocial Isolation: percentage of adult carers who have as much social contact as they would like2016/17Persons18+ yrs</v>
      </c>
      <c r="D506">
        <v>90638</v>
      </c>
      <c r="E506" t="s">
        <v>161</v>
      </c>
      <c r="F506" t="s">
        <v>30</v>
      </c>
      <c r="G506" t="s">
        <v>31</v>
      </c>
      <c r="H506" t="s">
        <v>56</v>
      </c>
      <c r="I506" t="s">
        <v>57</v>
      </c>
      <c r="J506" t="s">
        <v>58</v>
      </c>
      <c r="K506" t="s">
        <v>35</v>
      </c>
      <c r="L506" t="s">
        <v>135</v>
      </c>
      <c r="O506" t="s">
        <v>47</v>
      </c>
      <c r="P506">
        <v>35.6</v>
      </c>
      <c r="Q506">
        <v>34.6</v>
      </c>
      <c r="R506">
        <v>36.6</v>
      </c>
      <c r="U506">
        <v>15715</v>
      </c>
      <c r="V506">
        <v>44100</v>
      </c>
      <c r="Y506" t="s">
        <v>42</v>
      </c>
      <c r="Z506" t="s">
        <v>39</v>
      </c>
      <c r="AA506">
        <v>20160000</v>
      </c>
      <c r="AD506" t="s">
        <v>40</v>
      </c>
    </row>
    <row r="507" spans="1:30">
      <c r="A507">
        <f t="shared" si="21"/>
        <v>20180000</v>
      </c>
      <c r="B507" t="str">
        <f t="shared" si="22"/>
        <v>London90638Persons18+ yrs</v>
      </c>
      <c r="C507" t="str">
        <f t="shared" si="23"/>
        <v>LondonSocial Isolation: percentage of adult carers who have as much social contact as they would like2018/19Persons18+ yrs</v>
      </c>
      <c r="D507">
        <v>90638</v>
      </c>
      <c r="E507" t="s">
        <v>161</v>
      </c>
      <c r="F507" t="s">
        <v>30</v>
      </c>
      <c r="G507" t="s">
        <v>31</v>
      </c>
      <c r="H507" t="s">
        <v>56</v>
      </c>
      <c r="I507" t="s">
        <v>57</v>
      </c>
      <c r="J507" t="s">
        <v>58</v>
      </c>
      <c r="K507" t="s">
        <v>35</v>
      </c>
      <c r="L507" t="s">
        <v>135</v>
      </c>
      <c r="O507" t="s">
        <v>50</v>
      </c>
      <c r="P507">
        <v>33.200000000000003</v>
      </c>
      <c r="Q507">
        <v>32.1</v>
      </c>
      <c r="R507">
        <v>34.299999999999997</v>
      </c>
      <c r="U507">
        <v>13125</v>
      </c>
      <c r="V507">
        <v>39570</v>
      </c>
      <c r="Y507" t="s">
        <v>42</v>
      </c>
      <c r="Z507" t="s">
        <v>39</v>
      </c>
      <c r="AA507">
        <v>20180000</v>
      </c>
      <c r="AD507" t="s">
        <v>40</v>
      </c>
    </row>
    <row r="508" spans="1:30">
      <c r="A508">
        <f t="shared" si="21"/>
        <v>20210000</v>
      </c>
      <c r="B508" t="str">
        <f t="shared" si="22"/>
        <v>London90638Persons18+ yrs</v>
      </c>
      <c r="C508" t="str">
        <f t="shared" si="23"/>
        <v>LondonSocial Isolation: percentage of adult carers who have as much social contact as they would like2021/22Persons18+ yrs</v>
      </c>
      <c r="D508">
        <v>90638</v>
      </c>
      <c r="E508" t="s">
        <v>161</v>
      </c>
      <c r="F508" t="s">
        <v>30</v>
      </c>
      <c r="G508" t="s">
        <v>31</v>
      </c>
      <c r="H508" t="s">
        <v>56</v>
      </c>
      <c r="I508" t="s">
        <v>57</v>
      </c>
      <c r="J508" t="s">
        <v>58</v>
      </c>
      <c r="K508" t="s">
        <v>35</v>
      </c>
      <c r="L508" t="s">
        <v>135</v>
      </c>
      <c r="O508" t="s">
        <v>53</v>
      </c>
      <c r="P508">
        <v>27.5</v>
      </c>
      <c r="Q508">
        <v>26.4</v>
      </c>
      <c r="R508">
        <v>28.6</v>
      </c>
      <c r="U508">
        <v>10010</v>
      </c>
      <c r="V508">
        <v>36345</v>
      </c>
      <c r="X508" t="s">
        <v>136</v>
      </c>
      <c r="Y508" t="s">
        <v>42</v>
      </c>
      <c r="Z508" t="s">
        <v>39</v>
      </c>
      <c r="AA508">
        <v>20210000</v>
      </c>
      <c r="AD508" t="s">
        <v>40</v>
      </c>
    </row>
    <row r="509" spans="1:30">
      <c r="A509">
        <f t="shared" si="21"/>
        <v>20210000</v>
      </c>
      <c r="B509" t="str">
        <f t="shared" si="22"/>
        <v>Bromley90638Persons18+ yrs</v>
      </c>
      <c r="C509" t="str">
        <f t="shared" si="23"/>
        <v>BromleySocial Isolation: percentage of adult carers who have as much social contact as they would like2021/22Persons18+ yrs</v>
      </c>
      <c r="D509">
        <v>90638</v>
      </c>
      <c r="E509" t="s">
        <v>161</v>
      </c>
      <c r="F509" t="s">
        <v>30</v>
      </c>
      <c r="G509" t="s">
        <v>31</v>
      </c>
      <c r="H509" t="s">
        <v>78</v>
      </c>
      <c r="I509" t="s">
        <v>79</v>
      </c>
      <c r="J509" t="s">
        <v>34</v>
      </c>
      <c r="K509" t="s">
        <v>35</v>
      </c>
      <c r="L509" t="s">
        <v>135</v>
      </c>
      <c r="O509" t="s">
        <v>53</v>
      </c>
      <c r="P509">
        <v>36.9</v>
      </c>
      <c r="Q509">
        <v>31</v>
      </c>
      <c r="R509">
        <v>42.8</v>
      </c>
      <c r="U509">
        <v>85</v>
      </c>
      <c r="V509">
        <v>235</v>
      </c>
      <c r="X509" t="s">
        <v>136</v>
      </c>
      <c r="Y509" t="s">
        <v>38</v>
      </c>
      <c r="Z509" t="s">
        <v>39</v>
      </c>
      <c r="AA509">
        <v>20210000</v>
      </c>
      <c r="AD509" t="s">
        <v>40</v>
      </c>
    </row>
    <row r="510" spans="1:30">
      <c r="A510">
        <f t="shared" si="21"/>
        <v>20210000</v>
      </c>
      <c r="B510" t="str">
        <f t="shared" si="22"/>
        <v>Newham90638Persons18+ yrs</v>
      </c>
      <c r="C510" t="str">
        <f t="shared" si="23"/>
        <v>NewhamSocial Isolation: percentage of adult carers who have as much social contact as they would like2021/22Persons18+ yrs</v>
      </c>
      <c r="D510">
        <v>90638</v>
      </c>
      <c r="E510" t="s">
        <v>161</v>
      </c>
      <c r="F510" t="s">
        <v>30</v>
      </c>
      <c r="G510" t="s">
        <v>31</v>
      </c>
      <c r="H510" t="s">
        <v>122</v>
      </c>
      <c r="I510" t="s">
        <v>123</v>
      </c>
      <c r="J510" t="s">
        <v>34</v>
      </c>
      <c r="K510" t="s">
        <v>35</v>
      </c>
      <c r="L510" t="s">
        <v>135</v>
      </c>
      <c r="O510" t="s">
        <v>53</v>
      </c>
      <c r="P510">
        <v>35.9</v>
      </c>
      <c r="Q510">
        <v>31.5</v>
      </c>
      <c r="R510">
        <v>40.299999999999997</v>
      </c>
      <c r="U510">
        <v>140</v>
      </c>
      <c r="V510">
        <v>395</v>
      </c>
      <c r="X510" t="s">
        <v>136</v>
      </c>
      <c r="Y510" t="s">
        <v>38</v>
      </c>
      <c r="Z510" t="s">
        <v>39</v>
      </c>
      <c r="AA510">
        <v>20210000</v>
      </c>
      <c r="AD510" t="s">
        <v>40</v>
      </c>
    </row>
    <row r="511" spans="1:30">
      <c r="A511">
        <f t="shared" si="21"/>
        <v>20210000</v>
      </c>
      <c r="B511" t="str">
        <f t="shared" si="22"/>
        <v>Bexley90638Persons18+ yrs</v>
      </c>
      <c r="C511" t="str">
        <f t="shared" si="23"/>
        <v>BexleySocial Isolation: percentage of adult carers who have as much social contact as they would like2021/22Persons18+ yrs</v>
      </c>
      <c r="D511">
        <v>90638</v>
      </c>
      <c r="E511" t="s">
        <v>161</v>
      </c>
      <c r="F511" t="s">
        <v>30</v>
      </c>
      <c r="G511" t="s">
        <v>31</v>
      </c>
      <c r="H511" t="s">
        <v>97</v>
      </c>
      <c r="I511" t="s">
        <v>98</v>
      </c>
      <c r="J511" t="s">
        <v>34</v>
      </c>
      <c r="K511" t="s">
        <v>35</v>
      </c>
      <c r="L511" t="s">
        <v>135</v>
      </c>
      <c r="O511" t="s">
        <v>53</v>
      </c>
      <c r="P511">
        <v>32.9</v>
      </c>
      <c r="Q511">
        <v>28.2</v>
      </c>
      <c r="R511">
        <v>37.6</v>
      </c>
      <c r="U511">
        <v>110</v>
      </c>
      <c r="V511">
        <v>330</v>
      </c>
      <c r="X511" t="s">
        <v>136</v>
      </c>
      <c r="Y511" t="s">
        <v>38</v>
      </c>
      <c r="Z511" t="s">
        <v>39</v>
      </c>
      <c r="AA511">
        <v>20210000</v>
      </c>
      <c r="AD511" t="s">
        <v>40</v>
      </c>
    </row>
    <row r="512" spans="1:30">
      <c r="A512">
        <f t="shared" si="21"/>
        <v>20210000</v>
      </c>
      <c r="B512" t="str">
        <f t="shared" si="22"/>
        <v>Richmond90638Persons18+ yrs</v>
      </c>
      <c r="C512" t="str">
        <f t="shared" si="23"/>
        <v>RichmondSocial Isolation: percentage of adult carers who have as much social contact as they would like2021/22Persons18+ yrs</v>
      </c>
      <c r="D512">
        <v>90638</v>
      </c>
      <c r="E512" t="s">
        <v>161</v>
      </c>
      <c r="F512" t="s">
        <v>30</v>
      </c>
      <c r="G512" t="s">
        <v>31</v>
      </c>
      <c r="H512" t="s">
        <v>32</v>
      </c>
      <c r="I512" t="s">
        <v>33</v>
      </c>
      <c r="J512" t="s">
        <v>34</v>
      </c>
      <c r="K512" t="s">
        <v>35</v>
      </c>
      <c r="L512" t="s">
        <v>135</v>
      </c>
      <c r="O512" t="s">
        <v>53</v>
      </c>
      <c r="P512">
        <v>32.700000000000003</v>
      </c>
      <c r="Q512">
        <v>28</v>
      </c>
      <c r="R512">
        <v>37.4</v>
      </c>
      <c r="U512">
        <v>75</v>
      </c>
      <c r="V512">
        <v>225</v>
      </c>
      <c r="X512" t="s">
        <v>136</v>
      </c>
      <c r="Y512" t="s">
        <v>42</v>
      </c>
      <c r="Z512" t="s">
        <v>39</v>
      </c>
      <c r="AA512">
        <v>20210000</v>
      </c>
      <c r="AD512" t="s">
        <v>40</v>
      </c>
    </row>
    <row r="513" spans="1:30">
      <c r="A513">
        <f t="shared" ref="A513:A576" si="24">AA513</f>
        <v>20210000</v>
      </c>
      <c r="B513" t="str">
        <f t="shared" si="22"/>
        <v>Wandsworth90638Persons18+ yrs</v>
      </c>
      <c r="C513" t="str">
        <f t="shared" si="23"/>
        <v>WandsworthSocial Isolation: percentage of adult carers who have as much social contact as they would like2021/22Persons18+ yrs</v>
      </c>
      <c r="D513">
        <v>90638</v>
      </c>
      <c r="E513" t="s">
        <v>161</v>
      </c>
      <c r="F513" t="s">
        <v>30</v>
      </c>
      <c r="G513" t="s">
        <v>31</v>
      </c>
      <c r="H513" t="s">
        <v>76</v>
      </c>
      <c r="I513" t="s">
        <v>77</v>
      </c>
      <c r="J513" t="s">
        <v>34</v>
      </c>
      <c r="K513" t="s">
        <v>35</v>
      </c>
      <c r="L513" t="s">
        <v>135</v>
      </c>
      <c r="O513" t="s">
        <v>53</v>
      </c>
      <c r="P513">
        <v>32.1</v>
      </c>
      <c r="Q513">
        <v>26.3</v>
      </c>
      <c r="R513">
        <v>37.9</v>
      </c>
      <c r="U513">
        <v>60</v>
      </c>
      <c r="V513">
        <v>185</v>
      </c>
      <c r="X513" t="s">
        <v>136</v>
      </c>
      <c r="Y513" t="s">
        <v>42</v>
      </c>
      <c r="Z513" t="s">
        <v>39</v>
      </c>
      <c r="AA513">
        <v>20210000</v>
      </c>
      <c r="AD513" t="s">
        <v>40</v>
      </c>
    </row>
    <row r="514" spans="1:30">
      <c r="A514">
        <f t="shared" si="24"/>
        <v>20210000</v>
      </c>
      <c r="B514" t="str">
        <f t="shared" ref="B514:B577" si="25">CONCATENATE(I514,D514,K514,L514)</f>
        <v>Tower Hamlets90638Persons18+ yrs</v>
      </c>
      <c r="C514" t="str">
        <f t="shared" ref="C514:C577" si="26">CONCATENATE(I514,E514,O514,K514,M514,L514)</f>
        <v>Tower HamletsSocial Isolation: percentage of adult carers who have as much social contact as they would like2021/22Persons18+ yrs</v>
      </c>
      <c r="D514">
        <v>90638</v>
      </c>
      <c r="E514" t="s">
        <v>161</v>
      </c>
      <c r="F514" t="s">
        <v>30</v>
      </c>
      <c r="G514" t="s">
        <v>31</v>
      </c>
      <c r="H514" t="s">
        <v>104</v>
      </c>
      <c r="I514" t="s">
        <v>105</v>
      </c>
      <c r="J514" t="s">
        <v>34</v>
      </c>
      <c r="K514" t="s">
        <v>35</v>
      </c>
      <c r="L514" t="s">
        <v>135</v>
      </c>
      <c r="O514" t="s">
        <v>53</v>
      </c>
      <c r="P514">
        <v>31.6</v>
      </c>
      <c r="Q514">
        <v>26.1</v>
      </c>
      <c r="R514">
        <v>37.1</v>
      </c>
      <c r="U514">
        <v>75</v>
      </c>
      <c r="V514">
        <v>235</v>
      </c>
      <c r="X514" t="s">
        <v>136</v>
      </c>
      <c r="Y514" t="s">
        <v>42</v>
      </c>
      <c r="Z514" t="s">
        <v>39</v>
      </c>
      <c r="AA514">
        <v>20210000</v>
      </c>
      <c r="AD514" t="s">
        <v>40</v>
      </c>
    </row>
    <row r="515" spans="1:30">
      <c r="A515">
        <f t="shared" si="24"/>
        <v>20210000</v>
      </c>
      <c r="B515" t="str">
        <f t="shared" si="25"/>
        <v>Enfield90638Persons18+ yrs</v>
      </c>
      <c r="C515" t="str">
        <f t="shared" si="26"/>
        <v>EnfieldSocial Isolation: percentage of adult carers who have as much social contact as they would like2021/22Persons18+ yrs</v>
      </c>
      <c r="D515">
        <v>90638</v>
      </c>
      <c r="E515" t="s">
        <v>161</v>
      </c>
      <c r="F515" t="s">
        <v>30</v>
      </c>
      <c r="G515" t="s">
        <v>31</v>
      </c>
      <c r="H515" t="s">
        <v>120</v>
      </c>
      <c r="I515" t="s">
        <v>121</v>
      </c>
      <c r="J515" t="s">
        <v>34</v>
      </c>
      <c r="K515" t="s">
        <v>35</v>
      </c>
      <c r="L515" t="s">
        <v>135</v>
      </c>
      <c r="O515" t="s">
        <v>53</v>
      </c>
      <c r="P515">
        <v>30.9</v>
      </c>
      <c r="Q515">
        <v>26.4</v>
      </c>
      <c r="R515">
        <v>35.4</v>
      </c>
      <c r="U515">
        <v>110</v>
      </c>
      <c r="V515">
        <v>350</v>
      </c>
      <c r="X515" t="s">
        <v>136</v>
      </c>
      <c r="Y515" t="s">
        <v>42</v>
      </c>
      <c r="Z515" t="s">
        <v>39</v>
      </c>
      <c r="AA515">
        <v>20210000</v>
      </c>
      <c r="AD515" t="s">
        <v>40</v>
      </c>
    </row>
    <row r="516" spans="1:30">
      <c r="A516">
        <f t="shared" si="24"/>
        <v>20210000</v>
      </c>
      <c r="B516" t="str">
        <f t="shared" si="25"/>
        <v>Lambeth90638Persons18+ yrs</v>
      </c>
      <c r="C516" t="str">
        <f t="shared" si="26"/>
        <v>LambethSocial Isolation: percentage of adult carers who have as much social contact as they would like2021/22Persons18+ yrs</v>
      </c>
      <c r="D516">
        <v>90638</v>
      </c>
      <c r="E516" t="s">
        <v>161</v>
      </c>
      <c r="F516" t="s">
        <v>30</v>
      </c>
      <c r="G516" t="s">
        <v>31</v>
      </c>
      <c r="H516" t="s">
        <v>91</v>
      </c>
      <c r="I516" t="s">
        <v>92</v>
      </c>
      <c r="J516" t="s">
        <v>34</v>
      </c>
      <c r="K516" t="s">
        <v>35</v>
      </c>
      <c r="L516" t="s">
        <v>135</v>
      </c>
      <c r="O516" t="s">
        <v>53</v>
      </c>
      <c r="P516">
        <v>29.3</v>
      </c>
      <c r="Q516">
        <v>24</v>
      </c>
      <c r="R516">
        <v>34.6</v>
      </c>
      <c r="U516">
        <v>65</v>
      </c>
      <c r="V516">
        <v>220</v>
      </c>
      <c r="X516" t="s">
        <v>136</v>
      </c>
      <c r="Y516" t="s">
        <v>42</v>
      </c>
      <c r="Z516" t="s">
        <v>39</v>
      </c>
      <c r="AA516">
        <v>20210000</v>
      </c>
      <c r="AD516" t="s">
        <v>40</v>
      </c>
    </row>
    <row r="517" spans="1:30">
      <c r="A517">
        <f t="shared" si="24"/>
        <v>20210000</v>
      </c>
      <c r="B517" t="str">
        <f t="shared" si="25"/>
        <v>Islington90638Persons18+ yrs</v>
      </c>
      <c r="C517" t="str">
        <f t="shared" si="26"/>
        <v>IslingtonSocial Isolation: percentage of adult carers who have as much social contact as they would like2021/22Persons18+ yrs</v>
      </c>
      <c r="D517">
        <v>90638</v>
      </c>
      <c r="E517" t="s">
        <v>161</v>
      </c>
      <c r="F517" t="s">
        <v>30</v>
      </c>
      <c r="G517" t="s">
        <v>31</v>
      </c>
      <c r="H517" t="s">
        <v>74</v>
      </c>
      <c r="I517" t="s">
        <v>75</v>
      </c>
      <c r="J517" t="s">
        <v>34</v>
      </c>
      <c r="K517" t="s">
        <v>35</v>
      </c>
      <c r="L517" t="s">
        <v>135</v>
      </c>
      <c r="O517" t="s">
        <v>53</v>
      </c>
      <c r="P517">
        <v>28.8</v>
      </c>
      <c r="Q517">
        <v>23.6</v>
      </c>
      <c r="R517">
        <v>34</v>
      </c>
      <c r="U517">
        <v>65</v>
      </c>
      <c r="V517">
        <v>220</v>
      </c>
      <c r="X517" t="s">
        <v>136</v>
      </c>
      <c r="Y517" t="s">
        <v>42</v>
      </c>
      <c r="Z517" t="s">
        <v>39</v>
      </c>
      <c r="AA517">
        <v>20210000</v>
      </c>
      <c r="AD517" t="s">
        <v>40</v>
      </c>
    </row>
    <row r="518" spans="1:30">
      <c r="A518">
        <f t="shared" si="24"/>
        <v>20210000</v>
      </c>
      <c r="B518" t="str">
        <f t="shared" si="25"/>
        <v>Barking and Dagenham90638Persons18+ yrs</v>
      </c>
      <c r="C518" t="str">
        <f t="shared" si="26"/>
        <v>Barking and DagenhamSocial Isolation: percentage of adult carers who have as much social contact as they would like2021/22Persons18+ yrs</v>
      </c>
      <c r="D518">
        <v>90638</v>
      </c>
      <c r="E518" t="s">
        <v>161</v>
      </c>
      <c r="F518" t="s">
        <v>30</v>
      </c>
      <c r="G518" t="s">
        <v>31</v>
      </c>
      <c r="H518" t="s">
        <v>106</v>
      </c>
      <c r="I518" t="s">
        <v>107</v>
      </c>
      <c r="J518" t="s">
        <v>34</v>
      </c>
      <c r="K518" t="s">
        <v>35</v>
      </c>
      <c r="L518" t="s">
        <v>135</v>
      </c>
      <c r="O518" t="s">
        <v>53</v>
      </c>
      <c r="P518">
        <v>28.3</v>
      </c>
      <c r="Q518">
        <v>19.7</v>
      </c>
      <c r="R518">
        <v>36.9</v>
      </c>
      <c r="U518">
        <v>30</v>
      </c>
      <c r="V518">
        <v>100</v>
      </c>
      <c r="X518" t="s">
        <v>136</v>
      </c>
      <c r="Y518" t="s">
        <v>42</v>
      </c>
      <c r="Z518" t="s">
        <v>39</v>
      </c>
      <c r="AA518">
        <v>20210000</v>
      </c>
      <c r="AD518" t="s">
        <v>40</v>
      </c>
    </row>
    <row r="519" spans="1:30">
      <c r="A519">
        <f t="shared" si="24"/>
        <v>20210000</v>
      </c>
      <c r="B519" t="str">
        <f t="shared" si="25"/>
        <v>Camden90638Persons18+ yrs</v>
      </c>
      <c r="C519" t="str">
        <f t="shared" si="26"/>
        <v>CamdenSocial Isolation: percentage of adult carers who have as much social contact as they would like2021/22Persons18+ yrs</v>
      </c>
      <c r="D519">
        <v>90638</v>
      </c>
      <c r="E519" t="s">
        <v>161</v>
      </c>
      <c r="F519" t="s">
        <v>30</v>
      </c>
      <c r="G519" t="s">
        <v>31</v>
      </c>
      <c r="H519" t="s">
        <v>72</v>
      </c>
      <c r="I519" t="s">
        <v>73</v>
      </c>
      <c r="J519" t="s">
        <v>34</v>
      </c>
      <c r="K519" t="s">
        <v>35</v>
      </c>
      <c r="L519" t="s">
        <v>135</v>
      </c>
      <c r="O519" t="s">
        <v>53</v>
      </c>
      <c r="P519">
        <v>26.8</v>
      </c>
      <c r="Q519">
        <v>22.4</v>
      </c>
      <c r="R519">
        <v>31.2</v>
      </c>
      <c r="U519">
        <v>70</v>
      </c>
      <c r="V519">
        <v>270</v>
      </c>
      <c r="X519" t="s">
        <v>136</v>
      </c>
      <c r="Y519" t="s">
        <v>42</v>
      </c>
      <c r="Z519" t="s">
        <v>39</v>
      </c>
      <c r="AA519">
        <v>20210000</v>
      </c>
      <c r="AD519" t="s">
        <v>40</v>
      </c>
    </row>
    <row r="520" spans="1:30">
      <c r="A520">
        <f t="shared" si="24"/>
        <v>20210000</v>
      </c>
      <c r="B520" t="str">
        <f t="shared" si="25"/>
        <v>Southwark90638Persons18+ yrs</v>
      </c>
      <c r="C520" t="str">
        <f t="shared" si="26"/>
        <v>SouthwarkSocial Isolation: percentage of adult carers who have as much social contact as they would like2021/22Persons18+ yrs</v>
      </c>
      <c r="D520">
        <v>90638</v>
      </c>
      <c r="E520" t="s">
        <v>161</v>
      </c>
      <c r="F520" t="s">
        <v>30</v>
      </c>
      <c r="G520" t="s">
        <v>31</v>
      </c>
      <c r="H520" t="s">
        <v>95</v>
      </c>
      <c r="I520" t="s">
        <v>96</v>
      </c>
      <c r="J520" t="s">
        <v>34</v>
      </c>
      <c r="K520" t="s">
        <v>35</v>
      </c>
      <c r="L520" t="s">
        <v>135</v>
      </c>
      <c r="O520" t="s">
        <v>53</v>
      </c>
      <c r="P520">
        <v>26.8</v>
      </c>
      <c r="Q520">
        <v>21.7</v>
      </c>
      <c r="R520">
        <v>31.9</v>
      </c>
      <c r="U520">
        <v>65</v>
      </c>
      <c r="V520">
        <v>235</v>
      </c>
      <c r="X520" t="s">
        <v>136</v>
      </c>
      <c r="Y520" t="s">
        <v>42</v>
      </c>
      <c r="Z520" t="s">
        <v>39</v>
      </c>
      <c r="AA520">
        <v>20210000</v>
      </c>
      <c r="AD520" t="s">
        <v>40</v>
      </c>
    </row>
    <row r="521" spans="1:30">
      <c r="A521">
        <f t="shared" si="24"/>
        <v>20210000</v>
      </c>
      <c r="B521" t="str">
        <f t="shared" si="25"/>
        <v>Westminster90638Persons18+ yrs</v>
      </c>
      <c r="C521" t="str">
        <f t="shared" si="26"/>
        <v>WestminsterSocial Isolation: percentage of adult carers who have as much social contact as they would like2021/22Persons18+ yrs</v>
      </c>
      <c r="D521">
        <v>90638</v>
      </c>
      <c r="E521" t="s">
        <v>161</v>
      </c>
      <c r="F521" t="s">
        <v>30</v>
      </c>
      <c r="G521" t="s">
        <v>31</v>
      </c>
      <c r="H521" t="s">
        <v>99</v>
      </c>
      <c r="I521" t="s">
        <v>100</v>
      </c>
      <c r="J521" t="s">
        <v>34</v>
      </c>
      <c r="K521" t="s">
        <v>35</v>
      </c>
      <c r="L521" t="s">
        <v>135</v>
      </c>
      <c r="O521" t="s">
        <v>53</v>
      </c>
      <c r="P521">
        <v>26.1</v>
      </c>
      <c r="Q521">
        <v>21.6</v>
      </c>
      <c r="R521">
        <v>30.6</v>
      </c>
      <c r="U521">
        <v>70</v>
      </c>
      <c r="V521">
        <v>275</v>
      </c>
      <c r="X521" t="s">
        <v>136</v>
      </c>
      <c r="Y521" t="s">
        <v>42</v>
      </c>
      <c r="Z521" t="s">
        <v>39</v>
      </c>
      <c r="AA521">
        <v>20210000</v>
      </c>
      <c r="AD521" t="s">
        <v>40</v>
      </c>
    </row>
    <row r="522" spans="1:30">
      <c r="A522">
        <f t="shared" si="24"/>
        <v>20210000</v>
      </c>
      <c r="B522" t="str">
        <f t="shared" si="25"/>
        <v>Croydon90638Persons18+ yrs</v>
      </c>
      <c r="C522" t="str">
        <f t="shared" si="26"/>
        <v>CroydonSocial Isolation: percentage of adult carers who have as much social contact as they would like2021/22Persons18+ yrs</v>
      </c>
      <c r="D522">
        <v>90638</v>
      </c>
      <c r="E522" t="s">
        <v>161</v>
      </c>
      <c r="F522" t="s">
        <v>30</v>
      </c>
      <c r="G522" t="s">
        <v>31</v>
      </c>
      <c r="H522" t="s">
        <v>110</v>
      </c>
      <c r="I522" t="s">
        <v>111</v>
      </c>
      <c r="J522" t="s">
        <v>34</v>
      </c>
      <c r="K522" t="s">
        <v>35</v>
      </c>
      <c r="L522" t="s">
        <v>135</v>
      </c>
      <c r="O522" t="s">
        <v>53</v>
      </c>
      <c r="P522">
        <v>25.8</v>
      </c>
      <c r="Q522">
        <v>19.899999999999999</v>
      </c>
      <c r="R522">
        <v>31.7</v>
      </c>
      <c r="U522">
        <v>45</v>
      </c>
      <c r="V522">
        <v>180</v>
      </c>
      <c r="X522" t="s">
        <v>136</v>
      </c>
      <c r="Y522" t="s">
        <v>42</v>
      </c>
      <c r="Z522" t="s">
        <v>39</v>
      </c>
      <c r="AA522">
        <v>20210000</v>
      </c>
      <c r="AD522" t="s">
        <v>40</v>
      </c>
    </row>
    <row r="523" spans="1:30">
      <c r="A523">
        <f t="shared" si="24"/>
        <v>20210000</v>
      </c>
      <c r="B523" t="str">
        <f t="shared" si="25"/>
        <v>Hounslow90638Persons18+ yrs</v>
      </c>
      <c r="C523" t="str">
        <f t="shared" si="26"/>
        <v>HounslowSocial Isolation: percentage of adult carers who have as much social contact as they would like2021/22Persons18+ yrs</v>
      </c>
      <c r="D523">
        <v>90638</v>
      </c>
      <c r="E523" t="s">
        <v>161</v>
      </c>
      <c r="F523" t="s">
        <v>30</v>
      </c>
      <c r="G523" t="s">
        <v>31</v>
      </c>
      <c r="H523" t="s">
        <v>59</v>
      </c>
      <c r="I523" t="s">
        <v>60</v>
      </c>
      <c r="J523" t="s">
        <v>34</v>
      </c>
      <c r="K523" t="s">
        <v>35</v>
      </c>
      <c r="L523" t="s">
        <v>135</v>
      </c>
      <c r="O523" t="s">
        <v>53</v>
      </c>
      <c r="P523">
        <v>25.3</v>
      </c>
      <c r="Q523">
        <v>21.2</v>
      </c>
      <c r="R523">
        <v>29.4</v>
      </c>
      <c r="U523">
        <v>75</v>
      </c>
      <c r="V523">
        <v>295</v>
      </c>
      <c r="X523" t="s">
        <v>136</v>
      </c>
      <c r="Y523" t="s">
        <v>42</v>
      </c>
      <c r="Z523" t="s">
        <v>39</v>
      </c>
      <c r="AA523">
        <v>20210000</v>
      </c>
      <c r="AD523" t="s">
        <v>40</v>
      </c>
    </row>
    <row r="524" spans="1:30">
      <c r="A524">
        <f t="shared" si="24"/>
        <v>20210000</v>
      </c>
      <c r="B524" t="str">
        <f t="shared" si="25"/>
        <v>Havering90638Persons18+ yrs</v>
      </c>
      <c r="C524" t="str">
        <f t="shared" si="26"/>
        <v>HaveringSocial Isolation: percentage of adult carers who have as much social contact as they would like2021/22Persons18+ yrs</v>
      </c>
      <c r="D524">
        <v>90638</v>
      </c>
      <c r="E524" t="s">
        <v>161</v>
      </c>
      <c r="F524" t="s">
        <v>30</v>
      </c>
      <c r="G524" t="s">
        <v>31</v>
      </c>
      <c r="H524" t="s">
        <v>118</v>
      </c>
      <c r="I524" t="s">
        <v>119</v>
      </c>
      <c r="J524" t="s">
        <v>34</v>
      </c>
      <c r="K524" t="s">
        <v>35</v>
      </c>
      <c r="L524" t="s">
        <v>135</v>
      </c>
      <c r="O524" t="s">
        <v>53</v>
      </c>
      <c r="P524">
        <v>25.3</v>
      </c>
      <c r="Q524">
        <v>21.2</v>
      </c>
      <c r="R524">
        <v>29.4</v>
      </c>
      <c r="U524">
        <v>90</v>
      </c>
      <c r="V524">
        <v>360</v>
      </c>
      <c r="X524" t="s">
        <v>136</v>
      </c>
      <c r="Y524" t="s">
        <v>42</v>
      </c>
      <c r="Z524" t="s">
        <v>39</v>
      </c>
      <c r="AA524">
        <v>20210000</v>
      </c>
      <c r="AD524" t="s">
        <v>40</v>
      </c>
    </row>
    <row r="525" spans="1:30">
      <c r="A525">
        <f t="shared" si="24"/>
        <v>20210000</v>
      </c>
      <c r="B525" t="str">
        <f t="shared" si="25"/>
        <v>Harrow90638Persons18+ yrs</v>
      </c>
      <c r="C525" t="str">
        <f t="shared" si="26"/>
        <v>HarrowSocial Isolation: percentage of adult carers who have as much social contact as they would like2021/22Persons18+ yrs</v>
      </c>
      <c r="D525">
        <v>90638</v>
      </c>
      <c r="E525" t="s">
        <v>161</v>
      </c>
      <c r="F525" t="s">
        <v>30</v>
      </c>
      <c r="G525" t="s">
        <v>31</v>
      </c>
      <c r="H525" t="s">
        <v>64</v>
      </c>
      <c r="I525" t="s">
        <v>65</v>
      </c>
      <c r="J525" t="s">
        <v>34</v>
      </c>
      <c r="K525" t="s">
        <v>35</v>
      </c>
      <c r="L525" t="s">
        <v>135</v>
      </c>
      <c r="O525" t="s">
        <v>53</v>
      </c>
      <c r="P525">
        <v>25.2</v>
      </c>
      <c r="Q525">
        <v>18.8</v>
      </c>
      <c r="R525">
        <v>31.6</v>
      </c>
      <c r="U525">
        <v>35</v>
      </c>
      <c r="V525">
        <v>135</v>
      </c>
      <c r="X525" t="s">
        <v>136</v>
      </c>
      <c r="Y525" t="s">
        <v>42</v>
      </c>
      <c r="Z525" t="s">
        <v>39</v>
      </c>
      <c r="AA525">
        <v>20210000</v>
      </c>
      <c r="AD525" t="s">
        <v>40</v>
      </c>
    </row>
    <row r="526" spans="1:30">
      <c r="A526">
        <f t="shared" si="24"/>
        <v>20210000</v>
      </c>
      <c r="B526" t="str">
        <f t="shared" si="25"/>
        <v>Kensington and Chelsea90638Persons18+ yrs</v>
      </c>
      <c r="C526" t="str">
        <f t="shared" si="26"/>
        <v>Kensington and ChelseaSocial Isolation: percentage of adult carers who have as much social contact as they would like2021/22Persons18+ yrs</v>
      </c>
      <c r="D526">
        <v>90638</v>
      </c>
      <c r="E526" t="s">
        <v>161</v>
      </c>
      <c r="F526" t="s">
        <v>30</v>
      </c>
      <c r="G526" t="s">
        <v>31</v>
      </c>
      <c r="H526" t="s">
        <v>70</v>
      </c>
      <c r="I526" t="s">
        <v>71</v>
      </c>
      <c r="J526" t="s">
        <v>34</v>
      </c>
      <c r="K526" t="s">
        <v>35</v>
      </c>
      <c r="L526" t="s">
        <v>135</v>
      </c>
      <c r="O526" t="s">
        <v>53</v>
      </c>
      <c r="P526">
        <v>25</v>
      </c>
      <c r="Q526">
        <v>20.6</v>
      </c>
      <c r="R526">
        <v>29.4</v>
      </c>
      <c r="U526">
        <v>65</v>
      </c>
      <c r="V526">
        <v>270</v>
      </c>
      <c r="X526" t="s">
        <v>136</v>
      </c>
      <c r="Y526" t="s">
        <v>42</v>
      </c>
      <c r="Z526" t="s">
        <v>39</v>
      </c>
      <c r="AA526">
        <v>20210000</v>
      </c>
      <c r="AD526" t="s">
        <v>40</v>
      </c>
    </row>
    <row r="527" spans="1:30">
      <c r="A527">
        <f t="shared" si="24"/>
        <v>20210000</v>
      </c>
      <c r="B527" t="str">
        <f t="shared" si="25"/>
        <v>Greenwich90638Persons18+ yrs</v>
      </c>
      <c r="C527" t="str">
        <f t="shared" si="26"/>
        <v>GreenwichSocial Isolation: percentage of adult carers who have as much social contact as they would like2021/22Persons18+ yrs</v>
      </c>
      <c r="D527">
        <v>90638</v>
      </c>
      <c r="E527" t="s">
        <v>161</v>
      </c>
      <c r="F527" t="s">
        <v>30</v>
      </c>
      <c r="G527" t="s">
        <v>31</v>
      </c>
      <c r="H527" t="s">
        <v>80</v>
      </c>
      <c r="I527" t="s">
        <v>81</v>
      </c>
      <c r="J527" t="s">
        <v>34</v>
      </c>
      <c r="K527" t="s">
        <v>35</v>
      </c>
      <c r="L527" t="s">
        <v>135</v>
      </c>
      <c r="O527" t="s">
        <v>53</v>
      </c>
      <c r="P527">
        <v>24.8</v>
      </c>
      <c r="Q527">
        <v>18.5</v>
      </c>
      <c r="R527">
        <v>31.1</v>
      </c>
      <c r="U527">
        <v>30</v>
      </c>
      <c r="V527">
        <v>125</v>
      </c>
      <c r="X527" t="s">
        <v>136</v>
      </c>
      <c r="Y527" t="s">
        <v>42</v>
      </c>
      <c r="Z527" t="s">
        <v>39</v>
      </c>
      <c r="AA527">
        <v>20210000</v>
      </c>
      <c r="AD527" t="s">
        <v>40</v>
      </c>
    </row>
    <row r="528" spans="1:30">
      <c r="A528">
        <f t="shared" si="24"/>
        <v>20210000</v>
      </c>
      <c r="B528" t="str">
        <f t="shared" si="25"/>
        <v>Hillingdon90638Persons18+ yrs</v>
      </c>
      <c r="C528" t="str">
        <f t="shared" si="26"/>
        <v>HillingdonSocial Isolation: percentage of adult carers who have as much social contact as they would like2021/22Persons18+ yrs</v>
      </c>
      <c r="D528">
        <v>90638</v>
      </c>
      <c r="E528" t="s">
        <v>161</v>
      </c>
      <c r="F528" t="s">
        <v>30</v>
      </c>
      <c r="G528" t="s">
        <v>31</v>
      </c>
      <c r="H528" t="s">
        <v>86</v>
      </c>
      <c r="I528" t="s">
        <v>87</v>
      </c>
      <c r="J528" t="s">
        <v>34</v>
      </c>
      <c r="K528" t="s">
        <v>35</v>
      </c>
      <c r="L528" t="s">
        <v>135</v>
      </c>
      <c r="O528" t="s">
        <v>53</v>
      </c>
      <c r="P528">
        <v>24.6</v>
      </c>
      <c r="Q528">
        <v>20</v>
      </c>
      <c r="R528">
        <v>29.2</v>
      </c>
      <c r="U528">
        <v>55</v>
      </c>
      <c r="V528">
        <v>230</v>
      </c>
      <c r="X528" t="s">
        <v>136</v>
      </c>
      <c r="Y528" t="s">
        <v>42</v>
      </c>
      <c r="Z528" t="s">
        <v>39</v>
      </c>
      <c r="AA528">
        <v>20210000</v>
      </c>
      <c r="AD528" t="s">
        <v>40</v>
      </c>
    </row>
    <row r="529" spans="1:30">
      <c r="A529">
        <f t="shared" si="24"/>
        <v>20210000</v>
      </c>
      <c r="B529" t="str">
        <f t="shared" si="25"/>
        <v>Waltham Forest90638Persons18+ yrs</v>
      </c>
      <c r="C529" t="str">
        <f t="shared" si="26"/>
        <v>Waltham ForestSocial Isolation: percentage of adult carers who have as much social contact as they would like2021/22Persons18+ yrs</v>
      </c>
      <c r="D529">
        <v>90638</v>
      </c>
      <c r="E529" t="s">
        <v>161</v>
      </c>
      <c r="F529" t="s">
        <v>30</v>
      </c>
      <c r="G529" t="s">
        <v>31</v>
      </c>
      <c r="H529" t="s">
        <v>114</v>
      </c>
      <c r="I529" t="s">
        <v>115</v>
      </c>
      <c r="J529" t="s">
        <v>34</v>
      </c>
      <c r="K529" t="s">
        <v>35</v>
      </c>
      <c r="L529" t="s">
        <v>135</v>
      </c>
      <c r="O529" t="s">
        <v>53</v>
      </c>
      <c r="P529">
        <v>24.5</v>
      </c>
      <c r="Q529">
        <v>18.8</v>
      </c>
      <c r="R529">
        <v>30.2</v>
      </c>
      <c r="U529">
        <v>40</v>
      </c>
      <c r="V529">
        <v>160</v>
      </c>
      <c r="X529" t="s">
        <v>136</v>
      </c>
      <c r="Y529" t="s">
        <v>42</v>
      </c>
      <c r="Z529" t="s">
        <v>39</v>
      </c>
      <c r="AA529">
        <v>20210000</v>
      </c>
      <c r="AD529" t="s">
        <v>40</v>
      </c>
    </row>
    <row r="530" spans="1:30">
      <c r="A530">
        <f t="shared" si="24"/>
        <v>20210000</v>
      </c>
      <c r="B530" t="str">
        <f t="shared" si="25"/>
        <v>Brent90638Persons18+ yrs</v>
      </c>
      <c r="C530" t="str">
        <f t="shared" si="26"/>
        <v>BrentSocial Isolation: percentage of adult carers who have as much social contact as they would like2021/22Persons18+ yrs</v>
      </c>
      <c r="D530">
        <v>90638</v>
      </c>
      <c r="E530" t="s">
        <v>161</v>
      </c>
      <c r="F530" t="s">
        <v>30</v>
      </c>
      <c r="G530" t="s">
        <v>31</v>
      </c>
      <c r="H530" t="s">
        <v>68</v>
      </c>
      <c r="I530" t="s">
        <v>69</v>
      </c>
      <c r="J530" t="s">
        <v>34</v>
      </c>
      <c r="K530" t="s">
        <v>35</v>
      </c>
      <c r="L530" t="s">
        <v>135</v>
      </c>
      <c r="O530" t="s">
        <v>53</v>
      </c>
      <c r="P530">
        <v>22.6</v>
      </c>
      <c r="Q530">
        <v>16.600000000000001</v>
      </c>
      <c r="R530">
        <v>28.6</v>
      </c>
      <c r="U530">
        <v>35</v>
      </c>
      <c r="V530">
        <v>145</v>
      </c>
      <c r="X530" t="s">
        <v>136</v>
      </c>
      <c r="Y530" t="s">
        <v>42</v>
      </c>
      <c r="Z530" t="s">
        <v>39</v>
      </c>
      <c r="AA530">
        <v>20210000</v>
      </c>
      <c r="AD530" t="s">
        <v>40</v>
      </c>
    </row>
    <row r="531" spans="1:30">
      <c r="A531">
        <f t="shared" si="24"/>
        <v>20210000</v>
      </c>
      <c r="B531" t="str">
        <f t="shared" si="25"/>
        <v>Sutton90638Persons18+ yrs</v>
      </c>
      <c r="C531" t="str">
        <f t="shared" si="26"/>
        <v>SuttonSocial Isolation: percentage of adult carers who have as much social contact as they would like2021/22Persons18+ yrs</v>
      </c>
      <c r="D531">
        <v>90638</v>
      </c>
      <c r="E531" t="s">
        <v>161</v>
      </c>
      <c r="F531" t="s">
        <v>30</v>
      </c>
      <c r="G531" t="s">
        <v>31</v>
      </c>
      <c r="H531" t="s">
        <v>89</v>
      </c>
      <c r="I531" t="s">
        <v>90</v>
      </c>
      <c r="J531" t="s">
        <v>34</v>
      </c>
      <c r="K531" t="s">
        <v>35</v>
      </c>
      <c r="L531" t="s">
        <v>135</v>
      </c>
      <c r="O531" t="s">
        <v>53</v>
      </c>
      <c r="P531">
        <v>22.4</v>
      </c>
      <c r="Q531">
        <v>18.100000000000001</v>
      </c>
      <c r="R531">
        <v>26.7</v>
      </c>
      <c r="U531">
        <v>50</v>
      </c>
      <c r="V531">
        <v>230</v>
      </c>
      <c r="X531" t="s">
        <v>136</v>
      </c>
      <c r="Y531" t="s">
        <v>49</v>
      </c>
      <c r="Z531" t="s">
        <v>39</v>
      </c>
      <c r="AA531">
        <v>20210000</v>
      </c>
      <c r="AD531" t="s">
        <v>40</v>
      </c>
    </row>
    <row r="532" spans="1:30">
      <c r="A532">
        <f t="shared" si="24"/>
        <v>20210000</v>
      </c>
      <c r="B532" t="str">
        <f t="shared" si="25"/>
        <v>Barnet90638Persons18+ yrs</v>
      </c>
      <c r="C532" t="str">
        <f t="shared" si="26"/>
        <v>BarnetSocial Isolation: percentage of adult carers who have as much social contact as they would like2021/22Persons18+ yrs</v>
      </c>
      <c r="D532">
        <v>90638</v>
      </c>
      <c r="E532" t="s">
        <v>161</v>
      </c>
      <c r="F532" t="s">
        <v>30</v>
      </c>
      <c r="G532" t="s">
        <v>31</v>
      </c>
      <c r="H532" t="s">
        <v>93</v>
      </c>
      <c r="I532" t="s">
        <v>94</v>
      </c>
      <c r="J532" t="s">
        <v>34</v>
      </c>
      <c r="K532" t="s">
        <v>35</v>
      </c>
      <c r="L532" t="s">
        <v>135</v>
      </c>
      <c r="O532" t="s">
        <v>53</v>
      </c>
      <c r="P532">
        <v>22.2</v>
      </c>
      <c r="Q532">
        <v>18.2</v>
      </c>
      <c r="R532">
        <v>26.2</v>
      </c>
      <c r="U532">
        <v>65</v>
      </c>
      <c r="V532">
        <v>295</v>
      </c>
      <c r="X532" t="s">
        <v>136</v>
      </c>
      <c r="Y532" t="s">
        <v>49</v>
      </c>
      <c r="Z532" t="s">
        <v>39</v>
      </c>
      <c r="AA532">
        <v>20210000</v>
      </c>
      <c r="AD532" t="s">
        <v>40</v>
      </c>
    </row>
    <row r="533" spans="1:30">
      <c r="A533">
        <f t="shared" si="24"/>
        <v>20210000</v>
      </c>
      <c r="B533" t="str">
        <f t="shared" si="25"/>
        <v>Haringey90638Persons18+ yrs</v>
      </c>
      <c r="C533" t="str">
        <f t="shared" si="26"/>
        <v>HaringeySocial Isolation: percentage of adult carers who have as much social contact as they would like2021/22Persons18+ yrs</v>
      </c>
      <c r="D533">
        <v>90638</v>
      </c>
      <c r="E533" t="s">
        <v>161</v>
      </c>
      <c r="F533" t="s">
        <v>30</v>
      </c>
      <c r="G533" t="s">
        <v>31</v>
      </c>
      <c r="H533" t="s">
        <v>116</v>
      </c>
      <c r="I533" t="s">
        <v>117</v>
      </c>
      <c r="J533" t="s">
        <v>34</v>
      </c>
      <c r="K533" t="s">
        <v>35</v>
      </c>
      <c r="L533" t="s">
        <v>135</v>
      </c>
      <c r="O533" t="s">
        <v>53</v>
      </c>
      <c r="P533">
        <v>22</v>
      </c>
      <c r="Q533">
        <v>18.3</v>
      </c>
      <c r="R533">
        <v>25.7</v>
      </c>
      <c r="U533">
        <v>75</v>
      </c>
      <c r="V533">
        <v>335</v>
      </c>
      <c r="X533" t="s">
        <v>136</v>
      </c>
      <c r="Y533" t="s">
        <v>49</v>
      </c>
      <c r="Z533" t="s">
        <v>39</v>
      </c>
      <c r="AA533">
        <v>20210000</v>
      </c>
      <c r="AD533" t="s">
        <v>40</v>
      </c>
    </row>
    <row r="534" spans="1:30">
      <c r="A534">
        <f t="shared" si="24"/>
        <v>20210000</v>
      </c>
      <c r="B534" t="str">
        <f t="shared" si="25"/>
        <v>Hammersmith and Fulham90638Persons18+ yrs</v>
      </c>
      <c r="C534" t="str">
        <f t="shared" si="26"/>
        <v>Hammersmith and FulhamSocial Isolation: percentage of adult carers who have as much social contact as they would like2021/22Persons18+ yrs</v>
      </c>
      <c r="D534">
        <v>90638</v>
      </c>
      <c r="E534" t="s">
        <v>161</v>
      </c>
      <c r="F534" t="s">
        <v>30</v>
      </c>
      <c r="G534" t="s">
        <v>31</v>
      </c>
      <c r="H534" t="s">
        <v>66</v>
      </c>
      <c r="I534" t="s">
        <v>67</v>
      </c>
      <c r="J534" t="s">
        <v>34</v>
      </c>
      <c r="K534" t="s">
        <v>35</v>
      </c>
      <c r="L534" t="s">
        <v>135</v>
      </c>
      <c r="O534" t="s">
        <v>53</v>
      </c>
      <c r="P534">
        <v>21.9</v>
      </c>
      <c r="Q534">
        <v>16.8</v>
      </c>
      <c r="R534">
        <v>27</v>
      </c>
      <c r="U534">
        <v>40</v>
      </c>
      <c r="V534">
        <v>185</v>
      </c>
      <c r="X534" t="s">
        <v>136</v>
      </c>
      <c r="Y534" t="s">
        <v>49</v>
      </c>
      <c r="Z534" t="s">
        <v>39</v>
      </c>
      <c r="AA534">
        <v>20210000</v>
      </c>
      <c r="AD534" t="s">
        <v>40</v>
      </c>
    </row>
    <row r="535" spans="1:30">
      <c r="A535">
        <f t="shared" si="24"/>
        <v>20210000</v>
      </c>
      <c r="B535" t="str">
        <f t="shared" si="25"/>
        <v>Redbridge90638Persons18+ yrs</v>
      </c>
      <c r="C535" t="str">
        <f t="shared" si="26"/>
        <v>RedbridgeSocial Isolation: percentage of adult carers who have as much social contact as they would like2021/22Persons18+ yrs</v>
      </c>
      <c r="D535">
        <v>90638</v>
      </c>
      <c r="E535" t="s">
        <v>161</v>
      </c>
      <c r="F535" t="s">
        <v>30</v>
      </c>
      <c r="G535" t="s">
        <v>31</v>
      </c>
      <c r="H535" t="s">
        <v>112</v>
      </c>
      <c r="I535" t="s">
        <v>113</v>
      </c>
      <c r="J535" t="s">
        <v>34</v>
      </c>
      <c r="K535" t="s">
        <v>35</v>
      </c>
      <c r="L535" t="s">
        <v>135</v>
      </c>
      <c r="O535" t="s">
        <v>53</v>
      </c>
      <c r="P535">
        <v>21.8</v>
      </c>
      <c r="Q535">
        <v>16.7</v>
      </c>
      <c r="R535">
        <v>26.9</v>
      </c>
      <c r="U535">
        <v>55</v>
      </c>
      <c r="V535">
        <v>245</v>
      </c>
      <c r="X535" t="s">
        <v>136</v>
      </c>
      <c r="Y535" t="s">
        <v>49</v>
      </c>
      <c r="Z535" t="s">
        <v>39</v>
      </c>
      <c r="AA535">
        <v>20210000</v>
      </c>
      <c r="AD535" t="s">
        <v>40</v>
      </c>
    </row>
    <row r="536" spans="1:30">
      <c r="A536">
        <f t="shared" si="24"/>
        <v>20210000</v>
      </c>
      <c r="B536" t="str">
        <f t="shared" si="25"/>
        <v>Merton90638Persons18+ yrs</v>
      </c>
      <c r="C536" t="str">
        <f t="shared" si="26"/>
        <v>MertonSocial Isolation: percentage of adult carers who have as much social contact as they would like2021/22Persons18+ yrs</v>
      </c>
      <c r="D536">
        <v>90638</v>
      </c>
      <c r="E536" t="s">
        <v>161</v>
      </c>
      <c r="F536" t="s">
        <v>30</v>
      </c>
      <c r="G536" t="s">
        <v>31</v>
      </c>
      <c r="H536" t="s">
        <v>108</v>
      </c>
      <c r="I536" t="s">
        <v>109</v>
      </c>
      <c r="J536" t="s">
        <v>34</v>
      </c>
      <c r="K536" t="s">
        <v>35</v>
      </c>
      <c r="L536" t="s">
        <v>135</v>
      </c>
      <c r="O536" t="s">
        <v>53</v>
      </c>
      <c r="P536">
        <v>21.7</v>
      </c>
      <c r="Q536">
        <v>16.5</v>
      </c>
      <c r="R536">
        <v>26.9</v>
      </c>
      <c r="U536">
        <v>40</v>
      </c>
      <c r="V536">
        <v>175</v>
      </c>
      <c r="X536" t="s">
        <v>136</v>
      </c>
      <c r="Y536" t="s">
        <v>49</v>
      </c>
      <c r="Z536" t="s">
        <v>39</v>
      </c>
      <c r="AA536">
        <v>20210000</v>
      </c>
      <c r="AD536" t="s">
        <v>40</v>
      </c>
    </row>
    <row r="537" spans="1:30">
      <c r="A537">
        <f t="shared" si="24"/>
        <v>20210000</v>
      </c>
      <c r="B537" t="str">
        <f t="shared" si="25"/>
        <v>Ealing90638Persons18+ yrs</v>
      </c>
      <c r="C537" t="str">
        <f t="shared" si="26"/>
        <v>EalingSocial Isolation: percentage of adult carers who have as much social contact as they would like2021/22Persons18+ yrs</v>
      </c>
      <c r="D537">
        <v>90638</v>
      </c>
      <c r="E537" t="s">
        <v>161</v>
      </c>
      <c r="F537" t="s">
        <v>30</v>
      </c>
      <c r="G537" t="s">
        <v>31</v>
      </c>
      <c r="H537" t="s">
        <v>62</v>
      </c>
      <c r="I537" t="s">
        <v>63</v>
      </c>
      <c r="J537" t="s">
        <v>34</v>
      </c>
      <c r="K537" t="s">
        <v>35</v>
      </c>
      <c r="L537" t="s">
        <v>135</v>
      </c>
      <c r="O537" t="s">
        <v>53</v>
      </c>
      <c r="P537">
        <v>21.5</v>
      </c>
      <c r="Q537">
        <v>16.5</v>
      </c>
      <c r="R537">
        <v>26.5</v>
      </c>
      <c r="U537">
        <v>45</v>
      </c>
      <c r="V537">
        <v>210</v>
      </c>
      <c r="X537" t="s">
        <v>136</v>
      </c>
      <c r="Y537" t="s">
        <v>49</v>
      </c>
      <c r="Z537" t="s">
        <v>39</v>
      </c>
      <c r="AA537">
        <v>20210000</v>
      </c>
      <c r="AD537" t="s">
        <v>40</v>
      </c>
    </row>
    <row r="538" spans="1:30">
      <c r="A538">
        <f t="shared" si="24"/>
        <v>20210000</v>
      </c>
      <c r="B538" t="str">
        <f t="shared" si="25"/>
        <v>Kingston90638Persons18+ yrs</v>
      </c>
      <c r="C538" t="str">
        <f t="shared" si="26"/>
        <v>KingstonSocial Isolation: percentage of adult carers who have as much social contact as they would like2021/22Persons18+ yrs</v>
      </c>
      <c r="D538">
        <v>90638</v>
      </c>
      <c r="E538" t="s">
        <v>161</v>
      </c>
      <c r="F538" t="s">
        <v>30</v>
      </c>
      <c r="G538" t="s">
        <v>31</v>
      </c>
      <c r="H538" t="s">
        <v>82</v>
      </c>
      <c r="I538" t="s">
        <v>83</v>
      </c>
      <c r="J538" t="s">
        <v>34</v>
      </c>
      <c r="K538" t="s">
        <v>35</v>
      </c>
      <c r="L538" t="s">
        <v>135</v>
      </c>
      <c r="O538" t="s">
        <v>53</v>
      </c>
      <c r="P538">
        <v>19.2</v>
      </c>
      <c r="Q538">
        <v>13.4</v>
      </c>
      <c r="R538">
        <v>25</v>
      </c>
      <c r="U538">
        <v>25</v>
      </c>
      <c r="V538">
        <v>120</v>
      </c>
      <c r="X538" t="s">
        <v>136</v>
      </c>
      <c r="Y538" t="s">
        <v>49</v>
      </c>
      <c r="Z538" t="s">
        <v>39</v>
      </c>
      <c r="AA538">
        <v>20210000</v>
      </c>
      <c r="AD538" t="s">
        <v>40</v>
      </c>
    </row>
    <row r="539" spans="1:30">
      <c r="A539">
        <f t="shared" si="24"/>
        <v>20210000</v>
      </c>
      <c r="B539" t="str">
        <f t="shared" si="25"/>
        <v>Lewisham90638Persons18+ yrs</v>
      </c>
      <c r="C539" t="str">
        <f t="shared" si="26"/>
        <v>LewishamSocial Isolation: percentage of adult carers who have as much social contact as they would like2021/22Persons18+ yrs</v>
      </c>
      <c r="D539">
        <v>90638</v>
      </c>
      <c r="E539" t="s">
        <v>161</v>
      </c>
      <c r="F539" t="s">
        <v>30</v>
      </c>
      <c r="G539" t="s">
        <v>31</v>
      </c>
      <c r="H539" t="s">
        <v>84</v>
      </c>
      <c r="I539" t="s">
        <v>85</v>
      </c>
      <c r="J539" t="s">
        <v>34</v>
      </c>
      <c r="K539" t="s">
        <v>35</v>
      </c>
      <c r="L539" t="s">
        <v>135</v>
      </c>
      <c r="O539" t="s">
        <v>53</v>
      </c>
      <c r="W539" t="s">
        <v>137</v>
      </c>
      <c r="X539" t="s">
        <v>136</v>
      </c>
      <c r="Y539" t="s">
        <v>39</v>
      </c>
      <c r="Z539" t="s">
        <v>39</v>
      </c>
      <c r="AA539">
        <v>20210000</v>
      </c>
      <c r="AD539" t="s">
        <v>40</v>
      </c>
    </row>
    <row r="540" spans="1:30">
      <c r="A540">
        <f t="shared" si="24"/>
        <v>20210000</v>
      </c>
      <c r="B540" t="str">
        <f t="shared" si="25"/>
        <v>Hackney90638Persons18+ yrs</v>
      </c>
      <c r="C540" t="str">
        <f t="shared" si="26"/>
        <v>HackneySocial Isolation: percentage of adult carers who have as much social contact as they would like2021/22Persons18+ yrs</v>
      </c>
      <c r="D540">
        <v>90638</v>
      </c>
      <c r="E540" t="s">
        <v>161</v>
      </c>
      <c r="F540" t="s">
        <v>30</v>
      </c>
      <c r="G540" t="s">
        <v>31</v>
      </c>
      <c r="H540" t="s">
        <v>101</v>
      </c>
      <c r="I540" t="s">
        <v>102</v>
      </c>
      <c r="J540" t="s">
        <v>34</v>
      </c>
      <c r="K540" t="s">
        <v>35</v>
      </c>
      <c r="L540" t="s">
        <v>135</v>
      </c>
      <c r="O540" t="s">
        <v>53</v>
      </c>
      <c r="W540" t="s">
        <v>137</v>
      </c>
      <c r="X540" t="s">
        <v>136</v>
      </c>
      <c r="Y540" t="s">
        <v>39</v>
      </c>
      <c r="Z540" t="s">
        <v>39</v>
      </c>
      <c r="AA540">
        <v>20210000</v>
      </c>
      <c r="AD540" t="s">
        <v>40</v>
      </c>
    </row>
    <row r="541" spans="1:30">
      <c r="A541">
        <f t="shared" si="24"/>
        <v>20170000</v>
      </c>
      <c r="B541" t="str">
        <f t="shared" si="25"/>
        <v>Richmond91891Persons65+ yrs</v>
      </c>
      <c r="C541" t="str">
        <f t="shared" si="26"/>
        <v>RichmondDementia: Recorded prevalence (aged 65 years and over)2017Persons65+ yrs</v>
      </c>
      <c r="D541">
        <v>91891</v>
      </c>
      <c r="E541" t="s">
        <v>162</v>
      </c>
      <c r="F541" t="s">
        <v>30</v>
      </c>
      <c r="G541" t="s">
        <v>31</v>
      </c>
      <c r="H541" t="s">
        <v>32</v>
      </c>
      <c r="I541" t="s">
        <v>33</v>
      </c>
      <c r="J541" t="s">
        <v>163</v>
      </c>
      <c r="K541" t="s">
        <v>35</v>
      </c>
      <c r="L541" t="s">
        <v>36</v>
      </c>
      <c r="O541" t="s">
        <v>164</v>
      </c>
      <c r="P541">
        <v>4.3</v>
      </c>
      <c r="Q541">
        <v>4.0848950576281604</v>
      </c>
      <c r="R541">
        <v>4.5224145820537602</v>
      </c>
      <c r="U541">
        <v>1420</v>
      </c>
      <c r="V541">
        <v>33036</v>
      </c>
      <c r="Y541" t="s">
        <v>42</v>
      </c>
      <c r="Z541" t="s">
        <v>39</v>
      </c>
      <c r="AA541">
        <v>20170000</v>
      </c>
      <c r="AD541" t="s">
        <v>40</v>
      </c>
    </row>
    <row r="542" spans="1:30">
      <c r="A542">
        <f t="shared" si="24"/>
        <v>20180000</v>
      </c>
      <c r="B542" t="str">
        <f t="shared" si="25"/>
        <v>Richmond91891Persons65+ yrs</v>
      </c>
      <c r="C542" t="str">
        <f t="shared" si="26"/>
        <v>RichmondDementia: Recorded prevalence (aged 65 years and over)2018Persons65+ yrs</v>
      </c>
      <c r="D542">
        <v>91891</v>
      </c>
      <c r="E542" t="s">
        <v>162</v>
      </c>
      <c r="F542" t="s">
        <v>30</v>
      </c>
      <c r="G542" t="s">
        <v>31</v>
      </c>
      <c r="H542" t="s">
        <v>32</v>
      </c>
      <c r="I542" t="s">
        <v>33</v>
      </c>
      <c r="J542" t="s">
        <v>163</v>
      </c>
      <c r="K542" t="s">
        <v>35</v>
      </c>
      <c r="L542" t="s">
        <v>36</v>
      </c>
      <c r="O542" t="s">
        <v>165</v>
      </c>
      <c r="P542">
        <v>4.38</v>
      </c>
      <c r="Q542">
        <v>4.1662584088829098</v>
      </c>
      <c r="R542">
        <v>4.6028538645500197</v>
      </c>
      <c r="U542">
        <v>1479</v>
      </c>
      <c r="V542">
        <v>33772</v>
      </c>
      <c r="Y542" t="s">
        <v>42</v>
      </c>
      <c r="Z542" t="s">
        <v>39</v>
      </c>
      <c r="AA542">
        <v>20180000</v>
      </c>
      <c r="AD542" t="s">
        <v>40</v>
      </c>
    </row>
    <row r="543" spans="1:30">
      <c r="A543">
        <f t="shared" si="24"/>
        <v>20190000</v>
      </c>
      <c r="B543" t="str">
        <f t="shared" si="25"/>
        <v>Richmond91891Persons65+ yrs</v>
      </c>
      <c r="C543" t="str">
        <f t="shared" si="26"/>
        <v>RichmondDementia: Recorded prevalence (aged 65 years and over)2019Persons65+ yrs</v>
      </c>
      <c r="D543">
        <v>91891</v>
      </c>
      <c r="E543" t="s">
        <v>162</v>
      </c>
      <c r="F543" t="s">
        <v>30</v>
      </c>
      <c r="G543" t="s">
        <v>31</v>
      </c>
      <c r="H543" t="s">
        <v>32</v>
      </c>
      <c r="I543" t="s">
        <v>33</v>
      </c>
      <c r="J543" t="s">
        <v>163</v>
      </c>
      <c r="K543" t="s">
        <v>35</v>
      </c>
      <c r="L543" t="s">
        <v>36</v>
      </c>
      <c r="O543" t="s">
        <v>166</v>
      </c>
      <c r="P543">
        <v>4.37</v>
      </c>
      <c r="Q543">
        <v>4.1619846021544298</v>
      </c>
      <c r="R543">
        <v>4.5934236259723704</v>
      </c>
      <c r="U543">
        <v>1510</v>
      </c>
      <c r="V543">
        <v>34533</v>
      </c>
      <c r="Y543" t="s">
        <v>42</v>
      </c>
      <c r="Z543" t="s">
        <v>39</v>
      </c>
      <c r="AA543">
        <v>20190000</v>
      </c>
      <c r="AD543" t="s">
        <v>40</v>
      </c>
    </row>
    <row r="544" spans="1:30">
      <c r="A544">
        <f t="shared" si="24"/>
        <v>20170000</v>
      </c>
      <c r="B544" t="str">
        <f t="shared" si="25"/>
        <v>England91891Persons65+ yrs</v>
      </c>
      <c r="C544" t="str">
        <f t="shared" si="26"/>
        <v>EnglandDementia: Recorded prevalence (aged 65 years and over)2017Persons65+ yrs</v>
      </c>
      <c r="D544">
        <v>91891</v>
      </c>
      <c r="E544" t="s">
        <v>162</v>
      </c>
      <c r="F544" t="s">
        <v>30</v>
      </c>
      <c r="G544" t="s">
        <v>31</v>
      </c>
      <c r="H544" t="s">
        <v>30</v>
      </c>
      <c r="I544" t="s">
        <v>31</v>
      </c>
      <c r="J544" t="s">
        <v>31</v>
      </c>
      <c r="K544" t="s">
        <v>35</v>
      </c>
      <c r="L544" t="s">
        <v>36</v>
      </c>
      <c r="O544" t="s">
        <v>164</v>
      </c>
      <c r="P544">
        <v>4.33</v>
      </c>
      <c r="Q544">
        <v>4.3208912607112202</v>
      </c>
      <c r="R544">
        <v>4.3458905394858904</v>
      </c>
      <c r="U544">
        <v>441687</v>
      </c>
      <c r="V544">
        <v>10192682</v>
      </c>
      <c r="Y544" t="s">
        <v>42</v>
      </c>
      <c r="Z544" t="s">
        <v>39</v>
      </c>
      <c r="AA544">
        <v>20170000</v>
      </c>
      <c r="AD544" t="s">
        <v>40</v>
      </c>
    </row>
    <row r="545" spans="1:30">
      <c r="A545">
        <f t="shared" si="24"/>
        <v>20180000</v>
      </c>
      <c r="B545" t="str">
        <f t="shared" si="25"/>
        <v>England91891Persons65+ yrs</v>
      </c>
      <c r="C545" t="str">
        <f t="shared" si="26"/>
        <v>EnglandDementia: Recorded prevalence (aged 65 years and over)2018Persons65+ yrs</v>
      </c>
      <c r="D545">
        <v>91891</v>
      </c>
      <c r="E545" t="s">
        <v>162</v>
      </c>
      <c r="F545" t="s">
        <v>30</v>
      </c>
      <c r="G545" t="s">
        <v>31</v>
      </c>
      <c r="H545" t="s">
        <v>30</v>
      </c>
      <c r="I545" t="s">
        <v>31</v>
      </c>
      <c r="J545" t="s">
        <v>31</v>
      </c>
      <c r="K545" t="s">
        <v>35</v>
      </c>
      <c r="L545" t="s">
        <v>36</v>
      </c>
      <c r="O545" t="s">
        <v>165</v>
      </c>
      <c r="P545">
        <v>4.32</v>
      </c>
      <c r="Q545">
        <v>4.3114585937691601</v>
      </c>
      <c r="R545">
        <v>4.3362243005666103</v>
      </c>
      <c r="U545">
        <v>448121</v>
      </c>
      <c r="V545">
        <v>10363996</v>
      </c>
      <c r="W545" t="s">
        <v>137</v>
      </c>
      <c r="Y545" t="s">
        <v>42</v>
      </c>
      <c r="Z545" t="s">
        <v>39</v>
      </c>
      <c r="AA545">
        <v>20180000</v>
      </c>
      <c r="AD545" t="s">
        <v>40</v>
      </c>
    </row>
    <row r="546" spans="1:30">
      <c r="A546">
        <f t="shared" si="24"/>
        <v>20190000</v>
      </c>
      <c r="B546" t="str">
        <f t="shared" si="25"/>
        <v>England91891Persons65+ yrs</v>
      </c>
      <c r="C546" t="str">
        <f t="shared" si="26"/>
        <v>EnglandDementia: Recorded prevalence (aged 65 years and over)2019Persons65+ yrs</v>
      </c>
      <c r="D546">
        <v>91891</v>
      </c>
      <c r="E546" t="s">
        <v>162</v>
      </c>
      <c r="F546" t="s">
        <v>30</v>
      </c>
      <c r="G546" t="s">
        <v>31</v>
      </c>
      <c r="H546" t="s">
        <v>30</v>
      </c>
      <c r="I546" t="s">
        <v>31</v>
      </c>
      <c r="J546" t="s">
        <v>31</v>
      </c>
      <c r="K546" t="s">
        <v>35</v>
      </c>
      <c r="L546" t="s">
        <v>36</v>
      </c>
      <c r="O546" t="s">
        <v>166</v>
      </c>
      <c r="P546">
        <v>4.34</v>
      </c>
      <c r="Q546">
        <v>4.3241619953799999</v>
      </c>
      <c r="R546">
        <v>4.34875701389001</v>
      </c>
      <c r="U546">
        <v>456958</v>
      </c>
      <c r="V546">
        <v>10537623</v>
      </c>
      <c r="W546" t="s">
        <v>137</v>
      </c>
      <c r="Y546" t="s">
        <v>42</v>
      </c>
      <c r="Z546" t="s">
        <v>39</v>
      </c>
      <c r="AA546">
        <v>20190000</v>
      </c>
      <c r="AD546" t="s">
        <v>40</v>
      </c>
    </row>
    <row r="547" spans="1:30">
      <c r="A547">
        <f t="shared" si="24"/>
        <v>20200000</v>
      </c>
      <c r="B547" t="str">
        <f t="shared" si="25"/>
        <v>England91891Persons65+ yrs</v>
      </c>
      <c r="C547" t="str">
        <f t="shared" si="26"/>
        <v>EnglandDementia: Recorded prevalence (aged 65 years and over)2020Persons65+ yrs</v>
      </c>
      <c r="D547">
        <v>91891</v>
      </c>
      <c r="E547" t="s">
        <v>162</v>
      </c>
      <c r="F547" t="s">
        <v>30</v>
      </c>
      <c r="G547" t="s">
        <v>31</v>
      </c>
      <c r="H547" t="s">
        <v>30</v>
      </c>
      <c r="I547" t="s">
        <v>31</v>
      </c>
      <c r="J547" t="s">
        <v>31</v>
      </c>
      <c r="K547" t="s">
        <v>35</v>
      </c>
      <c r="L547" t="s">
        <v>36</v>
      </c>
      <c r="O547" t="s">
        <v>167</v>
      </c>
      <c r="P547">
        <v>3.97</v>
      </c>
      <c r="Q547">
        <v>3.96301387538155</v>
      </c>
      <c r="R547">
        <v>3.9864898202954602</v>
      </c>
      <c r="U547">
        <v>422973</v>
      </c>
      <c r="V547">
        <v>10641539</v>
      </c>
      <c r="W547" t="s">
        <v>137</v>
      </c>
      <c r="X547" t="s">
        <v>136</v>
      </c>
      <c r="Y547" t="s">
        <v>42</v>
      </c>
      <c r="Z547" t="s">
        <v>39</v>
      </c>
      <c r="AA547">
        <v>20200000</v>
      </c>
      <c r="AD547" t="s">
        <v>40</v>
      </c>
    </row>
    <row r="548" spans="1:30">
      <c r="A548">
        <f t="shared" si="24"/>
        <v>20170000</v>
      </c>
      <c r="B548" t="str">
        <f t="shared" si="25"/>
        <v>London91891Persons65+ yrs</v>
      </c>
      <c r="C548" t="str">
        <f t="shared" si="26"/>
        <v>LondonDementia: Recorded prevalence (aged 65 years and over)2017Persons65+ yrs</v>
      </c>
      <c r="D548">
        <v>91891</v>
      </c>
      <c r="E548" t="s">
        <v>162</v>
      </c>
      <c r="F548" t="s">
        <v>30</v>
      </c>
      <c r="G548" t="s">
        <v>31</v>
      </c>
      <c r="H548" t="s">
        <v>56</v>
      </c>
      <c r="I548" t="s">
        <v>57</v>
      </c>
      <c r="J548" t="s">
        <v>58</v>
      </c>
      <c r="K548" t="s">
        <v>35</v>
      </c>
      <c r="L548" t="s">
        <v>36</v>
      </c>
      <c r="O548" t="s">
        <v>164</v>
      </c>
      <c r="P548">
        <v>4.5</v>
      </c>
      <c r="Q548">
        <v>4.4560726362595799</v>
      </c>
      <c r="R548">
        <v>4.5347173323346004</v>
      </c>
      <c r="U548">
        <v>47946</v>
      </c>
      <c r="V548">
        <v>1066597</v>
      </c>
      <c r="Y548" t="s">
        <v>168</v>
      </c>
      <c r="Z548" t="s">
        <v>39</v>
      </c>
      <c r="AA548">
        <v>20170000</v>
      </c>
      <c r="AD548" t="s">
        <v>40</v>
      </c>
    </row>
    <row r="549" spans="1:30">
      <c r="A549">
        <f t="shared" si="24"/>
        <v>20180000</v>
      </c>
      <c r="B549" t="str">
        <f t="shared" si="25"/>
        <v>London91891Persons65+ yrs</v>
      </c>
      <c r="C549" t="str">
        <f t="shared" si="26"/>
        <v>LondonDementia: Recorded prevalence (aged 65 years and over)2018Persons65+ yrs</v>
      </c>
      <c r="D549">
        <v>91891</v>
      </c>
      <c r="E549" t="s">
        <v>162</v>
      </c>
      <c r="F549" t="s">
        <v>30</v>
      </c>
      <c r="G549" t="s">
        <v>31</v>
      </c>
      <c r="H549" t="s">
        <v>56</v>
      </c>
      <c r="I549" t="s">
        <v>57</v>
      </c>
      <c r="J549" t="s">
        <v>58</v>
      </c>
      <c r="K549" t="s">
        <v>35</v>
      </c>
      <c r="L549" t="s">
        <v>36</v>
      </c>
      <c r="O549" t="s">
        <v>165</v>
      </c>
      <c r="P549">
        <v>4.5</v>
      </c>
      <c r="Q549">
        <v>4.4646105743323803</v>
      </c>
      <c r="R549">
        <v>4.5427056419179204</v>
      </c>
      <c r="U549">
        <v>48798</v>
      </c>
      <c r="V549">
        <v>1083558</v>
      </c>
      <c r="W549" t="s">
        <v>137</v>
      </c>
      <c r="Y549" t="s">
        <v>168</v>
      </c>
      <c r="Z549" t="s">
        <v>39</v>
      </c>
      <c r="AA549">
        <v>20180000</v>
      </c>
      <c r="AD549" t="s">
        <v>40</v>
      </c>
    </row>
    <row r="550" spans="1:30">
      <c r="A550">
        <f t="shared" si="24"/>
        <v>20190000</v>
      </c>
      <c r="B550" t="str">
        <f t="shared" si="25"/>
        <v>London91891Persons65+ yrs</v>
      </c>
      <c r="C550" t="str">
        <f t="shared" si="26"/>
        <v>LondonDementia: Recorded prevalence (aged 65 years and over)2019Persons65+ yrs</v>
      </c>
      <c r="D550">
        <v>91891</v>
      </c>
      <c r="E550" t="s">
        <v>162</v>
      </c>
      <c r="F550" t="s">
        <v>30</v>
      </c>
      <c r="G550" t="s">
        <v>31</v>
      </c>
      <c r="H550" t="s">
        <v>56</v>
      </c>
      <c r="I550" t="s">
        <v>57</v>
      </c>
      <c r="J550" t="s">
        <v>58</v>
      </c>
      <c r="K550" t="s">
        <v>35</v>
      </c>
      <c r="L550" t="s">
        <v>36</v>
      </c>
      <c r="O550" t="s">
        <v>166</v>
      </c>
      <c r="P550">
        <v>4.54</v>
      </c>
      <c r="Q550">
        <v>4.5019951270638403</v>
      </c>
      <c r="R550">
        <v>4.5797362041744396</v>
      </c>
      <c r="U550">
        <v>50041</v>
      </c>
      <c r="V550">
        <v>1102053</v>
      </c>
      <c r="W550" t="s">
        <v>137</v>
      </c>
      <c r="Y550" t="s">
        <v>168</v>
      </c>
      <c r="Z550" t="s">
        <v>39</v>
      </c>
      <c r="AA550">
        <v>20190000</v>
      </c>
      <c r="AD550" t="s">
        <v>40</v>
      </c>
    </row>
    <row r="551" spans="1:30">
      <c r="A551">
        <f t="shared" si="24"/>
        <v>20200000</v>
      </c>
      <c r="B551" t="str">
        <f t="shared" si="25"/>
        <v>London91891Persons65+ yrs</v>
      </c>
      <c r="C551" t="str">
        <f t="shared" si="26"/>
        <v>LondonDementia: Recorded prevalence (aged 65 years and over)2020Persons65+ yrs</v>
      </c>
      <c r="D551">
        <v>91891</v>
      </c>
      <c r="E551" t="s">
        <v>162</v>
      </c>
      <c r="F551" t="s">
        <v>30</v>
      </c>
      <c r="G551" t="s">
        <v>31</v>
      </c>
      <c r="H551" t="s">
        <v>56</v>
      </c>
      <c r="I551" t="s">
        <v>57</v>
      </c>
      <c r="J551" t="s">
        <v>58</v>
      </c>
      <c r="K551" t="s">
        <v>35</v>
      </c>
      <c r="L551" t="s">
        <v>36</v>
      </c>
      <c r="O551" t="s">
        <v>167</v>
      </c>
      <c r="P551">
        <v>4.17</v>
      </c>
      <c r="Q551">
        <v>4.1379459675164396</v>
      </c>
      <c r="R551">
        <v>4.2120624499741401</v>
      </c>
      <c r="U551">
        <v>46719</v>
      </c>
      <c r="V551">
        <v>1119059</v>
      </c>
      <c r="W551" t="s">
        <v>137</v>
      </c>
      <c r="X551" t="s">
        <v>136</v>
      </c>
      <c r="Y551" t="s">
        <v>168</v>
      </c>
      <c r="Z551" t="s">
        <v>39</v>
      </c>
      <c r="AA551">
        <v>20200000</v>
      </c>
      <c r="AD551" t="s">
        <v>40</v>
      </c>
    </row>
    <row r="552" spans="1:30">
      <c r="A552">
        <f t="shared" si="24"/>
        <v>20200000</v>
      </c>
      <c r="B552" t="str">
        <f t="shared" si="25"/>
        <v>Enfield91891Persons65+ yrs</v>
      </c>
      <c r="C552" t="str">
        <f t="shared" si="26"/>
        <v>EnfieldDementia: Recorded prevalence (aged 65 years and over)2020Persons65+ yrs</v>
      </c>
      <c r="D552">
        <v>91891</v>
      </c>
      <c r="E552" t="s">
        <v>162</v>
      </c>
      <c r="F552" t="s">
        <v>30</v>
      </c>
      <c r="G552" t="s">
        <v>31</v>
      </c>
      <c r="H552" t="s">
        <v>120</v>
      </c>
      <c r="I552" t="s">
        <v>121</v>
      </c>
      <c r="J552" t="s">
        <v>163</v>
      </c>
      <c r="K552" t="s">
        <v>35</v>
      </c>
      <c r="L552" t="s">
        <v>36</v>
      </c>
      <c r="O552">
        <v>2020</v>
      </c>
      <c r="P552">
        <v>5.3373928171989604</v>
      </c>
      <c r="Q552">
        <v>5.0971207688478302</v>
      </c>
      <c r="R552">
        <v>5.5883240610817797</v>
      </c>
      <c r="U552">
        <v>1718</v>
      </c>
      <c r="V552">
        <v>32188</v>
      </c>
      <c r="X552" t="s">
        <v>136</v>
      </c>
      <c r="Y552" t="s">
        <v>168</v>
      </c>
      <c r="Z552" t="s">
        <v>39</v>
      </c>
      <c r="AA552">
        <v>20200000</v>
      </c>
      <c r="AD552" t="s">
        <v>40</v>
      </c>
    </row>
    <row r="553" spans="1:30">
      <c r="A553">
        <f t="shared" si="24"/>
        <v>20200000</v>
      </c>
      <c r="B553" t="str">
        <f t="shared" si="25"/>
        <v>Camden91891Persons65+ yrs</v>
      </c>
      <c r="C553" t="str">
        <f t="shared" si="26"/>
        <v>CamdenDementia: Recorded prevalence (aged 65 years and over)2020Persons65+ yrs</v>
      </c>
      <c r="D553">
        <v>91891</v>
      </c>
      <c r="E553" t="s">
        <v>162</v>
      </c>
      <c r="F553" t="s">
        <v>30</v>
      </c>
      <c r="G553" t="s">
        <v>31</v>
      </c>
      <c r="H553" t="s">
        <v>72</v>
      </c>
      <c r="I553" t="s">
        <v>73</v>
      </c>
      <c r="J553" t="s">
        <v>163</v>
      </c>
      <c r="K553" t="s">
        <v>35</v>
      </c>
      <c r="L553" t="s">
        <v>36</v>
      </c>
      <c r="O553">
        <v>2020</v>
      </c>
      <c r="P553">
        <v>4.8833545870527297</v>
      </c>
      <c r="Q553">
        <v>4.6310954010702599</v>
      </c>
      <c r="R553">
        <v>5.1486127054521296</v>
      </c>
      <c r="U553">
        <v>1302</v>
      </c>
      <c r="V553">
        <v>26662</v>
      </c>
      <c r="X553" t="s">
        <v>136</v>
      </c>
      <c r="Y553" t="s">
        <v>168</v>
      </c>
      <c r="Z553" t="s">
        <v>39</v>
      </c>
      <c r="AA553">
        <v>20200000</v>
      </c>
      <c r="AD553" t="s">
        <v>40</v>
      </c>
    </row>
    <row r="554" spans="1:30">
      <c r="A554">
        <f t="shared" si="24"/>
        <v>20200000</v>
      </c>
      <c r="B554" t="str">
        <f t="shared" si="25"/>
        <v>Islington91891Persons65+ yrs</v>
      </c>
      <c r="C554" t="str">
        <f t="shared" si="26"/>
        <v>IslingtonDementia: Recorded prevalence (aged 65 years and over)2020Persons65+ yrs</v>
      </c>
      <c r="D554">
        <v>91891</v>
      </c>
      <c r="E554" t="s">
        <v>162</v>
      </c>
      <c r="F554" t="s">
        <v>30</v>
      </c>
      <c r="G554" t="s">
        <v>31</v>
      </c>
      <c r="H554" t="s">
        <v>74</v>
      </c>
      <c r="I554" t="s">
        <v>75</v>
      </c>
      <c r="J554" t="s">
        <v>163</v>
      </c>
      <c r="K554" t="s">
        <v>35</v>
      </c>
      <c r="L554" t="s">
        <v>36</v>
      </c>
      <c r="O554">
        <v>2020</v>
      </c>
      <c r="P554">
        <v>4.7467548994655102</v>
      </c>
      <c r="Q554">
        <v>4.4826124115739798</v>
      </c>
      <c r="R554">
        <v>5.0256433069833299</v>
      </c>
      <c r="U554">
        <v>1119</v>
      </c>
      <c r="V554">
        <v>23574</v>
      </c>
      <c r="X554" t="s">
        <v>136</v>
      </c>
      <c r="Y554" t="s">
        <v>168</v>
      </c>
      <c r="Z554" t="s">
        <v>39</v>
      </c>
      <c r="AA554">
        <v>20200000</v>
      </c>
      <c r="AD554" t="s">
        <v>40</v>
      </c>
    </row>
    <row r="555" spans="1:30">
      <c r="A555">
        <f t="shared" si="24"/>
        <v>20200000</v>
      </c>
      <c r="B555" t="str">
        <f t="shared" si="25"/>
        <v>Wandsworth91891Persons65+ yrs</v>
      </c>
      <c r="C555" t="str">
        <f t="shared" si="26"/>
        <v>WandsworthDementia: Recorded prevalence (aged 65 years and over)2020Persons65+ yrs</v>
      </c>
      <c r="D555">
        <v>91891</v>
      </c>
      <c r="E555" t="s">
        <v>162</v>
      </c>
      <c r="F555" t="s">
        <v>30</v>
      </c>
      <c r="G555" t="s">
        <v>31</v>
      </c>
      <c r="H555" t="s">
        <v>76</v>
      </c>
      <c r="I555" t="s">
        <v>77</v>
      </c>
      <c r="J555" t="s">
        <v>163</v>
      </c>
      <c r="K555" t="s">
        <v>35</v>
      </c>
      <c r="L555" t="s">
        <v>36</v>
      </c>
      <c r="O555">
        <v>2020</v>
      </c>
      <c r="P555">
        <v>4.7171914182223498</v>
      </c>
      <c r="Q555">
        <v>4.5026596751331498</v>
      </c>
      <c r="R555">
        <v>4.94141574574288</v>
      </c>
      <c r="U555">
        <v>1693</v>
      </c>
      <c r="V555">
        <v>35890</v>
      </c>
      <c r="X555" t="s">
        <v>136</v>
      </c>
      <c r="Y555" t="s">
        <v>168</v>
      </c>
      <c r="Z555" t="s">
        <v>39</v>
      </c>
      <c r="AA555">
        <v>20200000</v>
      </c>
      <c r="AD555" t="s">
        <v>40</v>
      </c>
    </row>
    <row r="556" spans="1:30">
      <c r="A556">
        <f t="shared" si="24"/>
        <v>20200000</v>
      </c>
      <c r="B556" t="str">
        <f t="shared" si="25"/>
        <v>Sutton91891Persons65+ yrs</v>
      </c>
      <c r="C556" t="str">
        <f t="shared" si="26"/>
        <v>SuttonDementia: Recorded prevalence (aged 65 years and over)2020Persons65+ yrs</v>
      </c>
      <c r="D556">
        <v>91891</v>
      </c>
      <c r="E556" t="s">
        <v>162</v>
      </c>
      <c r="F556" t="s">
        <v>30</v>
      </c>
      <c r="G556" t="s">
        <v>31</v>
      </c>
      <c r="H556" t="s">
        <v>89</v>
      </c>
      <c r="I556" t="s">
        <v>90</v>
      </c>
      <c r="J556" t="s">
        <v>163</v>
      </c>
      <c r="K556" t="s">
        <v>35</v>
      </c>
      <c r="L556" t="s">
        <v>36</v>
      </c>
      <c r="O556">
        <v>2020</v>
      </c>
      <c r="P556">
        <v>4.6638931464856599</v>
      </c>
      <c r="Q556">
        <v>4.4381437813520401</v>
      </c>
      <c r="R556">
        <v>4.9005365566663901</v>
      </c>
      <c r="U556">
        <v>1491</v>
      </c>
      <c r="V556">
        <v>31969</v>
      </c>
      <c r="X556" t="s">
        <v>136</v>
      </c>
      <c r="Y556" t="s">
        <v>168</v>
      </c>
      <c r="Z556" t="s">
        <v>39</v>
      </c>
      <c r="AA556">
        <v>20200000</v>
      </c>
      <c r="AD556" t="s">
        <v>40</v>
      </c>
    </row>
    <row r="557" spans="1:30">
      <c r="A557">
        <f t="shared" si="24"/>
        <v>20200000</v>
      </c>
      <c r="B557" t="str">
        <f t="shared" si="25"/>
        <v>Barnet91891Persons65+ yrs</v>
      </c>
      <c r="C557" t="str">
        <f t="shared" si="26"/>
        <v>BarnetDementia: Recorded prevalence (aged 65 years and over)2020Persons65+ yrs</v>
      </c>
      <c r="D557">
        <v>91891</v>
      </c>
      <c r="E557" t="s">
        <v>162</v>
      </c>
      <c r="F557" t="s">
        <v>30</v>
      </c>
      <c r="G557" t="s">
        <v>31</v>
      </c>
      <c r="H557" t="s">
        <v>93</v>
      </c>
      <c r="I557" t="s">
        <v>94</v>
      </c>
      <c r="J557" t="s">
        <v>163</v>
      </c>
      <c r="K557" t="s">
        <v>35</v>
      </c>
      <c r="L557" t="s">
        <v>36</v>
      </c>
      <c r="O557">
        <v>2020</v>
      </c>
      <c r="P557">
        <v>4.5885328836425003</v>
      </c>
      <c r="Q557">
        <v>4.42304806367647</v>
      </c>
      <c r="R557">
        <v>4.7599008395613902</v>
      </c>
      <c r="U557">
        <v>2721</v>
      </c>
      <c r="V557">
        <v>59300</v>
      </c>
      <c r="W557" t="s">
        <v>137</v>
      </c>
      <c r="X557" t="s">
        <v>136</v>
      </c>
      <c r="Y557" t="s">
        <v>168</v>
      </c>
      <c r="Z557" t="s">
        <v>39</v>
      </c>
      <c r="AA557">
        <v>20200000</v>
      </c>
      <c r="AD557" t="s">
        <v>40</v>
      </c>
    </row>
    <row r="558" spans="1:30">
      <c r="A558">
        <f t="shared" si="24"/>
        <v>20200000</v>
      </c>
      <c r="B558" t="str">
        <f t="shared" si="25"/>
        <v>Croydon91891Persons65+ yrs</v>
      </c>
      <c r="C558" t="str">
        <f t="shared" si="26"/>
        <v>CroydonDementia: Recorded prevalence (aged 65 years and over)2020Persons65+ yrs</v>
      </c>
      <c r="D558">
        <v>91891</v>
      </c>
      <c r="E558" t="s">
        <v>162</v>
      </c>
      <c r="F558" t="s">
        <v>30</v>
      </c>
      <c r="G558" t="s">
        <v>31</v>
      </c>
      <c r="H558" t="s">
        <v>110</v>
      </c>
      <c r="I558" t="s">
        <v>111</v>
      </c>
      <c r="J558" t="s">
        <v>163</v>
      </c>
      <c r="K558" t="s">
        <v>35</v>
      </c>
      <c r="L558" t="s">
        <v>36</v>
      </c>
      <c r="O558">
        <v>2020</v>
      </c>
      <c r="P558">
        <v>4.5136243242262601</v>
      </c>
      <c r="Q558">
        <v>4.3434629456617904</v>
      </c>
      <c r="R558">
        <v>4.6901251629944101</v>
      </c>
      <c r="U558">
        <v>2488</v>
      </c>
      <c r="V558">
        <v>55122</v>
      </c>
      <c r="X558" t="s">
        <v>136</v>
      </c>
      <c r="Y558" t="s">
        <v>168</v>
      </c>
      <c r="Z558" t="s">
        <v>39</v>
      </c>
      <c r="AA558">
        <v>20200000</v>
      </c>
      <c r="AD558" t="s">
        <v>40</v>
      </c>
    </row>
    <row r="559" spans="1:30">
      <c r="A559">
        <f t="shared" si="24"/>
        <v>20200000</v>
      </c>
      <c r="B559" t="str">
        <f t="shared" si="25"/>
        <v>Lambeth91891Persons65+ yrs</v>
      </c>
      <c r="C559" t="str">
        <f t="shared" si="26"/>
        <v>LambethDementia: Recorded prevalence (aged 65 years and over)2020Persons65+ yrs</v>
      </c>
      <c r="D559">
        <v>91891</v>
      </c>
      <c r="E559" t="s">
        <v>162</v>
      </c>
      <c r="F559" t="s">
        <v>30</v>
      </c>
      <c r="G559" t="s">
        <v>31</v>
      </c>
      <c r="H559" t="s">
        <v>91</v>
      </c>
      <c r="I559" t="s">
        <v>92</v>
      </c>
      <c r="J559" t="s">
        <v>163</v>
      </c>
      <c r="K559" t="s">
        <v>35</v>
      </c>
      <c r="L559" t="s">
        <v>36</v>
      </c>
      <c r="O559">
        <v>2020</v>
      </c>
      <c r="P559">
        <v>4.4984199764545503</v>
      </c>
      <c r="Q559">
        <v>4.2776678241788497</v>
      </c>
      <c r="R559">
        <v>4.7300012783721597</v>
      </c>
      <c r="U559">
        <v>1452</v>
      </c>
      <c r="V559">
        <v>32278</v>
      </c>
      <c r="X559" t="s">
        <v>136</v>
      </c>
      <c r="Y559" t="s">
        <v>168</v>
      </c>
      <c r="Z559" t="s">
        <v>39</v>
      </c>
      <c r="AA559">
        <v>20200000</v>
      </c>
      <c r="AD559" t="s">
        <v>40</v>
      </c>
    </row>
    <row r="560" spans="1:30">
      <c r="A560">
        <f t="shared" si="24"/>
        <v>20200000</v>
      </c>
      <c r="B560" t="str">
        <f t="shared" si="25"/>
        <v>Bromley91891Persons65+ yrs</v>
      </c>
      <c r="C560" t="str">
        <f t="shared" si="26"/>
        <v>BromleyDementia: Recorded prevalence (aged 65 years and over)2020Persons65+ yrs</v>
      </c>
      <c r="D560">
        <v>91891</v>
      </c>
      <c r="E560" t="s">
        <v>162</v>
      </c>
      <c r="F560" t="s">
        <v>30</v>
      </c>
      <c r="G560" t="s">
        <v>31</v>
      </c>
      <c r="H560" t="s">
        <v>78</v>
      </c>
      <c r="I560" t="s">
        <v>79</v>
      </c>
      <c r="J560" t="s">
        <v>163</v>
      </c>
      <c r="K560" t="s">
        <v>35</v>
      </c>
      <c r="L560" t="s">
        <v>36</v>
      </c>
      <c r="O560">
        <v>2020</v>
      </c>
      <c r="P560">
        <v>4.4347981016861304</v>
      </c>
      <c r="Q560">
        <v>4.2752249010644299</v>
      </c>
      <c r="R560">
        <v>4.60004116921428</v>
      </c>
      <c r="U560">
        <v>2738</v>
      </c>
      <c r="V560">
        <v>61739</v>
      </c>
      <c r="X560" t="s">
        <v>136</v>
      </c>
      <c r="Y560" t="s">
        <v>168</v>
      </c>
      <c r="Z560" t="s">
        <v>39</v>
      </c>
      <c r="AA560">
        <v>20200000</v>
      </c>
      <c r="AD560" t="s">
        <v>40</v>
      </c>
    </row>
    <row r="561" spans="1:30">
      <c r="A561">
        <f t="shared" si="24"/>
        <v>20200000</v>
      </c>
      <c r="B561" t="str">
        <f t="shared" si="25"/>
        <v>Lewisham91891Persons65+ yrs</v>
      </c>
      <c r="C561" t="str">
        <f t="shared" si="26"/>
        <v>LewishamDementia: Recorded prevalence (aged 65 years and over)2020Persons65+ yrs</v>
      </c>
      <c r="D561">
        <v>91891</v>
      </c>
      <c r="E561" t="s">
        <v>162</v>
      </c>
      <c r="F561" t="s">
        <v>30</v>
      </c>
      <c r="G561" t="s">
        <v>31</v>
      </c>
      <c r="H561" t="s">
        <v>84</v>
      </c>
      <c r="I561" t="s">
        <v>85</v>
      </c>
      <c r="J561" t="s">
        <v>163</v>
      </c>
      <c r="K561" t="s">
        <v>35</v>
      </c>
      <c r="L561" t="s">
        <v>36</v>
      </c>
      <c r="O561">
        <v>2020</v>
      </c>
      <c r="P561">
        <v>4.2856700807624497</v>
      </c>
      <c r="Q561">
        <v>4.0702337515227303</v>
      </c>
      <c r="R561">
        <v>4.5119730649513601</v>
      </c>
      <c r="U561">
        <v>1385</v>
      </c>
      <c r="V561">
        <v>32317</v>
      </c>
      <c r="X561" t="s">
        <v>136</v>
      </c>
      <c r="Y561" t="s">
        <v>168</v>
      </c>
      <c r="Z561" t="s">
        <v>39</v>
      </c>
      <c r="AA561">
        <v>20200000</v>
      </c>
      <c r="AD561" t="s">
        <v>40</v>
      </c>
    </row>
    <row r="562" spans="1:30">
      <c r="A562">
        <f t="shared" si="24"/>
        <v>20200000</v>
      </c>
      <c r="B562" t="str">
        <f t="shared" si="25"/>
        <v>Ealing91891Persons65+ yrs</v>
      </c>
      <c r="C562" t="str">
        <f t="shared" si="26"/>
        <v>EalingDementia: Recorded prevalence (aged 65 years and over)2020Persons65+ yrs</v>
      </c>
      <c r="D562">
        <v>91891</v>
      </c>
      <c r="E562" t="s">
        <v>162</v>
      </c>
      <c r="F562" t="s">
        <v>30</v>
      </c>
      <c r="G562" t="s">
        <v>31</v>
      </c>
      <c r="H562" t="s">
        <v>62</v>
      </c>
      <c r="I562" t="s">
        <v>63</v>
      </c>
      <c r="J562" t="s">
        <v>163</v>
      </c>
      <c r="K562" t="s">
        <v>35</v>
      </c>
      <c r="L562" t="s">
        <v>36</v>
      </c>
      <c r="O562">
        <v>2020</v>
      </c>
      <c r="P562">
        <v>4.2436782523924199</v>
      </c>
      <c r="Q562">
        <v>4.0709174621715301</v>
      </c>
      <c r="R562">
        <v>4.4234325604345397</v>
      </c>
      <c r="U562">
        <v>2133</v>
      </c>
      <c r="V562">
        <v>50263</v>
      </c>
      <c r="X562" t="s">
        <v>136</v>
      </c>
      <c r="Y562" t="s">
        <v>168</v>
      </c>
      <c r="Z562" t="s">
        <v>39</v>
      </c>
      <c r="AA562">
        <v>20200000</v>
      </c>
      <c r="AD562" t="s">
        <v>40</v>
      </c>
    </row>
    <row r="563" spans="1:30">
      <c r="A563">
        <f t="shared" si="24"/>
        <v>20200000</v>
      </c>
      <c r="B563" t="str">
        <f t="shared" si="25"/>
        <v>Westminster91891Persons65+ yrs</v>
      </c>
      <c r="C563" t="str">
        <f t="shared" si="26"/>
        <v>WestminsterDementia: Recorded prevalence (aged 65 years and over)2020Persons65+ yrs</v>
      </c>
      <c r="D563">
        <v>91891</v>
      </c>
      <c r="E563" t="s">
        <v>162</v>
      </c>
      <c r="F563" t="s">
        <v>30</v>
      </c>
      <c r="G563" t="s">
        <v>31</v>
      </c>
      <c r="H563" t="s">
        <v>99</v>
      </c>
      <c r="I563" t="s">
        <v>100</v>
      </c>
      <c r="J563" t="s">
        <v>163</v>
      </c>
      <c r="K563" t="s">
        <v>35</v>
      </c>
      <c r="L563" t="s">
        <v>36</v>
      </c>
      <c r="O563">
        <v>2020</v>
      </c>
      <c r="P563">
        <v>4.2085740780369498</v>
      </c>
      <c r="Q563">
        <v>3.9797591443276201</v>
      </c>
      <c r="R563">
        <v>4.4499349693488401</v>
      </c>
      <c r="U563">
        <v>1180</v>
      </c>
      <c r="V563">
        <v>28038</v>
      </c>
      <c r="X563" t="s">
        <v>136</v>
      </c>
      <c r="Y563" t="s">
        <v>168</v>
      </c>
      <c r="Z563" t="s">
        <v>39</v>
      </c>
      <c r="AA563">
        <v>20200000</v>
      </c>
      <c r="AD563" t="s">
        <v>40</v>
      </c>
    </row>
    <row r="564" spans="1:30">
      <c r="A564">
        <f t="shared" si="24"/>
        <v>20200000</v>
      </c>
      <c r="B564" t="str">
        <f t="shared" si="25"/>
        <v>Bexley91891Persons65+ yrs</v>
      </c>
      <c r="C564" t="str">
        <f t="shared" si="26"/>
        <v>BexleyDementia: Recorded prevalence (aged 65 years and over)2020Persons65+ yrs</v>
      </c>
      <c r="D564">
        <v>91891</v>
      </c>
      <c r="E564" t="s">
        <v>162</v>
      </c>
      <c r="F564" t="s">
        <v>30</v>
      </c>
      <c r="G564" t="s">
        <v>31</v>
      </c>
      <c r="H564" t="s">
        <v>97</v>
      </c>
      <c r="I564" t="s">
        <v>98</v>
      </c>
      <c r="J564" t="s">
        <v>163</v>
      </c>
      <c r="K564" t="s">
        <v>35</v>
      </c>
      <c r="L564" t="s">
        <v>36</v>
      </c>
      <c r="O564">
        <v>2020</v>
      </c>
      <c r="P564">
        <v>4.2011271316694696</v>
      </c>
      <c r="Q564">
        <v>4.0111679857315199</v>
      </c>
      <c r="R564">
        <v>4.3996699462625797</v>
      </c>
      <c r="U564">
        <v>1722</v>
      </c>
      <c r="V564">
        <v>40989</v>
      </c>
      <c r="X564" t="s">
        <v>136</v>
      </c>
      <c r="Y564" t="s">
        <v>168</v>
      </c>
      <c r="Z564" t="s">
        <v>39</v>
      </c>
      <c r="AA564">
        <v>20200000</v>
      </c>
      <c r="AD564" t="s">
        <v>40</v>
      </c>
    </row>
    <row r="565" spans="1:30">
      <c r="A565">
        <f t="shared" si="24"/>
        <v>20200000</v>
      </c>
      <c r="B565" t="str">
        <f t="shared" si="25"/>
        <v>Hillingdon91891Persons65+ yrs</v>
      </c>
      <c r="C565" t="str">
        <f t="shared" si="26"/>
        <v>HillingdonDementia: Recorded prevalence (aged 65 years and over)2020Persons65+ yrs</v>
      </c>
      <c r="D565">
        <v>91891</v>
      </c>
      <c r="E565" t="s">
        <v>162</v>
      </c>
      <c r="F565" t="s">
        <v>30</v>
      </c>
      <c r="G565" t="s">
        <v>31</v>
      </c>
      <c r="H565" t="s">
        <v>86</v>
      </c>
      <c r="I565" t="s">
        <v>87</v>
      </c>
      <c r="J565" t="s">
        <v>163</v>
      </c>
      <c r="K565" t="s">
        <v>35</v>
      </c>
      <c r="L565" t="s">
        <v>36</v>
      </c>
      <c r="O565">
        <v>2020</v>
      </c>
      <c r="P565">
        <v>4.1919903866152097</v>
      </c>
      <c r="Q565">
        <v>4.0071999776089697</v>
      </c>
      <c r="R565">
        <v>4.3849130703742301</v>
      </c>
      <c r="U565">
        <v>1814</v>
      </c>
      <c r="V565">
        <v>43273</v>
      </c>
      <c r="X565" t="s">
        <v>136</v>
      </c>
      <c r="Y565" t="s">
        <v>168</v>
      </c>
      <c r="Z565" t="s">
        <v>39</v>
      </c>
      <c r="AA565">
        <v>20200000</v>
      </c>
      <c r="AD565" t="s">
        <v>40</v>
      </c>
    </row>
    <row r="566" spans="1:30">
      <c r="A566">
        <f t="shared" si="24"/>
        <v>20200000</v>
      </c>
      <c r="B566" t="str">
        <f t="shared" si="25"/>
        <v>Tower Hamlets91891Persons65+ yrs</v>
      </c>
      <c r="C566" t="str">
        <f t="shared" si="26"/>
        <v>Tower HamletsDementia: Recorded prevalence (aged 65 years and over)2020Persons65+ yrs</v>
      </c>
      <c r="D566">
        <v>91891</v>
      </c>
      <c r="E566" t="s">
        <v>162</v>
      </c>
      <c r="F566" t="s">
        <v>30</v>
      </c>
      <c r="G566" t="s">
        <v>31</v>
      </c>
      <c r="H566" t="s">
        <v>104</v>
      </c>
      <c r="I566" t="s">
        <v>105</v>
      </c>
      <c r="J566" t="s">
        <v>163</v>
      </c>
      <c r="K566" t="s">
        <v>35</v>
      </c>
      <c r="L566" t="s">
        <v>36</v>
      </c>
      <c r="O566">
        <v>2020</v>
      </c>
      <c r="P566">
        <v>4.1755944604128601</v>
      </c>
      <c r="Q566">
        <v>3.9012509639348001</v>
      </c>
      <c r="R566">
        <v>4.4683332779704896</v>
      </c>
      <c r="U566">
        <v>799</v>
      </c>
      <c r="V566">
        <v>19135</v>
      </c>
      <c r="X566" t="s">
        <v>136</v>
      </c>
      <c r="Y566" t="s">
        <v>42</v>
      </c>
      <c r="Z566" t="s">
        <v>39</v>
      </c>
      <c r="AA566">
        <v>20200000</v>
      </c>
      <c r="AD566" t="s">
        <v>40</v>
      </c>
    </row>
    <row r="567" spans="1:30">
      <c r="A567">
        <f t="shared" si="24"/>
        <v>20200000</v>
      </c>
      <c r="B567" t="str">
        <f t="shared" si="25"/>
        <v>Redbridge91891Persons65+ yrs</v>
      </c>
      <c r="C567" t="str">
        <f t="shared" si="26"/>
        <v>RedbridgeDementia: Recorded prevalence (aged 65 years and over)2020Persons65+ yrs</v>
      </c>
      <c r="D567">
        <v>91891</v>
      </c>
      <c r="E567" t="s">
        <v>162</v>
      </c>
      <c r="F567" t="s">
        <v>30</v>
      </c>
      <c r="G567" t="s">
        <v>31</v>
      </c>
      <c r="H567" t="s">
        <v>112</v>
      </c>
      <c r="I567" t="s">
        <v>113</v>
      </c>
      <c r="J567" t="s">
        <v>163</v>
      </c>
      <c r="K567" t="s">
        <v>35</v>
      </c>
      <c r="L567" t="s">
        <v>36</v>
      </c>
      <c r="O567">
        <v>2020</v>
      </c>
      <c r="P567">
        <v>4.1522914678607297</v>
      </c>
      <c r="Q567">
        <v>3.9631484933143701</v>
      </c>
      <c r="R567">
        <v>4.3500524918532903</v>
      </c>
      <c r="U567">
        <v>1697</v>
      </c>
      <c r="V567">
        <v>40869</v>
      </c>
      <c r="X567" t="s">
        <v>136</v>
      </c>
      <c r="Y567" t="s">
        <v>42</v>
      </c>
      <c r="Z567" t="s">
        <v>39</v>
      </c>
      <c r="AA567">
        <v>20200000</v>
      </c>
      <c r="AD567" t="s">
        <v>40</v>
      </c>
    </row>
    <row r="568" spans="1:30">
      <c r="A568">
        <f t="shared" si="24"/>
        <v>20200000</v>
      </c>
      <c r="B568" t="str">
        <f t="shared" si="25"/>
        <v>Waltham Forest91891Persons65+ yrs</v>
      </c>
      <c r="C568" t="str">
        <f t="shared" si="26"/>
        <v>Waltham ForestDementia: Recorded prevalence (aged 65 years and over)2020Persons65+ yrs</v>
      </c>
      <c r="D568">
        <v>91891</v>
      </c>
      <c r="E568" t="s">
        <v>162</v>
      </c>
      <c r="F568" t="s">
        <v>30</v>
      </c>
      <c r="G568" t="s">
        <v>31</v>
      </c>
      <c r="H568" t="s">
        <v>114</v>
      </c>
      <c r="I568" t="s">
        <v>115</v>
      </c>
      <c r="J568" t="s">
        <v>163</v>
      </c>
      <c r="K568" t="s">
        <v>35</v>
      </c>
      <c r="L568" t="s">
        <v>36</v>
      </c>
      <c r="O568">
        <v>2020</v>
      </c>
      <c r="P568">
        <v>4.07251211682508</v>
      </c>
      <c r="Q568">
        <v>3.8606786858470201</v>
      </c>
      <c r="R568">
        <v>4.2954494205233598</v>
      </c>
      <c r="U568">
        <v>1294</v>
      </c>
      <c r="V568">
        <v>31774</v>
      </c>
      <c r="X568" t="s">
        <v>136</v>
      </c>
      <c r="Y568" t="s">
        <v>42</v>
      </c>
      <c r="Z568" t="s">
        <v>39</v>
      </c>
      <c r="AA568">
        <v>20200000</v>
      </c>
      <c r="AD568" t="s">
        <v>40</v>
      </c>
    </row>
    <row r="569" spans="1:30">
      <c r="A569">
        <f t="shared" si="24"/>
        <v>20200000</v>
      </c>
      <c r="B569" t="str">
        <f t="shared" si="25"/>
        <v>Brent91891Persons65+ yrs</v>
      </c>
      <c r="C569" t="str">
        <f t="shared" si="26"/>
        <v>BrentDementia: Recorded prevalence (aged 65 years and over)2020Persons65+ yrs</v>
      </c>
      <c r="D569">
        <v>91891</v>
      </c>
      <c r="E569" t="s">
        <v>162</v>
      </c>
      <c r="F569" t="s">
        <v>30</v>
      </c>
      <c r="G569" t="s">
        <v>31</v>
      </c>
      <c r="H569" t="s">
        <v>68</v>
      </c>
      <c r="I569" t="s">
        <v>69</v>
      </c>
      <c r="J569" t="s">
        <v>163</v>
      </c>
      <c r="K569" t="s">
        <v>35</v>
      </c>
      <c r="L569" t="s">
        <v>36</v>
      </c>
      <c r="O569">
        <v>2020</v>
      </c>
      <c r="P569">
        <v>4.0715513677017796</v>
      </c>
      <c r="Q569">
        <v>3.8946627698367098</v>
      </c>
      <c r="R569">
        <v>4.25611813658639</v>
      </c>
      <c r="U569">
        <v>1871</v>
      </c>
      <c r="V569">
        <v>45953</v>
      </c>
      <c r="X569" t="s">
        <v>136</v>
      </c>
      <c r="Y569" t="s">
        <v>42</v>
      </c>
      <c r="Z569" t="s">
        <v>39</v>
      </c>
      <c r="AA569">
        <v>20200000</v>
      </c>
      <c r="AD569" t="s">
        <v>40</v>
      </c>
    </row>
    <row r="570" spans="1:30">
      <c r="A570">
        <f t="shared" si="24"/>
        <v>20200000</v>
      </c>
      <c r="B570" t="str">
        <f t="shared" si="25"/>
        <v>Richmond91891Persons65+ yrs</v>
      </c>
      <c r="C570" t="str">
        <f t="shared" si="26"/>
        <v>RichmondDementia: Recorded prevalence (aged 65 years and over)2020Persons65+ yrs</v>
      </c>
      <c r="D570">
        <v>91891</v>
      </c>
      <c r="E570" t="s">
        <v>162</v>
      </c>
      <c r="F570" t="s">
        <v>30</v>
      </c>
      <c r="G570" t="s">
        <v>31</v>
      </c>
      <c r="H570" t="s">
        <v>32</v>
      </c>
      <c r="I570" t="s">
        <v>33</v>
      </c>
      <c r="J570" t="s">
        <v>163</v>
      </c>
      <c r="K570" t="s">
        <v>35</v>
      </c>
      <c r="L570" t="s">
        <v>36</v>
      </c>
      <c r="O570">
        <v>2020</v>
      </c>
      <c r="P570">
        <v>4.0129596998806303</v>
      </c>
      <c r="Q570">
        <v>3.8128597123450398</v>
      </c>
      <c r="R570">
        <v>4.2230999327981298</v>
      </c>
      <c r="U570">
        <v>1412</v>
      </c>
      <c r="V570">
        <v>35186</v>
      </c>
      <c r="X570" t="s">
        <v>136</v>
      </c>
      <c r="Y570" t="s">
        <v>42</v>
      </c>
      <c r="Z570" t="s">
        <v>39</v>
      </c>
      <c r="AA570">
        <v>20200000</v>
      </c>
      <c r="AD570" t="s">
        <v>40</v>
      </c>
    </row>
    <row r="571" spans="1:30">
      <c r="A571">
        <f t="shared" si="24"/>
        <v>20200000</v>
      </c>
      <c r="B571" t="str">
        <f t="shared" si="25"/>
        <v>Merton91891Persons65+ yrs</v>
      </c>
      <c r="C571" t="str">
        <f t="shared" si="26"/>
        <v>MertonDementia: Recorded prevalence (aged 65 years and over)2020Persons65+ yrs</v>
      </c>
      <c r="D571">
        <v>91891</v>
      </c>
      <c r="E571" t="s">
        <v>162</v>
      </c>
      <c r="F571" t="s">
        <v>30</v>
      </c>
      <c r="G571" t="s">
        <v>31</v>
      </c>
      <c r="H571" t="s">
        <v>108</v>
      </c>
      <c r="I571" t="s">
        <v>109</v>
      </c>
      <c r="J571" t="s">
        <v>163</v>
      </c>
      <c r="K571" t="s">
        <v>35</v>
      </c>
      <c r="L571" t="s">
        <v>36</v>
      </c>
      <c r="O571">
        <v>2020</v>
      </c>
      <c r="P571">
        <v>4.0087568188343399</v>
      </c>
      <c r="Q571">
        <v>3.7846969931195402</v>
      </c>
      <c r="R571">
        <v>4.2454960239014303</v>
      </c>
      <c r="U571">
        <v>1117</v>
      </c>
      <c r="V571">
        <v>27864</v>
      </c>
      <c r="X571" t="s">
        <v>136</v>
      </c>
      <c r="Y571" t="s">
        <v>42</v>
      </c>
      <c r="Z571" t="s">
        <v>39</v>
      </c>
      <c r="AA571">
        <v>20200000</v>
      </c>
      <c r="AD571" t="s">
        <v>40</v>
      </c>
    </row>
    <row r="572" spans="1:30">
      <c r="A572">
        <f t="shared" si="24"/>
        <v>20200000</v>
      </c>
      <c r="B572" t="str">
        <f t="shared" si="25"/>
        <v>Southwark91891Persons65+ yrs</v>
      </c>
      <c r="C572" t="str">
        <f t="shared" si="26"/>
        <v>SouthwarkDementia: Recorded prevalence (aged 65 years and over)2020Persons65+ yrs</v>
      </c>
      <c r="D572">
        <v>91891</v>
      </c>
      <c r="E572" t="s">
        <v>162</v>
      </c>
      <c r="F572" t="s">
        <v>30</v>
      </c>
      <c r="G572" t="s">
        <v>31</v>
      </c>
      <c r="H572" t="s">
        <v>95</v>
      </c>
      <c r="I572" t="s">
        <v>96</v>
      </c>
      <c r="J572" t="s">
        <v>163</v>
      </c>
      <c r="K572" t="s">
        <v>35</v>
      </c>
      <c r="L572" t="s">
        <v>36</v>
      </c>
      <c r="O572">
        <v>2020</v>
      </c>
      <c r="P572">
        <v>3.9963361264714901</v>
      </c>
      <c r="Q572">
        <v>3.7786598740747901</v>
      </c>
      <c r="R572">
        <v>4.2260012619275802</v>
      </c>
      <c r="U572">
        <v>1178</v>
      </c>
      <c r="V572">
        <v>29477</v>
      </c>
      <c r="X572" t="s">
        <v>136</v>
      </c>
      <c r="Y572" t="s">
        <v>42</v>
      </c>
      <c r="Z572" t="s">
        <v>39</v>
      </c>
      <c r="AA572">
        <v>20200000</v>
      </c>
      <c r="AD572" t="s">
        <v>40</v>
      </c>
    </row>
    <row r="573" spans="1:30">
      <c r="A573">
        <f t="shared" si="24"/>
        <v>20200000</v>
      </c>
      <c r="B573" t="str">
        <f t="shared" si="25"/>
        <v>Harrow91891Persons65+ yrs</v>
      </c>
      <c r="C573" t="str">
        <f t="shared" si="26"/>
        <v>HarrowDementia: Recorded prevalence (aged 65 years and over)2020Persons65+ yrs</v>
      </c>
      <c r="D573">
        <v>91891</v>
      </c>
      <c r="E573" t="s">
        <v>162</v>
      </c>
      <c r="F573" t="s">
        <v>30</v>
      </c>
      <c r="G573" t="s">
        <v>31</v>
      </c>
      <c r="H573" t="s">
        <v>64</v>
      </c>
      <c r="I573" t="s">
        <v>65</v>
      </c>
      <c r="J573" t="s">
        <v>163</v>
      </c>
      <c r="K573" t="s">
        <v>35</v>
      </c>
      <c r="L573" t="s">
        <v>36</v>
      </c>
      <c r="O573">
        <v>2020</v>
      </c>
      <c r="P573">
        <v>3.92520475969711</v>
      </c>
      <c r="Q573">
        <v>3.7365563150644698</v>
      </c>
      <c r="R573">
        <v>4.1229696169617798</v>
      </c>
      <c r="U573">
        <v>1524</v>
      </c>
      <c r="V573">
        <v>38826</v>
      </c>
      <c r="X573" t="s">
        <v>136</v>
      </c>
      <c r="Y573" t="s">
        <v>42</v>
      </c>
      <c r="Z573" t="s">
        <v>39</v>
      </c>
      <c r="AA573">
        <v>20200000</v>
      </c>
      <c r="AD573" t="s">
        <v>40</v>
      </c>
    </row>
    <row r="574" spans="1:30">
      <c r="A574">
        <f t="shared" si="24"/>
        <v>20200000</v>
      </c>
      <c r="B574" t="str">
        <f t="shared" si="25"/>
        <v>Hounslow91891Persons65+ yrs</v>
      </c>
      <c r="C574" t="str">
        <f t="shared" si="26"/>
        <v>HounslowDementia: Recorded prevalence (aged 65 years and over)2020Persons65+ yrs</v>
      </c>
      <c r="D574">
        <v>91891</v>
      </c>
      <c r="E574" t="s">
        <v>162</v>
      </c>
      <c r="F574" t="s">
        <v>30</v>
      </c>
      <c r="G574" t="s">
        <v>31</v>
      </c>
      <c r="H574" t="s">
        <v>59</v>
      </c>
      <c r="I574" t="s">
        <v>60</v>
      </c>
      <c r="J574" t="s">
        <v>163</v>
      </c>
      <c r="K574" t="s">
        <v>35</v>
      </c>
      <c r="L574" t="s">
        <v>36</v>
      </c>
      <c r="O574">
        <v>2020</v>
      </c>
      <c r="P574">
        <v>3.8546191717347198</v>
      </c>
      <c r="Q574">
        <v>3.6566478656630199</v>
      </c>
      <c r="R574">
        <v>4.0628566730936502</v>
      </c>
      <c r="U574">
        <v>1331</v>
      </c>
      <c r="V574">
        <v>34530</v>
      </c>
      <c r="X574" t="s">
        <v>136</v>
      </c>
      <c r="Y574" t="s">
        <v>42</v>
      </c>
      <c r="Z574" t="s">
        <v>39</v>
      </c>
      <c r="AA574">
        <v>20200000</v>
      </c>
      <c r="AD574" t="s">
        <v>40</v>
      </c>
    </row>
    <row r="575" spans="1:30">
      <c r="A575">
        <f t="shared" si="24"/>
        <v>20200000</v>
      </c>
      <c r="B575" t="str">
        <f t="shared" si="25"/>
        <v>Kingston91891Persons65+ yrs</v>
      </c>
      <c r="C575" t="str">
        <f t="shared" si="26"/>
        <v>KingstonDementia: Recorded prevalence (aged 65 years and over)2020Persons65+ yrs</v>
      </c>
      <c r="D575">
        <v>91891</v>
      </c>
      <c r="E575" t="s">
        <v>162</v>
      </c>
      <c r="F575" t="s">
        <v>30</v>
      </c>
      <c r="G575" t="s">
        <v>31</v>
      </c>
      <c r="H575" t="s">
        <v>82</v>
      </c>
      <c r="I575" t="s">
        <v>83</v>
      </c>
      <c r="J575" t="s">
        <v>163</v>
      </c>
      <c r="K575" t="s">
        <v>35</v>
      </c>
      <c r="L575" t="s">
        <v>36</v>
      </c>
      <c r="O575">
        <v>2020</v>
      </c>
      <c r="P575">
        <v>3.8457263532288501</v>
      </c>
      <c r="Q575">
        <v>3.6228067184201098</v>
      </c>
      <c r="R575">
        <v>4.08178181192332</v>
      </c>
      <c r="U575">
        <v>1038</v>
      </c>
      <c r="V575">
        <v>26991</v>
      </c>
      <c r="X575" t="s">
        <v>136</v>
      </c>
      <c r="Y575" t="s">
        <v>42</v>
      </c>
      <c r="Z575" t="s">
        <v>39</v>
      </c>
      <c r="AA575">
        <v>20200000</v>
      </c>
      <c r="AD575" t="s">
        <v>40</v>
      </c>
    </row>
    <row r="576" spans="1:30">
      <c r="A576">
        <f t="shared" si="24"/>
        <v>20200000</v>
      </c>
      <c r="B576" t="str">
        <f t="shared" si="25"/>
        <v>Barking and Dagenham91891Persons65+ yrs</v>
      </c>
      <c r="C576" t="str">
        <f t="shared" si="26"/>
        <v>Barking and DagenhamDementia: Recorded prevalence (aged 65 years and over)2020Persons65+ yrs</v>
      </c>
      <c r="D576">
        <v>91891</v>
      </c>
      <c r="E576" t="s">
        <v>162</v>
      </c>
      <c r="F576" t="s">
        <v>30</v>
      </c>
      <c r="G576" t="s">
        <v>31</v>
      </c>
      <c r="H576" t="s">
        <v>106</v>
      </c>
      <c r="I576" t="s">
        <v>107</v>
      </c>
      <c r="J576" t="s">
        <v>163</v>
      </c>
      <c r="K576" t="s">
        <v>35</v>
      </c>
      <c r="L576" t="s">
        <v>36</v>
      </c>
      <c r="O576">
        <v>2020</v>
      </c>
      <c r="P576">
        <v>3.7913840348591701</v>
      </c>
      <c r="Q576">
        <v>3.5483626138541098</v>
      </c>
      <c r="R576">
        <v>4.0503506397290803</v>
      </c>
      <c r="U576">
        <v>844</v>
      </c>
      <c r="V576">
        <v>22261</v>
      </c>
      <c r="X576" t="s">
        <v>136</v>
      </c>
      <c r="Y576" t="s">
        <v>42</v>
      </c>
      <c r="Z576" t="s">
        <v>39</v>
      </c>
      <c r="AA576">
        <v>20200000</v>
      </c>
      <c r="AD576" t="s">
        <v>40</v>
      </c>
    </row>
    <row r="577" spans="1:30">
      <c r="A577">
        <f t="shared" ref="A577:A640" si="27">AA577</f>
        <v>20200000</v>
      </c>
      <c r="B577" t="str">
        <f t="shared" si="25"/>
        <v>Hackney91891Persons65+ yrs</v>
      </c>
      <c r="C577" t="str">
        <f t="shared" si="26"/>
        <v>HackneyDementia: Recorded prevalence (aged 65 years and over)2020Persons65+ yrs</v>
      </c>
      <c r="D577">
        <v>91891</v>
      </c>
      <c r="E577" t="s">
        <v>162</v>
      </c>
      <c r="F577" t="s">
        <v>30</v>
      </c>
      <c r="G577" t="s">
        <v>31</v>
      </c>
      <c r="H577" t="s">
        <v>101</v>
      </c>
      <c r="I577" t="s">
        <v>102</v>
      </c>
      <c r="J577" t="s">
        <v>163</v>
      </c>
      <c r="K577" t="s">
        <v>35</v>
      </c>
      <c r="L577" t="s">
        <v>36</v>
      </c>
      <c r="O577">
        <v>2020</v>
      </c>
      <c r="P577">
        <v>3.7211221122112201</v>
      </c>
      <c r="Q577">
        <v>3.49008293559762</v>
      </c>
      <c r="R577">
        <v>3.9668271497591001</v>
      </c>
      <c r="U577">
        <v>902</v>
      </c>
      <c r="V577">
        <v>24240</v>
      </c>
      <c r="W577" t="s">
        <v>103</v>
      </c>
      <c r="X577" t="s">
        <v>136</v>
      </c>
      <c r="Y577" t="s">
        <v>169</v>
      </c>
      <c r="Z577" t="s">
        <v>39</v>
      </c>
      <c r="AA577">
        <v>20200000</v>
      </c>
      <c r="AD577" t="s">
        <v>40</v>
      </c>
    </row>
    <row r="578" spans="1:30">
      <c r="A578">
        <f t="shared" si="27"/>
        <v>20200000</v>
      </c>
      <c r="B578" t="str">
        <f t="shared" ref="B578:B641" si="28">CONCATENATE(I578,D578,K578,L578)</f>
        <v>Havering91891Persons65+ yrs</v>
      </c>
      <c r="C578" t="str">
        <f t="shared" ref="C578:C641" si="29">CONCATENATE(I578,E578,O578,K578,M578,L578)</f>
        <v>HaveringDementia: Recorded prevalence (aged 65 years and over)2020Persons65+ yrs</v>
      </c>
      <c r="D578">
        <v>91891</v>
      </c>
      <c r="E578" t="s">
        <v>162</v>
      </c>
      <c r="F578" t="s">
        <v>30</v>
      </c>
      <c r="G578" t="s">
        <v>31</v>
      </c>
      <c r="H578" t="s">
        <v>118</v>
      </c>
      <c r="I578" t="s">
        <v>119</v>
      </c>
      <c r="J578" t="s">
        <v>163</v>
      </c>
      <c r="K578" t="s">
        <v>35</v>
      </c>
      <c r="L578" t="s">
        <v>36</v>
      </c>
      <c r="O578">
        <v>2020</v>
      </c>
      <c r="P578">
        <v>3.6981051735150099</v>
      </c>
      <c r="Q578">
        <v>3.5311915045098998</v>
      </c>
      <c r="R578">
        <v>3.8725918583422101</v>
      </c>
      <c r="U578">
        <v>1737</v>
      </c>
      <c r="V578">
        <v>46970</v>
      </c>
      <c r="X578" t="s">
        <v>136</v>
      </c>
      <c r="Y578" t="s">
        <v>169</v>
      </c>
      <c r="Z578" t="s">
        <v>39</v>
      </c>
      <c r="AA578">
        <v>20200000</v>
      </c>
      <c r="AD578" t="s">
        <v>40</v>
      </c>
    </row>
    <row r="579" spans="1:30">
      <c r="A579">
        <f t="shared" si="27"/>
        <v>20200000</v>
      </c>
      <c r="B579" t="str">
        <f t="shared" si="28"/>
        <v>Haringey91891Persons65+ yrs</v>
      </c>
      <c r="C579" t="str">
        <f t="shared" si="29"/>
        <v>HaringeyDementia: Recorded prevalence (aged 65 years and over)2020Persons65+ yrs</v>
      </c>
      <c r="D579">
        <v>91891</v>
      </c>
      <c r="E579" t="s">
        <v>162</v>
      </c>
      <c r="F579" t="s">
        <v>30</v>
      </c>
      <c r="G579" t="s">
        <v>31</v>
      </c>
      <c r="H579" t="s">
        <v>116</v>
      </c>
      <c r="I579" t="s">
        <v>117</v>
      </c>
      <c r="J579" t="s">
        <v>163</v>
      </c>
      <c r="K579" t="s">
        <v>35</v>
      </c>
      <c r="L579" t="s">
        <v>36</v>
      </c>
      <c r="O579">
        <v>2020</v>
      </c>
      <c r="P579">
        <v>3.6926485521740502</v>
      </c>
      <c r="Q579">
        <v>3.4930272925845598</v>
      </c>
      <c r="R579">
        <v>3.90321646887748</v>
      </c>
      <c r="U579">
        <v>1200</v>
      </c>
      <c r="V579">
        <v>32497</v>
      </c>
      <c r="X579" t="s">
        <v>136</v>
      </c>
      <c r="Y579" t="s">
        <v>169</v>
      </c>
      <c r="Z579" t="s">
        <v>39</v>
      </c>
      <c r="AA579">
        <v>20200000</v>
      </c>
      <c r="AD579" t="s">
        <v>40</v>
      </c>
    </row>
    <row r="580" spans="1:30">
      <c r="A580">
        <f t="shared" si="27"/>
        <v>20200000</v>
      </c>
      <c r="B580" t="str">
        <f t="shared" si="28"/>
        <v>Kensington and Chelsea91891Persons65+ yrs</v>
      </c>
      <c r="C580" t="str">
        <f t="shared" si="29"/>
        <v>Kensington and ChelseaDementia: Recorded prevalence (aged 65 years and over)2020Persons65+ yrs</v>
      </c>
      <c r="D580">
        <v>91891</v>
      </c>
      <c r="E580" t="s">
        <v>162</v>
      </c>
      <c r="F580" t="s">
        <v>30</v>
      </c>
      <c r="G580" t="s">
        <v>31</v>
      </c>
      <c r="H580" t="s">
        <v>70</v>
      </c>
      <c r="I580" t="s">
        <v>71</v>
      </c>
      <c r="J580" t="s">
        <v>163</v>
      </c>
      <c r="K580" t="s">
        <v>35</v>
      </c>
      <c r="L580" t="s">
        <v>36</v>
      </c>
      <c r="O580">
        <v>2020</v>
      </c>
      <c r="P580">
        <v>3.6528999552706098</v>
      </c>
      <c r="Q580">
        <v>3.4349658970241301</v>
      </c>
      <c r="R580">
        <v>3.8841048489574201</v>
      </c>
      <c r="U580">
        <v>980</v>
      </c>
      <c r="V580">
        <v>26828</v>
      </c>
      <c r="X580" t="s">
        <v>136</v>
      </c>
      <c r="Y580" t="s">
        <v>169</v>
      </c>
      <c r="Z580" t="s">
        <v>39</v>
      </c>
      <c r="AA580">
        <v>20200000</v>
      </c>
      <c r="AD580" t="s">
        <v>40</v>
      </c>
    </row>
    <row r="581" spans="1:30">
      <c r="A581">
        <f t="shared" si="27"/>
        <v>20200000</v>
      </c>
      <c r="B581" t="str">
        <f t="shared" si="28"/>
        <v>Greenwich91891Persons65+ yrs</v>
      </c>
      <c r="C581" t="str">
        <f t="shared" si="29"/>
        <v>GreenwichDementia: Recorded prevalence (aged 65 years and over)2020Persons65+ yrs</v>
      </c>
      <c r="D581">
        <v>91891</v>
      </c>
      <c r="E581" t="s">
        <v>162</v>
      </c>
      <c r="F581" t="s">
        <v>30</v>
      </c>
      <c r="G581" t="s">
        <v>31</v>
      </c>
      <c r="H581" t="s">
        <v>80</v>
      </c>
      <c r="I581" t="s">
        <v>81</v>
      </c>
      <c r="J581" t="s">
        <v>163</v>
      </c>
      <c r="K581" t="s">
        <v>35</v>
      </c>
      <c r="L581" t="s">
        <v>36</v>
      </c>
      <c r="O581">
        <v>2020</v>
      </c>
      <c r="P581">
        <v>3.6024100186113999</v>
      </c>
      <c r="Q581">
        <v>3.4028313946988402</v>
      </c>
      <c r="R581">
        <v>3.81323199988466</v>
      </c>
      <c r="U581">
        <v>1142</v>
      </c>
      <c r="V581">
        <v>31701</v>
      </c>
      <c r="X581" t="s">
        <v>136</v>
      </c>
      <c r="Y581" t="s">
        <v>169</v>
      </c>
      <c r="Z581" t="s">
        <v>39</v>
      </c>
      <c r="AA581">
        <v>20200000</v>
      </c>
      <c r="AD581" t="s">
        <v>40</v>
      </c>
    </row>
    <row r="582" spans="1:30">
      <c r="A582">
        <f t="shared" si="27"/>
        <v>20200000</v>
      </c>
      <c r="B582" t="str">
        <f t="shared" si="28"/>
        <v>Hammersmith and Fulham91891Persons65+ yrs</v>
      </c>
      <c r="C582" t="str">
        <f t="shared" si="29"/>
        <v>Hammersmith and FulhamDementia: Recorded prevalence (aged 65 years and over)2020Persons65+ yrs</v>
      </c>
      <c r="D582">
        <v>91891</v>
      </c>
      <c r="E582" t="s">
        <v>162</v>
      </c>
      <c r="F582" t="s">
        <v>30</v>
      </c>
      <c r="G582" t="s">
        <v>31</v>
      </c>
      <c r="H582" t="s">
        <v>66</v>
      </c>
      <c r="I582" t="s">
        <v>67</v>
      </c>
      <c r="J582" t="s">
        <v>163</v>
      </c>
      <c r="K582" t="s">
        <v>35</v>
      </c>
      <c r="L582" t="s">
        <v>36</v>
      </c>
      <c r="O582">
        <v>2020</v>
      </c>
      <c r="P582">
        <v>3.4145465966707</v>
      </c>
      <c r="Q582">
        <v>3.1840391479885799</v>
      </c>
      <c r="R582">
        <v>3.6611105142145202</v>
      </c>
      <c r="U582">
        <v>761</v>
      </c>
      <c r="V582">
        <v>22287</v>
      </c>
      <c r="X582" t="s">
        <v>136</v>
      </c>
      <c r="Y582" t="s">
        <v>169</v>
      </c>
      <c r="Z582" t="s">
        <v>39</v>
      </c>
      <c r="AA582">
        <v>20200000</v>
      </c>
      <c r="AD582" t="s">
        <v>40</v>
      </c>
    </row>
    <row r="583" spans="1:30">
      <c r="A583">
        <f t="shared" si="27"/>
        <v>20200000</v>
      </c>
      <c r="B583" t="str">
        <f t="shared" si="28"/>
        <v>Newham91891Persons65+ yrs</v>
      </c>
      <c r="C583" t="str">
        <f t="shared" si="29"/>
        <v>NewhamDementia: Recorded prevalence (aged 65 years and over)2020Persons65+ yrs</v>
      </c>
      <c r="D583">
        <v>91891</v>
      </c>
      <c r="E583" t="s">
        <v>162</v>
      </c>
      <c r="F583" t="s">
        <v>30</v>
      </c>
      <c r="G583" t="s">
        <v>31</v>
      </c>
      <c r="H583" t="s">
        <v>122</v>
      </c>
      <c r="I583" t="s">
        <v>123</v>
      </c>
      <c r="J583" t="s">
        <v>163</v>
      </c>
      <c r="K583" t="s">
        <v>35</v>
      </c>
      <c r="L583" t="s">
        <v>36</v>
      </c>
      <c r="O583">
        <v>2020</v>
      </c>
      <c r="P583">
        <v>3.33475844377939</v>
      </c>
      <c r="Q583">
        <v>3.1310178820436398</v>
      </c>
      <c r="R583">
        <v>3.5512707080099002</v>
      </c>
      <c r="U583">
        <v>936</v>
      </c>
      <c r="V583">
        <v>28068</v>
      </c>
      <c r="X583" t="s">
        <v>136</v>
      </c>
      <c r="Y583" t="s">
        <v>169</v>
      </c>
      <c r="Z583" t="s">
        <v>39</v>
      </c>
      <c r="AA583">
        <v>20200000</v>
      </c>
      <c r="AD583" t="s">
        <v>40</v>
      </c>
    </row>
    <row r="584" spans="1:30">
      <c r="A584">
        <f t="shared" si="27"/>
        <v>20210000</v>
      </c>
      <c r="B584" t="str">
        <f t="shared" si="28"/>
        <v>England92718Persons65+ yrs</v>
      </c>
      <c r="C584" t="str">
        <f t="shared" si="29"/>
        <v>EnglandMortality rate from all cardiovascular diseases, ages 65+ years2021Persons65+ yrs</v>
      </c>
      <c r="D584">
        <v>92718</v>
      </c>
      <c r="E584" t="s">
        <v>170</v>
      </c>
      <c r="F584" t="s">
        <v>30</v>
      </c>
      <c r="G584" t="s">
        <v>31</v>
      </c>
      <c r="H584" t="s">
        <v>30</v>
      </c>
      <c r="I584" t="s">
        <v>31</v>
      </c>
      <c r="J584" t="s">
        <v>31</v>
      </c>
      <c r="K584" t="s">
        <v>35</v>
      </c>
      <c r="L584" t="s">
        <v>36</v>
      </c>
      <c r="O584" t="s">
        <v>171</v>
      </c>
      <c r="P584">
        <v>1021.44</v>
      </c>
      <c r="Q584">
        <v>1015.34753</v>
      </c>
      <c r="R584">
        <v>1027.5561600000001</v>
      </c>
      <c r="U584">
        <v>108117</v>
      </c>
      <c r="V584">
        <v>10468153</v>
      </c>
      <c r="X584" t="s">
        <v>136</v>
      </c>
      <c r="Y584" t="s">
        <v>42</v>
      </c>
      <c r="Z584" t="s">
        <v>39</v>
      </c>
      <c r="AA584">
        <v>20210000</v>
      </c>
      <c r="AD584" t="s">
        <v>40</v>
      </c>
    </row>
    <row r="585" spans="1:30">
      <c r="A585">
        <f t="shared" si="27"/>
        <v>20210000</v>
      </c>
      <c r="B585" t="str">
        <f t="shared" si="28"/>
        <v>London92718Persons65+ yrs</v>
      </c>
      <c r="C585" t="str">
        <f t="shared" si="29"/>
        <v>LondonMortality rate from all cardiovascular diseases, ages 65+ years2021Persons65+ yrs</v>
      </c>
      <c r="D585">
        <v>92718</v>
      </c>
      <c r="E585" t="s">
        <v>170</v>
      </c>
      <c r="F585" t="s">
        <v>30</v>
      </c>
      <c r="G585" t="s">
        <v>31</v>
      </c>
      <c r="H585" t="s">
        <v>56</v>
      </c>
      <c r="I585" t="s">
        <v>57</v>
      </c>
      <c r="J585" t="s">
        <v>58</v>
      </c>
      <c r="K585" t="s">
        <v>35</v>
      </c>
      <c r="L585" t="s">
        <v>36</v>
      </c>
      <c r="O585" t="s">
        <v>171</v>
      </c>
      <c r="P585">
        <v>1015.6</v>
      </c>
      <c r="Q585">
        <v>996.36104</v>
      </c>
      <c r="R585">
        <v>1035.1134500000001</v>
      </c>
      <c r="U585">
        <v>10650</v>
      </c>
      <c r="V585">
        <v>1050443</v>
      </c>
      <c r="X585" t="s">
        <v>136</v>
      </c>
      <c r="Y585" t="s">
        <v>42</v>
      </c>
      <c r="Z585" t="s">
        <v>39</v>
      </c>
      <c r="AA585">
        <v>20210000</v>
      </c>
      <c r="AD585" t="s">
        <v>40</v>
      </c>
    </row>
    <row r="586" spans="1:30">
      <c r="A586">
        <f t="shared" si="27"/>
        <v>20210000</v>
      </c>
      <c r="B586" t="str">
        <f t="shared" si="28"/>
        <v>Hackney92718Persons65+ yrs</v>
      </c>
      <c r="C586" t="str">
        <f t="shared" si="29"/>
        <v>HackneyMortality rate from all cardiovascular diseases, ages 65+ years2021Persons65+ yrs</v>
      </c>
      <c r="D586">
        <v>92718</v>
      </c>
      <c r="E586" t="s">
        <v>170</v>
      </c>
      <c r="F586" t="s">
        <v>30</v>
      </c>
      <c r="G586" t="s">
        <v>31</v>
      </c>
      <c r="H586" t="s">
        <v>101</v>
      </c>
      <c r="I586" t="s">
        <v>102</v>
      </c>
      <c r="J586" t="s">
        <v>163</v>
      </c>
      <c r="K586" t="s">
        <v>35</v>
      </c>
      <c r="L586" t="s">
        <v>36</v>
      </c>
      <c r="O586">
        <v>2021</v>
      </c>
      <c r="P586">
        <v>1295.0751299999999</v>
      </c>
      <c r="Q586">
        <v>1138.62256</v>
      </c>
      <c r="R586">
        <v>1466.85897</v>
      </c>
      <c r="U586">
        <v>252</v>
      </c>
      <c r="V586">
        <v>21958</v>
      </c>
      <c r="W586" t="s">
        <v>103</v>
      </c>
      <c r="X586" t="s">
        <v>136</v>
      </c>
      <c r="Y586" t="s">
        <v>49</v>
      </c>
      <c r="Z586" t="s">
        <v>39</v>
      </c>
      <c r="AA586">
        <v>20210000</v>
      </c>
      <c r="AD586" t="s">
        <v>40</v>
      </c>
    </row>
    <row r="587" spans="1:30">
      <c r="A587">
        <f t="shared" si="27"/>
        <v>20210000</v>
      </c>
      <c r="B587" t="str">
        <f t="shared" si="28"/>
        <v>Lewisham92718Persons65+ yrs</v>
      </c>
      <c r="C587" t="str">
        <f t="shared" si="29"/>
        <v>LewishamMortality rate from all cardiovascular diseases, ages 65+ years2021Persons65+ yrs</v>
      </c>
      <c r="D587">
        <v>92718</v>
      </c>
      <c r="E587" t="s">
        <v>170</v>
      </c>
      <c r="F587" t="s">
        <v>30</v>
      </c>
      <c r="G587" t="s">
        <v>31</v>
      </c>
      <c r="H587" t="s">
        <v>84</v>
      </c>
      <c r="I587" t="s">
        <v>85</v>
      </c>
      <c r="J587" t="s">
        <v>163</v>
      </c>
      <c r="K587" t="s">
        <v>35</v>
      </c>
      <c r="L587" t="s">
        <v>36</v>
      </c>
      <c r="O587">
        <v>2021</v>
      </c>
      <c r="P587">
        <v>1233.6924200000001</v>
      </c>
      <c r="Q587">
        <v>1105.8965599999999</v>
      </c>
      <c r="R587">
        <v>1372.1425300000001</v>
      </c>
      <c r="U587">
        <v>343</v>
      </c>
      <c r="V587">
        <v>28846</v>
      </c>
      <c r="X587" t="s">
        <v>136</v>
      </c>
      <c r="Y587" t="s">
        <v>49</v>
      </c>
      <c r="Z587" t="s">
        <v>39</v>
      </c>
      <c r="AA587">
        <v>20210000</v>
      </c>
      <c r="AD587" t="s">
        <v>40</v>
      </c>
    </row>
    <row r="588" spans="1:30">
      <c r="A588">
        <f t="shared" si="27"/>
        <v>20210000</v>
      </c>
      <c r="B588" t="str">
        <f t="shared" si="28"/>
        <v>Brent92718Persons65+ yrs</v>
      </c>
      <c r="C588" t="str">
        <f t="shared" si="29"/>
        <v>BrentMortality rate from all cardiovascular diseases, ages 65+ years2021Persons65+ yrs</v>
      </c>
      <c r="D588">
        <v>92718</v>
      </c>
      <c r="E588" t="s">
        <v>170</v>
      </c>
      <c r="F588" t="s">
        <v>30</v>
      </c>
      <c r="G588" t="s">
        <v>31</v>
      </c>
      <c r="H588" t="s">
        <v>68</v>
      </c>
      <c r="I588" t="s">
        <v>69</v>
      </c>
      <c r="J588" t="s">
        <v>163</v>
      </c>
      <c r="K588" t="s">
        <v>35</v>
      </c>
      <c r="L588" t="s">
        <v>36</v>
      </c>
      <c r="O588">
        <v>2021</v>
      </c>
      <c r="P588">
        <v>1194.6783</v>
      </c>
      <c r="Q588">
        <v>1088.83044</v>
      </c>
      <c r="R588">
        <v>1307.99919</v>
      </c>
      <c r="U588">
        <v>472</v>
      </c>
      <c r="V588">
        <v>39877</v>
      </c>
      <c r="X588" t="s">
        <v>136</v>
      </c>
      <c r="Y588" t="s">
        <v>49</v>
      </c>
      <c r="Z588" t="s">
        <v>39</v>
      </c>
      <c r="AA588">
        <v>20210000</v>
      </c>
      <c r="AD588" t="s">
        <v>40</v>
      </c>
    </row>
    <row r="589" spans="1:30">
      <c r="A589">
        <f t="shared" si="27"/>
        <v>20210000</v>
      </c>
      <c r="B589" t="str">
        <f t="shared" si="28"/>
        <v>Barking and Dagenham92718Persons65+ yrs</v>
      </c>
      <c r="C589" t="str">
        <f t="shared" si="29"/>
        <v>Barking and DagenhamMortality rate from all cardiovascular diseases, ages 65+ years2021Persons65+ yrs</v>
      </c>
      <c r="D589">
        <v>92718</v>
      </c>
      <c r="E589" t="s">
        <v>170</v>
      </c>
      <c r="F589" t="s">
        <v>30</v>
      </c>
      <c r="G589" t="s">
        <v>31</v>
      </c>
      <c r="H589" t="s">
        <v>106</v>
      </c>
      <c r="I589" t="s">
        <v>107</v>
      </c>
      <c r="J589" t="s">
        <v>163</v>
      </c>
      <c r="K589" t="s">
        <v>35</v>
      </c>
      <c r="L589" t="s">
        <v>36</v>
      </c>
      <c r="O589">
        <v>2021</v>
      </c>
      <c r="P589">
        <v>1184.16644</v>
      </c>
      <c r="Q589">
        <v>1033.28216</v>
      </c>
      <c r="R589">
        <v>1350.8202699999999</v>
      </c>
      <c r="U589">
        <v>223</v>
      </c>
      <c r="V589">
        <v>19123</v>
      </c>
      <c r="X589" t="s">
        <v>136</v>
      </c>
      <c r="Y589" t="s">
        <v>49</v>
      </c>
      <c r="Z589" t="s">
        <v>39</v>
      </c>
      <c r="AA589">
        <v>20210000</v>
      </c>
      <c r="AD589" t="s">
        <v>40</v>
      </c>
    </row>
    <row r="590" spans="1:30">
      <c r="A590">
        <f t="shared" si="27"/>
        <v>20210000</v>
      </c>
      <c r="B590" t="str">
        <f t="shared" si="28"/>
        <v>Islington92718Persons65+ yrs</v>
      </c>
      <c r="C590" t="str">
        <f t="shared" si="29"/>
        <v>IslingtonMortality rate from all cardiovascular diseases, ages 65+ years2021Persons65+ yrs</v>
      </c>
      <c r="D590">
        <v>92718</v>
      </c>
      <c r="E590" t="s">
        <v>170</v>
      </c>
      <c r="F590" t="s">
        <v>30</v>
      </c>
      <c r="G590" t="s">
        <v>31</v>
      </c>
      <c r="H590" t="s">
        <v>74</v>
      </c>
      <c r="I590" t="s">
        <v>75</v>
      </c>
      <c r="J590" t="s">
        <v>163</v>
      </c>
      <c r="K590" t="s">
        <v>35</v>
      </c>
      <c r="L590" t="s">
        <v>36</v>
      </c>
      <c r="O590">
        <v>2021</v>
      </c>
      <c r="P590">
        <v>1169.5940599999999</v>
      </c>
      <c r="Q590">
        <v>1019.81007</v>
      </c>
      <c r="R590">
        <v>1335.0698</v>
      </c>
      <c r="U590">
        <v>222</v>
      </c>
      <c r="V590">
        <v>20448</v>
      </c>
      <c r="X590" t="s">
        <v>136</v>
      </c>
      <c r="Y590" t="s">
        <v>42</v>
      </c>
      <c r="Z590" t="s">
        <v>39</v>
      </c>
      <c r="AA590">
        <v>20210000</v>
      </c>
      <c r="AD590" t="s">
        <v>40</v>
      </c>
    </row>
    <row r="591" spans="1:30">
      <c r="A591">
        <f t="shared" si="27"/>
        <v>20210000</v>
      </c>
      <c r="B591" t="str">
        <f t="shared" si="28"/>
        <v>Newham92718Persons65+ yrs</v>
      </c>
      <c r="C591" t="str">
        <f t="shared" si="29"/>
        <v>NewhamMortality rate from all cardiovascular diseases, ages 65+ years2021Persons65+ yrs</v>
      </c>
      <c r="D591">
        <v>92718</v>
      </c>
      <c r="E591" t="s">
        <v>170</v>
      </c>
      <c r="F591" t="s">
        <v>30</v>
      </c>
      <c r="G591" t="s">
        <v>31</v>
      </c>
      <c r="H591" t="s">
        <v>122</v>
      </c>
      <c r="I591" t="s">
        <v>123</v>
      </c>
      <c r="J591" t="s">
        <v>163</v>
      </c>
      <c r="K591" t="s">
        <v>35</v>
      </c>
      <c r="L591" t="s">
        <v>36</v>
      </c>
      <c r="O591">
        <v>2021</v>
      </c>
      <c r="P591">
        <v>1153.2341200000001</v>
      </c>
      <c r="Q591">
        <v>1015.12838</v>
      </c>
      <c r="R591">
        <v>1304.6796300000001</v>
      </c>
      <c r="U591">
        <v>259</v>
      </c>
      <c r="V591">
        <v>25468</v>
      </c>
      <c r="X591" t="s">
        <v>136</v>
      </c>
      <c r="Y591" t="s">
        <v>42</v>
      </c>
      <c r="Z591" t="s">
        <v>39</v>
      </c>
      <c r="AA591">
        <v>20210000</v>
      </c>
      <c r="AD591" t="s">
        <v>40</v>
      </c>
    </row>
    <row r="592" spans="1:30">
      <c r="A592">
        <f t="shared" si="27"/>
        <v>20210000</v>
      </c>
      <c r="B592" t="str">
        <f t="shared" si="28"/>
        <v>Greenwich92718Persons65+ yrs</v>
      </c>
      <c r="C592" t="str">
        <f t="shared" si="29"/>
        <v>GreenwichMortality rate from all cardiovascular diseases, ages 65+ years2021Persons65+ yrs</v>
      </c>
      <c r="D592">
        <v>92718</v>
      </c>
      <c r="E592" t="s">
        <v>170</v>
      </c>
      <c r="F592" t="s">
        <v>30</v>
      </c>
      <c r="G592" t="s">
        <v>31</v>
      </c>
      <c r="H592" t="s">
        <v>80</v>
      </c>
      <c r="I592" t="s">
        <v>81</v>
      </c>
      <c r="J592" t="s">
        <v>163</v>
      </c>
      <c r="K592" t="s">
        <v>35</v>
      </c>
      <c r="L592" t="s">
        <v>36</v>
      </c>
      <c r="O592">
        <v>2021</v>
      </c>
      <c r="P592">
        <v>1147.8265899999999</v>
      </c>
      <c r="Q592">
        <v>1026.6829</v>
      </c>
      <c r="R592">
        <v>1279.29231</v>
      </c>
      <c r="U592">
        <v>329</v>
      </c>
      <c r="V592">
        <v>30454</v>
      </c>
      <c r="X592" t="s">
        <v>136</v>
      </c>
      <c r="Y592" t="s">
        <v>49</v>
      </c>
      <c r="Z592" t="s">
        <v>39</v>
      </c>
      <c r="AA592">
        <v>20210000</v>
      </c>
      <c r="AD592" t="s">
        <v>40</v>
      </c>
    </row>
    <row r="593" spans="1:30">
      <c r="A593">
        <f t="shared" si="27"/>
        <v>20210000</v>
      </c>
      <c r="B593" t="str">
        <f t="shared" si="28"/>
        <v>Haringey92718Persons65+ yrs</v>
      </c>
      <c r="C593" t="str">
        <f t="shared" si="29"/>
        <v>HaringeyMortality rate from all cardiovascular diseases, ages 65+ years2021Persons65+ yrs</v>
      </c>
      <c r="D593">
        <v>92718</v>
      </c>
      <c r="E593" t="s">
        <v>170</v>
      </c>
      <c r="F593" t="s">
        <v>30</v>
      </c>
      <c r="G593" t="s">
        <v>31</v>
      </c>
      <c r="H593" t="s">
        <v>116</v>
      </c>
      <c r="I593" t="s">
        <v>117</v>
      </c>
      <c r="J593" t="s">
        <v>163</v>
      </c>
      <c r="K593" t="s">
        <v>35</v>
      </c>
      <c r="L593" t="s">
        <v>36</v>
      </c>
      <c r="O593">
        <v>2021</v>
      </c>
      <c r="P593">
        <v>1143.1033</v>
      </c>
      <c r="Q593">
        <v>1016.19182</v>
      </c>
      <c r="R593">
        <v>1281.3633299999999</v>
      </c>
      <c r="U593">
        <v>300</v>
      </c>
      <c r="V593">
        <v>27961</v>
      </c>
      <c r="X593" t="s">
        <v>136</v>
      </c>
      <c r="Y593" t="s">
        <v>42</v>
      </c>
      <c r="Z593" t="s">
        <v>39</v>
      </c>
      <c r="AA593">
        <v>20210000</v>
      </c>
      <c r="AD593" t="s">
        <v>40</v>
      </c>
    </row>
    <row r="594" spans="1:30">
      <c r="A594">
        <f t="shared" si="27"/>
        <v>20210000</v>
      </c>
      <c r="B594" t="str">
        <f t="shared" si="28"/>
        <v>Hammersmith and Fulham92718Persons65+ yrs</v>
      </c>
      <c r="C594" t="str">
        <f t="shared" si="29"/>
        <v>Hammersmith and FulhamMortality rate from all cardiovascular diseases, ages 65+ years2021Persons65+ yrs</v>
      </c>
      <c r="D594">
        <v>92718</v>
      </c>
      <c r="E594" t="s">
        <v>170</v>
      </c>
      <c r="F594" t="s">
        <v>30</v>
      </c>
      <c r="G594" t="s">
        <v>31</v>
      </c>
      <c r="H594" t="s">
        <v>66</v>
      </c>
      <c r="I594" t="s">
        <v>67</v>
      </c>
      <c r="J594" t="s">
        <v>163</v>
      </c>
      <c r="K594" t="s">
        <v>35</v>
      </c>
      <c r="L594" t="s">
        <v>36</v>
      </c>
      <c r="O594">
        <v>2021</v>
      </c>
      <c r="P594">
        <v>1123.2607499999999</v>
      </c>
      <c r="Q594">
        <v>972.06646000000001</v>
      </c>
      <c r="R594">
        <v>1291.19292</v>
      </c>
      <c r="U594">
        <v>200</v>
      </c>
      <c r="V594">
        <v>19101</v>
      </c>
      <c r="X594" t="s">
        <v>136</v>
      </c>
      <c r="Y594" t="s">
        <v>42</v>
      </c>
      <c r="Z594" t="s">
        <v>39</v>
      </c>
      <c r="AA594">
        <v>20210000</v>
      </c>
      <c r="AD594" t="s">
        <v>40</v>
      </c>
    </row>
    <row r="595" spans="1:30">
      <c r="A595">
        <f t="shared" si="27"/>
        <v>20210000</v>
      </c>
      <c r="B595" t="str">
        <f t="shared" si="28"/>
        <v>Tower Hamlets92718Persons65+ yrs</v>
      </c>
      <c r="C595" t="str">
        <f t="shared" si="29"/>
        <v>Tower HamletsMortality rate from all cardiovascular diseases, ages 65+ years2021Persons65+ yrs</v>
      </c>
      <c r="D595">
        <v>92718</v>
      </c>
      <c r="E595" t="s">
        <v>170</v>
      </c>
      <c r="F595" t="s">
        <v>30</v>
      </c>
      <c r="G595" t="s">
        <v>31</v>
      </c>
      <c r="H595" t="s">
        <v>104</v>
      </c>
      <c r="I595" t="s">
        <v>105</v>
      </c>
      <c r="J595" t="s">
        <v>163</v>
      </c>
      <c r="K595" t="s">
        <v>35</v>
      </c>
      <c r="L595" t="s">
        <v>36</v>
      </c>
      <c r="O595">
        <v>2021</v>
      </c>
      <c r="P595">
        <v>1092.6931</v>
      </c>
      <c r="Q595">
        <v>938.15938000000006</v>
      </c>
      <c r="R595">
        <v>1265.2640899999999</v>
      </c>
      <c r="U595">
        <v>181</v>
      </c>
      <c r="V595">
        <v>17606</v>
      </c>
      <c r="X595" t="s">
        <v>136</v>
      </c>
      <c r="Y595" t="s">
        <v>42</v>
      </c>
      <c r="Z595" t="s">
        <v>39</v>
      </c>
      <c r="AA595">
        <v>20210000</v>
      </c>
      <c r="AD595" t="s">
        <v>40</v>
      </c>
    </row>
    <row r="596" spans="1:30">
      <c r="A596">
        <f t="shared" si="27"/>
        <v>20210000</v>
      </c>
      <c r="B596" t="str">
        <f t="shared" si="28"/>
        <v>Enfield92718Persons65+ yrs</v>
      </c>
      <c r="C596" t="str">
        <f t="shared" si="29"/>
        <v>EnfieldMortality rate from all cardiovascular diseases, ages 65+ years2021Persons65+ yrs</v>
      </c>
      <c r="D596">
        <v>92718</v>
      </c>
      <c r="E596" t="s">
        <v>170</v>
      </c>
      <c r="F596" t="s">
        <v>30</v>
      </c>
      <c r="G596" t="s">
        <v>31</v>
      </c>
      <c r="H596" t="s">
        <v>120</v>
      </c>
      <c r="I596" t="s">
        <v>121</v>
      </c>
      <c r="J596" t="s">
        <v>163</v>
      </c>
      <c r="K596" t="s">
        <v>35</v>
      </c>
      <c r="L596" t="s">
        <v>36</v>
      </c>
      <c r="O596">
        <v>2021</v>
      </c>
      <c r="P596">
        <v>1086.3502699999999</v>
      </c>
      <c r="Q596">
        <v>993.82920999999999</v>
      </c>
      <c r="R596">
        <v>1185.13995</v>
      </c>
      <c r="U596">
        <v>511</v>
      </c>
      <c r="V596">
        <v>45300</v>
      </c>
      <c r="X596" t="s">
        <v>136</v>
      </c>
      <c r="Y596" t="s">
        <v>42</v>
      </c>
      <c r="Z596" t="s">
        <v>39</v>
      </c>
      <c r="AA596">
        <v>20210000</v>
      </c>
      <c r="AD596" t="s">
        <v>40</v>
      </c>
    </row>
    <row r="597" spans="1:30">
      <c r="A597">
        <f t="shared" si="27"/>
        <v>20210000</v>
      </c>
      <c r="B597" t="str">
        <f t="shared" si="28"/>
        <v>Ealing92718Persons65+ yrs</v>
      </c>
      <c r="C597" t="str">
        <f t="shared" si="29"/>
        <v>EalingMortality rate from all cardiovascular diseases, ages 65+ years2021Persons65+ yrs</v>
      </c>
      <c r="D597">
        <v>92718</v>
      </c>
      <c r="E597" t="s">
        <v>170</v>
      </c>
      <c r="F597" t="s">
        <v>30</v>
      </c>
      <c r="G597" t="s">
        <v>31</v>
      </c>
      <c r="H597" t="s">
        <v>62</v>
      </c>
      <c r="I597" t="s">
        <v>63</v>
      </c>
      <c r="J597" t="s">
        <v>163</v>
      </c>
      <c r="K597" t="s">
        <v>35</v>
      </c>
      <c r="L597" t="s">
        <v>36</v>
      </c>
      <c r="O597">
        <v>2021</v>
      </c>
      <c r="P597">
        <v>1081.52178</v>
      </c>
      <c r="Q597">
        <v>985.53638999999998</v>
      </c>
      <c r="R597">
        <v>1184.2988700000001</v>
      </c>
      <c r="U597">
        <v>470</v>
      </c>
      <c r="V597">
        <v>44769</v>
      </c>
      <c r="X597" t="s">
        <v>136</v>
      </c>
      <c r="Y597" t="s">
        <v>42</v>
      </c>
      <c r="Z597" t="s">
        <v>39</v>
      </c>
      <c r="AA597">
        <v>20210000</v>
      </c>
      <c r="AD597" t="s">
        <v>40</v>
      </c>
    </row>
    <row r="598" spans="1:30">
      <c r="A598">
        <f t="shared" si="27"/>
        <v>20210000</v>
      </c>
      <c r="B598" t="str">
        <f t="shared" si="28"/>
        <v>Waltham Forest92718Persons65+ yrs</v>
      </c>
      <c r="C598" t="str">
        <f t="shared" si="29"/>
        <v>Waltham ForestMortality rate from all cardiovascular diseases, ages 65+ years2021Persons65+ yrs</v>
      </c>
      <c r="D598">
        <v>92718</v>
      </c>
      <c r="E598" t="s">
        <v>170</v>
      </c>
      <c r="F598" t="s">
        <v>30</v>
      </c>
      <c r="G598" t="s">
        <v>31</v>
      </c>
      <c r="H598" t="s">
        <v>114</v>
      </c>
      <c r="I598" t="s">
        <v>115</v>
      </c>
      <c r="J598" t="s">
        <v>163</v>
      </c>
      <c r="K598" t="s">
        <v>35</v>
      </c>
      <c r="L598" t="s">
        <v>36</v>
      </c>
      <c r="O598">
        <v>2021</v>
      </c>
      <c r="P598">
        <v>1066.0461600000001</v>
      </c>
      <c r="Q598">
        <v>946.73823000000004</v>
      </c>
      <c r="R598">
        <v>1196.1749299999999</v>
      </c>
      <c r="U598">
        <v>292</v>
      </c>
      <c r="V598">
        <v>28584</v>
      </c>
      <c r="X598" t="s">
        <v>136</v>
      </c>
      <c r="Y598" t="s">
        <v>42</v>
      </c>
      <c r="Z598" t="s">
        <v>39</v>
      </c>
      <c r="AA598">
        <v>20210000</v>
      </c>
      <c r="AD598" t="s">
        <v>40</v>
      </c>
    </row>
    <row r="599" spans="1:30">
      <c r="A599">
        <f t="shared" si="27"/>
        <v>20210000</v>
      </c>
      <c r="B599" t="str">
        <f t="shared" si="28"/>
        <v>Hillingdon92718Persons65+ yrs</v>
      </c>
      <c r="C599" t="str">
        <f t="shared" si="29"/>
        <v>HillingdonMortality rate from all cardiovascular diseases, ages 65+ years2021Persons65+ yrs</v>
      </c>
      <c r="D599">
        <v>92718</v>
      </c>
      <c r="E599" t="s">
        <v>170</v>
      </c>
      <c r="F599" t="s">
        <v>30</v>
      </c>
      <c r="G599" t="s">
        <v>31</v>
      </c>
      <c r="H599" t="s">
        <v>86</v>
      </c>
      <c r="I599" t="s">
        <v>87</v>
      </c>
      <c r="J599" t="s">
        <v>163</v>
      </c>
      <c r="K599" t="s">
        <v>35</v>
      </c>
      <c r="L599" t="s">
        <v>36</v>
      </c>
      <c r="O599">
        <v>2021</v>
      </c>
      <c r="P599">
        <v>1056.4148499999999</v>
      </c>
      <c r="Q599">
        <v>960.93784000000005</v>
      </c>
      <c r="R599">
        <v>1158.7780600000001</v>
      </c>
      <c r="U599">
        <v>453</v>
      </c>
      <c r="V599">
        <v>41314</v>
      </c>
      <c r="X599" t="s">
        <v>136</v>
      </c>
      <c r="Y599" t="s">
        <v>42</v>
      </c>
      <c r="Z599" t="s">
        <v>39</v>
      </c>
      <c r="AA599">
        <v>20210000</v>
      </c>
      <c r="AD599" t="s">
        <v>40</v>
      </c>
    </row>
    <row r="600" spans="1:30">
      <c r="A600">
        <f t="shared" si="27"/>
        <v>20210000</v>
      </c>
      <c r="B600" t="str">
        <f t="shared" si="28"/>
        <v>Hounslow92718Persons65+ yrs</v>
      </c>
      <c r="C600" t="str">
        <f t="shared" si="29"/>
        <v>HounslowMortality rate from all cardiovascular diseases, ages 65+ years2021Persons65+ yrs</v>
      </c>
      <c r="D600">
        <v>92718</v>
      </c>
      <c r="E600" t="s">
        <v>170</v>
      </c>
      <c r="F600" t="s">
        <v>30</v>
      </c>
      <c r="G600" t="s">
        <v>31</v>
      </c>
      <c r="H600" t="s">
        <v>59</v>
      </c>
      <c r="I600" t="s">
        <v>60</v>
      </c>
      <c r="J600" t="s">
        <v>163</v>
      </c>
      <c r="K600" t="s">
        <v>35</v>
      </c>
      <c r="L600" t="s">
        <v>36</v>
      </c>
      <c r="O600">
        <v>2021</v>
      </c>
      <c r="P600">
        <v>1034.16607</v>
      </c>
      <c r="Q600">
        <v>925.98455000000001</v>
      </c>
      <c r="R600">
        <v>1151.4642899999999</v>
      </c>
      <c r="U600">
        <v>336</v>
      </c>
      <c r="V600">
        <v>34252</v>
      </c>
      <c r="X600" t="s">
        <v>136</v>
      </c>
      <c r="Y600" t="s">
        <v>42</v>
      </c>
      <c r="Z600" t="s">
        <v>39</v>
      </c>
      <c r="AA600">
        <v>20210000</v>
      </c>
      <c r="AD600" t="s">
        <v>40</v>
      </c>
    </row>
    <row r="601" spans="1:30">
      <c r="A601">
        <f t="shared" si="27"/>
        <v>20210000</v>
      </c>
      <c r="B601" t="str">
        <f t="shared" si="28"/>
        <v>Harrow92718Persons65+ yrs</v>
      </c>
      <c r="C601" t="str">
        <f t="shared" si="29"/>
        <v>HarrowMortality rate from all cardiovascular diseases, ages 65+ years2021Persons65+ yrs</v>
      </c>
      <c r="D601">
        <v>92718</v>
      </c>
      <c r="E601" t="s">
        <v>170</v>
      </c>
      <c r="F601" t="s">
        <v>30</v>
      </c>
      <c r="G601" t="s">
        <v>31</v>
      </c>
      <c r="H601" t="s">
        <v>64</v>
      </c>
      <c r="I601" t="s">
        <v>65</v>
      </c>
      <c r="J601" t="s">
        <v>163</v>
      </c>
      <c r="K601" t="s">
        <v>35</v>
      </c>
      <c r="L601" t="s">
        <v>36</v>
      </c>
      <c r="O601">
        <v>2021</v>
      </c>
      <c r="P601">
        <v>1031.72225</v>
      </c>
      <c r="Q601">
        <v>936.58900000000006</v>
      </c>
      <c r="R601">
        <v>1133.8714</v>
      </c>
      <c r="U601">
        <v>434</v>
      </c>
      <c r="V601">
        <v>40490</v>
      </c>
      <c r="X601" t="s">
        <v>136</v>
      </c>
      <c r="Y601" t="s">
        <v>42</v>
      </c>
      <c r="Z601" t="s">
        <v>39</v>
      </c>
      <c r="AA601">
        <v>20210000</v>
      </c>
      <c r="AD601" t="s">
        <v>40</v>
      </c>
    </row>
    <row r="602" spans="1:30">
      <c r="A602">
        <f t="shared" si="27"/>
        <v>20210000</v>
      </c>
      <c r="B602" t="str">
        <f t="shared" si="28"/>
        <v>Southwark92718Persons65+ yrs</v>
      </c>
      <c r="C602" t="str">
        <f t="shared" si="29"/>
        <v>SouthwarkMortality rate from all cardiovascular diseases, ages 65+ years2021Persons65+ yrs</v>
      </c>
      <c r="D602">
        <v>92718</v>
      </c>
      <c r="E602" t="s">
        <v>170</v>
      </c>
      <c r="F602" t="s">
        <v>30</v>
      </c>
      <c r="G602" t="s">
        <v>31</v>
      </c>
      <c r="H602" t="s">
        <v>95</v>
      </c>
      <c r="I602" t="s">
        <v>96</v>
      </c>
      <c r="J602" t="s">
        <v>163</v>
      </c>
      <c r="K602" t="s">
        <v>35</v>
      </c>
      <c r="L602" t="s">
        <v>36</v>
      </c>
      <c r="O602">
        <v>2021</v>
      </c>
      <c r="P602">
        <v>1028.8870400000001</v>
      </c>
      <c r="Q602">
        <v>905.10386000000005</v>
      </c>
      <c r="R602">
        <v>1164.8001099999999</v>
      </c>
      <c r="U602">
        <v>252</v>
      </c>
      <c r="V602">
        <v>25997</v>
      </c>
      <c r="X602" t="s">
        <v>136</v>
      </c>
      <c r="Y602" t="s">
        <v>42</v>
      </c>
      <c r="Z602" t="s">
        <v>39</v>
      </c>
      <c r="AA602">
        <v>20210000</v>
      </c>
      <c r="AD602" t="s">
        <v>40</v>
      </c>
    </row>
    <row r="603" spans="1:30">
      <c r="A603">
        <f t="shared" si="27"/>
        <v>20210000</v>
      </c>
      <c r="B603" t="str">
        <f t="shared" si="28"/>
        <v>Bexley92718Persons65+ yrs</v>
      </c>
      <c r="C603" t="str">
        <f t="shared" si="29"/>
        <v>BexleyMortality rate from all cardiovascular diseases, ages 65+ years2021Persons65+ yrs</v>
      </c>
      <c r="D603">
        <v>92718</v>
      </c>
      <c r="E603" t="s">
        <v>170</v>
      </c>
      <c r="F603" t="s">
        <v>30</v>
      </c>
      <c r="G603" t="s">
        <v>31</v>
      </c>
      <c r="H603" t="s">
        <v>97</v>
      </c>
      <c r="I603" t="s">
        <v>98</v>
      </c>
      <c r="J603" t="s">
        <v>163</v>
      </c>
      <c r="K603" t="s">
        <v>35</v>
      </c>
      <c r="L603" t="s">
        <v>36</v>
      </c>
      <c r="O603">
        <v>2021</v>
      </c>
      <c r="P603">
        <v>1006.59493</v>
      </c>
      <c r="Q603">
        <v>913.79155000000003</v>
      </c>
      <c r="R603">
        <v>1106.2342000000001</v>
      </c>
      <c r="U603">
        <v>435</v>
      </c>
      <c r="V603">
        <v>41028</v>
      </c>
      <c r="X603" t="s">
        <v>136</v>
      </c>
      <c r="Y603" t="s">
        <v>42</v>
      </c>
      <c r="Z603" t="s">
        <v>39</v>
      </c>
      <c r="AA603">
        <v>20210000</v>
      </c>
      <c r="AD603" t="s">
        <v>40</v>
      </c>
    </row>
    <row r="604" spans="1:30">
      <c r="A604">
        <f t="shared" si="27"/>
        <v>20210000</v>
      </c>
      <c r="B604" t="str">
        <f t="shared" si="28"/>
        <v>Lambeth92718Persons65+ yrs</v>
      </c>
      <c r="C604" t="str">
        <f t="shared" si="29"/>
        <v>LambethMortality rate from all cardiovascular diseases, ages 65+ years2021Persons65+ yrs</v>
      </c>
      <c r="D604">
        <v>92718</v>
      </c>
      <c r="E604" t="s">
        <v>170</v>
      </c>
      <c r="F604" t="s">
        <v>30</v>
      </c>
      <c r="G604" t="s">
        <v>31</v>
      </c>
      <c r="H604" t="s">
        <v>91</v>
      </c>
      <c r="I604" t="s">
        <v>92</v>
      </c>
      <c r="J604" t="s">
        <v>163</v>
      </c>
      <c r="K604" t="s">
        <v>35</v>
      </c>
      <c r="L604" t="s">
        <v>36</v>
      </c>
      <c r="O604">
        <v>2021</v>
      </c>
      <c r="P604">
        <v>1003.84005</v>
      </c>
      <c r="Q604">
        <v>884.93370000000004</v>
      </c>
      <c r="R604">
        <v>1134.2084400000001</v>
      </c>
      <c r="U604">
        <v>260</v>
      </c>
      <c r="V604">
        <v>27507</v>
      </c>
      <c r="X604" t="s">
        <v>136</v>
      </c>
      <c r="Y604" t="s">
        <v>42</v>
      </c>
      <c r="Z604" t="s">
        <v>39</v>
      </c>
      <c r="AA604">
        <v>20210000</v>
      </c>
      <c r="AD604" t="s">
        <v>40</v>
      </c>
    </row>
    <row r="605" spans="1:30">
      <c r="A605">
        <f t="shared" si="27"/>
        <v>20210000</v>
      </c>
      <c r="B605" t="str">
        <f t="shared" si="28"/>
        <v>Camden92718Persons65+ yrs</v>
      </c>
      <c r="C605" t="str">
        <f t="shared" si="29"/>
        <v>CamdenMortality rate from all cardiovascular diseases, ages 65+ years2021Persons65+ yrs</v>
      </c>
      <c r="D605">
        <v>92718</v>
      </c>
      <c r="E605" t="s">
        <v>170</v>
      </c>
      <c r="F605" t="s">
        <v>30</v>
      </c>
      <c r="G605" t="s">
        <v>31</v>
      </c>
      <c r="H605" t="s">
        <v>72</v>
      </c>
      <c r="I605" t="s">
        <v>73</v>
      </c>
      <c r="J605" t="s">
        <v>163</v>
      </c>
      <c r="K605" t="s">
        <v>35</v>
      </c>
      <c r="L605" t="s">
        <v>36</v>
      </c>
      <c r="O605">
        <v>2021</v>
      </c>
      <c r="P605">
        <v>1001.1174600000001</v>
      </c>
      <c r="Q605">
        <v>879.60109</v>
      </c>
      <c r="R605">
        <v>1134.71947</v>
      </c>
      <c r="U605">
        <v>245</v>
      </c>
      <c r="V605">
        <v>24989</v>
      </c>
      <c r="X605" t="s">
        <v>136</v>
      </c>
      <c r="Y605" t="s">
        <v>42</v>
      </c>
      <c r="Z605" t="s">
        <v>39</v>
      </c>
      <c r="AA605">
        <v>20210000</v>
      </c>
      <c r="AD605" t="s">
        <v>40</v>
      </c>
    </row>
    <row r="606" spans="1:30">
      <c r="A606">
        <f t="shared" si="27"/>
        <v>20210000</v>
      </c>
      <c r="B606" t="str">
        <f t="shared" si="28"/>
        <v>Barnet92718Persons65+ yrs</v>
      </c>
      <c r="C606" t="str">
        <f t="shared" si="29"/>
        <v>BarnetMortality rate from all cardiovascular diseases, ages 65+ years2021Persons65+ yrs</v>
      </c>
      <c r="D606">
        <v>92718</v>
      </c>
      <c r="E606" t="s">
        <v>170</v>
      </c>
      <c r="F606" t="s">
        <v>30</v>
      </c>
      <c r="G606" t="s">
        <v>31</v>
      </c>
      <c r="H606" t="s">
        <v>93</v>
      </c>
      <c r="I606" t="s">
        <v>94</v>
      </c>
      <c r="J606" t="s">
        <v>163</v>
      </c>
      <c r="K606" t="s">
        <v>35</v>
      </c>
      <c r="L606" t="s">
        <v>36</v>
      </c>
      <c r="O606">
        <v>2021</v>
      </c>
      <c r="P606">
        <v>991.57363999999995</v>
      </c>
      <c r="Q606">
        <v>914.03880000000004</v>
      </c>
      <c r="R606">
        <v>1073.9016899999999</v>
      </c>
      <c r="U606">
        <v>610</v>
      </c>
      <c r="V606">
        <v>56551</v>
      </c>
      <c r="X606" t="s">
        <v>136</v>
      </c>
      <c r="Y606" t="s">
        <v>42</v>
      </c>
      <c r="Z606" t="s">
        <v>39</v>
      </c>
      <c r="AA606">
        <v>20210000</v>
      </c>
      <c r="AD606" t="s">
        <v>40</v>
      </c>
    </row>
    <row r="607" spans="1:30">
      <c r="A607">
        <f t="shared" si="27"/>
        <v>20210000</v>
      </c>
      <c r="B607" t="str">
        <f t="shared" si="28"/>
        <v>Kingston92718Persons65+ yrs</v>
      </c>
      <c r="C607" t="str">
        <f t="shared" si="29"/>
        <v>KingstonMortality rate from all cardiovascular diseases, ages 65+ years2021Persons65+ yrs</v>
      </c>
      <c r="D607">
        <v>92718</v>
      </c>
      <c r="E607" t="s">
        <v>170</v>
      </c>
      <c r="F607" t="s">
        <v>30</v>
      </c>
      <c r="G607" t="s">
        <v>31</v>
      </c>
      <c r="H607" t="s">
        <v>82</v>
      </c>
      <c r="I607" t="s">
        <v>83</v>
      </c>
      <c r="J607" t="s">
        <v>163</v>
      </c>
      <c r="K607" t="s">
        <v>35</v>
      </c>
      <c r="L607" t="s">
        <v>36</v>
      </c>
      <c r="O607">
        <v>2021</v>
      </c>
      <c r="P607">
        <v>969.61638000000005</v>
      </c>
      <c r="Q607">
        <v>851.81133999999997</v>
      </c>
      <c r="R607">
        <v>1099.13795</v>
      </c>
      <c r="U607">
        <v>245</v>
      </c>
      <c r="V607">
        <v>24507</v>
      </c>
      <c r="X607" t="s">
        <v>136</v>
      </c>
      <c r="Y607" t="s">
        <v>42</v>
      </c>
      <c r="Z607" t="s">
        <v>39</v>
      </c>
      <c r="AA607">
        <v>20210000</v>
      </c>
      <c r="AD607" t="s">
        <v>40</v>
      </c>
    </row>
    <row r="608" spans="1:30">
      <c r="A608">
        <f t="shared" si="27"/>
        <v>20210000</v>
      </c>
      <c r="B608" t="str">
        <f t="shared" si="28"/>
        <v>Merton92718Persons65+ yrs</v>
      </c>
      <c r="C608" t="str">
        <f t="shared" si="29"/>
        <v>MertonMortality rate from all cardiovascular diseases, ages 65+ years2021Persons65+ yrs</v>
      </c>
      <c r="D608">
        <v>92718</v>
      </c>
      <c r="E608" t="s">
        <v>170</v>
      </c>
      <c r="F608" t="s">
        <v>30</v>
      </c>
      <c r="G608" t="s">
        <v>31</v>
      </c>
      <c r="H608" t="s">
        <v>108</v>
      </c>
      <c r="I608" t="s">
        <v>109</v>
      </c>
      <c r="J608" t="s">
        <v>163</v>
      </c>
      <c r="K608" t="s">
        <v>35</v>
      </c>
      <c r="L608" t="s">
        <v>36</v>
      </c>
      <c r="O608">
        <v>2021</v>
      </c>
      <c r="P608">
        <v>934.89612</v>
      </c>
      <c r="Q608">
        <v>824.02588000000003</v>
      </c>
      <c r="R608">
        <v>1056.49722</v>
      </c>
      <c r="U608">
        <v>258</v>
      </c>
      <c r="V608">
        <v>27280</v>
      </c>
      <c r="X608" t="s">
        <v>136</v>
      </c>
      <c r="Y608" t="s">
        <v>42</v>
      </c>
      <c r="Z608" t="s">
        <v>39</v>
      </c>
      <c r="AA608">
        <v>20210000</v>
      </c>
      <c r="AD608" t="s">
        <v>40</v>
      </c>
    </row>
    <row r="609" spans="1:30">
      <c r="A609">
        <f t="shared" si="27"/>
        <v>20210000</v>
      </c>
      <c r="B609" t="str">
        <f t="shared" si="28"/>
        <v>Havering92718Persons65+ yrs</v>
      </c>
      <c r="C609" t="str">
        <f t="shared" si="29"/>
        <v>HaveringMortality rate from all cardiovascular diseases, ages 65+ years2021Persons65+ yrs</v>
      </c>
      <c r="D609">
        <v>92718</v>
      </c>
      <c r="E609" t="s">
        <v>170</v>
      </c>
      <c r="F609" t="s">
        <v>30</v>
      </c>
      <c r="G609" t="s">
        <v>31</v>
      </c>
      <c r="H609" t="s">
        <v>118</v>
      </c>
      <c r="I609" t="s">
        <v>119</v>
      </c>
      <c r="J609" t="s">
        <v>163</v>
      </c>
      <c r="K609" t="s">
        <v>35</v>
      </c>
      <c r="L609" t="s">
        <v>36</v>
      </c>
      <c r="O609">
        <v>2021</v>
      </c>
      <c r="P609">
        <v>933.76998000000003</v>
      </c>
      <c r="Q609">
        <v>850.64755000000002</v>
      </c>
      <c r="R609">
        <v>1022.79354</v>
      </c>
      <c r="U609">
        <v>467</v>
      </c>
      <c r="V609">
        <v>46192</v>
      </c>
      <c r="X609" t="s">
        <v>136</v>
      </c>
      <c r="Y609" t="s">
        <v>42</v>
      </c>
      <c r="Z609" t="s">
        <v>39</v>
      </c>
      <c r="AA609">
        <v>20210000</v>
      </c>
      <c r="AD609" t="s">
        <v>40</v>
      </c>
    </row>
    <row r="610" spans="1:30">
      <c r="A610">
        <f t="shared" si="27"/>
        <v>20210000</v>
      </c>
      <c r="B610" t="str">
        <f t="shared" si="28"/>
        <v>Sutton92718Persons65+ yrs</v>
      </c>
      <c r="C610" t="str">
        <f t="shared" si="29"/>
        <v>SuttonMortality rate from all cardiovascular diseases, ages 65+ years2021Persons65+ yrs</v>
      </c>
      <c r="D610">
        <v>92718</v>
      </c>
      <c r="E610" t="s">
        <v>170</v>
      </c>
      <c r="F610" t="s">
        <v>30</v>
      </c>
      <c r="G610" t="s">
        <v>31</v>
      </c>
      <c r="H610" t="s">
        <v>89</v>
      </c>
      <c r="I610" t="s">
        <v>90</v>
      </c>
      <c r="J610" t="s">
        <v>163</v>
      </c>
      <c r="K610" t="s">
        <v>35</v>
      </c>
      <c r="L610" t="s">
        <v>36</v>
      </c>
      <c r="O610">
        <v>2021</v>
      </c>
      <c r="P610">
        <v>914.36875999999995</v>
      </c>
      <c r="Q610">
        <v>814.32848000000001</v>
      </c>
      <c r="R610">
        <v>1023.27762</v>
      </c>
      <c r="U610">
        <v>305</v>
      </c>
      <c r="V610">
        <v>31864</v>
      </c>
      <c r="X610" t="s">
        <v>136</v>
      </c>
      <c r="Y610" t="s">
        <v>42</v>
      </c>
      <c r="Z610" t="s">
        <v>39</v>
      </c>
      <c r="AA610">
        <v>20210000</v>
      </c>
      <c r="AD610" t="s">
        <v>40</v>
      </c>
    </row>
    <row r="611" spans="1:30">
      <c r="A611">
        <f t="shared" si="27"/>
        <v>20210000</v>
      </c>
      <c r="B611" t="str">
        <f t="shared" si="28"/>
        <v>Redbridge92718Persons65+ yrs</v>
      </c>
      <c r="C611" t="str">
        <f t="shared" si="29"/>
        <v>RedbridgeMortality rate from all cardiovascular diseases, ages 65+ years2021Persons65+ yrs</v>
      </c>
      <c r="D611">
        <v>92718</v>
      </c>
      <c r="E611" t="s">
        <v>170</v>
      </c>
      <c r="F611" t="s">
        <v>30</v>
      </c>
      <c r="G611" t="s">
        <v>31</v>
      </c>
      <c r="H611" t="s">
        <v>112</v>
      </c>
      <c r="I611" t="s">
        <v>113</v>
      </c>
      <c r="J611" t="s">
        <v>163</v>
      </c>
      <c r="K611" t="s">
        <v>35</v>
      </c>
      <c r="L611" t="s">
        <v>36</v>
      </c>
      <c r="O611">
        <v>2021</v>
      </c>
      <c r="P611">
        <v>913.43817999999999</v>
      </c>
      <c r="Q611">
        <v>820.15187000000003</v>
      </c>
      <c r="R611">
        <v>1014.39721</v>
      </c>
      <c r="U611">
        <v>352</v>
      </c>
      <c r="V611">
        <v>38146</v>
      </c>
      <c r="X611" t="s">
        <v>136</v>
      </c>
      <c r="Y611" t="s">
        <v>38</v>
      </c>
      <c r="Z611" t="s">
        <v>39</v>
      </c>
      <c r="AA611">
        <v>20210000</v>
      </c>
      <c r="AD611" t="s">
        <v>40</v>
      </c>
    </row>
    <row r="612" spans="1:30">
      <c r="A612">
        <f t="shared" si="27"/>
        <v>20210000</v>
      </c>
      <c r="B612" t="str">
        <f t="shared" si="28"/>
        <v>Wandsworth92718Persons65+ yrs</v>
      </c>
      <c r="C612" t="str">
        <f t="shared" si="29"/>
        <v>WandsworthMortality rate from all cardiovascular diseases, ages 65+ years2021Persons65+ yrs</v>
      </c>
      <c r="D612">
        <v>92718</v>
      </c>
      <c r="E612" t="s">
        <v>170</v>
      </c>
      <c r="F612" t="s">
        <v>30</v>
      </c>
      <c r="G612" t="s">
        <v>31</v>
      </c>
      <c r="H612" t="s">
        <v>76</v>
      </c>
      <c r="I612" t="s">
        <v>77</v>
      </c>
      <c r="J612" t="s">
        <v>163</v>
      </c>
      <c r="K612" t="s">
        <v>35</v>
      </c>
      <c r="L612" t="s">
        <v>36</v>
      </c>
      <c r="O612">
        <v>2021</v>
      </c>
      <c r="P612">
        <v>879.85260000000005</v>
      </c>
      <c r="Q612">
        <v>778.95952</v>
      </c>
      <c r="R612">
        <v>990.17092000000002</v>
      </c>
      <c r="U612">
        <v>276</v>
      </c>
      <c r="V612">
        <v>31627</v>
      </c>
      <c r="X612" t="s">
        <v>136</v>
      </c>
      <c r="Y612" t="s">
        <v>38</v>
      </c>
      <c r="Z612" t="s">
        <v>39</v>
      </c>
      <c r="AA612">
        <v>20210000</v>
      </c>
      <c r="AD612" t="s">
        <v>40</v>
      </c>
    </row>
    <row r="613" spans="1:30">
      <c r="A613">
        <f t="shared" si="27"/>
        <v>20210000</v>
      </c>
      <c r="B613" t="str">
        <f t="shared" si="28"/>
        <v>Bromley92718Persons65+ yrs</v>
      </c>
      <c r="C613" t="str">
        <f t="shared" si="29"/>
        <v>BromleyMortality rate from all cardiovascular diseases, ages 65+ years2021Persons65+ yrs</v>
      </c>
      <c r="D613">
        <v>92718</v>
      </c>
      <c r="E613" t="s">
        <v>170</v>
      </c>
      <c r="F613" t="s">
        <v>30</v>
      </c>
      <c r="G613" t="s">
        <v>31</v>
      </c>
      <c r="H613" t="s">
        <v>78</v>
      </c>
      <c r="I613" t="s">
        <v>79</v>
      </c>
      <c r="J613" t="s">
        <v>163</v>
      </c>
      <c r="K613" t="s">
        <v>35</v>
      </c>
      <c r="L613" t="s">
        <v>36</v>
      </c>
      <c r="O613">
        <v>2021</v>
      </c>
      <c r="P613">
        <v>878.59136000000001</v>
      </c>
      <c r="Q613">
        <v>807.02202999999997</v>
      </c>
      <c r="R613">
        <v>954.77665999999999</v>
      </c>
      <c r="U613">
        <v>562</v>
      </c>
      <c r="V613">
        <v>58356</v>
      </c>
      <c r="X613" t="s">
        <v>136</v>
      </c>
      <c r="Y613" t="s">
        <v>38</v>
      </c>
      <c r="Z613" t="s">
        <v>39</v>
      </c>
      <c r="AA613">
        <v>20210000</v>
      </c>
      <c r="AD613" t="s">
        <v>40</v>
      </c>
    </row>
    <row r="614" spans="1:30">
      <c r="A614">
        <f t="shared" si="27"/>
        <v>20210000</v>
      </c>
      <c r="B614" t="str">
        <f t="shared" si="28"/>
        <v>Westminster92718Persons65+ yrs</v>
      </c>
      <c r="C614" t="str">
        <f t="shared" si="29"/>
        <v>WestminsterMortality rate from all cardiovascular diseases, ages 65+ years2021Persons65+ yrs</v>
      </c>
      <c r="D614">
        <v>92718</v>
      </c>
      <c r="E614" t="s">
        <v>170</v>
      </c>
      <c r="F614" t="s">
        <v>30</v>
      </c>
      <c r="G614" t="s">
        <v>31</v>
      </c>
      <c r="H614" t="s">
        <v>99</v>
      </c>
      <c r="I614" t="s">
        <v>100</v>
      </c>
      <c r="J614" t="s">
        <v>163</v>
      </c>
      <c r="K614" t="s">
        <v>35</v>
      </c>
      <c r="L614" t="s">
        <v>36</v>
      </c>
      <c r="O614">
        <v>2021</v>
      </c>
      <c r="P614">
        <v>877.053</v>
      </c>
      <c r="Q614">
        <v>763.58628999999996</v>
      </c>
      <c r="R614">
        <v>1002.6096199999999</v>
      </c>
      <c r="U614">
        <v>215</v>
      </c>
      <c r="V614">
        <v>24991</v>
      </c>
      <c r="X614" t="s">
        <v>136</v>
      </c>
      <c r="Y614" t="s">
        <v>38</v>
      </c>
      <c r="Z614" t="s">
        <v>39</v>
      </c>
      <c r="AA614">
        <v>20210000</v>
      </c>
      <c r="AD614" t="s">
        <v>40</v>
      </c>
    </row>
    <row r="615" spans="1:30">
      <c r="A615">
        <f t="shared" si="27"/>
        <v>20210000</v>
      </c>
      <c r="B615" t="str">
        <f t="shared" si="28"/>
        <v>Croydon92718Persons65+ yrs</v>
      </c>
      <c r="C615" t="str">
        <f t="shared" si="29"/>
        <v>CroydonMortality rate from all cardiovascular diseases, ages 65+ years2021Persons65+ yrs</v>
      </c>
      <c r="D615">
        <v>92718</v>
      </c>
      <c r="E615" t="s">
        <v>170</v>
      </c>
      <c r="F615" t="s">
        <v>30</v>
      </c>
      <c r="G615" t="s">
        <v>31</v>
      </c>
      <c r="H615" t="s">
        <v>110</v>
      </c>
      <c r="I615" t="s">
        <v>111</v>
      </c>
      <c r="J615" t="s">
        <v>163</v>
      </c>
      <c r="K615" t="s">
        <v>35</v>
      </c>
      <c r="L615" t="s">
        <v>36</v>
      </c>
      <c r="O615">
        <v>2021</v>
      </c>
      <c r="P615">
        <v>867.68422999999996</v>
      </c>
      <c r="Q615">
        <v>790.58474999999999</v>
      </c>
      <c r="R615">
        <v>950.25725</v>
      </c>
      <c r="U615">
        <v>467</v>
      </c>
      <c r="V615">
        <v>53416</v>
      </c>
      <c r="X615" t="s">
        <v>136</v>
      </c>
      <c r="Y615" t="s">
        <v>38</v>
      </c>
      <c r="Z615" t="s">
        <v>39</v>
      </c>
      <c r="AA615">
        <v>20210000</v>
      </c>
      <c r="AD615" t="s">
        <v>40</v>
      </c>
    </row>
    <row r="616" spans="1:30">
      <c r="A616">
        <f t="shared" si="27"/>
        <v>20210000</v>
      </c>
      <c r="B616" t="str">
        <f t="shared" si="28"/>
        <v>Kensington and Chelsea92718Persons65+ yrs</v>
      </c>
      <c r="C616" t="str">
        <f t="shared" si="29"/>
        <v>Kensington and ChelseaMortality rate from all cardiovascular diseases, ages 65+ years2021Persons65+ yrs</v>
      </c>
      <c r="D616">
        <v>92718</v>
      </c>
      <c r="E616" t="s">
        <v>170</v>
      </c>
      <c r="F616" t="s">
        <v>30</v>
      </c>
      <c r="G616" t="s">
        <v>31</v>
      </c>
      <c r="H616" t="s">
        <v>70</v>
      </c>
      <c r="I616" t="s">
        <v>71</v>
      </c>
      <c r="J616" t="s">
        <v>163</v>
      </c>
      <c r="K616" t="s">
        <v>35</v>
      </c>
      <c r="L616" t="s">
        <v>36</v>
      </c>
      <c r="O616">
        <v>2021</v>
      </c>
      <c r="P616">
        <v>858.41632000000004</v>
      </c>
      <c r="Q616">
        <v>735.49640999999997</v>
      </c>
      <c r="R616">
        <v>995.9873</v>
      </c>
      <c r="U616">
        <v>174</v>
      </c>
      <c r="V616">
        <v>20797</v>
      </c>
      <c r="X616" t="s">
        <v>136</v>
      </c>
      <c r="Y616" t="s">
        <v>38</v>
      </c>
      <c r="Z616" t="s">
        <v>39</v>
      </c>
      <c r="AA616">
        <v>20210000</v>
      </c>
      <c r="AD616" t="s">
        <v>40</v>
      </c>
    </row>
    <row r="617" spans="1:30">
      <c r="A617">
        <f t="shared" si="27"/>
        <v>20210000</v>
      </c>
      <c r="B617" t="str">
        <f t="shared" si="28"/>
        <v>Richmond92718Persons65+ yrs</v>
      </c>
      <c r="C617" t="str">
        <f t="shared" si="29"/>
        <v>RichmondMortality rate from all cardiovascular diseases, ages 65+ years2021Persons65+ yrs</v>
      </c>
      <c r="D617">
        <v>92718</v>
      </c>
      <c r="E617" t="s">
        <v>170</v>
      </c>
      <c r="F617" t="s">
        <v>30</v>
      </c>
      <c r="G617" t="s">
        <v>31</v>
      </c>
      <c r="H617" t="s">
        <v>32</v>
      </c>
      <c r="I617" t="s">
        <v>33</v>
      </c>
      <c r="J617" t="s">
        <v>163</v>
      </c>
      <c r="K617" t="s">
        <v>35</v>
      </c>
      <c r="L617" t="s">
        <v>36</v>
      </c>
      <c r="O617">
        <v>2021</v>
      </c>
      <c r="P617">
        <v>778.37855999999999</v>
      </c>
      <c r="Q617">
        <v>684.81079999999997</v>
      </c>
      <c r="R617">
        <v>881.15382999999997</v>
      </c>
      <c r="U617">
        <v>250</v>
      </c>
      <c r="V617">
        <v>31644</v>
      </c>
      <c r="X617" t="s">
        <v>136</v>
      </c>
      <c r="Y617" t="s">
        <v>38</v>
      </c>
      <c r="Z617" t="s">
        <v>39</v>
      </c>
      <c r="AA617">
        <v>20210000</v>
      </c>
      <c r="AD617" t="s">
        <v>40</v>
      </c>
    </row>
    <row r="618" spans="1:30">
      <c r="A618">
        <f t="shared" si="27"/>
        <v>20170000</v>
      </c>
      <c r="B618" t="str">
        <f t="shared" si="28"/>
        <v>Richmond92949Persons65+ yrs</v>
      </c>
      <c r="C618" t="str">
        <f t="shared" si="29"/>
        <v>RichmondEstimated dementia diagnosis rate (aged 65 and older)2017Persons65+ yrs</v>
      </c>
      <c r="D618">
        <v>92949</v>
      </c>
      <c r="E618" t="s">
        <v>172</v>
      </c>
      <c r="F618" t="s">
        <v>30</v>
      </c>
      <c r="G618" t="s">
        <v>31</v>
      </c>
      <c r="H618" t="s">
        <v>32</v>
      </c>
      <c r="I618" t="s">
        <v>33</v>
      </c>
      <c r="J618" t="s">
        <v>34</v>
      </c>
      <c r="K618" t="s">
        <v>35</v>
      </c>
      <c r="L618" t="s">
        <v>36</v>
      </c>
      <c r="O618" t="s">
        <v>164</v>
      </c>
      <c r="P618">
        <v>69.400000000000006</v>
      </c>
      <c r="Q618">
        <v>61.6</v>
      </c>
      <c r="R618">
        <v>76.2</v>
      </c>
      <c r="U618">
        <v>1423</v>
      </c>
      <c r="V618">
        <v>2049.4</v>
      </c>
      <c r="Y618" t="s">
        <v>42</v>
      </c>
      <c r="Z618" t="s">
        <v>39</v>
      </c>
      <c r="AA618">
        <v>20170000</v>
      </c>
      <c r="AC618" t="s">
        <v>173</v>
      </c>
      <c r="AD618" t="s">
        <v>40</v>
      </c>
    </row>
    <row r="619" spans="1:30">
      <c r="A619">
        <f t="shared" si="27"/>
        <v>20180000</v>
      </c>
      <c r="B619" t="str">
        <f t="shared" si="28"/>
        <v>Richmond92949Persons65+ yrs</v>
      </c>
      <c r="C619" t="str">
        <f t="shared" si="29"/>
        <v>RichmondEstimated dementia diagnosis rate (aged 65 and older)2018Persons65+ yrs</v>
      </c>
      <c r="D619">
        <v>92949</v>
      </c>
      <c r="E619" t="s">
        <v>172</v>
      </c>
      <c r="F619" t="s">
        <v>30</v>
      </c>
      <c r="G619" t="s">
        <v>31</v>
      </c>
      <c r="H619" t="s">
        <v>32</v>
      </c>
      <c r="I619" t="s">
        <v>33</v>
      </c>
      <c r="J619" t="s">
        <v>34</v>
      </c>
      <c r="K619" t="s">
        <v>35</v>
      </c>
      <c r="L619" t="s">
        <v>36</v>
      </c>
      <c r="O619" t="s">
        <v>165</v>
      </c>
      <c r="P619">
        <v>69.099999999999994</v>
      </c>
      <c r="Q619">
        <v>61.4</v>
      </c>
      <c r="R619">
        <v>75.900000000000006</v>
      </c>
      <c r="U619">
        <v>1439</v>
      </c>
      <c r="V619">
        <v>2081.8000000000002</v>
      </c>
      <c r="Y619" t="s">
        <v>42</v>
      </c>
      <c r="Z619" t="s">
        <v>39</v>
      </c>
      <c r="AA619">
        <v>20180000</v>
      </c>
      <c r="AC619" t="s">
        <v>173</v>
      </c>
      <c r="AD619" t="s">
        <v>40</v>
      </c>
    </row>
    <row r="620" spans="1:30">
      <c r="A620">
        <f t="shared" si="27"/>
        <v>20190000</v>
      </c>
      <c r="B620" t="str">
        <f t="shared" si="28"/>
        <v>Richmond92949Persons65+ yrs</v>
      </c>
      <c r="C620" t="str">
        <f t="shared" si="29"/>
        <v>RichmondEstimated dementia diagnosis rate (aged 65 and older)2019Persons65+ yrs</v>
      </c>
      <c r="D620">
        <v>92949</v>
      </c>
      <c r="E620" t="s">
        <v>172</v>
      </c>
      <c r="F620" t="s">
        <v>30</v>
      </c>
      <c r="G620" t="s">
        <v>31</v>
      </c>
      <c r="H620" t="s">
        <v>32</v>
      </c>
      <c r="I620" t="s">
        <v>33</v>
      </c>
      <c r="J620" t="s">
        <v>34</v>
      </c>
      <c r="K620" t="s">
        <v>35</v>
      </c>
      <c r="L620" t="s">
        <v>36</v>
      </c>
      <c r="O620" t="s">
        <v>166</v>
      </c>
      <c r="P620">
        <v>69.599999999999994</v>
      </c>
      <c r="Q620">
        <v>61.9</v>
      </c>
      <c r="R620">
        <v>76.400000000000006</v>
      </c>
      <c r="U620">
        <v>1484</v>
      </c>
      <c r="V620">
        <v>2130.8000000000002</v>
      </c>
      <c r="Y620" t="s">
        <v>42</v>
      </c>
      <c r="Z620" t="s">
        <v>39</v>
      </c>
      <c r="AA620">
        <v>20190000</v>
      </c>
      <c r="AC620" t="s">
        <v>173</v>
      </c>
      <c r="AD620" t="s">
        <v>40</v>
      </c>
    </row>
    <row r="621" spans="1:30">
      <c r="A621">
        <f t="shared" si="27"/>
        <v>20200000</v>
      </c>
      <c r="B621" t="str">
        <f t="shared" si="28"/>
        <v>Richmond92949Persons65+ yrs</v>
      </c>
      <c r="C621" t="str">
        <f t="shared" si="29"/>
        <v>RichmondEstimated dementia diagnosis rate (aged 65 and older)2020Persons65+ yrs</v>
      </c>
      <c r="D621">
        <v>92949</v>
      </c>
      <c r="E621" t="s">
        <v>172</v>
      </c>
      <c r="F621" t="s">
        <v>30</v>
      </c>
      <c r="G621" t="s">
        <v>31</v>
      </c>
      <c r="H621" t="s">
        <v>32</v>
      </c>
      <c r="I621" t="s">
        <v>33</v>
      </c>
      <c r="J621" t="s">
        <v>34</v>
      </c>
      <c r="K621" t="s">
        <v>35</v>
      </c>
      <c r="L621" t="s">
        <v>36</v>
      </c>
      <c r="O621" t="s">
        <v>167</v>
      </c>
      <c r="P621">
        <v>70.099999999999994</v>
      </c>
      <c r="Q621">
        <v>62.3</v>
      </c>
      <c r="R621">
        <v>76.900000000000006</v>
      </c>
      <c r="U621">
        <v>1539</v>
      </c>
      <c r="V621">
        <v>2196</v>
      </c>
      <c r="Y621" t="s">
        <v>42</v>
      </c>
      <c r="Z621" t="s">
        <v>39</v>
      </c>
      <c r="AA621">
        <v>20200000</v>
      </c>
      <c r="AC621" t="s">
        <v>173</v>
      </c>
      <c r="AD621" t="s">
        <v>40</v>
      </c>
    </row>
    <row r="622" spans="1:30">
      <c r="A622">
        <f t="shared" si="27"/>
        <v>20210000</v>
      </c>
      <c r="B622" t="str">
        <f t="shared" si="28"/>
        <v>Richmond92949Persons65+ yrs</v>
      </c>
      <c r="C622" t="str">
        <f t="shared" si="29"/>
        <v>RichmondEstimated dementia diagnosis rate (aged 65 and older)2021Persons65+ yrs</v>
      </c>
      <c r="D622">
        <v>92949</v>
      </c>
      <c r="E622" t="s">
        <v>172</v>
      </c>
      <c r="F622" t="s">
        <v>30</v>
      </c>
      <c r="G622" t="s">
        <v>31</v>
      </c>
      <c r="H622" t="s">
        <v>32</v>
      </c>
      <c r="I622" t="s">
        <v>33</v>
      </c>
      <c r="J622" t="s">
        <v>34</v>
      </c>
      <c r="K622" t="s">
        <v>35</v>
      </c>
      <c r="L622" t="s">
        <v>36</v>
      </c>
      <c r="O622" t="s">
        <v>171</v>
      </c>
      <c r="P622">
        <v>63.1</v>
      </c>
      <c r="Q622">
        <v>56</v>
      </c>
      <c r="R622">
        <v>69.3</v>
      </c>
      <c r="U622">
        <v>1392</v>
      </c>
      <c r="V622">
        <v>2207.1</v>
      </c>
      <c r="Y622" t="s">
        <v>42</v>
      </c>
      <c r="Z622" t="s">
        <v>39</v>
      </c>
      <c r="AA622">
        <v>20210000</v>
      </c>
      <c r="AC622" t="s">
        <v>173</v>
      </c>
      <c r="AD622" t="s">
        <v>40</v>
      </c>
    </row>
    <row r="623" spans="1:30">
      <c r="A623">
        <f t="shared" si="27"/>
        <v>20220000</v>
      </c>
      <c r="B623" t="str">
        <f t="shared" si="28"/>
        <v>Richmond92949Persons65+ yrs</v>
      </c>
      <c r="C623" t="str">
        <f t="shared" si="29"/>
        <v>RichmondEstimated dementia diagnosis rate (aged 65 and older)2022Persons65+ yrs</v>
      </c>
      <c r="D623">
        <v>92949</v>
      </c>
      <c r="E623" t="s">
        <v>172</v>
      </c>
      <c r="F623" t="s">
        <v>30</v>
      </c>
      <c r="G623" t="s">
        <v>31</v>
      </c>
      <c r="H623" t="s">
        <v>32</v>
      </c>
      <c r="I623" t="s">
        <v>33</v>
      </c>
      <c r="J623" t="s">
        <v>34</v>
      </c>
      <c r="K623" t="s">
        <v>35</v>
      </c>
      <c r="L623" t="s">
        <v>36</v>
      </c>
      <c r="O623" t="s">
        <v>174</v>
      </c>
      <c r="P623">
        <v>66.900000000000006</v>
      </c>
      <c r="Q623">
        <v>59.5</v>
      </c>
      <c r="R623">
        <v>73.400000000000006</v>
      </c>
      <c r="U623">
        <v>1528</v>
      </c>
      <c r="V623">
        <v>2284.5</v>
      </c>
      <c r="Y623" t="s">
        <v>42</v>
      </c>
      <c r="Z623" t="s">
        <v>39</v>
      </c>
      <c r="AA623">
        <v>20220000</v>
      </c>
      <c r="AC623" t="s">
        <v>173</v>
      </c>
      <c r="AD623" t="s">
        <v>40</v>
      </c>
    </row>
    <row r="624" spans="1:30">
      <c r="A624">
        <f t="shared" si="27"/>
        <v>20170000</v>
      </c>
      <c r="B624" t="str">
        <f t="shared" si="28"/>
        <v>England92949Persons65+ yrs</v>
      </c>
      <c r="C624" t="str">
        <f t="shared" si="29"/>
        <v>EnglandEstimated dementia diagnosis rate (aged 65 and older)2017Persons65+ yrs</v>
      </c>
      <c r="D624">
        <v>92949</v>
      </c>
      <c r="E624" t="s">
        <v>172</v>
      </c>
      <c r="F624" t="s">
        <v>30</v>
      </c>
      <c r="G624" t="s">
        <v>31</v>
      </c>
      <c r="H624" t="s">
        <v>30</v>
      </c>
      <c r="I624" t="s">
        <v>31</v>
      </c>
      <c r="J624" t="s">
        <v>31</v>
      </c>
      <c r="K624" t="s">
        <v>35</v>
      </c>
      <c r="L624" t="s">
        <v>36</v>
      </c>
      <c r="O624" t="s">
        <v>164</v>
      </c>
      <c r="P624">
        <v>67.900000000000006</v>
      </c>
      <c r="Q624">
        <v>61.2</v>
      </c>
      <c r="R624">
        <v>73.599999999999994</v>
      </c>
      <c r="U624">
        <v>432175</v>
      </c>
      <c r="V624">
        <v>636161.19999999995</v>
      </c>
      <c r="Y624" t="s">
        <v>42</v>
      </c>
      <c r="Z624" t="s">
        <v>39</v>
      </c>
      <c r="AA624">
        <v>20170000</v>
      </c>
      <c r="AC624" t="s">
        <v>173</v>
      </c>
      <c r="AD624" t="s">
        <v>40</v>
      </c>
    </row>
    <row r="625" spans="1:30">
      <c r="A625">
        <f t="shared" si="27"/>
        <v>20180000</v>
      </c>
      <c r="B625" t="str">
        <f t="shared" si="28"/>
        <v>England92949Persons65+ yrs</v>
      </c>
      <c r="C625" t="str">
        <f t="shared" si="29"/>
        <v>EnglandEstimated dementia diagnosis rate (aged 65 and older)2018Persons65+ yrs</v>
      </c>
      <c r="D625">
        <v>92949</v>
      </c>
      <c r="E625" t="s">
        <v>172</v>
      </c>
      <c r="F625" t="s">
        <v>30</v>
      </c>
      <c r="G625" t="s">
        <v>31</v>
      </c>
      <c r="H625" t="s">
        <v>30</v>
      </c>
      <c r="I625" t="s">
        <v>31</v>
      </c>
      <c r="J625" t="s">
        <v>31</v>
      </c>
      <c r="K625" t="s">
        <v>35</v>
      </c>
      <c r="L625" t="s">
        <v>36</v>
      </c>
      <c r="O625" t="s">
        <v>165</v>
      </c>
      <c r="P625">
        <v>67.5</v>
      </c>
      <c r="Q625">
        <v>60.8</v>
      </c>
      <c r="R625">
        <v>73.099999999999994</v>
      </c>
      <c r="U625">
        <v>435574</v>
      </c>
      <c r="V625">
        <v>645506.6</v>
      </c>
      <c r="Y625" t="s">
        <v>42</v>
      </c>
      <c r="Z625" t="s">
        <v>39</v>
      </c>
      <c r="AA625">
        <v>20180000</v>
      </c>
      <c r="AC625" t="s">
        <v>173</v>
      </c>
      <c r="AD625" t="s">
        <v>40</v>
      </c>
    </row>
    <row r="626" spans="1:30">
      <c r="A626">
        <f t="shared" si="27"/>
        <v>20190000</v>
      </c>
      <c r="B626" t="str">
        <f t="shared" si="28"/>
        <v>England92949Persons65+ yrs</v>
      </c>
      <c r="C626" t="str">
        <f t="shared" si="29"/>
        <v>EnglandEstimated dementia diagnosis rate (aged 65 and older)2019Persons65+ yrs</v>
      </c>
      <c r="D626">
        <v>92949</v>
      </c>
      <c r="E626" t="s">
        <v>172</v>
      </c>
      <c r="F626" t="s">
        <v>30</v>
      </c>
      <c r="G626" t="s">
        <v>31</v>
      </c>
      <c r="H626" t="s">
        <v>30</v>
      </c>
      <c r="I626" t="s">
        <v>31</v>
      </c>
      <c r="J626" t="s">
        <v>31</v>
      </c>
      <c r="K626" t="s">
        <v>35</v>
      </c>
      <c r="L626" t="s">
        <v>36</v>
      </c>
      <c r="O626" t="s">
        <v>166</v>
      </c>
      <c r="P626">
        <v>68.7</v>
      </c>
      <c r="Q626">
        <v>61.9</v>
      </c>
      <c r="R626">
        <v>74.400000000000006</v>
      </c>
      <c r="U626">
        <v>453830</v>
      </c>
      <c r="V626">
        <v>661073.6</v>
      </c>
      <c r="Y626" t="s">
        <v>42</v>
      </c>
      <c r="Z626" t="s">
        <v>39</v>
      </c>
      <c r="AA626">
        <v>20190000</v>
      </c>
      <c r="AC626" t="s">
        <v>173</v>
      </c>
      <c r="AD626" t="s">
        <v>40</v>
      </c>
    </row>
    <row r="627" spans="1:30">
      <c r="A627">
        <f t="shared" si="27"/>
        <v>20200000</v>
      </c>
      <c r="B627" t="str">
        <f t="shared" si="28"/>
        <v>England92949Persons65+ yrs</v>
      </c>
      <c r="C627" t="str">
        <f t="shared" si="29"/>
        <v>EnglandEstimated dementia diagnosis rate (aged 65 and older)2020Persons65+ yrs</v>
      </c>
      <c r="D627">
        <v>92949</v>
      </c>
      <c r="E627" t="s">
        <v>172</v>
      </c>
      <c r="F627" t="s">
        <v>30</v>
      </c>
      <c r="G627" t="s">
        <v>31</v>
      </c>
      <c r="H627" t="s">
        <v>30</v>
      </c>
      <c r="I627" t="s">
        <v>31</v>
      </c>
      <c r="J627" t="s">
        <v>31</v>
      </c>
      <c r="K627" t="s">
        <v>35</v>
      </c>
      <c r="L627" t="s">
        <v>36</v>
      </c>
      <c r="O627" t="s">
        <v>167</v>
      </c>
      <c r="P627">
        <v>67.400000000000006</v>
      </c>
      <c r="Q627">
        <v>60.7</v>
      </c>
      <c r="R627">
        <v>73</v>
      </c>
      <c r="U627">
        <v>454599</v>
      </c>
      <c r="V627">
        <v>674912.2</v>
      </c>
      <c r="Y627" t="s">
        <v>42</v>
      </c>
      <c r="Z627" t="s">
        <v>39</v>
      </c>
      <c r="AA627">
        <v>20200000</v>
      </c>
      <c r="AC627" t="s">
        <v>173</v>
      </c>
      <c r="AD627" t="s">
        <v>40</v>
      </c>
    </row>
    <row r="628" spans="1:30">
      <c r="A628">
        <f t="shared" si="27"/>
        <v>20210000</v>
      </c>
      <c r="B628" t="str">
        <f t="shared" si="28"/>
        <v>England92949Persons65+ yrs</v>
      </c>
      <c r="C628" t="str">
        <f t="shared" si="29"/>
        <v>EnglandEstimated dementia diagnosis rate (aged 65 and older)2021Persons65+ yrs</v>
      </c>
      <c r="D628">
        <v>92949</v>
      </c>
      <c r="E628" t="s">
        <v>172</v>
      </c>
      <c r="F628" t="s">
        <v>30</v>
      </c>
      <c r="G628" t="s">
        <v>31</v>
      </c>
      <c r="H628" t="s">
        <v>30</v>
      </c>
      <c r="I628" t="s">
        <v>31</v>
      </c>
      <c r="J628" t="s">
        <v>31</v>
      </c>
      <c r="K628" t="s">
        <v>35</v>
      </c>
      <c r="L628" t="s">
        <v>36</v>
      </c>
      <c r="O628" t="s">
        <v>171</v>
      </c>
      <c r="P628">
        <v>61.6</v>
      </c>
      <c r="Q628">
        <v>55.5</v>
      </c>
      <c r="R628">
        <v>66.7</v>
      </c>
      <c r="U628">
        <v>415778</v>
      </c>
      <c r="V628">
        <v>675189.6</v>
      </c>
      <c r="Y628" t="s">
        <v>42</v>
      </c>
      <c r="Z628" t="s">
        <v>39</v>
      </c>
      <c r="AA628">
        <v>20210000</v>
      </c>
      <c r="AC628" t="s">
        <v>173</v>
      </c>
      <c r="AD628" t="s">
        <v>40</v>
      </c>
    </row>
    <row r="629" spans="1:30">
      <c r="A629">
        <f t="shared" si="27"/>
        <v>20220000</v>
      </c>
      <c r="B629" t="str">
        <f t="shared" si="28"/>
        <v>England92949Persons65+ yrs</v>
      </c>
      <c r="C629" t="str">
        <f t="shared" si="29"/>
        <v>EnglandEstimated dementia diagnosis rate (aged 65 and older)2022Persons65+ yrs</v>
      </c>
      <c r="D629">
        <v>92949</v>
      </c>
      <c r="E629" t="s">
        <v>172</v>
      </c>
      <c r="F629" t="s">
        <v>30</v>
      </c>
      <c r="G629" t="s">
        <v>31</v>
      </c>
      <c r="H629" t="s">
        <v>30</v>
      </c>
      <c r="I629" t="s">
        <v>31</v>
      </c>
      <c r="J629" t="s">
        <v>31</v>
      </c>
      <c r="K629" t="s">
        <v>35</v>
      </c>
      <c r="L629" t="s">
        <v>36</v>
      </c>
      <c r="O629" t="s">
        <v>174</v>
      </c>
      <c r="P629">
        <v>62</v>
      </c>
      <c r="Q629">
        <v>55.8</v>
      </c>
      <c r="R629">
        <v>67.099999999999994</v>
      </c>
      <c r="U629">
        <v>429052</v>
      </c>
      <c r="V629">
        <v>692374.5</v>
      </c>
      <c r="Y629" t="s">
        <v>42</v>
      </c>
      <c r="Z629" t="s">
        <v>39</v>
      </c>
      <c r="AA629">
        <v>20220000</v>
      </c>
      <c r="AC629" t="s">
        <v>173</v>
      </c>
      <c r="AD629" t="s">
        <v>40</v>
      </c>
    </row>
    <row r="630" spans="1:30">
      <c r="A630">
        <f t="shared" si="27"/>
        <v>20230000</v>
      </c>
      <c r="B630" t="str">
        <f t="shared" si="28"/>
        <v>England92949Persons65+ yrs</v>
      </c>
      <c r="C630" t="str">
        <f t="shared" si="29"/>
        <v>EnglandEstimated dementia diagnosis rate (aged 65 and older)2023Persons65+ yrs</v>
      </c>
      <c r="D630">
        <v>92949</v>
      </c>
      <c r="E630" t="s">
        <v>172</v>
      </c>
      <c r="F630" t="s">
        <v>30</v>
      </c>
      <c r="G630" t="s">
        <v>31</v>
      </c>
      <c r="H630" t="s">
        <v>30</v>
      </c>
      <c r="I630" t="s">
        <v>31</v>
      </c>
      <c r="J630" t="s">
        <v>31</v>
      </c>
      <c r="K630" t="s">
        <v>35</v>
      </c>
      <c r="L630" t="s">
        <v>36</v>
      </c>
      <c r="O630" t="s">
        <v>175</v>
      </c>
      <c r="P630">
        <v>63</v>
      </c>
      <c r="Q630">
        <v>56.8</v>
      </c>
      <c r="R630">
        <v>68.3</v>
      </c>
      <c r="U630">
        <v>432753</v>
      </c>
      <c r="V630">
        <v>686652.1</v>
      </c>
      <c r="X630" t="s">
        <v>61</v>
      </c>
      <c r="Y630" t="s">
        <v>42</v>
      </c>
      <c r="Z630" t="s">
        <v>39</v>
      </c>
      <c r="AA630">
        <v>20230000</v>
      </c>
      <c r="AC630" t="s">
        <v>173</v>
      </c>
      <c r="AD630" t="s">
        <v>40</v>
      </c>
    </row>
    <row r="631" spans="1:30">
      <c r="A631">
        <f t="shared" si="27"/>
        <v>20170000</v>
      </c>
      <c r="B631" t="str">
        <f t="shared" si="28"/>
        <v>London92949Persons65+ yrs</v>
      </c>
      <c r="C631" t="str">
        <f t="shared" si="29"/>
        <v>LondonEstimated dementia diagnosis rate (aged 65 and older)2017Persons65+ yrs</v>
      </c>
      <c r="D631">
        <v>92949</v>
      </c>
      <c r="E631" t="s">
        <v>172</v>
      </c>
      <c r="F631" t="s">
        <v>30</v>
      </c>
      <c r="G631" t="s">
        <v>31</v>
      </c>
      <c r="H631" t="s">
        <v>56</v>
      </c>
      <c r="I631" t="s">
        <v>57</v>
      </c>
      <c r="J631" t="s">
        <v>58</v>
      </c>
      <c r="K631" t="s">
        <v>35</v>
      </c>
      <c r="L631" t="s">
        <v>36</v>
      </c>
      <c r="O631" t="s">
        <v>164</v>
      </c>
      <c r="P631">
        <v>71.099999999999994</v>
      </c>
      <c r="Q631">
        <v>63.9</v>
      </c>
      <c r="R631">
        <v>77.099999999999994</v>
      </c>
      <c r="U631">
        <v>47248</v>
      </c>
      <c r="V631">
        <v>66450.2</v>
      </c>
      <c r="Y631" t="s">
        <v>42</v>
      </c>
      <c r="Z631" t="s">
        <v>39</v>
      </c>
      <c r="AA631">
        <v>20170000</v>
      </c>
      <c r="AC631" t="s">
        <v>173</v>
      </c>
      <c r="AD631" t="s">
        <v>40</v>
      </c>
    </row>
    <row r="632" spans="1:30">
      <c r="A632">
        <f t="shared" si="27"/>
        <v>20180000</v>
      </c>
      <c r="B632" t="str">
        <f t="shared" si="28"/>
        <v>London92949Persons65+ yrs</v>
      </c>
      <c r="C632" t="str">
        <f t="shared" si="29"/>
        <v>LondonEstimated dementia diagnosis rate (aged 65 and older)2018Persons65+ yrs</v>
      </c>
      <c r="D632">
        <v>92949</v>
      </c>
      <c r="E632" t="s">
        <v>172</v>
      </c>
      <c r="F632" t="s">
        <v>30</v>
      </c>
      <c r="G632" t="s">
        <v>31</v>
      </c>
      <c r="H632" t="s">
        <v>56</v>
      </c>
      <c r="I632" t="s">
        <v>57</v>
      </c>
      <c r="J632" t="s">
        <v>58</v>
      </c>
      <c r="K632" t="s">
        <v>35</v>
      </c>
      <c r="L632" t="s">
        <v>36</v>
      </c>
      <c r="O632" t="s">
        <v>165</v>
      </c>
      <c r="P632">
        <v>70.5</v>
      </c>
      <c r="Q632">
        <v>63.4</v>
      </c>
      <c r="R632">
        <v>76.400000000000006</v>
      </c>
      <c r="U632">
        <v>47451</v>
      </c>
      <c r="V632">
        <v>67350.899999999994</v>
      </c>
      <c r="Y632" t="s">
        <v>42</v>
      </c>
      <c r="Z632" t="s">
        <v>39</v>
      </c>
      <c r="AA632">
        <v>20180000</v>
      </c>
      <c r="AC632" t="s">
        <v>173</v>
      </c>
      <c r="AD632" t="s">
        <v>40</v>
      </c>
    </row>
    <row r="633" spans="1:30">
      <c r="A633">
        <f t="shared" si="27"/>
        <v>20190000</v>
      </c>
      <c r="B633" t="str">
        <f t="shared" si="28"/>
        <v>London92949Persons65+ yrs</v>
      </c>
      <c r="C633" t="str">
        <f t="shared" si="29"/>
        <v>LondonEstimated dementia diagnosis rate (aged 65 and older)2019Persons65+ yrs</v>
      </c>
      <c r="D633">
        <v>92949</v>
      </c>
      <c r="E633" t="s">
        <v>172</v>
      </c>
      <c r="F633" t="s">
        <v>30</v>
      </c>
      <c r="G633" t="s">
        <v>31</v>
      </c>
      <c r="H633" t="s">
        <v>56</v>
      </c>
      <c r="I633" t="s">
        <v>57</v>
      </c>
      <c r="J633" t="s">
        <v>58</v>
      </c>
      <c r="K633" t="s">
        <v>35</v>
      </c>
      <c r="L633" t="s">
        <v>36</v>
      </c>
      <c r="O633" t="s">
        <v>166</v>
      </c>
      <c r="P633">
        <v>72.599999999999994</v>
      </c>
      <c r="Q633">
        <v>65.400000000000006</v>
      </c>
      <c r="R633">
        <v>78.8</v>
      </c>
      <c r="U633">
        <v>49740</v>
      </c>
      <c r="V633">
        <v>68485.5</v>
      </c>
      <c r="Y633" t="s">
        <v>42</v>
      </c>
      <c r="Z633" t="s">
        <v>39</v>
      </c>
      <c r="AA633">
        <v>20190000</v>
      </c>
      <c r="AC633" t="s">
        <v>173</v>
      </c>
      <c r="AD633" t="s">
        <v>40</v>
      </c>
    </row>
    <row r="634" spans="1:30">
      <c r="A634">
        <f t="shared" si="27"/>
        <v>20200000</v>
      </c>
      <c r="B634" t="str">
        <f t="shared" si="28"/>
        <v>London92949Persons65+ yrs</v>
      </c>
      <c r="C634" t="str">
        <f t="shared" si="29"/>
        <v>LondonEstimated dementia diagnosis rate (aged 65 and older)2020Persons65+ yrs</v>
      </c>
      <c r="D634">
        <v>92949</v>
      </c>
      <c r="E634" t="s">
        <v>172</v>
      </c>
      <c r="F634" t="s">
        <v>30</v>
      </c>
      <c r="G634" t="s">
        <v>31</v>
      </c>
      <c r="H634" t="s">
        <v>56</v>
      </c>
      <c r="I634" t="s">
        <v>57</v>
      </c>
      <c r="J634" t="s">
        <v>58</v>
      </c>
      <c r="K634" t="s">
        <v>35</v>
      </c>
      <c r="L634" t="s">
        <v>36</v>
      </c>
      <c r="O634" t="s">
        <v>167</v>
      </c>
      <c r="P634">
        <v>71.3</v>
      </c>
      <c r="Q634">
        <v>64.099999999999994</v>
      </c>
      <c r="R634">
        <v>77.3</v>
      </c>
      <c r="U634">
        <v>49800</v>
      </c>
      <c r="V634">
        <v>69824</v>
      </c>
      <c r="Y634" t="s">
        <v>42</v>
      </c>
      <c r="Z634" t="s">
        <v>39</v>
      </c>
      <c r="AA634">
        <v>20200000</v>
      </c>
      <c r="AC634" t="s">
        <v>173</v>
      </c>
      <c r="AD634" t="s">
        <v>40</v>
      </c>
    </row>
    <row r="635" spans="1:30">
      <c r="A635">
        <f t="shared" si="27"/>
        <v>20210000</v>
      </c>
      <c r="B635" t="str">
        <f t="shared" si="28"/>
        <v>London92949Persons65+ yrs</v>
      </c>
      <c r="C635" t="str">
        <f t="shared" si="29"/>
        <v>LondonEstimated dementia diagnosis rate (aged 65 and older)2021Persons65+ yrs</v>
      </c>
      <c r="D635">
        <v>92949</v>
      </c>
      <c r="E635" t="s">
        <v>172</v>
      </c>
      <c r="F635" t="s">
        <v>30</v>
      </c>
      <c r="G635" t="s">
        <v>31</v>
      </c>
      <c r="H635" t="s">
        <v>56</v>
      </c>
      <c r="I635" t="s">
        <v>57</v>
      </c>
      <c r="J635" t="s">
        <v>58</v>
      </c>
      <c r="K635" t="s">
        <v>35</v>
      </c>
      <c r="L635" t="s">
        <v>36</v>
      </c>
      <c r="O635" t="s">
        <v>171</v>
      </c>
      <c r="P635">
        <v>65.599999999999994</v>
      </c>
      <c r="Q635">
        <v>59</v>
      </c>
      <c r="R635">
        <v>71.099999999999994</v>
      </c>
      <c r="U635">
        <v>45856</v>
      </c>
      <c r="V635">
        <v>69875.199999999997</v>
      </c>
      <c r="Y635" t="s">
        <v>42</v>
      </c>
      <c r="Z635" t="s">
        <v>39</v>
      </c>
      <c r="AA635">
        <v>20210000</v>
      </c>
      <c r="AC635" t="s">
        <v>173</v>
      </c>
      <c r="AD635" t="s">
        <v>40</v>
      </c>
    </row>
    <row r="636" spans="1:30">
      <c r="A636">
        <f t="shared" si="27"/>
        <v>20220000</v>
      </c>
      <c r="B636" t="str">
        <f t="shared" si="28"/>
        <v>London92949Persons65+ yrs</v>
      </c>
      <c r="C636" t="str">
        <f t="shared" si="29"/>
        <v>LondonEstimated dementia diagnosis rate (aged 65 and older)2022Persons65+ yrs</v>
      </c>
      <c r="D636">
        <v>92949</v>
      </c>
      <c r="E636" t="s">
        <v>172</v>
      </c>
      <c r="F636" t="s">
        <v>30</v>
      </c>
      <c r="G636" t="s">
        <v>31</v>
      </c>
      <c r="H636" t="s">
        <v>56</v>
      </c>
      <c r="I636" t="s">
        <v>57</v>
      </c>
      <c r="J636" t="s">
        <v>58</v>
      </c>
      <c r="K636" t="s">
        <v>35</v>
      </c>
      <c r="L636" t="s">
        <v>36</v>
      </c>
      <c r="O636" t="s">
        <v>174</v>
      </c>
      <c r="P636">
        <v>66.8</v>
      </c>
      <c r="Q636">
        <v>60.1</v>
      </c>
      <c r="R636">
        <v>72.5</v>
      </c>
      <c r="U636">
        <v>48068</v>
      </c>
      <c r="V636">
        <v>71906.7</v>
      </c>
      <c r="Y636" t="s">
        <v>42</v>
      </c>
      <c r="Z636" t="s">
        <v>39</v>
      </c>
      <c r="AA636">
        <v>20220000</v>
      </c>
      <c r="AC636" t="s">
        <v>173</v>
      </c>
      <c r="AD636" t="s">
        <v>40</v>
      </c>
    </row>
    <row r="637" spans="1:30">
      <c r="A637">
        <f t="shared" si="27"/>
        <v>20230000</v>
      </c>
      <c r="B637" t="str">
        <f t="shared" si="28"/>
        <v>London92949Persons65+ yrs</v>
      </c>
      <c r="C637" t="str">
        <f t="shared" si="29"/>
        <v>LondonEstimated dementia diagnosis rate (aged 65 and older)2023Persons65+ yrs</v>
      </c>
      <c r="D637">
        <v>92949</v>
      </c>
      <c r="E637" t="s">
        <v>172</v>
      </c>
      <c r="F637" t="s">
        <v>30</v>
      </c>
      <c r="G637" t="s">
        <v>31</v>
      </c>
      <c r="H637" t="s">
        <v>56</v>
      </c>
      <c r="I637" t="s">
        <v>57</v>
      </c>
      <c r="J637" t="s">
        <v>58</v>
      </c>
      <c r="K637" t="s">
        <v>35</v>
      </c>
      <c r="L637" t="s">
        <v>36</v>
      </c>
      <c r="O637" t="s">
        <v>175</v>
      </c>
      <c r="P637">
        <v>65.599999999999994</v>
      </c>
      <c r="Q637">
        <v>58.9</v>
      </c>
      <c r="R637">
        <v>71.2</v>
      </c>
      <c r="U637">
        <v>39361</v>
      </c>
      <c r="V637">
        <v>60017.2</v>
      </c>
      <c r="X637" t="s">
        <v>61</v>
      </c>
      <c r="Y637" t="s">
        <v>42</v>
      </c>
      <c r="Z637" t="s">
        <v>39</v>
      </c>
      <c r="AA637">
        <v>20230000</v>
      </c>
      <c r="AC637" t="s">
        <v>173</v>
      </c>
      <c r="AD637" t="s">
        <v>40</v>
      </c>
    </row>
    <row r="638" spans="1:30">
      <c r="A638">
        <f t="shared" si="27"/>
        <v>20230000</v>
      </c>
      <c r="B638" t="str">
        <f t="shared" si="28"/>
        <v>Southwark92949Persons65+ yrs</v>
      </c>
      <c r="C638" t="str">
        <f t="shared" si="29"/>
        <v>SouthwarkEstimated dementia diagnosis rate (aged 65 and older)2023Persons65+ yrs</v>
      </c>
      <c r="D638">
        <v>92949</v>
      </c>
      <c r="E638" t="s">
        <v>172</v>
      </c>
      <c r="F638" t="s">
        <v>30</v>
      </c>
      <c r="G638" t="s">
        <v>31</v>
      </c>
      <c r="H638" t="s">
        <v>95</v>
      </c>
      <c r="I638" t="s">
        <v>96</v>
      </c>
      <c r="J638" t="s">
        <v>34</v>
      </c>
      <c r="K638" t="s">
        <v>35</v>
      </c>
      <c r="L638" t="s">
        <v>36</v>
      </c>
      <c r="O638">
        <v>2023</v>
      </c>
      <c r="P638">
        <v>77.900000000000006</v>
      </c>
      <c r="Q638">
        <v>68.900000000000006</v>
      </c>
      <c r="R638">
        <v>85.7</v>
      </c>
      <c r="U638">
        <v>1429</v>
      </c>
      <c r="V638">
        <v>1833.7</v>
      </c>
      <c r="X638" t="s">
        <v>61</v>
      </c>
      <c r="Y638" t="s">
        <v>38</v>
      </c>
      <c r="Z638" t="s">
        <v>39</v>
      </c>
      <c r="AA638">
        <v>20230000</v>
      </c>
      <c r="AC638" t="s">
        <v>127</v>
      </c>
      <c r="AD638" t="s">
        <v>40</v>
      </c>
    </row>
    <row r="639" spans="1:30">
      <c r="A639">
        <f t="shared" si="27"/>
        <v>20230000</v>
      </c>
      <c r="B639" t="str">
        <f t="shared" si="28"/>
        <v>Sutton92949Persons65+ yrs</v>
      </c>
      <c r="C639" t="str">
        <f t="shared" si="29"/>
        <v>SuttonEstimated dementia diagnosis rate (aged 65 and older)2023Persons65+ yrs</v>
      </c>
      <c r="D639">
        <v>92949</v>
      </c>
      <c r="E639" t="s">
        <v>172</v>
      </c>
      <c r="F639" t="s">
        <v>30</v>
      </c>
      <c r="G639" t="s">
        <v>31</v>
      </c>
      <c r="H639" t="s">
        <v>89</v>
      </c>
      <c r="I639" t="s">
        <v>90</v>
      </c>
      <c r="J639" t="s">
        <v>34</v>
      </c>
      <c r="K639" t="s">
        <v>35</v>
      </c>
      <c r="L639" t="s">
        <v>36</v>
      </c>
      <c r="O639">
        <v>2023</v>
      </c>
      <c r="P639">
        <v>74</v>
      </c>
      <c r="Q639">
        <v>65.900000000000006</v>
      </c>
      <c r="R639">
        <v>81.2</v>
      </c>
      <c r="U639">
        <v>1559</v>
      </c>
      <c r="V639">
        <v>2105.6</v>
      </c>
      <c r="X639" t="s">
        <v>61</v>
      </c>
      <c r="Y639" t="s">
        <v>38</v>
      </c>
      <c r="Z639" t="s">
        <v>39</v>
      </c>
      <c r="AA639">
        <v>20230000</v>
      </c>
      <c r="AC639" t="s">
        <v>173</v>
      </c>
      <c r="AD639" t="s">
        <v>40</v>
      </c>
    </row>
    <row r="640" spans="1:30">
      <c r="A640">
        <f t="shared" si="27"/>
        <v>20230000</v>
      </c>
      <c r="B640" t="str">
        <f t="shared" si="28"/>
        <v>Islington92949Persons65+ yrs</v>
      </c>
      <c r="C640" t="str">
        <f t="shared" si="29"/>
        <v>IslingtonEstimated dementia diagnosis rate (aged 65 and older)2023Persons65+ yrs</v>
      </c>
      <c r="D640">
        <v>92949</v>
      </c>
      <c r="E640" t="s">
        <v>172</v>
      </c>
      <c r="F640" t="s">
        <v>30</v>
      </c>
      <c r="G640" t="s">
        <v>31</v>
      </c>
      <c r="H640" t="s">
        <v>74</v>
      </c>
      <c r="I640" t="s">
        <v>75</v>
      </c>
      <c r="J640" t="s">
        <v>34</v>
      </c>
      <c r="K640" t="s">
        <v>35</v>
      </c>
      <c r="L640" t="s">
        <v>36</v>
      </c>
      <c r="O640">
        <v>2023</v>
      </c>
      <c r="P640">
        <v>73.599999999999994</v>
      </c>
      <c r="Q640">
        <v>64.599999999999994</v>
      </c>
      <c r="R640">
        <v>81.400000000000006</v>
      </c>
      <c r="U640">
        <v>949</v>
      </c>
      <c r="V640">
        <v>1288.8</v>
      </c>
      <c r="W640" t="s">
        <v>176</v>
      </c>
      <c r="X640" t="s">
        <v>61</v>
      </c>
      <c r="Y640" t="s">
        <v>38</v>
      </c>
      <c r="Z640" t="s">
        <v>39</v>
      </c>
      <c r="AA640">
        <v>20230000</v>
      </c>
      <c r="AC640" t="s">
        <v>173</v>
      </c>
      <c r="AD640" t="s">
        <v>40</v>
      </c>
    </row>
    <row r="641" spans="1:30">
      <c r="A641">
        <f t="shared" ref="A641:A704" si="30">AA641</f>
        <v>20230000</v>
      </c>
      <c r="B641" t="str">
        <f t="shared" si="28"/>
        <v>Wandsworth92949Persons65+ yrs</v>
      </c>
      <c r="C641" t="str">
        <f t="shared" si="29"/>
        <v>WandsworthEstimated dementia diagnosis rate (aged 65 and older)2023Persons65+ yrs</v>
      </c>
      <c r="D641">
        <v>92949</v>
      </c>
      <c r="E641" t="s">
        <v>172</v>
      </c>
      <c r="F641" t="s">
        <v>30</v>
      </c>
      <c r="G641" t="s">
        <v>31</v>
      </c>
      <c r="H641" t="s">
        <v>76</v>
      </c>
      <c r="I641" t="s">
        <v>77</v>
      </c>
      <c r="J641" t="s">
        <v>34</v>
      </c>
      <c r="K641" t="s">
        <v>35</v>
      </c>
      <c r="L641" t="s">
        <v>36</v>
      </c>
      <c r="O641">
        <v>2023</v>
      </c>
      <c r="P641">
        <v>73.599999999999994</v>
      </c>
      <c r="Q641">
        <v>65.3</v>
      </c>
      <c r="R641">
        <v>80.7</v>
      </c>
      <c r="U641">
        <v>1598</v>
      </c>
      <c r="V641">
        <v>2171.9</v>
      </c>
      <c r="X641" t="s">
        <v>61</v>
      </c>
      <c r="Y641" t="s">
        <v>38</v>
      </c>
      <c r="Z641" t="s">
        <v>39</v>
      </c>
      <c r="AA641">
        <v>20230000</v>
      </c>
      <c r="AC641" t="s">
        <v>173</v>
      </c>
      <c r="AD641" t="s">
        <v>40</v>
      </c>
    </row>
    <row r="642" spans="1:30">
      <c r="A642">
        <f t="shared" si="30"/>
        <v>20230000</v>
      </c>
      <c r="B642" t="str">
        <f t="shared" ref="B642:B705" si="31">CONCATENATE(I642,D642,K642,L642)</f>
        <v>Croydon92949Persons65+ yrs</v>
      </c>
      <c r="C642" t="str">
        <f t="shared" ref="C642:C705" si="32">CONCATENATE(I642,E642,O642,K642,M642,L642)</f>
        <v>CroydonEstimated dementia diagnosis rate (aged 65 and older)2023Persons65+ yrs</v>
      </c>
      <c r="D642">
        <v>92949</v>
      </c>
      <c r="E642" t="s">
        <v>172</v>
      </c>
      <c r="F642" t="s">
        <v>30</v>
      </c>
      <c r="G642" t="s">
        <v>31</v>
      </c>
      <c r="H642" t="s">
        <v>110</v>
      </c>
      <c r="I642" t="s">
        <v>111</v>
      </c>
      <c r="J642" t="s">
        <v>34</v>
      </c>
      <c r="K642" t="s">
        <v>35</v>
      </c>
      <c r="L642" t="s">
        <v>36</v>
      </c>
      <c r="O642">
        <v>2023</v>
      </c>
      <c r="P642">
        <v>73.3</v>
      </c>
      <c r="Q642">
        <v>65.400000000000006</v>
      </c>
      <c r="R642">
        <v>80.099999999999994</v>
      </c>
      <c r="U642">
        <v>2669</v>
      </c>
      <c r="V642">
        <v>3639.9</v>
      </c>
      <c r="X642" t="s">
        <v>61</v>
      </c>
      <c r="Y642" t="s">
        <v>38</v>
      </c>
      <c r="Z642" t="s">
        <v>39</v>
      </c>
      <c r="AA642">
        <v>20230000</v>
      </c>
      <c r="AC642" t="s">
        <v>173</v>
      </c>
      <c r="AD642" t="s">
        <v>40</v>
      </c>
    </row>
    <row r="643" spans="1:30">
      <c r="A643">
        <f t="shared" si="30"/>
        <v>20230000</v>
      </c>
      <c r="B643" t="str">
        <f t="shared" si="31"/>
        <v>Tower Hamlets92949Persons65+ yrs</v>
      </c>
      <c r="C643" t="str">
        <f t="shared" si="32"/>
        <v>Tower HamletsEstimated dementia diagnosis rate (aged 65 and older)2023Persons65+ yrs</v>
      </c>
      <c r="D643">
        <v>92949</v>
      </c>
      <c r="E643" t="s">
        <v>172</v>
      </c>
      <c r="F643" t="s">
        <v>30</v>
      </c>
      <c r="G643" t="s">
        <v>31</v>
      </c>
      <c r="H643" t="s">
        <v>104</v>
      </c>
      <c r="I643" t="s">
        <v>105</v>
      </c>
      <c r="J643" t="s">
        <v>34</v>
      </c>
      <c r="K643" t="s">
        <v>35</v>
      </c>
      <c r="L643" t="s">
        <v>36</v>
      </c>
      <c r="O643">
        <v>2023</v>
      </c>
      <c r="P643">
        <v>71.8</v>
      </c>
      <c r="Q643">
        <v>62.7</v>
      </c>
      <c r="R643">
        <v>79.599999999999994</v>
      </c>
      <c r="U643">
        <v>840</v>
      </c>
      <c r="V643">
        <v>1169.5999999999999</v>
      </c>
      <c r="X643" t="s">
        <v>61</v>
      </c>
      <c r="Y643" t="s">
        <v>42</v>
      </c>
      <c r="Z643" t="s">
        <v>39</v>
      </c>
      <c r="AA643">
        <v>20230000</v>
      </c>
      <c r="AC643" t="s">
        <v>173</v>
      </c>
      <c r="AD643" t="s">
        <v>40</v>
      </c>
    </row>
    <row r="644" spans="1:30">
      <c r="A644">
        <f t="shared" si="30"/>
        <v>20230000</v>
      </c>
      <c r="B644" t="str">
        <f t="shared" si="31"/>
        <v>Lewisham92949Persons65+ yrs</v>
      </c>
      <c r="C644" t="str">
        <f t="shared" si="32"/>
        <v>LewishamEstimated dementia diagnosis rate (aged 65 and older)2023Persons65+ yrs</v>
      </c>
      <c r="D644">
        <v>92949</v>
      </c>
      <c r="E644" t="s">
        <v>172</v>
      </c>
      <c r="F644" t="s">
        <v>30</v>
      </c>
      <c r="G644" t="s">
        <v>31</v>
      </c>
      <c r="H644" t="s">
        <v>84</v>
      </c>
      <c r="I644" t="s">
        <v>85</v>
      </c>
      <c r="J644" t="s">
        <v>34</v>
      </c>
      <c r="K644" t="s">
        <v>35</v>
      </c>
      <c r="L644" t="s">
        <v>36</v>
      </c>
      <c r="O644">
        <v>2023</v>
      </c>
      <c r="P644">
        <v>70.599999999999994</v>
      </c>
      <c r="Q644">
        <v>62.5</v>
      </c>
      <c r="R644">
        <v>77.599999999999994</v>
      </c>
      <c r="U644">
        <v>1465</v>
      </c>
      <c r="V644">
        <v>2074.8000000000002</v>
      </c>
      <c r="X644" t="s">
        <v>61</v>
      </c>
      <c r="Y644" t="s">
        <v>42</v>
      </c>
      <c r="Z644" t="s">
        <v>39</v>
      </c>
      <c r="AA644">
        <v>20230000</v>
      </c>
      <c r="AC644" t="s">
        <v>173</v>
      </c>
      <c r="AD644" t="s">
        <v>40</v>
      </c>
    </row>
    <row r="645" spans="1:30">
      <c r="A645">
        <f t="shared" si="30"/>
        <v>20230000</v>
      </c>
      <c r="B645" t="str">
        <f t="shared" si="31"/>
        <v>Bexley92949Persons65+ yrs</v>
      </c>
      <c r="C645" t="str">
        <f t="shared" si="32"/>
        <v>BexleyEstimated dementia diagnosis rate (aged 65 and older)2023Persons65+ yrs</v>
      </c>
      <c r="D645">
        <v>92949</v>
      </c>
      <c r="E645" t="s">
        <v>172</v>
      </c>
      <c r="F645" t="s">
        <v>30</v>
      </c>
      <c r="G645" t="s">
        <v>31</v>
      </c>
      <c r="H645" t="s">
        <v>97</v>
      </c>
      <c r="I645" t="s">
        <v>98</v>
      </c>
      <c r="J645" t="s">
        <v>34</v>
      </c>
      <c r="K645" t="s">
        <v>35</v>
      </c>
      <c r="L645" t="s">
        <v>36</v>
      </c>
      <c r="O645">
        <v>2023</v>
      </c>
      <c r="P645">
        <v>69.900000000000006</v>
      </c>
      <c r="Q645">
        <v>62.4</v>
      </c>
      <c r="R645">
        <v>76.5</v>
      </c>
      <c r="U645">
        <v>1960</v>
      </c>
      <c r="V645">
        <v>2805</v>
      </c>
      <c r="X645" t="s">
        <v>61</v>
      </c>
      <c r="Y645" t="s">
        <v>42</v>
      </c>
      <c r="Z645" t="s">
        <v>39</v>
      </c>
      <c r="AA645">
        <v>20230000</v>
      </c>
      <c r="AC645" t="s">
        <v>173</v>
      </c>
      <c r="AD645" t="s">
        <v>40</v>
      </c>
    </row>
    <row r="646" spans="1:30">
      <c r="A646">
        <f t="shared" si="30"/>
        <v>20230000</v>
      </c>
      <c r="B646" t="str">
        <f t="shared" si="31"/>
        <v>Richmond92949Persons65+ yrs</v>
      </c>
      <c r="C646" t="str">
        <f t="shared" si="32"/>
        <v>RichmondEstimated dementia diagnosis rate (aged 65 and older)2023Persons65+ yrs</v>
      </c>
      <c r="D646">
        <v>92949</v>
      </c>
      <c r="E646" t="s">
        <v>172</v>
      </c>
      <c r="F646" t="s">
        <v>30</v>
      </c>
      <c r="G646" t="s">
        <v>31</v>
      </c>
      <c r="H646" t="s">
        <v>32</v>
      </c>
      <c r="I646" t="s">
        <v>33</v>
      </c>
      <c r="J646" t="s">
        <v>34</v>
      </c>
      <c r="K646" t="s">
        <v>35</v>
      </c>
      <c r="L646" t="s">
        <v>36</v>
      </c>
      <c r="O646">
        <v>2023</v>
      </c>
      <c r="P646">
        <v>68.7</v>
      </c>
      <c r="Q646">
        <v>61.1</v>
      </c>
      <c r="R646">
        <v>75.5</v>
      </c>
      <c r="U646">
        <v>1598</v>
      </c>
      <c r="V646">
        <v>2324.6999999999998</v>
      </c>
      <c r="X646" t="s">
        <v>61</v>
      </c>
      <c r="Y646" t="s">
        <v>42</v>
      </c>
      <c r="Z646" t="s">
        <v>39</v>
      </c>
      <c r="AA646">
        <v>20230000</v>
      </c>
      <c r="AC646" t="s">
        <v>173</v>
      </c>
      <c r="AD646" t="s">
        <v>40</v>
      </c>
    </row>
    <row r="647" spans="1:30">
      <c r="A647">
        <f t="shared" si="30"/>
        <v>20230000</v>
      </c>
      <c r="B647" t="str">
        <f t="shared" si="31"/>
        <v>Merton92949Persons65+ yrs</v>
      </c>
      <c r="C647" t="str">
        <f t="shared" si="32"/>
        <v>MertonEstimated dementia diagnosis rate (aged 65 and older)2023Persons65+ yrs</v>
      </c>
      <c r="D647">
        <v>92949</v>
      </c>
      <c r="E647" t="s">
        <v>172</v>
      </c>
      <c r="F647" t="s">
        <v>30</v>
      </c>
      <c r="G647" t="s">
        <v>31</v>
      </c>
      <c r="H647" t="s">
        <v>108</v>
      </c>
      <c r="I647" t="s">
        <v>109</v>
      </c>
      <c r="J647" t="s">
        <v>34</v>
      </c>
      <c r="K647" t="s">
        <v>35</v>
      </c>
      <c r="L647" t="s">
        <v>36</v>
      </c>
      <c r="O647">
        <v>2023</v>
      </c>
      <c r="P647">
        <v>68.099999999999994</v>
      </c>
      <c r="Q647">
        <v>60.3</v>
      </c>
      <c r="R647">
        <v>75</v>
      </c>
      <c r="U647">
        <v>1230</v>
      </c>
      <c r="V647">
        <v>1805.4</v>
      </c>
      <c r="X647" t="s">
        <v>61</v>
      </c>
      <c r="Y647" t="s">
        <v>42</v>
      </c>
      <c r="Z647" t="s">
        <v>39</v>
      </c>
      <c r="AA647">
        <v>20230000</v>
      </c>
      <c r="AC647" t="s">
        <v>173</v>
      </c>
      <c r="AD647" t="s">
        <v>40</v>
      </c>
    </row>
    <row r="648" spans="1:30">
      <c r="A648">
        <f t="shared" si="30"/>
        <v>20230000</v>
      </c>
      <c r="B648" t="str">
        <f t="shared" si="31"/>
        <v>Harrow92949Persons65+ yrs</v>
      </c>
      <c r="C648" t="str">
        <f t="shared" si="32"/>
        <v>HarrowEstimated dementia diagnosis rate (aged 65 and older)2023Persons65+ yrs</v>
      </c>
      <c r="D648">
        <v>92949</v>
      </c>
      <c r="E648" t="s">
        <v>172</v>
      </c>
      <c r="F648" t="s">
        <v>30</v>
      </c>
      <c r="G648" t="s">
        <v>31</v>
      </c>
      <c r="H648" t="s">
        <v>64</v>
      </c>
      <c r="I648" t="s">
        <v>65</v>
      </c>
      <c r="J648" t="s">
        <v>34</v>
      </c>
      <c r="K648" t="s">
        <v>35</v>
      </c>
      <c r="L648" t="s">
        <v>36</v>
      </c>
      <c r="O648">
        <v>2023</v>
      </c>
      <c r="P648">
        <v>67.8</v>
      </c>
      <c r="Q648">
        <v>60.4</v>
      </c>
      <c r="R648">
        <v>74.3</v>
      </c>
      <c r="U648">
        <v>1765</v>
      </c>
      <c r="V648">
        <v>2602.4</v>
      </c>
      <c r="X648" t="s">
        <v>61</v>
      </c>
      <c r="Y648" t="s">
        <v>42</v>
      </c>
      <c r="Z648" t="s">
        <v>39</v>
      </c>
      <c r="AA648">
        <v>20230000</v>
      </c>
      <c r="AC648" t="s">
        <v>173</v>
      </c>
      <c r="AD648" t="s">
        <v>40</v>
      </c>
    </row>
    <row r="649" spans="1:30">
      <c r="A649">
        <f t="shared" si="30"/>
        <v>20230000</v>
      </c>
      <c r="B649" t="str">
        <f t="shared" si="31"/>
        <v>Hounslow92949Persons65+ yrs</v>
      </c>
      <c r="C649" t="str">
        <f t="shared" si="32"/>
        <v>HounslowEstimated dementia diagnosis rate (aged 65 and older)2023Persons65+ yrs</v>
      </c>
      <c r="D649">
        <v>92949</v>
      </c>
      <c r="E649" t="s">
        <v>172</v>
      </c>
      <c r="F649" t="s">
        <v>30</v>
      </c>
      <c r="G649" t="s">
        <v>31</v>
      </c>
      <c r="H649" t="s">
        <v>59</v>
      </c>
      <c r="I649" t="s">
        <v>60</v>
      </c>
      <c r="J649" t="s">
        <v>34</v>
      </c>
      <c r="K649" t="s">
        <v>35</v>
      </c>
      <c r="L649" t="s">
        <v>36</v>
      </c>
      <c r="O649">
        <v>2023</v>
      </c>
      <c r="P649">
        <v>67.8</v>
      </c>
      <c r="Q649">
        <v>60</v>
      </c>
      <c r="R649">
        <v>74.400000000000006</v>
      </c>
      <c r="U649">
        <v>1469</v>
      </c>
      <c r="V649">
        <v>2166.6</v>
      </c>
      <c r="X649" t="s">
        <v>61</v>
      </c>
      <c r="Y649" t="s">
        <v>42</v>
      </c>
      <c r="Z649" t="s">
        <v>39</v>
      </c>
      <c r="AA649">
        <v>20230000</v>
      </c>
      <c r="AC649" t="s">
        <v>173</v>
      </c>
      <c r="AD649" t="s">
        <v>40</v>
      </c>
    </row>
    <row r="650" spans="1:30">
      <c r="A650">
        <f t="shared" si="30"/>
        <v>20230000</v>
      </c>
      <c r="B650" t="str">
        <f t="shared" si="31"/>
        <v>Bromley92949Persons65+ yrs</v>
      </c>
      <c r="C650" t="str">
        <f t="shared" si="32"/>
        <v>BromleyEstimated dementia diagnosis rate (aged 65 and older)2023Persons65+ yrs</v>
      </c>
      <c r="D650">
        <v>92949</v>
      </c>
      <c r="E650" t="s">
        <v>172</v>
      </c>
      <c r="F650" t="s">
        <v>30</v>
      </c>
      <c r="G650" t="s">
        <v>31</v>
      </c>
      <c r="H650" t="s">
        <v>78</v>
      </c>
      <c r="I650" t="s">
        <v>79</v>
      </c>
      <c r="J650" t="s">
        <v>34</v>
      </c>
      <c r="K650" t="s">
        <v>35</v>
      </c>
      <c r="L650" t="s">
        <v>36</v>
      </c>
      <c r="O650">
        <v>2023</v>
      </c>
      <c r="P650">
        <v>66.8</v>
      </c>
      <c r="Q650">
        <v>59.9</v>
      </c>
      <c r="R650">
        <v>72.900000000000006</v>
      </c>
      <c r="U650">
        <v>2847</v>
      </c>
      <c r="V650">
        <v>4263.5</v>
      </c>
      <c r="X650" t="s">
        <v>61</v>
      </c>
      <c r="Y650" t="s">
        <v>42</v>
      </c>
      <c r="Z650" t="s">
        <v>39</v>
      </c>
      <c r="AA650">
        <v>20230000</v>
      </c>
      <c r="AC650" t="s">
        <v>173</v>
      </c>
      <c r="AD650" t="s">
        <v>40</v>
      </c>
    </row>
    <row r="651" spans="1:30">
      <c r="A651">
        <f t="shared" si="30"/>
        <v>20230000</v>
      </c>
      <c r="B651" t="str">
        <f t="shared" si="31"/>
        <v>Enfield92949Persons65+ yrs</v>
      </c>
      <c r="C651" t="str">
        <f t="shared" si="32"/>
        <v>EnfieldEstimated dementia diagnosis rate (aged 65 and older)2023Persons65+ yrs</v>
      </c>
      <c r="D651">
        <v>92949</v>
      </c>
      <c r="E651" t="s">
        <v>172</v>
      </c>
      <c r="F651" t="s">
        <v>30</v>
      </c>
      <c r="G651" t="s">
        <v>31</v>
      </c>
      <c r="H651" t="s">
        <v>120</v>
      </c>
      <c r="I651" t="s">
        <v>121</v>
      </c>
      <c r="J651" t="s">
        <v>34</v>
      </c>
      <c r="K651" t="s">
        <v>35</v>
      </c>
      <c r="L651" t="s">
        <v>36</v>
      </c>
      <c r="O651">
        <v>2023</v>
      </c>
      <c r="P651">
        <v>66.8</v>
      </c>
      <c r="Q651">
        <v>59.3</v>
      </c>
      <c r="R651">
        <v>73.2</v>
      </c>
      <c r="U651">
        <v>1708</v>
      </c>
      <c r="V651">
        <v>2558.6999999999998</v>
      </c>
      <c r="W651" t="s">
        <v>176</v>
      </c>
      <c r="X651" t="s">
        <v>132</v>
      </c>
      <c r="Y651" t="s">
        <v>42</v>
      </c>
      <c r="Z651" t="s">
        <v>39</v>
      </c>
      <c r="AA651">
        <v>20230000</v>
      </c>
      <c r="AC651" t="s">
        <v>173</v>
      </c>
      <c r="AD651" t="s">
        <v>40</v>
      </c>
    </row>
    <row r="652" spans="1:30">
      <c r="A652">
        <f t="shared" si="30"/>
        <v>20230000</v>
      </c>
      <c r="B652" t="str">
        <f t="shared" si="31"/>
        <v>Hackney92949Persons65+ yrs</v>
      </c>
      <c r="C652" t="str">
        <f t="shared" si="32"/>
        <v>HackneyEstimated dementia diagnosis rate (aged 65 and older)2023Persons65+ yrs</v>
      </c>
      <c r="D652">
        <v>92949</v>
      </c>
      <c r="E652" t="s">
        <v>172</v>
      </c>
      <c r="F652" t="s">
        <v>30</v>
      </c>
      <c r="G652" t="s">
        <v>31</v>
      </c>
      <c r="H652" t="s">
        <v>101</v>
      </c>
      <c r="I652" t="s">
        <v>102</v>
      </c>
      <c r="J652" t="s">
        <v>34</v>
      </c>
      <c r="K652" t="s">
        <v>35</v>
      </c>
      <c r="L652" t="s">
        <v>36</v>
      </c>
      <c r="O652">
        <v>2023</v>
      </c>
      <c r="P652">
        <v>65.599999999999994</v>
      </c>
      <c r="Q652">
        <v>57.2</v>
      </c>
      <c r="R652">
        <v>72.8</v>
      </c>
      <c r="U652">
        <v>853</v>
      </c>
      <c r="V652">
        <v>1300.4000000000001</v>
      </c>
      <c r="X652" t="s">
        <v>61</v>
      </c>
      <c r="Y652" t="s">
        <v>42</v>
      </c>
      <c r="Z652" t="s">
        <v>39</v>
      </c>
      <c r="AA652">
        <v>20230000</v>
      </c>
      <c r="AC652" t="s">
        <v>173</v>
      </c>
      <c r="AD652" t="s">
        <v>40</v>
      </c>
    </row>
    <row r="653" spans="1:30">
      <c r="A653">
        <f t="shared" si="30"/>
        <v>20230000</v>
      </c>
      <c r="B653" t="str">
        <f t="shared" si="31"/>
        <v>Greenwich92949Persons65+ yrs</v>
      </c>
      <c r="C653" t="str">
        <f t="shared" si="32"/>
        <v>GreenwichEstimated dementia diagnosis rate (aged 65 and older)2023Persons65+ yrs</v>
      </c>
      <c r="D653">
        <v>92949</v>
      </c>
      <c r="E653" t="s">
        <v>172</v>
      </c>
      <c r="F653" t="s">
        <v>30</v>
      </c>
      <c r="G653" t="s">
        <v>31</v>
      </c>
      <c r="H653" t="s">
        <v>80</v>
      </c>
      <c r="I653" t="s">
        <v>81</v>
      </c>
      <c r="J653" t="s">
        <v>34</v>
      </c>
      <c r="K653" t="s">
        <v>35</v>
      </c>
      <c r="L653" t="s">
        <v>36</v>
      </c>
      <c r="O653">
        <v>2023</v>
      </c>
      <c r="P653">
        <v>65</v>
      </c>
      <c r="Q653">
        <v>57.4</v>
      </c>
      <c r="R653">
        <v>71.599999999999994</v>
      </c>
      <c r="U653">
        <v>1212</v>
      </c>
      <c r="V653">
        <v>1864.2</v>
      </c>
      <c r="X653" t="s">
        <v>61</v>
      </c>
      <c r="Y653" t="s">
        <v>42</v>
      </c>
      <c r="Z653" t="s">
        <v>39</v>
      </c>
      <c r="AA653">
        <v>20230000</v>
      </c>
      <c r="AC653" t="s">
        <v>173</v>
      </c>
      <c r="AD653" t="s">
        <v>40</v>
      </c>
    </row>
    <row r="654" spans="1:30">
      <c r="A654">
        <f t="shared" si="30"/>
        <v>20230000</v>
      </c>
      <c r="B654" t="str">
        <f t="shared" si="31"/>
        <v>Hillingdon92949Persons65+ yrs</v>
      </c>
      <c r="C654" t="str">
        <f t="shared" si="32"/>
        <v>HillingdonEstimated dementia diagnosis rate (aged 65 and older)2023Persons65+ yrs</v>
      </c>
      <c r="D654">
        <v>92949</v>
      </c>
      <c r="E654" t="s">
        <v>172</v>
      </c>
      <c r="F654" t="s">
        <v>30</v>
      </c>
      <c r="G654" t="s">
        <v>31</v>
      </c>
      <c r="H654" t="s">
        <v>86</v>
      </c>
      <c r="I654" t="s">
        <v>87</v>
      </c>
      <c r="J654" t="s">
        <v>34</v>
      </c>
      <c r="K654" t="s">
        <v>35</v>
      </c>
      <c r="L654" t="s">
        <v>36</v>
      </c>
      <c r="O654">
        <v>2023</v>
      </c>
      <c r="P654">
        <v>64.900000000000006</v>
      </c>
      <c r="Q654">
        <v>57.8</v>
      </c>
      <c r="R654">
        <v>71.099999999999994</v>
      </c>
      <c r="U654">
        <v>1846</v>
      </c>
      <c r="V654">
        <v>2844.4</v>
      </c>
      <c r="X654" t="s">
        <v>61</v>
      </c>
      <c r="Y654" t="s">
        <v>42</v>
      </c>
      <c r="Z654" t="s">
        <v>39</v>
      </c>
      <c r="AA654">
        <v>20230000</v>
      </c>
      <c r="AC654" t="s">
        <v>173</v>
      </c>
      <c r="AD654" t="s">
        <v>40</v>
      </c>
    </row>
    <row r="655" spans="1:30">
      <c r="A655">
        <f t="shared" si="30"/>
        <v>20230000</v>
      </c>
      <c r="B655" t="str">
        <f t="shared" si="31"/>
        <v>Brent92949Persons65+ yrs</v>
      </c>
      <c r="C655" t="str">
        <f t="shared" si="32"/>
        <v>BrentEstimated dementia diagnosis rate (aged 65 and older)2023Persons65+ yrs</v>
      </c>
      <c r="D655">
        <v>92949</v>
      </c>
      <c r="E655" t="s">
        <v>172</v>
      </c>
      <c r="F655" t="s">
        <v>30</v>
      </c>
      <c r="G655" t="s">
        <v>31</v>
      </c>
      <c r="H655" t="s">
        <v>68</v>
      </c>
      <c r="I655" t="s">
        <v>69</v>
      </c>
      <c r="J655" t="s">
        <v>34</v>
      </c>
      <c r="K655" t="s">
        <v>35</v>
      </c>
      <c r="L655" t="s">
        <v>36</v>
      </c>
      <c r="O655">
        <v>2023</v>
      </c>
      <c r="P655">
        <v>64.8</v>
      </c>
      <c r="Q655">
        <v>57.5</v>
      </c>
      <c r="R655">
        <v>71</v>
      </c>
      <c r="U655">
        <v>1836</v>
      </c>
      <c r="V655">
        <v>2834.5</v>
      </c>
      <c r="X655" t="s">
        <v>61</v>
      </c>
      <c r="Y655" t="s">
        <v>42</v>
      </c>
      <c r="Z655" t="s">
        <v>39</v>
      </c>
      <c r="AA655">
        <v>20230000</v>
      </c>
      <c r="AC655" t="s">
        <v>173</v>
      </c>
      <c r="AD655" t="s">
        <v>40</v>
      </c>
    </row>
    <row r="656" spans="1:30">
      <c r="A656">
        <f t="shared" si="30"/>
        <v>20230000</v>
      </c>
      <c r="B656" t="str">
        <f t="shared" si="31"/>
        <v>Westminster92949Persons65+ yrs</v>
      </c>
      <c r="C656" t="str">
        <f t="shared" si="32"/>
        <v>WestminsterEstimated dementia diagnosis rate (aged 65 and older)2023Persons65+ yrs</v>
      </c>
      <c r="D656">
        <v>92949</v>
      </c>
      <c r="E656" t="s">
        <v>172</v>
      </c>
      <c r="F656" t="s">
        <v>30</v>
      </c>
      <c r="G656" t="s">
        <v>31</v>
      </c>
      <c r="H656" t="s">
        <v>99</v>
      </c>
      <c r="I656" t="s">
        <v>100</v>
      </c>
      <c r="J656" t="s">
        <v>34</v>
      </c>
      <c r="K656" t="s">
        <v>35</v>
      </c>
      <c r="L656" t="s">
        <v>36</v>
      </c>
      <c r="O656">
        <v>2023</v>
      </c>
      <c r="P656">
        <v>64.5</v>
      </c>
      <c r="Q656">
        <v>57</v>
      </c>
      <c r="R656">
        <v>71.099999999999994</v>
      </c>
      <c r="U656">
        <v>1162</v>
      </c>
      <c r="V656">
        <v>1801.3</v>
      </c>
      <c r="X656" t="s">
        <v>61</v>
      </c>
      <c r="Y656" t="s">
        <v>42</v>
      </c>
      <c r="Z656" t="s">
        <v>39</v>
      </c>
      <c r="AA656">
        <v>20230000</v>
      </c>
      <c r="AC656" t="s">
        <v>173</v>
      </c>
      <c r="AD656" t="s">
        <v>40</v>
      </c>
    </row>
    <row r="657" spans="1:30">
      <c r="A657">
        <f t="shared" si="30"/>
        <v>20230000</v>
      </c>
      <c r="B657" t="str">
        <f t="shared" si="31"/>
        <v>Kingston92949Persons65+ yrs</v>
      </c>
      <c r="C657" t="str">
        <f t="shared" si="32"/>
        <v>KingstonEstimated dementia diagnosis rate (aged 65 and older)2023Persons65+ yrs</v>
      </c>
      <c r="D657">
        <v>92949</v>
      </c>
      <c r="E657" t="s">
        <v>172</v>
      </c>
      <c r="F657" t="s">
        <v>30</v>
      </c>
      <c r="G657" t="s">
        <v>31</v>
      </c>
      <c r="H657" t="s">
        <v>82</v>
      </c>
      <c r="I657" t="s">
        <v>83</v>
      </c>
      <c r="J657" t="s">
        <v>34</v>
      </c>
      <c r="K657" t="s">
        <v>35</v>
      </c>
      <c r="L657" t="s">
        <v>36</v>
      </c>
      <c r="O657">
        <v>2023</v>
      </c>
      <c r="P657">
        <v>64.3</v>
      </c>
      <c r="Q657">
        <v>56.9</v>
      </c>
      <c r="R657">
        <v>70.900000000000006</v>
      </c>
      <c r="U657">
        <v>1147</v>
      </c>
      <c r="V657">
        <v>1783.5</v>
      </c>
      <c r="X657" t="s">
        <v>61</v>
      </c>
      <c r="Y657" t="s">
        <v>42</v>
      </c>
      <c r="Z657" t="s">
        <v>39</v>
      </c>
      <c r="AA657">
        <v>20230000</v>
      </c>
      <c r="AC657" t="s">
        <v>173</v>
      </c>
      <c r="AD657" t="s">
        <v>40</v>
      </c>
    </row>
    <row r="658" spans="1:30">
      <c r="A658">
        <f t="shared" si="30"/>
        <v>20230000</v>
      </c>
      <c r="B658" t="str">
        <f t="shared" si="31"/>
        <v>Redbridge92949Persons65+ yrs</v>
      </c>
      <c r="C658" t="str">
        <f t="shared" si="32"/>
        <v>RedbridgeEstimated dementia diagnosis rate (aged 65 and older)2023Persons65+ yrs</v>
      </c>
      <c r="D658">
        <v>92949</v>
      </c>
      <c r="E658" t="s">
        <v>172</v>
      </c>
      <c r="F658" t="s">
        <v>30</v>
      </c>
      <c r="G658" t="s">
        <v>31</v>
      </c>
      <c r="H658" t="s">
        <v>112</v>
      </c>
      <c r="I658" t="s">
        <v>113</v>
      </c>
      <c r="J658" t="s">
        <v>34</v>
      </c>
      <c r="K658" t="s">
        <v>35</v>
      </c>
      <c r="L658" t="s">
        <v>36</v>
      </c>
      <c r="O658">
        <v>2023</v>
      </c>
      <c r="P658">
        <v>63.4</v>
      </c>
      <c r="Q658">
        <v>56.4</v>
      </c>
      <c r="R658">
        <v>69.599999999999994</v>
      </c>
      <c r="U658">
        <v>1694</v>
      </c>
      <c r="V658">
        <v>2670.2</v>
      </c>
      <c r="X658" t="s">
        <v>61</v>
      </c>
      <c r="Y658" t="s">
        <v>42</v>
      </c>
      <c r="Z658" t="s">
        <v>39</v>
      </c>
      <c r="AA658">
        <v>20230000</v>
      </c>
      <c r="AC658" t="s">
        <v>173</v>
      </c>
      <c r="AD658" t="s">
        <v>40</v>
      </c>
    </row>
    <row r="659" spans="1:30">
      <c r="A659">
        <f t="shared" si="30"/>
        <v>20230000</v>
      </c>
      <c r="B659" t="str">
        <f t="shared" si="31"/>
        <v>Waltham Forest92949Persons65+ yrs</v>
      </c>
      <c r="C659" t="str">
        <f t="shared" si="32"/>
        <v>Waltham ForestEstimated dementia diagnosis rate (aged 65 and older)2023Persons65+ yrs</v>
      </c>
      <c r="D659">
        <v>92949</v>
      </c>
      <c r="E659" t="s">
        <v>172</v>
      </c>
      <c r="F659" t="s">
        <v>30</v>
      </c>
      <c r="G659" t="s">
        <v>31</v>
      </c>
      <c r="H659" t="s">
        <v>114</v>
      </c>
      <c r="I659" t="s">
        <v>115</v>
      </c>
      <c r="J659" t="s">
        <v>34</v>
      </c>
      <c r="K659" t="s">
        <v>35</v>
      </c>
      <c r="L659" t="s">
        <v>36</v>
      </c>
      <c r="O659">
        <v>2023</v>
      </c>
      <c r="P659">
        <v>63.1</v>
      </c>
      <c r="Q659">
        <v>55.7</v>
      </c>
      <c r="R659">
        <v>69.400000000000006</v>
      </c>
      <c r="U659">
        <v>1182</v>
      </c>
      <c r="V659">
        <v>1874.3</v>
      </c>
      <c r="X659" t="s">
        <v>61</v>
      </c>
      <c r="Y659" t="s">
        <v>42</v>
      </c>
      <c r="Z659" t="s">
        <v>39</v>
      </c>
      <c r="AA659">
        <v>20230000</v>
      </c>
      <c r="AC659" t="s">
        <v>173</v>
      </c>
      <c r="AD659" t="s">
        <v>40</v>
      </c>
    </row>
    <row r="660" spans="1:30">
      <c r="A660">
        <f t="shared" si="30"/>
        <v>20230000</v>
      </c>
      <c r="B660" t="str">
        <f t="shared" si="31"/>
        <v>Lambeth92949Persons65+ yrs</v>
      </c>
      <c r="C660" t="str">
        <f t="shared" si="32"/>
        <v>LambethEstimated dementia diagnosis rate (aged 65 and older)2023Persons65+ yrs</v>
      </c>
      <c r="D660">
        <v>92949</v>
      </c>
      <c r="E660" t="s">
        <v>172</v>
      </c>
      <c r="F660" t="s">
        <v>30</v>
      </c>
      <c r="G660" t="s">
        <v>31</v>
      </c>
      <c r="H660" t="s">
        <v>91</v>
      </c>
      <c r="I660" t="s">
        <v>92</v>
      </c>
      <c r="J660" t="s">
        <v>34</v>
      </c>
      <c r="K660" t="s">
        <v>35</v>
      </c>
      <c r="L660" t="s">
        <v>36</v>
      </c>
      <c r="O660">
        <v>2023</v>
      </c>
      <c r="P660">
        <v>62.5</v>
      </c>
      <c r="Q660">
        <v>55</v>
      </c>
      <c r="R660">
        <v>68.900000000000006</v>
      </c>
      <c r="U660">
        <v>1201</v>
      </c>
      <c r="V660">
        <v>1921.2</v>
      </c>
      <c r="X660" t="s">
        <v>132</v>
      </c>
      <c r="Y660" t="s">
        <v>42</v>
      </c>
      <c r="Z660" t="s">
        <v>39</v>
      </c>
      <c r="AA660">
        <v>20230000</v>
      </c>
      <c r="AC660" t="s">
        <v>173</v>
      </c>
      <c r="AD660" t="s">
        <v>40</v>
      </c>
    </row>
    <row r="661" spans="1:30">
      <c r="A661">
        <f t="shared" si="30"/>
        <v>20230000</v>
      </c>
      <c r="B661" t="str">
        <f t="shared" si="31"/>
        <v>Barnet92949Persons65+ yrs</v>
      </c>
      <c r="C661" t="str">
        <f t="shared" si="32"/>
        <v>BarnetEstimated dementia diagnosis rate (aged 65 and older)2023Persons65+ yrs</v>
      </c>
      <c r="D661">
        <v>92949</v>
      </c>
      <c r="E661" t="s">
        <v>172</v>
      </c>
      <c r="F661" t="s">
        <v>30</v>
      </c>
      <c r="G661" t="s">
        <v>31</v>
      </c>
      <c r="H661" t="s">
        <v>93</v>
      </c>
      <c r="I661" t="s">
        <v>94</v>
      </c>
      <c r="J661" t="s">
        <v>34</v>
      </c>
      <c r="K661" t="s">
        <v>35</v>
      </c>
      <c r="L661" t="s">
        <v>36</v>
      </c>
      <c r="O661">
        <v>2023</v>
      </c>
      <c r="P661">
        <v>61.8</v>
      </c>
      <c r="Q661">
        <v>18.8</v>
      </c>
      <c r="R661">
        <v>100</v>
      </c>
      <c r="U661">
        <v>8</v>
      </c>
      <c r="V661">
        <v>13</v>
      </c>
      <c r="X661" t="s">
        <v>61</v>
      </c>
      <c r="Y661" t="s">
        <v>42</v>
      </c>
      <c r="Z661" t="s">
        <v>39</v>
      </c>
      <c r="AA661">
        <v>20230000</v>
      </c>
      <c r="AC661" t="s">
        <v>173</v>
      </c>
      <c r="AD661" t="s">
        <v>40</v>
      </c>
    </row>
    <row r="662" spans="1:30">
      <c r="A662">
        <f t="shared" si="30"/>
        <v>20230000</v>
      </c>
      <c r="B662" t="str">
        <f t="shared" si="31"/>
        <v>Hammersmith and Fulham92949Persons65+ yrs</v>
      </c>
      <c r="C662" t="str">
        <f t="shared" si="32"/>
        <v>Hammersmith and FulhamEstimated dementia diagnosis rate (aged 65 and older)2023Persons65+ yrs</v>
      </c>
      <c r="D662">
        <v>92949</v>
      </c>
      <c r="E662" t="s">
        <v>172</v>
      </c>
      <c r="F662" t="s">
        <v>30</v>
      </c>
      <c r="G662" t="s">
        <v>31</v>
      </c>
      <c r="H662" t="s">
        <v>66</v>
      </c>
      <c r="I662" t="s">
        <v>67</v>
      </c>
      <c r="J662" t="s">
        <v>34</v>
      </c>
      <c r="K662" t="s">
        <v>35</v>
      </c>
      <c r="L662" t="s">
        <v>36</v>
      </c>
      <c r="O662">
        <v>2023</v>
      </c>
      <c r="P662">
        <v>61.7</v>
      </c>
      <c r="Q662">
        <v>54.1</v>
      </c>
      <c r="R662">
        <v>68.3</v>
      </c>
      <c r="U662">
        <v>875</v>
      </c>
      <c r="V662">
        <v>1418</v>
      </c>
      <c r="X662" t="s">
        <v>61</v>
      </c>
      <c r="Y662" t="s">
        <v>42</v>
      </c>
      <c r="Z662" t="s">
        <v>39</v>
      </c>
      <c r="AA662">
        <v>20230000</v>
      </c>
      <c r="AC662" t="s">
        <v>173</v>
      </c>
      <c r="AD662" t="s">
        <v>40</v>
      </c>
    </row>
    <row r="663" spans="1:30">
      <c r="A663">
        <f t="shared" si="30"/>
        <v>20230000</v>
      </c>
      <c r="B663" t="str">
        <f t="shared" si="31"/>
        <v>Haringey92949Persons65+ yrs</v>
      </c>
      <c r="C663" t="str">
        <f t="shared" si="32"/>
        <v>HaringeyEstimated dementia diagnosis rate (aged 65 and older)2023Persons65+ yrs</v>
      </c>
      <c r="D663">
        <v>92949</v>
      </c>
      <c r="E663" t="s">
        <v>172</v>
      </c>
      <c r="F663" t="s">
        <v>30</v>
      </c>
      <c r="G663" t="s">
        <v>31</v>
      </c>
      <c r="H663" t="s">
        <v>116</v>
      </c>
      <c r="I663" t="s">
        <v>117</v>
      </c>
      <c r="J663" t="s">
        <v>34</v>
      </c>
      <c r="K663" t="s">
        <v>35</v>
      </c>
      <c r="L663" t="s">
        <v>36</v>
      </c>
      <c r="O663">
        <v>2023</v>
      </c>
      <c r="P663">
        <v>60</v>
      </c>
      <c r="Q663">
        <v>52.7</v>
      </c>
      <c r="R663">
        <v>66.3</v>
      </c>
      <c r="U663">
        <v>1012</v>
      </c>
      <c r="V663">
        <v>1686.6</v>
      </c>
      <c r="W663" t="s">
        <v>176</v>
      </c>
      <c r="X663" t="s">
        <v>61</v>
      </c>
      <c r="Y663" t="s">
        <v>42</v>
      </c>
      <c r="Z663" t="s">
        <v>39</v>
      </c>
      <c r="AA663">
        <v>20230000</v>
      </c>
      <c r="AC663" t="s">
        <v>128</v>
      </c>
      <c r="AD663" t="s">
        <v>40</v>
      </c>
    </row>
    <row r="664" spans="1:30">
      <c r="A664">
        <f t="shared" si="30"/>
        <v>20230000</v>
      </c>
      <c r="B664" t="str">
        <f t="shared" si="31"/>
        <v>Kensington and Chelsea92949Persons65+ yrs</v>
      </c>
      <c r="C664" t="str">
        <f t="shared" si="32"/>
        <v>Kensington and ChelseaEstimated dementia diagnosis rate (aged 65 and older)2023Persons65+ yrs</v>
      </c>
      <c r="D664">
        <v>92949</v>
      </c>
      <c r="E664" t="s">
        <v>172</v>
      </c>
      <c r="F664" t="s">
        <v>30</v>
      </c>
      <c r="G664" t="s">
        <v>31</v>
      </c>
      <c r="H664" t="s">
        <v>70</v>
      </c>
      <c r="I664" t="s">
        <v>71</v>
      </c>
      <c r="J664" t="s">
        <v>34</v>
      </c>
      <c r="K664" t="s">
        <v>35</v>
      </c>
      <c r="L664" t="s">
        <v>36</v>
      </c>
      <c r="O664">
        <v>2023</v>
      </c>
      <c r="P664">
        <v>57.8</v>
      </c>
      <c r="Q664">
        <v>51</v>
      </c>
      <c r="R664">
        <v>63.9</v>
      </c>
      <c r="U664">
        <v>1003</v>
      </c>
      <c r="V664">
        <v>1733.9</v>
      </c>
      <c r="X664" t="s">
        <v>61</v>
      </c>
      <c r="Y664" t="s">
        <v>42</v>
      </c>
      <c r="Z664" t="s">
        <v>39</v>
      </c>
      <c r="AA664">
        <v>20230000</v>
      </c>
      <c r="AC664" t="s">
        <v>128</v>
      </c>
      <c r="AD664" t="s">
        <v>40</v>
      </c>
    </row>
    <row r="665" spans="1:30">
      <c r="A665">
        <f t="shared" si="30"/>
        <v>20230000</v>
      </c>
      <c r="B665" t="str">
        <f t="shared" si="31"/>
        <v>Ealing92949Persons65+ yrs</v>
      </c>
      <c r="C665" t="str">
        <f t="shared" si="32"/>
        <v>EalingEstimated dementia diagnosis rate (aged 65 and older)2023Persons65+ yrs</v>
      </c>
      <c r="D665">
        <v>92949</v>
      </c>
      <c r="E665" t="s">
        <v>172</v>
      </c>
      <c r="F665" t="s">
        <v>30</v>
      </c>
      <c r="G665" t="s">
        <v>31</v>
      </c>
      <c r="H665" t="s">
        <v>62</v>
      </c>
      <c r="I665" t="s">
        <v>63</v>
      </c>
      <c r="J665" t="s">
        <v>34</v>
      </c>
      <c r="K665" t="s">
        <v>35</v>
      </c>
      <c r="L665" t="s">
        <v>36</v>
      </c>
      <c r="O665">
        <v>2023</v>
      </c>
      <c r="P665">
        <v>56.5</v>
      </c>
      <c r="Q665">
        <v>50.1</v>
      </c>
      <c r="R665">
        <v>62</v>
      </c>
      <c r="U665">
        <v>1675</v>
      </c>
      <c r="V665">
        <v>2964</v>
      </c>
      <c r="X665" t="s">
        <v>132</v>
      </c>
      <c r="Y665" t="s">
        <v>49</v>
      </c>
      <c r="Z665" t="s">
        <v>39</v>
      </c>
      <c r="AA665">
        <v>20230000</v>
      </c>
      <c r="AC665" t="s">
        <v>128</v>
      </c>
      <c r="AD665" t="s">
        <v>40</v>
      </c>
    </row>
    <row r="666" spans="1:30">
      <c r="A666">
        <f t="shared" si="30"/>
        <v>20230000</v>
      </c>
      <c r="B666" t="str">
        <f t="shared" si="31"/>
        <v>Barking and Dagenham92949Persons65+ yrs</v>
      </c>
      <c r="C666" t="str">
        <f t="shared" si="32"/>
        <v>Barking and DagenhamEstimated dementia diagnosis rate (aged 65 and older)2023Persons65+ yrs</v>
      </c>
      <c r="D666">
        <v>92949</v>
      </c>
      <c r="E666" t="s">
        <v>172</v>
      </c>
      <c r="F666" t="s">
        <v>30</v>
      </c>
      <c r="G666" t="s">
        <v>31</v>
      </c>
      <c r="H666" t="s">
        <v>106</v>
      </c>
      <c r="I666" t="s">
        <v>107</v>
      </c>
      <c r="J666" t="s">
        <v>34</v>
      </c>
      <c r="K666" t="s">
        <v>35</v>
      </c>
      <c r="L666" t="s">
        <v>36</v>
      </c>
      <c r="O666">
        <v>2023</v>
      </c>
      <c r="P666">
        <v>56.2</v>
      </c>
      <c r="Q666">
        <v>49.2</v>
      </c>
      <c r="R666">
        <v>62.4</v>
      </c>
      <c r="U666">
        <v>760</v>
      </c>
      <c r="V666">
        <v>1351.9</v>
      </c>
      <c r="X666" t="s">
        <v>61</v>
      </c>
      <c r="Y666" t="s">
        <v>49</v>
      </c>
      <c r="Z666" t="s">
        <v>39</v>
      </c>
      <c r="AA666">
        <v>20230000</v>
      </c>
      <c r="AC666" t="s">
        <v>128</v>
      </c>
      <c r="AD666" t="s">
        <v>40</v>
      </c>
    </row>
    <row r="667" spans="1:30">
      <c r="A667">
        <f t="shared" si="30"/>
        <v>20230000</v>
      </c>
      <c r="B667" t="str">
        <f t="shared" si="31"/>
        <v>Newham92949Persons65+ yrs</v>
      </c>
      <c r="C667" t="str">
        <f t="shared" si="32"/>
        <v>NewhamEstimated dementia diagnosis rate (aged 65 and older)2023Persons65+ yrs</v>
      </c>
      <c r="D667">
        <v>92949</v>
      </c>
      <c r="E667" t="s">
        <v>172</v>
      </c>
      <c r="F667" t="s">
        <v>30</v>
      </c>
      <c r="G667" t="s">
        <v>31</v>
      </c>
      <c r="H667" t="s">
        <v>122</v>
      </c>
      <c r="I667" t="s">
        <v>123</v>
      </c>
      <c r="J667" t="s">
        <v>34</v>
      </c>
      <c r="K667" t="s">
        <v>35</v>
      </c>
      <c r="L667" t="s">
        <v>36</v>
      </c>
      <c r="O667">
        <v>2023</v>
      </c>
      <c r="P667">
        <v>54.8</v>
      </c>
      <c r="Q667">
        <v>47.7</v>
      </c>
      <c r="R667">
        <v>60.9</v>
      </c>
      <c r="U667">
        <v>840</v>
      </c>
      <c r="V667">
        <v>1532.4</v>
      </c>
      <c r="X667" t="s">
        <v>132</v>
      </c>
      <c r="Y667" t="s">
        <v>49</v>
      </c>
      <c r="Z667" t="s">
        <v>39</v>
      </c>
      <c r="AA667">
        <v>20230000</v>
      </c>
      <c r="AC667" t="s">
        <v>128</v>
      </c>
      <c r="AD667" t="s">
        <v>40</v>
      </c>
    </row>
    <row r="668" spans="1:30">
      <c r="A668">
        <f t="shared" si="30"/>
        <v>20230000</v>
      </c>
      <c r="B668" t="str">
        <f t="shared" si="31"/>
        <v>Havering92949Persons65+ yrs</v>
      </c>
      <c r="C668" t="str">
        <f t="shared" si="32"/>
        <v>HaveringEstimated dementia diagnosis rate (aged 65 and older)2023Persons65+ yrs</v>
      </c>
      <c r="D668">
        <v>92949</v>
      </c>
      <c r="E668" t="s">
        <v>172</v>
      </c>
      <c r="F668" t="s">
        <v>30</v>
      </c>
      <c r="G668" t="s">
        <v>31</v>
      </c>
      <c r="H668" t="s">
        <v>118</v>
      </c>
      <c r="I668" t="s">
        <v>119</v>
      </c>
      <c r="J668" t="s">
        <v>34</v>
      </c>
      <c r="K668" t="s">
        <v>35</v>
      </c>
      <c r="L668" t="s">
        <v>36</v>
      </c>
      <c r="O668">
        <v>2023</v>
      </c>
      <c r="P668">
        <v>52.8</v>
      </c>
      <c r="Q668">
        <v>47</v>
      </c>
      <c r="R668">
        <v>57.8</v>
      </c>
      <c r="U668">
        <v>1576</v>
      </c>
      <c r="V668">
        <v>2986.7</v>
      </c>
      <c r="X668" t="s">
        <v>132</v>
      </c>
      <c r="Y668" t="s">
        <v>49</v>
      </c>
      <c r="Z668" t="s">
        <v>39</v>
      </c>
      <c r="AA668">
        <v>20230000</v>
      </c>
      <c r="AC668" t="s">
        <v>128</v>
      </c>
      <c r="AD668" t="s">
        <v>40</v>
      </c>
    </row>
    <row r="669" spans="1:30">
      <c r="A669">
        <f t="shared" si="30"/>
        <v>20230000</v>
      </c>
      <c r="B669" t="str">
        <f t="shared" si="31"/>
        <v>Camden92949Persons65+ yrs</v>
      </c>
      <c r="C669" t="str">
        <f t="shared" si="32"/>
        <v>CamdenEstimated dementia diagnosis rate (aged 65 and older)2023Persons65+ yrs</v>
      </c>
      <c r="D669">
        <v>92949</v>
      </c>
      <c r="E669" t="s">
        <v>172</v>
      </c>
      <c r="F669" t="s">
        <v>30</v>
      </c>
      <c r="G669" t="s">
        <v>31</v>
      </c>
      <c r="H669" t="s">
        <v>72</v>
      </c>
      <c r="I669" t="s">
        <v>73</v>
      </c>
      <c r="J669" t="s">
        <v>34</v>
      </c>
      <c r="K669" t="s">
        <v>35</v>
      </c>
      <c r="L669" t="s">
        <v>36</v>
      </c>
      <c r="O669">
        <v>2023</v>
      </c>
      <c r="P669">
        <v>49.8</v>
      </c>
      <c r="Q669">
        <v>33.1</v>
      </c>
      <c r="R669">
        <v>66</v>
      </c>
      <c r="U669">
        <v>38</v>
      </c>
      <c r="V669">
        <v>76.3</v>
      </c>
      <c r="X669" t="s">
        <v>132</v>
      </c>
      <c r="Y669" t="s">
        <v>42</v>
      </c>
      <c r="Z669" t="s">
        <v>39</v>
      </c>
      <c r="AA669">
        <v>20230000</v>
      </c>
      <c r="AC669" t="s">
        <v>128</v>
      </c>
      <c r="AD669" t="s">
        <v>40</v>
      </c>
    </row>
    <row r="670" spans="1:30">
      <c r="A670">
        <f t="shared" si="30"/>
        <v>20130000</v>
      </c>
      <c r="B670" t="str">
        <f t="shared" si="31"/>
        <v>Richmond1210Persons16+ yrs</v>
      </c>
      <c r="C670" t="str">
        <f t="shared" si="32"/>
        <v>RichmondSmokers that have successfully quit at 4 weeks2013/14Persons16+ yrs</v>
      </c>
      <c r="D670">
        <v>1210</v>
      </c>
      <c r="E670" t="s">
        <v>177</v>
      </c>
      <c r="F670" t="s">
        <v>30</v>
      </c>
      <c r="G670" t="s">
        <v>31</v>
      </c>
      <c r="H670" t="s">
        <v>32</v>
      </c>
      <c r="I670" t="s">
        <v>33</v>
      </c>
      <c r="J670" t="s">
        <v>163</v>
      </c>
      <c r="K670" t="s">
        <v>35</v>
      </c>
      <c r="L670" t="s">
        <v>178</v>
      </c>
      <c r="O670" t="s">
        <v>44</v>
      </c>
      <c r="P670">
        <v>3638.83</v>
      </c>
      <c r="Q670">
        <v>2913.3830038771298</v>
      </c>
      <c r="R670">
        <v>4584.3459609719403</v>
      </c>
      <c r="U670">
        <v>624</v>
      </c>
      <c r="Y670" t="s">
        <v>42</v>
      </c>
      <c r="Z670" t="s">
        <v>39</v>
      </c>
      <c r="AA670">
        <v>20130000</v>
      </c>
      <c r="AD670" t="s">
        <v>40</v>
      </c>
    </row>
    <row r="671" spans="1:30">
      <c r="A671">
        <f t="shared" si="30"/>
        <v>20140000</v>
      </c>
      <c r="B671" t="str">
        <f t="shared" si="31"/>
        <v>Richmond1210Persons16+ yrs</v>
      </c>
      <c r="C671" t="str">
        <f t="shared" si="32"/>
        <v>RichmondSmokers that have successfully quit at 4 weeks2014/15Persons16+ yrs</v>
      </c>
      <c r="D671">
        <v>1210</v>
      </c>
      <c r="E671" t="s">
        <v>177</v>
      </c>
      <c r="F671" t="s">
        <v>30</v>
      </c>
      <c r="G671" t="s">
        <v>31</v>
      </c>
      <c r="H671" t="s">
        <v>32</v>
      </c>
      <c r="I671" t="s">
        <v>33</v>
      </c>
      <c r="J671" t="s">
        <v>163</v>
      </c>
      <c r="K671" t="s">
        <v>35</v>
      </c>
      <c r="L671" t="s">
        <v>178</v>
      </c>
      <c r="O671" t="s">
        <v>45</v>
      </c>
      <c r="P671">
        <v>1334.86</v>
      </c>
      <c r="Q671">
        <v>1045.28841823225</v>
      </c>
      <c r="R671">
        <v>1690.7030660616199</v>
      </c>
      <c r="U671">
        <v>261</v>
      </c>
      <c r="Y671" t="s">
        <v>49</v>
      </c>
      <c r="Z671" t="s">
        <v>39</v>
      </c>
      <c r="AA671">
        <v>20140000</v>
      </c>
      <c r="AD671" t="s">
        <v>40</v>
      </c>
    </row>
    <row r="672" spans="1:30">
      <c r="A672">
        <f t="shared" si="30"/>
        <v>20150000</v>
      </c>
      <c r="B672" t="str">
        <f t="shared" si="31"/>
        <v>Richmond1210Persons16+ yrs</v>
      </c>
      <c r="C672" t="str">
        <f t="shared" si="32"/>
        <v>RichmondSmokers that have successfully quit at 4 weeks2015/16Persons16+ yrs</v>
      </c>
      <c r="D672">
        <v>1210</v>
      </c>
      <c r="E672" t="s">
        <v>177</v>
      </c>
      <c r="F672" t="s">
        <v>30</v>
      </c>
      <c r="G672" t="s">
        <v>31</v>
      </c>
      <c r="H672" t="s">
        <v>32</v>
      </c>
      <c r="I672" t="s">
        <v>33</v>
      </c>
      <c r="J672" t="s">
        <v>163</v>
      </c>
      <c r="K672" t="s">
        <v>35</v>
      </c>
      <c r="L672" t="s">
        <v>178</v>
      </c>
      <c r="O672" t="s">
        <v>46</v>
      </c>
      <c r="P672">
        <v>1417.51</v>
      </c>
      <c r="Q672">
        <v>1096.5588969662999</v>
      </c>
      <c r="R672">
        <v>1830.3590841365201</v>
      </c>
      <c r="U672">
        <v>258</v>
      </c>
      <c r="Y672" t="s">
        <v>49</v>
      </c>
      <c r="Z672" t="s">
        <v>39</v>
      </c>
      <c r="AA672">
        <v>20150000</v>
      </c>
      <c r="AD672" t="s">
        <v>40</v>
      </c>
    </row>
    <row r="673" spans="1:30">
      <c r="A673">
        <f t="shared" si="30"/>
        <v>20160000</v>
      </c>
      <c r="B673" t="str">
        <f t="shared" si="31"/>
        <v>Richmond1210Persons16+ yrs</v>
      </c>
      <c r="C673" t="str">
        <f t="shared" si="32"/>
        <v>RichmondSmokers that have successfully quit at 4 weeks2016/17Persons16+ yrs</v>
      </c>
      <c r="D673">
        <v>1210</v>
      </c>
      <c r="E673" t="s">
        <v>177</v>
      </c>
      <c r="F673" t="s">
        <v>30</v>
      </c>
      <c r="G673" t="s">
        <v>31</v>
      </c>
      <c r="H673" t="s">
        <v>32</v>
      </c>
      <c r="I673" t="s">
        <v>33</v>
      </c>
      <c r="J673" t="s">
        <v>163</v>
      </c>
      <c r="K673" t="s">
        <v>35</v>
      </c>
      <c r="L673" t="s">
        <v>178</v>
      </c>
      <c r="O673" t="s">
        <v>47</v>
      </c>
      <c r="P673">
        <v>1176.7</v>
      </c>
      <c r="Q673">
        <v>896.05653033041801</v>
      </c>
      <c r="R673">
        <v>1546.4893581777801</v>
      </c>
      <c r="U673">
        <v>220</v>
      </c>
      <c r="Y673" t="s">
        <v>49</v>
      </c>
      <c r="Z673" t="s">
        <v>39</v>
      </c>
      <c r="AA673">
        <v>20160000</v>
      </c>
      <c r="AD673" t="s">
        <v>40</v>
      </c>
    </row>
    <row r="674" spans="1:30">
      <c r="A674">
        <f t="shared" si="30"/>
        <v>20170000</v>
      </c>
      <c r="B674" t="str">
        <f t="shared" si="31"/>
        <v>Richmond1210Persons16+ yrs</v>
      </c>
      <c r="C674" t="str">
        <f t="shared" si="32"/>
        <v>RichmondSmokers that have successfully quit at 4 weeks2017/18Persons16+ yrs</v>
      </c>
      <c r="D674">
        <v>1210</v>
      </c>
      <c r="E674" t="s">
        <v>177</v>
      </c>
      <c r="F674" t="s">
        <v>30</v>
      </c>
      <c r="G674" t="s">
        <v>31</v>
      </c>
      <c r="H674" t="s">
        <v>32</v>
      </c>
      <c r="I674" t="s">
        <v>33</v>
      </c>
      <c r="J674" t="s">
        <v>163</v>
      </c>
      <c r="K674" t="s">
        <v>35</v>
      </c>
      <c r="L674" t="s">
        <v>178</v>
      </c>
      <c r="O674" t="s">
        <v>48</v>
      </c>
      <c r="P674">
        <v>1706.99</v>
      </c>
      <c r="Q674">
        <v>1267.67363177622</v>
      </c>
      <c r="R674">
        <v>2281.20034712191</v>
      </c>
      <c r="U674">
        <v>259</v>
      </c>
      <c r="Y674" t="s">
        <v>42</v>
      </c>
      <c r="Z674" t="s">
        <v>39</v>
      </c>
      <c r="AA674">
        <v>20170000</v>
      </c>
      <c r="AD674" t="s">
        <v>40</v>
      </c>
    </row>
    <row r="675" spans="1:30">
      <c r="A675">
        <f t="shared" si="30"/>
        <v>20180000</v>
      </c>
      <c r="B675" t="str">
        <f t="shared" si="31"/>
        <v>Richmond1210Persons16+ yrs</v>
      </c>
      <c r="C675" t="str">
        <f t="shared" si="32"/>
        <v>RichmondSmokers that have successfully quit at 4 weeks2018/19Persons16+ yrs</v>
      </c>
      <c r="D675">
        <v>1210</v>
      </c>
      <c r="E675" t="s">
        <v>177</v>
      </c>
      <c r="F675" t="s">
        <v>30</v>
      </c>
      <c r="G675" t="s">
        <v>31</v>
      </c>
      <c r="H675" t="s">
        <v>32</v>
      </c>
      <c r="I675" t="s">
        <v>33</v>
      </c>
      <c r="J675" t="s">
        <v>163</v>
      </c>
      <c r="K675" t="s">
        <v>35</v>
      </c>
      <c r="L675" t="s">
        <v>178</v>
      </c>
      <c r="O675" t="s">
        <v>50</v>
      </c>
      <c r="P675">
        <v>3369.35</v>
      </c>
      <c r="Q675">
        <v>2312.5264570781701</v>
      </c>
      <c r="R675">
        <v>4948.9187641902099</v>
      </c>
      <c r="U675">
        <v>307</v>
      </c>
      <c r="Y675" t="s">
        <v>38</v>
      </c>
      <c r="Z675" t="s">
        <v>39</v>
      </c>
      <c r="AA675">
        <v>20180000</v>
      </c>
      <c r="AD675" t="s">
        <v>40</v>
      </c>
    </row>
    <row r="676" spans="1:30">
      <c r="A676">
        <f t="shared" si="30"/>
        <v>20190000</v>
      </c>
      <c r="B676" t="str">
        <f t="shared" si="31"/>
        <v>Richmond1210Persons16+ yrs</v>
      </c>
      <c r="C676" t="str">
        <f t="shared" si="32"/>
        <v>RichmondSmokers that have successfully quit at 4 weeks2019/20Persons16+ yrs</v>
      </c>
      <c r="D676">
        <v>1210</v>
      </c>
      <c r="E676" t="s">
        <v>177</v>
      </c>
      <c r="F676" t="s">
        <v>30</v>
      </c>
      <c r="G676" t="s">
        <v>31</v>
      </c>
      <c r="H676" t="s">
        <v>32</v>
      </c>
      <c r="I676" t="s">
        <v>33</v>
      </c>
      <c r="J676" t="s">
        <v>163</v>
      </c>
      <c r="K676" t="s">
        <v>35</v>
      </c>
      <c r="L676" t="s">
        <v>178</v>
      </c>
      <c r="O676" t="s">
        <v>51</v>
      </c>
      <c r="P676">
        <v>1894.26</v>
      </c>
      <c r="Q676">
        <v>1342.5968832998301</v>
      </c>
      <c r="R676">
        <v>2670.3743979051201</v>
      </c>
      <c r="U676">
        <v>237</v>
      </c>
      <c r="Y676" t="s">
        <v>42</v>
      </c>
      <c r="Z676" t="s">
        <v>39</v>
      </c>
      <c r="AA676">
        <v>20190000</v>
      </c>
      <c r="AD676" t="s">
        <v>40</v>
      </c>
    </row>
    <row r="677" spans="1:30">
      <c r="A677">
        <f t="shared" si="30"/>
        <v>20200000</v>
      </c>
      <c r="B677" t="str">
        <f t="shared" si="31"/>
        <v>Richmond1210Persons16+ yrs</v>
      </c>
      <c r="C677" t="str">
        <f t="shared" si="32"/>
        <v>RichmondSmokers that have successfully quit at 4 weeks2020/21Persons16+ yrs</v>
      </c>
      <c r="D677">
        <v>1210</v>
      </c>
      <c r="E677" t="s">
        <v>177</v>
      </c>
      <c r="F677" t="s">
        <v>30</v>
      </c>
      <c r="G677" t="s">
        <v>31</v>
      </c>
      <c r="H677" t="s">
        <v>32</v>
      </c>
      <c r="I677" t="s">
        <v>33</v>
      </c>
      <c r="J677" t="s">
        <v>163</v>
      </c>
      <c r="K677" t="s">
        <v>35</v>
      </c>
      <c r="L677" t="s">
        <v>178</v>
      </c>
      <c r="O677" t="s">
        <v>52</v>
      </c>
      <c r="P677">
        <v>1308.3599999999999</v>
      </c>
      <c r="Q677">
        <v>876.86771999999996</v>
      </c>
      <c r="R677">
        <v>1963.40012</v>
      </c>
      <c r="U677">
        <v>127</v>
      </c>
      <c r="Y677" t="s">
        <v>42</v>
      </c>
      <c r="Z677" t="s">
        <v>39</v>
      </c>
      <c r="AA677">
        <v>20200000</v>
      </c>
      <c r="AD677" t="s">
        <v>40</v>
      </c>
    </row>
    <row r="678" spans="1:30">
      <c r="A678">
        <f t="shared" si="30"/>
        <v>20210000</v>
      </c>
      <c r="B678" t="str">
        <f t="shared" si="31"/>
        <v>Richmond1210Persons16+ yrs</v>
      </c>
      <c r="C678" t="str">
        <f t="shared" si="32"/>
        <v>RichmondSmokers that have successfully quit at 4 weeks2021/22Persons16+ yrs</v>
      </c>
      <c r="D678">
        <v>1210</v>
      </c>
      <c r="E678" t="s">
        <v>177</v>
      </c>
      <c r="F678" t="s">
        <v>30</v>
      </c>
      <c r="G678" t="s">
        <v>31</v>
      </c>
      <c r="H678" t="s">
        <v>32</v>
      </c>
      <c r="I678" t="s">
        <v>33</v>
      </c>
      <c r="J678" t="s">
        <v>163</v>
      </c>
      <c r="K678" t="s">
        <v>35</v>
      </c>
      <c r="L678" t="s">
        <v>178</v>
      </c>
      <c r="O678" t="s">
        <v>53</v>
      </c>
      <c r="P678">
        <v>644.69000000000005</v>
      </c>
      <c r="Q678">
        <v>440.15413000000001</v>
      </c>
      <c r="R678">
        <v>930.52687000000003</v>
      </c>
      <c r="U678">
        <v>82</v>
      </c>
      <c r="Y678" t="s">
        <v>49</v>
      </c>
      <c r="Z678" t="s">
        <v>39</v>
      </c>
      <c r="AA678">
        <v>20210000</v>
      </c>
      <c r="AD678" t="s">
        <v>40</v>
      </c>
    </row>
    <row r="679" spans="1:30">
      <c r="A679">
        <f t="shared" si="30"/>
        <v>20130000</v>
      </c>
      <c r="B679" t="str">
        <f t="shared" si="31"/>
        <v>England1210Persons16+ yrs</v>
      </c>
      <c r="C679" t="str">
        <f t="shared" si="32"/>
        <v>EnglandSmokers that have successfully quit at 4 weeks2013/14Persons16+ yrs</v>
      </c>
      <c r="D679">
        <v>1210</v>
      </c>
      <c r="E679" t="s">
        <v>177</v>
      </c>
      <c r="F679" t="s">
        <v>30</v>
      </c>
      <c r="G679" t="s">
        <v>31</v>
      </c>
      <c r="H679" t="s">
        <v>30</v>
      </c>
      <c r="I679" t="s">
        <v>31</v>
      </c>
      <c r="J679" t="s">
        <v>31</v>
      </c>
      <c r="K679" t="s">
        <v>35</v>
      </c>
      <c r="L679" t="s">
        <v>178</v>
      </c>
      <c r="O679" t="s">
        <v>44</v>
      </c>
      <c r="P679">
        <v>3742.91</v>
      </c>
      <c r="Q679">
        <v>3703.30475433725</v>
      </c>
      <c r="R679">
        <v>3782.83654558739</v>
      </c>
      <c r="U679">
        <v>300539</v>
      </c>
      <c r="Y679" t="s">
        <v>42</v>
      </c>
      <c r="Z679" t="s">
        <v>39</v>
      </c>
      <c r="AA679">
        <v>20130000</v>
      </c>
      <c r="AD679" t="s">
        <v>40</v>
      </c>
    </row>
    <row r="680" spans="1:30">
      <c r="A680">
        <f t="shared" si="30"/>
        <v>20140000</v>
      </c>
      <c r="B680" t="str">
        <f t="shared" si="31"/>
        <v>England1210Persons16+ yrs</v>
      </c>
      <c r="C680" t="str">
        <f t="shared" si="32"/>
        <v>EnglandSmokers that have successfully quit at 4 weeks2014/15Persons16+ yrs</v>
      </c>
      <c r="D680">
        <v>1210</v>
      </c>
      <c r="E680" t="s">
        <v>177</v>
      </c>
      <c r="F680" t="s">
        <v>30</v>
      </c>
      <c r="G680" t="s">
        <v>31</v>
      </c>
      <c r="H680" t="s">
        <v>30</v>
      </c>
      <c r="I680" t="s">
        <v>31</v>
      </c>
      <c r="J680" t="s">
        <v>31</v>
      </c>
      <c r="K680" t="s">
        <v>35</v>
      </c>
      <c r="L680" t="s">
        <v>178</v>
      </c>
      <c r="O680" t="s">
        <v>45</v>
      </c>
      <c r="P680">
        <v>2900.12</v>
      </c>
      <c r="Q680">
        <v>2869.2855589810802</v>
      </c>
      <c r="R680">
        <v>2931.6330646598799</v>
      </c>
      <c r="U680">
        <v>227841</v>
      </c>
      <c r="Y680" t="s">
        <v>42</v>
      </c>
      <c r="Z680" t="s">
        <v>39</v>
      </c>
      <c r="AA680">
        <v>20140000</v>
      </c>
      <c r="AD680" t="s">
        <v>40</v>
      </c>
    </row>
    <row r="681" spans="1:30">
      <c r="A681">
        <f t="shared" si="30"/>
        <v>20150000</v>
      </c>
      <c r="B681" t="str">
        <f t="shared" si="31"/>
        <v>England1210Persons16+ yrs</v>
      </c>
      <c r="C681" t="str">
        <f t="shared" si="32"/>
        <v>EnglandSmokers that have successfully quit at 4 weeks2015/16Persons16+ yrs</v>
      </c>
      <c r="D681">
        <v>1210</v>
      </c>
      <c r="E681" t="s">
        <v>177</v>
      </c>
      <c r="F681" t="s">
        <v>30</v>
      </c>
      <c r="G681" t="s">
        <v>31</v>
      </c>
      <c r="H681" t="s">
        <v>30</v>
      </c>
      <c r="I681" t="s">
        <v>31</v>
      </c>
      <c r="J681" t="s">
        <v>31</v>
      </c>
      <c r="K681" t="s">
        <v>35</v>
      </c>
      <c r="L681" t="s">
        <v>178</v>
      </c>
      <c r="O681" t="s">
        <v>46</v>
      </c>
      <c r="P681">
        <v>2598.09</v>
      </c>
      <c r="Q681">
        <v>2568.5412129001402</v>
      </c>
      <c r="R681">
        <v>2627.74686741816</v>
      </c>
      <c r="U681">
        <v>195170</v>
      </c>
      <c r="Y681" t="s">
        <v>42</v>
      </c>
      <c r="Z681" t="s">
        <v>39</v>
      </c>
      <c r="AA681">
        <v>20150000</v>
      </c>
      <c r="AD681" t="s">
        <v>40</v>
      </c>
    </row>
    <row r="682" spans="1:30">
      <c r="A682">
        <f t="shared" si="30"/>
        <v>20160000</v>
      </c>
      <c r="B682" t="str">
        <f t="shared" si="31"/>
        <v>England1210Persons16+ yrs</v>
      </c>
      <c r="C682" t="str">
        <f t="shared" si="32"/>
        <v>EnglandSmokers that have successfully quit at 4 weeks2016/17Persons16+ yrs</v>
      </c>
      <c r="D682">
        <v>1210</v>
      </c>
      <c r="E682" t="s">
        <v>177</v>
      </c>
      <c r="F682" t="s">
        <v>30</v>
      </c>
      <c r="G682" t="s">
        <v>31</v>
      </c>
      <c r="H682" t="s">
        <v>30</v>
      </c>
      <c r="I682" t="s">
        <v>31</v>
      </c>
      <c r="J682" t="s">
        <v>31</v>
      </c>
      <c r="K682" t="s">
        <v>35</v>
      </c>
      <c r="L682" t="s">
        <v>178</v>
      </c>
      <c r="O682" t="s">
        <v>47</v>
      </c>
      <c r="P682">
        <v>2244.98</v>
      </c>
      <c r="Q682">
        <v>2216.3941309998099</v>
      </c>
      <c r="R682">
        <v>2272.97152629211</v>
      </c>
      <c r="U682">
        <v>155875</v>
      </c>
      <c r="Y682" t="s">
        <v>42</v>
      </c>
      <c r="Z682" t="s">
        <v>39</v>
      </c>
      <c r="AA682">
        <v>20160000</v>
      </c>
      <c r="AD682" t="s">
        <v>40</v>
      </c>
    </row>
    <row r="683" spans="1:30">
      <c r="A683">
        <f t="shared" si="30"/>
        <v>20170000</v>
      </c>
      <c r="B683" t="str">
        <f t="shared" si="31"/>
        <v>England1210Persons16+ yrs</v>
      </c>
      <c r="C683" t="str">
        <f t="shared" si="32"/>
        <v>EnglandSmokers that have successfully quit at 4 weeks2017/18Persons16+ yrs</v>
      </c>
      <c r="D683">
        <v>1210</v>
      </c>
      <c r="E683" t="s">
        <v>177</v>
      </c>
      <c r="F683" t="s">
        <v>30</v>
      </c>
      <c r="G683" t="s">
        <v>31</v>
      </c>
      <c r="H683" t="s">
        <v>30</v>
      </c>
      <c r="I683" t="s">
        <v>31</v>
      </c>
      <c r="J683" t="s">
        <v>31</v>
      </c>
      <c r="K683" t="s">
        <v>35</v>
      </c>
      <c r="L683" t="s">
        <v>178</v>
      </c>
      <c r="O683" t="s">
        <v>48</v>
      </c>
      <c r="P683">
        <v>2069.8000000000002</v>
      </c>
      <c r="Q683">
        <v>2043.0017081411199</v>
      </c>
      <c r="R683">
        <v>2096.4902279285202</v>
      </c>
      <c r="U683">
        <v>138426</v>
      </c>
      <c r="Y683" t="s">
        <v>42</v>
      </c>
      <c r="Z683" t="s">
        <v>39</v>
      </c>
      <c r="AA683">
        <v>20170000</v>
      </c>
      <c r="AD683" t="s">
        <v>40</v>
      </c>
    </row>
    <row r="684" spans="1:30">
      <c r="A684">
        <f t="shared" si="30"/>
        <v>20180000</v>
      </c>
      <c r="B684" t="str">
        <f t="shared" si="31"/>
        <v>England1210Persons16+ yrs</v>
      </c>
      <c r="C684" t="str">
        <f t="shared" si="32"/>
        <v>EnglandSmokers that have successfully quit at 4 weeks2018/19Persons16+ yrs</v>
      </c>
      <c r="D684">
        <v>1210</v>
      </c>
      <c r="E684" t="s">
        <v>177</v>
      </c>
      <c r="F684" t="s">
        <v>30</v>
      </c>
      <c r="G684" t="s">
        <v>31</v>
      </c>
      <c r="H684" t="s">
        <v>30</v>
      </c>
      <c r="I684" t="s">
        <v>31</v>
      </c>
      <c r="J684" t="s">
        <v>31</v>
      </c>
      <c r="K684" t="s">
        <v>35</v>
      </c>
      <c r="L684" t="s">
        <v>178</v>
      </c>
      <c r="O684" t="s">
        <v>50</v>
      </c>
      <c r="P684">
        <v>1894.35</v>
      </c>
      <c r="Q684">
        <v>1869.46819417961</v>
      </c>
      <c r="R684">
        <v>1919.59097698716</v>
      </c>
      <c r="U684">
        <v>123800</v>
      </c>
      <c r="Y684" t="s">
        <v>42</v>
      </c>
      <c r="Z684" t="s">
        <v>39</v>
      </c>
      <c r="AA684">
        <v>20180000</v>
      </c>
      <c r="AD684" t="s">
        <v>40</v>
      </c>
    </row>
    <row r="685" spans="1:30">
      <c r="A685">
        <f t="shared" si="30"/>
        <v>20190000</v>
      </c>
      <c r="B685" t="str">
        <f t="shared" si="31"/>
        <v>England1210Persons16+ yrs</v>
      </c>
      <c r="C685" t="str">
        <f t="shared" si="32"/>
        <v>EnglandSmokers that have successfully quit at 4 weeks2019/20Persons16+ yrs</v>
      </c>
      <c r="D685">
        <v>1210</v>
      </c>
      <c r="E685" t="s">
        <v>177</v>
      </c>
      <c r="F685" t="s">
        <v>30</v>
      </c>
      <c r="G685" t="s">
        <v>31</v>
      </c>
      <c r="H685" t="s">
        <v>30</v>
      </c>
      <c r="I685" t="s">
        <v>31</v>
      </c>
      <c r="J685" t="s">
        <v>31</v>
      </c>
      <c r="K685" t="s">
        <v>35</v>
      </c>
      <c r="L685" t="s">
        <v>178</v>
      </c>
      <c r="O685" t="s">
        <v>51</v>
      </c>
      <c r="P685">
        <v>1808.44</v>
      </c>
      <c r="Q685">
        <v>1797.9281952561901</v>
      </c>
      <c r="R685">
        <v>1819.20154939658</v>
      </c>
      <c r="U685">
        <v>114153</v>
      </c>
      <c r="Y685" t="s">
        <v>42</v>
      </c>
      <c r="Z685" t="s">
        <v>39</v>
      </c>
      <c r="AA685">
        <v>20190000</v>
      </c>
      <c r="AD685" t="s">
        <v>40</v>
      </c>
    </row>
    <row r="686" spans="1:30">
      <c r="A686">
        <f t="shared" si="30"/>
        <v>20200000</v>
      </c>
      <c r="B686" t="str">
        <f t="shared" si="31"/>
        <v>England1210Persons16+ yrs</v>
      </c>
      <c r="C686" t="str">
        <f t="shared" si="32"/>
        <v>EnglandSmokers that have successfully quit at 4 weeks2020/21Persons16+ yrs</v>
      </c>
      <c r="D686">
        <v>1210</v>
      </c>
      <c r="E686" t="s">
        <v>177</v>
      </c>
      <c r="F686" t="s">
        <v>30</v>
      </c>
      <c r="G686" t="s">
        <v>31</v>
      </c>
      <c r="H686" t="s">
        <v>30</v>
      </c>
      <c r="I686" t="s">
        <v>31</v>
      </c>
      <c r="J686" t="s">
        <v>31</v>
      </c>
      <c r="K686" t="s">
        <v>35</v>
      </c>
      <c r="L686" t="s">
        <v>178</v>
      </c>
      <c r="O686" t="s">
        <v>52</v>
      </c>
      <c r="P686">
        <v>1671.07</v>
      </c>
      <c r="Q686">
        <v>1646.0219999999999</v>
      </c>
      <c r="R686">
        <v>1696.7235499999999</v>
      </c>
      <c r="U686">
        <v>105403</v>
      </c>
      <c r="Y686" t="s">
        <v>42</v>
      </c>
      <c r="Z686" t="s">
        <v>39</v>
      </c>
      <c r="AA686">
        <v>20200000</v>
      </c>
      <c r="AD686" t="s">
        <v>40</v>
      </c>
    </row>
    <row r="687" spans="1:30">
      <c r="A687">
        <f t="shared" si="30"/>
        <v>20210000</v>
      </c>
      <c r="B687" t="str">
        <f t="shared" si="31"/>
        <v>England1210Persons16+ yrs</v>
      </c>
      <c r="C687" t="str">
        <f t="shared" si="32"/>
        <v>EnglandSmokers that have successfully quit at 4 weeks2021/22Persons16+ yrs</v>
      </c>
      <c r="D687">
        <v>1210</v>
      </c>
      <c r="E687" t="s">
        <v>177</v>
      </c>
      <c r="F687" t="s">
        <v>30</v>
      </c>
      <c r="G687" t="s">
        <v>31</v>
      </c>
      <c r="H687" t="s">
        <v>30</v>
      </c>
      <c r="I687" t="s">
        <v>31</v>
      </c>
      <c r="J687" t="s">
        <v>31</v>
      </c>
      <c r="K687" t="s">
        <v>35</v>
      </c>
      <c r="L687" t="s">
        <v>178</v>
      </c>
      <c r="O687" t="s">
        <v>53</v>
      </c>
      <c r="P687">
        <v>1626.77</v>
      </c>
      <c r="Q687">
        <v>1601.347</v>
      </c>
      <c r="R687">
        <v>1653.0191299999999</v>
      </c>
      <c r="U687">
        <v>97654</v>
      </c>
      <c r="Y687" t="s">
        <v>42</v>
      </c>
      <c r="Z687" t="s">
        <v>39</v>
      </c>
      <c r="AA687">
        <v>20210000</v>
      </c>
      <c r="AD687" t="s">
        <v>40</v>
      </c>
    </row>
    <row r="688" spans="1:30">
      <c r="A688">
        <f t="shared" si="30"/>
        <v>20220000</v>
      </c>
      <c r="B688" t="str">
        <f t="shared" si="31"/>
        <v>England1210Persons16+ yrs</v>
      </c>
      <c r="C688" t="str">
        <f t="shared" si="32"/>
        <v>EnglandSmokers that have successfully quit at 4 weeks2022/23Persons16+ yrs</v>
      </c>
      <c r="D688">
        <v>1210</v>
      </c>
      <c r="E688" t="s">
        <v>177</v>
      </c>
      <c r="F688" t="s">
        <v>30</v>
      </c>
      <c r="G688" t="s">
        <v>31</v>
      </c>
      <c r="H688" t="s">
        <v>30</v>
      </c>
      <c r="I688" t="s">
        <v>31</v>
      </c>
      <c r="J688" t="s">
        <v>31</v>
      </c>
      <c r="K688" t="s">
        <v>35</v>
      </c>
      <c r="L688" t="s">
        <v>178</v>
      </c>
      <c r="O688" t="s">
        <v>54</v>
      </c>
      <c r="P688">
        <v>1620.06</v>
      </c>
      <c r="Q688">
        <v>1592.33673</v>
      </c>
      <c r="R688">
        <v>1647.9732300000001</v>
      </c>
      <c r="U688">
        <v>95400</v>
      </c>
      <c r="X688" t="s">
        <v>136</v>
      </c>
      <c r="Y688" t="s">
        <v>42</v>
      </c>
      <c r="Z688" t="s">
        <v>39</v>
      </c>
      <c r="AA688">
        <v>20220000</v>
      </c>
      <c r="AD688" t="s">
        <v>40</v>
      </c>
    </row>
    <row r="689" spans="1:30">
      <c r="A689">
        <f t="shared" si="30"/>
        <v>20130000</v>
      </c>
      <c r="B689" t="str">
        <f t="shared" si="31"/>
        <v>London1210Persons16+ yrs</v>
      </c>
      <c r="C689" t="str">
        <f t="shared" si="32"/>
        <v>LondonSmokers that have successfully quit at 4 weeks2013/14Persons16+ yrs</v>
      </c>
      <c r="D689">
        <v>1210</v>
      </c>
      <c r="E689" t="s">
        <v>177</v>
      </c>
      <c r="F689" t="s">
        <v>30</v>
      </c>
      <c r="G689" t="s">
        <v>31</v>
      </c>
      <c r="H689" t="s">
        <v>56</v>
      </c>
      <c r="I689" t="s">
        <v>57</v>
      </c>
      <c r="J689" t="s">
        <v>58</v>
      </c>
      <c r="K689" t="s">
        <v>35</v>
      </c>
      <c r="L689" t="s">
        <v>178</v>
      </c>
      <c r="O689" t="s">
        <v>44</v>
      </c>
      <c r="P689">
        <v>3844.17</v>
      </c>
      <c r="Q689">
        <v>3723.4837093025799</v>
      </c>
      <c r="R689">
        <v>3966.8138569279099</v>
      </c>
      <c r="U689">
        <v>44085</v>
      </c>
      <c r="Y689" t="s">
        <v>42</v>
      </c>
      <c r="Z689" t="s">
        <v>39</v>
      </c>
      <c r="AA689">
        <v>20130000</v>
      </c>
      <c r="AD689" t="s">
        <v>40</v>
      </c>
    </row>
    <row r="690" spans="1:30">
      <c r="A690">
        <f t="shared" si="30"/>
        <v>20140000</v>
      </c>
      <c r="B690" t="str">
        <f t="shared" si="31"/>
        <v>London1210Persons16+ yrs</v>
      </c>
      <c r="C690" t="str">
        <f t="shared" si="32"/>
        <v>LondonSmokers that have successfully quit at 4 weeks2014/15Persons16+ yrs</v>
      </c>
      <c r="D690">
        <v>1210</v>
      </c>
      <c r="E690" t="s">
        <v>177</v>
      </c>
      <c r="F690" t="s">
        <v>30</v>
      </c>
      <c r="G690" t="s">
        <v>31</v>
      </c>
      <c r="H690" t="s">
        <v>56</v>
      </c>
      <c r="I690" t="s">
        <v>57</v>
      </c>
      <c r="J690" t="s">
        <v>58</v>
      </c>
      <c r="K690" t="s">
        <v>35</v>
      </c>
      <c r="L690" t="s">
        <v>178</v>
      </c>
      <c r="O690" t="s">
        <v>45</v>
      </c>
      <c r="P690">
        <v>3080.87</v>
      </c>
      <c r="Q690">
        <v>2984.33683728188</v>
      </c>
      <c r="R690">
        <v>3181.1767585243701</v>
      </c>
      <c r="U690">
        <v>36139</v>
      </c>
      <c r="Y690" t="s">
        <v>38</v>
      </c>
      <c r="Z690" t="s">
        <v>39</v>
      </c>
      <c r="AA690">
        <v>20140000</v>
      </c>
      <c r="AD690" t="s">
        <v>40</v>
      </c>
    </row>
    <row r="691" spans="1:30">
      <c r="A691">
        <f t="shared" si="30"/>
        <v>20150000</v>
      </c>
      <c r="B691" t="str">
        <f t="shared" si="31"/>
        <v>London1210Persons16+ yrs</v>
      </c>
      <c r="C691" t="str">
        <f t="shared" si="32"/>
        <v>LondonSmokers that have successfully quit at 4 weeks2015/16Persons16+ yrs</v>
      </c>
      <c r="D691">
        <v>1210</v>
      </c>
      <c r="E691" t="s">
        <v>177</v>
      </c>
      <c r="F691" t="s">
        <v>30</v>
      </c>
      <c r="G691" t="s">
        <v>31</v>
      </c>
      <c r="H691" t="s">
        <v>56</v>
      </c>
      <c r="I691" t="s">
        <v>57</v>
      </c>
      <c r="J691" t="s">
        <v>58</v>
      </c>
      <c r="K691" t="s">
        <v>35</v>
      </c>
      <c r="L691" t="s">
        <v>178</v>
      </c>
      <c r="O691" t="s">
        <v>46</v>
      </c>
      <c r="P691">
        <v>2912.37</v>
      </c>
      <c r="Q691">
        <v>2817.00073122604</v>
      </c>
      <c r="R691">
        <v>3011.6136022956698</v>
      </c>
      <c r="U691">
        <v>32685</v>
      </c>
      <c r="Y691" t="s">
        <v>38</v>
      </c>
      <c r="Z691" t="s">
        <v>39</v>
      </c>
      <c r="AA691">
        <v>20150000</v>
      </c>
      <c r="AD691" t="s">
        <v>40</v>
      </c>
    </row>
    <row r="692" spans="1:30">
      <c r="A692">
        <f t="shared" si="30"/>
        <v>20160000</v>
      </c>
      <c r="B692" t="str">
        <f t="shared" si="31"/>
        <v>London1210Persons16+ yrs</v>
      </c>
      <c r="C692" t="str">
        <f t="shared" si="32"/>
        <v>LondonSmokers that have successfully quit at 4 weeks2016/17Persons16+ yrs</v>
      </c>
      <c r="D692">
        <v>1210</v>
      </c>
      <c r="E692" t="s">
        <v>177</v>
      </c>
      <c r="F692" t="s">
        <v>30</v>
      </c>
      <c r="G692" t="s">
        <v>31</v>
      </c>
      <c r="H692" t="s">
        <v>56</v>
      </c>
      <c r="I692" t="s">
        <v>57</v>
      </c>
      <c r="J692" t="s">
        <v>58</v>
      </c>
      <c r="K692" t="s">
        <v>35</v>
      </c>
      <c r="L692" t="s">
        <v>178</v>
      </c>
      <c r="O692" t="s">
        <v>47</v>
      </c>
      <c r="P692">
        <v>2441.37</v>
      </c>
      <c r="Q692">
        <v>2352.0776747828099</v>
      </c>
      <c r="R692">
        <v>2536.2644567683901</v>
      </c>
      <c r="U692">
        <v>25819</v>
      </c>
      <c r="Y692" t="s">
        <v>38</v>
      </c>
      <c r="Z692" t="s">
        <v>39</v>
      </c>
      <c r="AA692">
        <v>20160000</v>
      </c>
      <c r="AD692" t="s">
        <v>40</v>
      </c>
    </row>
    <row r="693" spans="1:30">
      <c r="A693">
        <f t="shared" si="30"/>
        <v>20170000</v>
      </c>
      <c r="B693" t="str">
        <f t="shared" si="31"/>
        <v>London1210Persons16+ yrs</v>
      </c>
      <c r="C693" t="str">
        <f t="shared" si="32"/>
        <v>LondonSmokers that have successfully quit at 4 weeks2017/18Persons16+ yrs</v>
      </c>
      <c r="D693">
        <v>1210</v>
      </c>
      <c r="E693" t="s">
        <v>177</v>
      </c>
      <c r="F693" t="s">
        <v>30</v>
      </c>
      <c r="G693" t="s">
        <v>31</v>
      </c>
      <c r="H693" t="s">
        <v>56</v>
      </c>
      <c r="I693" t="s">
        <v>57</v>
      </c>
      <c r="J693" t="s">
        <v>58</v>
      </c>
      <c r="K693" t="s">
        <v>35</v>
      </c>
      <c r="L693" t="s">
        <v>178</v>
      </c>
      <c r="O693" t="s">
        <v>48</v>
      </c>
      <c r="P693">
        <v>2075.08</v>
      </c>
      <c r="Q693">
        <v>1995.5396817481201</v>
      </c>
      <c r="R693">
        <v>2154.3970870181201</v>
      </c>
      <c r="U693">
        <v>21224</v>
      </c>
      <c r="Y693" t="s">
        <v>42</v>
      </c>
      <c r="Z693" t="s">
        <v>39</v>
      </c>
      <c r="AA693">
        <v>20170000</v>
      </c>
      <c r="AD693" t="s">
        <v>40</v>
      </c>
    </row>
    <row r="694" spans="1:30">
      <c r="A694">
        <f t="shared" si="30"/>
        <v>20180000</v>
      </c>
      <c r="B694" t="str">
        <f t="shared" si="31"/>
        <v>London1210Persons16+ yrs</v>
      </c>
      <c r="C694" t="str">
        <f t="shared" si="32"/>
        <v>LondonSmokers that have successfully quit at 4 weeks2018/19Persons16+ yrs</v>
      </c>
      <c r="D694">
        <v>1210</v>
      </c>
      <c r="E694" t="s">
        <v>177</v>
      </c>
      <c r="F694" t="s">
        <v>30</v>
      </c>
      <c r="G694" t="s">
        <v>31</v>
      </c>
      <c r="H694" t="s">
        <v>56</v>
      </c>
      <c r="I694" t="s">
        <v>57</v>
      </c>
      <c r="J694" t="s">
        <v>58</v>
      </c>
      <c r="K694" t="s">
        <v>35</v>
      </c>
      <c r="L694" t="s">
        <v>178</v>
      </c>
      <c r="O694" t="s">
        <v>50</v>
      </c>
      <c r="P694">
        <v>1959.91</v>
      </c>
      <c r="Q694">
        <v>1880.24846371688</v>
      </c>
      <c r="R694">
        <v>2043.2227115017499</v>
      </c>
      <c r="U694">
        <v>19264</v>
      </c>
      <c r="Y694" t="s">
        <v>42</v>
      </c>
      <c r="Z694" t="s">
        <v>39</v>
      </c>
      <c r="AA694">
        <v>20180000</v>
      </c>
      <c r="AD694" t="s">
        <v>40</v>
      </c>
    </row>
    <row r="695" spans="1:30">
      <c r="A695">
        <f t="shared" si="30"/>
        <v>20190000</v>
      </c>
      <c r="B695" t="str">
        <f t="shared" si="31"/>
        <v>London1210Persons16+ yrs</v>
      </c>
      <c r="C695" t="str">
        <f t="shared" si="32"/>
        <v>LondonSmokers that have successfully quit at 4 weeks2019/20Persons16+ yrs</v>
      </c>
      <c r="D695">
        <v>1210</v>
      </c>
      <c r="E695" t="s">
        <v>177</v>
      </c>
      <c r="F695" t="s">
        <v>30</v>
      </c>
      <c r="G695" t="s">
        <v>31</v>
      </c>
      <c r="H695" t="s">
        <v>56</v>
      </c>
      <c r="I695" t="s">
        <v>57</v>
      </c>
      <c r="J695" t="s">
        <v>58</v>
      </c>
      <c r="K695" t="s">
        <v>35</v>
      </c>
      <c r="L695" t="s">
        <v>178</v>
      </c>
      <c r="O695" t="s">
        <v>51</v>
      </c>
      <c r="P695">
        <v>1664.98</v>
      </c>
      <c r="Q695">
        <v>1638.30948969116</v>
      </c>
      <c r="R695">
        <v>1691.1489887258101</v>
      </c>
      <c r="U695">
        <v>15346</v>
      </c>
      <c r="W695" t="s">
        <v>130</v>
      </c>
      <c r="Y695" t="s">
        <v>49</v>
      </c>
      <c r="Z695" t="s">
        <v>39</v>
      </c>
      <c r="AA695">
        <v>20190000</v>
      </c>
      <c r="AD695" t="s">
        <v>40</v>
      </c>
    </row>
    <row r="696" spans="1:30">
      <c r="A696">
        <f t="shared" si="30"/>
        <v>20200000</v>
      </c>
      <c r="B696" t="str">
        <f t="shared" si="31"/>
        <v>London1210Persons16+ yrs</v>
      </c>
      <c r="C696" t="str">
        <f t="shared" si="32"/>
        <v>LondonSmokers that have successfully quit at 4 weeks2020/21Persons16+ yrs</v>
      </c>
      <c r="D696">
        <v>1210</v>
      </c>
      <c r="E696" t="s">
        <v>177</v>
      </c>
      <c r="F696" t="s">
        <v>30</v>
      </c>
      <c r="G696" t="s">
        <v>31</v>
      </c>
      <c r="H696" t="s">
        <v>56</v>
      </c>
      <c r="I696" t="s">
        <v>57</v>
      </c>
      <c r="J696" t="s">
        <v>58</v>
      </c>
      <c r="K696" t="s">
        <v>35</v>
      </c>
      <c r="L696" t="s">
        <v>178</v>
      </c>
      <c r="O696" t="s">
        <v>52</v>
      </c>
      <c r="P696">
        <v>1690.9</v>
      </c>
      <c r="Q696">
        <v>1605.83176</v>
      </c>
      <c r="R696">
        <v>1781.21892</v>
      </c>
      <c r="U696">
        <v>15141</v>
      </c>
      <c r="Y696" t="s">
        <v>42</v>
      </c>
      <c r="Z696" t="s">
        <v>39</v>
      </c>
      <c r="AA696">
        <v>20200000</v>
      </c>
      <c r="AD696" t="s">
        <v>40</v>
      </c>
    </row>
    <row r="697" spans="1:30">
      <c r="A697">
        <f t="shared" si="30"/>
        <v>20210000</v>
      </c>
      <c r="B697" t="str">
        <f t="shared" si="31"/>
        <v>London1210Persons16+ yrs</v>
      </c>
      <c r="C697" t="str">
        <f t="shared" si="32"/>
        <v>LondonSmokers that have successfully quit at 4 weeks2021/22Persons16+ yrs</v>
      </c>
      <c r="D697">
        <v>1210</v>
      </c>
      <c r="E697" t="s">
        <v>177</v>
      </c>
      <c r="F697" t="s">
        <v>30</v>
      </c>
      <c r="G697" t="s">
        <v>31</v>
      </c>
      <c r="H697" t="s">
        <v>56</v>
      </c>
      <c r="I697" t="s">
        <v>57</v>
      </c>
      <c r="J697" t="s">
        <v>58</v>
      </c>
      <c r="K697" t="s">
        <v>35</v>
      </c>
      <c r="L697" t="s">
        <v>178</v>
      </c>
      <c r="O697" t="s">
        <v>53</v>
      </c>
      <c r="P697">
        <v>1582.71</v>
      </c>
      <c r="Q697">
        <v>1498.3115499999999</v>
      </c>
      <c r="R697">
        <v>1669.6025299999999</v>
      </c>
      <c r="U697">
        <v>12898</v>
      </c>
      <c r="Y697" t="s">
        <v>42</v>
      </c>
      <c r="Z697" t="s">
        <v>39</v>
      </c>
      <c r="AA697">
        <v>20210000</v>
      </c>
      <c r="AD697" t="s">
        <v>40</v>
      </c>
    </row>
    <row r="698" spans="1:30">
      <c r="A698">
        <f t="shared" si="30"/>
        <v>20220000</v>
      </c>
      <c r="B698" t="str">
        <f t="shared" si="31"/>
        <v>London1210Persons16+ yrs</v>
      </c>
      <c r="C698" t="str">
        <f t="shared" si="32"/>
        <v>LondonSmokers that have successfully quit at 4 weeks2022/23Persons16+ yrs</v>
      </c>
      <c r="D698">
        <v>1210</v>
      </c>
      <c r="E698" t="s">
        <v>177</v>
      </c>
      <c r="F698" t="s">
        <v>30</v>
      </c>
      <c r="G698" t="s">
        <v>31</v>
      </c>
      <c r="H698" t="s">
        <v>56</v>
      </c>
      <c r="I698" t="s">
        <v>57</v>
      </c>
      <c r="J698" t="s">
        <v>58</v>
      </c>
      <c r="K698" t="s">
        <v>35</v>
      </c>
      <c r="L698" t="s">
        <v>178</v>
      </c>
      <c r="O698" t="s">
        <v>54</v>
      </c>
      <c r="P698">
        <v>1540</v>
      </c>
      <c r="Q698">
        <v>1453.9913100000001</v>
      </c>
      <c r="R698">
        <v>1633.2358099999999</v>
      </c>
      <c r="U698">
        <v>12906</v>
      </c>
      <c r="X698" t="s">
        <v>136</v>
      </c>
      <c r="Y698" t="s">
        <v>42</v>
      </c>
      <c r="Z698" t="s">
        <v>39</v>
      </c>
      <c r="AA698">
        <v>20220000</v>
      </c>
      <c r="AD698" t="s">
        <v>40</v>
      </c>
    </row>
    <row r="699" spans="1:30">
      <c r="A699">
        <f t="shared" si="30"/>
        <v>20220000</v>
      </c>
      <c r="B699" t="str">
        <f t="shared" si="31"/>
        <v>Kensington and Chelsea1210Persons16+ yrs</v>
      </c>
      <c r="C699" t="str">
        <f t="shared" si="32"/>
        <v>Kensington and ChelseaSmokers that have successfully quit at 4 weeks2022/23Persons16+ yrs</v>
      </c>
      <c r="D699">
        <v>1210</v>
      </c>
      <c r="E699" t="s">
        <v>177</v>
      </c>
      <c r="F699" t="s">
        <v>30</v>
      </c>
      <c r="G699" t="s">
        <v>31</v>
      </c>
      <c r="H699" t="s">
        <v>70</v>
      </c>
      <c r="I699" t="s">
        <v>71</v>
      </c>
      <c r="J699" t="s">
        <v>163</v>
      </c>
      <c r="K699" t="s">
        <v>35</v>
      </c>
      <c r="L699" t="s">
        <v>178</v>
      </c>
      <c r="O699" t="s">
        <v>54</v>
      </c>
      <c r="P699">
        <v>5391.4655599999996</v>
      </c>
      <c r="Q699">
        <v>3858.55663</v>
      </c>
      <c r="R699">
        <v>7664.4223499999998</v>
      </c>
      <c r="U699">
        <v>770</v>
      </c>
      <c r="X699" t="s">
        <v>136</v>
      </c>
      <c r="Y699" t="s">
        <v>38</v>
      </c>
      <c r="Z699" t="s">
        <v>39</v>
      </c>
      <c r="AA699">
        <v>20220000</v>
      </c>
      <c r="AD699" t="s">
        <v>40</v>
      </c>
    </row>
    <row r="700" spans="1:30">
      <c r="A700">
        <f t="shared" si="30"/>
        <v>20220000</v>
      </c>
      <c r="B700" t="str">
        <f t="shared" si="31"/>
        <v>Hammersmith and Fulham1210Persons16+ yrs</v>
      </c>
      <c r="C700" t="str">
        <f t="shared" si="32"/>
        <v>Hammersmith and FulhamSmokers that have successfully quit at 4 weeks2022/23Persons16+ yrs</v>
      </c>
      <c r="D700">
        <v>1210</v>
      </c>
      <c r="E700" t="s">
        <v>177</v>
      </c>
      <c r="F700" t="s">
        <v>30</v>
      </c>
      <c r="G700" t="s">
        <v>31</v>
      </c>
      <c r="H700" t="s">
        <v>66</v>
      </c>
      <c r="I700" t="s">
        <v>67</v>
      </c>
      <c r="J700" t="s">
        <v>163</v>
      </c>
      <c r="K700" t="s">
        <v>35</v>
      </c>
      <c r="L700" t="s">
        <v>178</v>
      </c>
      <c r="O700" t="s">
        <v>54</v>
      </c>
      <c r="P700">
        <v>5123.5300399999996</v>
      </c>
      <c r="Q700">
        <v>3478.0665899999999</v>
      </c>
      <c r="R700">
        <v>7698.65265</v>
      </c>
      <c r="U700">
        <v>678</v>
      </c>
      <c r="X700" t="s">
        <v>136</v>
      </c>
      <c r="Y700" t="s">
        <v>38</v>
      </c>
      <c r="Z700" t="s">
        <v>39</v>
      </c>
      <c r="AA700">
        <v>20220000</v>
      </c>
      <c r="AD700" t="s">
        <v>40</v>
      </c>
    </row>
    <row r="701" spans="1:30">
      <c r="A701">
        <f t="shared" si="30"/>
        <v>20220000</v>
      </c>
      <c r="B701" t="str">
        <f t="shared" si="31"/>
        <v>Islington1210Persons16+ yrs</v>
      </c>
      <c r="C701" t="str">
        <f t="shared" si="32"/>
        <v>IslingtonSmokers that have successfully quit at 4 weeks2022/23Persons16+ yrs</v>
      </c>
      <c r="D701">
        <v>1210</v>
      </c>
      <c r="E701" t="s">
        <v>177</v>
      </c>
      <c r="F701" t="s">
        <v>30</v>
      </c>
      <c r="G701" t="s">
        <v>31</v>
      </c>
      <c r="H701" t="s">
        <v>74</v>
      </c>
      <c r="I701" t="s">
        <v>75</v>
      </c>
      <c r="J701" t="s">
        <v>163</v>
      </c>
      <c r="K701" t="s">
        <v>35</v>
      </c>
      <c r="L701" t="s">
        <v>178</v>
      </c>
      <c r="O701" t="s">
        <v>54</v>
      </c>
      <c r="P701">
        <v>4684.5352499999999</v>
      </c>
      <c r="Q701">
        <v>3148.7995299999998</v>
      </c>
      <c r="R701">
        <v>7205.5500199999997</v>
      </c>
      <c r="U701">
        <v>691</v>
      </c>
      <c r="X701" t="s">
        <v>136</v>
      </c>
      <c r="Y701" t="s">
        <v>38</v>
      </c>
      <c r="Z701" t="s">
        <v>39</v>
      </c>
      <c r="AA701">
        <v>20220000</v>
      </c>
      <c r="AD701" t="s">
        <v>40</v>
      </c>
    </row>
    <row r="702" spans="1:30">
      <c r="A702">
        <f t="shared" si="30"/>
        <v>20220000</v>
      </c>
      <c r="B702" t="str">
        <f t="shared" si="31"/>
        <v>Westminster1210Persons16+ yrs</v>
      </c>
      <c r="C702" t="str">
        <f t="shared" si="32"/>
        <v>WestminsterSmokers that have successfully quit at 4 weeks2022/23Persons16+ yrs</v>
      </c>
      <c r="D702">
        <v>1210</v>
      </c>
      <c r="E702" t="s">
        <v>177</v>
      </c>
      <c r="F702" t="s">
        <v>30</v>
      </c>
      <c r="G702" t="s">
        <v>31</v>
      </c>
      <c r="H702" t="s">
        <v>99</v>
      </c>
      <c r="I702" t="s">
        <v>100</v>
      </c>
      <c r="J702" t="s">
        <v>163</v>
      </c>
      <c r="K702" t="s">
        <v>35</v>
      </c>
      <c r="L702" t="s">
        <v>178</v>
      </c>
      <c r="O702" t="s">
        <v>54</v>
      </c>
      <c r="P702">
        <v>4543.6424800000004</v>
      </c>
      <c r="Q702">
        <v>3307.5108399999999</v>
      </c>
      <c r="R702">
        <v>6244.4750800000002</v>
      </c>
      <c r="U702">
        <v>1036</v>
      </c>
      <c r="X702" t="s">
        <v>136</v>
      </c>
      <c r="Y702" t="s">
        <v>38</v>
      </c>
      <c r="Z702" t="s">
        <v>39</v>
      </c>
      <c r="AA702">
        <v>20220000</v>
      </c>
      <c r="AD702" t="s">
        <v>40</v>
      </c>
    </row>
    <row r="703" spans="1:30">
      <c r="A703">
        <f t="shared" si="30"/>
        <v>20220000</v>
      </c>
      <c r="B703" t="str">
        <f t="shared" si="31"/>
        <v>Hackney1210Persons16+ yrs</v>
      </c>
      <c r="C703" t="str">
        <f t="shared" si="32"/>
        <v>HackneySmokers that have successfully quit at 4 weeks2022/23Persons16+ yrs</v>
      </c>
      <c r="D703">
        <v>1210</v>
      </c>
      <c r="E703" t="s">
        <v>177</v>
      </c>
      <c r="F703" t="s">
        <v>30</v>
      </c>
      <c r="G703" t="s">
        <v>31</v>
      </c>
      <c r="H703" t="s">
        <v>101</v>
      </c>
      <c r="I703" t="s">
        <v>102</v>
      </c>
      <c r="J703" t="s">
        <v>163</v>
      </c>
      <c r="K703" t="s">
        <v>35</v>
      </c>
      <c r="L703" t="s">
        <v>178</v>
      </c>
      <c r="O703" t="s">
        <v>54</v>
      </c>
      <c r="P703">
        <v>4099.2660999999998</v>
      </c>
      <c r="Q703">
        <v>2941.9854700000001</v>
      </c>
      <c r="R703">
        <v>5825.8994899999998</v>
      </c>
      <c r="U703">
        <v>1241</v>
      </c>
      <c r="X703" t="s">
        <v>136</v>
      </c>
      <c r="Y703" t="s">
        <v>38</v>
      </c>
      <c r="Z703" t="s">
        <v>39</v>
      </c>
      <c r="AA703">
        <v>20220000</v>
      </c>
      <c r="AD703" t="s">
        <v>40</v>
      </c>
    </row>
    <row r="704" spans="1:30">
      <c r="A704">
        <f t="shared" si="30"/>
        <v>20220000</v>
      </c>
      <c r="B704" t="str">
        <f t="shared" si="31"/>
        <v>Camden1210Persons16+ yrs</v>
      </c>
      <c r="C704" t="str">
        <f t="shared" si="32"/>
        <v>CamdenSmokers that have successfully quit at 4 weeks2022/23Persons16+ yrs</v>
      </c>
      <c r="D704">
        <v>1210</v>
      </c>
      <c r="E704" t="s">
        <v>177</v>
      </c>
      <c r="F704" t="s">
        <v>30</v>
      </c>
      <c r="G704" t="s">
        <v>31</v>
      </c>
      <c r="H704" t="s">
        <v>72</v>
      </c>
      <c r="I704" t="s">
        <v>73</v>
      </c>
      <c r="J704" t="s">
        <v>163</v>
      </c>
      <c r="K704" t="s">
        <v>35</v>
      </c>
      <c r="L704" t="s">
        <v>178</v>
      </c>
      <c r="O704" t="s">
        <v>54</v>
      </c>
      <c r="P704">
        <v>3804.1493599999999</v>
      </c>
      <c r="Q704">
        <v>2621.7109399999999</v>
      </c>
      <c r="R704">
        <v>5629.7796699999999</v>
      </c>
      <c r="U704">
        <v>647</v>
      </c>
      <c r="X704" t="s">
        <v>136</v>
      </c>
      <c r="Y704" t="s">
        <v>38</v>
      </c>
      <c r="Z704" t="s">
        <v>39</v>
      </c>
      <c r="AA704">
        <v>20220000</v>
      </c>
      <c r="AD704" t="s">
        <v>40</v>
      </c>
    </row>
    <row r="705" spans="1:30">
      <c r="A705">
        <f t="shared" ref="A705:A768" si="33">AA705</f>
        <v>20220000</v>
      </c>
      <c r="B705" t="str">
        <f t="shared" si="31"/>
        <v>Tower Hamlets1210Persons16+ yrs</v>
      </c>
      <c r="C705" t="str">
        <f t="shared" si="32"/>
        <v>Tower HamletsSmokers that have successfully quit at 4 weeks2022/23Persons16+ yrs</v>
      </c>
      <c r="D705">
        <v>1210</v>
      </c>
      <c r="E705" t="s">
        <v>177</v>
      </c>
      <c r="F705" t="s">
        <v>30</v>
      </c>
      <c r="G705" t="s">
        <v>31</v>
      </c>
      <c r="H705" t="s">
        <v>104</v>
      </c>
      <c r="I705" t="s">
        <v>105</v>
      </c>
      <c r="J705" t="s">
        <v>163</v>
      </c>
      <c r="K705" t="s">
        <v>35</v>
      </c>
      <c r="L705" t="s">
        <v>178</v>
      </c>
      <c r="O705" t="s">
        <v>54</v>
      </c>
      <c r="P705">
        <v>3684.3075600000002</v>
      </c>
      <c r="Q705">
        <v>2616.5704500000002</v>
      </c>
      <c r="R705">
        <v>5222.3966099999998</v>
      </c>
      <c r="U705">
        <v>1153</v>
      </c>
      <c r="X705" t="s">
        <v>136</v>
      </c>
      <c r="Y705" t="s">
        <v>38</v>
      </c>
      <c r="Z705" t="s">
        <v>39</v>
      </c>
      <c r="AA705">
        <v>20220000</v>
      </c>
      <c r="AD705" t="s">
        <v>40</v>
      </c>
    </row>
    <row r="706" spans="1:30">
      <c r="A706">
        <f t="shared" si="33"/>
        <v>20220000</v>
      </c>
      <c r="B706" t="str">
        <f t="shared" ref="B706:B769" si="34">CONCATENATE(I706,D706,K706,L706)</f>
        <v>Kingston1210Persons16+ yrs</v>
      </c>
      <c r="C706" t="str">
        <f t="shared" ref="C706:C769" si="35">CONCATENATE(I706,E706,O706,K706,M706,L706)</f>
        <v>KingstonSmokers that have successfully quit at 4 weeks2022/23Persons16+ yrs</v>
      </c>
      <c r="D706">
        <v>1210</v>
      </c>
      <c r="E706" t="s">
        <v>177</v>
      </c>
      <c r="F706" t="s">
        <v>30</v>
      </c>
      <c r="G706" t="s">
        <v>31</v>
      </c>
      <c r="H706" t="s">
        <v>82</v>
      </c>
      <c r="I706" t="s">
        <v>83</v>
      </c>
      <c r="J706" t="s">
        <v>163</v>
      </c>
      <c r="K706" t="s">
        <v>35</v>
      </c>
      <c r="L706" t="s">
        <v>178</v>
      </c>
      <c r="O706" t="s">
        <v>54</v>
      </c>
      <c r="P706">
        <v>2980.3885599999999</v>
      </c>
      <c r="Q706">
        <v>1985.6395600000001</v>
      </c>
      <c r="R706">
        <v>4416.64048</v>
      </c>
      <c r="U706">
        <v>252</v>
      </c>
      <c r="X706" t="s">
        <v>136</v>
      </c>
      <c r="Y706" t="s">
        <v>38</v>
      </c>
      <c r="Z706" t="s">
        <v>39</v>
      </c>
      <c r="AA706">
        <v>20220000</v>
      </c>
      <c r="AD706" t="s">
        <v>40</v>
      </c>
    </row>
    <row r="707" spans="1:30">
      <c r="A707">
        <f t="shared" si="33"/>
        <v>20220000</v>
      </c>
      <c r="B707" t="str">
        <f t="shared" si="34"/>
        <v>Lewisham1210Persons16+ yrs</v>
      </c>
      <c r="C707" t="str">
        <f t="shared" si="35"/>
        <v>LewishamSmokers that have successfully quit at 4 weeks2022/23Persons16+ yrs</v>
      </c>
      <c r="D707">
        <v>1210</v>
      </c>
      <c r="E707" t="s">
        <v>177</v>
      </c>
      <c r="F707" t="s">
        <v>30</v>
      </c>
      <c r="G707" t="s">
        <v>31</v>
      </c>
      <c r="H707" t="s">
        <v>84</v>
      </c>
      <c r="I707" t="s">
        <v>85</v>
      </c>
      <c r="J707" t="s">
        <v>163</v>
      </c>
      <c r="K707" t="s">
        <v>35</v>
      </c>
      <c r="L707" t="s">
        <v>178</v>
      </c>
      <c r="O707" t="s">
        <v>54</v>
      </c>
      <c r="P707">
        <v>2136.8881299999998</v>
      </c>
      <c r="Q707">
        <v>1636.93379</v>
      </c>
      <c r="R707">
        <v>2830.4383600000001</v>
      </c>
      <c r="U707">
        <v>791</v>
      </c>
      <c r="X707" t="s">
        <v>136</v>
      </c>
      <c r="Y707" t="s">
        <v>38</v>
      </c>
      <c r="Z707" t="s">
        <v>39</v>
      </c>
      <c r="AA707">
        <v>20220000</v>
      </c>
      <c r="AD707" t="s">
        <v>40</v>
      </c>
    </row>
    <row r="708" spans="1:30">
      <c r="A708">
        <f t="shared" si="33"/>
        <v>20220000</v>
      </c>
      <c r="B708" t="str">
        <f t="shared" si="34"/>
        <v>Barnet1210Persons16+ yrs</v>
      </c>
      <c r="C708" t="str">
        <f t="shared" si="35"/>
        <v>BarnetSmokers that have successfully quit at 4 weeks2022/23Persons16+ yrs</v>
      </c>
      <c r="D708">
        <v>1210</v>
      </c>
      <c r="E708" t="s">
        <v>177</v>
      </c>
      <c r="F708" t="s">
        <v>30</v>
      </c>
      <c r="G708" t="s">
        <v>31</v>
      </c>
      <c r="H708" t="s">
        <v>93</v>
      </c>
      <c r="I708" t="s">
        <v>94</v>
      </c>
      <c r="J708" t="s">
        <v>163</v>
      </c>
      <c r="K708" t="s">
        <v>35</v>
      </c>
      <c r="L708" t="s">
        <v>178</v>
      </c>
      <c r="O708" t="s">
        <v>54</v>
      </c>
      <c r="P708">
        <v>1847.8888199999999</v>
      </c>
      <c r="Q708">
        <v>1293.8680400000001</v>
      </c>
      <c r="R708">
        <v>2648.51928</v>
      </c>
      <c r="U708">
        <v>480</v>
      </c>
      <c r="X708" t="s">
        <v>136</v>
      </c>
      <c r="Y708" t="s">
        <v>42</v>
      </c>
      <c r="Z708" t="s">
        <v>39</v>
      </c>
      <c r="AA708">
        <v>20220000</v>
      </c>
      <c r="AD708" t="s">
        <v>40</v>
      </c>
    </row>
    <row r="709" spans="1:30">
      <c r="A709">
        <f t="shared" si="33"/>
        <v>20220000</v>
      </c>
      <c r="B709" t="str">
        <f t="shared" si="34"/>
        <v>Merton1210Persons16+ yrs</v>
      </c>
      <c r="C709" t="str">
        <f t="shared" si="35"/>
        <v>MertonSmokers that have successfully quit at 4 weeks2022/23Persons16+ yrs</v>
      </c>
      <c r="D709">
        <v>1210</v>
      </c>
      <c r="E709" t="s">
        <v>177</v>
      </c>
      <c r="F709" t="s">
        <v>30</v>
      </c>
      <c r="G709" t="s">
        <v>31</v>
      </c>
      <c r="H709" t="s">
        <v>108</v>
      </c>
      <c r="I709" t="s">
        <v>109</v>
      </c>
      <c r="J709" t="s">
        <v>163</v>
      </c>
      <c r="K709" t="s">
        <v>35</v>
      </c>
      <c r="L709" t="s">
        <v>178</v>
      </c>
      <c r="O709" t="s">
        <v>54</v>
      </c>
      <c r="P709">
        <v>1728.2886800000001</v>
      </c>
      <c r="Q709">
        <v>1320.17211</v>
      </c>
      <c r="R709">
        <v>2291.75675</v>
      </c>
      <c r="U709">
        <v>445</v>
      </c>
      <c r="X709" t="s">
        <v>136</v>
      </c>
      <c r="Y709" t="s">
        <v>42</v>
      </c>
      <c r="Z709" t="s">
        <v>39</v>
      </c>
      <c r="AA709">
        <v>20220000</v>
      </c>
      <c r="AD709" t="s">
        <v>40</v>
      </c>
    </row>
    <row r="710" spans="1:30">
      <c r="A710">
        <f t="shared" si="33"/>
        <v>20220000</v>
      </c>
      <c r="B710" t="str">
        <f t="shared" si="34"/>
        <v>Newham1210Persons16+ yrs</v>
      </c>
      <c r="C710" t="str">
        <f t="shared" si="35"/>
        <v>NewhamSmokers that have successfully quit at 4 weeks2022/23Persons16+ yrs</v>
      </c>
      <c r="D710">
        <v>1210</v>
      </c>
      <c r="E710" t="s">
        <v>177</v>
      </c>
      <c r="F710" t="s">
        <v>30</v>
      </c>
      <c r="G710" t="s">
        <v>31</v>
      </c>
      <c r="H710" t="s">
        <v>122</v>
      </c>
      <c r="I710" t="s">
        <v>123</v>
      </c>
      <c r="J710" t="s">
        <v>163</v>
      </c>
      <c r="K710" t="s">
        <v>35</v>
      </c>
      <c r="L710" t="s">
        <v>178</v>
      </c>
      <c r="O710" t="s">
        <v>54</v>
      </c>
      <c r="P710">
        <v>1704.8602100000001</v>
      </c>
      <c r="Q710">
        <v>1161.5100299999999</v>
      </c>
      <c r="R710">
        <v>2506.97289</v>
      </c>
      <c r="U710">
        <v>519</v>
      </c>
      <c r="X710" t="s">
        <v>136</v>
      </c>
      <c r="Y710" t="s">
        <v>42</v>
      </c>
      <c r="Z710" t="s">
        <v>39</v>
      </c>
      <c r="AA710">
        <v>20220000</v>
      </c>
      <c r="AD710" t="s">
        <v>40</v>
      </c>
    </row>
    <row r="711" spans="1:30">
      <c r="A711">
        <f t="shared" si="33"/>
        <v>20220000</v>
      </c>
      <c r="B711" t="str">
        <f t="shared" si="34"/>
        <v>Barking and Dagenham1210Persons16+ yrs</v>
      </c>
      <c r="C711" t="str">
        <f t="shared" si="35"/>
        <v>Barking and DagenhamSmokers that have successfully quit at 4 weeks2022/23Persons16+ yrs</v>
      </c>
      <c r="D711">
        <v>1210</v>
      </c>
      <c r="E711" t="s">
        <v>177</v>
      </c>
      <c r="F711" t="s">
        <v>30</v>
      </c>
      <c r="G711" t="s">
        <v>31</v>
      </c>
      <c r="H711" t="s">
        <v>106</v>
      </c>
      <c r="I711" t="s">
        <v>107</v>
      </c>
      <c r="J711" t="s">
        <v>163</v>
      </c>
      <c r="K711" t="s">
        <v>35</v>
      </c>
      <c r="L711" t="s">
        <v>178</v>
      </c>
      <c r="O711" t="s">
        <v>54</v>
      </c>
      <c r="P711">
        <v>1695.7818400000001</v>
      </c>
      <c r="Q711">
        <v>1221.1788200000001</v>
      </c>
      <c r="R711">
        <v>2385.3274900000001</v>
      </c>
      <c r="U711">
        <v>377</v>
      </c>
      <c r="X711" t="s">
        <v>136</v>
      </c>
      <c r="Y711" t="s">
        <v>42</v>
      </c>
      <c r="Z711" t="s">
        <v>39</v>
      </c>
      <c r="AA711">
        <v>20220000</v>
      </c>
      <c r="AD711" t="s">
        <v>40</v>
      </c>
    </row>
    <row r="712" spans="1:30">
      <c r="A712">
        <f t="shared" si="33"/>
        <v>20220000</v>
      </c>
      <c r="B712" t="str">
        <f t="shared" si="34"/>
        <v>Wandsworth1210Persons16+ yrs</v>
      </c>
      <c r="C712" t="str">
        <f t="shared" si="35"/>
        <v>WandsworthSmokers that have successfully quit at 4 weeks2022/23Persons16+ yrs</v>
      </c>
      <c r="D712">
        <v>1210</v>
      </c>
      <c r="E712" t="s">
        <v>177</v>
      </c>
      <c r="F712" t="s">
        <v>30</v>
      </c>
      <c r="G712" t="s">
        <v>31</v>
      </c>
      <c r="H712" t="s">
        <v>76</v>
      </c>
      <c r="I712" t="s">
        <v>77</v>
      </c>
      <c r="J712" t="s">
        <v>163</v>
      </c>
      <c r="K712" t="s">
        <v>35</v>
      </c>
      <c r="L712" t="s">
        <v>178</v>
      </c>
      <c r="O712" t="s">
        <v>54</v>
      </c>
      <c r="P712">
        <v>1608.45868</v>
      </c>
      <c r="Q712">
        <v>1093.6030699999999</v>
      </c>
      <c r="R712">
        <v>2363.3113899999998</v>
      </c>
      <c r="U712">
        <v>347</v>
      </c>
      <c r="X712" t="s">
        <v>136</v>
      </c>
      <c r="Y712" t="s">
        <v>42</v>
      </c>
      <c r="Z712" t="s">
        <v>39</v>
      </c>
      <c r="AA712">
        <v>20220000</v>
      </c>
      <c r="AD712" t="s">
        <v>40</v>
      </c>
    </row>
    <row r="713" spans="1:30">
      <c r="A713">
        <f t="shared" si="33"/>
        <v>20220000</v>
      </c>
      <c r="B713" t="str">
        <f t="shared" si="34"/>
        <v>Lambeth1210Persons16+ yrs</v>
      </c>
      <c r="C713" t="str">
        <f t="shared" si="35"/>
        <v>LambethSmokers that have successfully quit at 4 weeks2022/23Persons16+ yrs</v>
      </c>
      <c r="D713">
        <v>1210</v>
      </c>
      <c r="E713" t="s">
        <v>177</v>
      </c>
      <c r="F713" t="s">
        <v>30</v>
      </c>
      <c r="G713" t="s">
        <v>31</v>
      </c>
      <c r="H713" t="s">
        <v>91</v>
      </c>
      <c r="I713" t="s">
        <v>92</v>
      </c>
      <c r="J713" t="s">
        <v>163</v>
      </c>
      <c r="K713" t="s">
        <v>35</v>
      </c>
      <c r="L713" t="s">
        <v>178</v>
      </c>
      <c r="O713" t="s">
        <v>54</v>
      </c>
      <c r="P713">
        <v>1533.02682</v>
      </c>
      <c r="Q713">
        <v>1118.3729900000001</v>
      </c>
      <c r="R713">
        <v>2137.4557100000002</v>
      </c>
      <c r="U713">
        <v>554</v>
      </c>
      <c r="X713" t="s">
        <v>136</v>
      </c>
      <c r="Y713" t="s">
        <v>42</v>
      </c>
      <c r="Z713" t="s">
        <v>39</v>
      </c>
      <c r="AA713">
        <v>20220000</v>
      </c>
      <c r="AD713" t="s">
        <v>40</v>
      </c>
    </row>
    <row r="714" spans="1:30">
      <c r="A714">
        <f t="shared" si="33"/>
        <v>20220000</v>
      </c>
      <c r="B714" t="str">
        <f t="shared" si="34"/>
        <v>Waltham Forest1210Persons16+ yrs</v>
      </c>
      <c r="C714" t="str">
        <f t="shared" si="35"/>
        <v>Waltham ForestSmokers that have successfully quit at 4 weeks2022/23Persons16+ yrs</v>
      </c>
      <c r="D714">
        <v>1210</v>
      </c>
      <c r="E714" t="s">
        <v>177</v>
      </c>
      <c r="F714" t="s">
        <v>30</v>
      </c>
      <c r="G714" t="s">
        <v>31</v>
      </c>
      <c r="H714" t="s">
        <v>114</v>
      </c>
      <c r="I714" t="s">
        <v>115</v>
      </c>
      <c r="J714" t="s">
        <v>163</v>
      </c>
      <c r="K714" t="s">
        <v>35</v>
      </c>
      <c r="L714" t="s">
        <v>178</v>
      </c>
      <c r="O714" t="s">
        <v>54</v>
      </c>
      <c r="P714">
        <v>1193.97713</v>
      </c>
      <c r="Q714">
        <v>877.05183999999997</v>
      </c>
      <c r="R714">
        <v>1633.8591100000001</v>
      </c>
      <c r="U714">
        <v>311</v>
      </c>
      <c r="X714" t="s">
        <v>136</v>
      </c>
      <c r="Y714" t="s">
        <v>42</v>
      </c>
      <c r="Z714" t="s">
        <v>39</v>
      </c>
      <c r="AA714">
        <v>20220000</v>
      </c>
      <c r="AD714" t="s">
        <v>40</v>
      </c>
    </row>
    <row r="715" spans="1:30">
      <c r="A715">
        <f t="shared" si="33"/>
        <v>20220000</v>
      </c>
      <c r="B715" t="str">
        <f t="shared" si="34"/>
        <v>Greenwich1210Persons16+ yrs</v>
      </c>
      <c r="C715" t="str">
        <f t="shared" si="35"/>
        <v>GreenwichSmokers that have successfully quit at 4 weeks2022/23Persons16+ yrs</v>
      </c>
      <c r="D715">
        <v>1210</v>
      </c>
      <c r="E715" t="s">
        <v>177</v>
      </c>
      <c r="F715" t="s">
        <v>30</v>
      </c>
      <c r="G715" t="s">
        <v>31</v>
      </c>
      <c r="H715" t="s">
        <v>80</v>
      </c>
      <c r="I715" t="s">
        <v>81</v>
      </c>
      <c r="J715" t="s">
        <v>163</v>
      </c>
      <c r="K715" t="s">
        <v>35</v>
      </c>
      <c r="L715" t="s">
        <v>178</v>
      </c>
      <c r="O715" t="s">
        <v>54</v>
      </c>
      <c r="P715">
        <v>1186.39258</v>
      </c>
      <c r="Q715">
        <v>890.07446000000004</v>
      </c>
      <c r="R715">
        <v>1579.2211600000001</v>
      </c>
      <c r="U715">
        <v>371</v>
      </c>
      <c r="X715" t="s">
        <v>136</v>
      </c>
      <c r="Y715" t="s">
        <v>49</v>
      </c>
      <c r="Z715" t="s">
        <v>39</v>
      </c>
      <c r="AA715">
        <v>20220000</v>
      </c>
      <c r="AD715" t="s">
        <v>40</v>
      </c>
    </row>
    <row r="716" spans="1:30">
      <c r="A716">
        <f t="shared" si="33"/>
        <v>20220000</v>
      </c>
      <c r="B716" t="str">
        <f t="shared" si="34"/>
        <v>Hounslow1210Persons16+ yrs</v>
      </c>
      <c r="C716" t="str">
        <f t="shared" si="35"/>
        <v>HounslowSmokers that have successfully quit at 4 weeks2022/23Persons16+ yrs</v>
      </c>
      <c r="D716">
        <v>1210</v>
      </c>
      <c r="E716" t="s">
        <v>177</v>
      </c>
      <c r="F716" t="s">
        <v>30</v>
      </c>
      <c r="G716" t="s">
        <v>31</v>
      </c>
      <c r="H716" t="s">
        <v>59</v>
      </c>
      <c r="I716" t="s">
        <v>60</v>
      </c>
      <c r="J716" t="s">
        <v>163</v>
      </c>
      <c r="K716" t="s">
        <v>35</v>
      </c>
      <c r="L716" t="s">
        <v>178</v>
      </c>
      <c r="O716" t="s">
        <v>54</v>
      </c>
      <c r="P716">
        <v>1162.58557</v>
      </c>
      <c r="Q716">
        <v>893.89116999999999</v>
      </c>
      <c r="R716">
        <v>1526.7876799999999</v>
      </c>
      <c r="U716">
        <v>438</v>
      </c>
      <c r="X716" t="s">
        <v>136</v>
      </c>
      <c r="Y716" t="s">
        <v>49</v>
      </c>
      <c r="Z716" t="s">
        <v>39</v>
      </c>
      <c r="AA716">
        <v>20220000</v>
      </c>
      <c r="AD716" t="s">
        <v>40</v>
      </c>
    </row>
    <row r="717" spans="1:30">
      <c r="A717">
        <f t="shared" si="33"/>
        <v>20220000</v>
      </c>
      <c r="B717" t="str">
        <f t="shared" si="34"/>
        <v>Redbridge1210Persons16+ yrs</v>
      </c>
      <c r="C717" t="str">
        <f t="shared" si="35"/>
        <v>RedbridgeSmokers that have successfully quit at 4 weeks2022/23Persons16+ yrs</v>
      </c>
      <c r="D717">
        <v>1210</v>
      </c>
      <c r="E717" t="s">
        <v>177</v>
      </c>
      <c r="F717" t="s">
        <v>30</v>
      </c>
      <c r="G717" t="s">
        <v>31</v>
      </c>
      <c r="H717" t="s">
        <v>112</v>
      </c>
      <c r="I717" t="s">
        <v>113</v>
      </c>
      <c r="J717" t="s">
        <v>163</v>
      </c>
      <c r="K717" t="s">
        <v>35</v>
      </c>
      <c r="L717" t="s">
        <v>178</v>
      </c>
      <c r="O717" t="s">
        <v>54</v>
      </c>
      <c r="P717">
        <v>1137.51873</v>
      </c>
      <c r="Q717">
        <v>844.93418999999994</v>
      </c>
      <c r="R717">
        <v>1541.3112699999999</v>
      </c>
      <c r="U717">
        <v>314</v>
      </c>
      <c r="X717" t="s">
        <v>136</v>
      </c>
      <c r="Y717" t="s">
        <v>49</v>
      </c>
      <c r="Z717" t="s">
        <v>39</v>
      </c>
      <c r="AA717">
        <v>20220000</v>
      </c>
      <c r="AD717" t="s">
        <v>40</v>
      </c>
    </row>
    <row r="718" spans="1:30">
      <c r="A718">
        <f t="shared" si="33"/>
        <v>20220000</v>
      </c>
      <c r="B718" t="str">
        <f t="shared" si="34"/>
        <v>Bexley1210Persons16+ yrs</v>
      </c>
      <c r="C718" t="str">
        <f t="shared" si="35"/>
        <v>BexleySmokers that have successfully quit at 4 weeks2022/23Persons16+ yrs</v>
      </c>
      <c r="D718">
        <v>1210</v>
      </c>
      <c r="E718" t="s">
        <v>177</v>
      </c>
      <c r="F718" t="s">
        <v>30</v>
      </c>
      <c r="G718" t="s">
        <v>31</v>
      </c>
      <c r="H718" t="s">
        <v>97</v>
      </c>
      <c r="I718" t="s">
        <v>98</v>
      </c>
      <c r="J718" t="s">
        <v>163</v>
      </c>
      <c r="K718" t="s">
        <v>35</v>
      </c>
      <c r="L718" t="s">
        <v>178</v>
      </c>
      <c r="O718" t="s">
        <v>54</v>
      </c>
      <c r="P718">
        <v>1133.3907999999999</v>
      </c>
      <c r="Q718">
        <v>859.47272999999996</v>
      </c>
      <c r="R718">
        <v>1499.6865700000001</v>
      </c>
      <c r="U718">
        <v>300</v>
      </c>
      <c r="X718" t="s">
        <v>136</v>
      </c>
      <c r="Y718" t="s">
        <v>49</v>
      </c>
      <c r="Z718" t="s">
        <v>39</v>
      </c>
      <c r="AA718">
        <v>20220000</v>
      </c>
      <c r="AD718" t="s">
        <v>40</v>
      </c>
    </row>
    <row r="719" spans="1:30">
      <c r="A719">
        <f t="shared" si="33"/>
        <v>20220000</v>
      </c>
      <c r="B719" t="str">
        <f t="shared" si="34"/>
        <v>Richmond1210Persons16+ yrs</v>
      </c>
      <c r="C719" t="str">
        <f t="shared" si="35"/>
        <v>RichmondSmokers that have successfully quit at 4 weeks2022/23Persons16+ yrs</v>
      </c>
      <c r="D719">
        <v>1210</v>
      </c>
      <c r="E719" t="s">
        <v>177</v>
      </c>
      <c r="F719" t="s">
        <v>30</v>
      </c>
      <c r="G719" t="s">
        <v>31</v>
      </c>
      <c r="H719" t="s">
        <v>32</v>
      </c>
      <c r="I719" t="s">
        <v>33</v>
      </c>
      <c r="J719" t="s">
        <v>163</v>
      </c>
      <c r="K719" t="s">
        <v>35</v>
      </c>
      <c r="L719" t="s">
        <v>178</v>
      </c>
      <c r="O719" t="s">
        <v>54</v>
      </c>
      <c r="P719">
        <v>1090.7916499999999</v>
      </c>
      <c r="Q719">
        <v>726.69347000000005</v>
      </c>
      <c r="R719">
        <v>1615.2564600000001</v>
      </c>
      <c r="U719">
        <v>109</v>
      </c>
      <c r="X719" t="s">
        <v>136</v>
      </c>
      <c r="Y719" t="s">
        <v>49</v>
      </c>
      <c r="Z719" t="s">
        <v>39</v>
      </c>
      <c r="AA719">
        <v>20220000</v>
      </c>
      <c r="AD719" t="s">
        <v>40</v>
      </c>
    </row>
    <row r="720" spans="1:30">
      <c r="A720">
        <f t="shared" si="33"/>
        <v>20220000</v>
      </c>
      <c r="B720" t="str">
        <f t="shared" si="34"/>
        <v>Southwark1210Persons16+ yrs</v>
      </c>
      <c r="C720" t="str">
        <f t="shared" si="35"/>
        <v>SouthwarkSmokers that have successfully quit at 4 weeks2022/23Persons16+ yrs</v>
      </c>
      <c r="D720">
        <v>1210</v>
      </c>
      <c r="E720" t="s">
        <v>177</v>
      </c>
      <c r="F720" t="s">
        <v>30</v>
      </c>
      <c r="G720" t="s">
        <v>31</v>
      </c>
      <c r="H720" t="s">
        <v>95</v>
      </c>
      <c r="I720" t="s">
        <v>96</v>
      </c>
      <c r="J720" t="s">
        <v>163</v>
      </c>
      <c r="K720" t="s">
        <v>35</v>
      </c>
      <c r="L720" t="s">
        <v>178</v>
      </c>
      <c r="O720" t="s">
        <v>54</v>
      </c>
      <c r="P720">
        <v>1083.5395799999999</v>
      </c>
      <c r="Q720">
        <v>767.99306999999999</v>
      </c>
      <c r="R720">
        <v>1546.20489</v>
      </c>
      <c r="U720">
        <v>328</v>
      </c>
      <c r="X720" t="s">
        <v>136</v>
      </c>
      <c r="Y720" t="s">
        <v>49</v>
      </c>
      <c r="Z720" t="s">
        <v>39</v>
      </c>
      <c r="AA720">
        <v>20220000</v>
      </c>
      <c r="AD720" t="s">
        <v>40</v>
      </c>
    </row>
    <row r="721" spans="1:30">
      <c r="A721">
        <f t="shared" si="33"/>
        <v>20220000</v>
      </c>
      <c r="B721" t="str">
        <f t="shared" si="34"/>
        <v>Hillingdon1210Persons16+ yrs</v>
      </c>
      <c r="C721" t="str">
        <f t="shared" si="35"/>
        <v>HillingdonSmokers that have successfully quit at 4 weeks2022/23Persons16+ yrs</v>
      </c>
      <c r="D721">
        <v>1210</v>
      </c>
      <c r="E721" t="s">
        <v>177</v>
      </c>
      <c r="F721" t="s">
        <v>30</v>
      </c>
      <c r="G721" t="s">
        <v>31</v>
      </c>
      <c r="H721" t="s">
        <v>86</v>
      </c>
      <c r="I721" t="s">
        <v>87</v>
      </c>
      <c r="J721" t="s">
        <v>163</v>
      </c>
      <c r="K721" t="s">
        <v>35</v>
      </c>
      <c r="L721" t="s">
        <v>178</v>
      </c>
      <c r="O721" t="s">
        <v>54</v>
      </c>
      <c r="P721">
        <v>870.12955999999997</v>
      </c>
      <c r="Q721">
        <v>577.33064000000002</v>
      </c>
      <c r="R721">
        <v>1323.7121500000001</v>
      </c>
      <c r="U721">
        <v>173</v>
      </c>
      <c r="X721" t="s">
        <v>136</v>
      </c>
      <c r="Y721" t="s">
        <v>49</v>
      </c>
      <c r="Z721" t="s">
        <v>39</v>
      </c>
      <c r="AA721">
        <v>20220000</v>
      </c>
      <c r="AD721" t="s">
        <v>40</v>
      </c>
    </row>
    <row r="722" spans="1:30">
      <c r="A722">
        <f t="shared" si="33"/>
        <v>20220000</v>
      </c>
      <c r="B722" t="str">
        <f t="shared" si="34"/>
        <v>Haringey1210Persons16+ yrs</v>
      </c>
      <c r="C722" t="str">
        <f t="shared" si="35"/>
        <v>HaringeySmokers that have successfully quit at 4 weeks2022/23Persons16+ yrs</v>
      </c>
      <c r="D722">
        <v>1210</v>
      </c>
      <c r="E722" t="s">
        <v>177</v>
      </c>
      <c r="F722" t="s">
        <v>30</v>
      </c>
      <c r="G722" t="s">
        <v>31</v>
      </c>
      <c r="H722" t="s">
        <v>116</v>
      </c>
      <c r="I722" t="s">
        <v>117</v>
      </c>
      <c r="J722" t="s">
        <v>163</v>
      </c>
      <c r="K722" t="s">
        <v>35</v>
      </c>
      <c r="L722" t="s">
        <v>178</v>
      </c>
      <c r="O722" t="s">
        <v>54</v>
      </c>
      <c r="P722">
        <v>750.89676999999995</v>
      </c>
      <c r="Q722">
        <v>571.70000000000005</v>
      </c>
      <c r="R722">
        <v>1000.80776</v>
      </c>
      <c r="U722">
        <v>256</v>
      </c>
      <c r="X722" t="s">
        <v>136</v>
      </c>
      <c r="Y722" t="s">
        <v>49</v>
      </c>
      <c r="Z722" t="s">
        <v>39</v>
      </c>
      <c r="AA722">
        <v>20220000</v>
      </c>
      <c r="AD722" t="s">
        <v>40</v>
      </c>
    </row>
    <row r="723" spans="1:30">
      <c r="A723">
        <f t="shared" si="33"/>
        <v>20220000</v>
      </c>
      <c r="B723" t="str">
        <f t="shared" si="34"/>
        <v>Sutton1210Persons16+ yrs</v>
      </c>
      <c r="C723" t="str">
        <f t="shared" si="35"/>
        <v>SuttonSmokers that have successfully quit at 4 weeks2022/23Persons16+ yrs</v>
      </c>
      <c r="D723">
        <v>1210</v>
      </c>
      <c r="E723" t="s">
        <v>177</v>
      </c>
      <c r="F723" t="s">
        <v>30</v>
      </c>
      <c r="G723" t="s">
        <v>31</v>
      </c>
      <c r="H723" t="s">
        <v>89</v>
      </c>
      <c r="I723" t="s">
        <v>90</v>
      </c>
      <c r="J723" t="s">
        <v>163</v>
      </c>
      <c r="K723" t="s">
        <v>35</v>
      </c>
      <c r="L723" t="s">
        <v>178</v>
      </c>
      <c r="O723" t="s">
        <v>54</v>
      </c>
      <c r="P723">
        <v>447.65994000000001</v>
      </c>
      <c r="Q723">
        <v>278.34165000000002</v>
      </c>
      <c r="R723">
        <v>692.93769999999995</v>
      </c>
      <c r="U723">
        <v>51</v>
      </c>
      <c r="X723" t="s">
        <v>136</v>
      </c>
      <c r="Y723" t="s">
        <v>49</v>
      </c>
      <c r="Z723" t="s">
        <v>39</v>
      </c>
      <c r="AA723">
        <v>20220000</v>
      </c>
      <c r="AD723" t="s">
        <v>40</v>
      </c>
    </row>
    <row r="724" spans="1:30">
      <c r="A724">
        <f t="shared" si="33"/>
        <v>20220000</v>
      </c>
      <c r="B724" t="str">
        <f t="shared" si="34"/>
        <v>Harrow1210Persons16+ yrs</v>
      </c>
      <c r="C724" t="str">
        <f t="shared" si="35"/>
        <v>HarrowSmokers that have successfully quit at 4 weeks2022/23Persons16+ yrs</v>
      </c>
      <c r="D724">
        <v>1210</v>
      </c>
      <c r="E724" t="s">
        <v>177</v>
      </c>
      <c r="F724" t="s">
        <v>30</v>
      </c>
      <c r="G724" t="s">
        <v>31</v>
      </c>
      <c r="H724" t="s">
        <v>64</v>
      </c>
      <c r="I724" t="s">
        <v>65</v>
      </c>
      <c r="J724" t="s">
        <v>163</v>
      </c>
      <c r="K724" t="s">
        <v>35</v>
      </c>
      <c r="L724" t="s">
        <v>178</v>
      </c>
      <c r="O724" t="s">
        <v>54</v>
      </c>
      <c r="P724">
        <v>412.78519</v>
      </c>
      <c r="Q724">
        <v>259.14845000000003</v>
      </c>
      <c r="R724">
        <v>651.58687999999995</v>
      </c>
      <c r="U724">
        <v>66</v>
      </c>
      <c r="X724" t="s">
        <v>136</v>
      </c>
      <c r="Y724" t="s">
        <v>49</v>
      </c>
      <c r="Z724" t="s">
        <v>39</v>
      </c>
      <c r="AA724">
        <v>20220000</v>
      </c>
      <c r="AD724" t="s">
        <v>40</v>
      </c>
    </row>
    <row r="725" spans="1:30">
      <c r="A725">
        <f t="shared" si="33"/>
        <v>20220000</v>
      </c>
      <c r="B725" t="str">
        <f t="shared" si="34"/>
        <v>Croydon1210Persons16+ yrs</v>
      </c>
      <c r="C725" t="str">
        <f t="shared" si="35"/>
        <v>CroydonSmokers that have successfully quit at 4 weeks2022/23Persons16+ yrs</v>
      </c>
      <c r="D725">
        <v>1210</v>
      </c>
      <c r="E725" t="s">
        <v>177</v>
      </c>
      <c r="F725" t="s">
        <v>30</v>
      </c>
      <c r="G725" t="s">
        <v>31</v>
      </c>
      <c r="H725" t="s">
        <v>110</v>
      </c>
      <c r="I725" t="s">
        <v>111</v>
      </c>
      <c r="J725" t="s">
        <v>163</v>
      </c>
      <c r="K725" t="s">
        <v>35</v>
      </c>
      <c r="L725" t="s">
        <v>178</v>
      </c>
      <c r="O725" t="s">
        <v>54</v>
      </c>
      <c r="P725">
        <v>279.59064000000001</v>
      </c>
      <c r="Q725">
        <v>203.53433999999999</v>
      </c>
      <c r="R725">
        <v>378.12607000000003</v>
      </c>
      <c r="U725">
        <v>118</v>
      </c>
      <c r="X725" t="s">
        <v>136</v>
      </c>
      <c r="Y725" t="s">
        <v>49</v>
      </c>
      <c r="Z725" t="s">
        <v>39</v>
      </c>
      <c r="AA725">
        <v>20220000</v>
      </c>
      <c r="AD725" t="s">
        <v>40</v>
      </c>
    </row>
    <row r="726" spans="1:30">
      <c r="A726">
        <f t="shared" si="33"/>
        <v>20220000</v>
      </c>
      <c r="B726" t="str">
        <f t="shared" si="34"/>
        <v>Havering1210Persons16+ yrs</v>
      </c>
      <c r="C726" t="str">
        <f t="shared" si="35"/>
        <v>HaveringSmokers that have successfully quit at 4 weeks2022/23Persons16+ yrs</v>
      </c>
      <c r="D726">
        <v>1210</v>
      </c>
      <c r="E726" t="s">
        <v>177</v>
      </c>
      <c r="F726" t="s">
        <v>30</v>
      </c>
      <c r="G726" t="s">
        <v>31</v>
      </c>
      <c r="H726" t="s">
        <v>118</v>
      </c>
      <c r="I726" t="s">
        <v>119</v>
      </c>
      <c r="J726" t="s">
        <v>163</v>
      </c>
      <c r="K726" t="s">
        <v>35</v>
      </c>
      <c r="L726" t="s">
        <v>178</v>
      </c>
      <c r="O726" t="s">
        <v>54</v>
      </c>
      <c r="P726">
        <v>110.41758</v>
      </c>
      <c r="Q726">
        <v>71.124319999999997</v>
      </c>
      <c r="R726">
        <v>157.42474000000001</v>
      </c>
      <c r="U726">
        <v>37</v>
      </c>
      <c r="X726" t="s">
        <v>136</v>
      </c>
      <c r="Y726" t="s">
        <v>49</v>
      </c>
      <c r="Z726" t="s">
        <v>39</v>
      </c>
      <c r="AA726">
        <v>20220000</v>
      </c>
      <c r="AD726" t="s">
        <v>40</v>
      </c>
    </row>
    <row r="727" spans="1:30">
      <c r="A727">
        <f t="shared" si="33"/>
        <v>20220000</v>
      </c>
      <c r="B727" t="str">
        <f t="shared" si="34"/>
        <v>Brent1210Persons16+ yrs</v>
      </c>
      <c r="C727" t="str">
        <f t="shared" si="35"/>
        <v>BrentSmokers that have successfully quit at 4 weeks2022/23Persons16+ yrs</v>
      </c>
      <c r="D727">
        <v>1210</v>
      </c>
      <c r="E727" t="s">
        <v>177</v>
      </c>
      <c r="F727" t="s">
        <v>30</v>
      </c>
      <c r="G727" t="s">
        <v>31</v>
      </c>
      <c r="H727" t="s">
        <v>68</v>
      </c>
      <c r="I727" t="s">
        <v>69</v>
      </c>
      <c r="J727" t="s">
        <v>163</v>
      </c>
      <c r="K727" t="s">
        <v>35</v>
      </c>
      <c r="L727" t="s">
        <v>178</v>
      </c>
      <c r="O727" t="s">
        <v>54</v>
      </c>
      <c r="P727">
        <v>39.224919999999997</v>
      </c>
      <c r="Q727">
        <v>17.458839999999999</v>
      </c>
      <c r="R727">
        <v>68.961169999999996</v>
      </c>
      <c r="U727">
        <v>15</v>
      </c>
      <c r="X727" t="s">
        <v>136</v>
      </c>
      <c r="Y727" t="s">
        <v>49</v>
      </c>
      <c r="Z727" t="s">
        <v>39</v>
      </c>
      <c r="AA727">
        <v>20220000</v>
      </c>
      <c r="AD727" t="s">
        <v>40</v>
      </c>
    </row>
    <row r="728" spans="1:30">
      <c r="A728">
        <f t="shared" si="33"/>
        <v>20220000</v>
      </c>
      <c r="B728" t="str">
        <f t="shared" si="34"/>
        <v>Enfield1210Persons16+ yrs</v>
      </c>
      <c r="C728" t="str">
        <f t="shared" si="35"/>
        <v>EnfieldSmokers that have successfully quit at 4 weeks2022/23Persons16+ yrs</v>
      </c>
      <c r="D728">
        <v>1210</v>
      </c>
      <c r="E728" t="s">
        <v>177</v>
      </c>
      <c r="F728" t="s">
        <v>30</v>
      </c>
      <c r="G728" t="s">
        <v>31</v>
      </c>
      <c r="H728" t="s">
        <v>120</v>
      </c>
      <c r="I728" t="s">
        <v>121</v>
      </c>
      <c r="J728" t="s">
        <v>163</v>
      </c>
      <c r="K728" t="s">
        <v>35</v>
      </c>
      <c r="L728" t="s">
        <v>178</v>
      </c>
      <c r="O728" t="s">
        <v>54</v>
      </c>
      <c r="P728">
        <v>29.00057</v>
      </c>
      <c r="Q728">
        <v>10.8849</v>
      </c>
      <c r="R728">
        <v>50.848219999999998</v>
      </c>
      <c r="U728">
        <v>10</v>
      </c>
      <c r="X728" t="s">
        <v>136</v>
      </c>
      <c r="Y728" t="s">
        <v>49</v>
      </c>
      <c r="Z728" t="s">
        <v>39</v>
      </c>
      <c r="AA728">
        <v>20220000</v>
      </c>
      <c r="AD728" t="s">
        <v>40</v>
      </c>
    </row>
    <row r="729" spans="1:30">
      <c r="A729">
        <f t="shared" si="33"/>
        <v>20220000</v>
      </c>
      <c r="B729" t="str">
        <f t="shared" si="34"/>
        <v>Bromley1210Persons16+ yrs</v>
      </c>
      <c r="C729" t="str">
        <f t="shared" si="35"/>
        <v>BromleySmokers that have successfully quit at 4 weeks2022/23Persons16+ yrs</v>
      </c>
      <c r="D729">
        <v>1210</v>
      </c>
      <c r="E729" t="s">
        <v>177</v>
      </c>
      <c r="F729" t="s">
        <v>30</v>
      </c>
      <c r="G729" t="s">
        <v>31</v>
      </c>
      <c r="H729" t="s">
        <v>78</v>
      </c>
      <c r="I729" t="s">
        <v>79</v>
      </c>
      <c r="J729" t="s">
        <v>163</v>
      </c>
      <c r="K729" t="s">
        <v>35</v>
      </c>
      <c r="L729" t="s">
        <v>178</v>
      </c>
      <c r="O729" t="s">
        <v>54</v>
      </c>
      <c r="W729" t="s">
        <v>137</v>
      </c>
      <c r="X729" t="s">
        <v>136</v>
      </c>
      <c r="Y729" t="s">
        <v>39</v>
      </c>
      <c r="Z729" t="s">
        <v>39</v>
      </c>
      <c r="AA729">
        <v>20220000</v>
      </c>
      <c r="AD729" t="s">
        <v>40</v>
      </c>
    </row>
    <row r="730" spans="1:30">
      <c r="A730">
        <f t="shared" si="33"/>
        <v>20220000</v>
      </c>
      <c r="B730" t="str">
        <f t="shared" si="34"/>
        <v>Ealing1210Persons16+ yrs</v>
      </c>
      <c r="C730" t="str">
        <f t="shared" si="35"/>
        <v>EalingSmokers that have successfully quit at 4 weeks2022/23Persons16+ yrs</v>
      </c>
      <c r="D730">
        <v>1210</v>
      </c>
      <c r="E730" t="s">
        <v>177</v>
      </c>
      <c r="F730" t="s">
        <v>30</v>
      </c>
      <c r="G730" t="s">
        <v>31</v>
      </c>
      <c r="H730" t="s">
        <v>62</v>
      </c>
      <c r="I730" t="s">
        <v>63</v>
      </c>
      <c r="J730" t="s">
        <v>163</v>
      </c>
      <c r="K730" t="s">
        <v>35</v>
      </c>
      <c r="L730" t="s">
        <v>178</v>
      </c>
      <c r="O730" t="s">
        <v>54</v>
      </c>
      <c r="W730" t="s">
        <v>137</v>
      </c>
      <c r="X730" t="s">
        <v>136</v>
      </c>
      <c r="Y730" t="s">
        <v>39</v>
      </c>
      <c r="Z730" t="s">
        <v>39</v>
      </c>
      <c r="AA730">
        <v>20220000</v>
      </c>
      <c r="AD730" t="s">
        <v>40</v>
      </c>
    </row>
    <row r="731" spans="1:30">
      <c r="A731">
        <f t="shared" si="33"/>
        <v>20120000</v>
      </c>
      <c r="B731" t="str">
        <f t="shared" si="34"/>
        <v>Richmond11601Persons16+ yrs</v>
      </c>
      <c r="C731" t="str">
        <f t="shared" si="35"/>
        <v>RichmondUtilisation of outdoor space for exercise or health reasonsMar 2012 - Feb 2013Persons16+ yrs</v>
      </c>
      <c r="D731">
        <v>11601</v>
      </c>
      <c r="E731" t="s">
        <v>179</v>
      </c>
      <c r="F731" t="s">
        <v>30</v>
      </c>
      <c r="G731" t="s">
        <v>31</v>
      </c>
      <c r="H731" t="s">
        <v>32</v>
      </c>
      <c r="I731" t="s">
        <v>33</v>
      </c>
      <c r="J731" t="s">
        <v>34</v>
      </c>
      <c r="K731" t="s">
        <v>35</v>
      </c>
      <c r="L731" t="s">
        <v>178</v>
      </c>
      <c r="O731" t="s">
        <v>180</v>
      </c>
      <c r="P731">
        <v>9.9499999999999993</v>
      </c>
      <c r="Q731">
        <v>1.0042045984078301</v>
      </c>
      <c r="R731">
        <v>18.903104413622899</v>
      </c>
      <c r="V731">
        <v>83</v>
      </c>
      <c r="W731" t="s">
        <v>181</v>
      </c>
      <c r="Y731" t="s">
        <v>42</v>
      </c>
      <c r="Z731" t="s">
        <v>39</v>
      </c>
      <c r="AA731">
        <v>20120000</v>
      </c>
      <c r="AD731" t="s">
        <v>40</v>
      </c>
    </row>
    <row r="732" spans="1:30">
      <c r="A732">
        <f t="shared" si="33"/>
        <v>20130000</v>
      </c>
      <c r="B732" t="str">
        <f t="shared" si="34"/>
        <v>Richmond11601Persons16+ yrs</v>
      </c>
      <c r="C732" t="str">
        <f t="shared" si="35"/>
        <v>RichmondUtilisation of outdoor space for exercise or health reasonsMar 2013 - Feb 2014Persons16+ yrs</v>
      </c>
      <c r="D732">
        <v>11601</v>
      </c>
      <c r="E732" t="s">
        <v>179</v>
      </c>
      <c r="F732" t="s">
        <v>30</v>
      </c>
      <c r="G732" t="s">
        <v>31</v>
      </c>
      <c r="H732" t="s">
        <v>32</v>
      </c>
      <c r="I732" t="s">
        <v>33</v>
      </c>
      <c r="J732" t="s">
        <v>34</v>
      </c>
      <c r="K732" t="s">
        <v>35</v>
      </c>
      <c r="L732" t="s">
        <v>178</v>
      </c>
      <c r="O732" t="s">
        <v>182</v>
      </c>
      <c r="P732">
        <v>22.71</v>
      </c>
      <c r="Q732">
        <v>11.884875316570501</v>
      </c>
      <c r="R732">
        <v>33.536645578820199</v>
      </c>
      <c r="V732">
        <v>86</v>
      </c>
      <c r="W732" t="s">
        <v>181</v>
      </c>
      <c r="Y732" t="s">
        <v>42</v>
      </c>
      <c r="Z732" t="s">
        <v>39</v>
      </c>
      <c r="AA732">
        <v>20130000</v>
      </c>
      <c r="AD732" t="s">
        <v>40</v>
      </c>
    </row>
    <row r="733" spans="1:30">
      <c r="A733">
        <f t="shared" si="33"/>
        <v>20140000</v>
      </c>
      <c r="B733" t="str">
        <f t="shared" si="34"/>
        <v>Richmond11601Persons16+ yrs</v>
      </c>
      <c r="C733" t="str">
        <f t="shared" si="35"/>
        <v>RichmondUtilisation of outdoor space for exercise or health reasonsMar 2014 - Feb 2015Persons16+ yrs</v>
      </c>
      <c r="D733">
        <v>11601</v>
      </c>
      <c r="E733" t="s">
        <v>179</v>
      </c>
      <c r="F733" t="s">
        <v>30</v>
      </c>
      <c r="G733" t="s">
        <v>31</v>
      </c>
      <c r="H733" t="s">
        <v>32</v>
      </c>
      <c r="I733" t="s">
        <v>33</v>
      </c>
      <c r="J733" t="s">
        <v>34</v>
      </c>
      <c r="K733" t="s">
        <v>35</v>
      </c>
      <c r="L733" t="s">
        <v>178</v>
      </c>
      <c r="O733" t="s">
        <v>183</v>
      </c>
      <c r="P733">
        <v>27.61</v>
      </c>
      <c r="Q733">
        <v>13.0741126359968</v>
      </c>
      <c r="R733">
        <v>42.152130884164301</v>
      </c>
      <c r="V733">
        <v>74</v>
      </c>
      <c r="W733" t="s">
        <v>181</v>
      </c>
      <c r="Y733" t="s">
        <v>42</v>
      </c>
      <c r="Z733" t="s">
        <v>39</v>
      </c>
      <c r="AA733">
        <v>20140000</v>
      </c>
      <c r="AD733" t="s">
        <v>40</v>
      </c>
    </row>
    <row r="734" spans="1:30">
      <c r="A734">
        <f t="shared" si="33"/>
        <v>20120000</v>
      </c>
      <c r="B734" t="str">
        <f t="shared" si="34"/>
        <v>England11601Persons16+ yrs</v>
      </c>
      <c r="C734" t="str">
        <f t="shared" si="35"/>
        <v>EnglandUtilisation of outdoor space for exercise or health reasonsMar 2012 - Feb 2013Persons16+ yrs</v>
      </c>
      <c r="D734">
        <v>11601</v>
      </c>
      <c r="E734" t="s">
        <v>179</v>
      </c>
      <c r="F734" t="s">
        <v>30</v>
      </c>
      <c r="G734" t="s">
        <v>31</v>
      </c>
      <c r="H734" t="s">
        <v>30</v>
      </c>
      <c r="I734" t="s">
        <v>31</v>
      </c>
      <c r="J734" t="s">
        <v>31</v>
      </c>
      <c r="K734" t="s">
        <v>35</v>
      </c>
      <c r="L734" t="s">
        <v>178</v>
      </c>
      <c r="O734" t="s">
        <v>180</v>
      </c>
      <c r="P734">
        <v>15.33</v>
      </c>
      <c r="Q734">
        <v>14.875932478817001</v>
      </c>
      <c r="R734">
        <v>15.7828480525597</v>
      </c>
      <c r="V734">
        <v>43302</v>
      </c>
      <c r="Y734" t="s">
        <v>42</v>
      </c>
      <c r="Z734" t="s">
        <v>39</v>
      </c>
      <c r="AA734">
        <v>20120000</v>
      </c>
      <c r="AD734" t="s">
        <v>40</v>
      </c>
    </row>
    <row r="735" spans="1:30">
      <c r="A735">
        <f t="shared" si="33"/>
        <v>20130000</v>
      </c>
      <c r="B735" t="str">
        <f t="shared" si="34"/>
        <v>England11601Persons16+ yrs</v>
      </c>
      <c r="C735" t="str">
        <f t="shared" si="35"/>
        <v>EnglandUtilisation of outdoor space for exercise or health reasonsMar 2013 - Feb 2014Persons16+ yrs</v>
      </c>
      <c r="D735">
        <v>11601</v>
      </c>
      <c r="E735" t="s">
        <v>179</v>
      </c>
      <c r="F735" t="s">
        <v>30</v>
      </c>
      <c r="G735" t="s">
        <v>31</v>
      </c>
      <c r="H735" t="s">
        <v>30</v>
      </c>
      <c r="I735" t="s">
        <v>31</v>
      </c>
      <c r="J735" t="s">
        <v>31</v>
      </c>
      <c r="K735" t="s">
        <v>35</v>
      </c>
      <c r="L735" t="s">
        <v>178</v>
      </c>
      <c r="O735" t="s">
        <v>182</v>
      </c>
      <c r="P735">
        <v>17.13</v>
      </c>
      <c r="Q735">
        <v>16.6699360416535</v>
      </c>
      <c r="R735">
        <v>17.5902657384148</v>
      </c>
      <c r="V735">
        <v>45989</v>
      </c>
      <c r="Y735" t="s">
        <v>42</v>
      </c>
      <c r="Z735" t="s">
        <v>39</v>
      </c>
      <c r="AA735">
        <v>20130000</v>
      </c>
      <c r="AD735" t="s">
        <v>40</v>
      </c>
    </row>
    <row r="736" spans="1:30">
      <c r="A736">
        <f t="shared" si="33"/>
        <v>20140000</v>
      </c>
      <c r="B736" t="str">
        <f t="shared" si="34"/>
        <v>England11601Persons16+ yrs</v>
      </c>
      <c r="C736" t="str">
        <f t="shared" si="35"/>
        <v>EnglandUtilisation of outdoor space for exercise or health reasonsMar 2014 - Feb 2015Persons16+ yrs</v>
      </c>
      <c r="D736">
        <v>11601</v>
      </c>
      <c r="E736" t="s">
        <v>179</v>
      </c>
      <c r="F736" t="s">
        <v>30</v>
      </c>
      <c r="G736" t="s">
        <v>31</v>
      </c>
      <c r="H736" t="s">
        <v>30</v>
      </c>
      <c r="I736" t="s">
        <v>31</v>
      </c>
      <c r="J736" t="s">
        <v>31</v>
      </c>
      <c r="K736" t="s">
        <v>35</v>
      </c>
      <c r="L736" t="s">
        <v>178</v>
      </c>
      <c r="O736" t="s">
        <v>183</v>
      </c>
      <c r="P736">
        <v>17.91</v>
      </c>
      <c r="Q736">
        <v>17.434884736291199</v>
      </c>
      <c r="R736">
        <v>18.3793112590863</v>
      </c>
      <c r="V736">
        <v>45225</v>
      </c>
      <c r="Y736" t="s">
        <v>42</v>
      </c>
      <c r="Z736" t="s">
        <v>39</v>
      </c>
      <c r="AA736">
        <v>20140000</v>
      </c>
      <c r="AD736" t="s">
        <v>40</v>
      </c>
    </row>
    <row r="737" spans="1:30">
      <c r="A737">
        <f t="shared" si="33"/>
        <v>20150000</v>
      </c>
      <c r="B737" t="str">
        <f t="shared" si="34"/>
        <v>England11601Persons16+ yrs</v>
      </c>
      <c r="C737" t="str">
        <f t="shared" si="35"/>
        <v>EnglandUtilisation of outdoor space for exercise or health reasonsMar 2015 - Feb 2016Persons16+ yrs</v>
      </c>
      <c r="D737">
        <v>11601</v>
      </c>
      <c r="E737" t="s">
        <v>179</v>
      </c>
      <c r="F737" t="s">
        <v>30</v>
      </c>
      <c r="G737" t="s">
        <v>31</v>
      </c>
      <c r="H737" t="s">
        <v>30</v>
      </c>
      <c r="I737" t="s">
        <v>31</v>
      </c>
      <c r="J737" t="s">
        <v>31</v>
      </c>
      <c r="K737" t="s">
        <v>35</v>
      </c>
      <c r="L737" t="s">
        <v>178</v>
      </c>
      <c r="O737" t="s">
        <v>184</v>
      </c>
      <c r="P737">
        <v>17.920000000000002</v>
      </c>
      <c r="Q737">
        <v>17.449158172754998</v>
      </c>
      <c r="R737">
        <v>18.3861675963736</v>
      </c>
      <c r="V737">
        <v>45965</v>
      </c>
      <c r="X737" t="s">
        <v>136</v>
      </c>
      <c r="Y737" t="s">
        <v>42</v>
      </c>
      <c r="Z737" t="s">
        <v>39</v>
      </c>
      <c r="AA737">
        <v>20150000</v>
      </c>
      <c r="AD737" t="s">
        <v>40</v>
      </c>
    </row>
    <row r="738" spans="1:30">
      <c r="A738">
        <f t="shared" si="33"/>
        <v>20120000</v>
      </c>
      <c r="B738" t="str">
        <f t="shared" si="34"/>
        <v>London11601Persons16+ yrs</v>
      </c>
      <c r="C738" t="str">
        <f t="shared" si="35"/>
        <v>LondonUtilisation of outdoor space for exercise or health reasonsMar 2012 - Feb 2013Persons16+ yrs</v>
      </c>
      <c r="D738">
        <v>11601</v>
      </c>
      <c r="E738" t="s">
        <v>179</v>
      </c>
      <c r="F738" t="s">
        <v>30</v>
      </c>
      <c r="G738" t="s">
        <v>31</v>
      </c>
      <c r="H738" t="s">
        <v>56</v>
      </c>
      <c r="I738" t="s">
        <v>57</v>
      </c>
      <c r="J738" t="s">
        <v>58</v>
      </c>
      <c r="K738" t="s">
        <v>35</v>
      </c>
      <c r="L738" t="s">
        <v>178</v>
      </c>
      <c r="O738" t="s">
        <v>180</v>
      </c>
      <c r="P738">
        <v>10.5</v>
      </c>
      <c r="Q738">
        <v>9.4863494933743393</v>
      </c>
      <c r="R738">
        <v>11.505626411812401</v>
      </c>
      <c r="V738">
        <v>6437</v>
      </c>
      <c r="Y738" t="s">
        <v>49</v>
      </c>
      <c r="Z738" t="s">
        <v>39</v>
      </c>
      <c r="AA738">
        <v>20120000</v>
      </c>
      <c r="AD738" t="s">
        <v>40</v>
      </c>
    </row>
    <row r="739" spans="1:30">
      <c r="A739">
        <f t="shared" si="33"/>
        <v>20130000</v>
      </c>
      <c r="B739" t="str">
        <f t="shared" si="34"/>
        <v>London11601Persons16+ yrs</v>
      </c>
      <c r="C739" t="str">
        <f t="shared" si="35"/>
        <v>LondonUtilisation of outdoor space for exercise or health reasonsMar 2013 - Feb 2014Persons16+ yrs</v>
      </c>
      <c r="D739">
        <v>11601</v>
      </c>
      <c r="E739" t="s">
        <v>179</v>
      </c>
      <c r="F739" t="s">
        <v>30</v>
      </c>
      <c r="G739" t="s">
        <v>31</v>
      </c>
      <c r="H739" t="s">
        <v>56</v>
      </c>
      <c r="I739" t="s">
        <v>57</v>
      </c>
      <c r="J739" t="s">
        <v>58</v>
      </c>
      <c r="K739" t="s">
        <v>35</v>
      </c>
      <c r="L739" t="s">
        <v>178</v>
      </c>
      <c r="O739" t="s">
        <v>182</v>
      </c>
      <c r="P739">
        <v>11.77</v>
      </c>
      <c r="Q739">
        <v>10.8063110021084</v>
      </c>
      <c r="R739">
        <v>12.729647914145101</v>
      </c>
      <c r="V739">
        <v>7842</v>
      </c>
      <c r="Y739" t="s">
        <v>49</v>
      </c>
      <c r="Z739" t="s">
        <v>39</v>
      </c>
      <c r="AA739">
        <v>20130000</v>
      </c>
      <c r="AD739" t="s">
        <v>40</v>
      </c>
    </row>
    <row r="740" spans="1:30">
      <c r="A740">
        <f t="shared" si="33"/>
        <v>20140000</v>
      </c>
      <c r="B740" t="str">
        <f t="shared" si="34"/>
        <v>London11601Persons16+ yrs</v>
      </c>
      <c r="C740" t="str">
        <f t="shared" si="35"/>
        <v>LondonUtilisation of outdoor space for exercise or health reasonsMar 2014 - Feb 2015Persons16+ yrs</v>
      </c>
      <c r="D740">
        <v>11601</v>
      </c>
      <c r="E740" t="s">
        <v>179</v>
      </c>
      <c r="F740" t="s">
        <v>30</v>
      </c>
      <c r="G740" t="s">
        <v>31</v>
      </c>
      <c r="H740" t="s">
        <v>56</v>
      </c>
      <c r="I740" t="s">
        <v>57</v>
      </c>
      <c r="J740" t="s">
        <v>58</v>
      </c>
      <c r="K740" t="s">
        <v>35</v>
      </c>
      <c r="L740" t="s">
        <v>178</v>
      </c>
      <c r="O740" t="s">
        <v>183</v>
      </c>
      <c r="P740">
        <v>12.32</v>
      </c>
      <c r="Q740">
        <v>11.3183703588823</v>
      </c>
      <c r="R740">
        <v>13.3134668401001</v>
      </c>
      <c r="V740">
        <v>7580</v>
      </c>
      <c r="Y740" t="s">
        <v>49</v>
      </c>
      <c r="Z740" t="s">
        <v>39</v>
      </c>
      <c r="AA740">
        <v>20140000</v>
      </c>
      <c r="AD740" t="s">
        <v>40</v>
      </c>
    </row>
    <row r="741" spans="1:30">
      <c r="A741">
        <f t="shared" si="33"/>
        <v>20150000</v>
      </c>
      <c r="B741" t="str">
        <f t="shared" si="34"/>
        <v>London11601Persons16+ yrs</v>
      </c>
      <c r="C741" t="str">
        <f t="shared" si="35"/>
        <v>LondonUtilisation of outdoor space for exercise or health reasonsMar 2015 - Feb 2016Persons16+ yrs</v>
      </c>
      <c r="D741">
        <v>11601</v>
      </c>
      <c r="E741" t="s">
        <v>179</v>
      </c>
      <c r="F741" t="s">
        <v>30</v>
      </c>
      <c r="G741" t="s">
        <v>31</v>
      </c>
      <c r="H741" t="s">
        <v>56</v>
      </c>
      <c r="I741" t="s">
        <v>57</v>
      </c>
      <c r="J741" t="s">
        <v>58</v>
      </c>
      <c r="K741" t="s">
        <v>35</v>
      </c>
      <c r="L741" t="s">
        <v>178</v>
      </c>
      <c r="O741" t="s">
        <v>184</v>
      </c>
      <c r="P741">
        <v>18.03</v>
      </c>
      <c r="Q741">
        <v>16.847201506309201</v>
      </c>
      <c r="R741">
        <v>19.210938190490499</v>
      </c>
      <c r="V741">
        <v>7390</v>
      </c>
      <c r="X741" t="s">
        <v>136</v>
      </c>
      <c r="Y741" t="s">
        <v>42</v>
      </c>
      <c r="Z741" t="s">
        <v>39</v>
      </c>
      <c r="AA741">
        <v>20150000</v>
      </c>
      <c r="AD741" t="s">
        <v>40</v>
      </c>
    </row>
    <row r="742" spans="1:30">
      <c r="A742">
        <f t="shared" si="33"/>
        <v>20150000</v>
      </c>
      <c r="B742" t="str">
        <f t="shared" si="34"/>
        <v>Lambeth11601Persons16+ yrs</v>
      </c>
      <c r="C742" t="str">
        <f t="shared" si="35"/>
        <v>LambethUtilisation of outdoor space for exercise or health reasonsMar 2015 - Feb 2016Persons16+ yrs</v>
      </c>
      <c r="D742">
        <v>11601</v>
      </c>
      <c r="E742" t="s">
        <v>179</v>
      </c>
      <c r="F742" t="s">
        <v>30</v>
      </c>
      <c r="G742" t="s">
        <v>31</v>
      </c>
      <c r="H742" t="s">
        <v>91</v>
      </c>
      <c r="I742" t="s">
        <v>92</v>
      </c>
      <c r="J742" t="s">
        <v>34</v>
      </c>
      <c r="K742" t="s">
        <v>35</v>
      </c>
      <c r="L742" t="s">
        <v>178</v>
      </c>
      <c r="O742" t="s">
        <v>184</v>
      </c>
      <c r="P742">
        <v>27.4790728150025</v>
      </c>
      <c r="Q742">
        <v>19.284905134308101</v>
      </c>
      <c r="R742">
        <v>35.673240495697002</v>
      </c>
      <c r="V742">
        <v>272</v>
      </c>
      <c r="X742" t="s">
        <v>136</v>
      </c>
      <c r="Y742" t="s">
        <v>38</v>
      </c>
      <c r="Z742" t="s">
        <v>39</v>
      </c>
      <c r="AA742">
        <v>20150000</v>
      </c>
      <c r="AD742" t="s">
        <v>40</v>
      </c>
    </row>
    <row r="743" spans="1:30">
      <c r="A743">
        <f t="shared" si="33"/>
        <v>20150000</v>
      </c>
      <c r="B743" t="str">
        <f t="shared" si="34"/>
        <v>Kingston11601Persons16+ yrs</v>
      </c>
      <c r="C743" t="str">
        <f t="shared" si="35"/>
        <v>KingstonUtilisation of outdoor space for exercise or health reasonsMar 2015 - Feb 2016Persons16+ yrs</v>
      </c>
      <c r="D743">
        <v>11601</v>
      </c>
      <c r="E743" t="s">
        <v>179</v>
      </c>
      <c r="F743" t="s">
        <v>30</v>
      </c>
      <c r="G743" t="s">
        <v>31</v>
      </c>
      <c r="H743" t="s">
        <v>82</v>
      </c>
      <c r="I743" t="s">
        <v>83</v>
      </c>
      <c r="J743" t="s">
        <v>34</v>
      </c>
      <c r="K743" t="s">
        <v>35</v>
      </c>
      <c r="L743" t="s">
        <v>178</v>
      </c>
      <c r="O743" t="s">
        <v>184</v>
      </c>
      <c r="P743">
        <v>26.2606259809371</v>
      </c>
      <c r="Q743">
        <v>18.033595558421801</v>
      </c>
      <c r="R743">
        <v>34.487656403452398</v>
      </c>
      <c r="V743">
        <v>165</v>
      </c>
      <c r="X743" t="s">
        <v>136</v>
      </c>
      <c r="Y743" t="s">
        <v>38</v>
      </c>
      <c r="Z743" t="s">
        <v>39</v>
      </c>
      <c r="AA743">
        <v>20150000</v>
      </c>
      <c r="AD743" t="s">
        <v>40</v>
      </c>
    </row>
    <row r="744" spans="1:30">
      <c r="A744">
        <f t="shared" si="33"/>
        <v>20150000</v>
      </c>
      <c r="B744" t="str">
        <f t="shared" si="34"/>
        <v>Barking and Dagenham11601Persons16+ yrs</v>
      </c>
      <c r="C744" t="str">
        <f t="shared" si="35"/>
        <v>Barking and DagenhamUtilisation of outdoor space for exercise or health reasonsMar 2015 - Feb 2016Persons16+ yrs</v>
      </c>
      <c r="D744">
        <v>11601</v>
      </c>
      <c r="E744" t="s">
        <v>179</v>
      </c>
      <c r="F744" t="s">
        <v>30</v>
      </c>
      <c r="G744" t="s">
        <v>31</v>
      </c>
      <c r="H744" t="s">
        <v>106</v>
      </c>
      <c r="I744" t="s">
        <v>107</v>
      </c>
      <c r="J744" t="s">
        <v>34</v>
      </c>
      <c r="K744" t="s">
        <v>35</v>
      </c>
      <c r="L744" t="s">
        <v>178</v>
      </c>
      <c r="O744" t="s">
        <v>184</v>
      </c>
      <c r="P744">
        <v>25.4765309927221</v>
      </c>
      <c r="Q744">
        <v>16.336620129976598</v>
      </c>
      <c r="R744">
        <v>34.6164418554675</v>
      </c>
      <c r="V744">
        <v>190</v>
      </c>
      <c r="W744" t="s">
        <v>181</v>
      </c>
      <c r="X744" t="s">
        <v>136</v>
      </c>
      <c r="Y744" t="s">
        <v>42</v>
      </c>
      <c r="Z744" t="s">
        <v>39</v>
      </c>
      <c r="AA744">
        <v>20150000</v>
      </c>
      <c r="AD744" t="s">
        <v>40</v>
      </c>
    </row>
    <row r="745" spans="1:30">
      <c r="A745">
        <f t="shared" si="33"/>
        <v>20150000</v>
      </c>
      <c r="B745" t="str">
        <f t="shared" si="34"/>
        <v>Barnet11601Persons16+ yrs</v>
      </c>
      <c r="C745" t="str">
        <f t="shared" si="35"/>
        <v>BarnetUtilisation of outdoor space for exercise or health reasonsMar 2015 - Feb 2016Persons16+ yrs</v>
      </c>
      <c r="D745">
        <v>11601</v>
      </c>
      <c r="E745" t="s">
        <v>179</v>
      </c>
      <c r="F745" t="s">
        <v>30</v>
      </c>
      <c r="G745" t="s">
        <v>31</v>
      </c>
      <c r="H745" t="s">
        <v>93</v>
      </c>
      <c r="I745" t="s">
        <v>94</v>
      </c>
      <c r="J745" t="s">
        <v>34</v>
      </c>
      <c r="K745" t="s">
        <v>35</v>
      </c>
      <c r="L745" t="s">
        <v>178</v>
      </c>
      <c r="O745" t="s">
        <v>184</v>
      </c>
      <c r="P745">
        <v>22.015467235057098</v>
      </c>
      <c r="Q745">
        <v>15.797166592599799</v>
      </c>
      <c r="R745">
        <v>28.233767877514399</v>
      </c>
      <c r="V745">
        <v>270</v>
      </c>
      <c r="X745" t="s">
        <v>136</v>
      </c>
      <c r="Y745" t="s">
        <v>42</v>
      </c>
      <c r="Z745" t="s">
        <v>39</v>
      </c>
      <c r="AA745">
        <v>20150000</v>
      </c>
      <c r="AD745" t="s">
        <v>40</v>
      </c>
    </row>
    <row r="746" spans="1:30">
      <c r="A746">
        <f t="shared" si="33"/>
        <v>20150000</v>
      </c>
      <c r="B746" t="str">
        <f t="shared" si="34"/>
        <v>Havering11601Persons16+ yrs</v>
      </c>
      <c r="C746" t="str">
        <f t="shared" si="35"/>
        <v>HaveringUtilisation of outdoor space for exercise or health reasonsMar 2015 - Feb 2016Persons16+ yrs</v>
      </c>
      <c r="D746">
        <v>11601</v>
      </c>
      <c r="E746" t="s">
        <v>179</v>
      </c>
      <c r="F746" t="s">
        <v>30</v>
      </c>
      <c r="G746" t="s">
        <v>31</v>
      </c>
      <c r="H746" t="s">
        <v>118</v>
      </c>
      <c r="I746" t="s">
        <v>119</v>
      </c>
      <c r="J746" t="s">
        <v>34</v>
      </c>
      <c r="K746" t="s">
        <v>35</v>
      </c>
      <c r="L746" t="s">
        <v>178</v>
      </c>
      <c r="O746" t="s">
        <v>184</v>
      </c>
      <c r="P746">
        <v>22.011075529377798</v>
      </c>
      <c r="Q746">
        <v>10.354369360783901</v>
      </c>
      <c r="R746">
        <v>33.667781697971797</v>
      </c>
      <c r="V746">
        <v>106</v>
      </c>
      <c r="W746" t="s">
        <v>181</v>
      </c>
      <c r="X746" t="s">
        <v>136</v>
      </c>
      <c r="Y746" t="s">
        <v>42</v>
      </c>
      <c r="Z746" t="s">
        <v>39</v>
      </c>
      <c r="AA746">
        <v>20150000</v>
      </c>
      <c r="AD746" t="s">
        <v>40</v>
      </c>
    </row>
    <row r="747" spans="1:30">
      <c r="A747">
        <f t="shared" si="33"/>
        <v>20150000</v>
      </c>
      <c r="B747" t="str">
        <f t="shared" si="34"/>
        <v>Westminster11601Persons16+ yrs</v>
      </c>
      <c r="C747" t="str">
        <f t="shared" si="35"/>
        <v>WestminsterUtilisation of outdoor space for exercise or health reasonsMar 2015 - Feb 2016Persons16+ yrs</v>
      </c>
      <c r="D747">
        <v>11601</v>
      </c>
      <c r="E747" t="s">
        <v>179</v>
      </c>
      <c r="F747" t="s">
        <v>30</v>
      </c>
      <c r="G747" t="s">
        <v>31</v>
      </c>
      <c r="H747" t="s">
        <v>99</v>
      </c>
      <c r="I747" t="s">
        <v>100</v>
      </c>
      <c r="J747" t="s">
        <v>34</v>
      </c>
      <c r="K747" t="s">
        <v>35</v>
      </c>
      <c r="L747" t="s">
        <v>178</v>
      </c>
      <c r="O747" t="s">
        <v>184</v>
      </c>
      <c r="P747">
        <v>20.072177972058199</v>
      </c>
      <c r="Q747">
        <v>8.3684357248704604</v>
      </c>
      <c r="R747">
        <v>31.775920219245901</v>
      </c>
      <c r="V747">
        <v>98</v>
      </c>
      <c r="W747" t="s">
        <v>181</v>
      </c>
      <c r="X747" t="s">
        <v>136</v>
      </c>
      <c r="Y747" t="s">
        <v>42</v>
      </c>
      <c r="Z747" t="s">
        <v>39</v>
      </c>
      <c r="AA747">
        <v>20150000</v>
      </c>
      <c r="AD747" t="s">
        <v>40</v>
      </c>
    </row>
    <row r="748" spans="1:30">
      <c r="A748">
        <f t="shared" si="33"/>
        <v>20150000</v>
      </c>
      <c r="B748" t="str">
        <f t="shared" si="34"/>
        <v>Wandsworth11601Persons16+ yrs</v>
      </c>
      <c r="C748" t="str">
        <f t="shared" si="35"/>
        <v>WandsworthUtilisation of outdoor space for exercise or health reasonsMar 2015 - Feb 2016Persons16+ yrs</v>
      </c>
      <c r="D748">
        <v>11601</v>
      </c>
      <c r="E748" t="s">
        <v>179</v>
      </c>
      <c r="F748" t="s">
        <v>30</v>
      </c>
      <c r="G748" t="s">
        <v>31</v>
      </c>
      <c r="H748" t="s">
        <v>76</v>
      </c>
      <c r="I748" t="s">
        <v>77</v>
      </c>
      <c r="J748" t="s">
        <v>34</v>
      </c>
      <c r="K748" t="s">
        <v>35</v>
      </c>
      <c r="L748" t="s">
        <v>178</v>
      </c>
      <c r="O748" t="s">
        <v>184</v>
      </c>
      <c r="P748">
        <v>19.758353279237301</v>
      </c>
      <c r="Q748">
        <v>13.697206057232901</v>
      </c>
      <c r="R748">
        <v>25.819500501241802</v>
      </c>
      <c r="V748">
        <v>281</v>
      </c>
      <c r="X748" t="s">
        <v>136</v>
      </c>
      <c r="Y748" t="s">
        <v>42</v>
      </c>
      <c r="Z748" t="s">
        <v>39</v>
      </c>
      <c r="AA748">
        <v>20150000</v>
      </c>
      <c r="AD748" t="s">
        <v>40</v>
      </c>
    </row>
    <row r="749" spans="1:30">
      <c r="A749">
        <f t="shared" si="33"/>
        <v>20150000</v>
      </c>
      <c r="B749" t="str">
        <f t="shared" si="34"/>
        <v>Enfield11601Persons16+ yrs</v>
      </c>
      <c r="C749" t="str">
        <f t="shared" si="35"/>
        <v>EnfieldUtilisation of outdoor space for exercise or health reasonsMar 2015 - Feb 2016Persons16+ yrs</v>
      </c>
      <c r="D749">
        <v>11601</v>
      </c>
      <c r="E749" t="s">
        <v>179</v>
      </c>
      <c r="F749" t="s">
        <v>30</v>
      </c>
      <c r="G749" t="s">
        <v>31</v>
      </c>
      <c r="H749" t="s">
        <v>120</v>
      </c>
      <c r="I749" t="s">
        <v>121</v>
      </c>
      <c r="J749" t="s">
        <v>34</v>
      </c>
      <c r="K749" t="s">
        <v>35</v>
      </c>
      <c r="L749" t="s">
        <v>178</v>
      </c>
      <c r="O749" t="s">
        <v>184</v>
      </c>
      <c r="P749">
        <v>19.421958230386299</v>
      </c>
      <c r="Q749">
        <v>12.4520194625998</v>
      </c>
      <c r="R749">
        <v>26.3918969981728</v>
      </c>
      <c r="V749">
        <v>206</v>
      </c>
      <c r="X749" t="s">
        <v>136</v>
      </c>
      <c r="Y749" t="s">
        <v>42</v>
      </c>
      <c r="Z749" t="s">
        <v>39</v>
      </c>
      <c r="AA749">
        <v>20150000</v>
      </c>
      <c r="AD749" t="s">
        <v>40</v>
      </c>
    </row>
    <row r="750" spans="1:30">
      <c r="A750">
        <f t="shared" si="33"/>
        <v>20150000</v>
      </c>
      <c r="B750" t="str">
        <f t="shared" si="34"/>
        <v>Haringey11601Persons16+ yrs</v>
      </c>
      <c r="C750" t="str">
        <f t="shared" si="35"/>
        <v>HaringeyUtilisation of outdoor space for exercise or health reasonsMar 2015 - Feb 2016Persons16+ yrs</v>
      </c>
      <c r="D750">
        <v>11601</v>
      </c>
      <c r="E750" t="s">
        <v>179</v>
      </c>
      <c r="F750" t="s">
        <v>30</v>
      </c>
      <c r="G750" t="s">
        <v>31</v>
      </c>
      <c r="H750" t="s">
        <v>116</v>
      </c>
      <c r="I750" t="s">
        <v>117</v>
      </c>
      <c r="J750" t="s">
        <v>34</v>
      </c>
      <c r="K750" t="s">
        <v>35</v>
      </c>
      <c r="L750" t="s">
        <v>178</v>
      </c>
      <c r="O750" t="s">
        <v>184</v>
      </c>
      <c r="P750">
        <v>19.259319405737301</v>
      </c>
      <c r="Q750">
        <v>13.3678170827777</v>
      </c>
      <c r="R750">
        <v>25.150821728696801</v>
      </c>
      <c r="V750">
        <v>260</v>
      </c>
      <c r="X750" t="s">
        <v>136</v>
      </c>
      <c r="Y750" t="s">
        <v>42</v>
      </c>
      <c r="Z750" t="s">
        <v>39</v>
      </c>
      <c r="AA750">
        <v>20150000</v>
      </c>
      <c r="AD750" t="s">
        <v>40</v>
      </c>
    </row>
    <row r="751" spans="1:30">
      <c r="A751">
        <f t="shared" si="33"/>
        <v>20150000</v>
      </c>
      <c r="B751" t="str">
        <f t="shared" si="34"/>
        <v>Redbridge11601Persons16+ yrs</v>
      </c>
      <c r="C751" t="str">
        <f t="shared" si="35"/>
        <v>RedbridgeUtilisation of outdoor space for exercise or health reasonsMar 2015 - Feb 2016Persons16+ yrs</v>
      </c>
      <c r="D751">
        <v>11601</v>
      </c>
      <c r="E751" t="s">
        <v>179</v>
      </c>
      <c r="F751" t="s">
        <v>30</v>
      </c>
      <c r="G751" t="s">
        <v>31</v>
      </c>
      <c r="H751" t="s">
        <v>112</v>
      </c>
      <c r="I751" t="s">
        <v>113</v>
      </c>
      <c r="J751" t="s">
        <v>34</v>
      </c>
      <c r="K751" t="s">
        <v>35</v>
      </c>
      <c r="L751" t="s">
        <v>178</v>
      </c>
      <c r="O751" t="s">
        <v>184</v>
      </c>
      <c r="P751">
        <v>18.831246498479999</v>
      </c>
      <c r="Q751">
        <v>12.8928637464661</v>
      </c>
      <c r="R751">
        <v>24.7696292504939</v>
      </c>
      <c r="V751">
        <v>500</v>
      </c>
      <c r="X751" t="s">
        <v>136</v>
      </c>
      <c r="Y751" t="s">
        <v>42</v>
      </c>
      <c r="Z751" t="s">
        <v>39</v>
      </c>
      <c r="AA751">
        <v>20150000</v>
      </c>
      <c r="AD751" t="s">
        <v>40</v>
      </c>
    </row>
    <row r="752" spans="1:30">
      <c r="A752">
        <f t="shared" si="33"/>
        <v>20150000</v>
      </c>
      <c r="B752" t="str">
        <f t="shared" si="34"/>
        <v>Newham11601Persons16+ yrs</v>
      </c>
      <c r="C752" t="str">
        <f t="shared" si="35"/>
        <v>NewhamUtilisation of outdoor space for exercise or health reasonsMar 2015 - Feb 2016Persons16+ yrs</v>
      </c>
      <c r="D752">
        <v>11601</v>
      </c>
      <c r="E752" t="s">
        <v>179</v>
      </c>
      <c r="F752" t="s">
        <v>30</v>
      </c>
      <c r="G752" t="s">
        <v>31</v>
      </c>
      <c r="H752" t="s">
        <v>122</v>
      </c>
      <c r="I752" t="s">
        <v>123</v>
      </c>
      <c r="J752" t="s">
        <v>34</v>
      </c>
      <c r="K752" t="s">
        <v>35</v>
      </c>
      <c r="L752" t="s">
        <v>178</v>
      </c>
      <c r="O752" t="s">
        <v>184</v>
      </c>
      <c r="P752">
        <v>18.816928206909399</v>
      </c>
      <c r="Q752">
        <v>13.7522395561093</v>
      </c>
      <c r="R752">
        <v>23.881616857709499</v>
      </c>
      <c r="V752">
        <v>601</v>
      </c>
      <c r="X752" t="s">
        <v>136</v>
      </c>
      <c r="Y752" t="s">
        <v>42</v>
      </c>
      <c r="Z752" t="s">
        <v>39</v>
      </c>
      <c r="AA752">
        <v>20150000</v>
      </c>
      <c r="AD752" t="s">
        <v>40</v>
      </c>
    </row>
    <row r="753" spans="1:30">
      <c r="A753">
        <f t="shared" si="33"/>
        <v>20150000</v>
      </c>
      <c r="B753" t="str">
        <f t="shared" si="34"/>
        <v>Ealing11601Persons16+ yrs</v>
      </c>
      <c r="C753" t="str">
        <f t="shared" si="35"/>
        <v>EalingUtilisation of outdoor space for exercise or health reasonsMar 2015 - Feb 2016Persons16+ yrs</v>
      </c>
      <c r="D753">
        <v>11601</v>
      </c>
      <c r="E753" t="s">
        <v>179</v>
      </c>
      <c r="F753" t="s">
        <v>30</v>
      </c>
      <c r="G753" t="s">
        <v>31</v>
      </c>
      <c r="H753" t="s">
        <v>62</v>
      </c>
      <c r="I753" t="s">
        <v>63</v>
      </c>
      <c r="J753" t="s">
        <v>34</v>
      </c>
      <c r="K753" t="s">
        <v>35</v>
      </c>
      <c r="L753" t="s">
        <v>178</v>
      </c>
      <c r="O753" t="s">
        <v>184</v>
      </c>
      <c r="P753">
        <v>18.6903024930862</v>
      </c>
      <c r="Q753">
        <v>12.598628248535601</v>
      </c>
      <c r="R753">
        <v>24.7819767376368</v>
      </c>
      <c r="V753">
        <v>278</v>
      </c>
      <c r="X753" t="s">
        <v>136</v>
      </c>
      <c r="Y753" t="s">
        <v>42</v>
      </c>
      <c r="Z753" t="s">
        <v>39</v>
      </c>
      <c r="AA753">
        <v>20150000</v>
      </c>
      <c r="AD753" t="s">
        <v>40</v>
      </c>
    </row>
    <row r="754" spans="1:30">
      <c r="A754">
        <f t="shared" si="33"/>
        <v>20150000</v>
      </c>
      <c r="B754" t="str">
        <f t="shared" si="34"/>
        <v>Hounslow11601Persons16+ yrs</v>
      </c>
      <c r="C754" t="str">
        <f t="shared" si="35"/>
        <v>HounslowUtilisation of outdoor space for exercise or health reasonsMar 2015 - Feb 2016Persons16+ yrs</v>
      </c>
      <c r="D754">
        <v>11601</v>
      </c>
      <c r="E754" t="s">
        <v>179</v>
      </c>
      <c r="F754" t="s">
        <v>30</v>
      </c>
      <c r="G754" t="s">
        <v>31</v>
      </c>
      <c r="H754" t="s">
        <v>59</v>
      </c>
      <c r="I754" t="s">
        <v>60</v>
      </c>
      <c r="J754" t="s">
        <v>34</v>
      </c>
      <c r="K754" t="s">
        <v>35</v>
      </c>
      <c r="L754" t="s">
        <v>178</v>
      </c>
      <c r="O754" t="s">
        <v>184</v>
      </c>
      <c r="P754">
        <v>18.338477947173601</v>
      </c>
      <c r="Q754">
        <v>11.3994134817099</v>
      </c>
      <c r="R754">
        <v>25.277542412637299</v>
      </c>
      <c r="V754">
        <v>183</v>
      </c>
      <c r="X754" t="s">
        <v>136</v>
      </c>
      <c r="Y754" t="s">
        <v>42</v>
      </c>
      <c r="Z754" t="s">
        <v>39</v>
      </c>
      <c r="AA754">
        <v>20150000</v>
      </c>
      <c r="AD754" t="s">
        <v>40</v>
      </c>
    </row>
    <row r="755" spans="1:30">
      <c r="A755">
        <f t="shared" si="33"/>
        <v>20150000</v>
      </c>
      <c r="B755" t="str">
        <f t="shared" si="34"/>
        <v>Lewisham11601Persons16+ yrs</v>
      </c>
      <c r="C755" t="str">
        <f t="shared" si="35"/>
        <v>LewishamUtilisation of outdoor space for exercise or health reasonsMar 2015 - Feb 2016Persons16+ yrs</v>
      </c>
      <c r="D755">
        <v>11601</v>
      </c>
      <c r="E755" t="s">
        <v>179</v>
      </c>
      <c r="F755" t="s">
        <v>30</v>
      </c>
      <c r="G755" t="s">
        <v>31</v>
      </c>
      <c r="H755" t="s">
        <v>84</v>
      </c>
      <c r="I755" t="s">
        <v>85</v>
      </c>
      <c r="J755" t="s">
        <v>34</v>
      </c>
      <c r="K755" t="s">
        <v>35</v>
      </c>
      <c r="L755" t="s">
        <v>178</v>
      </c>
      <c r="O755" t="s">
        <v>184</v>
      </c>
      <c r="P755">
        <v>17.687616902879899</v>
      </c>
      <c r="Q755">
        <v>12.625991668704399</v>
      </c>
      <c r="R755">
        <v>22.749242137055401</v>
      </c>
      <c r="V755">
        <v>290</v>
      </c>
      <c r="X755" t="s">
        <v>136</v>
      </c>
      <c r="Y755" t="s">
        <v>42</v>
      </c>
      <c r="Z755" t="s">
        <v>39</v>
      </c>
      <c r="AA755">
        <v>20150000</v>
      </c>
      <c r="AD755" t="s">
        <v>40</v>
      </c>
    </row>
    <row r="756" spans="1:30">
      <c r="A756">
        <f t="shared" si="33"/>
        <v>20150000</v>
      </c>
      <c r="B756" t="str">
        <f t="shared" si="34"/>
        <v>Hammersmith and Fulham11601Persons16+ yrs</v>
      </c>
      <c r="C756" t="str">
        <f t="shared" si="35"/>
        <v>Hammersmith and FulhamUtilisation of outdoor space for exercise or health reasonsMar 2015 - Feb 2016Persons16+ yrs</v>
      </c>
      <c r="D756">
        <v>11601</v>
      </c>
      <c r="E756" t="s">
        <v>179</v>
      </c>
      <c r="F756" t="s">
        <v>30</v>
      </c>
      <c r="G756" t="s">
        <v>31</v>
      </c>
      <c r="H756" t="s">
        <v>66</v>
      </c>
      <c r="I756" t="s">
        <v>67</v>
      </c>
      <c r="J756" t="s">
        <v>34</v>
      </c>
      <c r="K756" t="s">
        <v>35</v>
      </c>
      <c r="L756" t="s">
        <v>178</v>
      </c>
      <c r="O756" t="s">
        <v>184</v>
      </c>
      <c r="P756">
        <v>17.420396646311701</v>
      </c>
      <c r="Q756">
        <v>8.4045637020177395</v>
      </c>
      <c r="R756">
        <v>26.436229590605599</v>
      </c>
      <c r="V756">
        <v>131</v>
      </c>
      <c r="W756" t="s">
        <v>181</v>
      </c>
      <c r="X756" t="s">
        <v>136</v>
      </c>
      <c r="Y756" t="s">
        <v>42</v>
      </c>
      <c r="Z756" t="s">
        <v>39</v>
      </c>
      <c r="AA756">
        <v>20150000</v>
      </c>
      <c r="AD756" t="s">
        <v>40</v>
      </c>
    </row>
    <row r="757" spans="1:30">
      <c r="A757">
        <f t="shared" si="33"/>
        <v>20150000</v>
      </c>
      <c r="B757" t="str">
        <f t="shared" si="34"/>
        <v>Camden11601Persons16+ yrs</v>
      </c>
      <c r="C757" t="str">
        <f t="shared" si="35"/>
        <v>CamdenUtilisation of outdoor space for exercise or health reasonsMar 2015 - Feb 2016Persons16+ yrs</v>
      </c>
      <c r="D757">
        <v>11601</v>
      </c>
      <c r="E757" t="s">
        <v>179</v>
      </c>
      <c r="F757" t="s">
        <v>30</v>
      </c>
      <c r="G757" t="s">
        <v>31</v>
      </c>
      <c r="H757" t="s">
        <v>72</v>
      </c>
      <c r="I757" t="s">
        <v>73</v>
      </c>
      <c r="J757" t="s">
        <v>34</v>
      </c>
      <c r="K757" t="s">
        <v>35</v>
      </c>
      <c r="L757" t="s">
        <v>178</v>
      </c>
      <c r="O757" t="s">
        <v>184</v>
      </c>
      <c r="P757">
        <v>17.1056859992811</v>
      </c>
      <c r="Q757">
        <v>8.1444037405905192</v>
      </c>
      <c r="R757">
        <v>26.066968257971698</v>
      </c>
      <c r="V757">
        <v>129</v>
      </c>
      <c r="W757" t="s">
        <v>181</v>
      </c>
      <c r="X757" t="s">
        <v>136</v>
      </c>
      <c r="Y757" t="s">
        <v>42</v>
      </c>
      <c r="Z757" t="s">
        <v>39</v>
      </c>
      <c r="AA757">
        <v>20150000</v>
      </c>
      <c r="AD757" t="s">
        <v>40</v>
      </c>
    </row>
    <row r="758" spans="1:30">
      <c r="A758">
        <f t="shared" si="33"/>
        <v>20150000</v>
      </c>
      <c r="B758" t="str">
        <f t="shared" si="34"/>
        <v>Merton11601Persons16+ yrs</v>
      </c>
      <c r="C758" t="str">
        <f t="shared" si="35"/>
        <v>MertonUtilisation of outdoor space for exercise or health reasonsMar 2015 - Feb 2016Persons16+ yrs</v>
      </c>
      <c r="D758">
        <v>11601</v>
      </c>
      <c r="E758" t="s">
        <v>179</v>
      </c>
      <c r="F758" t="s">
        <v>30</v>
      </c>
      <c r="G758" t="s">
        <v>31</v>
      </c>
      <c r="H758" t="s">
        <v>108</v>
      </c>
      <c r="I758" t="s">
        <v>109</v>
      </c>
      <c r="J758" t="s">
        <v>34</v>
      </c>
      <c r="K758" t="s">
        <v>35</v>
      </c>
      <c r="L758" t="s">
        <v>178</v>
      </c>
      <c r="O758" t="s">
        <v>184</v>
      </c>
      <c r="P758">
        <v>16.4568717356455</v>
      </c>
      <c r="Q758">
        <v>8.1345559090645398</v>
      </c>
      <c r="R758">
        <v>24.779187562226401</v>
      </c>
      <c r="V758">
        <v>105</v>
      </c>
      <c r="W758" t="s">
        <v>181</v>
      </c>
      <c r="X758" t="s">
        <v>136</v>
      </c>
      <c r="Y758" t="s">
        <v>42</v>
      </c>
      <c r="Z758" t="s">
        <v>39</v>
      </c>
      <c r="AA758">
        <v>20150000</v>
      </c>
      <c r="AD758" t="s">
        <v>40</v>
      </c>
    </row>
    <row r="759" spans="1:30">
      <c r="A759">
        <f t="shared" si="33"/>
        <v>20150000</v>
      </c>
      <c r="B759" t="str">
        <f t="shared" si="34"/>
        <v>Greenwich11601Persons16+ yrs</v>
      </c>
      <c r="C759" t="str">
        <f t="shared" si="35"/>
        <v>GreenwichUtilisation of outdoor space for exercise or health reasonsMar 2015 - Feb 2016Persons16+ yrs</v>
      </c>
      <c r="D759">
        <v>11601</v>
      </c>
      <c r="E759" t="s">
        <v>179</v>
      </c>
      <c r="F759" t="s">
        <v>30</v>
      </c>
      <c r="G759" t="s">
        <v>31</v>
      </c>
      <c r="H759" t="s">
        <v>80</v>
      </c>
      <c r="I759" t="s">
        <v>81</v>
      </c>
      <c r="J759" t="s">
        <v>34</v>
      </c>
      <c r="K759" t="s">
        <v>35</v>
      </c>
      <c r="L759" t="s">
        <v>178</v>
      </c>
      <c r="O759" t="s">
        <v>184</v>
      </c>
      <c r="P759">
        <v>16.422710573494399</v>
      </c>
      <c r="Q759">
        <v>11.8086867906122</v>
      </c>
      <c r="R759">
        <v>21.036734356376598</v>
      </c>
      <c r="V759">
        <v>338</v>
      </c>
      <c r="X759" t="s">
        <v>136</v>
      </c>
      <c r="Y759" t="s">
        <v>42</v>
      </c>
      <c r="Z759" t="s">
        <v>39</v>
      </c>
      <c r="AA759">
        <v>20150000</v>
      </c>
      <c r="AD759" t="s">
        <v>40</v>
      </c>
    </row>
    <row r="760" spans="1:30">
      <c r="A760">
        <f t="shared" si="33"/>
        <v>20150000</v>
      </c>
      <c r="B760" t="str">
        <f t="shared" si="34"/>
        <v>Harrow11601Persons16+ yrs</v>
      </c>
      <c r="C760" t="str">
        <f t="shared" si="35"/>
        <v>HarrowUtilisation of outdoor space for exercise or health reasonsMar 2015 - Feb 2016Persons16+ yrs</v>
      </c>
      <c r="D760">
        <v>11601</v>
      </c>
      <c r="E760" t="s">
        <v>179</v>
      </c>
      <c r="F760" t="s">
        <v>30</v>
      </c>
      <c r="G760" t="s">
        <v>31</v>
      </c>
      <c r="H760" t="s">
        <v>64</v>
      </c>
      <c r="I760" t="s">
        <v>65</v>
      </c>
      <c r="J760" t="s">
        <v>34</v>
      </c>
      <c r="K760" t="s">
        <v>35</v>
      </c>
      <c r="L760" t="s">
        <v>178</v>
      </c>
      <c r="O760" t="s">
        <v>184</v>
      </c>
      <c r="P760">
        <v>16.2672786770035</v>
      </c>
      <c r="Q760">
        <v>10.356388879972201</v>
      </c>
      <c r="R760">
        <v>22.178168474034798</v>
      </c>
      <c r="V760">
        <v>267</v>
      </c>
      <c r="X760" t="s">
        <v>136</v>
      </c>
      <c r="Y760" t="s">
        <v>42</v>
      </c>
      <c r="Z760" t="s">
        <v>39</v>
      </c>
      <c r="AA760">
        <v>20150000</v>
      </c>
      <c r="AD760" t="s">
        <v>40</v>
      </c>
    </row>
    <row r="761" spans="1:30">
      <c r="A761">
        <f t="shared" si="33"/>
        <v>20150000</v>
      </c>
      <c r="B761" t="str">
        <f t="shared" si="34"/>
        <v>Brent11601Persons16+ yrs</v>
      </c>
      <c r="C761" t="str">
        <f t="shared" si="35"/>
        <v>BrentUtilisation of outdoor space for exercise or health reasonsMar 2015 - Feb 2016Persons16+ yrs</v>
      </c>
      <c r="D761">
        <v>11601</v>
      </c>
      <c r="E761" t="s">
        <v>179</v>
      </c>
      <c r="F761" t="s">
        <v>30</v>
      </c>
      <c r="G761" t="s">
        <v>31</v>
      </c>
      <c r="H761" t="s">
        <v>68</v>
      </c>
      <c r="I761" t="s">
        <v>69</v>
      </c>
      <c r="J761" t="s">
        <v>34</v>
      </c>
      <c r="K761" t="s">
        <v>35</v>
      </c>
      <c r="L761" t="s">
        <v>178</v>
      </c>
      <c r="O761" t="s">
        <v>184</v>
      </c>
      <c r="P761">
        <v>16.2104931336631</v>
      </c>
      <c r="Q761">
        <v>10.6596756373293</v>
      </c>
      <c r="R761">
        <v>21.761310629996899</v>
      </c>
      <c r="V761">
        <v>345</v>
      </c>
      <c r="X761" t="s">
        <v>136</v>
      </c>
      <c r="Y761" t="s">
        <v>42</v>
      </c>
      <c r="Z761" t="s">
        <v>39</v>
      </c>
      <c r="AA761">
        <v>20150000</v>
      </c>
      <c r="AD761" t="s">
        <v>40</v>
      </c>
    </row>
    <row r="762" spans="1:30">
      <c r="A762">
        <f t="shared" si="33"/>
        <v>20150000</v>
      </c>
      <c r="B762" t="str">
        <f t="shared" si="34"/>
        <v>Islington11601Persons16+ yrs</v>
      </c>
      <c r="C762" t="str">
        <f t="shared" si="35"/>
        <v>IslingtonUtilisation of outdoor space for exercise or health reasonsMar 2015 - Feb 2016Persons16+ yrs</v>
      </c>
      <c r="D762">
        <v>11601</v>
      </c>
      <c r="E762" t="s">
        <v>179</v>
      </c>
      <c r="F762" t="s">
        <v>30</v>
      </c>
      <c r="G762" t="s">
        <v>31</v>
      </c>
      <c r="H762" t="s">
        <v>74</v>
      </c>
      <c r="I762" t="s">
        <v>75</v>
      </c>
      <c r="J762" t="s">
        <v>34</v>
      </c>
      <c r="K762" t="s">
        <v>35</v>
      </c>
      <c r="L762" t="s">
        <v>178</v>
      </c>
      <c r="O762" t="s">
        <v>184</v>
      </c>
      <c r="P762">
        <v>16.085699909900399</v>
      </c>
      <c r="Q762">
        <v>2.83178617291586</v>
      </c>
      <c r="R762">
        <v>29.339613646884999</v>
      </c>
      <c r="V762">
        <v>72</v>
      </c>
      <c r="W762" t="s">
        <v>181</v>
      </c>
      <c r="X762" t="s">
        <v>136</v>
      </c>
      <c r="Y762" t="s">
        <v>42</v>
      </c>
      <c r="Z762" t="s">
        <v>39</v>
      </c>
      <c r="AA762">
        <v>20150000</v>
      </c>
      <c r="AD762" t="s">
        <v>40</v>
      </c>
    </row>
    <row r="763" spans="1:30">
      <c r="A763">
        <f t="shared" si="33"/>
        <v>20150000</v>
      </c>
      <c r="B763" t="str">
        <f t="shared" si="34"/>
        <v>Bromley11601Persons16+ yrs</v>
      </c>
      <c r="C763" t="str">
        <f t="shared" si="35"/>
        <v>BromleyUtilisation of outdoor space for exercise or health reasonsMar 2015 - Feb 2016Persons16+ yrs</v>
      </c>
      <c r="D763">
        <v>11601</v>
      </c>
      <c r="E763" t="s">
        <v>179</v>
      </c>
      <c r="F763" t="s">
        <v>30</v>
      </c>
      <c r="G763" t="s">
        <v>31</v>
      </c>
      <c r="H763" t="s">
        <v>78</v>
      </c>
      <c r="I763" t="s">
        <v>79</v>
      </c>
      <c r="J763" t="s">
        <v>34</v>
      </c>
      <c r="K763" t="s">
        <v>35</v>
      </c>
      <c r="L763" t="s">
        <v>178</v>
      </c>
      <c r="O763" t="s">
        <v>184</v>
      </c>
      <c r="P763">
        <v>15.9363424621096</v>
      </c>
      <c r="Q763">
        <v>11.275818587497699</v>
      </c>
      <c r="R763">
        <v>20.596866336721401</v>
      </c>
      <c r="V763">
        <v>322</v>
      </c>
      <c r="X763" t="s">
        <v>136</v>
      </c>
      <c r="Y763" t="s">
        <v>42</v>
      </c>
      <c r="Z763" t="s">
        <v>39</v>
      </c>
      <c r="AA763">
        <v>20150000</v>
      </c>
      <c r="AD763" t="s">
        <v>40</v>
      </c>
    </row>
    <row r="764" spans="1:30">
      <c r="A764">
        <f t="shared" si="33"/>
        <v>20150000</v>
      </c>
      <c r="B764" t="str">
        <f t="shared" si="34"/>
        <v>Tower Hamlets11601Persons16+ yrs</v>
      </c>
      <c r="C764" t="str">
        <f t="shared" si="35"/>
        <v>Tower HamletsUtilisation of outdoor space for exercise or health reasonsMar 2015 - Feb 2016Persons16+ yrs</v>
      </c>
      <c r="D764">
        <v>11601</v>
      </c>
      <c r="E764" t="s">
        <v>179</v>
      </c>
      <c r="F764" t="s">
        <v>30</v>
      </c>
      <c r="G764" t="s">
        <v>31</v>
      </c>
      <c r="H764" t="s">
        <v>104</v>
      </c>
      <c r="I764" t="s">
        <v>105</v>
      </c>
      <c r="J764" t="s">
        <v>34</v>
      </c>
      <c r="K764" t="s">
        <v>35</v>
      </c>
      <c r="L764" t="s">
        <v>178</v>
      </c>
      <c r="O764" t="s">
        <v>184</v>
      </c>
      <c r="P764">
        <v>15.696375164424801</v>
      </c>
      <c r="Q764">
        <v>9.5249381475710599</v>
      </c>
      <c r="R764">
        <v>21.867812181278602</v>
      </c>
      <c r="V764">
        <v>388</v>
      </c>
      <c r="X764" t="s">
        <v>136</v>
      </c>
      <c r="Y764" t="s">
        <v>42</v>
      </c>
      <c r="Z764" t="s">
        <v>39</v>
      </c>
      <c r="AA764">
        <v>20150000</v>
      </c>
      <c r="AD764" t="s">
        <v>40</v>
      </c>
    </row>
    <row r="765" spans="1:30">
      <c r="A765">
        <f t="shared" si="33"/>
        <v>20150000</v>
      </c>
      <c r="B765" t="str">
        <f t="shared" si="34"/>
        <v>Southwark11601Persons16+ yrs</v>
      </c>
      <c r="C765" t="str">
        <f t="shared" si="35"/>
        <v>SouthwarkUtilisation of outdoor space for exercise or health reasonsMar 2015 - Feb 2016Persons16+ yrs</v>
      </c>
      <c r="D765">
        <v>11601</v>
      </c>
      <c r="E765" t="s">
        <v>179</v>
      </c>
      <c r="F765" t="s">
        <v>30</v>
      </c>
      <c r="G765" t="s">
        <v>31</v>
      </c>
      <c r="H765" t="s">
        <v>95</v>
      </c>
      <c r="I765" t="s">
        <v>96</v>
      </c>
      <c r="J765" t="s">
        <v>34</v>
      </c>
      <c r="K765" t="s">
        <v>35</v>
      </c>
      <c r="L765" t="s">
        <v>178</v>
      </c>
      <c r="O765" t="s">
        <v>184</v>
      </c>
      <c r="P765">
        <v>15.26169227085</v>
      </c>
      <c r="Q765">
        <v>9.9061805214926508</v>
      </c>
      <c r="R765">
        <v>20.617204020207399</v>
      </c>
      <c r="V765">
        <v>316</v>
      </c>
      <c r="X765" t="s">
        <v>136</v>
      </c>
      <c r="Y765" t="s">
        <v>42</v>
      </c>
      <c r="Z765" t="s">
        <v>39</v>
      </c>
      <c r="AA765">
        <v>20150000</v>
      </c>
      <c r="AD765" t="s">
        <v>40</v>
      </c>
    </row>
    <row r="766" spans="1:30">
      <c r="A766">
        <f t="shared" si="33"/>
        <v>20150000</v>
      </c>
      <c r="B766" t="str">
        <f t="shared" si="34"/>
        <v>Croydon11601Persons16+ yrs</v>
      </c>
      <c r="C766" t="str">
        <f t="shared" si="35"/>
        <v>CroydonUtilisation of outdoor space for exercise or health reasonsMar 2015 - Feb 2016Persons16+ yrs</v>
      </c>
      <c r="D766">
        <v>11601</v>
      </c>
      <c r="E766" t="s">
        <v>179</v>
      </c>
      <c r="F766" t="s">
        <v>30</v>
      </c>
      <c r="G766" t="s">
        <v>31</v>
      </c>
      <c r="H766" t="s">
        <v>110</v>
      </c>
      <c r="I766" t="s">
        <v>111</v>
      </c>
      <c r="J766" t="s">
        <v>34</v>
      </c>
      <c r="K766" t="s">
        <v>35</v>
      </c>
      <c r="L766" t="s">
        <v>178</v>
      </c>
      <c r="O766" t="s">
        <v>184</v>
      </c>
      <c r="P766">
        <v>15.2357021544641</v>
      </c>
      <c r="Q766">
        <v>8.2719095671973299</v>
      </c>
      <c r="R766">
        <v>22.199494741730899</v>
      </c>
      <c r="V766">
        <v>165</v>
      </c>
      <c r="X766" t="s">
        <v>136</v>
      </c>
      <c r="Y766" t="s">
        <v>42</v>
      </c>
      <c r="Z766" t="s">
        <v>39</v>
      </c>
      <c r="AA766">
        <v>20150000</v>
      </c>
      <c r="AD766" t="s">
        <v>40</v>
      </c>
    </row>
    <row r="767" spans="1:30">
      <c r="A767">
        <f t="shared" si="33"/>
        <v>20150000</v>
      </c>
      <c r="B767" t="str">
        <f t="shared" si="34"/>
        <v>Hillingdon11601Persons16+ yrs</v>
      </c>
      <c r="C767" t="str">
        <f t="shared" si="35"/>
        <v>HillingdonUtilisation of outdoor space for exercise or health reasonsMar 2015 - Feb 2016Persons16+ yrs</v>
      </c>
      <c r="D767">
        <v>11601</v>
      </c>
      <c r="E767" t="s">
        <v>179</v>
      </c>
      <c r="F767" t="s">
        <v>30</v>
      </c>
      <c r="G767" t="s">
        <v>31</v>
      </c>
      <c r="H767" t="s">
        <v>86</v>
      </c>
      <c r="I767" t="s">
        <v>87</v>
      </c>
      <c r="J767" t="s">
        <v>34</v>
      </c>
      <c r="K767" t="s">
        <v>35</v>
      </c>
      <c r="L767" t="s">
        <v>178</v>
      </c>
      <c r="O767" t="s">
        <v>184</v>
      </c>
      <c r="P767">
        <v>14.936006843234001</v>
      </c>
      <c r="Q767">
        <v>6.6176917857017399</v>
      </c>
      <c r="R767">
        <v>23.2543219007663</v>
      </c>
      <c r="V767">
        <v>119</v>
      </c>
      <c r="W767" t="s">
        <v>181</v>
      </c>
      <c r="X767" t="s">
        <v>136</v>
      </c>
      <c r="Y767" t="s">
        <v>42</v>
      </c>
      <c r="Z767" t="s">
        <v>39</v>
      </c>
      <c r="AA767">
        <v>20150000</v>
      </c>
      <c r="AD767" t="s">
        <v>40</v>
      </c>
    </row>
    <row r="768" spans="1:30">
      <c r="A768">
        <f t="shared" si="33"/>
        <v>20150000</v>
      </c>
      <c r="B768" t="str">
        <f t="shared" si="34"/>
        <v>Waltham Forest11601Persons16+ yrs</v>
      </c>
      <c r="C768" t="str">
        <f t="shared" si="35"/>
        <v>Waltham ForestUtilisation of outdoor space for exercise or health reasonsMar 2015 - Feb 2016Persons16+ yrs</v>
      </c>
      <c r="D768">
        <v>11601</v>
      </c>
      <c r="E768" t="s">
        <v>179</v>
      </c>
      <c r="F768" t="s">
        <v>30</v>
      </c>
      <c r="G768" t="s">
        <v>31</v>
      </c>
      <c r="H768" t="s">
        <v>114</v>
      </c>
      <c r="I768" t="s">
        <v>115</v>
      </c>
      <c r="J768" t="s">
        <v>34</v>
      </c>
      <c r="K768" t="s">
        <v>35</v>
      </c>
      <c r="L768" t="s">
        <v>178</v>
      </c>
      <c r="O768" t="s">
        <v>184</v>
      </c>
      <c r="P768">
        <v>14.326538341712499</v>
      </c>
      <c r="Q768">
        <v>8.6895318478768395</v>
      </c>
      <c r="R768">
        <v>19.963544835548198</v>
      </c>
      <c r="V768">
        <v>263</v>
      </c>
      <c r="X768" t="s">
        <v>136</v>
      </c>
      <c r="Y768" t="s">
        <v>42</v>
      </c>
      <c r="Z768" t="s">
        <v>39</v>
      </c>
      <c r="AA768">
        <v>20150000</v>
      </c>
      <c r="AD768" t="s">
        <v>40</v>
      </c>
    </row>
    <row r="769" spans="1:30">
      <c r="A769">
        <f t="shared" ref="A769:A832" si="36">AA769</f>
        <v>20150000</v>
      </c>
      <c r="B769" t="str">
        <f t="shared" si="34"/>
        <v>Bexley11601Persons16+ yrs</v>
      </c>
      <c r="C769" t="str">
        <f t="shared" si="35"/>
        <v>BexleyUtilisation of outdoor space for exercise or health reasonsMar 2015 - Feb 2016Persons16+ yrs</v>
      </c>
      <c r="D769">
        <v>11601</v>
      </c>
      <c r="E769" t="s">
        <v>179</v>
      </c>
      <c r="F769" t="s">
        <v>30</v>
      </c>
      <c r="G769" t="s">
        <v>31</v>
      </c>
      <c r="H769" t="s">
        <v>97</v>
      </c>
      <c r="I769" t="s">
        <v>98</v>
      </c>
      <c r="J769" t="s">
        <v>34</v>
      </c>
      <c r="K769" t="s">
        <v>35</v>
      </c>
      <c r="L769" t="s">
        <v>178</v>
      </c>
      <c r="O769" t="s">
        <v>184</v>
      </c>
      <c r="P769">
        <v>13.8778064686581</v>
      </c>
      <c r="Q769">
        <v>10.174919364126399</v>
      </c>
      <c r="R769">
        <v>17.580693573189901</v>
      </c>
      <c r="V769">
        <v>386</v>
      </c>
      <c r="X769" t="s">
        <v>136</v>
      </c>
      <c r="Y769" t="s">
        <v>49</v>
      </c>
      <c r="Z769" t="s">
        <v>39</v>
      </c>
      <c r="AA769">
        <v>20150000</v>
      </c>
      <c r="AD769" t="s">
        <v>40</v>
      </c>
    </row>
    <row r="770" spans="1:30">
      <c r="A770">
        <f t="shared" si="36"/>
        <v>20150000</v>
      </c>
      <c r="B770" t="str">
        <f t="shared" ref="B770:B833" si="37">CONCATENATE(I770,D770,K770,L770)</f>
        <v>Sutton11601Persons16+ yrs</v>
      </c>
      <c r="C770" t="str">
        <f t="shared" ref="C770:C833" si="38">CONCATENATE(I770,E770,O770,K770,M770,L770)</f>
        <v>SuttonUtilisation of outdoor space for exercise or health reasonsMar 2015 - Feb 2016Persons16+ yrs</v>
      </c>
      <c r="D770">
        <v>11601</v>
      </c>
      <c r="E770" t="s">
        <v>179</v>
      </c>
      <c r="F770" t="s">
        <v>30</v>
      </c>
      <c r="G770" t="s">
        <v>31</v>
      </c>
      <c r="H770" t="s">
        <v>89</v>
      </c>
      <c r="I770" t="s">
        <v>90</v>
      </c>
      <c r="J770" t="s">
        <v>34</v>
      </c>
      <c r="K770" t="s">
        <v>35</v>
      </c>
      <c r="L770" t="s">
        <v>178</v>
      </c>
      <c r="O770" t="s">
        <v>184</v>
      </c>
      <c r="P770">
        <v>13.868004576888399</v>
      </c>
      <c r="Q770">
        <v>7.6591441313973201</v>
      </c>
      <c r="R770">
        <v>20.076865022379401</v>
      </c>
      <c r="V770">
        <v>143</v>
      </c>
      <c r="X770" t="s">
        <v>136</v>
      </c>
      <c r="Y770" t="s">
        <v>42</v>
      </c>
      <c r="Z770" t="s">
        <v>39</v>
      </c>
      <c r="AA770">
        <v>20150000</v>
      </c>
      <c r="AD770" t="s">
        <v>40</v>
      </c>
    </row>
    <row r="771" spans="1:30">
      <c r="A771">
        <f t="shared" si="36"/>
        <v>20150000</v>
      </c>
      <c r="B771" t="str">
        <f t="shared" si="37"/>
        <v>Richmond11601Persons16+ yrs</v>
      </c>
      <c r="C771" t="str">
        <f t="shared" si="38"/>
        <v>RichmondUtilisation of outdoor space for exercise or health reasonsMar 2015 - Feb 2016Persons16+ yrs</v>
      </c>
      <c r="D771">
        <v>11601</v>
      </c>
      <c r="E771" t="s">
        <v>179</v>
      </c>
      <c r="F771" t="s">
        <v>30</v>
      </c>
      <c r="G771" t="s">
        <v>31</v>
      </c>
      <c r="H771" t="s">
        <v>32</v>
      </c>
      <c r="I771" t="s">
        <v>33</v>
      </c>
      <c r="J771" t="s">
        <v>34</v>
      </c>
      <c r="K771" t="s">
        <v>35</v>
      </c>
      <c r="L771" t="s">
        <v>178</v>
      </c>
      <c r="O771" t="s">
        <v>184</v>
      </c>
      <c r="P771">
        <v>9.77928301079133</v>
      </c>
      <c r="Q771">
        <v>2.8524276299602298</v>
      </c>
      <c r="R771">
        <v>16.7061383916224</v>
      </c>
      <c r="V771">
        <v>106</v>
      </c>
      <c r="W771" t="s">
        <v>181</v>
      </c>
      <c r="X771" t="s">
        <v>136</v>
      </c>
      <c r="Y771" t="s">
        <v>49</v>
      </c>
      <c r="Z771" t="s">
        <v>39</v>
      </c>
      <c r="AA771">
        <v>20150000</v>
      </c>
      <c r="AD771" t="s">
        <v>40</v>
      </c>
    </row>
    <row r="772" spans="1:30">
      <c r="A772">
        <f t="shared" si="36"/>
        <v>20150000</v>
      </c>
      <c r="B772" t="str">
        <f t="shared" si="37"/>
        <v>Kensington and Chelsea11601Persons16+ yrs</v>
      </c>
      <c r="C772" t="str">
        <f t="shared" si="38"/>
        <v>Kensington and ChelseaUtilisation of outdoor space for exercise or health reasonsMar 2015 - Feb 2016Persons16+ yrs</v>
      </c>
      <c r="D772">
        <v>11601</v>
      </c>
      <c r="E772" t="s">
        <v>179</v>
      </c>
      <c r="F772" t="s">
        <v>30</v>
      </c>
      <c r="G772" t="s">
        <v>31</v>
      </c>
      <c r="H772" t="s">
        <v>70</v>
      </c>
      <c r="I772" t="s">
        <v>71</v>
      </c>
      <c r="J772" t="s">
        <v>34</v>
      </c>
      <c r="K772" t="s">
        <v>35</v>
      </c>
      <c r="L772" t="s">
        <v>178</v>
      </c>
      <c r="O772" t="s">
        <v>184</v>
      </c>
      <c r="W772" t="s">
        <v>185</v>
      </c>
      <c r="X772" t="s">
        <v>136</v>
      </c>
      <c r="Y772" t="s">
        <v>39</v>
      </c>
      <c r="Z772" t="s">
        <v>39</v>
      </c>
      <c r="AA772">
        <v>20150000</v>
      </c>
      <c r="AD772" t="s">
        <v>40</v>
      </c>
    </row>
    <row r="773" spans="1:30">
      <c r="A773">
        <f t="shared" si="36"/>
        <v>20150000</v>
      </c>
      <c r="B773" t="str">
        <f t="shared" si="37"/>
        <v>Hackney11601Persons16+ yrs</v>
      </c>
      <c r="C773" t="str">
        <f t="shared" si="38"/>
        <v>HackneyUtilisation of outdoor space for exercise or health reasonsMar 2015 - Feb 2016Persons16+ yrs</v>
      </c>
      <c r="D773">
        <v>11601</v>
      </c>
      <c r="E773" t="s">
        <v>179</v>
      </c>
      <c r="F773" t="s">
        <v>30</v>
      </c>
      <c r="G773" t="s">
        <v>31</v>
      </c>
      <c r="H773" t="s">
        <v>101</v>
      </c>
      <c r="I773" t="s">
        <v>102</v>
      </c>
      <c r="J773" t="s">
        <v>34</v>
      </c>
      <c r="K773" t="s">
        <v>35</v>
      </c>
      <c r="L773" t="s">
        <v>178</v>
      </c>
      <c r="O773" t="s">
        <v>184</v>
      </c>
      <c r="W773" t="s">
        <v>185</v>
      </c>
      <c r="X773" t="s">
        <v>136</v>
      </c>
      <c r="Y773" t="s">
        <v>39</v>
      </c>
      <c r="Z773" t="s">
        <v>39</v>
      </c>
      <c r="AA773">
        <v>20150000</v>
      </c>
      <c r="AD773" t="s">
        <v>40</v>
      </c>
    </row>
    <row r="774" spans="1:30">
      <c r="A774">
        <f t="shared" si="36"/>
        <v>20100000</v>
      </c>
      <c r="B774" t="str">
        <f t="shared" si="37"/>
        <v>Richmond30315Persons6 months-64 yrs</v>
      </c>
      <c r="C774" t="str">
        <f t="shared" si="38"/>
        <v>RichmondPopulation vaccination coverage: Flu (at risk individuals)2010/11Persons6 months-64 yrs</v>
      </c>
      <c r="D774">
        <v>30315</v>
      </c>
      <c r="E774" t="s">
        <v>186</v>
      </c>
      <c r="F774" t="s">
        <v>30</v>
      </c>
      <c r="G774" t="s">
        <v>31</v>
      </c>
      <c r="H774" t="s">
        <v>32</v>
      </c>
      <c r="I774" t="s">
        <v>33</v>
      </c>
      <c r="J774" t="s">
        <v>34</v>
      </c>
      <c r="K774" t="s">
        <v>35</v>
      </c>
      <c r="L774" t="s">
        <v>187</v>
      </c>
      <c r="O774" t="s">
        <v>37</v>
      </c>
      <c r="P774">
        <v>51.8</v>
      </c>
      <c r="Q774">
        <v>50.904426523546697</v>
      </c>
      <c r="R774">
        <v>52.6859580912623</v>
      </c>
      <c r="U774">
        <v>6259</v>
      </c>
      <c r="V774">
        <v>12084</v>
      </c>
      <c r="Y774" t="s">
        <v>38</v>
      </c>
      <c r="Z774" t="s">
        <v>39</v>
      </c>
      <c r="AA774">
        <v>20100000</v>
      </c>
      <c r="AC774" t="s">
        <v>128</v>
      </c>
      <c r="AD774" t="s">
        <v>40</v>
      </c>
    </row>
    <row r="775" spans="1:30">
      <c r="A775">
        <f t="shared" si="36"/>
        <v>20110000</v>
      </c>
      <c r="B775" t="str">
        <f t="shared" si="37"/>
        <v>Richmond30315Persons6 months-64 yrs</v>
      </c>
      <c r="C775" t="str">
        <f t="shared" si="38"/>
        <v>RichmondPopulation vaccination coverage: Flu (at risk individuals)2011/12Persons6 months-64 yrs</v>
      </c>
      <c r="D775">
        <v>30315</v>
      </c>
      <c r="E775" t="s">
        <v>186</v>
      </c>
      <c r="F775" t="s">
        <v>30</v>
      </c>
      <c r="G775" t="s">
        <v>31</v>
      </c>
      <c r="H775" t="s">
        <v>32</v>
      </c>
      <c r="I775" t="s">
        <v>33</v>
      </c>
      <c r="J775" t="s">
        <v>34</v>
      </c>
      <c r="K775" t="s">
        <v>35</v>
      </c>
      <c r="L775" t="s">
        <v>187</v>
      </c>
      <c r="O775" t="s">
        <v>41</v>
      </c>
      <c r="P775">
        <v>53.34</v>
      </c>
      <c r="Q775">
        <v>52.501562564511701</v>
      </c>
      <c r="R775">
        <v>54.177918585669701</v>
      </c>
      <c r="U775">
        <v>7257</v>
      </c>
      <c r="V775">
        <v>13605</v>
      </c>
      <c r="Y775" t="s">
        <v>38</v>
      </c>
      <c r="Z775" t="s">
        <v>39</v>
      </c>
      <c r="AA775">
        <v>20110000</v>
      </c>
      <c r="AC775" t="s">
        <v>128</v>
      </c>
      <c r="AD775" t="s">
        <v>40</v>
      </c>
    </row>
    <row r="776" spans="1:30">
      <c r="A776">
        <f t="shared" si="36"/>
        <v>20120000</v>
      </c>
      <c r="B776" t="str">
        <f t="shared" si="37"/>
        <v>Richmond30315Persons6 months-64 yrs</v>
      </c>
      <c r="C776" t="str">
        <f t="shared" si="38"/>
        <v>RichmondPopulation vaccination coverage: Flu (at risk individuals)2012/13Persons6 months-64 yrs</v>
      </c>
      <c r="D776">
        <v>30315</v>
      </c>
      <c r="E776" t="s">
        <v>186</v>
      </c>
      <c r="F776" t="s">
        <v>30</v>
      </c>
      <c r="G776" t="s">
        <v>31</v>
      </c>
      <c r="H776" t="s">
        <v>32</v>
      </c>
      <c r="I776" t="s">
        <v>33</v>
      </c>
      <c r="J776" t="s">
        <v>34</v>
      </c>
      <c r="K776" t="s">
        <v>35</v>
      </c>
      <c r="L776" t="s">
        <v>187</v>
      </c>
      <c r="O776" t="s">
        <v>43</v>
      </c>
      <c r="P776">
        <v>52.51</v>
      </c>
      <c r="Q776">
        <v>51.680571745573097</v>
      </c>
      <c r="R776">
        <v>53.335203847952002</v>
      </c>
      <c r="U776">
        <v>7347</v>
      </c>
      <c r="V776">
        <v>13992</v>
      </c>
      <c r="Y776" t="s">
        <v>38</v>
      </c>
      <c r="Z776" t="s">
        <v>39</v>
      </c>
      <c r="AA776">
        <v>20120000</v>
      </c>
      <c r="AC776" t="s">
        <v>128</v>
      </c>
      <c r="AD776" t="s">
        <v>40</v>
      </c>
    </row>
    <row r="777" spans="1:30">
      <c r="A777">
        <f t="shared" si="36"/>
        <v>20130000</v>
      </c>
      <c r="B777" t="str">
        <f t="shared" si="37"/>
        <v>Richmond30315Persons6 months-64 yrs</v>
      </c>
      <c r="C777" t="str">
        <f t="shared" si="38"/>
        <v>RichmondPopulation vaccination coverage: Flu (at risk individuals)2013/14Persons6 months-64 yrs</v>
      </c>
      <c r="D777">
        <v>30315</v>
      </c>
      <c r="E777" t="s">
        <v>186</v>
      </c>
      <c r="F777" t="s">
        <v>30</v>
      </c>
      <c r="G777" t="s">
        <v>31</v>
      </c>
      <c r="H777" t="s">
        <v>32</v>
      </c>
      <c r="I777" t="s">
        <v>33</v>
      </c>
      <c r="J777" t="s">
        <v>34</v>
      </c>
      <c r="K777" t="s">
        <v>35</v>
      </c>
      <c r="L777" t="s">
        <v>187</v>
      </c>
      <c r="O777" t="s">
        <v>44</v>
      </c>
      <c r="P777">
        <v>50.26</v>
      </c>
      <c r="Q777">
        <v>49.462346792279497</v>
      </c>
      <c r="R777">
        <v>51.048530925506498</v>
      </c>
      <c r="U777">
        <v>7671</v>
      </c>
      <c r="V777">
        <v>15264</v>
      </c>
      <c r="Y777" t="s">
        <v>49</v>
      </c>
      <c r="Z777" t="s">
        <v>39</v>
      </c>
      <c r="AA777">
        <v>20130000</v>
      </c>
      <c r="AC777" t="s">
        <v>128</v>
      </c>
      <c r="AD777" t="s">
        <v>40</v>
      </c>
    </row>
    <row r="778" spans="1:30">
      <c r="A778">
        <f t="shared" si="36"/>
        <v>20140000</v>
      </c>
      <c r="B778" t="str">
        <f t="shared" si="37"/>
        <v>Richmond30315Persons6 months-64 yrs</v>
      </c>
      <c r="C778" t="str">
        <f t="shared" si="38"/>
        <v>RichmondPopulation vaccination coverage: Flu (at risk individuals)2014/15Persons6 months-64 yrs</v>
      </c>
      <c r="D778">
        <v>30315</v>
      </c>
      <c r="E778" t="s">
        <v>186</v>
      </c>
      <c r="F778" t="s">
        <v>30</v>
      </c>
      <c r="G778" t="s">
        <v>31</v>
      </c>
      <c r="H778" t="s">
        <v>32</v>
      </c>
      <c r="I778" t="s">
        <v>33</v>
      </c>
      <c r="J778" t="s">
        <v>34</v>
      </c>
      <c r="K778" t="s">
        <v>35</v>
      </c>
      <c r="L778" t="s">
        <v>187</v>
      </c>
      <c r="O778" t="s">
        <v>45</v>
      </c>
      <c r="P778">
        <v>45.61</v>
      </c>
      <c r="Q778">
        <v>44.868008245454</v>
      </c>
      <c r="R778">
        <v>46.353683027075299</v>
      </c>
      <c r="U778">
        <v>7875</v>
      </c>
      <c r="V778">
        <v>17266</v>
      </c>
      <c r="Y778" t="s">
        <v>49</v>
      </c>
      <c r="Z778" t="s">
        <v>39</v>
      </c>
      <c r="AA778">
        <v>20140000</v>
      </c>
      <c r="AC778" t="s">
        <v>128</v>
      </c>
      <c r="AD778" t="s">
        <v>40</v>
      </c>
    </row>
    <row r="779" spans="1:30">
      <c r="A779">
        <f t="shared" si="36"/>
        <v>20150000</v>
      </c>
      <c r="B779" t="str">
        <f t="shared" si="37"/>
        <v>Richmond30315Persons6 months-64 yrs</v>
      </c>
      <c r="C779" t="str">
        <f t="shared" si="38"/>
        <v>RichmondPopulation vaccination coverage: Flu (at risk individuals)2015/16Persons6 months-64 yrs</v>
      </c>
      <c r="D779">
        <v>30315</v>
      </c>
      <c r="E779" t="s">
        <v>186</v>
      </c>
      <c r="F779" t="s">
        <v>30</v>
      </c>
      <c r="G779" t="s">
        <v>31</v>
      </c>
      <c r="H779" t="s">
        <v>32</v>
      </c>
      <c r="I779" t="s">
        <v>33</v>
      </c>
      <c r="J779" t="s">
        <v>34</v>
      </c>
      <c r="K779" t="s">
        <v>35</v>
      </c>
      <c r="L779" t="s">
        <v>187</v>
      </c>
      <c r="O779" t="s">
        <v>46</v>
      </c>
      <c r="P779">
        <v>39.15</v>
      </c>
      <c r="Q779">
        <v>38.449046586344899</v>
      </c>
      <c r="R779">
        <v>39.856328901030402</v>
      </c>
      <c r="U779">
        <v>7235</v>
      </c>
      <c r="V779">
        <v>18480</v>
      </c>
      <c r="Y779" t="s">
        <v>49</v>
      </c>
      <c r="Z779" t="s">
        <v>39</v>
      </c>
      <c r="AA779">
        <v>20150000</v>
      </c>
      <c r="AC779" t="s">
        <v>128</v>
      </c>
      <c r="AD779" t="s">
        <v>40</v>
      </c>
    </row>
    <row r="780" spans="1:30">
      <c r="A780">
        <f t="shared" si="36"/>
        <v>20160000</v>
      </c>
      <c r="B780" t="str">
        <f t="shared" si="37"/>
        <v>Richmond30315Persons6 months-64 yrs</v>
      </c>
      <c r="C780" t="str">
        <f t="shared" si="38"/>
        <v>RichmondPopulation vaccination coverage: Flu (at risk individuals)2016/17Persons6 months-64 yrs</v>
      </c>
      <c r="D780">
        <v>30315</v>
      </c>
      <c r="E780" t="s">
        <v>186</v>
      </c>
      <c r="F780" t="s">
        <v>30</v>
      </c>
      <c r="G780" t="s">
        <v>31</v>
      </c>
      <c r="H780" t="s">
        <v>32</v>
      </c>
      <c r="I780" t="s">
        <v>33</v>
      </c>
      <c r="J780" t="s">
        <v>34</v>
      </c>
      <c r="K780" t="s">
        <v>35</v>
      </c>
      <c r="L780" t="s">
        <v>187</v>
      </c>
      <c r="O780" t="s">
        <v>47</v>
      </c>
      <c r="P780">
        <v>41.91</v>
      </c>
      <c r="Q780">
        <v>41.173785080000002</v>
      </c>
      <c r="R780">
        <v>42.640630760000001</v>
      </c>
      <c r="U780">
        <v>7284</v>
      </c>
      <c r="V780">
        <v>17382</v>
      </c>
      <c r="Y780" t="s">
        <v>49</v>
      </c>
      <c r="Z780" t="s">
        <v>39</v>
      </c>
      <c r="AA780">
        <v>20160000</v>
      </c>
      <c r="AC780" t="s">
        <v>128</v>
      </c>
      <c r="AD780" t="s">
        <v>40</v>
      </c>
    </row>
    <row r="781" spans="1:30">
      <c r="A781">
        <f t="shared" si="36"/>
        <v>20170000</v>
      </c>
      <c r="B781" t="str">
        <f t="shared" si="37"/>
        <v>Richmond30315Persons6 months-64 yrs</v>
      </c>
      <c r="C781" t="str">
        <f t="shared" si="38"/>
        <v>RichmondPopulation vaccination coverage: Flu (at risk individuals)2017/18Persons6 months-64 yrs</v>
      </c>
      <c r="D781">
        <v>30315</v>
      </c>
      <c r="E781" t="s">
        <v>186</v>
      </c>
      <c r="F781" t="s">
        <v>30</v>
      </c>
      <c r="G781" t="s">
        <v>31</v>
      </c>
      <c r="H781" t="s">
        <v>32</v>
      </c>
      <c r="I781" t="s">
        <v>33</v>
      </c>
      <c r="J781" t="s">
        <v>34</v>
      </c>
      <c r="K781" t="s">
        <v>35</v>
      </c>
      <c r="L781" t="s">
        <v>187</v>
      </c>
      <c r="O781" t="s">
        <v>48</v>
      </c>
      <c r="P781">
        <v>41.84</v>
      </c>
      <c r="Q781">
        <v>41.140498464844903</v>
      </c>
      <c r="R781">
        <v>42.543797579449098</v>
      </c>
      <c r="U781">
        <v>7943</v>
      </c>
      <c r="V781">
        <v>18984</v>
      </c>
      <c r="Y781" t="s">
        <v>49</v>
      </c>
      <c r="Z781" t="s">
        <v>39</v>
      </c>
      <c r="AA781">
        <v>20170000</v>
      </c>
      <c r="AC781" t="s">
        <v>128</v>
      </c>
      <c r="AD781" t="s">
        <v>40</v>
      </c>
    </row>
    <row r="782" spans="1:30">
      <c r="A782">
        <f t="shared" si="36"/>
        <v>20180000</v>
      </c>
      <c r="B782" t="str">
        <f t="shared" si="37"/>
        <v>Richmond30315Persons6 months-64 yrs</v>
      </c>
      <c r="C782" t="str">
        <f t="shared" si="38"/>
        <v>RichmondPopulation vaccination coverage: Flu (at risk individuals)2018/19Persons6 months-64 yrs</v>
      </c>
      <c r="D782">
        <v>30315</v>
      </c>
      <c r="E782" t="s">
        <v>186</v>
      </c>
      <c r="F782" t="s">
        <v>30</v>
      </c>
      <c r="G782" t="s">
        <v>31</v>
      </c>
      <c r="H782" t="s">
        <v>32</v>
      </c>
      <c r="I782" t="s">
        <v>33</v>
      </c>
      <c r="J782" t="s">
        <v>34</v>
      </c>
      <c r="K782" t="s">
        <v>35</v>
      </c>
      <c r="L782" t="s">
        <v>187</v>
      </c>
      <c r="O782" t="s">
        <v>50</v>
      </c>
      <c r="P782">
        <v>38.020000000000003</v>
      </c>
      <c r="Q782">
        <v>37.256136150686203</v>
      </c>
      <c r="R782">
        <v>38.786295258225699</v>
      </c>
      <c r="U782">
        <v>5878</v>
      </c>
      <c r="V782">
        <v>15461</v>
      </c>
      <c r="Y782" t="s">
        <v>49</v>
      </c>
      <c r="Z782" t="s">
        <v>39</v>
      </c>
      <c r="AA782">
        <v>20180000</v>
      </c>
      <c r="AC782" t="s">
        <v>128</v>
      </c>
      <c r="AD782" t="s">
        <v>40</v>
      </c>
    </row>
    <row r="783" spans="1:30">
      <c r="A783">
        <f t="shared" si="36"/>
        <v>20190000</v>
      </c>
      <c r="B783" t="str">
        <f t="shared" si="37"/>
        <v>Richmond30315Persons6 months-64 yrs</v>
      </c>
      <c r="C783" t="str">
        <f t="shared" si="38"/>
        <v>RichmondPopulation vaccination coverage: Flu (at risk individuals)2019/20Persons6 months-64 yrs</v>
      </c>
      <c r="D783">
        <v>30315</v>
      </c>
      <c r="E783" t="s">
        <v>186</v>
      </c>
      <c r="F783" t="s">
        <v>30</v>
      </c>
      <c r="G783" t="s">
        <v>31</v>
      </c>
      <c r="H783" t="s">
        <v>32</v>
      </c>
      <c r="I783" t="s">
        <v>33</v>
      </c>
      <c r="J783" t="s">
        <v>34</v>
      </c>
      <c r="K783" t="s">
        <v>35</v>
      </c>
      <c r="L783" t="s">
        <v>187</v>
      </c>
      <c r="O783" t="s">
        <v>51</v>
      </c>
      <c r="P783">
        <v>38.72</v>
      </c>
      <c r="Q783">
        <v>38.022423544705902</v>
      </c>
      <c r="R783">
        <v>39.431887536251502</v>
      </c>
      <c r="U783">
        <v>7106</v>
      </c>
      <c r="V783">
        <v>18350</v>
      </c>
      <c r="Y783" t="s">
        <v>49</v>
      </c>
      <c r="Z783" t="s">
        <v>39</v>
      </c>
      <c r="AA783">
        <v>20190000</v>
      </c>
      <c r="AC783" t="s">
        <v>128</v>
      </c>
      <c r="AD783" t="s">
        <v>40</v>
      </c>
    </row>
    <row r="784" spans="1:30">
      <c r="A784">
        <f t="shared" si="36"/>
        <v>20200000</v>
      </c>
      <c r="B784" t="str">
        <f t="shared" si="37"/>
        <v>Richmond30315Persons6 months-64 yrs</v>
      </c>
      <c r="C784" t="str">
        <f t="shared" si="38"/>
        <v>RichmondPopulation vaccination coverage: Flu (at risk individuals)2020/21Persons6 months-64 yrs</v>
      </c>
      <c r="D784">
        <v>30315</v>
      </c>
      <c r="E784" t="s">
        <v>186</v>
      </c>
      <c r="F784" t="s">
        <v>30</v>
      </c>
      <c r="G784" t="s">
        <v>31</v>
      </c>
      <c r="H784" t="s">
        <v>32</v>
      </c>
      <c r="I784" t="s">
        <v>33</v>
      </c>
      <c r="J784" t="s">
        <v>34</v>
      </c>
      <c r="K784" t="s">
        <v>35</v>
      </c>
      <c r="L784" t="s">
        <v>187</v>
      </c>
      <c r="O784" t="s">
        <v>52</v>
      </c>
      <c r="P784">
        <v>37.9</v>
      </c>
      <c r="Q784">
        <v>37.399561606864701</v>
      </c>
      <c r="R784">
        <v>38.492168622165302</v>
      </c>
      <c r="U784">
        <v>11507</v>
      </c>
      <c r="V784">
        <v>30326</v>
      </c>
      <c r="Y784" t="s">
        <v>49</v>
      </c>
      <c r="Z784" t="s">
        <v>39</v>
      </c>
      <c r="AA784">
        <v>20200000</v>
      </c>
      <c r="AC784" t="s">
        <v>128</v>
      </c>
      <c r="AD784" t="s">
        <v>40</v>
      </c>
    </row>
    <row r="785" spans="1:30">
      <c r="A785">
        <f t="shared" si="36"/>
        <v>20210000</v>
      </c>
      <c r="B785" t="str">
        <f t="shared" si="37"/>
        <v>Richmond30315Persons6 months-64 yrs</v>
      </c>
      <c r="C785" t="str">
        <f t="shared" si="38"/>
        <v>RichmondPopulation vaccination coverage: Flu (at risk individuals)2021/22Persons6 months-64 yrs</v>
      </c>
      <c r="D785">
        <v>30315</v>
      </c>
      <c r="E785" t="s">
        <v>186</v>
      </c>
      <c r="F785" t="s">
        <v>30</v>
      </c>
      <c r="G785" t="s">
        <v>31</v>
      </c>
      <c r="H785" t="s">
        <v>32</v>
      </c>
      <c r="I785" t="s">
        <v>33</v>
      </c>
      <c r="J785" t="s">
        <v>34</v>
      </c>
      <c r="K785" t="s">
        <v>35</v>
      </c>
      <c r="L785" t="s">
        <v>187</v>
      </c>
      <c r="O785" t="s">
        <v>53</v>
      </c>
      <c r="P785">
        <v>48.4</v>
      </c>
      <c r="Q785">
        <v>47.756339829641</v>
      </c>
      <c r="R785">
        <v>49.119695658467798</v>
      </c>
      <c r="S785">
        <v>47.363811203262301</v>
      </c>
      <c r="T785">
        <v>49.513087705103104</v>
      </c>
      <c r="U785">
        <v>9999</v>
      </c>
      <c r="V785">
        <v>20643</v>
      </c>
      <c r="Y785" t="s">
        <v>49</v>
      </c>
      <c r="Z785" t="s">
        <v>39</v>
      </c>
      <c r="AA785">
        <v>20210000</v>
      </c>
      <c r="AC785" t="s">
        <v>128</v>
      </c>
      <c r="AD785" t="s">
        <v>40</v>
      </c>
    </row>
    <row r="786" spans="1:30">
      <c r="A786">
        <f t="shared" si="36"/>
        <v>20100000</v>
      </c>
      <c r="B786" t="str">
        <f t="shared" si="37"/>
        <v>England30315Persons6 months-64 yrs</v>
      </c>
      <c r="C786" t="str">
        <f t="shared" si="38"/>
        <v>EnglandPopulation vaccination coverage: Flu (at risk individuals)2010/11Persons6 months-64 yrs</v>
      </c>
      <c r="D786">
        <v>30315</v>
      </c>
      <c r="E786" t="s">
        <v>186</v>
      </c>
      <c r="F786" t="s">
        <v>30</v>
      </c>
      <c r="G786" t="s">
        <v>31</v>
      </c>
      <c r="H786" t="s">
        <v>30</v>
      </c>
      <c r="I786" t="s">
        <v>31</v>
      </c>
      <c r="J786" t="s">
        <v>31</v>
      </c>
      <c r="K786" t="s">
        <v>35</v>
      </c>
      <c r="L786" t="s">
        <v>187</v>
      </c>
      <c r="O786" t="s">
        <v>37</v>
      </c>
      <c r="P786">
        <v>50.39</v>
      </c>
      <c r="Q786">
        <v>50.346757826783097</v>
      </c>
      <c r="R786">
        <v>50.4323696038565</v>
      </c>
      <c r="U786">
        <v>2640846</v>
      </c>
      <c r="V786">
        <v>5240859</v>
      </c>
      <c r="W786" t="s">
        <v>129</v>
      </c>
      <c r="Y786" t="s">
        <v>42</v>
      </c>
      <c r="Z786" t="s">
        <v>39</v>
      </c>
      <c r="AA786">
        <v>20100000</v>
      </c>
      <c r="AC786" t="s">
        <v>128</v>
      </c>
      <c r="AD786" t="s">
        <v>40</v>
      </c>
    </row>
    <row r="787" spans="1:30">
      <c r="A787">
        <f t="shared" si="36"/>
        <v>20110000</v>
      </c>
      <c r="B787" t="str">
        <f t="shared" si="37"/>
        <v>England30315Persons6 months-64 yrs</v>
      </c>
      <c r="C787" t="str">
        <f t="shared" si="38"/>
        <v>EnglandPopulation vaccination coverage: Flu (at risk individuals)2011/12Persons6 months-64 yrs</v>
      </c>
      <c r="D787">
        <v>30315</v>
      </c>
      <c r="E787" t="s">
        <v>186</v>
      </c>
      <c r="F787" t="s">
        <v>30</v>
      </c>
      <c r="G787" t="s">
        <v>31</v>
      </c>
      <c r="H787" t="s">
        <v>30</v>
      </c>
      <c r="I787" t="s">
        <v>31</v>
      </c>
      <c r="J787" t="s">
        <v>31</v>
      </c>
      <c r="K787" t="s">
        <v>35</v>
      </c>
      <c r="L787" t="s">
        <v>187</v>
      </c>
      <c r="O787" t="s">
        <v>41</v>
      </c>
      <c r="P787">
        <v>51.62</v>
      </c>
      <c r="Q787">
        <v>51.574329376226402</v>
      </c>
      <c r="R787">
        <v>51.659692637006501</v>
      </c>
      <c r="U787">
        <v>2718268</v>
      </c>
      <c r="V787">
        <v>5266225</v>
      </c>
      <c r="W787" t="s">
        <v>129</v>
      </c>
      <c r="Y787" t="s">
        <v>42</v>
      </c>
      <c r="Z787" t="s">
        <v>39</v>
      </c>
      <c r="AA787">
        <v>20110000</v>
      </c>
      <c r="AC787" t="s">
        <v>128</v>
      </c>
      <c r="AD787" t="s">
        <v>40</v>
      </c>
    </row>
    <row r="788" spans="1:30">
      <c r="A788">
        <f t="shared" si="36"/>
        <v>20120000</v>
      </c>
      <c r="B788" t="str">
        <f t="shared" si="37"/>
        <v>England30315Persons6 months-64 yrs</v>
      </c>
      <c r="C788" t="str">
        <f t="shared" si="38"/>
        <v>EnglandPopulation vaccination coverage: Flu (at risk individuals)2012/13Persons6 months-64 yrs</v>
      </c>
      <c r="D788">
        <v>30315</v>
      </c>
      <c r="E788" t="s">
        <v>186</v>
      </c>
      <c r="F788" t="s">
        <v>30</v>
      </c>
      <c r="G788" t="s">
        <v>31</v>
      </c>
      <c r="H788" t="s">
        <v>30</v>
      </c>
      <c r="I788" t="s">
        <v>31</v>
      </c>
      <c r="J788" t="s">
        <v>31</v>
      </c>
      <c r="K788" t="s">
        <v>35</v>
      </c>
      <c r="L788" t="s">
        <v>187</v>
      </c>
      <c r="O788" t="s">
        <v>43</v>
      </c>
      <c r="P788">
        <v>51.29</v>
      </c>
      <c r="Q788">
        <v>51.244867728228499</v>
      </c>
      <c r="R788">
        <v>51.328982188873901</v>
      </c>
      <c r="U788">
        <v>2782745</v>
      </c>
      <c r="V788">
        <v>5425837</v>
      </c>
      <c r="W788" t="s">
        <v>129</v>
      </c>
      <c r="Y788" t="s">
        <v>42</v>
      </c>
      <c r="Z788" t="s">
        <v>39</v>
      </c>
      <c r="AA788">
        <v>20120000</v>
      </c>
      <c r="AC788" t="s">
        <v>128</v>
      </c>
      <c r="AD788" t="s">
        <v>40</v>
      </c>
    </row>
    <row r="789" spans="1:30">
      <c r="A789">
        <f t="shared" si="36"/>
        <v>20130000</v>
      </c>
      <c r="B789" t="str">
        <f t="shared" si="37"/>
        <v>England30315Persons6 months-64 yrs</v>
      </c>
      <c r="C789" t="str">
        <f t="shared" si="38"/>
        <v>EnglandPopulation vaccination coverage: Flu (at risk individuals)2013/14Persons6 months-64 yrs</v>
      </c>
      <c r="D789">
        <v>30315</v>
      </c>
      <c r="E789" t="s">
        <v>186</v>
      </c>
      <c r="F789" t="s">
        <v>30</v>
      </c>
      <c r="G789" t="s">
        <v>31</v>
      </c>
      <c r="H789" t="s">
        <v>30</v>
      </c>
      <c r="I789" t="s">
        <v>31</v>
      </c>
      <c r="J789" t="s">
        <v>31</v>
      </c>
      <c r="K789" t="s">
        <v>35</v>
      </c>
      <c r="L789" t="s">
        <v>187</v>
      </c>
      <c r="O789" t="s">
        <v>44</v>
      </c>
      <c r="P789">
        <v>52.26</v>
      </c>
      <c r="Q789">
        <v>52.220553257846802</v>
      </c>
      <c r="R789">
        <v>52.304384682671397</v>
      </c>
      <c r="U789">
        <v>2850900</v>
      </c>
      <c r="V789">
        <v>5454966</v>
      </c>
      <c r="Y789" t="s">
        <v>42</v>
      </c>
      <c r="Z789" t="s">
        <v>39</v>
      </c>
      <c r="AA789">
        <v>20130000</v>
      </c>
      <c r="AC789" t="s">
        <v>128</v>
      </c>
      <c r="AD789" t="s">
        <v>40</v>
      </c>
    </row>
    <row r="790" spans="1:30">
      <c r="A790">
        <f t="shared" si="36"/>
        <v>20140000</v>
      </c>
      <c r="B790" t="str">
        <f t="shared" si="37"/>
        <v>England30315Persons6 months-64 yrs</v>
      </c>
      <c r="C790" t="str">
        <f t="shared" si="38"/>
        <v>EnglandPopulation vaccination coverage: Flu (at risk individuals)2014/15Persons6 months-64 yrs</v>
      </c>
      <c r="D790">
        <v>30315</v>
      </c>
      <c r="E790" t="s">
        <v>186</v>
      </c>
      <c r="F790" t="s">
        <v>30</v>
      </c>
      <c r="G790" t="s">
        <v>31</v>
      </c>
      <c r="H790" t="s">
        <v>30</v>
      </c>
      <c r="I790" t="s">
        <v>31</v>
      </c>
      <c r="J790" t="s">
        <v>31</v>
      </c>
      <c r="K790" t="s">
        <v>35</v>
      </c>
      <c r="L790" t="s">
        <v>187</v>
      </c>
      <c r="O790" t="s">
        <v>45</v>
      </c>
      <c r="P790">
        <v>50.27</v>
      </c>
      <c r="Q790">
        <v>50.235031133403801</v>
      </c>
      <c r="R790">
        <v>50.314821937555102</v>
      </c>
      <c r="U790">
        <v>3033392</v>
      </c>
      <c r="V790">
        <v>6033608</v>
      </c>
      <c r="Y790" t="s">
        <v>42</v>
      </c>
      <c r="Z790" t="s">
        <v>39</v>
      </c>
      <c r="AA790">
        <v>20140000</v>
      </c>
      <c r="AC790" t="s">
        <v>128</v>
      </c>
      <c r="AD790" t="s">
        <v>40</v>
      </c>
    </row>
    <row r="791" spans="1:30">
      <c r="A791">
        <f t="shared" si="36"/>
        <v>20150000</v>
      </c>
      <c r="B791" t="str">
        <f t="shared" si="37"/>
        <v>England30315Persons6 months-64 yrs</v>
      </c>
      <c r="C791" t="str">
        <f t="shared" si="38"/>
        <v>EnglandPopulation vaccination coverage: Flu (at risk individuals)2015/16Persons6 months-64 yrs</v>
      </c>
      <c r="D791">
        <v>30315</v>
      </c>
      <c r="E791" t="s">
        <v>186</v>
      </c>
      <c r="F791" t="s">
        <v>30</v>
      </c>
      <c r="G791" t="s">
        <v>31</v>
      </c>
      <c r="H791" t="s">
        <v>30</v>
      </c>
      <c r="I791" t="s">
        <v>31</v>
      </c>
      <c r="J791" t="s">
        <v>31</v>
      </c>
      <c r="K791" t="s">
        <v>35</v>
      </c>
      <c r="L791" t="s">
        <v>187</v>
      </c>
      <c r="O791" t="s">
        <v>46</v>
      </c>
      <c r="P791">
        <v>45.14</v>
      </c>
      <c r="Q791">
        <v>45.103552698593496</v>
      </c>
      <c r="R791">
        <v>45.178241964880399</v>
      </c>
      <c r="U791">
        <v>3079134</v>
      </c>
      <c r="V791">
        <v>6821163</v>
      </c>
      <c r="Y791" t="s">
        <v>42</v>
      </c>
      <c r="Z791" t="s">
        <v>39</v>
      </c>
      <c r="AA791">
        <v>20150000</v>
      </c>
      <c r="AC791" t="s">
        <v>128</v>
      </c>
      <c r="AD791" t="s">
        <v>40</v>
      </c>
    </row>
    <row r="792" spans="1:30">
      <c r="A792">
        <f t="shared" si="36"/>
        <v>20160000</v>
      </c>
      <c r="B792" t="str">
        <f t="shared" si="37"/>
        <v>England30315Persons6 months-64 yrs</v>
      </c>
      <c r="C792" t="str">
        <f t="shared" si="38"/>
        <v>EnglandPopulation vaccination coverage: Flu (at risk individuals)2016/17Persons6 months-64 yrs</v>
      </c>
      <c r="D792">
        <v>30315</v>
      </c>
      <c r="E792" t="s">
        <v>186</v>
      </c>
      <c r="F792" t="s">
        <v>30</v>
      </c>
      <c r="G792" t="s">
        <v>31</v>
      </c>
      <c r="H792" t="s">
        <v>30</v>
      </c>
      <c r="I792" t="s">
        <v>31</v>
      </c>
      <c r="J792" t="s">
        <v>31</v>
      </c>
      <c r="K792" t="s">
        <v>35</v>
      </c>
      <c r="L792" t="s">
        <v>187</v>
      </c>
      <c r="O792" t="s">
        <v>47</v>
      </c>
      <c r="P792">
        <v>48.64</v>
      </c>
      <c r="Q792">
        <v>48.599033439999999</v>
      </c>
      <c r="R792">
        <v>48.677871580000001</v>
      </c>
      <c r="U792">
        <v>3003867</v>
      </c>
      <c r="V792">
        <v>6175910</v>
      </c>
      <c r="Y792" t="s">
        <v>42</v>
      </c>
      <c r="Z792" t="s">
        <v>39</v>
      </c>
      <c r="AA792">
        <v>20160000</v>
      </c>
      <c r="AC792" t="s">
        <v>128</v>
      </c>
      <c r="AD792" t="s">
        <v>40</v>
      </c>
    </row>
    <row r="793" spans="1:30">
      <c r="A793">
        <f t="shared" si="36"/>
        <v>20170000</v>
      </c>
      <c r="B793" t="str">
        <f t="shared" si="37"/>
        <v>England30315Persons6 months-64 yrs</v>
      </c>
      <c r="C793" t="str">
        <f t="shared" si="38"/>
        <v>EnglandPopulation vaccination coverage: Flu (at risk individuals)2017/18Persons6 months-64 yrs</v>
      </c>
      <c r="D793">
        <v>30315</v>
      </c>
      <c r="E793" t="s">
        <v>186</v>
      </c>
      <c r="F793" t="s">
        <v>30</v>
      </c>
      <c r="G793" t="s">
        <v>31</v>
      </c>
      <c r="H793" t="s">
        <v>30</v>
      </c>
      <c r="I793" t="s">
        <v>31</v>
      </c>
      <c r="J793" t="s">
        <v>31</v>
      </c>
      <c r="K793" t="s">
        <v>35</v>
      </c>
      <c r="L793" t="s">
        <v>187</v>
      </c>
      <c r="O793" t="s">
        <v>48</v>
      </c>
      <c r="P793">
        <v>49.74</v>
      </c>
      <c r="Q793">
        <v>49.703683813999199</v>
      </c>
      <c r="R793">
        <v>49.779164807545001</v>
      </c>
      <c r="U793">
        <v>3353724</v>
      </c>
      <c r="V793">
        <v>6742316</v>
      </c>
      <c r="Y793" t="s">
        <v>42</v>
      </c>
      <c r="Z793" t="s">
        <v>39</v>
      </c>
      <c r="AA793">
        <v>20170000</v>
      </c>
      <c r="AC793" t="s">
        <v>128</v>
      </c>
      <c r="AD793" t="s">
        <v>40</v>
      </c>
    </row>
    <row r="794" spans="1:30">
      <c r="A794">
        <f t="shared" si="36"/>
        <v>20180000</v>
      </c>
      <c r="B794" t="str">
        <f t="shared" si="37"/>
        <v>England30315Persons6 months-64 yrs</v>
      </c>
      <c r="C794" t="str">
        <f t="shared" si="38"/>
        <v>EnglandPopulation vaccination coverage: Flu (at risk individuals)2018/19Persons6 months-64 yrs</v>
      </c>
      <c r="D794">
        <v>30315</v>
      </c>
      <c r="E794" t="s">
        <v>186</v>
      </c>
      <c r="F794" t="s">
        <v>30</v>
      </c>
      <c r="G794" t="s">
        <v>31</v>
      </c>
      <c r="H794" t="s">
        <v>30</v>
      </c>
      <c r="I794" t="s">
        <v>31</v>
      </c>
      <c r="J794" t="s">
        <v>31</v>
      </c>
      <c r="K794" t="s">
        <v>35</v>
      </c>
      <c r="L794" t="s">
        <v>187</v>
      </c>
      <c r="O794" t="s">
        <v>50</v>
      </c>
      <c r="P794">
        <v>48.04</v>
      </c>
      <c r="Q794">
        <v>47.999905004481001</v>
      </c>
      <c r="R794">
        <v>48.074892992460803</v>
      </c>
      <c r="U794">
        <v>3276592</v>
      </c>
      <c r="V794">
        <v>6820919</v>
      </c>
      <c r="Y794" t="s">
        <v>42</v>
      </c>
      <c r="Z794" t="s">
        <v>39</v>
      </c>
      <c r="AA794">
        <v>20180000</v>
      </c>
      <c r="AC794" t="s">
        <v>128</v>
      </c>
      <c r="AD794" t="s">
        <v>40</v>
      </c>
    </row>
    <row r="795" spans="1:30">
      <c r="A795">
        <f t="shared" si="36"/>
        <v>20190000</v>
      </c>
      <c r="B795" t="str">
        <f t="shared" si="37"/>
        <v>England30315Persons6 months-64 yrs</v>
      </c>
      <c r="C795" t="str">
        <f t="shared" si="38"/>
        <v>EnglandPopulation vaccination coverage: Flu (at risk individuals)2019/20Persons6 months-64 yrs</v>
      </c>
      <c r="D795">
        <v>30315</v>
      </c>
      <c r="E795" t="s">
        <v>186</v>
      </c>
      <c r="F795" t="s">
        <v>30</v>
      </c>
      <c r="G795" t="s">
        <v>31</v>
      </c>
      <c r="H795" t="s">
        <v>30</v>
      </c>
      <c r="I795" t="s">
        <v>31</v>
      </c>
      <c r="J795" t="s">
        <v>31</v>
      </c>
      <c r="K795" t="s">
        <v>35</v>
      </c>
      <c r="L795" t="s">
        <v>187</v>
      </c>
      <c r="O795" t="s">
        <v>51</v>
      </c>
      <c r="P795">
        <v>44.91</v>
      </c>
      <c r="Q795">
        <v>44.877342019357101</v>
      </c>
      <c r="R795">
        <v>44.9505871411057</v>
      </c>
      <c r="U795">
        <v>3182752</v>
      </c>
      <c r="V795">
        <v>7086331</v>
      </c>
      <c r="Y795" t="s">
        <v>42</v>
      </c>
      <c r="Z795" t="s">
        <v>39</v>
      </c>
      <c r="AA795">
        <v>20190000</v>
      </c>
      <c r="AC795" t="s">
        <v>128</v>
      </c>
      <c r="AD795" t="s">
        <v>40</v>
      </c>
    </row>
    <row r="796" spans="1:30">
      <c r="A796">
        <f t="shared" si="36"/>
        <v>20200000</v>
      </c>
      <c r="B796" t="str">
        <f t="shared" si="37"/>
        <v>England30315Persons6 months-64 yrs</v>
      </c>
      <c r="C796" t="str">
        <f t="shared" si="38"/>
        <v>EnglandPopulation vaccination coverage: Flu (at risk individuals)2020/21Persons6 months-64 yrs</v>
      </c>
      <c r="D796">
        <v>30315</v>
      </c>
      <c r="E796" t="s">
        <v>186</v>
      </c>
      <c r="F796" t="s">
        <v>30</v>
      </c>
      <c r="G796" t="s">
        <v>31</v>
      </c>
      <c r="H796" t="s">
        <v>30</v>
      </c>
      <c r="I796" t="s">
        <v>31</v>
      </c>
      <c r="J796" t="s">
        <v>31</v>
      </c>
      <c r="K796" t="s">
        <v>35</v>
      </c>
      <c r="L796" t="s">
        <v>187</v>
      </c>
      <c r="O796" t="s">
        <v>52</v>
      </c>
      <c r="P796">
        <v>53.02</v>
      </c>
      <c r="Q796">
        <v>52.983572311229601</v>
      </c>
      <c r="R796">
        <v>53.0523211880407</v>
      </c>
      <c r="U796">
        <v>4293412</v>
      </c>
      <c r="V796">
        <v>8098035</v>
      </c>
      <c r="W796" t="s">
        <v>130</v>
      </c>
      <c r="Y796" t="s">
        <v>42</v>
      </c>
      <c r="Z796" t="s">
        <v>39</v>
      </c>
      <c r="AA796">
        <v>20200000</v>
      </c>
      <c r="AC796" t="s">
        <v>128</v>
      </c>
      <c r="AD796" t="s">
        <v>40</v>
      </c>
    </row>
    <row r="797" spans="1:30">
      <c r="A797">
        <f t="shared" si="36"/>
        <v>20210000</v>
      </c>
      <c r="B797" t="str">
        <f t="shared" si="37"/>
        <v>England30315Persons6 months-64 yrs</v>
      </c>
      <c r="C797" t="str">
        <f t="shared" si="38"/>
        <v>EnglandPopulation vaccination coverage: Flu (at risk individuals)2021/22Persons6 months-64 yrs</v>
      </c>
      <c r="D797">
        <v>30315</v>
      </c>
      <c r="E797" t="s">
        <v>186</v>
      </c>
      <c r="F797" t="s">
        <v>30</v>
      </c>
      <c r="G797" t="s">
        <v>31</v>
      </c>
      <c r="H797" t="s">
        <v>30</v>
      </c>
      <c r="I797" t="s">
        <v>31</v>
      </c>
      <c r="J797" t="s">
        <v>31</v>
      </c>
      <c r="K797" t="s">
        <v>35</v>
      </c>
      <c r="L797" t="s">
        <v>187</v>
      </c>
      <c r="O797" t="s">
        <v>53</v>
      </c>
      <c r="P797">
        <v>52.94</v>
      </c>
      <c r="Q797">
        <v>52.906869818352902</v>
      </c>
      <c r="R797">
        <v>52.975477451270699</v>
      </c>
      <c r="S797">
        <v>52.887085513048</v>
      </c>
      <c r="T797">
        <v>52.995257628057303</v>
      </c>
      <c r="U797">
        <v>4305656</v>
      </c>
      <c r="V797">
        <v>8132906</v>
      </c>
      <c r="Y797" t="s">
        <v>42</v>
      </c>
      <c r="Z797" t="s">
        <v>39</v>
      </c>
      <c r="AA797">
        <v>20210000</v>
      </c>
      <c r="AC797" t="s">
        <v>128</v>
      </c>
      <c r="AD797" t="s">
        <v>40</v>
      </c>
    </row>
    <row r="798" spans="1:30">
      <c r="A798">
        <f t="shared" si="36"/>
        <v>20220000</v>
      </c>
      <c r="B798" t="str">
        <f t="shared" si="37"/>
        <v>England30315Persons6 months-64 yrs</v>
      </c>
      <c r="C798" t="str">
        <f t="shared" si="38"/>
        <v>EnglandPopulation vaccination coverage: Flu (at risk individuals)2022/23Persons6 months-64 yrs</v>
      </c>
      <c r="D798">
        <v>30315</v>
      </c>
      <c r="E798" t="s">
        <v>186</v>
      </c>
      <c r="F798" t="s">
        <v>30</v>
      </c>
      <c r="G798" t="s">
        <v>31</v>
      </c>
      <c r="H798" t="s">
        <v>30</v>
      </c>
      <c r="I798" t="s">
        <v>31</v>
      </c>
      <c r="J798" t="s">
        <v>31</v>
      </c>
      <c r="K798" t="s">
        <v>35</v>
      </c>
      <c r="L798" t="s">
        <v>187</v>
      </c>
      <c r="O798" t="s">
        <v>54</v>
      </c>
      <c r="P798">
        <v>49.08</v>
      </c>
      <c r="Q798">
        <v>49.047829999999998</v>
      </c>
      <c r="R798">
        <v>49.115650000000002</v>
      </c>
      <c r="U798">
        <v>4098547</v>
      </c>
      <c r="V798">
        <v>8350452</v>
      </c>
      <c r="X798" t="s">
        <v>131</v>
      </c>
      <c r="Y798" t="s">
        <v>42</v>
      </c>
      <c r="Z798" t="s">
        <v>39</v>
      </c>
      <c r="AA798">
        <v>20220000</v>
      </c>
      <c r="AC798" t="s">
        <v>128</v>
      </c>
      <c r="AD798" t="s">
        <v>40</v>
      </c>
    </row>
    <row r="799" spans="1:30">
      <c r="A799">
        <f t="shared" si="36"/>
        <v>20100000</v>
      </c>
      <c r="B799" t="str">
        <f t="shared" si="37"/>
        <v>London30315Persons6 months-64 yrs</v>
      </c>
      <c r="C799" t="str">
        <f t="shared" si="38"/>
        <v>LondonPopulation vaccination coverage: Flu (at risk individuals)2010/11Persons6 months-64 yrs</v>
      </c>
      <c r="D799">
        <v>30315</v>
      </c>
      <c r="E799" t="s">
        <v>186</v>
      </c>
      <c r="F799" t="s">
        <v>30</v>
      </c>
      <c r="G799" t="s">
        <v>31</v>
      </c>
      <c r="H799" t="s">
        <v>56</v>
      </c>
      <c r="I799" t="s">
        <v>57</v>
      </c>
      <c r="J799" t="s">
        <v>58</v>
      </c>
      <c r="K799" t="s">
        <v>35</v>
      </c>
      <c r="L799" t="s">
        <v>187</v>
      </c>
      <c r="O799" t="s">
        <v>37</v>
      </c>
      <c r="P799">
        <v>48.92</v>
      </c>
      <c r="Q799">
        <v>48.807111580243699</v>
      </c>
      <c r="R799">
        <v>49.032023306369403</v>
      </c>
      <c r="U799">
        <v>371321</v>
      </c>
      <c r="V799">
        <v>759044</v>
      </c>
      <c r="W799" t="s">
        <v>129</v>
      </c>
      <c r="Y799" t="s">
        <v>49</v>
      </c>
      <c r="Z799" t="s">
        <v>39</v>
      </c>
      <c r="AA799">
        <v>20100000</v>
      </c>
      <c r="AC799" t="s">
        <v>128</v>
      </c>
      <c r="AD799" t="s">
        <v>40</v>
      </c>
    </row>
    <row r="800" spans="1:30">
      <c r="A800">
        <f t="shared" si="36"/>
        <v>20110000</v>
      </c>
      <c r="B800" t="str">
        <f t="shared" si="37"/>
        <v>London30315Persons6 months-64 yrs</v>
      </c>
      <c r="C800" t="str">
        <f t="shared" si="38"/>
        <v>LondonPopulation vaccination coverage: Flu (at risk individuals)2011/12Persons6 months-64 yrs</v>
      </c>
      <c r="D800">
        <v>30315</v>
      </c>
      <c r="E800" t="s">
        <v>186</v>
      </c>
      <c r="F800" t="s">
        <v>30</v>
      </c>
      <c r="G800" t="s">
        <v>31</v>
      </c>
      <c r="H800" t="s">
        <v>56</v>
      </c>
      <c r="I800" t="s">
        <v>57</v>
      </c>
      <c r="J800" t="s">
        <v>58</v>
      </c>
      <c r="K800" t="s">
        <v>35</v>
      </c>
      <c r="L800" t="s">
        <v>187</v>
      </c>
      <c r="O800" t="s">
        <v>41</v>
      </c>
      <c r="P800">
        <v>51.43</v>
      </c>
      <c r="Q800">
        <v>51.320944969556798</v>
      </c>
      <c r="R800">
        <v>51.547305185610803</v>
      </c>
      <c r="U800">
        <v>385290</v>
      </c>
      <c r="V800">
        <v>749094</v>
      </c>
      <c r="W800" t="s">
        <v>129</v>
      </c>
      <c r="Y800" t="s">
        <v>49</v>
      </c>
      <c r="Z800" t="s">
        <v>39</v>
      </c>
      <c r="AA800">
        <v>20110000</v>
      </c>
      <c r="AC800" t="s">
        <v>128</v>
      </c>
      <c r="AD800" t="s">
        <v>40</v>
      </c>
    </row>
    <row r="801" spans="1:30">
      <c r="A801">
        <f t="shared" si="36"/>
        <v>20120000</v>
      </c>
      <c r="B801" t="str">
        <f t="shared" si="37"/>
        <v>London30315Persons6 months-64 yrs</v>
      </c>
      <c r="C801" t="str">
        <f t="shared" si="38"/>
        <v>LondonPopulation vaccination coverage: Flu (at risk individuals)2012/13Persons6 months-64 yrs</v>
      </c>
      <c r="D801">
        <v>30315</v>
      </c>
      <c r="E801" t="s">
        <v>186</v>
      </c>
      <c r="F801" t="s">
        <v>30</v>
      </c>
      <c r="G801" t="s">
        <v>31</v>
      </c>
      <c r="H801" t="s">
        <v>56</v>
      </c>
      <c r="I801" t="s">
        <v>57</v>
      </c>
      <c r="J801" t="s">
        <v>58</v>
      </c>
      <c r="K801" t="s">
        <v>35</v>
      </c>
      <c r="L801" t="s">
        <v>187</v>
      </c>
      <c r="O801" t="s">
        <v>43</v>
      </c>
      <c r="P801">
        <v>50.94</v>
      </c>
      <c r="Q801">
        <v>50.828871141013202</v>
      </c>
      <c r="R801">
        <v>51.051571354560203</v>
      </c>
      <c r="U801">
        <v>394421</v>
      </c>
      <c r="V801">
        <v>774282</v>
      </c>
      <c r="W801" t="s">
        <v>129</v>
      </c>
      <c r="Y801" t="s">
        <v>49</v>
      </c>
      <c r="Z801" t="s">
        <v>39</v>
      </c>
      <c r="AA801">
        <v>20120000</v>
      </c>
      <c r="AC801" t="s">
        <v>128</v>
      </c>
      <c r="AD801" t="s">
        <v>40</v>
      </c>
    </row>
    <row r="802" spans="1:30">
      <c r="A802">
        <f t="shared" si="36"/>
        <v>20130000</v>
      </c>
      <c r="B802" t="str">
        <f t="shared" si="37"/>
        <v>London30315Persons6 months-64 yrs</v>
      </c>
      <c r="C802" t="str">
        <f t="shared" si="38"/>
        <v>LondonPopulation vaccination coverage: Flu (at risk individuals)2013/14Persons6 months-64 yrs</v>
      </c>
      <c r="D802">
        <v>30315</v>
      </c>
      <c r="E802" t="s">
        <v>186</v>
      </c>
      <c r="F802" t="s">
        <v>30</v>
      </c>
      <c r="G802" t="s">
        <v>31</v>
      </c>
      <c r="H802" t="s">
        <v>56</v>
      </c>
      <c r="I802" t="s">
        <v>57</v>
      </c>
      <c r="J802" t="s">
        <v>58</v>
      </c>
      <c r="K802" t="s">
        <v>35</v>
      </c>
      <c r="L802" t="s">
        <v>187</v>
      </c>
      <c r="O802" t="s">
        <v>44</v>
      </c>
      <c r="P802">
        <v>51.97</v>
      </c>
      <c r="Q802">
        <v>51.8594129807637</v>
      </c>
      <c r="R802">
        <v>52.080103347420398</v>
      </c>
      <c r="U802">
        <v>409264</v>
      </c>
      <c r="V802">
        <v>787504</v>
      </c>
      <c r="W802" t="s">
        <v>130</v>
      </c>
      <c r="Y802" t="s">
        <v>49</v>
      </c>
      <c r="Z802" t="s">
        <v>39</v>
      </c>
      <c r="AA802">
        <v>20130000</v>
      </c>
      <c r="AC802" t="s">
        <v>128</v>
      </c>
      <c r="AD802" t="s">
        <v>40</v>
      </c>
    </row>
    <row r="803" spans="1:30">
      <c r="A803">
        <f t="shared" si="36"/>
        <v>20140000</v>
      </c>
      <c r="B803" t="str">
        <f t="shared" si="37"/>
        <v>London30315Persons6 months-64 yrs</v>
      </c>
      <c r="C803" t="str">
        <f t="shared" si="38"/>
        <v>LondonPopulation vaccination coverage: Flu (at risk individuals)2014/15Persons6 months-64 yrs</v>
      </c>
      <c r="D803">
        <v>30315</v>
      </c>
      <c r="E803" t="s">
        <v>186</v>
      </c>
      <c r="F803" t="s">
        <v>30</v>
      </c>
      <c r="G803" t="s">
        <v>31</v>
      </c>
      <c r="H803" t="s">
        <v>56</v>
      </c>
      <c r="I803" t="s">
        <v>57</v>
      </c>
      <c r="J803" t="s">
        <v>58</v>
      </c>
      <c r="K803" t="s">
        <v>35</v>
      </c>
      <c r="L803" t="s">
        <v>187</v>
      </c>
      <c r="O803" t="s">
        <v>45</v>
      </c>
      <c r="P803">
        <v>49.75</v>
      </c>
      <c r="Q803">
        <v>49.648042412777698</v>
      </c>
      <c r="R803">
        <v>49.856930486274301</v>
      </c>
      <c r="U803">
        <v>437997</v>
      </c>
      <c r="V803">
        <v>880352</v>
      </c>
      <c r="W803" t="s">
        <v>130</v>
      </c>
      <c r="Y803" t="s">
        <v>49</v>
      </c>
      <c r="Z803" t="s">
        <v>39</v>
      </c>
      <c r="AA803">
        <v>20140000</v>
      </c>
      <c r="AC803" t="s">
        <v>128</v>
      </c>
      <c r="AD803" t="s">
        <v>40</v>
      </c>
    </row>
    <row r="804" spans="1:30">
      <c r="A804">
        <f t="shared" si="36"/>
        <v>20150000</v>
      </c>
      <c r="B804" t="str">
        <f t="shared" si="37"/>
        <v>London30315Persons6 months-64 yrs</v>
      </c>
      <c r="C804" t="str">
        <f t="shared" si="38"/>
        <v>LondonPopulation vaccination coverage: Flu (at risk individuals)2015/16Persons6 months-64 yrs</v>
      </c>
      <c r="D804">
        <v>30315</v>
      </c>
      <c r="E804" t="s">
        <v>186</v>
      </c>
      <c r="F804" t="s">
        <v>30</v>
      </c>
      <c r="G804" t="s">
        <v>31</v>
      </c>
      <c r="H804" t="s">
        <v>56</v>
      </c>
      <c r="I804" t="s">
        <v>57</v>
      </c>
      <c r="J804" t="s">
        <v>58</v>
      </c>
      <c r="K804" t="s">
        <v>35</v>
      </c>
      <c r="L804" t="s">
        <v>187</v>
      </c>
      <c r="O804" t="s">
        <v>46</v>
      </c>
      <c r="P804">
        <v>43.73</v>
      </c>
      <c r="Q804">
        <v>43.636063544029703</v>
      </c>
      <c r="R804">
        <v>43.829616181635899</v>
      </c>
      <c r="U804">
        <v>441394</v>
      </c>
      <c r="V804">
        <v>1009297</v>
      </c>
      <c r="W804" t="s">
        <v>130</v>
      </c>
      <c r="Y804" t="s">
        <v>49</v>
      </c>
      <c r="Z804" t="s">
        <v>39</v>
      </c>
      <c r="AA804">
        <v>20150000</v>
      </c>
      <c r="AC804" t="s">
        <v>128</v>
      </c>
      <c r="AD804" t="s">
        <v>40</v>
      </c>
    </row>
    <row r="805" spans="1:30">
      <c r="A805">
        <f t="shared" si="36"/>
        <v>20160000</v>
      </c>
      <c r="B805" t="str">
        <f t="shared" si="37"/>
        <v>London30315Persons6 months-64 yrs</v>
      </c>
      <c r="C805" t="str">
        <f t="shared" si="38"/>
        <v>LondonPopulation vaccination coverage: Flu (at risk individuals)2016/17Persons6 months-64 yrs</v>
      </c>
      <c r="D805">
        <v>30315</v>
      </c>
      <c r="E805" t="s">
        <v>186</v>
      </c>
      <c r="F805" t="s">
        <v>30</v>
      </c>
      <c r="G805" t="s">
        <v>31</v>
      </c>
      <c r="H805" t="s">
        <v>56</v>
      </c>
      <c r="I805" t="s">
        <v>57</v>
      </c>
      <c r="J805" t="s">
        <v>58</v>
      </c>
      <c r="K805" t="s">
        <v>35</v>
      </c>
      <c r="L805" t="s">
        <v>187</v>
      </c>
      <c r="O805" t="s">
        <v>47</v>
      </c>
      <c r="P805">
        <v>47.09</v>
      </c>
      <c r="Q805">
        <v>46.985498550000003</v>
      </c>
      <c r="R805">
        <v>47.190278640000002</v>
      </c>
      <c r="U805">
        <v>429885</v>
      </c>
      <c r="V805">
        <v>912942</v>
      </c>
      <c r="W805" t="s">
        <v>130</v>
      </c>
      <c r="Y805" t="s">
        <v>49</v>
      </c>
      <c r="Z805" t="s">
        <v>39</v>
      </c>
      <c r="AA805">
        <v>20160000</v>
      </c>
      <c r="AC805" t="s">
        <v>128</v>
      </c>
      <c r="AD805" t="s">
        <v>40</v>
      </c>
    </row>
    <row r="806" spans="1:30">
      <c r="A806">
        <f t="shared" si="36"/>
        <v>20170000</v>
      </c>
      <c r="B806" t="str">
        <f t="shared" si="37"/>
        <v>London30315Persons6 months-64 yrs</v>
      </c>
      <c r="C806" t="str">
        <f t="shared" si="38"/>
        <v>LondonPopulation vaccination coverage: Flu (at risk individuals)2017/18Persons6 months-64 yrs</v>
      </c>
      <c r="D806">
        <v>30315</v>
      </c>
      <c r="E806" t="s">
        <v>186</v>
      </c>
      <c r="F806" t="s">
        <v>30</v>
      </c>
      <c r="G806" t="s">
        <v>31</v>
      </c>
      <c r="H806" t="s">
        <v>56</v>
      </c>
      <c r="I806" t="s">
        <v>57</v>
      </c>
      <c r="J806" t="s">
        <v>58</v>
      </c>
      <c r="K806" t="s">
        <v>35</v>
      </c>
      <c r="L806" t="s">
        <v>187</v>
      </c>
      <c r="O806" t="s">
        <v>48</v>
      </c>
      <c r="P806">
        <v>46.56</v>
      </c>
      <c r="Q806">
        <v>46.462186745604001</v>
      </c>
      <c r="R806">
        <v>46.655591843126501</v>
      </c>
      <c r="U806">
        <v>475882</v>
      </c>
      <c r="V806">
        <v>1022108</v>
      </c>
      <c r="W806" t="s">
        <v>130</v>
      </c>
      <c r="Y806" t="s">
        <v>49</v>
      </c>
      <c r="Z806" t="s">
        <v>39</v>
      </c>
      <c r="AA806">
        <v>20170000</v>
      </c>
      <c r="AC806" t="s">
        <v>128</v>
      </c>
      <c r="AD806" t="s">
        <v>40</v>
      </c>
    </row>
    <row r="807" spans="1:30">
      <c r="A807">
        <f t="shared" si="36"/>
        <v>20180000</v>
      </c>
      <c r="B807" t="str">
        <f t="shared" si="37"/>
        <v>London30315Persons6 months-64 yrs</v>
      </c>
      <c r="C807" t="str">
        <f t="shared" si="38"/>
        <v>LondonPopulation vaccination coverage: Flu (at risk individuals)2018/19Persons6 months-64 yrs</v>
      </c>
      <c r="D807">
        <v>30315</v>
      </c>
      <c r="E807" t="s">
        <v>186</v>
      </c>
      <c r="F807" t="s">
        <v>30</v>
      </c>
      <c r="G807" t="s">
        <v>31</v>
      </c>
      <c r="H807" t="s">
        <v>56</v>
      </c>
      <c r="I807" t="s">
        <v>57</v>
      </c>
      <c r="J807" t="s">
        <v>58</v>
      </c>
      <c r="K807" t="s">
        <v>35</v>
      </c>
      <c r="L807" t="s">
        <v>187</v>
      </c>
      <c r="O807" t="s">
        <v>50</v>
      </c>
      <c r="P807">
        <v>44.35</v>
      </c>
      <c r="Q807">
        <v>44.258559649322798</v>
      </c>
      <c r="R807">
        <v>44.448953103555198</v>
      </c>
      <c r="U807">
        <v>464031</v>
      </c>
      <c r="V807">
        <v>1046205</v>
      </c>
      <c r="W807" t="s">
        <v>130</v>
      </c>
      <c r="Y807" t="s">
        <v>49</v>
      </c>
      <c r="Z807" t="s">
        <v>39</v>
      </c>
      <c r="AA807">
        <v>20180000</v>
      </c>
      <c r="AC807" t="s">
        <v>128</v>
      </c>
      <c r="AD807" t="s">
        <v>40</v>
      </c>
    </row>
    <row r="808" spans="1:30">
      <c r="A808">
        <f t="shared" si="36"/>
        <v>20190000</v>
      </c>
      <c r="B808" t="str">
        <f t="shared" si="37"/>
        <v>London30315Persons6 months-64 yrs</v>
      </c>
      <c r="C808" t="str">
        <f t="shared" si="38"/>
        <v>LondonPopulation vaccination coverage: Flu (at risk individuals)2019/20Persons6 months-64 yrs</v>
      </c>
      <c r="D808">
        <v>30315</v>
      </c>
      <c r="E808" t="s">
        <v>186</v>
      </c>
      <c r="F808" t="s">
        <v>30</v>
      </c>
      <c r="G808" t="s">
        <v>31</v>
      </c>
      <c r="H808" t="s">
        <v>56</v>
      </c>
      <c r="I808" t="s">
        <v>57</v>
      </c>
      <c r="J808" t="s">
        <v>58</v>
      </c>
      <c r="K808" t="s">
        <v>35</v>
      </c>
      <c r="L808" t="s">
        <v>187</v>
      </c>
      <c r="O808" t="s">
        <v>51</v>
      </c>
      <c r="P808">
        <v>41.84</v>
      </c>
      <c r="Q808">
        <v>41.745648566180897</v>
      </c>
      <c r="R808">
        <v>41.929544292973802</v>
      </c>
      <c r="U808">
        <v>462580</v>
      </c>
      <c r="V808">
        <v>1105657</v>
      </c>
      <c r="W808" t="s">
        <v>130</v>
      </c>
      <c r="Y808" t="s">
        <v>49</v>
      </c>
      <c r="Z808" t="s">
        <v>39</v>
      </c>
      <c r="AA808">
        <v>20190000</v>
      </c>
      <c r="AC808" t="s">
        <v>128</v>
      </c>
      <c r="AD808" t="s">
        <v>40</v>
      </c>
    </row>
    <row r="809" spans="1:30">
      <c r="A809">
        <f t="shared" si="36"/>
        <v>20200000</v>
      </c>
      <c r="B809" t="str">
        <f t="shared" si="37"/>
        <v>London30315Persons6 months-64 yrs</v>
      </c>
      <c r="C809" t="str">
        <f t="shared" si="38"/>
        <v>LondonPopulation vaccination coverage: Flu (at risk individuals)2020/21Persons6 months-64 yrs</v>
      </c>
      <c r="D809">
        <v>30315</v>
      </c>
      <c r="E809" t="s">
        <v>186</v>
      </c>
      <c r="F809" t="s">
        <v>30</v>
      </c>
      <c r="G809" t="s">
        <v>31</v>
      </c>
      <c r="H809" t="s">
        <v>56</v>
      </c>
      <c r="I809" t="s">
        <v>57</v>
      </c>
      <c r="J809" t="s">
        <v>58</v>
      </c>
      <c r="K809" t="s">
        <v>35</v>
      </c>
      <c r="L809" t="s">
        <v>187</v>
      </c>
      <c r="O809" t="s">
        <v>52</v>
      </c>
      <c r="P809">
        <v>44.96</v>
      </c>
      <c r="Q809">
        <v>44.8713371357453</v>
      </c>
      <c r="R809">
        <v>45.044874905258901</v>
      </c>
      <c r="U809">
        <v>567644</v>
      </c>
      <c r="V809">
        <v>1262607</v>
      </c>
      <c r="W809" t="s">
        <v>130</v>
      </c>
      <c r="Y809" t="s">
        <v>49</v>
      </c>
      <c r="Z809" t="s">
        <v>39</v>
      </c>
      <c r="AA809">
        <v>20200000</v>
      </c>
      <c r="AC809" t="s">
        <v>128</v>
      </c>
      <c r="AD809" t="s">
        <v>40</v>
      </c>
    </row>
    <row r="810" spans="1:30">
      <c r="A810">
        <f t="shared" si="36"/>
        <v>20210000</v>
      </c>
      <c r="B810" t="str">
        <f t="shared" si="37"/>
        <v>London30315Persons6 months-64 yrs</v>
      </c>
      <c r="C810" t="str">
        <f t="shared" si="38"/>
        <v>LondonPopulation vaccination coverage: Flu (at risk individuals)2021/22Persons6 months-64 yrs</v>
      </c>
      <c r="D810">
        <v>30315</v>
      </c>
      <c r="E810" t="s">
        <v>186</v>
      </c>
      <c r="F810" t="s">
        <v>30</v>
      </c>
      <c r="G810" t="s">
        <v>31</v>
      </c>
      <c r="H810" t="s">
        <v>56</v>
      </c>
      <c r="I810" t="s">
        <v>57</v>
      </c>
      <c r="J810" t="s">
        <v>58</v>
      </c>
      <c r="K810" t="s">
        <v>35</v>
      </c>
      <c r="L810" t="s">
        <v>187</v>
      </c>
      <c r="O810" t="s">
        <v>53</v>
      </c>
      <c r="P810">
        <v>42.54</v>
      </c>
      <c r="Q810">
        <v>42.457960805879203</v>
      </c>
      <c r="R810">
        <v>42.629747675226</v>
      </c>
      <c r="S810">
        <v>42.408461678241103</v>
      </c>
      <c r="T810">
        <v>42.679313680777803</v>
      </c>
      <c r="U810">
        <v>541483</v>
      </c>
      <c r="V810">
        <v>1272765</v>
      </c>
      <c r="W810" t="s">
        <v>130</v>
      </c>
      <c r="Y810" t="s">
        <v>49</v>
      </c>
      <c r="Z810" t="s">
        <v>39</v>
      </c>
      <c r="AA810">
        <v>20210000</v>
      </c>
      <c r="AC810" t="s">
        <v>128</v>
      </c>
      <c r="AD810" t="s">
        <v>40</v>
      </c>
    </row>
    <row r="811" spans="1:30">
      <c r="A811">
        <f t="shared" si="36"/>
        <v>20220000</v>
      </c>
      <c r="B811" t="str">
        <f t="shared" si="37"/>
        <v>London30315Persons6 months-64 yrs</v>
      </c>
      <c r="C811" t="str">
        <f t="shared" si="38"/>
        <v>LondonPopulation vaccination coverage: Flu (at risk individuals)2022/23Persons6 months-64 yrs</v>
      </c>
      <c r="D811">
        <v>30315</v>
      </c>
      <c r="E811" t="s">
        <v>186</v>
      </c>
      <c r="F811" t="s">
        <v>30</v>
      </c>
      <c r="G811" t="s">
        <v>31</v>
      </c>
      <c r="H811" t="s">
        <v>56</v>
      </c>
      <c r="I811" t="s">
        <v>57</v>
      </c>
      <c r="J811" t="s">
        <v>58</v>
      </c>
      <c r="K811" t="s">
        <v>35</v>
      </c>
      <c r="L811" t="s">
        <v>187</v>
      </c>
      <c r="O811" t="s">
        <v>54</v>
      </c>
      <c r="P811">
        <v>40.94</v>
      </c>
      <c r="Q811">
        <v>40.855980000000002</v>
      </c>
      <c r="R811">
        <v>41.023539999999997</v>
      </c>
      <c r="U811">
        <v>541724</v>
      </c>
      <c r="V811">
        <v>1323223</v>
      </c>
      <c r="W811" t="s">
        <v>130</v>
      </c>
      <c r="X811" t="s">
        <v>132</v>
      </c>
      <c r="Y811" t="s">
        <v>49</v>
      </c>
      <c r="Z811" t="s">
        <v>39</v>
      </c>
      <c r="AA811">
        <v>20220000</v>
      </c>
      <c r="AC811" t="s">
        <v>128</v>
      </c>
      <c r="AD811" t="s">
        <v>40</v>
      </c>
    </row>
    <row r="812" spans="1:30">
      <c r="A812">
        <f t="shared" si="36"/>
        <v>20220000</v>
      </c>
      <c r="B812" t="str">
        <f t="shared" si="37"/>
        <v>Kingston30315Persons6 months-64 yrs</v>
      </c>
      <c r="C812" t="str">
        <f t="shared" si="38"/>
        <v>KingstonPopulation vaccination coverage: Flu (at risk individuals)2022/23Persons6 months-64 yrs</v>
      </c>
      <c r="D812">
        <v>30315</v>
      </c>
      <c r="E812" t="s">
        <v>186</v>
      </c>
      <c r="F812" t="s">
        <v>30</v>
      </c>
      <c r="G812" t="s">
        <v>31</v>
      </c>
      <c r="H812" t="s">
        <v>82</v>
      </c>
      <c r="I812" t="s">
        <v>83</v>
      </c>
      <c r="J812" t="s">
        <v>34</v>
      </c>
      <c r="K812" t="s">
        <v>35</v>
      </c>
      <c r="L812" t="s">
        <v>187</v>
      </c>
      <c r="O812" t="s">
        <v>54</v>
      </c>
      <c r="P812">
        <v>50.537959999999998</v>
      </c>
      <c r="Q812">
        <v>49.888539999999999</v>
      </c>
      <c r="R812">
        <v>51.187199999999997</v>
      </c>
      <c r="U812">
        <v>11508</v>
      </c>
      <c r="V812">
        <v>22771</v>
      </c>
      <c r="X812" t="s">
        <v>131</v>
      </c>
      <c r="Y812" t="s">
        <v>38</v>
      </c>
      <c r="Z812" t="s">
        <v>39</v>
      </c>
      <c r="AA812">
        <v>20220000</v>
      </c>
      <c r="AC812" t="s">
        <v>128</v>
      </c>
      <c r="AD812" t="s">
        <v>40</v>
      </c>
    </row>
    <row r="813" spans="1:30">
      <c r="A813">
        <f t="shared" si="36"/>
        <v>20220000</v>
      </c>
      <c r="B813" t="str">
        <f t="shared" si="37"/>
        <v>Richmond30315Persons6 months-64 yrs</v>
      </c>
      <c r="C813" t="str">
        <f t="shared" si="38"/>
        <v>RichmondPopulation vaccination coverage: Flu (at risk individuals)2022/23Persons6 months-64 yrs</v>
      </c>
      <c r="D813">
        <v>30315</v>
      </c>
      <c r="E813" t="s">
        <v>186</v>
      </c>
      <c r="F813" t="s">
        <v>30</v>
      </c>
      <c r="G813" t="s">
        <v>31</v>
      </c>
      <c r="H813" t="s">
        <v>32</v>
      </c>
      <c r="I813" t="s">
        <v>33</v>
      </c>
      <c r="J813" t="s">
        <v>34</v>
      </c>
      <c r="K813" t="s">
        <v>35</v>
      </c>
      <c r="L813" t="s">
        <v>187</v>
      </c>
      <c r="O813" t="s">
        <v>54</v>
      </c>
      <c r="P813">
        <v>48.60389</v>
      </c>
      <c r="Q813">
        <v>47.927419999999998</v>
      </c>
      <c r="R813">
        <v>49.280859999999997</v>
      </c>
      <c r="U813">
        <v>10183</v>
      </c>
      <c r="V813">
        <v>20951</v>
      </c>
      <c r="X813" t="s">
        <v>131</v>
      </c>
      <c r="Y813" t="s">
        <v>42</v>
      </c>
      <c r="Z813" t="s">
        <v>39</v>
      </c>
      <c r="AA813">
        <v>20220000</v>
      </c>
      <c r="AC813" t="s">
        <v>128</v>
      </c>
      <c r="AD813" t="s">
        <v>40</v>
      </c>
    </row>
    <row r="814" spans="1:30">
      <c r="A814">
        <f t="shared" si="36"/>
        <v>20220000</v>
      </c>
      <c r="B814" t="str">
        <f t="shared" si="37"/>
        <v>Sutton30315Persons6 months-64 yrs</v>
      </c>
      <c r="C814" t="str">
        <f t="shared" si="38"/>
        <v>SuttonPopulation vaccination coverage: Flu (at risk individuals)2022/23Persons6 months-64 yrs</v>
      </c>
      <c r="D814">
        <v>30315</v>
      </c>
      <c r="E814" t="s">
        <v>186</v>
      </c>
      <c r="F814" t="s">
        <v>30</v>
      </c>
      <c r="G814" t="s">
        <v>31</v>
      </c>
      <c r="H814" t="s">
        <v>89</v>
      </c>
      <c r="I814" t="s">
        <v>90</v>
      </c>
      <c r="J814" t="s">
        <v>34</v>
      </c>
      <c r="K814" t="s">
        <v>35</v>
      </c>
      <c r="L814" t="s">
        <v>187</v>
      </c>
      <c r="O814" t="s">
        <v>54</v>
      </c>
      <c r="P814">
        <v>48.404679999999999</v>
      </c>
      <c r="Q814">
        <v>47.816490000000002</v>
      </c>
      <c r="R814">
        <v>48.993310000000001</v>
      </c>
      <c r="U814">
        <v>13411</v>
      </c>
      <c r="V814">
        <v>27706</v>
      </c>
      <c r="X814" t="s">
        <v>131</v>
      </c>
      <c r="Y814" t="s">
        <v>49</v>
      </c>
      <c r="Z814" t="s">
        <v>39</v>
      </c>
      <c r="AA814">
        <v>20220000</v>
      </c>
      <c r="AC814" t="s">
        <v>128</v>
      </c>
      <c r="AD814" t="s">
        <v>40</v>
      </c>
    </row>
    <row r="815" spans="1:30">
      <c r="A815">
        <f t="shared" si="36"/>
        <v>20220000</v>
      </c>
      <c r="B815" t="str">
        <f t="shared" si="37"/>
        <v>Bromley30315Persons6 months-64 yrs</v>
      </c>
      <c r="C815" t="str">
        <f t="shared" si="38"/>
        <v>BromleyPopulation vaccination coverage: Flu (at risk individuals)2022/23Persons6 months-64 yrs</v>
      </c>
      <c r="D815">
        <v>30315</v>
      </c>
      <c r="E815" t="s">
        <v>186</v>
      </c>
      <c r="F815" t="s">
        <v>30</v>
      </c>
      <c r="G815" t="s">
        <v>31</v>
      </c>
      <c r="H815" t="s">
        <v>78</v>
      </c>
      <c r="I815" t="s">
        <v>79</v>
      </c>
      <c r="J815" t="s">
        <v>34</v>
      </c>
      <c r="K815" t="s">
        <v>35</v>
      </c>
      <c r="L815" t="s">
        <v>187</v>
      </c>
      <c r="O815" t="s">
        <v>54</v>
      </c>
      <c r="P815">
        <v>47.470080000000003</v>
      </c>
      <c r="Q815">
        <v>47.003489999999999</v>
      </c>
      <c r="R815">
        <v>47.93712</v>
      </c>
      <c r="U815">
        <v>20865</v>
      </c>
      <c r="V815">
        <v>43954</v>
      </c>
      <c r="X815" t="s">
        <v>131</v>
      </c>
      <c r="Y815" t="s">
        <v>49</v>
      </c>
      <c r="Z815" t="s">
        <v>39</v>
      </c>
      <c r="AA815">
        <v>20220000</v>
      </c>
      <c r="AC815" t="s">
        <v>128</v>
      </c>
      <c r="AD815" t="s">
        <v>40</v>
      </c>
    </row>
    <row r="816" spans="1:30">
      <c r="A816">
        <f t="shared" si="36"/>
        <v>20220000</v>
      </c>
      <c r="B816" t="str">
        <f t="shared" si="37"/>
        <v>Hillingdon30315Persons6 months-64 yrs</v>
      </c>
      <c r="C816" t="str">
        <f t="shared" si="38"/>
        <v>HillingdonPopulation vaccination coverage: Flu (at risk individuals)2022/23Persons6 months-64 yrs</v>
      </c>
      <c r="D816">
        <v>30315</v>
      </c>
      <c r="E816" t="s">
        <v>186</v>
      </c>
      <c r="F816" t="s">
        <v>30</v>
      </c>
      <c r="G816" t="s">
        <v>31</v>
      </c>
      <c r="H816" t="s">
        <v>86</v>
      </c>
      <c r="I816" t="s">
        <v>87</v>
      </c>
      <c r="J816" t="s">
        <v>34</v>
      </c>
      <c r="K816" t="s">
        <v>35</v>
      </c>
      <c r="L816" t="s">
        <v>187</v>
      </c>
      <c r="O816" t="s">
        <v>54</v>
      </c>
      <c r="P816">
        <v>45.985059999999997</v>
      </c>
      <c r="Q816">
        <v>45.523449999999997</v>
      </c>
      <c r="R816">
        <v>46.447360000000003</v>
      </c>
      <c r="U816">
        <v>20559</v>
      </c>
      <c r="V816">
        <v>44708</v>
      </c>
      <c r="X816" t="s">
        <v>61</v>
      </c>
      <c r="Y816" t="s">
        <v>49</v>
      </c>
      <c r="Z816" t="s">
        <v>39</v>
      </c>
      <c r="AA816">
        <v>20220000</v>
      </c>
      <c r="AC816" t="s">
        <v>128</v>
      </c>
      <c r="AD816" t="s">
        <v>40</v>
      </c>
    </row>
    <row r="817" spans="1:30">
      <c r="A817">
        <f t="shared" si="36"/>
        <v>20220000</v>
      </c>
      <c r="B817" t="str">
        <f t="shared" si="37"/>
        <v>Harrow30315Persons6 months-64 yrs</v>
      </c>
      <c r="C817" t="str">
        <f t="shared" si="38"/>
        <v>HarrowPopulation vaccination coverage: Flu (at risk individuals)2022/23Persons6 months-64 yrs</v>
      </c>
      <c r="D817">
        <v>30315</v>
      </c>
      <c r="E817" t="s">
        <v>186</v>
      </c>
      <c r="F817" t="s">
        <v>30</v>
      </c>
      <c r="G817" t="s">
        <v>31</v>
      </c>
      <c r="H817" t="s">
        <v>64</v>
      </c>
      <c r="I817" t="s">
        <v>65</v>
      </c>
      <c r="J817" t="s">
        <v>34</v>
      </c>
      <c r="K817" t="s">
        <v>35</v>
      </c>
      <c r="L817" t="s">
        <v>187</v>
      </c>
      <c r="O817" t="s">
        <v>54</v>
      </c>
      <c r="P817">
        <v>45.664769999999997</v>
      </c>
      <c r="Q817">
        <v>45.157220000000002</v>
      </c>
      <c r="R817">
        <v>46.173229999999997</v>
      </c>
      <c r="U817">
        <v>16864</v>
      </c>
      <c r="V817">
        <v>36930</v>
      </c>
      <c r="X817" t="s">
        <v>61</v>
      </c>
      <c r="Y817" t="s">
        <v>49</v>
      </c>
      <c r="Z817" t="s">
        <v>39</v>
      </c>
      <c r="AA817">
        <v>20220000</v>
      </c>
      <c r="AC817" t="s">
        <v>128</v>
      </c>
      <c r="AD817" t="s">
        <v>40</v>
      </c>
    </row>
    <row r="818" spans="1:30">
      <c r="A818">
        <f t="shared" si="36"/>
        <v>20220000</v>
      </c>
      <c r="B818" t="str">
        <f t="shared" si="37"/>
        <v>Hounslow30315Persons6 months-64 yrs</v>
      </c>
      <c r="C818" t="str">
        <f t="shared" si="38"/>
        <v>HounslowPopulation vaccination coverage: Flu (at risk individuals)2022/23Persons6 months-64 yrs</v>
      </c>
      <c r="D818">
        <v>30315</v>
      </c>
      <c r="E818" t="s">
        <v>186</v>
      </c>
      <c r="F818" t="s">
        <v>30</v>
      </c>
      <c r="G818" t="s">
        <v>31</v>
      </c>
      <c r="H818" t="s">
        <v>59</v>
      </c>
      <c r="I818" t="s">
        <v>60</v>
      </c>
      <c r="J818" t="s">
        <v>34</v>
      </c>
      <c r="K818" t="s">
        <v>35</v>
      </c>
      <c r="L818" t="s">
        <v>187</v>
      </c>
      <c r="O818" t="s">
        <v>54</v>
      </c>
      <c r="P818">
        <v>45.405070000000002</v>
      </c>
      <c r="Q818">
        <v>44.934869999999997</v>
      </c>
      <c r="R818">
        <v>45.876080000000002</v>
      </c>
      <c r="U818">
        <v>19521</v>
      </c>
      <c r="V818">
        <v>42993</v>
      </c>
      <c r="X818" t="s">
        <v>61</v>
      </c>
      <c r="Y818" t="s">
        <v>49</v>
      </c>
      <c r="Z818" t="s">
        <v>39</v>
      </c>
      <c r="AA818">
        <v>20220000</v>
      </c>
      <c r="AC818" t="s">
        <v>128</v>
      </c>
      <c r="AD818" t="s">
        <v>40</v>
      </c>
    </row>
    <row r="819" spans="1:30">
      <c r="A819">
        <f t="shared" si="36"/>
        <v>20220000</v>
      </c>
      <c r="B819" t="str">
        <f t="shared" si="37"/>
        <v>Ealing30315Persons6 months-64 yrs</v>
      </c>
      <c r="C819" t="str">
        <f t="shared" si="38"/>
        <v>EalingPopulation vaccination coverage: Flu (at risk individuals)2022/23Persons6 months-64 yrs</v>
      </c>
      <c r="D819">
        <v>30315</v>
      </c>
      <c r="E819" t="s">
        <v>186</v>
      </c>
      <c r="F819" t="s">
        <v>30</v>
      </c>
      <c r="G819" t="s">
        <v>31</v>
      </c>
      <c r="H819" t="s">
        <v>62</v>
      </c>
      <c r="I819" t="s">
        <v>63</v>
      </c>
      <c r="J819" t="s">
        <v>34</v>
      </c>
      <c r="K819" t="s">
        <v>35</v>
      </c>
      <c r="L819" t="s">
        <v>187</v>
      </c>
      <c r="O819" t="s">
        <v>54</v>
      </c>
      <c r="P819">
        <v>43.791469999999997</v>
      </c>
      <c r="Q819">
        <v>43.388739999999999</v>
      </c>
      <c r="R819">
        <v>44.195010000000003</v>
      </c>
      <c r="U819">
        <v>25477</v>
      </c>
      <c r="V819">
        <v>58178</v>
      </c>
      <c r="X819" t="s">
        <v>61</v>
      </c>
      <c r="Y819" t="s">
        <v>49</v>
      </c>
      <c r="Z819" t="s">
        <v>39</v>
      </c>
      <c r="AA819">
        <v>20220000</v>
      </c>
      <c r="AC819" t="s">
        <v>128</v>
      </c>
      <c r="AD819" t="s">
        <v>40</v>
      </c>
    </row>
    <row r="820" spans="1:30">
      <c r="A820">
        <f t="shared" si="36"/>
        <v>20220000</v>
      </c>
      <c r="B820" t="str">
        <f t="shared" si="37"/>
        <v>Bexley30315Persons6 months-64 yrs</v>
      </c>
      <c r="C820" t="str">
        <f t="shared" si="38"/>
        <v>BexleyPopulation vaccination coverage: Flu (at risk individuals)2022/23Persons6 months-64 yrs</v>
      </c>
      <c r="D820">
        <v>30315</v>
      </c>
      <c r="E820" t="s">
        <v>186</v>
      </c>
      <c r="F820" t="s">
        <v>30</v>
      </c>
      <c r="G820" t="s">
        <v>31</v>
      </c>
      <c r="H820" t="s">
        <v>97</v>
      </c>
      <c r="I820" t="s">
        <v>98</v>
      </c>
      <c r="J820" t="s">
        <v>34</v>
      </c>
      <c r="K820" t="s">
        <v>35</v>
      </c>
      <c r="L820" t="s">
        <v>187</v>
      </c>
      <c r="O820" t="s">
        <v>54</v>
      </c>
      <c r="P820">
        <v>43.630569999999999</v>
      </c>
      <c r="Q820">
        <v>43.09348</v>
      </c>
      <c r="R820">
        <v>44.169170000000001</v>
      </c>
      <c r="U820">
        <v>14248</v>
      </c>
      <c r="V820">
        <v>32656</v>
      </c>
      <c r="X820" t="s">
        <v>131</v>
      </c>
      <c r="Y820" t="s">
        <v>49</v>
      </c>
      <c r="Z820" t="s">
        <v>39</v>
      </c>
      <c r="AA820">
        <v>20220000</v>
      </c>
      <c r="AC820" t="s">
        <v>128</v>
      </c>
      <c r="AD820" t="s">
        <v>40</v>
      </c>
    </row>
    <row r="821" spans="1:30">
      <c r="A821">
        <f t="shared" si="36"/>
        <v>20220000</v>
      </c>
      <c r="B821" t="str">
        <f t="shared" si="37"/>
        <v>Redbridge30315Persons6 months-64 yrs</v>
      </c>
      <c r="C821" t="str">
        <f t="shared" si="38"/>
        <v>RedbridgePopulation vaccination coverage: Flu (at risk individuals)2022/23Persons6 months-64 yrs</v>
      </c>
      <c r="D821">
        <v>30315</v>
      </c>
      <c r="E821" t="s">
        <v>186</v>
      </c>
      <c r="F821" t="s">
        <v>30</v>
      </c>
      <c r="G821" t="s">
        <v>31</v>
      </c>
      <c r="H821" t="s">
        <v>112</v>
      </c>
      <c r="I821" t="s">
        <v>113</v>
      </c>
      <c r="J821" t="s">
        <v>34</v>
      </c>
      <c r="K821" t="s">
        <v>35</v>
      </c>
      <c r="L821" t="s">
        <v>187</v>
      </c>
      <c r="O821" t="s">
        <v>54</v>
      </c>
      <c r="P821">
        <v>43.23265</v>
      </c>
      <c r="Q821">
        <v>42.769660000000002</v>
      </c>
      <c r="R821">
        <v>43.696820000000002</v>
      </c>
      <c r="U821">
        <v>18964</v>
      </c>
      <c r="V821">
        <v>43865</v>
      </c>
      <c r="X821" t="s">
        <v>132</v>
      </c>
      <c r="Y821" t="s">
        <v>49</v>
      </c>
      <c r="Z821" t="s">
        <v>39</v>
      </c>
      <c r="AA821">
        <v>20220000</v>
      </c>
      <c r="AC821" t="s">
        <v>128</v>
      </c>
      <c r="AD821" t="s">
        <v>40</v>
      </c>
    </row>
    <row r="822" spans="1:30">
      <c r="A822">
        <f t="shared" si="36"/>
        <v>20220000</v>
      </c>
      <c r="B822" t="str">
        <f t="shared" si="37"/>
        <v>Havering30315Persons6 months-64 yrs</v>
      </c>
      <c r="C822" t="str">
        <f t="shared" si="38"/>
        <v>HaveringPopulation vaccination coverage: Flu (at risk individuals)2022/23Persons6 months-64 yrs</v>
      </c>
      <c r="D822">
        <v>30315</v>
      </c>
      <c r="E822" t="s">
        <v>186</v>
      </c>
      <c r="F822" t="s">
        <v>30</v>
      </c>
      <c r="G822" t="s">
        <v>31</v>
      </c>
      <c r="H822" t="s">
        <v>118</v>
      </c>
      <c r="I822" t="s">
        <v>119</v>
      </c>
      <c r="J822" t="s">
        <v>34</v>
      </c>
      <c r="K822" t="s">
        <v>35</v>
      </c>
      <c r="L822" t="s">
        <v>187</v>
      </c>
      <c r="O822" t="s">
        <v>54</v>
      </c>
      <c r="P822">
        <v>42.99165</v>
      </c>
      <c r="Q822">
        <v>42.471789999999999</v>
      </c>
      <c r="R822">
        <v>43.513060000000003</v>
      </c>
      <c r="U822">
        <v>14931</v>
      </c>
      <c r="V822">
        <v>34730</v>
      </c>
      <c r="X822" t="s">
        <v>61</v>
      </c>
      <c r="Y822" t="s">
        <v>49</v>
      </c>
      <c r="Z822" t="s">
        <v>39</v>
      </c>
      <c r="AA822">
        <v>20220000</v>
      </c>
      <c r="AC822" t="s">
        <v>128</v>
      </c>
      <c r="AD822" t="s">
        <v>40</v>
      </c>
    </row>
    <row r="823" spans="1:30">
      <c r="A823">
        <f t="shared" si="36"/>
        <v>20220000</v>
      </c>
      <c r="B823" t="str">
        <f t="shared" si="37"/>
        <v>Merton30315Persons6 months-64 yrs</v>
      </c>
      <c r="C823" t="str">
        <f t="shared" si="38"/>
        <v>MertonPopulation vaccination coverage: Flu (at risk individuals)2022/23Persons6 months-64 yrs</v>
      </c>
      <c r="D823">
        <v>30315</v>
      </c>
      <c r="E823" t="s">
        <v>186</v>
      </c>
      <c r="F823" t="s">
        <v>30</v>
      </c>
      <c r="G823" t="s">
        <v>31</v>
      </c>
      <c r="H823" t="s">
        <v>108</v>
      </c>
      <c r="I823" t="s">
        <v>109</v>
      </c>
      <c r="J823" t="s">
        <v>34</v>
      </c>
      <c r="K823" t="s">
        <v>35</v>
      </c>
      <c r="L823" t="s">
        <v>187</v>
      </c>
      <c r="O823" t="s">
        <v>54</v>
      </c>
      <c r="P823">
        <v>42.895919999999997</v>
      </c>
      <c r="Q823">
        <v>42.305459999999997</v>
      </c>
      <c r="R823">
        <v>43.488410000000002</v>
      </c>
      <c r="U823">
        <v>11536</v>
      </c>
      <c r="V823">
        <v>26893</v>
      </c>
      <c r="X823" t="s">
        <v>61</v>
      </c>
      <c r="Y823" t="s">
        <v>49</v>
      </c>
      <c r="Z823" t="s">
        <v>39</v>
      </c>
      <c r="AA823">
        <v>20220000</v>
      </c>
      <c r="AC823" t="s">
        <v>128</v>
      </c>
      <c r="AD823" t="s">
        <v>40</v>
      </c>
    </row>
    <row r="824" spans="1:30">
      <c r="A824">
        <f t="shared" si="36"/>
        <v>20220000</v>
      </c>
      <c r="B824" t="str">
        <f t="shared" si="37"/>
        <v>Tower Hamlets30315Persons6 months-64 yrs</v>
      </c>
      <c r="C824" t="str">
        <f t="shared" si="38"/>
        <v>Tower HamletsPopulation vaccination coverage: Flu (at risk individuals)2022/23Persons6 months-64 yrs</v>
      </c>
      <c r="D824">
        <v>30315</v>
      </c>
      <c r="E824" t="s">
        <v>186</v>
      </c>
      <c r="F824" t="s">
        <v>30</v>
      </c>
      <c r="G824" t="s">
        <v>31</v>
      </c>
      <c r="H824" t="s">
        <v>104</v>
      </c>
      <c r="I824" t="s">
        <v>105</v>
      </c>
      <c r="J824" t="s">
        <v>34</v>
      </c>
      <c r="K824" t="s">
        <v>35</v>
      </c>
      <c r="L824" t="s">
        <v>187</v>
      </c>
      <c r="O824" t="s">
        <v>54</v>
      </c>
      <c r="P824">
        <v>42.408180000000002</v>
      </c>
      <c r="Q824">
        <v>41.974719999999998</v>
      </c>
      <c r="R824">
        <v>42.84281</v>
      </c>
      <c r="U824">
        <v>21118</v>
      </c>
      <c r="V824">
        <v>49797</v>
      </c>
      <c r="X824" t="s">
        <v>132</v>
      </c>
      <c r="Y824" t="s">
        <v>49</v>
      </c>
      <c r="Z824" t="s">
        <v>39</v>
      </c>
      <c r="AA824">
        <v>20220000</v>
      </c>
      <c r="AC824" t="s">
        <v>128</v>
      </c>
      <c r="AD824" t="s">
        <v>40</v>
      </c>
    </row>
    <row r="825" spans="1:30">
      <c r="A825">
        <f t="shared" si="36"/>
        <v>20220000</v>
      </c>
      <c r="B825" t="str">
        <f t="shared" si="37"/>
        <v>Greenwich30315Persons6 months-64 yrs</v>
      </c>
      <c r="C825" t="str">
        <f t="shared" si="38"/>
        <v>GreenwichPopulation vaccination coverage: Flu (at risk individuals)2022/23Persons6 months-64 yrs</v>
      </c>
      <c r="D825">
        <v>30315</v>
      </c>
      <c r="E825" t="s">
        <v>186</v>
      </c>
      <c r="F825" t="s">
        <v>30</v>
      </c>
      <c r="G825" t="s">
        <v>31</v>
      </c>
      <c r="H825" t="s">
        <v>80</v>
      </c>
      <c r="I825" t="s">
        <v>81</v>
      </c>
      <c r="J825" t="s">
        <v>34</v>
      </c>
      <c r="K825" t="s">
        <v>35</v>
      </c>
      <c r="L825" t="s">
        <v>187</v>
      </c>
      <c r="O825" t="s">
        <v>54</v>
      </c>
      <c r="P825">
        <v>42.192349999999998</v>
      </c>
      <c r="Q825">
        <v>41.718040000000002</v>
      </c>
      <c r="R825">
        <v>42.668109999999999</v>
      </c>
      <c r="U825">
        <v>17517</v>
      </c>
      <c r="V825">
        <v>41517</v>
      </c>
      <c r="X825" t="s">
        <v>132</v>
      </c>
      <c r="Y825" t="s">
        <v>49</v>
      </c>
      <c r="Z825" t="s">
        <v>39</v>
      </c>
      <c r="AA825">
        <v>20220000</v>
      </c>
      <c r="AC825" t="s">
        <v>128</v>
      </c>
      <c r="AD825" t="s">
        <v>40</v>
      </c>
    </row>
    <row r="826" spans="1:30">
      <c r="A826">
        <f t="shared" si="36"/>
        <v>20220000</v>
      </c>
      <c r="B826" t="str">
        <f t="shared" si="37"/>
        <v>Newham30315Persons6 months-64 yrs</v>
      </c>
      <c r="C826" t="str">
        <f t="shared" si="38"/>
        <v>NewhamPopulation vaccination coverage: Flu (at risk individuals)2022/23Persons6 months-64 yrs</v>
      </c>
      <c r="D826">
        <v>30315</v>
      </c>
      <c r="E826" t="s">
        <v>186</v>
      </c>
      <c r="F826" t="s">
        <v>30</v>
      </c>
      <c r="G826" t="s">
        <v>31</v>
      </c>
      <c r="H826" t="s">
        <v>122</v>
      </c>
      <c r="I826" t="s">
        <v>123</v>
      </c>
      <c r="J826" t="s">
        <v>34</v>
      </c>
      <c r="K826" t="s">
        <v>35</v>
      </c>
      <c r="L826" t="s">
        <v>187</v>
      </c>
      <c r="O826" t="s">
        <v>54</v>
      </c>
      <c r="P826">
        <v>42.041490000000003</v>
      </c>
      <c r="Q826">
        <v>41.662579999999998</v>
      </c>
      <c r="R826">
        <v>42.421340000000001</v>
      </c>
      <c r="U826">
        <v>27340</v>
      </c>
      <c r="V826">
        <v>65031</v>
      </c>
      <c r="X826" t="s">
        <v>132</v>
      </c>
      <c r="Y826" t="s">
        <v>49</v>
      </c>
      <c r="Z826" t="s">
        <v>39</v>
      </c>
      <c r="AA826">
        <v>20220000</v>
      </c>
      <c r="AC826" t="s">
        <v>128</v>
      </c>
      <c r="AD826" t="s">
        <v>40</v>
      </c>
    </row>
    <row r="827" spans="1:30">
      <c r="A827">
        <f t="shared" si="36"/>
        <v>20220000</v>
      </c>
      <c r="B827" t="str">
        <f t="shared" si="37"/>
        <v>Barking and Dagenham30315Persons6 months-64 yrs</v>
      </c>
      <c r="C827" t="str">
        <f t="shared" si="38"/>
        <v>Barking and DagenhamPopulation vaccination coverage: Flu (at risk individuals)2022/23Persons6 months-64 yrs</v>
      </c>
      <c r="D827">
        <v>30315</v>
      </c>
      <c r="E827" t="s">
        <v>186</v>
      </c>
      <c r="F827" t="s">
        <v>30</v>
      </c>
      <c r="G827" t="s">
        <v>31</v>
      </c>
      <c r="H827" t="s">
        <v>106</v>
      </c>
      <c r="I827" t="s">
        <v>107</v>
      </c>
      <c r="J827" t="s">
        <v>34</v>
      </c>
      <c r="K827" t="s">
        <v>35</v>
      </c>
      <c r="L827" t="s">
        <v>187</v>
      </c>
      <c r="O827" t="s">
        <v>54</v>
      </c>
      <c r="P827">
        <v>41.913020000000003</v>
      </c>
      <c r="Q827">
        <v>41.415239999999997</v>
      </c>
      <c r="R827">
        <v>42.412439999999997</v>
      </c>
      <c r="U827">
        <v>15766</v>
      </c>
      <c r="V827">
        <v>37616</v>
      </c>
      <c r="X827" t="s">
        <v>132</v>
      </c>
      <c r="Y827" t="s">
        <v>49</v>
      </c>
      <c r="Z827" t="s">
        <v>39</v>
      </c>
      <c r="AA827">
        <v>20220000</v>
      </c>
      <c r="AC827" t="s">
        <v>128</v>
      </c>
      <c r="AD827" t="s">
        <v>40</v>
      </c>
    </row>
    <row r="828" spans="1:30">
      <c r="A828">
        <f t="shared" si="36"/>
        <v>20220000</v>
      </c>
      <c r="B828" t="str">
        <f t="shared" si="37"/>
        <v>Barnet30315Persons6 months-64 yrs</v>
      </c>
      <c r="C828" t="str">
        <f t="shared" si="38"/>
        <v>BarnetPopulation vaccination coverage: Flu (at risk individuals)2022/23Persons6 months-64 yrs</v>
      </c>
      <c r="D828">
        <v>30315</v>
      </c>
      <c r="E828" t="s">
        <v>186</v>
      </c>
      <c r="F828" t="s">
        <v>30</v>
      </c>
      <c r="G828" t="s">
        <v>31</v>
      </c>
      <c r="H828" t="s">
        <v>93</v>
      </c>
      <c r="I828" t="s">
        <v>94</v>
      </c>
      <c r="J828" t="s">
        <v>34</v>
      </c>
      <c r="K828" t="s">
        <v>35</v>
      </c>
      <c r="L828" t="s">
        <v>187</v>
      </c>
      <c r="O828" t="s">
        <v>54</v>
      </c>
      <c r="P828">
        <v>41.613860000000003</v>
      </c>
      <c r="Q828">
        <v>41.189210000000003</v>
      </c>
      <c r="R828">
        <v>42.039760000000001</v>
      </c>
      <c r="U828">
        <v>21474</v>
      </c>
      <c r="V828">
        <v>51603</v>
      </c>
      <c r="X828" t="s">
        <v>61</v>
      </c>
      <c r="Y828" t="s">
        <v>49</v>
      </c>
      <c r="Z828" t="s">
        <v>39</v>
      </c>
      <c r="AA828">
        <v>20220000</v>
      </c>
      <c r="AC828" t="s">
        <v>128</v>
      </c>
      <c r="AD828" t="s">
        <v>40</v>
      </c>
    </row>
    <row r="829" spans="1:30">
      <c r="A829">
        <f t="shared" si="36"/>
        <v>20220000</v>
      </c>
      <c r="B829" t="str">
        <f t="shared" si="37"/>
        <v>Wandsworth30315Persons6 months-64 yrs</v>
      </c>
      <c r="C829" t="str">
        <f t="shared" si="38"/>
        <v>WandsworthPopulation vaccination coverage: Flu (at risk individuals)2022/23Persons6 months-64 yrs</v>
      </c>
      <c r="D829">
        <v>30315</v>
      </c>
      <c r="E829" t="s">
        <v>186</v>
      </c>
      <c r="F829" t="s">
        <v>30</v>
      </c>
      <c r="G829" t="s">
        <v>31</v>
      </c>
      <c r="H829" t="s">
        <v>76</v>
      </c>
      <c r="I829" t="s">
        <v>77</v>
      </c>
      <c r="J829" t="s">
        <v>34</v>
      </c>
      <c r="K829" t="s">
        <v>35</v>
      </c>
      <c r="L829" t="s">
        <v>187</v>
      </c>
      <c r="O829" t="s">
        <v>54</v>
      </c>
      <c r="P829">
        <v>41.482799999999997</v>
      </c>
      <c r="Q829">
        <v>41.028579999999998</v>
      </c>
      <c r="R829">
        <v>41.938470000000002</v>
      </c>
      <c r="U829">
        <v>18688</v>
      </c>
      <c r="V829">
        <v>45050</v>
      </c>
      <c r="X829" t="s">
        <v>61</v>
      </c>
      <c r="Y829" t="s">
        <v>49</v>
      </c>
      <c r="Z829" t="s">
        <v>39</v>
      </c>
      <c r="AA829">
        <v>20220000</v>
      </c>
      <c r="AC829" t="s">
        <v>128</v>
      </c>
      <c r="AD829" t="s">
        <v>40</v>
      </c>
    </row>
    <row r="830" spans="1:30">
      <c r="A830">
        <f t="shared" si="36"/>
        <v>20220000</v>
      </c>
      <c r="B830" t="str">
        <f t="shared" si="37"/>
        <v>Croydon30315Persons6 months-64 yrs</v>
      </c>
      <c r="C830" t="str">
        <f t="shared" si="38"/>
        <v>CroydonPopulation vaccination coverage: Flu (at risk individuals)2022/23Persons6 months-64 yrs</v>
      </c>
      <c r="D830">
        <v>30315</v>
      </c>
      <c r="E830" t="s">
        <v>186</v>
      </c>
      <c r="F830" t="s">
        <v>30</v>
      </c>
      <c r="G830" t="s">
        <v>31</v>
      </c>
      <c r="H830" t="s">
        <v>110</v>
      </c>
      <c r="I830" t="s">
        <v>111</v>
      </c>
      <c r="J830" t="s">
        <v>34</v>
      </c>
      <c r="K830" t="s">
        <v>35</v>
      </c>
      <c r="L830" t="s">
        <v>187</v>
      </c>
      <c r="O830" t="s">
        <v>54</v>
      </c>
      <c r="P830">
        <v>40.023989999999998</v>
      </c>
      <c r="Q830">
        <v>39.629980000000003</v>
      </c>
      <c r="R830">
        <v>40.419289999999997</v>
      </c>
      <c r="U830">
        <v>23695</v>
      </c>
      <c r="V830">
        <v>59202</v>
      </c>
      <c r="X830" t="s">
        <v>132</v>
      </c>
      <c r="Y830" t="s">
        <v>49</v>
      </c>
      <c r="Z830" t="s">
        <v>39</v>
      </c>
      <c r="AA830">
        <v>20220000</v>
      </c>
      <c r="AC830" t="s">
        <v>128</v>
      </c>
      <c r="AD830" t="s">
        <v>40</v>
      </c>
    </row>
    <row r="831" spans="1:30">
      <c r="A831">
        <f t="shared" si="36"/>
        <v>20220000</v>
      </c>
      <c r="B831" t="str">
        <f t="shared" si="37"/>
        <v>Brent30315Persons6 months-64 yrs</v>
      </c>
      <c r="C831" t="str">
        <f t="shared" si="38"/>
        <v>BrentPopulation vaccination coverage: Flu (at risk individuals)2022/23Persons6 months-64 yrs</v>
      </c>
      <c r="D831">
        <v>30315</v>
      </c>
      <c r="E831" t="s">
        <v>186</v>
      </c>
      <c r="F831" t="s">
        <v>30</v>
      </c>
      <c r="G831" t="s">
        <v>31</v>
      </c>
      <c r="H831" t="s">
        <v>68</v>
      </c>
      <c r="I831" t="s">
        <v>69</v>
      </c>
      <c r="J831" t="s">
        <v>34</v>
      </c>
      <c r="K831" t="s">
        <v>35</v>
      </c>
      <c r="L831" t="s">
        <v>187</v>
      </c>
      <c r="O831" t="s">
        <v>54</v>
      </c>
      <c r="P831">
        <v>39.801490000000001</v>
      </c>
      <c r="Q831">
        <v>39.39575</v>
      </c>
      <c r="R831">
        <v>40.208629999999999</v>
      </c>
      <c r="U831">
        <v>22175</v>
      </c>
      <c r="V831">
        <v>55714</v>
      </c>
      <c r="X831" t="s">
        <v>132</v>
      </c>
      <c r="Y831" t="s">
        <v>49</v>
      </c>
      <c r="Z831" t="s">
        <v>39</v>
      </c>
      <c r="AA831">
        <v>20220000</v>
      </c>
      <c r="AC831" t="s">
        <v>128</v>
      </c>
      <c r="AD831" t="s">
        <v>40</v>
      </c>
    </row>
    <row r="832" spans="1:30">
      <c r="A832">
        <f t="shared" si="36"/>
        <v>20220000</v>
      </c>
      <c r="B832" t="str">
        <f t="shared" si="37"/>
        <v>Southwark30315Persons6 months-64 yrs</v>
      </c>
      <c r="C832" t="str">
        <f t="shared" si="38"/>
        <v>SouthwarkPopulation vaccination coverage: Flu (at risk individuals)2022/23Persons6 months-64 yrs</v>
      </c>
      <c r="D832">
        <v>30315</v>
      </c>
      <c r="E832" t="s">
        <v>186</v>
      </c>
      <c r="F832" t="s">
        <v>30</v>
      </c>
      <c r="G832" t="s">
        <v>31</v>
      </c>
      <c r="H832" t="s">
        <v>95</v>
      </c>
      <c r="I832" t="s">
        <v>96</v>
      </c>
      <c r="J832" t="s">
        <v>34</v>
      </c>
      <c r="K832" t="s">
        <v>35</v>
      </c>
      <c r="L832" t="s">
        <v>187</v>
      </c>
      <c r="O832" t="s">
        <v>54</v>
      </c>
      <c r="P832">
        <v>38.819519999999997</v>
      </c>
      <c r="Q832">
        <v>38.38252</v>
      </c>
      <c r="R832">
        <v>39.258330000000001</v>
      </c>
      <c r="U832">
        <v>18468</v>
      </c>
      <c r="V832">
        <v>47574</v>
      </c>
      <c r="X832" t="s">
        <v>132</v>
      </c>
      <c r="Y832" t="s">
        <v>49</v>
      </c>
      <c r="Z832" t="s">
        <v>39</v>
      </c>
      <c r="AA832">
        <v>20220000</v>
      </c>
      <c r="AC832" t="s">
        <v>128</v>
      </c>
      <c r="AD832" t="s">
        <v>40</v>
      </c>
    </row>
    <row r="833" spans="1:30">
      <c r="A833">
        <f t="shared" ref="A833:A896" si="39">AA833</f>
        <v>20220000</v>
      </c>
      <c r="B833" t="str">
        <f t="shared" si="37"/>
        <v>Islington30315Persons6 months-64 yrs</v>
      </c>
      <c r="C833" t="str">
        <f t="shared" si="38"/>
        <v>IslingtonPopulation vaccination coverage: Flu (at risk individuals)2022/23Persons6 months-64 yrs</v>
      </c>
      <c r="D833">
        <v>30315</v>
      </c>
      <c r="E833" t="s">
        <v>186</v>
      </c>
      <c r="F833" t="s">
        <v>30</v>
      </c>
      <c r="G833" t="s">
        <v>31</v>
      </c>
      <c r="H833" t="s">
        <v>74</v>
      </c>
      <c r="I833" t="s">
        <v>75</v>
      </c>
      <c r="J833" t="s">
        <v>34</v>
      </c>
      <c r="K833" t="s">
        <v>35</v>
      </c>
      <c r="L833" t="s">
        <v>187</v>
      </c>
      <c r="O833" t="s">
        <v>54</v>
      </c>
      <c r="P833">
        <v>37.75609</v>
      </c>
      <c r="Q833">
        <v>37.249920000000003</v>
      </c>
      <c r="R833">
        <v>38.264949999999999</v>
      </c>
      <c r="U833">
        <v>13232</v>
      </c>
      <c r="V833">
        <v>35046</v>
      </c>
      <c r="X833" t="s">
        <v>132</v>
      </c>
      <c r="Y833" t="s">
        <v>49</v>
      </c>
      <c r="Z833" t="s">
        <v>39</v>
      </c>
      <c r="AA833">
        <v>20220000</v>
      </c>
      <c r="AC833" t="s">
        <v>128</v>
      </c>
      <c r="AD833" t="s">
        <v>40</v>
      </c>
    </row>
    <row r="834" spans="1:30">
      <c r="A834">
        <f t="shared" si="39"/>
        <v>20220000</v>
      </c>
      <c r="B834" t="str">
        <f t="shared" ref="B834:B897" si="40">CONCATENATE(I834,D834,K834,L834)</f>
        <v>Camden30315Persons6 months-64 yrs</v>
      </c>
      <c r="C834" t="str">
        <f t="shared" ref="C834:C897" si="41">CONCATENATE(I834,E834,O834,K834,M834,L834)</f>
        <v>CamdenPopulation vaccination coverage: Flu (at risk individuals)2022/23Persons6 months-64 yrs</v>
      </c>
      <c r="D834">
        <v>30315</v>
      </c>
      <c r="E834" t="s">
        <v>186</v>
      </c>
      <c r="F834" t="s">
        <v>30</v>
      </c>
      <c r="G834" t="s">
        <v>31</v>
      </c>
      <c r="H834" t="s">
        <v>72</v>
      </c>
      <c r="I834" t="s">
        <v>73</v>
      </c>
      <c r="J834" t="s">
        <v>34</v>
      </c>
      <c r="K834" t="s">
        <v>35</v>
      </c>
      <c r="L834" t="s">
        <v>187</v>
      </c>
      <c r="O834" t="s">
        <v>54</v>
      </c>
      <c r="P834">
        <v>37.590739999999997</v>
      </c>
      <c r="Q834">
        <v>37.081609999999998</v>
      </c>
      <c r="R834">
        <v>38.102640000000001</v>
      </c>
      <c r="U834">
        <v>12997</v>
      </c>
      <c r="V834">
        <v>34575</v>
      </c>
      <c r="X834" t="s">
        <v>132</v>
      </c>
      <c r="Y834" t="s">
        <v>49</v>
      </c>
      <c r="Z834" t="s">
        <v>39</v>
      </c>
      <c r="AA834">
        <v>20220000</v>
      </c>
      <c r="AC834" t="s">
        <v>128</v>
      </c>
      <c r="AD834" t="s">
        <v>40</v>
      </c>
    </row>
    <row r="835" spans="1:30">
      <c r="A835">
        <f t="shared" si="39"/>
        <v>20220000</v>
      </c>
      <c r="B835" t="str">
        <f t="shared" si="40"/>
        <v>Enfield30315Persons6 months-64 yrs</v>
      </c>
      <c r="C835" t="str">
        <f t="shared" si="41"/>
        <v>EnfieldPopulation vaccination coverage: Flu (at risk individuals)2022/23Persons6 months-64 yrs</v>
      </c>
      <c r="D835">
        <v>30315</v>
      </c>
      <c r="E835" t="s">
        <v>186</v>
      </c>
      <c r="F835" t="s">
        <v>30</v>
      </c>
      <c r="G835" t="s">
        <v>31</v>
      </c>
      <c r="H835" t="s">
        <v>120</v>
      </c>
      <c r="I835" t="s">
        <v>121</v>
      </c>
      <c r="J835" t="s">
        <v>34</v>
      </c>
      <c r="K835" t="s">
        <v>35</v>
      </c>
      <c r="L835" t="s">
        <v>187</v>
      </c>
      <c r="O835" t="s">
        <v>54</v>
      </c>
      <c r="P835">
        <v>37.409350000000003</v>
      </c>
      <c r="Q835">
        <v>36.973039999999997</v>
      </c>
      <c r="R835">
        <v>37.847720000000002</v>
      </c>
      <c r="U835">
        <v>17591</v>
      </c>
      <c r="V835">
        <v>47023</v>
      </c>
      <c r="X835" t="s">
        <v>132</v>
      </c>
      <c r="Y835" t="s">
        <v>49</v>
      </c>
      <c r="Z835" t="s">
        <v>39</v>
      </c>
      <c r="AA835">
        <v>20220000</v>
      </c>
      <c r="AC835" t="s">
        <v>128</v>
      </c>
      <c r="AD835" t="s">
        <v>40</v>
      </c>
    </row>
    <row r="836" spans="1:30">
      <c r="A836">
        <f t="shared" si="39"/>
        <v>20220000</v>
      </c>
      <c r="B836" t="str">
        <f t="shared" si="40"/>
        <v>Waltham Forest30315Persons6 months-64 yrs</v>
      </c>
      <c r="C836" t="str">
        <f t="shared" si="41"/>
        <v>Waltham ForestPopulation vaccination coverage: Flu (at risk individuals)2022/23Persons6 months-64 yrs</v>
      </c>
      <c r="D836">
        <v>30315</v>
      </c>
      <c r="E836" t="s">
        <v>186</v>
      </c>
      <c r="F836" t="s">
        <v>30</v>
      </c>
      <c r="G836" t="s">
        <v>31</v>
      </c>
      <c r="H836" t="s">
        <v>114</v>
      </c>
      <c r="I836" t="s">
        <v>115</v>
      </c>
      <c r="J836" t="s">
        <v>34</v>
      </c>
      <c r="K836" t="s">
        <v>35</v>
      </c>
      <c r="L836" t="s">
        <v>187</v>
      </c>
      <c r="O836" t="s">
        <v>54</v>
      </c>
      <c r="P836">
        <v>37.210329999999999</v>
      </c>
      <c r="Q836">
        <v>36.742899999999999</v>
      </c>
      <c r="R836">
        <v>37.680160000000001</v>
      </c>
      <c r="U836">
        <v>15206</v>
      </c>
      <c r="V836">
        <v>40865</v>
      </c>
      <c r="X836" t="s">
        <v>132</v>
      </c>
      <c r="Y836" t="s">
        <v>49</v>
      </c>
      <c r="Z836" t="s">
        <v>39</v>
      </c>
      <c r="AA836">
        <v>20220000</v>
      </c>
      <c r="AC836" t="s">
        <v>128</v>
      </c>
      <c r="AD836" t="s">
        <v>40</v>
      </c>
    </row>
    <row r="837" spans="1:30">
      <c r="A837">
        <f t="shared" si="39"/>
        <v>20220000</v>
      </c>
      <c r="B837" t="str">
        <f t="shared" si="40"/>
        <v>Kensington and Chelsea30315Persons6 months-64 yrs</v>
      </c>
      <c r="C837" t="str">
        <f t="shared" si="41"/>
        <v>Kensington and ChelseaPopulation vaccination coverage: Flu (at risk individuals)2022/23Persons6 months-64 yrs</v>
      </c>
      <c r="D837">
        <v>30315</v>
      </c>
      <c r="E837" t="s">
        <v>186</v>
      </c>
      <c r="F837" t="s">
        <v>30</v>
      </c>
      <c r="G837" t="s">
        <v>31</v>
      </c>
      <c r="H837" t="s">
        <v>70</v>
      </c>
      <c r="I837" t="s">
        <v>71</v>
      </c>
      <c r="J837" t="s">
        <v>34</v>
      </c>
      <c r="K837" t="s">
        <v>35</v>
      </c>
      <c r="L837" t="s">
        <v>187</v>
      </c>
      <c r="O837" t="s">
        <v>54</v>
      </c>
      <c r="P837">
        <v>37.207239999999999</v>
      </c>
      <c r="Q837">
        <v>36.544490000000003</v>
      </c>
      <c r="R837">
        <v>37.874830000000003</v>
      </c>
      <c r="U837">
        <v>7546</v>
      </c>
      <c r="V837">
        <v>20281</v>
      </c>
      <c r="X837" t="s">
        <v>61</v>
      </c>
      <c r="Y837" t="s">
        <v>49</v>
      </c>
      <c r="Z837" t="s">
        <v>39</v>
      </c>
      <c r="AA837">
        <v>20220000</v>
      </c>
      <c r="AC837" t="s">
        <v>128</v>
      </c>
      <c r="AD837" t="s">
        <v>40</v>
      </c>
    </row>
    <row r="838" spans="1:30">
      <c r="A838">
        <f t="shared" si="39"/>
        <v>20220000</v>
      </c>
      <c r="B838" t="str">
        <f t="shared" si="40"/>
        <v>Westminster30315Persons6 months-64 yrs</v>
      </c>
      <c r="C838" t="str">
        <f t="shared" si="41"/>
        <v>WestminsterPopulation vaccination coverage: Flu (at risk individuals)2022/23Persons6 months-64 yrs</v>
      </c>
      <c r="D838">
        <v>30315</v>
      </c>
      <c r="E838" t="s">
        <v>186</v>
      </c>
      <c r="F838" t="s">
        <v>30</v>
      </c>
      <c r="G838" t="s">
        <v>31</v>
      </c>
      <c r="H838" t="s">
        <v>99</v>
      </c>
      <c r="I838" t="s">
        <v>100</v>
      </c>
      <c r="J838" t="s">
        <v>34</v>
      </c>
      <c r="K838" t="s">
        <v>35</v>
      </c>
      <c r="L838" t="s">
        <v>187</v>
      </c>
      <c r="O838" t="s">
        <v>54</v>
      </c>
      <c r="P838">
        <v>36.96687</v>
      </c>
      <c r="Q838">
        <v>36.418810000000001</v>
      </c>
      <c r="R838">
        <v>37.518320000000003</v>
      </c>
      <c r="U838">
        <v>10947</v>
      </c>
      <c r="V838">
        <v>29613</v>
      </c>
      <c r="X838" t="s">
        <v>132</v>
      </c>
      <c r="Y838" t="s">
        <v>49</v>
      </c>
      <c r="Z838" t="s">
        <v>39</v>
      </c>
      <c r="AA838">
        <v>20220000</v>
      </c>
      <c r="AC838" t="s">
        <v>128</v>
      </c>
      <c r="AD838" t="s">
        <v>40</v>
      </c>
    </row>
    <row r="839" spans="1:30">
      <c r="A839">
        <f t="shared" si="39"/>
        <v>20220000</v>
      </c>
      <c r="B839" t="str">
        <f t="shared" si="40"/>
        <v>Hackney30315Persons6 months-64 yrs</v>
      </c>
      <c r="C839" t="str">
        <f t="shared" si="41"/>
        <v>HackneyPopulation vaccination coverage: Flu (at risk individuals)2022/23Persons6 months-64 yrs</v>
      </c>
      <c r="D839">
        <v>30315</v>
      </c>
      <c r="E839" t="s">
        <v>186</v>
      </c>
      <c r="F839" t="s">
        <v>30</v>
      </c>
      <c r="G839" t="s">
        <v>31</v>
      </c>
      <c r="H839" t="s">
        <v>101</v>
      </c>
      <c r="I839" t="s">
        <v>102</v>
      </c>
      <c r="J839" t="s">
        <v>34</v>
      </c>
      <c r="K839" t="s">
        <v>35</v>
      </c>
      <c r="L839" t="s">
        <v>187</v>
      </c>
      <c r="O839" t="s">
        <v>54</v>
      </c>
      <c r="P839">
        <v>36.293410000000002</v>
      </c>
      <c r="Q839">
        <v>35.851199999999999</v>
      </c>
      <c r="R839">
        <v>36.737949999999998</v>
      </c>
      <c r="U839">
        <v>16397</v>
      </c>
      <c r="V839">
        <v>45179</v>
      </c>
      <c r="W839" t="s">
        <v>103</v>
      </c>
      <c r="X839" t="s">
        <v>132</v>
      </c>
      <c r="Y839" t="s">
        <v>49</v>
      </c>
      <c r="Z839" t="s">
        <v>39</v>
      </c>
      <c r="AA839">
        <v>20220000</v>
      </c>
      <c r="AC839" t="s">
        <v>128</v>
      </c>
      <c r="AD839" t="s">
        <v>40</v>
      </c>
    </row>
    <row r="840" spans="1:30">
      <c r="A840">
        <f t="shared" si="39"/>
        <v>20220000</v>
      </c>
      <c r="B840" t="str">
        <f t="shared" si="40"/>
        <v>Haringey30315Persons6 months-64 yrs</v>
      </c>
      <c r="C840" t="str">
        <f t="shared" si="41"/>
        <v>HaringeyPopulation vaccination coverage: Flu (at risk individuals)2022/23Persons6 months-64 yrs</v>
      </c>
      <c r="D840">
        <v>30315</v>
      </c>
      <c r="E840" t="s">
        <v>186</v>
      </c>
      <c r="F840" t="s">
        <v>30</v>
      </c>
      <c r="G840" t="s">
        <v>31</v>
      </c>
      <c r="H840" t="s">
        <v>116</v>
      </c>
      <c r="I840" t="s">
        <v>117</v>
      </c>
      <c r="J840" t="s">
        <v>34</v>
      </c>
      <c r="K840" t="s">
        <v>35</v>
      </c>
      <c r="L840" t="s">
        <v>187</v>
      </c>
      <c r="O840" t="s">
        <v>54</v>
      </c>
      <c r="P840">
        <v>35.846769999999999</v>
      </c>
      <c r="Q840">
        <v>35.380420000000001</v>
      </c>
      <c r="R840">
        <v>36.315809999999999</v>
      </c>
      <c r="U840">
        <v>14476</v>
      </c>
      <c r="V840">
        <v>40383</v>
      </c>
      <c r="X840" t="s">
        <v>132</v>
      </c>
      <c r="Y840" t="s">
        <v>49</v>
      </c>
      <c r="Z840" t="s">
        <v>39</v>
      </c>
      <c r="AA840">
        <v>20220000</v>
      </c>
      <c r="AC840" t="s">
        <v>128</v>
      </c>
      <c r="AD840" t="s">
        <v>40</v>
      </c>
    </row>
    <row r="841" spans="1:30">
      <c r="A841">
        <f t="shared" si="39"/>
        <v>20220000</v>
      </c>
      <c r="B841" t="str">
        <f t="shared" si="40"/>
        <v>Lambeth30315Persons6 months-64 yrs</v>
      </c>
      <c r="C841" t="str">
        <f t="shared" si="41"/>
        <v>LambethPopulation vaccination coverage: Flu (at risk individuals)2022/23Persons6 months-64 yrs</v>
      </c>
      <c r="D841">
        <v>30315</v>
      </c>
      <c r="E841" t="s">
        <v>186</v>
      </c>
      <c r="F841" t="s">
        <v>30</v>
      </c>
      <c r="G841" t="s">
        <v>31</v>
      </c>
      <c r="H841" t="s">
        <v>91</v>
      </c>
      <c r="I841" t="s">
        <v>92</v>
      </c>
      <c r="J841" t="s">
        <v>34</v>
      </c>
      <c r="K841" t="s">
        <v>35</v>
      </c>
      <c r="L841" t="s">
        <v>187</v>
      </c>
      <c r="O841" t="s">
        <v>54</v>
      </c>
      <c r="P841">
        <v>35.579700000000003</v>
      </c>
      <c r="Q841">
        <v>35.193710000000003</v>
      </c>
      <c r="R841">
        <v>35.967579999999998</v>
      </c>
      <c r="U841">
        <v>20923</v>
      </c>
      <c r="V841">
        <v>58806</v>
      </c>
      <c r="X841" t="s">
        <v>132</v>
      </c>
      <c r="Y841" t="s">
        <v>49</v>
      </c>
      <c r="Z841" t="s">
        <v>39</v>
      </c>
      <c r="AA841">
        <v>20220000</v>
      </c>
      <c r="AC841" t="s">
        <v>128</v>
      </c>
      <c r="AD841" t="s">
        <v>40</v>
      </c>
    </row>
    <row r="842" spans="1:30">
      <c r="A842">
        <f t="shared" si="39"/>
        <v>20220000</v>
      </c>
      <c r="B842" t="str">
        <f t="shared" si="40"/>
        <v>Lewisham30315Persons6 months-64 yrs</v>
      </c>
      <c r="C842" t="str">
        <f t="shared" si="41"/>
        <v>LewishamPopulation vaccination coverage: Flu (at risk individuals)2022/23Persons6 months-64 yrs</v>
      </c>
      <c r="D842">
        <v>30315</v>
      </c>
      <c r="E842" t="s">
        <v>186</v>
      </c>
      <c r="F842" t="s">
        <v>30</v>
      </c>
      <c r="G842" t="s">
        <v>31</v>
      </c>
      <c r="H842" t="s">
        <v>84</v>
      </c>
      <c r="I842" t="s">
        <v>85</v>
      </c>
      <c r="J842" t="s">
        <v>34</v>
      </c>
      <c r="K842" t="s">
        <v>35</v>
      </c>
      <c r="L842" t="s">
        <v>187</v>
      </c>
      <c r="O842" t="s">
        <v>54</v>
      </c>
      <c r="P842">
        <v>35.347479999999997</v>
      </c>
      <c r="Q842">
        <v>34.924169999999997</v>
      </c>
      <c r="R842">
        <v>35.773099999999999</v>
      </c>
      <c r="U842">
        <v>17222</v>
      </c>
      <c r="V842">
        <v>48722</v>
      </c>
      <c r="X842" t="s">
        <v>132</v>
      </c>
      <c r="Y842" t="s">
        <v>49</v>
      </c>
      <c r="Z842" t="s">
        <v>39</v>
      </c>
      <c r="AA842">
        <v>20220000</v>
      </c>
      <c r="AC842" t="s">
        <v>128</v>
      </c>
      <c r="AD842" t="s">
        <v>40</v>
      </c>
    </row>
    <row r="843" spans="1:30">
      <c r="A843">
        <f t="shared" si="39"/>
        <v>20220000</v>
      </c>
      <c r="B843" t="str">
        <f t="shared" si="40"/>
        <v>Hammersmith and Fulham30315Persons6 months-64 yrs</v>
      </c>
      <c r="C843" t="str">
        <f t="shared" si="41"/>
        <v>Hammersmith and FulhamPopulation vaccination coverage: Flu (at risk individuals)2022/23Persons6 months-64 yrs</v>
      </c>
      <c r="D843">
        <v>30315</v>
      </c>
      <c r="E843" t="s">
        <v>186</v>
      </c>
      <c r="F843" t="s">
        <v>30</v>
      </c>
      <c r="G843" t="s">
        <v>31</v>
      </c>
      <c r="H843" t="s">
        <v>66</v>
      </c>
      <c r="I843" t="s">
        <v>67</v>
      </c>
      <c r="J843" t="s">
        <v>34</v>
      </c>
      <c r="K843" t="s">
        <v>35</v>
      </c>
      <c r="L843" t="s">
        <v>187</v>
      </c>
      <c r="O843" t="s">
        <v>54</v>
      </c>
      <c r="P843">
        <v>32.6785</v>
      </c>
      <c r="Q843">
        <v>32.176690000000001</v>
      </c>
      <c r="R843">
        <v>33.18432</v>
      </c>
      <c r="U843">
        <v>10879</v>
      </c>
      <c r="V843">
        <v>33291</v>
      </c>
      <c r="X843" t="s">
        <v>131</v>
      </c>
      <c r="Y843" t="s">
        <v>49</v>
      </c>
      <c r="Z843" t="s">
        <v>39</v>
      </c>
      <c r="AA843">
        <v>20220000</v>
      </c>
      <c r="AC843" t="s">
        <v>128</v>
      </c>
      <c r="AD843" t="s">
        <v>40</v>
      </c>
    </row>
    <row r="844" spans="1:30">
      <c r="A844">
        <f t="shared" si="39"/>
        <v>20110000</v>
      </c>
      <c r="B844" t="str">
        <f t="shared" si="40"/>
        <v>Richmond91819FemaleAll ages</v>
      </c>
      <c r="C844" t="str">
        <f t="shared" si="41"/>
        <v>RichmondGP prescribed LARC excluding injections rate / 1,0002011FemaleAll ages</v>
      </c>
      <c r="D844">
        <v>91819</v>
      </c>
      <c r="E844" t="s">
        <v>188</v>
      </c>
      <c r="F844" t="s">
        <v>30</v>
      </c>
      <c r="G844" t="s">
        <v>31</v>
      </c>
      <c r="H844" t="s">
        <v>32</v>
      </c>
      <c r="I844" t="s">
        <v>33</v>
      </c>
      <c r="J844" t="s">
        <v>34</v>
      </c>
      <c r="K844" t="s">
        <v>189</v>
      </c>
      <c r="L844" t="s">
        <v>190</v>
      </c>
      <c r="O844" t="s">
        <v>191</v>
      </c>
      <c r="P844">
        <v>27.24</v>
      </c>
      <c r="Q844">
        <v>25.6594524383544</v>
      </c>
      <c r="R844">
        <v>28.8876953125</v>
      </c>
      <c r="U844">
        <v>1111</v>
      </c>
      <c r="V844">
        <v>40789</v>
      </c>
      <c r="Y844" t="s">
        <v>169</v>
      </c>
      <c r="Z844" t="s">
        <v>39</v>
      </c>
      <c r="AA844">
        <v>20110000</v>
      </c>
      <c r="AD844" t="s">
        <v>40</v>
      </c>
    </row>
    <row r="845" spans="1:30">
      <c r="A845">
        <f t="shared" si="39"/>
        <v>20120000</v>
      </c>
      <c r="B845" t="str">
        <f t="shared" si="40"/>
        <v>Richmond91819FemaleAll ages</v>
      </c>
      <c r="C845" t="str">
        <f t="shared" si="41"/>
        <v>RichmondGP prescribed LARC excluding injections rate / 1,0002012FemaleAll ages</v>
      </c>
      <c r="D845">
        <v>91819</v>
      </c>
      <c r="E845" t="s">
        <v>188</v>
      </c>
      <c r="F845" t="s">
        <v>30</v>
      </c>
      <c r="G845" t="s">
        <v>31</v>
      </c>
      <c r="H845" t="s">
        <v>32</v>
      </c>
      <c r="I845" t="s">
        <v>33</v>
      </c>
      <c r="J845" t="s">
        <v>34</v>
      </c>
      <c r="K845" t="s">
        <v>189</v>
      </c>
      <c r="L845" t="s">
        <v>190</v>
      </c>
      <c r="O845" t="s">
        <v>192</v>
      </c>
      <c r="P845">
        <v>28.04</v>
      </c>
      <c r="Q845">
        <v>26.429080963134702</v>
      </c>
      <c r="R845">
        <v>29.717962265014599</v>
      </c>
      <c r="U845">
        <v>1134</v>
      </c>
      <c r="V845">
        <v>40446</v>
      </c>
      <c r="Y845" t="s">
        <v>169</v>
      </c>
      <c r="Z845" t="s">
        <v>39</v>
      </c>
      <c r="AA845">
        <v>20120000</v>
      </c>
      <c r="AD845" t="s">
        <v>40</v>
      </c>
    </row>
    <row r="846" spans="1:30">
      <c r="A846">
        <f t="shared" si="39"/>
        <v>20130000</v>
      </c>
      <c r="B846" t="str">
        <f t="shared" si="40"/>
        <v>Richmond91819FemaleAll ages</v>
      </c>
      <c r="C846" t="str">
        <f t="shared" si="41"/>
        <v>RichmondGP prescribed LARC excluding injections rate / 1,0002013FemaleAll ages</v>
      </c>
      <c r="D846">
        <v>91819</v>
      </c>
      <c r="E846" t="s">
        <v>188</v>
      </c>
      <c r="F846" t="s">
        <v>30</v>
      </c>
      <c r="G846" t="s">
        <v>31</v>
      </c>
      <c r="H846" t="s">
        <v>32</v>
      </c>
      <c r="I846" t="s">
        <v>33</v>
      </c>
      <c r="J846" t="s">
        <v>34</v>
      </c>
      <c r="K846" t="s">
        <v>189</v>
      </c>
      <c r="L846" t="s">
        <v>190</v>
      </c>
      <c r="O846" t="s">
        <v>193</v>
      </c>
      <c r="P846">
        <v>27.09</v>
      </c>
      <c r="Q846">
        <v>25.505723953246999</v>
      </c>
      <c r="R846">
        <v>28.741176605224599</v>
      </c>
      <c r="U846">
        <v>1094</v>
      </c>
      <c r="V846">
        <v>40388</v>
      </c>
      <c r="Y846" t="s">
        <v>169</v>
      </c>
      <c r="Z846" t="s">
        <v>39</v>
      </c>
      <c r="AA846">
        <v>20130000</v>
      </c>
      <c r="AD846" t="s">
        <v>40</v>
      </c>
    </row>
    <row r="847" spans="1:30">
      <c r="A847">
        <f t="shared" si="39"/>
        <v>20140000</v>
      </c>
      <c r="B847" t="str">
        <f t="shared" si="40"/>
        <v>Richmond91819FemaleAll ages</v>
      </c>
      <c r="C847" t="str">
        <f t="shared" si="41"/>
        <v>RichmondGP prescribed LARC excluding injections rate / 1,0002014FemaleAll ages</v>
      </c>
      <c r="D847">
        <v>91819</v>
      </c>
      <c r="E847" t="s">
        <v>188</v>
      </c>
      <c r="F847" t="s">
        <v>30</v>
      </c>
      <c r="G847" t="s">
        <v>31</v>
      </c>
      <c r="H847" t="s">
        <v>32</v>
      </c>
      <c r="I847" t="s">
        <v>33</v>
      </c>
      <c r="J847" t="s">
        <v>34</v>
      </c>
      <c r="K847" t="s">
        <v>189</v>
      </c>
      <c r="L847" t="s">
        <v>190</v>
      </c>
      <c r="O847" t="s">
        <v>194</v>
      </c>
      <c r="P847">
        <v>30.08</v>
      </c>
      <c r="Q847">
        <v>28.414371490478501</v>
      </c>
      <c r="R847">
        <v>31.824069976806602</v>
      </c>
      <c r="U847">
        <v>1214</v>
      </c>
      <c r="V847">
        <v>40355</v>
      </c>
      <c r="Y847" t="s">
        <v>169</v>
      </c>
      <c r="Z847" t="s">
        <v>39</v>
      </c>
      <c r="AA847">
        <v>20140000</v>
      </c>
      <c r="AD847" t="s">
        <v>40</v>
      </c>
    </row>
    <row r="848" spans="1:30">
      <c r="A848">
        <f t="shared" si="39"/>
        <v>20150000</v>
      </c>
      <c r="B848" t="str">
        <f t="shared" si="40"/>
        <v>Richmond91819FemaleAll ages</v>
      </c>
      <c r="C848" t="str">
        <f t="shared" si="41"/>
        <v>RichmondGP prescribed LARC excluding injections rate / 1,0002015FemaleAll ages</v>
      </c>
      <c r="D848">
        <v>91819</v>
      </c>
      <c r="E848" t="s">
        <v>188</v>
      </c>
      <c r="F848" t="s">
        <v>30</v>
      </c>
      <c r="G848" t="s">
        <v>31</v>
      </c>
      <c r="H848" t="s">
        <v>32</v>
      </c>
      <c r="I848" t="s">
        <v>33</v>
      </c>
      <c r="J848" t="s">
        <v>34</v>
      </c>
      <c r="K848" t="s">
        <v>189</v>
      </c>
      <c r="L848" t="s">
        <v>190</v>
      </c>
      <c r="O848" t="s">
        <v>195</v>
      </c>
      <c r="P848">
        <v>28.33</v>
      </c>
      <c r="Q848">
        <v>26.705488702582301</v>
      </c>
      <c r="R848">
        <v>30.030357610458999</v>
      </c>
      <c r="U848">
        <v>1133</v>
      </c>
      <c r="V848">
        <v>39991</v>
      </c>
      <c r="Y848" t="s">
        <v>42</v>
      </c>
      <c r="Z848" t="s">
        <v>39</v>
      </c>
      <c r="AA848">
        <v>20150000</v>
      </c>
      <c r="AD848" t="s">
        <v>40</v>
      </c>
    </row>
    <row r="849" spans="1:30">
      <c r="A849">
        <f t="shared" si="39"/>
        <v>20160000</v>
      </c>
      <c r="B849" t="str">
        <f t="shared" si="40"/>
        <v>Richmond91819FemaleAll ages</v>
      </c>
      <c r="C849" t="str">
        <f t="shared" si="41"/>
        <v>RichmondGP prescribed LARC excluding injections rate / 1,0002016FemaleAll ages</v>
      </c>
      <c r="D849">
        <v>91819</v>
      </c>
      <c r="E849" t="s">
        <v>188</v>
      </c>
      <c r="F849" t="s">
        <v>30</v>
      </c>
      <c r="G849" t="s">
        <v>31</v>
      </c>
      <c r="H849" t="s">
        <v>32</v>
      </c>
      <c r="I849" t="s">
        <v>33</v>
      </c>
      <c r="J849" t="s">
        <v>34</v>
      </c>
      <c r="K849" t="s">
        <v>189</v>
      </c>
      <c r="L849" t="s">
        <v>190</v>
      </c>
      <c r="O849" t="s">
        <v>196</v>
      </c>
      <c r="P849">
        <v>25.04</v>
      </c>
      <c r="Q849">
        <v>23.5700008053239</v>
      </c>
      <c r="R849">
        <v>26.6872429598236</v>
      </c>
      <c r="S849">
        <v>22.725210208702698</v>
      </c>
      <c r="T849">
        <v>27.626817189534201</v>
      </c>
      <c r="U849">
        <v>1010</v>
      </c>
      <c r="V849">
        <v>40331</v>
      </c>
      <c r="Y849" t="s">
        <v>169</v>
      </c>
      <c r="Z849" t="s">
        <v>39</v>
      </c>
      <c r="AA849">
        <v>20160000</v>
      </c>
      <c r="AD849" t="s">
        <v>40</v>
      </c>
    </row>
    <row r="850" spans="1:30">
      <c r="A850">
        <f t="shared" si="39"/>
        <v>20170000</v>
      </c>
      <c r="B850" t="str">
        <f t="shared" si="40"/>
        <v>Richmond91819FemaleAll ages</v>
      </c>
      <c r="C850" t="str">
        <f t="shared" si="41"/>
        <v>RichmondGP prescribed LARC excluding injections rate / 1,0002017FemaleAll ages</v>
      </c>
      <c r="D850">
        <v>91819</v>
      </c>
      <c r="E850" t="s">
        <v>188</v>
      </c>
      <c r="F850" t="s">
        <v>30</v>
      </c>
      <c r="G850" t="s">
        <v>31</v>
      </c>
      <c r="H850" t="s">
        <v>32</v>
      </c>
      <c r="I850" t="s">
        <v>33</v>
      </c>
      <c r="J850" t="s">
        <v>34</v>
      </c>
      <c r="K850" t="s">
        <v>189</v>
      </c>
      <c r="L850" t="s">
        <v>190</v>
      </c>
      <c r="O850" t="s">
        <v>164</v>
      </c>
      <c r="P850">
        <v>25.79</v>
      </c>
      <c r="Q850">
        <v>24.2565064518312</v>
      </c>
      <c r="R850">
        <v>27.441012739527299</v>
      </c>
      <c r="S850">
        <v>23.393114189126798</v>
      </c>
      <c r="T850">
        <v>28.400573536038401</v>
      </c>
      <c r="U850">
        <v>1025</v>
      </c>
      <c r="V850">
        <v>39749</v>
      </c>
      <c r="Y850" t="s">
        <v>169</v>
      </c>
      <c r="Z850" t="s">
        <v>39</v>
      </c>
      <c r="AA850">
        <v>20170000</v>
      </c>
      <c r="AD850" t="s">
        <v>40</v>
      </c>
    </row>
    <row r="851" spans="1:30">
      <c r="A851">
        <f t="shared" si="39"/>
        <v>20180000</v>
      </c>
      <c r="B851" t="str">
        <f t="shared" si="40"/>
        <v>Richmond91819FemaleAll ages</v>
      </c>
      <c r="C851" t="str">
        <f t="shared" si="41"/>
        <v>RichmondGP prescribed LARC excluding injections rate / 1,0002018FemaleAll ages</v>
      </c>
      <c r="D851">
        <v>91819</v>
      </c>
      <c r="E851" t="s">
        <v>188</v>
      </c>
      <c r="F851" t="s">
        <v>30</v>
      </c>
      <c r="G851" t="s">
        <v>31</v>
      </c>
      <c r="H851" t="s">
        <v>32</v>
      </c>
      <c r="I851" t="s">
        <v>33</v>
      </c>
      <c r="J851" t="s">
        <v>34</v>
      </c>
      <c r="K851" t="s">
        <v>189</v>
      </c>
      <c r="L851" t="s">
        <v>190</v>
      </c>
      <c r="O851" t="s">
        <v>165</v>
      </c>
      <c r="P851">
        <v>29.86</v>
      </c>
      <c r="Q851">
        <v>28.131265967940099</v>
      </c>
      <c r="R851">
        <v>31.5694008447797</v>
      </c>
      <c r="S851">
        <v>27.1953253440462</v>
      </c>
      <c r="T851">
        <v>32.602469807025898</v>
      </c>
      <c r="U851">
        <v>1175</v>
      </c>
      <c r="V851">
        <v>39345</v>
      </c>
      <c r="Y851" t="s">
        <v>42</v>
      </c>
      <c r="Z851" t="s">
        <v>39</v>
      </c>
      <c r="AA851">
        <v>20180000</v>
      </c>
      <c r="AD851" t="s">
        <v>40</v>
      </c>
    </row>
    <row r="852" spans="1:30">
      <c r="A852">
        <f t="shared" si="39"/>
        <v>20190000</v>
      </c>
      <c r="B852" t="str">
        <f t="shared" si="40"/>
        <v>Richmond91819FemaleAll ages</v>
      </c>
      <c r="C852" t="str">
        <f t="shared" si="41"/>
        <v>RichmondGP prescribed LARC excluding injections rate / 1,0002019FemaleAll ages</v>
      </c>
      <c r="D852">
        <v>91819</v>
      </c>
      <c r="E852" t="s">
        <v>188</v>
      </c>
      <c r="F852" t="s">
        <v>30</v>
      </c>
      <c r="G852" t="s">
        <v>31</v>
      </c>
      <c r="H852" t="s">
        <v>32</v>
      </c>
      <c r="I852" t="s">
        <v>33</v>
      </c>
      <c r="J852" t="s">
        <v>34</v>
      </c>
      <c r="K852" t="s">
        <v>189</v>
      </c>
      <c r="L852" t="s">
        <v>190</v>
      </c>
      <c r="O852" t="s">
        <v>166</v>
      </c>
      <c r="P852">
        <v>30.97</v>
      </c>
      <c r="Q852">
        <v>29.192599453226102</v>
      </c>
      <c r="R852">
        <v>32.712737615207701</v>
      </c>
      <c r="S852">
        <v>28.233632808384101</v>
      </c>
      <c r="T852">
        <v>33.769905807125603</v>
      </c>
      <c r="U852">
        <v>1205</v>
      </c>
      <c r="V852">
        <v>38913</v>
      </c>
      <c r="Y852" t="s">
        <v>168</v>
      </c>
      <c r="Z852" t="s">
        <v>39</v>
      </c>
      <c r="AA852">
        <v>20190000</v>
      </c>
      <c r="AD852" t="s">
        <v>40</v>
      </c>
    </row>
    <row r="853" spans="1:30">
      <c r="A853">
        <f t="shared" si="39"/>
        <v>20200000</v>
      </c>
      <c r="B853" t="str">
        <f t="shared" si="40"/>
        <v>Richmond91819FemaleAll ages</v>
      </c>
      <c r="C853" t="str">
        <f t="shared" si="41"/>
        <v>RichmondGP prescribed LARC excluding injections rate / 1,0002020FemaleAll ages</v>
      </c>
      <c r="D853">
        <v>91819</v>
      </c>
      <c r="E853" t="s">
        <v>188</v>
      </c>
      <c r="F853" t="s">
        <v>30</v>
      </c>
      <c r="G853" t="s">
        <v>31</v>
      </c>
      <c r="H853" t="s">
        <v>32</v>
      </c>
      <c r="I853" t="s">
        <v>33</v>
      </c>
      <c r="J853" t="s">
        <v>34</v>
      </c>
      <c r="K853" t="s">
        <v>189</v>
      </c>
      <c r="L853" t="s">
        <v>190</v>
      </c>
      <c r="O853" t="s">
        <v>167</v>
      </c>
      <c r="P853">
        <v>19.75</v>
      </c>
      <c r="Q853">
        <v>18.399518605749002</v>
      </c>
      <c r="R853">
        <v>21.2368379523231</v>
      </c>
      <c r="S853">
        <v>17.638001877268199</v>
      </c>
      <c r="T853">
        <v>22.0977827295366</v>
      </c>
      <c r="U853">
        <v>760</v>
      </c>
      <c r="V853">
        <v>38473</v>
      </c>
      <c r="Y853" t="s">
        <v>42</v>
      </c>
      <c r="Z853" t="s">
        <v>39</v>
      </c>
      <c r="AA853">
        <v>20200000</v>
      </c>
      <c r="AD853" t="s">
        <v>40</v>
      </c>
    </row>
    <row r="854" spans="1:30">
      <c r="A854">
        <f t="shared" si="39"/>
        <v>20210000</v>
      </c>
      <c r="B854" t="str">
        <f t="shared" si="40"/>
        <v>Richmond91819FemaleAll ages</v>
      </c>
      <c r="C854" t="str">
        <f t="shared" si="41"/>
        <v>RichmondGP prescribed LARC excluding injections rate / 1,0002021FemaleAll ages</v>
      </c>
      <c r="D854">
        <v>91819</v>
      </c>
      <c r="E854" t="s">
        <v>188</v>
      </c>
      <c r="F854" t="s">
        <v>30</v>
      </c>
      <c r="G854" t="s">
        <v>31</v>
      </c>
      <c r="H854" t="s">
        <v>32</v>
      </c>
      <c r="I854" t="s">
        <v>33</v>
      </c>
      <c r="J854" t="s">
        <v>34</v>
      </c>
      <c r="K854" t="s">
        <v>189</v>
      </c>
      <c r="L854" t="s">
        <v>190</v>
      </c>
      <c r="O854" t="s">
        <v>171</v>
      </c>
      <c r="P854">
        <v>26.26</v>
      </c>
      <c r="Q854">
        <v>24.6155252566078</v>
      </c>
      <c r="R854">
        <v>27.9294359137028</v>
      </c>
      <c r="S854">
        <v>23.7183829432004</v>
      </c>
      <c r="T854">
        <v>28.9290193668519</v>
      </c>
      <c r="U854">
        <v>980</v>
      </c>
      <c r="V854">
        <v>37319</v>
      </c>
      <c r="Y854" t="s">
        <v>42</v>
      </c>
      <c r="Z854" t="s">
        <v>39</v>
      </c>
      <c r="AA854">
        <v>20210000</v>
      </c>
      <c r="AD854" t="s">
        <v>40</v>
      </c>
    </row>
    <row r="855" spans="1:30">
      <c r="A855">
        <f t="shared" si="39"/>
        <v>20110000</v>
      </c>
      <c r="B855" t="str">
        <f t="shared" si="40"/>
        <v>England91819FemaleAll ages</v>
      </c>
      <c r="C855" t="str">
        <f t="shared" si="41"/>
        <v>EnglandGP prescribed LARC excluding injections rate / 1,0002011FemaleAll ages</v>
      </c>
      <c r="D855">
        <v>91819</v>
      </c>
      <c r="E855" t="s">
        <v>188</v>
      </c>
      <c r="F855" t="s">
        <v>30</v>
      </c>
      <c r="G855" t="s">
        <v>31</v>
      </c>
      <c r="H855" t="s">
        <v>30</v>
      </c>
      <c r="I855" t="s">
        <v>31</v>
      </c>
      <c r="J855" t="s">
        <v>31</v>
      </c>
      <c r="K855" t="s">
        <v>189</v>
      </c>
      <c r="L855" t="s">
        <v>190</v>
      </c>
      <c r="O855" t="s">
        <v>191</v>
      </c>
      <c r="P855">
        <v>29.21</v>
      </c>
      <c r="Q855">
        <v>29.108535766601499</v>
      </c>
      <c r="R855">
        <v>29.3131999969482</v>
      </c>
      <c r="U855">
        <v>313296</v>
      </c>
      <c r="V855">
        <v>10725373</v>
      </c>
      <c r="Y855" t="s">
        <v>42</v>
      </c>
      <c r="Z855" t="s">
        <v>39</v>
      </c>
      <c r="AA855">
        <v>20110000</v>
      </c>
      <c r="AD855" t="s">
        <v>40</v>
      </c>
    </row>
    <row r="856" spans="1:30">
      <c r="A856">
        <f t="shared" si="39"/>
        <v>20120000</v>
      </c>
      <c r="B856" t="str">
        <f t="shared" si="40"/>
        <v>England91819FemaleAll ages</v>
      </c>
      <c r="C856" t="str">
        <f t="shared" si="41"/>
        <v>EnglandGP prescribed LARC excluding injections rate / 1,0002012FemaleAll ages</v>
      </c>
      <c r="D856">
        <v>91819</v>
      </c>
      <c r="E856" t="s">
        <v>188</v>
      </c>
      <c r="F856" t="s">
        <v>30</v>
      </c>
      <c r="G856" t="s">
        <v>31</v>
      </c>
      <c r="H856" t="s">
        <v>30</v>
      </c>
      <c r="I856" t="s">
        <v>31</v>
      </c>
      <c r="J856" t="s">
        <v>31</v>
      </c>
      <c r="K856" t="s">
        <v>189</v>
      </c>
      <c r="L856" t="s">
        <v>190</v>
      </c>
      <c r="O856" t="s">
        <v>192</v>
      </c>
      <c r="P856">
        <v>30.36</v>
      </c>
      <c r="Q856">
        <v>30.259670257568299</v>
      </c>
      <c r="R856">
        <v>30.468683242797798</v>
      </c>
      <c r="U856">
        <v>324577</v>
      </c>
      <c r="V856">
        <v>10689519</v>
      </c>
      <c r="Y856" t="s">
        <v>42</v>
      </c>
      <c r="Z856" t="s">
        <v>39</v>
      </c>
      <c r="AA856">
        <v>20120000</v>
      </c>
      <c r="AD856" t="s">
        <v>40</v>
      </c>
    </row>
    <row r="857" spans="1:30">
      <c r="A857">
        <f t="shared" si="39"/>
        <v>20130000</v>
      </c>
      <c r="B857" t="str">
        <f t="shared" si="40"/>
        <v>England91819FemaleAll ages</v>
      </c>
      <c r="C857" t="str">
        <f t="shared" si="41"/>
        <v>EnglandGP prescribed LARC excluding injections rate / 1,0002013FemaleAll ages</v>
      </c>
      <c r="D857">
        <v>91819</v>
      </c>
      <c r="E857" t="s">
        <v>188</v>
      </c>
      <c r="F857" t="s">
        <v>30</v>
      </c>
      <c r="G857" t="s">
        <v>31</v>
      </c>
      <c r="H857" t="s">
        <v>30</v>
      </c>
      <c r="I857" t="s">
        <v>31</v>
      </c>
      <c r="J857" t="s">
        <v>31</v>
      </c>
      <c r="K857" t="s">
        <v>189</v>
      </c>
      <c r="L857" t="s">
        <v>190</v>
      </c>
      <c r="O857" t="s">
        <v>193</v>
      </c>
      <c r="P857">
        <v>31.3</v>
      </c>
      <c r="Q857">
        <v>31.1919860839843</v>
      </c>
      <c r="R857">
        <v>31.404546737670898</v>
      </c>
      <c r="U857">
        <v>333434</v>
      </c>
      <c r="V857">
        <v>10653480</v>
      </c>
      <c r="Y857" t="s">
        <v>42</v>
      </c>
      <c r="Z857" t="s">
        <v>39</v>
      </c>
      <c r="AA857">
        <v>20130000</v>
      </c>
      <c r="AD857" t="s">
        <v>40</v>
      </c>
    </row>
    <row r="858" spans="1:30">
      <c r="A858">
        <f t="shared" si="39"/>
        <v>20140000</v>
      </c>
      <c r="B858" t="str">
        <f t="shared" si="40"/>
        <v>England91819FemaleAll ages</v>
      </c>
      <c r="C858" t="str">
        <f t="shared" si="41"/>
        <v>EnglandGP prescribed LARC excluding injections rate / 1,0002014FemaleAll ages</v>
      </c>
      <c r="D858">
        <v>91819</v>
      </c>
      <c r="E858" t="s">
        <v>188</v>
      </c>
      <c r="F858" t="s">
        <v>30</v>
      </c>
      <c r="G858" t="s">
        <v>31</v>
      </c>
      <c r="H858" t="s">
        <v>30</v>
      </c>
      <c r="I858" t="s">
        <v>31</v>
      </c>
      <c r="J858" t="s">
        <v>31</v>
      </c>
      <c r="K858" t="s">
        <v>189</v>
      </c>
      <c r="L858" t="s">
        <v>190</v>
      </c>
      <c r="O858" t="s">
        <v>194</v>
      </c>
      <c r="P858">
        <v>32.340000000000003</v>
      </c>
      <c r="Q858">
        <v>32.2349243164062</v>
      </c>
      <c r="R858">
        <v>32.451225280761697</v>
      </c>
      <c r="U858">
        <v>343855</v>
      </c>
      <c r="V858">
        <v>10631532</v>
      </c>
      <c r="Y858" t="s">
        <v>42</v>
      </c>
      <c r="Z858" t="s">
        <v>39</v>
      </c>
      <c r="AA858">
        <v>20140000</v>
      </c>
      <c r="AD858" t="s">
        <v>40</v>
      </c>
    </row>
    <row r="859" spans="1:30">
      <c r="A859">
        <f t="shared" si="39"/>
        <v>20150000</v>
      </c>
      <c r="B859" t="str">
        <f t="shared" si="40"/>
        <v>England91819FemaleAll ages</v>
      </c>
      <c r="C859" t="str">
        <f t="shared" si="41"/>
        <v>EnglandGP prescribed LARC excluding injections rate / 1,0002015FemaleAll ages</v>
      </c>
      <c r="D859">
        <v>91819</v>
      </c>
      <c r="E859" t="s">
        <v>188</v>
      </c>
      <c r="F859" t="s">
        <v>30</v>
      </c>
      <c r="G859" t="s">
        <v>31</v>
      </c>
      <c r="H859" t="s">
        <v>30</v>
      </c>
      <c r="I859" t="s">
        <v>31</v>
      </c>
      <c r="J859" t="s">
        <v>31</v>
      </c>
      <c r="K859" t="s">
        <v>189</v>
      </c>
      <c r="L859" t="s">
        <v>190</v>
      </c>
      <c r="O859" t="s">
        <v>195</v>
      </c>
      <c r="P859">
        <v>29.85</v>
      </c>
      <c r="Q859">
        <v>29.746216300766999</v>
      </c>
      <c r="R859">
        <v>29.9539851254012</v>
      </c>
      <c r="U859">
        <v>317451</v>
      </c>
      <c r="V859">
        <v>10634887</v>
      </c>
      <c r="Y859" t="s">
        <v>42</v>
      </c>
      <c r="Z859" t="s">
        <v>39</v>
      </c>
      <c r="AA859">
        <v>20150000</v>
      </c>
      <c r="AD859" t="s">
        <v>40</v>
      </c>
    </row>
    <row r="860" spans="1:30">
      <c r="A860">
        <f t="shared" si="39"/>
        <v>20160000</v>
      </c>
      <c r="B860" t="str">
        <f t="shared" si="40"/>
        <v>England91819FemaleAll ages</v>
      </c>
      <c r="C860" t="str">
        <f t="shared" si="41"/>
        <v>EnglandGP prescribed LARC excluding injections rate / 1,0002016FemaleAll ages</v>
      </c>
      <c r="D860">
        <v>91819</v>
      </c>
      <c r="E860" t="s">
        <v>188</v>
      </c>
      <c r="F860" t="s">
        <v>30</v>
      </c>
      <c r="G860" t="s">
        <v>31</v>
      </c>
      <c r="H860" t="s">
        <v>30</v>
      </c>
      <c r="I860" t="s">
        <v>31</v>
      </c>
      <c r="J860" t="s">
        <v>31</v>
      </c>
      <c r="K860" t="s">
        <v>189</v>
      </c>
      <c r="L860" t="s">
        <v>190</v>
      </c>
      <c r="O860" t="s">
        <v>196</v>
      </c>
      <c r="P860">
        <v>28.25</v>
      </c>
      <c r="Q860">
        <v>28.149072435014698</v>
      </c>
      <c r="R860">
        <v>28.349392946543901</v>
      </c>
      <c r="S860">
        <v>28.091514512308802</v>
      </c>
      <c r="T860">
        <v>28.4073024329434</v>
      </c>
      <c r="U860">
        <v>305855</v>
      </c>
      <c r="V860">
        <v>10827071</v>
      </c>
      <c r="Y860" t="s">
        <v>42</v>
      </c>
      <c r="Z860" t="s">
        <v>39</v>
      </c>
      <c r="AA860">
        <v>20160000</v>
      </c>
      <c r="AD860" t="s">
        <v>40</v>
      </c>
    </row>
    <row r="861" spans="1:30">
      <c r="A861">
        <f t="shared" si="39"/>
        <v>20170000</v>
      </c>
      <c r="B861" t="str">
        <f t="shared" si="40"/>
        <v>England91819FemaleAll ages</v>
      </c>
      <c r="C861" t="str">
        <f t="shared" si="41"/>
        <v>EnglandGP prescribed LARC excluding injections rate / 1,0002017FemaleAll ages</v>
      </c>
      <c r="D861">
        <v>91819</v>
      </c>
      <c r="E861" t="s">
        <v>188</v>
      </c>
      <c r="F861" t="s">
        <v>30</v>
      </c>
      <c r="G861" t="s">
        <v>31</v>
      </c>
      <c r="H861" t="s">
        <v>30</v>
      </c>
      <c r="I861" t="s">
        <v>31</v>
      </c>
      <c r="J861" t="s">
        <v>31</v>
      </c>
      <c r="K861" t="s">
        <v>189</v>
      </c>
      <c r="L861" t="s">
        <v>190</v>
      </c>
      <c r="O861" t="s">
        <v>164</v>
      </c>
      <c r="P861">
        <v>28.52</v>
      </c>
      <c r="Q861">
        <v>28.4150228317238</v>
      </c>
      <c r="R861">
        <v>28.616276011819501</v>
      </c>
      <c r="S861">
        <v>28.357195965874599</v>
      </c>
      <c r="T861">
        <v>28.6744544084819</v>
      </c>
      <c r="U861">
        <v>308768</v>
      </c>
      <c r="V861">
        <v>10828070</v>
      </c>
      <c r="Y861" t="s">
        <v>42</v>
      </c>
      <c r="Z861" t="s">
        <v>39</v>
      </c>
      <c r="AA861">
        <v>20170000</v>
      </c>
      <c r="AD861" t="s">
        <v>40</v>
      </c>
    </row>
    <row r="862" spans="1:30">
      <c r="A862">
        <f t="shared" si="39"/>
        <v>20180000</v>
      </c>
      <c r="B862" t="str">
        <f t="shared" si="40"/>
        <v>England91819FemaleAll ages</v>
      </c>
      <c r="C862" t="str">
        <f t="shared" si="41"/>
        <v>EnglandGP prescribed LARC excluding injections rate / 1,0002018FemaleAll ages</v>
      </c>
      <c r="D862">
        <v>91819</v>
      </c>
      <c r="E862" t="s">
        <v>188</v>
      </c>
      <c r="F862" t="s">
        <v>30</v>
      </c>
      <c r="G862" t="s">
        <v>31</v>
      </c>
      <c r="H862" t="s">
        <v>30</v>
      </c>
      <c r="I862" t="s">
        <v>31</v>
      </c>
      <c r="J862" t="s">
        <v>31</v>
      </c>
      <c r="K862" t="s">
        <v>189</v>
      </c>
      <c r="L862" t="s">
        <v>190</v>
      </c>
      <c r="O862" t="s">
        <v>165</v>
      </c>
      <c r="P862">
        <v>28.37</v>
      </c>
      <c r="Q862">
        <v>28.271164183954099</v>
      </c>
      <c r="R862">
        <v>28.471589179883299</v>
      </c>
      <c r="S862">
        <v>28.213575474475299</v>
      </c>
      <c r="T862">
        <v>28.529528305625298</v>
      </c>
      <c r="U862">
        <v>308183</v>
      </c>
      <c r="V862">
        <v>10862513</v>
      </c>
      <c r="Y862" t="s">
        <v>42</v>
      </c>
      <c r="Z862" t="s">
        <v>39</v>
      </c>
      <c r="AA862">
        <v>20180000</v>
      </c>
      <c r="AD862" t="s">
        <v>40</v>
      </c>
    </row>
    <row r="863" spans="1:30">
      <c r="A863">
        <f t="shared" si="39"/>
        <v>20190000</v>
      </c>
      <c r="B863" t="str">
        <f t="shared" si="40"/>
        <v>England91819FemaleAll ages</v>
      </c>
      <c r="C863" t="str">
        <f t="shared" si="41"/>
        <v>EnglandGP prescribed LARC excluding injections rate / 1,0002019FemaleAll ages</v>
      </c>
      <c r="D863">
        <v>91819</v>
      </c>
      <c r="E863" t="s">
        <v>188</v>
      </c>
      <c r="F863" t="s">
        <v>30</v>
      </c>
      <c r="G863" t="s">
        <v>31</v>
      </c>
      <c r="H863" t="s">
        <v>30</v>
      </c>
      <c r="I863" t="s">
        <v>31</v>
      </c>
      <c r="J863" t="s">
        <v>31</v>
      </c>
      <c r="K863" t="s">
        <v>189</v>
      </c>
      <c r="L863" t="s">
        <v>190</v>
      </c>
      <c r="O863" t="s">
        <v>166</v>
      </c>
      <c r="P863">
        <v>29.05</v>
      </c>
      <c r="Q863">
        <v>28.951656646513602</v>
      </c>
      <c r="R863">
        <v>29.153946082516502</v>
      </c>
      <c r="S863">
        <v>28.893529300762498</v>
      </c>
      <c r="T863">
        <v>29.2124220249997</v>
      </c>
      <c r="U863">
        <v>317231</v>
      </c>
      <c r="V863">
        <v>10919169</v>
      </c>
      <c r="Y863" t="s">
        <v>42</v>
      </c>
      <c r="Z863" t="s">
        <v>39</v>
      </c>
      <c r="AA863">
        <v>20190000</v>
      </c>
      <c r="AD863" t="s">
        <v>40</v>
      </c>
    </row>
    <row r="864" spans="1:30">
      <c r="A864">
        <f t="shared" si="39"/>
        <v>20200000</v>
      </c>
      <c r="B864" t="str">
        <f t="shared" si="40"/>
        <v>England91819FemaleAll ages</v>
      </c>
      <c r="C864" t="str">
        <f t="shared" si="41"/>
        <v>EnglandGP prescribed LARC excluding injections rate / 1,0002020FemaleAll ages</v>
      </c>
      <c r="D864">
        <v>91819</v>
      </c>
      <c r="E864" t="s">
        <v>188</v>
      </c>
      <c r="F864" t="s">
        <v>30</v>
      </c>
      <c r="G864" t="s">
        <v>31</v>
      </c>
      <c r="H864" t="s">
        <v>30</v>
      </c>
      <c r="I864" t="s">
        <v>31</v>
      </c>
      <c r="J864" t="s">
        <v>31</v>
      </c>
      <c r="K864" t="s">
        <v>189</v>
      </c>
      <c r="L864" t="s">
        <v>190</v>
      </c>
      <c r="O864" t="s">
        <v>167</v>
      </c>
      <c r="P864">
        <v>20.440000000000001</v>
      </c>
      <c r="Q864">
        <v>20.358512879345898</v>
      </c>
      <c r="R864">
        <v>20.528101236970102</v>
      </c>
      <c r="S864">
        <v>20.309814246765701</v>
      </c>
      <c r="T864">
        <v>20.577148008876399</v>
      </c>
      <c r="U864">
        <v>223527</v>
      </c>
      <c r="V864">
        <v>10934065</v>
      </c>
      <c r="Y864" t="s">
        <v>42</v>
      </c>
      <c r="Z864" t="s">
        <v>39</v>
      </c>
      <c r="AA864">
        <v>20200000</v>
      </c>
      <c r="AD864" t="s">
        <v>40</v>
      </c>
    </row>
    <row r="865" spans="1:30">
      <c r="A865">
        <f t="shared" si="39"/>
        <v>20210000</v>
      </c>
      <c r="B865" t="str">
        <f t="shared" si="40"/>
        <v>England91819FemaleAll ages</v>
      </c>
      <c r="C865" t="str">
        <f t="shared" si="41"/>
        <v>EnglandGP prescribed LARC excluding injections rate / 1,0002021FemaleAll ages</v>
      </c>
      <c r="D865">
        <v>91819</v>
      </c>
      <c r="E865" t="s">
        <v>188</v>
      </c>
      <c r="F865" t="s">
        <v>30</v>
      </c>
      <c r="G865" t="s">
        <v>31</v>
      </c>
      <c r="H865" t="s">
        <v>30</v>
      </c>
      <c r="I865" t="s">
        <v>31</v>
      </c>
      <c r="J865" t="s">
        <v>31</v>
      </c>
      <c r="K865" t="s">
        <v>189</v>
      </c>
      <c r="L865" t="s">
        <v>190</v>
      </c>
      <c r="O865" t="s">
        <v>171</v>
      </c>
      <c r="P865">
        <v>25.72</v>
      </c>
      <c r="Q865">
        <v>25.625167818880598</v>
      </c>
      <c r="R865">
        <v>25.814825102177199</v>
      </c>
      <c r="S865">
        <v>25.570681379685201</v>
      </c>
      <c r="T865">
        <v>25.869657653471499</v>
      </c>
      <c r="U865">
        <v>282860</v>
      </c>
      <c r="V865">
        <v>10997725</v>
      </c>
      <c r="Y865" t="s">
        <v>42</v>
      </c>
      <c r="Z865" t="s">
        <v>39</v>
      </c>
      <c r="AA865">
        <v>20210000</v>
      </c>
      <c r="AD865" t="s">
        <v>40</v>
      </c>
    </row>
    <row r="866" spans="1:30">
      <c r="A866">
        <f t="shared" si="39"/>
        <v>20220000</v>
      </c>
      <c r="B866" t="str">
        <f t="shared" si="40"/>
        <v>England91819FemaleAll ages</v>
      </c>
      <c r="C866" t="str">
        <f t="shared" si="41"/>
        <v>EnglandGP prescribed LARC excluding injections rate / 1,0002022FemaleAll ages</v>
      </c>
      <c r="D866">
        <v>91819</v>
      </c>
      <c r="E866" t="s">
        <v>188</v>
      </c>
      <c r="F866" t="s">
        <v>30</v>
      </c>
      <c r="G866" t="s">
        <v>31</v>
      </c>
      <c r="H866" t="s">
        <v>30</v>
      </c>
      <c r="I866" t="s">
        <v>31</v>
      </c>
      <c r="J866" t="s">
        <v>31</v>
      </c>
      <c r="K866" t="s">
        <v>189</v>
      </c>
      <c r="L866" t="s">
        <v>190</v>
      </c>
      <c r="O866" t="s">
        <v>174</v>
      </c>
      <c r="P866">
        <v>26.48</v>
      </c>
      <c r="Q866">
        <v>26.3849495165212</v>
      </c>
      <c r="R866">
        <v>26.576325524620099</v>
      </c>
      <c r="S866">
        <v>26.329965307923</v>
      </c>
      <c r="T866">
        <v>26.631652028568102</v>
      </c>
      <c r="U866">
        <v>294471</v>
      </c>
      <c r="V866">
        <v>11120293</v>
      </c>
      <c r="X866" t="s">
        <v>61</v>
      </c>
      <c r="Y866" t="s">
        <v>42</v>
      </c>
      <c r="Z866" t="s">
        <v>39</v>
      </c>
      <c r="AA866">
        <v>20220000</v>
      </c>
      <c r="AD866" t="s">
        <v>40</v>
      </c>
    </row>
    <row r="867" spans="1:30">
      <c r="A867">
        <f t="shared" si="39"/>
        <v>20110000</v>
      </c>
      <c r="B867" t="str">
        <f t="shared" si="40"/>
        <v>London91819FemaleAll ages</v>
      </c>
      <c r="C867" t="str">
        <f t="shared" si="41"/>
        <v>LondonGP prescribed LARC excluding injections rate / 1,0002011FemaleAll ages</v>
      </c>
      <c r="D867">
        <v>91819</v>
      </c>
      <c r="E867" t="s">
        <v>188</v>
      </c>
      <c r="F867" t="s">
        <v>30</v>
      </c>
      <c r="G867" t="s">
        <v>31</v>
      </c>
      <c r="H867" t="s">
        <v>56</v>
      </c>
      <c r="I867" t="s">
        <v>57</v>
      </c>
      <c r="J867" t="s">
        <v>58</v>
      </c>
      <c r="K867" t="s">
        <v>189</v>
      </c>
      <c r="L867" t="s">
        <v>190</v>
      </c>
      <c r="O867" t="s">
        <v>191</v>
      </c>
      <c r="P867">
        <v>15.79</v>
      </c>
      <c r="Q867">
        <v>15.6124982833862</v>
      </c>
      <c r="R867">
        <v>15.9614000320434</v>
      </c>
      <c r="U867">
        <v>31547</v>
      </c>
      <c r="V867">
        <v>1998388</v>
      </c>
      <c r="Y867" t="s">
        <v>169</v>
      </c>
      <c r="Z867" t="s">
        <v>39</v>
      </c>
      <c r="AA867">
        <v>20110000</v>
      </c>
      <c r="AD867" t="s">
        <v>40</v>
      </c>
    </row>
    <row r="868" spans="1:30">
      <c r="A868">
        <f t="shared" si="39"/>
        <v>20120000</v>
      </c>
      <c r="B868" t="str">
        <f t="shared" si="40"/>
        <v>London91819FemaleAll ages</v>
      </c>
      <c r="C868" t="str">
        <f t="shared" si="41"/>
        <v>LondonGP prescribed LARC excluding injections rate / 1,0002012FemaleAll ages</v>
      </c>
      <c r="D868">
        <v>91819</v>
      </c>
      <c r="E868" t="s">
        <v>188</v>
      </c>
      <c r="F868" t="s">
        <v>30</v>
      </c>
      <c r="G868" t="s">
        <v>31</v>
      </c>
      <c r="H868" t="s">
        <v>56</v>
      </c>
      <c r="I868" t="s">
        <v>57</v>
      </c>
      <c r="J868" t="s">
        <v>58</v>
      </c>
      <c r="K868" t="s">
        <v>189</v>
      </c>
      <c r="L868" t="s">
        <v>190</v>
      </c>
      <c r="O868" t="s">
        <v>192</v>
      </c>
      <c r="P868">
        <v>16.46</v>
      </c>
      <c r="Q868">
        <v>16.279788970947202</v>
      </c>
      <c r="R868">
        <v>16.6355285644531</v>
      </c>
      <c r="U868">
        <v>32977</v>
      </c>
      <c r="V868">
        <v>2003836</v>
      </c>
      <c r="Y868" t="s">
        <v>169</v>
      </c>
      <c r="Z868" t="s">
        <v>39</v>
      </c>
      <c r="AA868">
        <v>20120000</v>
      </c>
      <c r="AD868" t="s">
        <v>40</v>
      </c>
    </row>
    <row r="869" spans="1:30">
      <c r="A869">
        <f t="shared" si="39"/>
        <v>20130000</v>
      </c>
      <c r="B869" t="str">
        <f t="shared" si="40"/>
        <v>London91819FemaleAll ages</v>
      </c>
      <c r="C869" t="str">
        <f t="shared" si="41"/>
        <v>LondonGP prescribed LARC excluding injections rate / 1,0002013FemaleAll ages</v>
      </c>
      <c r="D869">
        <v>91819</v>
      </c>
      <c r="E869" t="s">
        <v>188</v>
      </c>
      <c r="F869" t="s">
        <v>30</v>
      </c>
      <c r="G869" t="s">
        <v>31</v>
      </c>
      <c r="H869" t="s">
        <v>56</v>
      </c>
      <c r="I869" t="s">
        <v>57</v>
      </c>
      <c r="J869" t="s">
        <v>58</v>
      </c>
      <c r="K869" t="s">
        <v>189</v>
      </c>
      <c r="L869" t="s">
        <v>190</v>
      </c>
      <c r="O869" t="s">
        <v>193</v>
      </c>
      <c r="P869">
        <v>16.11</v>
      </c>
      <c r="Q869">
        <v>15.9360637664794</v>
      </c>
      <c r="R869">
        <v>16.287818908691399</v>
      </c>
      <c r="U869">
        <v>32327</v>
      </c>
      <c r="V869">
        <v>2006490</v>
      </c>
      <c r="Y869" t="s">
        <v>169</v>
      </c>
      <c r="Z869" t="s">
        <v>39</v>
      </c>
      <c r="AA869">
        <v>20130000</v>
      </c>
      <c r="AD869" t="s">
        <v>40</v>
      </c>
    </row>
    <row r="870" spans="1:30">
      <c r="A870">
        <f t="shared" si="39"/>
        <v>20140000</v>
      </c>
      <c r="B870" t="str">
        <f t="shared" si="40"/>
        <v>London91819FemaleAll ages</v>
      </c>
      <c r="C870" t="str">
        <f t="shared" si="41"/>
        <v>LondonGP prescribed LARC excluding injections rate / 1,0002014FemaleAll ages</v>
      </c>
      <c r="D870">
        <v>91819</v>
      </c>
      <c r="E870" t="s">
        <v>188</v>
      </c>
      <c r="F870" t="s">
        <v>30</v>
      </c>
      <c r="G870" t="s">
        <v>31</v>
      </c>
      <c r="H870" t="s">
        <v>56</v>
      </c>
      <c r="I870" t="s">
        <v>57</v>
      </c>
      <c r="J870" t="s">
        <v>58</v>
      </c>
      <c r="K870" t="s">
        <v>189</v>
      </c>
      <c r="L870" t="s">
        <v>190</v>
      </c>
      <c r="O870" t="s">
        <v>194</v>
      </c>
      <c r="P870">
        <v>16.12</v>
      </c>
      <c r="Q870">
        <v>15.942494392395</v>
      </c>
      <c r="R870">
        <v>16.2937717437744</v>
      </c>
      <c r="U870">
        <v>32440</v>
      </c>
      <c r="V870">
        <v>2012730</v>
      </c>
      <c r="Y870" t="s">
        <v>169</v>
      </c>
      <c r="Z870" t="s">
        <v>39</v>
      </c>
      <c r="AA870">
        <v>20140000</v>
      </c>
      <c r="AD870" t="s">
        <v>40</v>
      </c>
    </row>
    <row r="871" spans="1:30">
      <c r="A871">
        <f t="shared" si="39"/>
        <v>20150000</v>
      </c>
      <c r="B871" t="str">
        <f t="shared" si="40"/>
        <v>London91819FemaleAll ages</v>
      </c>
      <c r="C871" t="str">
        <f t="shared" si="41"/>
        <v>LondonGP prescribed LARC excluding injections rate / 1,0002015FemaleAll ages</v>
      </c>
      <c r="D871">
        <v>91819</v>
      </c>
      <c r="E871" t="s">
        <v>188</v>
      </c>
      <c r="F871" t="s">
        <v>30</v>
      </c>
      <c r="G871" t="s">
        <v>31</v>
      </c>
      <c r="H871" t="s">
        <v>56</v>
      </c>
      <c r="I871" t="s">
        <v>57</v>
      </c>
      <c r="J871" t="s">
        <v>58</v>
      </c>
      <c r="K871" t="s">
        <v>189</v>
      </c>
      <c r="L871" t="s">
        <v>190</v>
      </c>
      <c r="O871" t="s">
        <v>195</v>
      </c>
      <c r="P871">
        <v>14.94</v>
      </c>
      <c r="Q871">
        <v>14.7673354715233</v>
      </c>
      <c r="R871">
        <v>15.104310286875499</v>
      </c>
      <c r="U871">
        <v>30273</v>
      </c>
      <c r="V871">
        <v>2026969</v>
      </c>
      <c r="Y871" t="s">
        <v>169</v>
      </c>
      <c r="Z871" t="s">
        <v>39</v>
      </c>
      <c r="AA871">
        <v>20150000</v>
      </c>
      <c r="AD871" t="s">
        <v>40</v>
      </c>
    </row>
    <row r="872" spans="1:30">
      <c r="A872">
        <f t="shared" si="39"/>
        <v>20160000</v>
      </c>
      <c r="B872" t="str">
        <f t="shared" si="40"/>
        <v>London91819FemaleAll ages</v>
      </c>
      <c r="C872" t="str">
        <f t="shared" si="41"/>
        <v>LondonGP prescribed LARC excluding injections rate / 1,0002016FemaleAll ages</v>
      </c>
      <c r="D872">
        <v>91819</v>
      </c>
      <c r="E872" t="s">
        <v>188</v>
      </c>
      <c r="F872" t="s">
        <v>30</v>
      </c>
      <c r="G872" t="s">
        <v>31</v>
      </c>
      <c r="H872" t="s">
        <v>56</v>
      </c>
      <c r="I872" t="s">
        <v>57</v>
      </c>
      <c r="J872" t="s">
        <v>58</v>
      </c>
      <c r="K872" t="s">
        <v>189</v>
      </c>
      <c r="L872" t="s">
        <v>190</v>
      </c>
      <c r="O872" t="s">
        <v>196</v>
      </c>
      <c r="P872">
        <v>13.31</v>
      </c>
      <c r="Q872">
        <v>13.1562425893097</v>
      </c>
      <c r="R872">
        <v>13.467257784953199</v>
      </c>
      <c r="S872">
        <v>13.067596764544</v>
      </c>
      <c r="T872">
        <v>13.5576993839276</v>
      </c>
      <c r="U872">
        <v>28230</v>
      </c>
      <c r="V872">
        <v>2120942</v>
      </c>
      <c r="Y872" t="s">
        <v>169</v>
      </c>
      <c r="Z872" t="s">
        <v>39</v>
      </c>
      <c r="AA872">
        <v>20160000</v>
      </c>
      <c r="AD872" t="s">
        <v>40</v>
      </c>
    </row>
    <row r="873" spans="1:30">
      <c r="A873">
        <f t="shared" si="39"/>
        <v>20170000</v>
      </c>
      <c r="B873" t="str">
        <f t="shared" si="40"/>
        <v>London91819FemaleAll ages</v>
      </c>
      <c r="C873" t="str">
        <f t="shared" si="41"/>
        <v>LondonGP prescribed LARC excluding injections rate / 1,0002017FemaleAll ages</v>
      </c>
      <c r="D873">
        <v>91819</v>
      </c>
      <c r="E873" t="s">
        <v>188</v>
      </c>
      <c r="F873" t="s">
        <v>30</v>
      </c>
      <c r="G873" t="s">
        <v>31</v>
      </c>
      <c r="H873" t="s">
        <v>56</v>
      </c>
      <c r="I873" t="s">
        <v>57</v>
      </c>
      <c r="J873" t="s">
        <v>58</v>
      </c>
      <c r="K873" t="s">
        <v>189</v>
      </c>
      <c r="L873" t="s">
        <v>190</v>
      </c>
      <c r="O873" t="s">
        <v>164</v>
      </c>
      <c r="P873">
        <v>13.5</v>
      </c>
      <c r="Q873">
        <v>13.342740851313099</v>
      </c>
      <c r="R873">
        <v>13.6561965946527</v>
      </c>
      <c r="S873">
        <v>13.253393029725901</v>
      </c>
      <c r="T873">
        <v>13.747343142260499</v>
      </c>
      <c r="U873">
        <v>28585</v>
      </c>
      <c r="V873">
        <v>2117450</v>
      </c>
      <c r="Y873" t="s">
        <v>169</v>
      </c>
      <c r="Z873" t="s">
        <v>39</v>
      </c>
      <c r="AA873">
        <v>20170000</v>
      </c>
      <c r="AD873" t="s">
        <v>40</v>
      </c>
    </row>
    <row r="874" spans="1:30">
      <c r="A874">
        <f t="shared" si="39"/>
        <v>20180000</v>
      </c>
      <c r="B874" t="str">
        <f t="shared" si="40"/>
        <v>London91819FemaleAll ages</v>
      </c>
      <c r="C874" t="str">
        <f t="shared" si="41"/>
        <v>LondonGP prescribed LARC excluding injections rate / 1,0002018FemaleAll ages</v>
      </c>
      <c r="D874">
        <v>91819</v>
      </c>
      <c r="E874" t="s">
        <v>188</v>
      </c>
      <c r="F874" t="s">
        <v>30</v>
      </c>
      <c r="G874" t="s">
        <v>31</v>
      </c>
      <c r="H874" t="s">
        <v>56</v>
      </c>
      <c r="I874" t="s">
        <v>57</v>
      </c>
      <c r="J874" t="s">
        <v>58</v>
      </c>
      <c r="K874" t="s">
        <v>189</v>
      </c>
      <c r="L874" t="s">
        <v>190</v>
      </c>
      <c r="O874" t="s">
        <v>165</v>
      </c>
      <c r="P874">
        <v>13.19</v>
      </c>
      <c r="Q874">
        <v>13.0340506063182</v>
      </c>
      <c r="R874">
        <v>13.342976490378501</v>
      </c>
      <c r="S874">
        <v>12.946002896564501</v>
      </c>
      <c r="T874">
        <v>13.432812474321199</v>
      </c>
      <c r="U874">
        <v>28090</v>
      </c>
      <c r="V874">
        <v>2129842</v>
      </c>
      <c r="Y874" t="s">
        <v>169</v>
      </c>
      <c r="Z874" t="s">
        <v>39</v>
      </c>
      <c r="AA874">
        <v>20180000</v>
      </c>
      <c r="AD874" t="s">
        <v>40</v>
      </c>
    </row>
    <row r="875" spans="1:30">
      <c r="A875">
        <f t="shared" si="39"/>
        <v>20190000</v>
      </c>
      <c r="B875" t="str">
        <f t="shared" si="40"/>
        <v>London91819FemaleAll ages</v>
      </c>
      <c r="C875" t="str">
        <f t="shared" si="41"/>
        <v>LondonGP prescribed LARC excluding injections rate / 1,0002019FemaleAll ages</v>
      </c>
      <c r="D875">
        <v>91819</v>
      </c>
      <c r="E875" t="s">
        <v>188</v>
      </c>
      <c r="F875" t="s">
        <v>30</v>
      </c>
      <c r="G875" t="s">
        <v>31</v>
      </c>
      <c r="H875" t="s">
        <v>56</v>
      </c>
      <c r="I875" t="s">
        <v>57</v>
      </c>
      <c r="J875" t="s">
        <v>58</v>
      </c>
      <c r="K875" t="s">
        <v>189</v>
      </c>
      <c r="L875" t="s">
        <v>190</v>
      </c>
      <c r="O875" t="s">
        <v>166</v>
      </c>
      <c r="P875">
        <v>12.92</v>
      </c>
      <c r="Q875">
        <v>12.764781862440101</v>
      </c>
      <c r="R875">
        <v>13.069487786732299</v>
      </c>
      <c r="S875">
        <v>12.677944023445299</v>
      </c>
      <c r="T875">
        <v>13.158101902292801</v>
      </c>
      <c r="U875">
        <v>27695</v>
      </c>
      <c r="V875">
        <v>2144241</v>
      </c>
      <c r="Y875" t="s">
        <v>169</v>
      </c>
      <c r="Z875" t="s">
        <v>39</v>
      </c>
      <c r="AA875">
        <v>20190000</v>
      </c>
      <c r="AD875" t="s">
        <v>40</v>
      </c>
    </row>
    <row r="876" spans="1:30">
      <c r="A876">
        <f t="shared" si="39"/>
        <v>20200000</v>
      </c>
      <c r="B876" t="str">
        <f t="shared" si="40"/>
        <v>London91819FemaleAll ages</v>
      </c>
      <c r="C876" t="str">
        <f t="shared" si="41"/>
        <v>LondonGP prescribed LARC excluding injections rate / 1,0002020FemaleAll ages</v>
      </c>
      <c r="D876">
        <v>91819</v>
      </c>
      <c r="E876" t="s">
        <v>188</v>
      </c>
      <c r="F876" t="s">
        <v>30</v>
      </c>
      <c r="G876" t="s">
        <v>31</v>
      </c>
      <c r="H876" t="s">
        <v>56</v>
      </c>
      <c r="I876" t="s">
        <v>57</v>
      </c>
      <c r="J876" t="s">
        <v>58</v>
      </c>
      <c r="K876" t="s">
        <v>189</v>
      </c>
      <c r="L876" t="s">
        <v>190</v>
      </c>
      <c r="O876" t="s">
        <v>167</v>
      </c>
      <c r="P876">
        <v>8.5</v>
      </c>
      <c r="Q876">
        <v>8.3807255649591905</v>
      </c>
      <c r="R876">
        <v>8.6289385136369692</v>
      </c>
      <c r="S876">
        <v>8.3101838772790906</v>
      </c>
      <c r="T876">
        <v>8.7012695021214395</v>
      </c>
      <c r="U876">
        <v>18105</v>
      </c>
      <c r="V876">
        <v>2129078</v>
      </c>
      <c r="Y876" t="s">
        <v>169</v>
      </c>
      <c r="Z876" t="s">
        <v>39</v>
      </c>
      <c r="AA876">
        <v>20200000</v>
      </c>
      <c r="AD876" t="s">
        <v>40</v>
      </c>
    </row>
    <row r="877" spans="1:30">
      <c r="A877">
        <f t="shared" si="39"/>
        <v>20210000</v>
      </c>
      <c r="B877" t="str">
        <f t="shared" si="40"/>
        <v>London91819FemaleAll ages</v>
      </c>
      <c r="C877" t="str">
        <f t="shared" si="41"/>
        <v>LondonGP prescribed LARC excluding injections rate / 1,0002021FemaleAll ages</v>
      </c>
      <c r="D877">
        <v>91819</v>
      </c>
      <c r="E877" t="s">
        <v>188</v>
      </c>
      <c r="F877" t="s">
        <v>30</v>
      </c>
      <c r="G877" t="s">
        <v>31</v>
      </c>
      <c r="H877" t="s">
        <v>56</v>
      </c>
      <c r="I877" t="s">
        <v>57</v>
      </c>
      <c r="J877" t="s">
        <v>58</v>
      </c>
      <c r="K877" t="s">
        <v>189</v>
      </c>
      <c r="L877" t="s">
        <v>190</v>
      </c>
      <c r="O877" t="s">
        <v>171</v>
      </c>
      <c r="P877">
        <v>10.64</v>
      </c>
      <c r="Q877">
        <v>10.504878917977701</v>
      </c>
      <c r="R877">
        <v>10.7841802702635</v>
      </c>
      <c r="S877">
        <v>10.4253857356239</v>
      </c>
      <c r="T877">
        <v>10.8654840948497</v>
      </c>
      <c r="U877">
        <v>22390</v>
      </c>
      <c r="V877">
        <v>2103752</v>
      </c>
      <c r="Y877" t="s">
        <v>169</v>
      </c>
      <c r="Z877" t="s">
        <v>39</v>
      </c>
      <c r="AA877">
        <v>20210000</v>
      </c>
      <c r="AD877" t="s">
        <v>40</v>
      </c>
    </row>
    <row r="878" spans="1:30">
      <c r="A878">
        <f t="shared" si="39"/>
        <v>20220000</v>
      </c>
      <c r="B878" t="str">
        <f t="shared" si="40"/>
        <v>London91819FemaleAll ages</v>
      </c>
      <c r="C878" t="str">
        <f t="shared" si="41"/>
        <v>LondonGP prescribed LARC excluding injections rate / 1,0002022FemaleAll ages</v>
      </c>
      <c r="D878">
        <v>91819</v>
      </c>
      <c r="E878" t="s">
        <v>188</v>
      </c>
      <c r="F878" t="s">
        <v>30</v>
      </c>
      <c r="G878" t="s">
        <v>31</v>
      </c>
      <c r="H878" t="s">
        <v>56</v>
      </c>
      <c r="I878" t="s">
        <v>57</v>
      </c>
      <c r="J878" t="s">
        <v>58</v>
      </c>
      <c r="K878" t="s">
        <v>189</v>
      </c>
      <c r="L878" t="s">
        <v>190</v>
      </c>
      <c r="O878" t="s">
        <v>174</v>
      </c>
      <c r="P878">
        <v>10.63</v>
      </c>
      <c r="Q878">
        <v>10.493339304057301</v>
      </c>
      <c r="R878">
        <v>10.7717225545149</v>
      </c>
      <c r="S878">
        <v>10.4141051944989</v>
      </c>
      <c r="T878">
        <v>10.852757461117299</v>
      </c>
      <c r="U878">
        <v>22490</v>
      </c>
      <c r="V878">
        <v>2115249</v>
      </c>
      <c r="X878" t="s">
        <v>197</v>
      </c>
      <c r="Y878" t="s">
        <v>169</v>
      </c>
      <c r="Z878" t="s">
        <v>39</v>
      </c>
      <c r="AA878">
        <v>20220000</v>
      </c>
      <c r="AD878" t="s">
        <v>40</v>
      </c>
    </row>
    <row r="879" spans="1:30">
      <c r="A879">
        <f t="shared" si="39"/>
        <v>20220000</v>
      </c>
      <c r="B879" t="str">
        <f t="shared" si="40"/>
        <v>Richmond91819FemaleAll ages</v>
      </c>
      <c r="C879" t="str">
        <f t="shared" si="41"/>
        <v>RichmondGP prescribed LARC excluding injections rate / 1,0002022FemaleAll ages</v>
      </c>
      <c r="D879">
        <v>91819</v>
      </c>
      <c r="E879" t="s">
        <v>188</v>
      </c>
      <c r="F879" t="s">
        <v>30</v>
      </c>
      <c r="G879" t="s">
        <v>31</v>
      </c>
      <c r="H879" t="s">
        <v>32</v>
      </c>
      <c r="I879" t="s">
        <v>33</v>
      </c>
      <c r="J879" t="s">
        <v>34</v>
      </c>
      <c r="K879" t="s">
        <v>189</v>
      </c>
      <c r="L879" t="s">
        <v>190</v>
      </c>
      <c r="O879">
        <v>2022</v>
      </c>
      <c r="P879">
        <v>30.9826716385172</v>
      </c>
      <c r="Q879">
        <v>29.255547301748301</v>
      </c>
      <c r="R879">
        <v>32.8996194725393</v>
      </c>
      <c r="S879">
        <v>28.264586041256599</v>
      </c>
      <c r="T879">
        <v>33.995367885210399</v>
      </c>
      <c r="U879">
        <v>1130</v>
      </c>
      <c r="V879">
        <v>36472</v>
      </c>
      <c r="X879" t="s">
        <v>61</v>
      </c>
      <c r="Y879" t="s">
        <v>168</v>
      </c>
      <c r="Z879" t="s">
        <v>39</v>
      </c>
      <c r="AA879">
        <v>20220000</v>
      </c>
      <c r="AD879" t="s">
        <v>40</v>
      </c>
    </row>
    <row r="880" spans="1:30">
      <c r="A880">
        <f t="shared" si="39"/>
        <v>20220000</v>
      </c>
      <c r="B880" t="str">
        <f t="shared" si="40"/>
        <v>Bexley91819FemaleAll ages</v>
      </c>
      <c r="C880" t="str">
        <f t="shared" si="41"/>
        <v>BexleyGP prescribed LARC excluding injections rate / 1,0002022FemaleAll ages</v>
      </c>
      <c r="D880">
        <v>91819</v>
      </c>
      <c r="E880" t="s">
        <v>188</v>
      </c>
      <c r="F880" t="s">
        <v>30</v>
      </c>
      <c r="G880" t="s">
        <v>31</v>
      </c>
      <c r="H880" t="s">
        <v>97</v>
      </c>
      <c r="I880" t="s">
        <v>98</v>
      </c>
      <c r="J880" t="s">
        <v>34</v>
      </c>
      <c r="K880" t="s">
        <v>189</v>
      </c>
      <c r="L880" t="s">
        <v>190</v>
      </c>
      <c r="O880">
        <v>2022</v>
      </c>
      <c r="P880">
        <v>27.348418856228299</v>
      </c>
      <c r="Q880">
        <v>25.928549634984002</v>
      </c>
      <c r="R880">
        <v>28.86797425224</v>
      </c>
      <c r="S880">
        <v>25.125177305064501</v>
      </c>
      <c r="T880">
        <v>29.7487413624204</v>
      </c>
      <c r="U880">
        <v>1350</v>
      </c>
      <c r="V880">
        <v>49363</v>
      </c>
      <c r="X880" t="s">
        <v>197</v>
      </c>
      <c r="Y880" t="s">
        <v>42</v>
      </c>
      <c r="Z880" t="s">
        <v>39</v>
      </c>
      <c r="AA880">
        <v>20220000</v>
      </c>
      <c r="AD880" t="s">
        <v>40</v>
      </c>
    </row>
    <row r="881" spans="1:30">
      <c r="A881">
        <f t="shared" si="39"/>
        <v>20220000</v>
      </c>
      <c r="B881" t="str">
        <f t="shared" si="40"/>
        <v>Bromley91819FemaleAll ages</v>
      </c>
      <c r="C881" t="str">
        <f t="shared" si="41"/>
        <v>BromleyGP prescribed LARC excluding injections rate / 1,0002022FemaleAll ages</v>
      </c>
      <c r="D881">
        <v>91819</v>
      </c>
      <c r="E881" t="s">
        <v>188</v>
      </c>
      <c r="F881" t="s">
        <v>30</v>
      </c>
      <c r="G881" t="s">
        <v>31</v>
      </c>
      <c r="H881" t="s">
        <v>78</v>
      </c>
      <c r="I881" t="s">
        <v>79</v>
      </c>
      <c r="J881" t="s">
        <v>34</v>
      </c>
      <c r="K881" t="s">
        <v>189</v>
      </c>
      <c r="L881" t="s">
        <v>190</v>
      </c>
      <c r="O881">
        <v>2022</v>
      </c>
      <c r="P881">
        <v>25.421861226545801</v>
      </c>
      <c r="Q881">
        <v>24.196980719043001</v>
      </c>
      <c r="R881">
        <v>26.6926830281941</v>
      </c>
      <c r="S881">
        <v>23.511714210349101</v>
      </c>
      <c r="T881">
        <v>27.4380675783977</v>
      </c>
      <c r="U881">
        <v>1615</v>
      </c>
      <c r="V881">
        <v>63528</v>
      </c>
      <c r="X881" t="s">
        <v>61</v>
      </c>
      <c r="Y881" t="s">
        <v>42</v>
      </c>
      <c r="Z881" t="s">
        <v>39</v>
      </c>
      <c r="AA881">
        <v>20220000</v>
      </c>
      <c r="AD881" t="s">
        <v>40</v>
      </c>
    </row>
    <row r="882" spans="1:30">
      <c r="A882">
        <f t="shared" si="39"/>
        <v>20220000</v>
      </c>
      <c r="B882" t="str">
        <f t="shared" si="40"/>
        <v>Kingston91819FemaleAll ages</v>
      </c>
      <c r="C882" t="str">
        <f t="shared" si="41"/>
        <v>KingstonGP prescribed LARC excluding injections rate / 1,0002022FemaleAll ages</v>
      </c>
      <c r="D882">
        <v>91819</v>
      </c>
      <c r="E882" t="s">
        <v>188</v>
      </c>
      <c r="F882" t="s">
        <v>30</v>
      </c>
      <c r="G882" t="s">
        <v>31</v>
      </c>
      <c r="H882" t="s">
        <v>82</v>
      </c>
      <c r="I882" t="s">
        <v>83</v>
      </c>
      <c r="J882" t="s">
        <v>34</v>
      </c>
      <c r="K882" t="s">
        <v>189</v>
      </c>
      <c r="L882" t="s">
        <v>190</v>
      </c>
      <c r="O882">
        <v>2022</v>
      </c>
      <c r="P882">
        <v>23.987640266709999</v>
      </c>
      <c r="Q882">
        <v>22.4330631133735</v>
      </c>
      <c r="R882">
        <v>25.621552910590399</v>
      </c>
      <c r="S882">
        <v>21.5727398726386</v>
      </c>
      <c r="T882">
        <v>26.585521400616798</v>
      </c>
      <c r="U882">
        <v>885</v>
      </c>
      <c r="V882">
        <v>36894</v>
      </c>
      <c r="X882" t="s">
        <v>61</v>
      </c>
      <c r="Y882" t="s">
        <v>169</v>
      </c>
      <c r="Z882" t="s">
        <v>39</v>
      </c>
      <c r="AA882">
        <v>20220000</v>
      </c>
      <c r="AD882" t="s">
        <v>40</v>
      </c>
    </row>
    <row r="883" spans="1:30">
      <c r="A883">
        <f t="shared" si="39"/>
        <v>20220000</v>
      </c>
      <c r="B883" t="str">
        <f t="shared" si="40"/>
        <v>Wandsworth91819FemaleAll ages</v>
      </c>
      <c r="C883" t="str">
        <f t="shared" si="41"/>
        <v>WandsworthGP prescribed LARC excluding injections rate / 1,0002022FemaleAll ages</v>
      </c>
      <c r="D883">
        <v>91819</v>
      </c>
      <c r="E883" t="s">
        <v>188</v>
      </c>
      <c r="F883" t="s">
        <v>30</v>
      </c>
      <c r="G883" t="s">
        <v>31</v>
      </c>
      <c r="H883" t="s">
        <v>76</v>
      </c>
      <c r="I883" t="s">
        <v>77</v>
      </c>
      <c r="J883" t="s">
        <v>34</v>
      </c>
      <c r="K883" t="s">
        <v>189</v>
      </c>
      <c r="L883" t="s">
        <v>190</v>
      </c>
      <c r="O883">
        <v>2022</v>
      </c>
      <c r="P883">
        <v>18.993402291835501</v>
      </c>
      <c r="Q883">
        <v>18.137468846784401</v>
      </c>
      <c r="R883">
        <v>19.901078259930799</v>
      </c>
      <c r="S883">
        <v>17.651913819618599</v>
      </c>
      <c r="T883">
        <v>20.426813468964799</v>
      </c>
      <c r="U883">
        <v>1805</v>
      </c>
      <c r="V883">
        <v>95033</v>
      </c>
      <c r="X883" t="s">
        <v>61</v>
      </c>
      <c r="Y883" t="s">
        <v>169</v>
      </c>
      <c r="Z883" t="s">
        <v>39</v>
      </c>
      <c r="AA883">
        <v>20220000</v>
      </c>
      <c r="AD883" t="s">
        <v>40</v>
      </c>
    </row>
    <row r="884" spans="1:30">
      <c r="A884">
        <f t="shared" si="39"/>
        <v>20220000</v>
      </c>
      <c r="B884" t="str">
        <f t="shared" si="40"/>
        <v>Croydon91819FemaleAll ages</v>
      </c>
      <c r="C884" t="str">
        <f t="shared" si="41"/>
        <v>CroydonGP prescribed LARC excluding injections rate / 1,0002022FemaleAll ages</v>
      </c>
      <c r="D884">
        <v>91819</v>
      </c>
      <c r="E884" t="s">
        <v>188</v>
      </c>
      <c r="F884" t="s">
        <v>30</v>
      </c>
      <c r="G884" t="s">
        <v>31</v>
      </c>
      <c r="H884" t="s">
        <v>110</v>
      </c>
      <c r="I884" t="s">
        <v>111</v>
      </c>
      <c r="J884" t="s">
        <v>34</v>
      </c>
      <c r="K884" t="s">
        <v>189</v>
      </c>
      <c r="L884" t="s">
        <v>190</v>
      </c>
      <c r="O884">
        <v>2022</v>
      </c>
      <c r="P884">
        <v>16.588776711497999</v>
      </c>
      <c r="Q884">
        <v>15.7179961706934</v>
      </c>
      <c r="R884">
        <v>17.4705022675607</v>
      </c>
      <c r="S884">
        <v>15.238615186342599</v>
      </c>
      <c r="T884">
        <v>17.995311641681401</v>
      </c>
      <c r="U884">
        <v>1395</v>
      </c>
      <c r="V884">
        <v>84093</v>
      </c>
      <c r="X884" t="s">
        <v>197</v>
      </c>
      <c r="Y884" t="s">
        <v>169</v>
      </c>
      <c r="Z884" t="s">
        <v>39</v>
      </c>
      <c r="AA884">
        <v>20220000</v>
      </c>
      <c r="AD884" t="s">
        <v>40</v>
      </c>
    </row>
    <row r="885" spans="1:30">
      <c r="A885">
        <f t="shared" si="39"/>
        <v>20220000</v>
      </c>
      <c r="B885" t="str">
        <f t="shared" si="40"/>
        <v>Haringey91819FemaleAll ages</v>
      </c>
      <c r="C885" t="str">
        <f t="shared" si="41"/>
        <v>HaringeyGP prescribed LARC excluding injections rate / 1,0002022FemaleAll ages</v>
      </c>
      <c r="D885">
        <v>91819</v>
      </c>
      <c r="E885" t="s">
        <v>188</v>
      </c>
      <c r="F885" t="s">
        <v>30</v>
      </c>
      <c r="G885" t="s">
        <v>31</v>
      </c>
      <c r="H885" t="s">
        <v>116</v>
      </c>
      <c r="I885" t="s">
        <v>117</v>
      </c>
      <c r="J885" t="s">
        <v>34</v>
      </c>
      <c r="K885" t="s">
        <v>189</v>
      </c>
      <c r="L885" t="s">
        <v>190</v>
      </c>
      <c r="O885">
        <v>2022</v>
      </c>
      <c r="P885">
        <v>14.6245059288538</v>
      </c>
      <c r="Q885">
        <v>13.666509031979301</v>
      </c>
      <c r="R885">
        <v>15.5655277825919</v>
      </c>
      <c r="S885">
        <v>13.1533919927308</v>
      </c>
      <c r="T885">
        <v>16.139095624937799</v>
      </c>
      <c r="U885">
        <v>925</v>
      </c>
      <c r="V885">
        <v>63250</v>
      </c>
      <c r="X885" t="s">
        <v>197</v>
      </c>
      <c r="Y885" t="s">
        <v>169</v>
      </c>
      <c r="Z885" t="s">
        <v>39</v>
      </c>
      <c r="AA885">
        <v>20220000</v>
      </c>
      <c r="AD885" t="s">
        <v>40</v>
      </c>
    </row>
    <row r="886" spans="1:30">
      <c r="A886">
        <f t="shared" si="39"/>
        <v>20220000</v>
      </c>
      <c r="B886" t="str">
        <f t="shared" si="40"/>
        <v>Enfield91819FemaleAll ages</v>
      </c>
      <c r="C886" t="str">
        <f t="shared" si="41"/>
        <v>EnfieldGP prescribed LARC excluding injections rate / 1,0002022FemaleAll ages</v>
      </c>
      <c r="D886">
        <v>91819</v>
      </c>
      <c r="E886" t="s">
        <v>188</v>
      </c>
      <c r="F886" t="s">
        <v>30</v>
      </c>
      <c r="G886" t="s">
        <v>31</v>
      </c>
      <c r="H886" t="s">
        <v>120</v>
      </c>
      <c r="I886" t="s">
        <v>121</v>
      </c>
      <c r="J886" t="s">
        <v>34</v>
      </c>
      <c r="K886" t="s">
        <v>189</v>
      </c>
      <c r="L886" t="s">
        <v>190</v>
      </c>
      <c r="O886">
        <v>2022</v>
      </c>
      <c r="P886">
        <v>14.518423879903599</v>
      </c>
      <c r="Q886">
        <v>13.6042642641881</v>
      </c>
      <c r="R886">
        <v>15.416977795483399</v>
      </c>
      <c r="S886">
        <v>13.1132250025726</v>
      </c>
      <c r="T886">
        <v>15.963518621358499</v>
      </c>
      <c r="U886">
        <v>1000</v>
      </c>
      <c r="V886">
        <v>68878</v>
      </c>
      <c r="X886" t="s">
        <v>61</v>
      </c>
      <c r="Y886" t="s">
        <v>169</v>
      </c>
      <c r="Z886" t="s">
        <v>39</v>
      </c>
      <c r="AA886">
        <v>20220000</v>
      </c>
      <c r="AD886" t="s">
        <v>40</v>
      </c>
    </row>
    <row r="887" spans="1:30">
      <c r="A887">
        <f t="shared" si="39"/>
        <v>20220000</v>
      </c>
      <c r="B887" t="str">
        <f t="shared" si="40"/>
        <v>Westminster91819FemaleAll ages</v>
      </c>
      <c r="C887" t="str">
        <f t="shared" si="41"/>
        <v>WestminsterGP prescribed LARC excluding injections rate / 1,0002022FemaleAll ages</v>
      </c>
      <c r="D887">
        <v>91819</v>
      </c>
      <c r="E887" t="s">
        <v>188</v>
      </c>
      <c r="F887" t="s">
        <v>30</v>
      </c>
      <c r="G887" t="s">
        <v>31</v>
      </c>
      <c r="H887" t="s">
        <v>99</v>
      </c>
      <c r="I887" t="s">
        <v>100</v>
      </c>
      <c r="J887" t="s">
        <v>34</v>
      </c>
      <c r="K887" t="s">
        <v>189</v>
      </c>
      <c r="L887" t="s">
        <v>190</v>
      </c>
      <c r="O887">
        <v>2022</v>
      </c>
      <c r="P887">
        <v>14.166549345347001</v>
      </c>
      <c r="Q887">
        <v>13.187701965811399</v>
      </c>
      <c r="R887">
        <v>15.161738380543399</v>
      </c>
      <c r="S887">
        <v>12.656833617382199</v>
      </c>
      <c r="T887">
        <v>15.7599158102757</v>
      </c>
      <c r="U887">
        <v>805</v>
      </c>
      <c r="V887">
        <v>56824</v>
      </c>
      <c r="X887" t="s">
        <v>198</v>
      </c>
      <c r="Y887" t="s">
        <v>169</v>
      </c>
      <c r="Z887" t="s">
        <v>39</v>
      </c>
      <c r="AA887">
        <v>20220000</v>
      </c>
      <c r="AD887" t="s">
        <v>40</v>
      </c>
    </row>
    <row r="888" spans="1:30">
      <c r="A888">
        <f t="shared" si="39"/>
        <v>20220000</v>
      </c>
      <c r="B888" t="str">
        <f t="shared" si="40"/>
        <v>Lambeth91819FemaleAll ages</v>
      </c>
      <c r="C888" t="str">
        <f t="shared" si="41"/>
        <v>LambethGP prescribed LARC excluding injections rate / 1,0002022FemaleAll ages</v>
      </c>
      <c r="D888">
        <v>91819</v>
      </c>
      <c r="E888" t="s">
        <v>188</v>
      </c>
      <c r="F888" t="s">
        <v>30</v>
      </c>
      <c r="G888" t="s">
        <v>31</v>
      </c>
      <c r="H888" t="s">
        <v>91</v>
      </c>
      <c r="I888" t="s">
        <v>92</v>
      </c>
      <c r="J888" t="s">
        <v>34</v>
      </c>
      <c r="K888" t="s">
        <v>189</v>
      </c>
      <c r="L888" t="s">
        <v>190</v>
      </c>
      <c r="O888">
        <v>2022</v>
      </c>
      <c r="P888">
        <v>13.461906746724599</v>
      </c>
      <c r="Q888">
        <v>12.6874784414532</v>
      </c>
      <c r="R888">
        <v>14.2241967829875</v>
      </c>
      <c r="S888">
        <v>12.268941995683599</v>
      </c>
      <c r="T888">
        <v>14.685781836675</v>
      </c>
      <c r="U888">
        <v>1195</v>
      </c>
      <c r="V888">
        <v>88769</v>
      </c>
      <c r="X888" t="s">
        <v>197</v>
      </c>
      <c r="Y888" t="s">
        <v>169</v>
      </c>
      <c r="Z888" t="s">
        <v>39</v>
      </c>
      <c r="AA888">
        <v>20220000</v>
      </c>
      <c r="AD888" t="s">
        <v>40</v>
      </c>
    </row>
    <row r="889" spans="1:30">
      <c r="A889">
        <f t="shared" si="39"/>
        <v>20220000</v>
      </c>
      <c r="B889" t="str">
        <f t="shared" si="40"/>
        <v>Sutton91819FemaleAll ages</v>
      </c>
      <c r="C889" t="str">
        <f t="shared" si="41"/>
        <v>SuttonGP prescribed LARC excluding injections rate / 1,0002022FemaleAll ages</v>
      </c>
      <c r="D889">
        <v>91819</v>
      </c>
      <c r="E889" t="s">
        <v>188</v>
      </c>
      <c r="F889" t="s">
        <v>30</v>
      </c>
      <c r="G889" t="s">
        <v>31</v>
      </c>
      <c r="H889" t="s">
        <v>89</v>
      </c>
      <c r="I889" t="s">
        <v>90</v>
      </c>
      <c r="J889" t="s">
        <v>34</v>
      </c>
      <c r="K889" t="s">
        <v>189</v>
      </c>
      <c r="L889" t="s">
        <v>190</v>
      </c>
      <c r="O889">
        <v>2022</v>
      </c>
      <c r="P889">
        <v>13.015903067020099</v>
      </c>
      <c r="Q889">
        <v>11.9053405900841</v>
      </c>
      <c r="R889">
        <v>14.1012802899224</v>
      </c>
      <c r="S889">
        <v>11.323632773377501</v>
      </c>
      <c r="T889">
        <v>14.7735958816139</v>
      </c>
      <c r="U889">
        <v>550</v>
      </c>
      <c r="V889">
        <v>42256</v>
      </c>
      <c r="X889" t="s">
        <v>61</v>
      </c>
      <c r="Y889" t="s">
        <v>169</v>
      </c>
      <c r="Z889" t="s">
        <v>39</v>
      </c>
      <c r="AA889">
        <v>20220000</v>
      </c>
      <c r="AD889" t="s">
        <v>40</v>
      </c>
    </row>
    <row r="890" spans="1:30">
      <c r="A890">
        <f t="shared" si="39"/>
        <v>20220000</v>
      </c>
      <c r="B890" t="str">
        <f t="shared" si="40"/>
        <v>Havering91819FemaleAll ages</v>
      </c>
      <c r="C890" t="str">
        <f t="shared" si="41"/>
        <v>HaveringGP prescribed LARC excluding injections rate / 1,0002022FemaleAll ages</v>
      </c>
      <c r="D890">
        <v>91819</v>
      </c>
      <c r="E890" t="s">
        <v>188</v>
      </c>
      <c r="F890" t="s">
        <v>30</v>
      </c>
      <c r="G890" t="s">
        <v>31</v>
      </c>
      <c r="H890" t="s">
        <v>118</v>
      </c>
      <c r="I890" t="s">
        <v>119</v>
      </c>
      <c r="J890" t="s">
        <v>34</v>
      </c>
      <c r="K890" t="s">
        <v>189</v>
      </c>
      <c r="L890" t="s">
        <v>190</v>
      </c>
      <c r="O890">
        <v>2022</v>
      </c>
      <c r="P890">
        <v>12.726996428842799</v>
      </c>
      <c r="Q890">
        <v>11.763135714445299</v>
      </c>
      <c r="R890">
        <v>13.7085584987015</v>
      </c>
      <c r="S890">
        <v>11.243535794083501</v>
      </c>
      <c r="T890">
        <v>14.300846246415199</v>
      </c>
      <c r="U890">
        <v>670</v>
      </c>
      <c r="V890">
        <v>52644</v>
      </c>
      <c r="X890" t="s">
        <v>61</v>
      </c>
      <c r="Y890" t="s">
        <v>169</v>
      </c>
      <c r="Z890" t="s">
        <v>39</v>
      </c>
      <c r="AA890">
        <v>20220000</v>
      </c>
      <c r="AD890" t="s">
        <v>40</v>
      </c>
    </row>
    <row r="891" spans="1:30">
      <c r="A891">
        <f t="shared" si="39"/>
        <v>20220000</v>
      </c>
      <c r="B891" t="str">
        <f t="shared" si="40"/>
        <v>Merton91819FemaleAll ages</v>
      </c>
      <c r="C891" t="str">
        <f t="shared" si="41"/>
        <v>MertonGP prescribed LARC excluding injections rate / 1,0002022FemaleAll ages</v>
      </c>
      <c r="D891">
        <v>91819</v>
      </c>
      <c r="E891" t="s">
        <v>188</v>
      </c>
      <c r="F891" t="s">
        <v>30</v>
      </c>
      <c r="G891" t="s">
        <v>31</v>
      </c>
      <c r="H891" t="s">
        <v>108</v>
      </c>
      <c r="I891" t="s">
        <v>109</v>
      </c>
      <c r="J891" t="s">
        <v>34</v>
      </c>
      <c r="K891" t="s">
        <v>189</v>
      </c>
      <c r="L891" t="s">
        <v>190</v>
      </c>
      <c r="O891">
        <v>2022</v>
      </c>
      <c r="P891">
        <v>10.7099779561619</v>
      </c>
      <c r="Q891">
        <v>9.7849353350739499</v>
      </c>
      <c r="R891">
        <v>11.6545087366519</v>
      </c>
      <c r="S891">
        <v>9.2910804515334604</v>
      </c>
      <c r="T891">
        <v>12.228001218358701</v>
      </c>
      <c r="U891">
        <v>515</v>
      </c>
      <c r="V891">
        <v>48086</v>
      </c>
      <c r="X891" t="s">
        <v>197</v>
      </c>
      <c r="Y891" t="s">
        <v>169</v>
      </c>
      <c r="Z891" t="s">
        <v>39</v>
      </c>
      <c r="AA891">
        <v>20220000</v>
      </c>
      <c r="AD891" t="s">
        <v>40</v>
      </c>
    </row>
    <row r="892" spans="1:30">
      <c r="A892">
        <f t="shared" si="39"/>
        <v>20220000</v>
      </c>
      <c r="B892" t="str">
        <f t="shared" si="40"/>
        <v>Camden91819FemaleAll ages</v>
      </c>
      <c r="C892" t="str">
        <f t="shared" si="41"/>
        <v>CamdenGP prescribed LARC excluding injections rate / 1,0002022FemaleAll ages</v>
      </c>
      <c r="D892">
        <v>91819</v>
      </c>
      <c r="E892" t="s">
        <v>188</v>
      </c>
      <c r="F892" t="s">
        <v>30</v>
      </c>
      <c r="G892" t="s">
        <v>31</v>
      </c>
      <c r="H892" t="s">
        <v>72</v>
      </c>
      <c r="I892" t="s">
        <v>73</v>
      </c>
      <c r="J892" t="s">
        <v>34</v>
      </c>
      <c r="K892" t="s">
        <v>189</v>
      </c>
      <c r="L892" t="s">
        <v>190</v>
      </c>
      <c r="O892">
        <v>2022</v>
      </c>
      <c r="P892">
        <v>10.6124432922878</v>
      </c>
      <c r="Q892">
        <v>9.8463267263723804</v>
      </c>
      <c r="R892">
        <v>11.4908769126435</v>
      </c>
      <c r="S892">
        <v>9.4073986112519794</v>
      </c>
      <c r="T892">
        <v>11.991807043641099</v>
      </c>
      <c r="U892">
        <v>655</v>
      </c>
      <c r="V892">
        <v>61720</v>
      </c>
      <c r="X892" t="s">
        <v>61</v>
      </c>
      <c r="Y892" t="s">
        <v>169</v>
      </c>
      <c r="Z892" t="s">
        <v>39</v>
      </c>
      <c r="AA892">
        <v>20220000</v>
      </c>
      <c r="AD892" t="s">
        <v>40</v>
      </c>
    </row>
    <row r="893" spans="1:30">
      <c r="A893">
        <f t="shared" si="39"/>
        <v>20220000</v>
      </c>
      <c r="B893" t="str">
        <f t="shared" si="40"/>
        <v>Hackney91819FemaleAll ages</v>
      </c>
      <c r="C893" t="str">
        <f t="shared" si="41"/>
        <v>HackneyGP prescribed LARC excluding injections rate / 1,0002022FemaleAll ages</v>
      </c>
      <c r="D893">
        <v>91819</v>
      </c>
      <c r="E893" t="s">
        <v>188</v>
      </c>
      <c r="F893" t="s">
        <v>30</v>
      </c>
      <c r="G893" t="s">
        <v>31</v>
      </c>
      <c r="H893" t="s">
        <v>101</v>
      </c>
      <c r="I893" t="s">
        <v>102</v>
      </c>
      <c r="J893" t="s">
        <v>34</v>
      </c>
      <c r="K893" t="s">
        <v>189</v>
      </c>
      <c r="L893" t="s">
        <v>190</v>
      </c>
      <c r="O893">
        <v>2022</v>
      </c>
      <c r="P893">
        <v>10.0070319684102</v>
      </c>
      <c r="Q893">
        <v>9.3249848064068104</v>
      </c>
      <c r="R893">
        <v>10.782793503082599</v>
      </c>
      <c r="S893">
        <v>8.9340830420826798</v>
      </c>
      <c r="T893">
        <v>11.2254281197296</v>
      </c>
      <c r="U893">
        <v>740</v>
      </c>
      <c r="V893">
        <v>73948</v>
      </c>
      <c r="X893" t="s">
        <v>198</v>
      </c>
      <c r="Y893" t="s">
        <v>169</v>
      </c>
      <c r="Z893" t="s">
        <v>39</v>
      </c>
      <c r="AA893">
        <v>20220000</v>
      </c>
      <c r="AD893" t="s">
        <v>40</v>
      </c>
    </row>
    <row r="894" spans="1:30">
      <c r="A894">
        <f t="shared" si="39"/>
        <v>20220000</v>
      </c>
      <c r="B894" t="str">
        <f t="shared" si="40"/>
        <v>Southwark91819FemaleAll ages</v>
      </c>
      <c r="C894" t="str">
        <f t="shared" si="41"/>
        <v>SouthwarkGP prescribed LARC excluding injections rate / 1,0002022FemaleAll ages</v>
      </c>
      <c r="D894">
        <v>91819</v>
      </c>
      <c r="E894" t="s">
        <v>188</v>
      </c>
      <c r="F894" t="s">
        <v>30</v>
      </c>
      <c r="G894" t="s">
        <v>31</v>
      </c>
      <c r="H894" t="s">
        <v>95</v>
      </c>
      <c r="I894" t="s">
        <v>96</v>
      </c>
      <c r="J894" t="s">
        <v>34</v>
      </c>
      <c r="K894" t="s">
        <v>189</v>
      </c>
      <c r="L894" t="s">
        <v>190</v>
      </c>
      <c r="O894">
        <v>2022</v>
      </c>
      <c r="P894">
        <v>8.9559877175025608</v>
      </c>
      <c r="Q894">
        <v>8.3344871653861308</v>
      </c>
      <c r="R894">
        <v>9.6115598826995292</v>
      </c>
      <c r="S894">
        <v>7.9915828296234901</v>
      </c>
      <c r="T894">
        <v>9.9989554960314706</v>
      </c>
      <c r="U894">
        <v>770</v>
      </c>
      <c r="V894">
        <v>85976</v>
      </c>
      <c r="X894" t="s">
        <v>61</v>
      </c>
      <c r="Y894" t="s">
        <v>169</v>
      </c>
      <c r="Z894" t="s">
        <v>39</v>
      </c>
      <c r="AA894">
        <v>20220000</v>
      </c>
      <c r="AD894" t="s">
        <v>40</v>
      </c>
    </row>
    <row r="895" spans="1:30">
      <c r="A895">
        <f t="shared" si="39"/>
        <v>20220000</v>
      </c>
      <c r="B895" t="str">
        <f t="shared" si="40"/>
        <v>Tower Hamlets91819FemaleAll ages</v>
      </c>
      <c r="C895" t="str">
        <f t="shared" si="41"/>
        <v>Tower HamletsGP prescribed LARC excluding injections rate / 1,0002022FemaleAll ages</v>
      </c>
      <c r="D895">
        <v>91819</v>
      </c>
      <c r="E895" t="s">
        <v>188</v>
      </c>
      <c r="F895" t="s">
        <v>30</v>
      </c>
      <c r="G895" t="s">
        <v>31</v>
      </c>
      <c r="H895" t="s">
        <v>104</v>
      </c>
      <c r="I895" t="s">
        <v>105</v>
      </c>
      <c r="J895" t="s">
        <v>34</v>
      </c>
      <c r="K895" t="s">
        <v>189</v>
      </c>
      <c r="L895" t="s">
        <v>190</v>
      </c>
      <c r="O895">
        <v>2022</v>
      </c>
      <c r="P895">
        <v>8.5812640747611599</v>
      </c>
      <c r="Q895">
        <v>8.0380301751209799</v>
      </c>
      <c r="R895">
        <v>9.1932208904136399</v>
      </c>
      <c r="S895">
        <v>7.7265524371823604</v>
      </c>
      <c r="T895">
        <v>9.5426354901194408</v>
      </c>
      <c r="U895">
        <v>865</v>
      </c>
      <c r="V895">
        <v>100801</v>
      </c>
      <c r="X895" t="s">
        <v>61</v>
      </c>
      <c r="Y895" t="s">
        <v>169</v>
      </c>
      <c r="Z895" t="s">
        <v>39</v>
      </c>
      <c r="AA895">
        <v>20220000</v>
      </c>
      <c r="AD895" t="s">
        <v>40</v>
      </c>
    </row>
    <row r="896" spans="1:30">
      <c r="A896">
        <f t="shared" si="39"/>
        <v>20220000</v>
      </c>
      <c r="B896" t="str">
        <f t="shared" si="40"/>
        <v>Barnet91819FemaleAll ages</v>
      </c>
      <c r="C896" t="str">
        <f t="shared" si="41"/>
        <v>BarnetGP prescribed LARC excluding injections rate / 1,0002022FemaleAll ages</v>
      </c>
      <c r="D896">
        <v>91819</v>
      </c>
      <c r="E896" t="s">
        <v>188</v>
      </c>
      <c r="F896" t="s">
        <v>30</v>
      </c>
      <c r="G896" t="s">
        <v>31</v>
      </c>
      <c r="H896" t="s">
        <v>93</v>
      </c>
      <c r="I896" t="s">
        <v>94</v>
      </c>
      <c r="J896" t="s">
        <v>34</v>
      </c>
      <c r="K896" t="s">
        <v>189</v>
      </c>
      <c r="L896" t="s">
        <v>190</v>
      </c>
      <c r="O896">
        <v>2022</v>
      </c>
      <c r="P896">
        <v>8.3322183162837096</v>
      </c>
      <c r="Q896">
        <v>7.7081324800235</v>
      </c>
      <c r="R896">
        <v>8.9676342618557197</v>
      </c>
      <c r="S896">
        <v>7.3714440232928604</v>
      </c>
      <c r="T896">
        <v>9.3508657811510698</v>
      </c>
      <c r="U896">
        <v>685</v>
      </c>
      <c r="V896">
        <v>82211</v>
      </c>
      <c r="X896" t="s">
        <v>197</v>
      </c>
      <c r="Y896" t="s">
        <v>169</v>
      </c>
      <c r="Z896" t="s">
        <v>39</v>
      </c>
      <c r="AA896">
        <v>20220000</v>
      </c>
      <c r="AD896" t="s">
        <v>40</v>
      </c>
    </row>
    <row r="897" spans="1:30">
      <c r="A897">
        <f t="shared" ref="A897:A960" si="42">AA897</f>
        <v>20220000</v>
      </c>
      <c r="B897" t="str">
        <f t="shared" si="40"/>
        <v>Hammersmith and Fulham91819FemaleAll ages</v>
      </c>
      <c r="C897" t="str">
        <f t="shared" si="41"/>
        <v>Hammersmith and FulhamGP prescribed LARC excluding injections rate / 1,0002022FemaleAll ages</v>
      </c>
      <c r="D897">
        <v>91819</v>
      </c>
      <c r="E897" t="s">
        <v>188</v>
      </c>
      <c r="F897" t="s">
        <v>30</v>
      </c>
      <c r="G897" t="s">
        <v>31</v>
      </c>
      <c r="H897" t="s">
        <v>66</v>
      </c>
      <c r="I897" t="s">
        <v>67</v>
      </c>
      <c r="J897" t="s">
        <v>34</v>
      </c>
      <c r="K897" t="s">
        <v>189</v>
      </c>
      <c r="L897" t="s">
        <v>190</v>
      </c>
      <c r="O897">
        <v>2022</v>
      </c>
      <c r="P897">
        <v>8.2222523167405104</v>
      </c>
      <c r="Q897">
        <v>7.4774380239890101</v>
      </c>
      <c r="R897">
        <v>9.0626628427245706</v>
      </c>
      <c r="S897">
        <v>7.0623873225581697</v>
      </c>
      <c r="T897">
        <v>9.5518439402521995</v>
      </c>
      <c r="U897">
        <v>425</v>
      </c>
      <c r="V897">
        <v>51689</v>
      </c>
      <c r="X897" t="s">
        <v>61</v>
      </c>
      <c r="Y897" t="s">
        <v>169</v>
      </c>
      <c r="Z897" t="s">
        <v>39</v>
      </c>
      <c r="AA897">
        <v>20220000</v>
      </c>
      <c r="AD897" t="s">
        <v>40</v>
      </c>
    </row>
    <row r="898" spans="1:30">
      <c r="A898">
        <f t="shared" si="42"/>
        <v>20220000</v>
      </c>
      <c r="B898" t="str">
        <f t="shared" ref="B898:B961" si="43">CONCATENATE(I898,D898,K898,L898)</f>
        <v>Barking and Dagenham91819FemaleAll ages</v>
      </c>
      <c r="C898" t="str">
        <f t="shared" ref="C898:C961" si="44">CONCATENATE(I898,E898,O898,K898,M898,L898)</f>
        <v>Barking and DagenhamGP prescribed LARC excluding injections rate / 1,0002022FemaleAll ages</v>
      </c>
      <c r="D898">
        <v>91819</v>
      </c>
      <c r="E898" t="s">
        <v>188</v>
      </c>
      <c r="F898" t="s">
        <v>30</v>
      </c>
      <c r="G898" t="s">
        <v>31</v>
      </c>
      <c r="H898" t="s">
        <v>106</v>
      </c>
      <c r="I898" t="s">
        <v>107</v>
      </c>
      <c r="J898" t="s">
        <v>34</v>
      </c>
      <c r="K898" t="s">
        <v>189</v>
      </c>
      <c r="L898" t="s">
        <v>190</v>
      </c>
      <c r="O898">
        <v>2022</v>
      </c>
      <c r="P898">
        <v>7.3037367496397501</v>
      </c>
      <c r="Q898">
        <v>6.5971185462200799</v>
      </c>
      <c r="R898">
        <v>8.1079603956329205</v>
      </c>
      <c r="S898">
        <v>6.2043430951001497</v>
      </c>
      <c r="T898">
        <v>8.5764090279418994</v>
      </c>
      <c r="U898">
        <v>370</v>
      </c>
      <c r="V898">
        <v>50659</v>
      </c>
      <c r="X898" t="s">
        <v>197</v>
      </c>
      <c r="Y898" t="s">
        <v>169</v>
      </c>
      <c r="Z898" t="s">
        <v>39</v>
      </c>
      <c r="AA898">
        <v>20220000</v>
      </c>
      <c r="AD898" t="s">
        <v>40</v>
      </c>
    </row>
    <row r="899" spans="1:30">
      <c r="A899">
        <f t="shared" si="42"/>
        <v>20220000</v>
      </c>
      <c r="B899" t="str">
        <f t="shared" si="43"/>
        <v>Lewisham91819FemaleAll ages</v>
      </c>
      <c r="C899" t="str">
        <f t="shared" si="44"/>
        <v>LewishamGP prescribed LARC excluding injections rate / 1,0002022FemaleAll ages</v>
      </c>
      <c r="D899">
        <v>91819</v>
      </c>
      <c r="E899" t="s">
        <v>188</v>
      </c>
      <c r="F899" t="s">
        <v>30</v>
      </c>
      <c r="G899" t="s">
        <v>31</v>
      </c>
      <c r="H899" t="s">
        <v>84</v>
      </c>
      <c r="I899" t="s">
        <v>85</v>
      </c>
      <c r="J899" t="s">
        <v>34</v>
      </c>
      <c r="K899" t="s">
        <v>189</v>
      </c>
      <c r="L899" t="s">
        <v>190</v>
      </c>
      <c r="O899">
        <v>2022</v>
      </c>
      <c r="P899">
        <v>7.1973798895961503</v>
      </c>
      <c r="Q899">
        <v>6.6183656738105299</v>
      </c>
      <c r="R899">
        <v>7.8415778965041998</v>
      </c>
      <c r="S899">
        <v>6.2943863267060403</v>
      </c>
      <c r="T899">
        <v>8.2161206639123705</v>
      </c>
      <c r="U899">
        <v>545</v>
      </c>
      <c r="V899">
        <v>75722</v>
      </c>
      <c r="X899" t="s">
        <v>197</v>
      </c>
      <c r="Y899" t="s">
        <v>169</v>
      </c>
      <c r="Z899" t="s">
        <v>39</v>
      </c>
      <c r="AA899">
        <v>20220000</v>
      </c>
      <c r="AD899" t="s">
        <v>40</v>
      </c>
    </row>
    <row r="900" spans="1:30">
      <c r="A900">
        <f t="shared" si="42"/>
        <v>20220000</v>
      </c>
      <c r="B900" t="str">
        <f t="shared" si="43"/>
        <v>Hounslow91819FemaleAll ages</v>
      </c>
      <c r="C900" t="str">
        <f t="shared" si="44"/>
        <v>HounslowGP prescribed LARC excluding injections rate / 1,0002022FemaleAll ages</v>
      </c>
      <c r="D900">
        <v>91819</v>
      </c>
      <c r="E900" t="s">
        <v>188</v>
      </c>
      <c r="F900" t="s">
        <v>30</v>
      </c>
      <c r="G900" t="s">
        <v>31</v>
      </c>
      <c r="H900" t="s">
        <v>59</v>
      </c>
      <c r="I900" t="s">
        <v>60</v>
      </c>
      <c r="J900" t="s">
        <v>34</v>
      </c>
      <c r="K900" t="s">
        <v>189</v>
      </c>
      <c r="L900" t="s">
        <v>190</v>
      </c>
      <c r="O900">
        <v>2022</v>
      </c>
      <c r="P900">
        <v>6.93600174569033</v>
      </c>
      <c r="Q900">
        <v>6.3213070679551997</v>
      </c>
      <c r="R900">
        <v>7.6276972693929297</v>
      </c>
      <c r="S900">
        <v>5.9784932217485398</v>
      </c>
      <c r="T900">
        <v>8.03022545643101</v>
      </c>
      <c r="U900">
        <v>445</v>
      </c>
      <c r="V900">
        <v>64158</v>
      </c>
      <c r="X900" t="s">
        <v>197</v>
      </c>
      <c r="Y900" t="s">
        <v>169</v>
      </c>
      <c r="Z900" t="s">
        <v>39</v>
      </c>
      <c r="AA900">
        <v>20220000</v>
      </c>
      <c r="AD900" t="s">
        <v>40</v>
      </c>
    </row>
    <row r="901" spans="1:30">
      <c r="A901">
        <f t="shared" si="42"/>
        <v>20220000</v>
      </c>
      <c r="B901" t="str">
        <f t="shared" si="43"/>
        <v>Newham91819FemaleAll ages</v>
      </c>
      <c r="C901" t="str">
        <f t="shared" si="44"/>
        <v>NewhamGP prescribed LARC excluding injections rate / 1,0002022FemaleAll ages</v>
      </c>
      <c r="D901">
        <v>91819</v>
      </c>
      <c r="E901" t="s">
        <v>188</v>
      </c>
      <c r="F901" t="s">
        <v>30</v>
      </c>
      <c r="G901" t="s">
        <v>31</v>
      </c>
      <c r="H901" t="s">
        <v>122</v>
      </c>
      <c r="I901" t="s">
        <v>123</v>
      </c>
      <c r="J901" t="s">
        <v>34</v>
      </c>
      <c r="K901" t="s">
        <v>189</v>
      </c>
      <c r="L901" t="s">
        <v>190</v>
      </c>
      <c r="O901">
        <v>2022</v>
      </c>
      <c r="P901">
        <v>6.7485854964799401</v>
      </c>
      <c r="Q901">
        <v>6.2090508997086298</v>
      </c>
      <c r="R901">
        <v>7.2766012807088698</v>
      </c>
      <c r="S901">
        <v>5.9247285333071202</v>
      </c>
      <c r="T901">
        <v>7.60225005094133</v>
      </c>
      <c r="U901">
        <v>625</v>
      </c>
      <c r="V901">
        <v>92612</v>
      </c>
      <c r="X901" t="s">
        <v>197</v>
      </c>
      <c r="Y901" t="s">
        <v>169</v>
      </c>
      <c r="Z901" t="s">
        <v>39</v>
      </c>
      <c r="AA901">
        <v>20220000</v>
      </c>
      <c r="AD901" t="s">
        <v>40</v>
      </c>
    </row>
    <row r="902" spans="1:30">
      <c r="A902">
        <f t="shared" si="42"/>
        <v>20220000</v>
      </c>
      <c r="B902" t="str">
        <f t="shared" si="43"/>
        <v>Redbridge91819FemaleAll ages</v>
      </c>
      <c r="C902" t="str">
        <f t="shared" si="44"/>
        <v>RedbridgeGP prescribed LARC excluding injections rate / 1,0002022FemaleAll ages</v>
      </c>
      <c r="D902">
        <v>91819</v>
      </c>
      <c r="E902" t="s">
        <v>188</v>
      </c>
      <c r="F902" t="s">
        <v>30</v>
      </c>
      <c r="G902" t="s">
        <v>31</v>
      </c>
      <c r="H902" t="s">
        <v>112</v>
      </c>
      <c r="I902" t="s">
        <v>113</v>
      </c>
      <c r="J902" t="s">
        <v>34</v>
      </c>
      <c r="K902" t="s">
        <v>189</v>
      </c>
      <c r="L902" t="s">
        <v>190</v>
      </c>
      <c r="O902">
        <v>2022</v>
      </c>
      <c r="P902">
        <v>6.5944488078125696</v>
      </c>
      <c r="Q902">
        <v>5.9817629516393298</v>
      </c>
      <c r="R902">
        <v>7.2210692889878603</v>
      </c>
      <c r="S902">
        <v>5.6566235350843703</v>
      </c>
      <c r="T902">
        <v>7.6029833282899197</v>
      </c>
      <c r="U902">
        <v>445</v>
      </c>
      <c r="V902">
        <v>67481</v>
      </c>
      <c r="X902" t="s">
        <v>197</v>
      </c>
      <c r="Y902" t="s">
        <v>169</v>
      </c>
      <c r="Z902" t="s">
        <v>39</v>
      </c>
      <c r="AA902">
        <v>20220000</v>
      </c>
      <c r="AD902" t="s">
        <v>40</v>
      </c>
    </row>
    <row r="903" spans="1:30">
      <c r="A903">
        <f t="shared" si="42"/>
        <v>20220000</v>
      </c>
      <c r="B903" t="str">
        <f t="shared" si="43"/>
        <v>Harrow91819FemaleAll ages</v>
      </c>
      <c r="C903" t="str">
        <f t="shared" si="44"/>
        <v>HarrowGP prescribed LARC excluding injections rate / 1,0002022FemaleAll ages</v>
      </c>
      <c r="D903">
        <v>91819</v>
      </c>
      <c r="E903" t="s">
        <v>188</v>
      </c>
      <c r="F903" t="s">
        <v>30</v>
      </c>
      <c r="G903" t="s">
        <v>31</v>
      </c>
      <c r="H903" t="s">
        <v>64</v>
      </c>
      <c r="I903" t="s">
        <v>65</v>
      </c>
      <c r="J903" t="s">
        <v>34</v>
      </c>
      <c r="K903" t="s">
        <v>189</v>
      </c>
      <c r="L903" t="s">
        <v>190</v>
      </c>
      <c r="O903">
        <v>2022</v>
      </c>
      <c r="P903">
        <v>6.2206376617829999</v>
      </c>
      <c r="Q903">
        <v>5.5370997545274001</v>
      </c>
      <c r="R903">
        <v>6.8846288400931996</v>
      </c>
      <c r="S903">
        <v>5.1888507149640599</v>
      </c>
      <c r="T903">
        <v>7.3040905600882802</v>
      </c>
      <c r="U903">
        <v>335</v>
      </c>
      <c r="V903">
        <v>53853</v>
      </c>
      <c r="X903" t="s">
        <v>197</v>
      </c>
      <c r="Y903" t="s">
        <v>169</v>
      </c>
      <c r="Z903" t="s">
        <v>39</v>
      </c>
      <c r="AA903">
        <v>20220000</v>
      </c>
      <c r="AD903" t="s">
        <v>40</v>
      </c>
    </row>
    <row r="904" spans="1:30">
      <c r="A904">
        <f t="shared" si="42"/>
        <v>20220000</v>
      </c>
      <c r="B904" t="str">
        <f t="shared" si="43"/>
        <v>Waltham Forest91819FemaleAll ages</v>
      </c>
      <c r="C904" t="str">
        <f t="shared" si="44"/>
        <v>Waltham ForestGP prescribed LARC excluding injections rate / 1,0002022FemaleAll ages</v>
      </c>
      <c r="D904">
        <v>91819</v>
      </c>
      <c r="E904" t="s">
        <v>188</v>
      </c>
      <c r="F904" t="s">
        <v>30</v>
      </c>
      <c r="G904" t="s">
        <v>31</v>
      </c>
      <c r="H904" t="s">
        <v>114</v>
      </c>
      <c r="I904" t="s">
        <v>115</v>
      </c>
      <c r="J904" t="s">
        <v>34</v>
      </c>
      <c r="K904" t="s">
        <v>189</v>
      </c>
      <c r="L904" t="s">
        <v>190</v>
      </c>
      <c r="O904">
        <v>2022</v>
      </c>
      <c r="P904">
        <v>6.1845279907155701</v>
      </c>
      <c r="Q904">
        <v>5.6113136734308302</v>
      </c>
      <c r="R904">
        <v>6.8332149801396902</v>
      </c>
      <c r="S904">
        <v>5.2921608115163803</v>
      </c>
      <c r="T904">
        <v>7.2108893577702897</v>
      </c>
      <c r="U904">
        <v>405</v>
      </c>
      <c r="V904">
        <v>65486</v>
      </c>
      <c r="X904" t="s">
        <v>197</v>
      </c>
      <c r="Y904" t="s">
        <v>169</v>
      </c>
      <c r="Z904" t="s">
        <v>39</v>
      </c>
      <c r="AA904">
        <v>20220000</v>
      </c>
      <c r="AD904" t="s">
        <v>40</v>
      </c>
    </row>
    <row r="905" spans="1:30">
      <c r="A905">
        <f t="shared" si="42"/>
        <v>20220000</v>
      </c>
      <c r="B905" t="str">
        <f t="shared" si="43"/>
        <v>Brent91819FemaleAll ages</v>
      </c>
      <c r="C905" t="str">
        <f t="shared" si="44"/>
        <v>BrentGP prescribed LARC excluding injections rate / 1,0002022FemaleAll ages</v>
      </c>
      <c r="D905">
        <v>91819</v>
      </c>
      <c r="E905" t="s">
        <v>188</v>
      </c>
      <c r="F905" t="s">
        <v>30</v>
      </c>
      <c r="G905" t="s">
        <v>31</v>
      </c>
      <c r="H905" t="s">
        <v>68</v>
      </c>
      <c r="I905" t="s">
        <v>69</v>
      </c>
      <c r="J905" t="s">
        <v>34</v>
      </c>
      <c r="K905" t="s">
        <v>189</v>
      </c>
      <c r="L905" t="s">
        <v>190</v>
      </c>
      <c r="O905">
        <v>2022</v>
      </c>
      <c r="P905">
        <v>4.52585394063588</v>
      </c>
      <c r="Q905">
        <v>4.07034451139877</v>
      </c>
      <c r="R905">
        <v>5.0183917344832896</v>
      </c>
      <c r="S905">
        <v>3.8242775984095201</v>
      </c>
      <c r="T905">
        <v>5.3126581762133398</v>
      </c>
      <c r="U905">
        <v>360</v>
      </c>
      <c r="V905">
        <v>79543</v>
      </c>
      <c r="X905" t="s">
        <v>197</v>
      </c>
      <c r="Y905" t="s">
        <v>169</v>
      </c>
      <c r="Z905" t="s">
        <v>39</v>
      </c>
      <c r="AA905">
        <v>20220000</v>
      </c>
      <c r="AD905" t="s">
        <v>40</v>
      </c>
    </row>
    <row r="906" spans="1:30">
      <c r="A906">
        <f t="shared" si="42"/>
        <v>20220000</v>
      </c>
      <c r="B906" t="str">
        <f t="shared" si="43"/>
        <v>Islington91819FemaleAll ages</v>
      </c>
      <c r="C906" t="str">
        <f t="shared" si="44"/>
        <v>IslingtonGP prescribed LARC excluding injections rate / 1,0002022FemaleAll ages</v>
      </c>
      <c r="D906">
        <v>91819</v>
      </c>
      <c r="E906" t="s">
        <v>188</v>
      </c>
      <c r="F906" t="s">
        <v>30</v>
      </c>
      <c r="G906" t="s">
        <v>31</v>
      </c>
      <c r="H906" t="s">
        <v>74</v>
      </c>
      <c r="I906" t="s">
        <v>75</v>
      </c>
      <c r="J906" t="s">
        <v>34</v>
      </c>
      <c r="K906" t="s">
        <v>189</v>
      </c>
      <c r="L906" t="s">
        <v>190</v>
      </c>
      <c r="O906">
        <v>2022</v>
      </c>
      <c r="P906">
        <v>4.3741846366357198</v>
      </c>
      <c r="Q906">
        <v>3.8810230975365299</v>
      </c>
      <c r="R906">
        <v>4.9126471215365797</v>
      </c>
      <c r="S906">
        <v>3.6168450012873499</v>
      </c>
      <c r="T906">
        <v>5.2357200314610699</v>
      </c>
      <c r="U906">
        <v>285</v>
      </c>
      <c r="V906">
        <v>65155</v>
      </c>
      <c r="X906" t="s">
        <v>197</v>
      </c>
      <c r="Y906" t="s">
        <v>169</v>
      </c>
      <c r="Z906" t="s">
        <v>39</v>
      </c>
      <c r="AA906">
        <v>20220000</v>
      </c>
      <c r="AD906" t="s">
        <v>40</v>
      </c>
    </row>
    <row r="907" spans="1:30">
      <c r="A907">
        <f t="shared" si="42"/>
        <v>20220000</v>
      </c>
      <c r="B907" t="str">
        <f t="shared" si="43"/>
        <v>Ealing91819FemaleAll ages</v>
      </c>
      <c r="C907" t="str">
        <f t="shared" si="44"/>
        <v>EalingGP prescribed LARC excluding injections rate / 1,0002022FemaleAll ages</v>
      </c>
      <c r="D907">
        <v>91819</v>
      </c>
      <c r="E907" t="s">
        <v>188</v>
      </c>
      <c r="F907" t="s">
        <v>30</v>
      </c>
      <c r="G907" t="s">
        <v>31</v>
      </c>
      <c r="H907" t="s">
        <v>62</v>
      </c>
      <c r="I907" t="s">
        <v>63</v>
      </c>
      <c r="J907" t="s">
        <v>34</v>
      </c>
      <c r="K907" t="s">
        <v>189</v>
      </c>
      <c r="L907" t="s">
        <v>190</v>
      </c>
      <c r="O907">
        <v>2022</v>
      </c>
      <c r="P907">
        <v>4.19422874125204</v>
      </c>
      <c r="Q907">
        <v>3.75491427318673</v>
      </c>
      <c r="R907">
        <v>4.6448812319733399</v>
      </c>
      <c r="S907">
        <v>3.5243131298500998</v>
      </c>
      <c r="T907">
        <v>4.9214314814834399</v>
      </c>
      <c r="U907">
        <v>350</v>
      </c>
      <c r="V907">
        <v>83448</v>
      </c>
      <c r="X907" t="s">
        <v>197</v>
      </c>
      <c r="Y907" t="s">
        <v>169</v>
      </c>
      <c r="Z907" t="s">
        <v>39</v>
      </c>
      <c r="AA907">
        <v>20220000</v>
      </c>
      <c r="AD907" t="s">
        <v>40</v>
      </c>
    </row>
    <row r="908" spans="1:30">
      <c r="A908">
        <f t="shared" si="42"/>
        <v>20220000</v>
      </c>
      <c r="B908" t="str">
        <f t="shared" si="43"/>
        <v>Hillingdon91819FemaleAll ages</v>
      </c>
      <c r="C908" t="str">
        <f t="shared" si="44"/>
        <v>HillingdonGP prescribed LARC excluding injections rate / 1,0002022FemaleAll ages</v>
      </c>
      <c r="D908">
        <v>91819</v>
      </c>
      <c r="E908" t="s">
        <v>188</v>
      </c>
      <c r="F908" t="s">
        <v>30</v>
      </c>
      <c r="G908" t="s">
        <v>31</v>
      </c>
      <c r="H908" t="s">
        <v>86</v>
      </c>
      <c r="I908" t="s">
        <v>87</v>
      </c>
      <c r="J908" t="s">
        <v>34</v>
      </c>
      <c r="K908" t="s">
        <v>189</v>
      </c>
      <c r="L908" t="s">
        <v>190</v>
      </c>
      <c r="O908">
        <v>2022</v>
      </c>
      <c r="P908">
        <v>3.9921061749597002</v>
      </c>
      <c r="Q908">
        <v>3.54002370939505</v>
      </c>
      <c r="R908">
        <v>4.5188118642317203</v>
      </c>
      <c r="S908">
        <v>3.2904531904993002</v>
      </c>
      <c r="T908">
        <v>4.82620542576365</v>
      </c>
      <c r="U908">
        <v>265</v>
      </c>
      <c r="V908">
        <v>66381</v>
      </c>
      <c r="X908" t="s">
        <v>197</v>
      </c>
      <c r="Y908" t="s">
        <v>169</v>
      </c>
      <c r="Z908" t="s">
        <v>39</v>
      </c>
      <c r="AA908">
        <v>20220000</v>
      </c>
      <c r="AD908" t="s">
        <v>40</v>
      </c>
    </row>
    <row r="909" spans="1:30">
      <c r="A909">
        <f t="shared" si="42"/>
        <v>20220000</v>
      </c>
      <c r="B909" t="str">
        <f t="shared" si="43"/>
        <v>Kensington and Chelsea91819FemaleAll ages</v>
      </c>
      <c r="C909" t="str">
        <f t="shared" si="44"/>
        <v>Kensington and ChelseaGP prescribed LARC excluding injections rate / 1,0002022FemaleAll ages</v>
      </c>
      <c r="D909">
        <v>91819</v>
      </c>
      <c r="E909" t="s">
        <v>188</v>
      </c>
      <c r="F909" t="s">
        <v>30</v>
      </c>
      <c r="G909" t="s">
        <v>31</v>
      </c>
      <c r="H909" t="s">
        <v>70</v>
      </c>
      <c r="I909" t="s">
        <v>71</v>
      </c>
      <c r="J909" t="s">
        <v>34</v>
      </c>
      <c r="K909" t="s">
        <v>189</v>
      </c>
      <c r="L909" t="s">
        <v>190</v>
      </c>
      <c r="O909">
        <v>2022</v>
      </c>
      <c r="P909">
        <v>1.9837333862328901</v>
      </c>
      <c r="Q909">
        <v>1.57137970704798</v>
      </c>
      <c r="R909">
        <v>2.53799161960062</v>
      </c>
      <c r="S909">
        <v>1.3534261194124799</v>
      </c>
      <c r="T909">
        <v>2.8654994125247302</v>
      </c>
      <c r="U909">
        <v>70</v>
      </c>
      <c r="V909">
        <v>35287</v>
      </c>
      <c r="X909" t="s">
        <v>197</v>
      </c>
      <c r="Y909" t="s">
        <v>169</v>
      </c>
      <c r="Z909" t="s">
        <v>39</v>
      </c>
      <c r="AA909">
        <v>20220000</v>
      </c>
      <c r="AD909" t="s">
        <v>40</v>
      </c>
    </row>
    <row r="910" spans="1:30">
      <c r="A910">
        <f t="shared" si="42"/>
        <v>20220000</v>
      </c>
      <c r="B910" t="str">
        <f t="shared" si="43"/>
        <v>Greenwich91819FemaleAll ages</v>
      </c>
      <c r="C910" t="str">
        <f t="shared" si="44"/>
        <v>GreenwichGP prescribed LARC excluding injections rate / 1,0002022FemaleAll ages</v>
      </c>
      <c r="D910">
        <v>91819</v>
      </c>
      <c r="E910" t="s">
        <v>188</v>
      </c>
      <c r="F910" t="s">
        <v>30</v>
      </c>
      <c r="G910" t="s">
        <v>31</v>
      </c>
      <c r="H910" t="s">
        <v>80</v>
      </c>
      <c r="I910" t="s">
        <v>81</v>
      </c>
      <c r="J910" t="s">
        <v>34</v>
      </c>
      <c r="K910" t="s">
        <v>189</v>
      </c>
      <c r="L910" t="s">
        <v>190</v>
      </c>
      <c r="O910">
        <v>2022</v>
      </c>
      <c r="P910">
        <v>0.14278574998215199</v>
      </c>
      <c r="Q910">
        <v>7.8299281765545403E-2</v>
      </c>
      <c r="R910">
        <v>0.281048577370549</v>
      </c>
      <c r="S910">
        <v>4.9237813070620098E-2</v>
      </c>
      <c r="T910">
        <v>0.366195766638929</v>
      </c>
      <c r="U910">
        <v>10</v>
      </c>
      <c r="V910">
        <v>70035</v>
      </c>
      <c r="X910" t="s">
        <v>197</v>
      </c>
      <c r="Y910" t="s">
        <v>169</v>
      </c>
      <c r="Z910" t="s">
        <v>39</v>
      </c>
      <c r="AA910">
        <v>20220000</v>
      </c>
      <c r="AD910" t="s">
        <v>40</v>
      </c>
    </row>
    <row r="911" spans="1:30">
      <c r="A911">
        <f t="shared" si="42"/>
        <v>20140000</v>
      </c>
      <c r="B911" t="str">
        <f t="shared" si="43"/>
        <v>Richmond92254FemaleAll ages</v>
      </c>
      <c r="C911" t="str">
        <f t="shared" si="44"/>
        <v>RichmondTotal prescribed LARC excluding injections rate / 1,0002014FemaleAll ages</v>
      </c>
      <c r="D911">
        <v>92254</v>
      </c>
      <c r="E911" t="s">
        <v>199</v>
      </c>
      <c r="F911" t="s">
        <v>30</v>
      </c>
      <c r="G911" t="s">
        <v>31</v>
      </c>
      <c r="H911" t="s">
        <v>32</v>
      </c>
      <c r="I911" t="s">
        <v>33</v>
      </c>
      <c r="J911" t="s">
        <v>34</v>
      </c>
      <c r="K911" t="s">
        <v>189</v>
      </c>
      <c r="L911" t="s">
        <v>190</v>
      </c>
      <c r="O911" t="s">
        <v>194</v>
      </c>
      <c r="P911">
        <v>40.64</v>
      </c>
      <c r="Q911">
        <v>38.696034338923504</v>
      </c>
      <c r="R911">
        <v>42.654935156790103</v>
      </c>
      <c r="U911">
        <v>1640</v>
      </c>
      <c r="V911">
        <v>40355</v>
      </c>
      <c r="Y911" t="s">
        <v>169</v>
      </c>
      <c r="Z911" t="s">
        <v>39</v>
      </c>
      <c r="AA911">
        <v>20140000</v>
      </c>
      <c r="AD911" t="s">
        <v>40</v>
      </c>
    </row>
    <row r="912" spans="1:30">
      <c r="A912">
        <f t="shared" si="42"/>
        <v>20150000</v>
      </c>
      <c r="B912" t="str">
        <f t="shared" si="43"/>
        <v>Richmond92254FemaleAll ages</v>
      </c>
      <c r="C912" t="str">
        <f t="shared" si="44"/>
        <v>RichmondTotal prescribed LARC excluding injections rate / 1,0002015FemaleAll ages</v>
      </c>
      <c r="D912">
        <v>92254</v>
      </c>
      <c r="E912" t="s">
        <v>199</v>
      </c>
      <c r="F912" t="s">
        <v>30</v>
      </c>
      <c r="G912" t="s">
        <v>31</v>
      </c>
      <c r="H912" t="s">
        <v>32</v>
      </c>
      <c r="I912" t="s">
        <v>33</v>
      </c>
      <c r="J912" t="s">
        <v>34</v>
      </c>
      <c r="K912" t="s">
        <v>189</v>
      </c>
      <c r="L912" t="s">
        <v>190</v>
      </c>
      <c r="O912" t="s">
        <v>195</v>
      </c>
      <c r="P912">
        <v>39.01</v>
      </c>
      <c r="Q912">
        <v>37.096813721760803</v>
      </c>
      <c r="R912">
        <v>40.993731149701198</v>
      </c>
      <c r="U912">
        <v>1560</v>
      </c>
      <c r="V912">
        <v>39991</v>
      </c>
      <c r="Y912" t="s">
        <v>169</v>
      </c>
      <c r="Z912" t="s">
        <v>39</v>
      </c>
      <c r="AA912">
        <v>20150000</v>
      </c>
      <c r="AD912" t="s">
        <v>40</v>
      </c>
    </row>
    <row r="913" spans="1:30">
      <c r="A913">
        <f t="shared" si="42"/>
        <v>20160000</v>
      </c>
      <c r="B913" t="str">
        <f t="shared" si="43"/>
        <v>Richmond92254FemaleAll ages</v>
      </c>
      <c r="C913" t="str">
        <f t="shared" si="44"/>
        <v>RichmondTotal prescribed LARC excluding injections rate / 1,0002016FemaleAll ages</v>
      </c>
      <c r="D913">
        <v>92254</v>
      </c>
      <c r="E913" t="s">
        <v>199</v>
      </c>
      <c r="F913" t="s">
        <v>30</v>
      </c>
      <c r="G913" t="s">
        <v>31</v>
      </c>
      <c r="H913" t="s">
        <v>32</v>
      </c>
      <c r="I913" t="s">
        <v>33</v>
      </c>
      <c r="J913" t="s">
        <v>34</v>
      </c>
      <c r="K913" t="s">
        <v>189</v>
      </c>
      <c r="L913" t="s">
        <v>190</v>
      </c>
      <c r="O913" t="s">
        <v>196</v>
      </c>
      <c r="P913">
        <v>36.450000000000003</v>
      </c>
      <c r="Q913">
        <v>34.608738035442599</v>
      </c>
      <c r="R913">
        <v>38.360435049903103</v>
      </c>
      <c r="S913">
        <v>33.581060158444402</v>
      </c>
      <c r="T913">
        <v>39.482824920192797</v>
      </c>
      <c r="U913">
        <v>1470</v>
      </c>
      <c r="V913">
        <v>40331</v>
      </c>
      <c r="Y913" t="s">
        <v>169</v>
      </c>
      <c r="Z913" t="s">
        <v>39</v>
      </c>
      <c r="AA913">
        <v>20160000</v>
      </c>
      <c r="AD913" t="s">
        <v>40</v>
      </c>
    </row>
    <row r="914" spans="1:30">
      <c r="A914">
        <f t="shared" si="42"/>
        <v>20170000</v>
      </c>
      <c r="B914" t="str">
        <f t="shared" si="43"/>
        <v>Richmond92254FemaleAll ages</v>
      </c>
      <c r="C914" t="str">
        <f t="shared" si="44"/>
        <v>RichmondTotal prescribed LARC excluding injections rate / 1,0002017FemaleAll ages</v>
      </c>
      <c r="D914">
        <v>92254</v>
      </c>
      <c r="E914" t="s">
        <v>199</v>
      </c>
      <c r="F914" t="s">
        <v>30</v>
      </c>
      <c r="G914" t="s">
        <v>31</v>
      </c>
      <c r="H914" t="s">
        <v>32</v>
      </c>
      <c r="I914" t="s">
        <v>33</v>
      </c>
      <c r="J914" t="s">
        <v>34</v>
      </c>
      <c r="K914" t="s">
        <v>189</v>
      </c>
      <c r="L914" t="s">
        <v>190</v>
      </c>
      <c r="O914" t="s">
        <v>164</v>
      </c>
      <c r="P914">
        <v>40.76</v>
      </c>
      <c r="Q914">
        <v>38.770492458865803</v>
      </c>
      <c r="R914">
        <v>42.764100328952502</v>
      </c>
      <c r="S914">
        <v>37.673865909884697</v>
      </c>
      <c r="T914">
        <v>43.956808848018298</v>
      </c>
      <c r="U914">
        <v>1620</v>
      </c>
      <c r="V914">
        <v>39749</v>
      </c>
      <c r="Y914" t="s">
        <v>169</v>
      </c>
      <c r="Z914" t="s">
        <v>39</v>
      </c>
      <c r="AA914">
        <v>20170000</v>
      </c>
      <c r="AD914" t="s">
        <v>40</v>
      </c>
    </row>
    <row r="915" spans="1:30">
      <c r="A915">
        <f t="shared" si="42"/>
        <v>20180000</v>
      </c>
      <c r="B915" t="str">
        <f t="shared" si="43"/>
        <v>Richmond92254FemaleAll ages</v>
      </c>
      <c r="C915" t="str">
        <f t="shared" si="44"/>
        <v>RichmondTotal prescribed LARC excluding injections rate / 1,0002018FemaleAll ages</v>
      </c>
      <c r="D915">
        <v>92254</v>
      </c>
      <c r="E915" t="s">
        <v>199</v>
      </c>
      <c r="F915" t="s">
        <v>30</v>
      </c>
      <c r="G915" t="s">
        <v>31</v>
      </c>
      <c r="H915" t="s">
        <v>32</v>
      </c>
      <c r="I915" t="s">
        <v>33</v>
      </c>
      <c r="J915" t="s">
        <v>34</v>
      </c>
      <c r="K915" t="s">
        <v>189</v>
      </c>
      <c r="L915" t="s">
        <v>190</v>
      </c>
      <c r="O915" t="s">
        <v>165</v>
      </c>
      <c r="P915">
        <v>45.62</v>
      </c>
      <c r="Q915">
        <v>43.486044254639602</v>
      </c>
      <c r="R915">
        <v>47.730560899016503</v>
      </c>
      <c r="S915">
        <v>42.317646467734299</v>
      </c>
      <c r="T915">
        <v>48.996010143251702</v>
      </c>
      <c r="U915">
        <v>1795</v>
      </c>
      <c r="V915">
        <v>39345</v>
      </c>
      <c r="Y915" t="s">
        <v>169</v>
      </c>
      <c r="Z915" t="s">
        <v>39</v>
      </c>
      <c r="AA915">
        <v>20180000</v>
      </c>
      <c r="AD915" t="s">
        <v>40</v>
      </c>
    </row>
    <row r="916" spans="1:30">
      <c r="A916">
        <f t="shared" si="42"/>
        <v>20190000</v>
      </c>
      <c r="B916" t="str">
        <f t="shared" si="43"/>
        <v>Richmond92254FemaleAll ages</v>
      </c>
      <c r="C916" t="str">
        <f t="shared" si="44"/>
        <v>RichmondTotal prescribed LARC excluding injections rate / 1,0002019FemaleAll ages</v>
      </c>
      <c r="D916">
        <v>92254</v>
      </c>
      <c r="E916" t="s">
        <v>199</v>
      </c>
      <c r="F916" t="s">
        <v>30</v>
      </c>
      <c r="G916" t="s">
        <v>31</v>
      </c>
      <c r="H916" t="s">
        <v>32</v>
      </c>
      <c r="I916" t="s">
        <v>33</v>
      </c>
      <c r="J916" t="s">
        <v>34</v>
      </c>
      <c r="K916" t="s">
        <v>189</v>
      </c>
      <c r="L916" t="s">
        <v>190</v>
      </c>
      <c r="O916" t="s">
        <v>166</v>
      </c>
      <c r="P916">
        <v>50.11</v>
      </c>
      <c r="Q916">
        <v>47.937162148840798</v>
      </c>
      <c r="R916">
        <v>52.412756454847397</v>
      </c>
      <c r="S916">
        <v>46.702760921225</v>
      </c>
      <c r="T916">
        <v>53.745272901287301</v>
      </c>
      <c r="U916">
        <v>1950</v>
      </c>
      <c r="V916">
        <v>38913</v>
      </c>
      <c r="Y916" t="s">
        <v>42</v>
      </c>
      <c r="Z916" t="s">
        <v>39</v>
      </c>
      <c r="AA916">
        <v>20190000</v>
      </c>
      <c r="AD916" t="s">
        <v>40</v>
      </c>
    </row>
    <row r="917" spans="1:30">
      <c r="A917">
        <f t="shared" si="42"/>
        <v>20200000</v>
      </c>
      <c r="B917" t="str">
        <f t="shared" si="43"/>
        <v>Richmond92254FemaleAll ages</v>
      </c>
      <c r="C917" t="str">
        <f t="shared" si="44"/>
        <v>RichmondTotal prescribed LARC excluding injections rate / 1,0002020FemaleAll ages</v>
      </c>
      <c r="D917">
        <v>92254</v>
      </c>
      <c r="E917" t="s">
        <v>199</v>
      </c>
      <c r="F917" t="s">
        <v>30</v>
      </c>
      <c r="G917" t="s">
        <v>31</v>
      </c>
      <c r="H917" t="s">
        <v>32</v>
      </c>
      <c r="I917" t="s">
        <v>33</v>
      </c>
      <c r="J917" t="s">
        <v>34</v>
      </c>
      <c r="K917" t="s">
        <v>189</v>
      </c>
      <c r="L917" t="s">
        <v>190</v>
      </c>
      <c r="O917" t="s">
        <v>167</v>
      </c>
      <c r="P917">
        <v>35.35</v>
      </c>
      <c r="Q917">
        <v>33.4954753619919</v>
      </c>
      <c r="R917">
        <v>37.279372488259597</v>
      </c>
      <c r="S917">
        <v>32.461114521425998</v>
      </c>
      <c r="T917">
        <v>38.413033870329201</v>
      </c>
      <c r="U917">
        <v>1360</v>
      </c>
      <c r="V917">
        <v>38473</v>
      </c>
      <c r="Y917" t="s">
        <v>168</v>
      </c>
      <c r="Z917" t="s">
        <v>39</v>
      </c>
      <c r="AA917">
        <v>20200000</v>
      </c>
      <c r="AD917" t="s">
        <v>40</v>
      </c>
    </row>
    <row r="918" spans="1:30">
      <c r="A918">
        <f t="shared" si="42"/>
        <v>20210000</v>
      </c>
      <c r="B918" t="str">
        <f t="shared" si="43"/>
        <v>Richmond92254FemaleAll ages</v>
      </c>
      <c r="C918" t="str">
        <f t="shared" si="44"/>
        <v>RichmondTotal prescribed LARC excluding injections rate / 1,0002021FemaleAll ages</v>
      </c>
      <c r="D918">
        <v>92254</v>
      </c>
      <c r="E918" t="s">
        <v>199</v>
      </c>
      <c r="F918" t="s">
        <v>30</v>
      </c>
      <c r="G918" t="s">
        <v>31</v>
      </c>
      <c r="H918" t="s">
        <v>32</v>
      </c>
      <c r="I918" t="s">
        <v>33</v>
      </c>
      <c r="J918" t="s">
        <v>34</v>
      </c>
      <c r="K918" t="s">
        <v>189</v>
      </c>
      <c r="L918" t="s">
        <v>190</v>
      </c>
      <c r="O918" t="s">
        <v>171</v>
      </c>
      <c r="P918">
        <v>41.67</v>
      </c>
      <c r="Q918">
        <v>39.596122573139198</v>
      </c>
      <c r="R918">
        <v>43.7640700169935</v>
      </c>
      <c r="S918">
        <v>38.452795757652503</v>
      </c>
      <c r="T918">
        <v>45.009742598180203</v>
      </c>
      <c r="U918">
        <v>1555</v>
      </c>
      <c r="V918">
        <v>37319</v>
      </c>
      <c r="Y918" t="s">
        <v>42</v>
      </c>
      <c r="Z918" t="s">
        <v>39</v>
      </c>
      <c r="AA918">
        <v>20210000</v>
      </c>
      <c r="AD918" t="s">
        <v>40</v>
      </c>
    </row>
    <row r="919" spans="1:30">
      <c r="A919">
        <f t="shared" si="42"/>
        <v>20140000</v>
      </c>
      <c r="B919" t="str">
        <f t="shared" si="43"/>
        <v>England92254FemaleAll ages</v>
      </c>
      <c r="C919" t="str">
        <f t="shared" si="44"/>
        <v>EnglandTotal prescribed LARC excluding injections rate / 1,0002014FemaleAll ages</v>
      </c>
      <c r="D919">
        <v>92254</v>
      </c>
      <c r="E919" t="s">
        <v>199</v>
      </c>
      <c r="F919" t="s">
        <v>30</v>
      </c>
      <c r="G919" t="s">
        <v>31</v>
      </c>
      <c r="H919" t="s">
        <v>30</v>
      </c>
      <c r="I919" t="s">
        <v>31</v>
      </c>
      <c r="J919" t="s">
        <v>31</v>
      </c>
      <c r="K919" t="s">
        <v>189</v>
      </c>
      <c r="L919" t="s">
        <v>190</v>
      </c>
      <c r="O919" t="s">
        <v>194</v>
      </c>
      <c r="P919">
        <v>50.17</v>
      </c>
      <c r="Q919">
        <v>50.030850663463703</v>
      </c>
      <c r="R919">
        <v>50.300211280137503</v>
      </c>
      <c r="U919">
        <v>533335</v>
      </c>
      <c r="V919">
        <v>10631532</v>
      </c>
      <c r="Y919" t="s">
        <v>42</v>
      </c>
      <c r="Z919" t="s">
        <v>39</v>
      </c>
      <c r="AA919">
        <v>20140000</v>
      </c>
      <c r="AD919" t="s">
        <v>40</v>
      </c>
    </row>
    <row r="920" spans="1:30">
      <c r="A920">
        <f t="shared" si="42"/>
        <v>20150000</v>
      </c>
      <c r="B920" t="str">
        <f t="shared" si="43"/>
        <v>England92254FemaleAll ages</v>
      </c>
      <c r="C920" t="str">
        <f t="shared" si="44"/>
        <v>EnglandTotal prescribed LARC excluding injections rate / 1,0002015FemaleAll ages</v>
      </c>
      <c r="D920">
        <v>92254</v>
      </c>
      <c r="E920" t="s">
        <v>199</v>
      </c>
      <c r="F920" t="s">
        <v>30</v>
      </c>
      <c r="G920" t="s">
        <v>31</v>
      </c>
      <c r="H920" t="s">
        <v>30</v>
      </c>
      <c r="I920" t="s">
        <v>31</v>
      </c>
      <c r="J920" t="s">
        <v>31</v>
      </c>
      <c r="K920" t="s">
        <v>189</v>
      </c>
      <c r="L920" t="s">
        <v>190</v>
      </c>
      <c r="O920" t="s">
        <v>195</v>
      </c>
      <c r="P920">
        <v>48.17</v>
      </c>
      <c r="Q920">
        <v>48.038978958544902</v>
      </c>
      <c r="R920">
        <v>48.302890557759902</v>
      </c>
      <c r="U920">
        <v>512291</v>
      </c>
      <c r="V920">
        <v>10634887</v>
      </c>
      <c r="Y920" t="s">
        <v>42</v>
      </c>
      <c r="Z920" t="s">
        <v>39</v>
      </c>
      <c r="AA920">
        <v>20150000</v>
      </c>
      <c r="AD920" t="s">
        <v>40</v>
      </c>
    </row>
    <row r="921" spans="1:30">
      <c r="A921">
        <f t="shared" si="42"/>
        <v>20160000</v>
      </c>
      <c r="B921" t="str">
        <f t="shared" si="43"/>
        <v>England92254FemaleAll ages</v>
      </c>
      <c r="C921" t="str">
        <f t="shared" si="44"/>
        <v>EnglandTotal prescribed LARC excluding injections rate / 1,0002016FemaleAll ages</v>
      </c>
      <c r="D921">
        <v>92254</v>
      </c>
      <c r="E921" t="s">
        <v>199</v>
      </c>
      <c r="F921" t="s">
        <v>30</v>
      </c>
      <c r="G921" t="s">
        <v>31</v>
      </c>
      <c r="H921" t="s">
        <v>30</v>
      </c>
      <c r="I921" t="s">
        <v>31</v>
      </c>
      <c r="J921" t="s">
        <v>31</v>
      </c>
      <c r="K921" t="s">
        <v>189</v>
      </c>
      <c r="L921" t="s">
        <v>190</v>
      </c>
      <c r="O921" t="s">
        <v>196</v>
      </c>
      <c r="P921">
        <v>45.5</v>
      </c>
      <c r="Q921">
        <v>45.373239909193501</v>
      </c>
      <c r="R921">
        <v>45.627446767903102</v>
      </c>
      <c r="S921">
        <v>45.300144461281697</v>
      </c>
      <c r="T921">
        <v>45.700893759543</v>
      </c>
      <c r="U921">
        <v>492634</v>
      </c>
      <c r="V921">
        <v>10827071</v>
      </c>
      <c r="Y921" t="s">
        <v>42</v>
      </c>
      <c r="Z921" t="s">
        <v>39</v>
      </c>
      <c r="AA921">
        <v>20160000</v>
      </c>
      <c r="AD921" t="s">
        <v>40</v>
      </c>
    </row>
    <row r="922" spans="1:30">
      <c r="A922">
        <f t="shared" si="42"/>
        <v>20170000</v>
      </c>
      <c r="B922" t="str">
        <f t="shared" si="43"/>
        <v>England92254FemaleAll ages</v>
      </c>
      <c r="C922" t="str">
        <f t="shared" si="44"/>
        <v>EnglandTotal prescribed LARC excluding injections rate / 1,0002017FemaleAll ages</v>
      </c>
      <c r="D922">
        <v>92254</v>
      </c>
      <c r="E922" t="s">
        <v>199</v>
      </c>
      <c r="F922" t="s">
        <v>30</v>
      </c>
      <c r="G922" t="s">
        <v>31</v>
      </c>
      <c r="H922" t="s">
        <v>30</v>
      </c>
      <c r="I922" t="s">
        <v>31</v>
      </c>
      <c r="J922" t="s">
        <v>31</v>
      </c>
      <c r="K922" t="s">
        <v>189</v>
      </c>
      <c r="L922" t="s">
        <v>190</v>
      </c>
      <c r="O922" t="s">
        <v>164</v>
      </c>
      <c r="P922">
        <v>46.62</v>
      </c>
      <c r="Q922">
        <v>46.492623676436203</v>
      </c>
      <c r="R922">
        <v>46.749929768890503</v>
      </c>
      <c r="S922">
        <v>46.418634580326298</v>
      </c>
      <c r="T922">
        <v>46.8242703753942</v>
      </c>
      <c r="U922">
        <v>504817</v>
      </c>
      <c r="V922">
        <v>10828070</v>
      </c>
      <c r="Y922" t="s">
        <v>42</v>
      </c>
      <c r="Z922" t="s">
        <v>39</v>
      </c>
      <c r="AA922">
        <v>20170000</v>
      </c>
      <c r="AD922" t="s">
        <v>40</v>
      </c>
    </row>
    <row r="923" spans="1:30">
      <c r="A923">
        <f t="shared" si="42"/>
        <v>20180000</v>
      </c>
      <c r="B923" t="str">
        <f t="shared" si="43"/>
        <v>England92254FemaleAll ages</v>
      </c>
      <c r="C923" t="str">
        <f t="shared" si="44"/>
        <v>EnglandTotal prescribed LARC excluding injections rate / 1,0002018FemaleAll ages</v>
      </c>
      <c r="D923">
        <v>92254</v>
      </c>
      <c r="E923" t="s">
        <v>199</v>
      </c>
      <c r="F923" t="s">
        <v>30</v>
      </c>
      <c r="G923" t="s">
        <v>31</v>
      </c>
      <c r="H923" t="s">
        <v>30</v>
      </c>
      <c r="I923" t="s">
        <v>31</v>
      </c>
      <c r="J923" t="s">
        <v>31</v>
      </c>
      <c r="K923" t="s">
        <v>189</v>
      </c>
      <c r="L923" t="s">
        <v>190</v>
      </c>
      <c r="O923" t="s">
        <v>165</v>
      </c>
      <c r="P923">
        <v>48.14</v>
      </c>
      <c r="Q923">
        <v>48.004794439365298</v>
      </c>
      <c r="R923">
        <v>48.265828726815002</v>
      </c>
      <c r="S923">
        <v>47.929729718423097</v>
      </c>
      <c r="T923">
        <v>48.341243842304699</v>
      </c>
      <c r="U923">
        <v>522869</v>
      </c>
      <c r="V923">
        <v>10862513</v>
      </c>
      <c r="Y923" t="s">
        <v>42</v>
      </c>
      <c r="Z923" t="s">
        <v>39</v>
      </c>
      <c r="AA923">
        <v>20180000</v>
      </c>
      <c r="AD923" t="s">
        <v>40</v>
      </c>
    </row>
    <row r="924" spans="1:30">
      <c r="A924">
        <f t="shared" si="42"/>
        <v>20190000</v>
      </c>
      <c r="B924" t="str">
        <f t="shared" si="43"/>
        <v>England92254FemaleAll ages</v>
      </c>
      <c r="C924" t="str">
        <f t="shared" si="44"/>
        <v>EnglandTotal prescribed LARC excluding injections rate / 1,0002019FemaleAll ages</v>
      </c>
      <c r="D924">
        <v>92254</v>
      </c>
      <c r="E924" t="s">
        <v>199</v>
      </c>
      <c r="F924" t="s">
        <v>30</v>
      </c>
      <c r="G924" t="s">
        <v>31</v>
      </c>
      <c r="H924" t="s">
        <v>30</v>
      </c>
      <c r="I924" t="s">
        <v>31</v>
      </c>
      <c r="J924" t="s">
        <v>31</v>
      </c>
      <c r="K924" t="s">
        <v>189</v>
      </c>
      <c r="L924" t="s">
        <v>190</v>
      </c>
      <c r="O924" t="s">
        <v>166</v>
      </c>
      <c r="P924">
        <v>49.22</v>
      </c>
      <c r="Q924">
        <v>49.092749433406901</v>
      </c>
      <c r="R924">
        <v>49.356033220491703</v>
      </c>
      <c r="S924">
        <v>49.017035048172197</v>
      </c>
      <c r="T924">
        <v>49.432096181212998</v>
      </c>
      <c r="U924">
        <v>537488</v>
      </c>
      <c r="V924">
        <v>10919169</v>
      </c>
      <c r="Y924" t="s">
        <v>42</v>
      </c>
      <c r="Z924" t="s">
        <v>39</v>
      </c>
      <c r="AA924">
        <v>20190000</v>
      </c>
      <c r="AD924" t="s">
        <v>40</v>
      </c>
    </row>
    <row r="925" spans="1:30">
      <c r="A925">
        <f t="shared" si="42"/>
        <v>20200000</v>
      </c>
      <c r="B925" t="str">
        <f t="shared" si="43"/>
        <v>England92254FemaleAll ages</v>
      </c>
      <c r="C925" t="str">
        <f t="shared" si="44"/>
        <v>EnglandTotal prescribed LARC excluding injections rate / 1,0002020FemaleAll ages</v>
      </c>
      <c r="D925">
        <v>92254</v>
      </c>
      <c r="E925" t="s">
        <v>199</v>
      </c>
      <c r="F925" t="s">
        <v>30</v>
      </c>
      <c r="G925" t="s">
        <v>31</v>
      </c>
      <c r="H925" t="s">
        <v>30</v>
      </c>
      <c r="I925" t="s">
        <v>31</v>
      </c>
      <c r="J925" t="s">
        <v>31</v>
      </c>
      <c r="K925" t="s">
        <v>189</v>
      </c>
      <c r="L925" t="s">
        <v>190</v>
      </c>
      <c r="O925" t="s">
        <v>167</v>
      </c>
      <c r="P925">
        <v>33.450000000000003</v>
      </c>
      <c r="Q925">
        <v>33.342549934495302</v>
      </c>
      <c r="R925">
        <v>33.559457317675701</v>
      </c>
      <c r="S925">
        <v>33.280207394544298</v>
      </c>
      <c r="T925">
        <v>33.622147973161503</v>
      </c>
      <c r="U925">
        <v>365754</v>
      </c>
      <c r="V925">
        <v>10934065</v>
      </c>
      <c r="Y925" t="s">
        <v>42</v>
      </c>
      <c r="Z925" t="s">
        <v>39</v>
      </c>
      <c r="AA925">
        <v>20200000</v>
      </c>
      <c r="AD925" t="s">
        <v>40</v>
      </c>
    </row>
    <row r="926" spans="1:30">
      <c r="A926">
        <f t="shared" si="42"/>
        <v>20210000</v>
      </c>
      <c r="B926" t="str">
        <f t="shared" si="43"/>
        <v>England92254FemaleAll ages</v>
      </c>
      <c r="C926" t="str">
        <f t="shared" si="44"/>
        <v>EnglandTotal prescribed LARC excluding injections rate / 1,0002021FemaleAll ages</v>
      </c>
      <c r="D926">
        <v>92254</v>
      </c>
      <c r="E926" t="s">
        <v>199</v>
      </c>
      <c r="F926" t="s">
        <v>30</v>
      </c>
      <c r="G926" t="s">
        <v>31</v>
      </c>
      <c r="H926" t="s">
        <v>30</v>
      </c>
      <c r="I926" t="s">
        <v>31</v>
      </c>
      <c r="J926" t="s">
        <v>31</v>
      </c>
      <c r="K926" t="s">
        <v>189</v>
      </c>
      <c r="L926" t="s">
        <v>190</v>
      </c>
      <c r="O926" t="s">
        <v>171</v>
      </c>
      <c r="P926">
        <v>41.8</v>
      </c>
      <c r="Q926">
        <v>41.677990828515</v>
      </c>
      <c r="R926">
        <v>41.919743771214698</v>
      </c>
      <c r="S926">
        <v>41.608483189869403</v>
      </c>
      <c r="T926">
        <v>41.989597501183198</v>
      </c>
      <c r="U926">
        <v>459691</v>
      </c>
      <c r="V926">
        <v>10997725</v>
      </c>
      <c r="Y926" t="s">
        <v>42</v>
      </c>
      <c r="Z926" t="s">
        <v>39</v>
      </c>
      <c r="AA926">
        <v>20210000</v>
      </c>
      <c r="AD926" t="s">
        <v>40</v>
      </c>
    </row>
    <row r="927" spans="1:30">
      <c r="A927">
        <f t="shared" si="42"/>
        <v>20220000</v>
      </c>
      <c r="B927" t="str">
        <f t="shared" si="43"/>
        <v>England92254FemaleAll ages</v>
      </c>
      <c r="C927" t="str">
        <f t="shared" si="44"/>
        <v>EnglandTotal prescribed LARC excluding injections rate / 1,0002022FemaleAll ages</v>
      </c>
      <c r="D927">
        <v>92254</v>
      </c>
      <c r="E927" t="s">
        <v>199</v>
      </c>
      <c r="F927" t="s">
        <v>30</v>
      </c>
      <c r="G927" t="s">
        <v>31</v>
      </c>
      <c r="H927" t="s">
        <v>30</v>
      </c>
      <c r="I927" t="s">
        <v>31</v>
      </c>
      <c r="J927" t="s">
        <v>31</v>
      </c>
      <c r="K927" t="s">
        <v>189</v>
      </c>
      <c r="L927" t="s">
        <v>190</v>
      </c>
      <c r="O927" t="s">
        <v>174</v>
      </c>
      <c r="P927">
        <v>44.14</v>
      </c>
      <c r="Q927">
        <v>44.019230658867201</v>
      </c>
      <c r="R927">
        <v>44.2662934459537</v>
      </c>
      <c r="S927">
        <v>43.948189790984202</v>
      </c>
      <c r="T927">
        <v>44.337676588122001</v>
      </c>
      <c r="U927">
        <v>490879</v>
      </c>
      <c r="V927">
        <v>11120293</v>
      </c>
      <c r="X927" t="s">
        <v>197</v>
      </c>
      <c r="Y927" t="s">
        <v>42</v>
      </c>
      <c r="Z927" t="s">
        <v>39</v>
      </c>
      <c r="AA927">
        <v>20220000</v>
      </c>
      <c r="AD927" t="s">
        <v>40</v>
      </c>
    </row>
    <row r="928" spans="1:30">
      <c r="A928">
        <f t="shared" si="42"/>
        <v>20140000</v>
      </c>
      <c r="B928" t="str">
        <f t="shared" si="43"/>
        <v>London92254FemaleAll ages</v>
      </c>
      <c r="C928" t="str">
        <f t="shared" si="44"/>
        <v>LondonTotal prescribed LARC excluding injections rate / 1,0002014FemaleAll ages</v>
      </c>
      <c r="D928">
        <v>92254</v>
      </c>
      <c r="E928" t="s">
        <v>199</v>
      </c>
      <c r="F928" t="s">
        <v>30</v>
      </c>
      <c r="G928" t="s">
        <v>31</v>
      </c>
      <c r="H928" t="s">
        <v>56</v>
      </c>
      <c r="I928" t="s">
        <v>57</v>
      </c>
      <c r="J928" t="s">
        <v>58</v>
      </c>
      <c r="K928" t="s">
        <v>189</v>
      </c>
      <c r="L928" t="s">
        <v>190</v>
      </c>
      <c r="O928" t="s">
        <v>194</v>
      </c>
      <c r="P928">
        <v>35.340000000000003</v>
      </c>
      <c r="Q928">
        <v>35.080821205848402</v>
      </c>
      <c r="R928">
        <v>35.600739647995397</v>
      </c>
      <c r="U928">
        <v>71130</v>
      </c>
      <c r="V928">
        <v>2012730</v>
      </c>
      <c r="Y928" t="s">
        <v>169</v>
      </c>
      <c r="Z928" t="s">
        <v>39</v>
      </c>
      <c r="AA928">
        <v>20140000</v>
      </c>
      <c r="AD928" t="s">
        <v>40</v>
      </c>
    </row>
    <row r="929" spans="1:30">
      <c r="A929">
        <f t="shared" si="42"/>
        <v>20150000</v>
      </c>
      <c r="B929" t="str">
        <f t="shared" si="43"/>
        <v>London92254FemaleAll ages</v>
      </c>
      <c r="C929" t="str">
        <f t="shared" si="44"/>
        <v>LondonTotal prescribed LARC excluding injections rate / 1,0002015FemaleAll ages</v>
      </c>
      <c r="D929">
        <v>92254</v>
      </c>
      <c r="E929" t="s">
        <v>199</v>
      </c>
      <c r="F929" t="s">
        <v>30</v>
      </c>
      <c r="G929" t="s">
        <v>31</v>
      </c>
      <c r="H929" t="s">
        <v>56</v>
      </c>
      <c r="I929" t="s">
        <v>57</v>
      </c>
      <c r="J929" t="s">
        <v>58</v>
      </c>
      <c r="K929" t="s">
        <v>189</v>
      </c>
      <c r="L929" t="s">
        <v>190</v>
      </c>
      <c r="O929" t="s">
        <v>195</v>
      </c>
      <c r="P929">
        <v>35.46</v>
      </c>
      <c r="Q929">
        <v>35.205498643430801</v>
      </c>
      <c r="R929">
        <v>35.724494838482997</v>
      </c>
      <c r="U929">
        <v>71885</v>
      </c>
      <c r="V929">
        <v>2026969</v>
      </c>
      <c r="Y929" t="s">
        <v>169</v>
      </c>
      <c r="Z929" t="s">
        <v>39</v>
      </c>
      <c r="AA929">
        <v>20150000</v>
      </c>
      <c r="AD929" t="s">
        <v>40</v>
      </c>
    </row>
    <row r="930" spans="1:30">
      <c r="A930">
        <f t="shared" si="42"/>
        <v>20160000</v>
      </c>
      <c r="B930" t="str">
        <f t="shared" si="43"/>
        <v>London92254FemaleAll ages</v>
      </c>
      <c r="C930" t="str">
        <f t="shared" si="44"/>
        <v>LondonTotal prescribed LARC excluding injections rate / 1,0002016FemaleAll ages</v>
      </c>
      <c r="D930">
        <v>92254</v>
      </c>
      <c r="E930" t="s">
        <v>199</v>
      </c>
      <c r="F930" t="s">
        <v>30</v>
      </c>
      <c r="G930" t="s">
        <v>31</v>
      </c>
      <c r="H930" t="s">
        <v>56</v>
      </c>
      <c r="I930" t="s">
        <v>57</v>
      </c>
      <c r="J930" t="s">
        <v>58</v>
      </c>
      <c r="K930" t="s">
        <v>189</v>
      </c>
      <c r="L930" t="s">
        <v>190</v>
      </c>
      <c r="O930" t="s">
        <v>196</v>
      </c>
      <c r="P930">
        <v>33</v>
      </c>
      <c r="Q930">
        <v>32.759216151845699</v>
      </c>
      <c r="R930">
        <v>33.248669969934703</v>
      </c>
      <c r="S930">
        <v>32.619119885266699</v>
      </c>
      <c r="T930">
        <v>33.390561436271099</v>
      </c>
      <c r="U930">
        <v>70000</v>
      </c>
      <c r="V930">
        <v>2120942</v>
      </c>
      <c r="Y930" t="s">
        <v>169</v>
      </c>
      <c r="Z930" t="s">
        <v>39</v>
      </c>
      <c r="AA930">
        <v>20160000</v>
      </c>
      <c r="AD930" t="s">
        <v>40</v>
      </c>
    </row>
    <row r="931" spans="1:30">
      <c r="A931">
        <f t="shared" si="42"/>
        <v>20170000</v>
      </c>
      <c r="B931" t="str">
        <f t="shared" si="43"/>
        <v>London92254FemaleAll ages</v>
      </c>
      <c r="C931" t="str">
        <f t="shared" si="44"/>
        <v>LondonTotal prescribed LARC excluding injections rate / 1,0002017FemaleAll ages</v>
      </c>
      <c r="D931">
        <v>92254</v>
      </c>
      <c r="E931" t="s">
        <v>199</v>
      </c>
      <c r="F931" t="s">
        <v>30</v>
      </c>
      <c r="G931" t="s">
        <v>31</v>
      </c>
      <c r="H931" t="s">
        <v>56</v>
      </c>
      <c r="I931" t="s">
        <v>57</v>
      </c>
      <c r="J931" t="s">
        <v>58</v>
      </c>
      <c r="K931" t="s">
        <v>189</v>
      </c>
      <c r="L931" t="s">
        <v>190</v>
      </c>
      <c r="O931" t="s">
        <v>164</v>
      </c>
      <c r="P931">
        <v>33.22</v>
      </c>
      <c r="Q931">
        <v>32.976981754197602</v>
      </c>
      <c r="R931">
        <v>33.468458751005798</v>
      </c>
      <c r="S931">
        <v>32.836303830387003</v>
      </c>
      <c r="T931">
        <v>33.610934832649598</v>
      </c>
      <c r="U931">
        <v>70345</v>
      </c>
      <c r="V931">
        <v>2117450</v>
      </c>
      <c r="Y931" t="s">
        <v>169</v>
      </c>
      <c r="Z931" t="s">
        <v>39</v>
      </c>
      <c r="AA931">
        <v>20170000</v>
      </c>
      <c r="AD931" t="s">
        <v>40</v>
      </c>
    </row>
    <row r="932" spans="1:30">
      <c r="A932">
        <f t="shared" si="42"/>
        <v>20180000</v>
      </c>
      <c r="B932" t="str">
        <f t="shared" si="43"/>
        <v>London92254FemaleAll ages</v>
      </c>
      <c r="C932" t="str">
        <f t="shared" si="44"/>
        <v>LondonTotal prescribed LARC excluding injections rate / 1,0002018FemaleAll ages</v>
      </c>
      <c r="D932">
        <v>92254</v>
      </c>
      <c r="E932" t="s">
        <v>199</v>
      </c>
      <c r="F932" t="s">
        <v>30</v>
      </c>
      <c r="G932" t="s">
        <v>31</v>
      </c>
      <c r="H932" t="s">
        <v>56</v>
      </c>
      <c r="I932" t="s">
        <v>57</v>
      </c>
      <c r="J932" t="s">
        <v>58</v>
      </c>
      <c r="K932" t="s">
        <v>189</v>
      </c>
      <c r="L932" t="s">
        <v>190</v>
      </c>
      <c r="O932" t="s">
        <v>165</v>
      </c>
      <c r="P932">
        <v>36.299999999999997</v>
      </c>
      <c r="Q932">
        <v>36.043510531588304</v>
      </c>
      <c r="R932">
        <v>36.555723509082199</v>
      </c>
      <c r="S932">
        <v>35.896847628507302</v>
      </c>
      <c r="T932">
        <v>36.704174061952799</v>
      </c>
      <c r="U932">
        <v>77310</v>
      </c>
      <c r="V932">
        <v>2129842</v>
      </c>
      <c r="Y932" t="s">
        <v>169</v>
      </c>
      <c r="Z932" t="s">
        <v>39</v>
      </c>
      <c r="AA932">
        <v>20180000</v>
      </c>
      <c r="AD932" t="s">
        <v>40</v>
      </c>
    </row>
    <row r="933" spans="1:30">
      <c r="A933">
        <f t="shared" si="42"/>
        <v>20190000</v>
      </c>
      <c r="B933" t="str">
        <f t="shared" si="43"/>
        <v>London92254FemaleAll ages</v>
      </c>
      <c r="C933" t="str">
        <f t="shared" si="44"/>
        <v>LondonTotal prescribed LARC excluding injections rate / 1,0002019FemaleAll ages</v>
      </c>
      <c r="D933">
        <v>92254</v>
      </c>
      <c r="E933" t="s">
        <v>199</v>
      </c>
      <c r="F933" t="s">
        <v>30</v>
      </c>
      <c r="G933" t="s">
        <v>31</v>
      </c>
      <c r="H933" t="s">
        <v>56</v>
      </c>
      <c r="I933" t="s">
        <v>57</v>
      </c>
      <c r="J933" t="s">
        <v>58</v>
      </c>
      <c r="K933" t="s">
        <v>189</v>
      </c>
      <c r="L933" t="s">
        <v>190</v>
      </c>
      <c r="O933" t="s">
        <v>166</v>
      </c>
      <c r="P933">
        <v>37.049999999999997</v>
      </c>
      <c r="Q933">
        <v>36.7918171962489</v>
      </c>
      <c r="R933">
        <v>37.307548397511297</v>
      </c>
      <c r="S933">
        <v>36.644132956378201</v>
      </c>
      <c r="T933">
        <v>37.4570082700208</v>
      </c>
      <c r="U933">
        <v>79440</v>
      </c>
      <c r="V933">
        <v>2144241</v>
      </c>
      <c r="Y933" t="s">
        <v>169</v>
      </c>
      <c r="Z933" t="s">
        <v>39</v>
      </c>
      <c r="AA933">
        <v>20190000</v>
      </c>
      <c r="AD933" t="s">
        <v>40</v>
      </c>
    </row>
    <row r="934" spans="1:30">
      <c r="A934">
        <f t="shared" si="42"/>
        <v>20200000</v>
      </c>
      <c r="B934" t="str">
        <f t="shared" si="43"/>
        <v>London92254FemaleAll ages</v>
      </c>
      <c r="C934" t="str">
        <f t="shared" si="44"/>
        <v>LondonTotal prescribed LARC excluding injections rate / 1,0002020FemaleAll ages</v>
      </c>
      <c r="D934">
        <v>92254</v>
      </c>
      <c r="E934" t="s">
        <v>199</v>
      </c>
      <c r="F934" t="s">
        <v>30</v>
      </c>
      <c r="G934" t="s">
        <v>31</v>
      </c>
      <c r="H934" t="s">
        <v>56</v>
      </c>
      <c r="I934" t="s">
        <v>57</v>
      </c>
      <c r="J934" t="s">
        <v>58</v>
      </c>
      <c r="K934" t="s">
        <v>189</v>
      </c>
      <c r="L934" t="s">
        <v>190</v>
      </c>
      <c r="O934" t="s">
        <v>167</v>
      </c>
      <c r="P934">
        <v>25.11</v>
      </c>
      <c r="Q934">
        <v>24.8975247088953</v>
      </c>
      <c r="R934">
        <v>25.3236971253008</v>
      </c>
      <c r="S934">
        <v>24.775670901291701</v>
      </c>
      <c r="T934">
        <v>25.447339416382398</v>
      </c>
      <c r="U934">
        <v>53460</v>
      </c>
      <c r="V934">
        <v>2129078</v>
      </c>
      <c r="Y934" t="s">
        <v>169</v>
      </c>
      <c r="Z934" t="s">
        <v>39</v>
      </c>
      <c r="AA934">
        <v>20200000</v>
      </c>
      <c r="AD934" t="s">
        <v>40</v>
      </c>
    </row>
    <row r="935" spans="1:30">
      <c r="A935">
        <f t="shared" si="42"/>
        <v>20210000</v>
      </c>
      <c r="B935" t="str">
        <f t="shared" si="43"/>
        <v>London92254FemaleAll ages</v>
      </c>
      <c r="C935" t="str">
        <f t="shared" si="44"/>
        <v>LondonTotal prescribed LARC excluding injections rate / 1,0002021FemaleAll ages</v>
      </c>
      <c r="D935">
        <v>92254</v>
      </c>
      <c r="E935" t="s">
        <v>199</v>
      </c>
      <c r="F935" t="s">
        <v>30</v>
      </c>
      <c r="G935" t="s">
        <v>31</v>
      </c>
      <c r="H935" t="s">
        <v>56</v>
      </c>
      <c r="I935" t="s">
        <v>57</v>
      </c>
      <c r="J935" t="s">
        <v>58</v>
      </c>
      <c r="K935" t="s">
        <v>189</v>
      </c>
      <c r="L935" t="s">
        <v>190</v>
      </c>
      <c r="O935" t="s">
        <v>171</v>
      </c>
      <c r="P935">
        <v>30.37</v>
      </c>
      <c r="Q935">
        <v>30.1345111199862</v>
      </c>
      <c r="R935">
        <v>30.605965029116899</v>
      </c>
      <c r="S935">
        <v>29.999613334605002</v>
      </c>
      <c r="T935">
        <v>30.7426727301903</v>
      </c>
      <c r="U935">
        <v>63890</v>
      </c>
      <c r="V935">
        <v>2103752</v>
      </c>
      <c r="Y935" t="s">
        <v>169</v>
      </c>
      <c r="Z935" t="s">
        <v>39</v>
      </c>
      <c r="AA935">
        <v>20210000</v>
      </c>
      <c r="AD935" t="s">
        <v>40</v>
      </c>
    </row>
    <row r="936" spans="1:30">
      <c r="A936">
        <f t="shared" si="42"/>
        <v>20220000</v>
      </c>
      <c r="B936" t="str">
        <f t="shared" si="43"/>
        <v>London92254FemaleAll ages</v>
      </c>
      <c r="C936" t="str">
        <f t="shared" si="44"/>
        <v>LondonTotal prescribed LARC excluding injections rate / 1,0002022FemaleAll ages</v>
      </c>
      <c r="D936">
        <v>92254</v>
      </c>
      <c r="E936" t="s">
        <v>199</v>
      </c>
      <c r="F936" t="s">
        <v>30</v>
      </c>
      <c r="G936" t="s">
        <v>31</v>
      </c>
      <c r="H936" t="s">
        <v>56</v>
      </c>
      <c r="I936" t="s">
        <v>57</v>
      </c>
      <c r="J936" t="s">
        <v>58</v>
      </c>
      <c r="K936" t="s">
        <v>189</v>
      </c>
      <c r="L936" t="s">
        <v>190</v>
      </c>
      <c r="O936" t="s">
        <v>174</v>
      </c>
      <c r="P936">
        <v>33.22</v>
      </c>
      <c r="Q936">
        <v>32.975498818933701</v>
      </c>
      <c r="R936">
        <v>33.467221636075301</v>
      </c>
      <c r="S936">
        <v>32.834751091171697</v>
      </c>
      <c r="T936">
        <v>33.609769393266099</v>
      </c>
      <c r="U936">
        <v>70270</v>
      </c>
      <c r="V936">
        <v>2115249</v>
      </c>
      <c r="X936" t="s">
        <v>197</v>
      </c>
      <c r="Y936" t="s">
        <v>169</v>
      </c>
      <c r="Z936" t="s">
        <v>39</v>
      </c>
      <c r="AA936">
        <v>20220000</v>
      </c>
      <c r="AD936" t="s">
        <v>40</v>
      </c>
    </row>
    <row r="937" spans="1:30">
      <c r="A937">
        <f t="shared" si="42"/>
        <v>20220000</v>
      </c>
      <c r="B937" t="str">
        <f t="shared" si="43"/>
        <v>Richmond92254FemaleAll ages</v>
      </c>
      <c r="C937" t="str">
        <f t="shared" si="44"/>
        <v>RichmondTotal prescribed LARC excluding injections rate / 1,0002022FemaleAll ages</v>
      </c>
      <c r="D937">
        <v>92254</v>
      </c>
      <c r="E937" t="s">
        <v>199</v>
      </c>
      <c r="F937" t="s">
        <v>30</v>
      </c>
      <c r="G937" t="s">
        <v>31</v>
      </c>
      <c r="H937" t="s">
        <v>32</v>
      </c>
      <c r="I937" t="s">
        <v>33</v>
      </c>
      <c r="J937" t="s">
        <v>34</v>
      </c>
      <c r="K937" t="s">
        <v>189</v>
      </c>
      <c r="L937" t="s">
        <v>190</v>
      </c>
      <c r="O937">
        <v>2022</v>
      </c>
      <c r="P937">
        <v>51.409300285150302</v>
      </c>
      <c r="Q937">
        <v>49.054810881344203</v>
      </c>
      <c r="R937">
        <v>53.734091160592797</v>
      </c>
      <c r="S937">
        <v>47.7654279857788</v>
      </c>
      <c r="T937">
        <v>55.128162909865203</v>
      </c>
      <c r="U937">
        <v>1875</v>
      </c>
      <c r="V937">
        <v>36472</v>
      </c>
      <c r="X937" t="s">
        <v>61</v>
      </c>
      <c r="Y937" t="s">
        <v>168</v>
      </c>
      <c r="Z937" t="s">
        <v>39</v>
      </c>
      <c r="AA937">
        <v>20220000</v>
      </c>
      <c r="AD937" t="s">
        <v>40</v>
      </c>
    </row>
    <row r="938" spans="1:30">
      <c r="A938">
        <f t="shared" si="42"/>
        <v>20220000</v>
      </c>
      <c r="B938" t="str">
        <f t="shared" si="43"/>
        <v>Kingston92254FemaleAll ages</v>
      </c>
      <c r="C938" t="str">
        <f t="shared" si="44"/>
        <v>KingstonTotal prescribed LARC excluding injections rate / 1,0002022FemaleAll ages</v>
      </c>
      <c r="D938">
        <v>92254</v>
      </c>
      <c r="E938" t="s">
        <v>199</v>
      </c>
      <c r="F938" t="s">
        <v>30</v>
      </c>
      <c r="G938" t="s">
        <v>31</v>
      </c>
      <c r="H938" t="s">
        <v>82</v>
      </c>
      <c r="I938" t="s">
        <v>83</v>
      </c>
      <c r="J938" t="s">
        <v>34</v>
      </c>
      <c r="K938" t="s">
        <v>189</v>
      </c>
      <c r="L938" t="s">
        <v>190</v>
      </c>
      <c r="O938">
        <v>2022</v>
      </c>
      <c r="P938">
        <v>49.601561229468203</v>
      </c>
      <c r="Q938">
        <v>47.407725757408002</v>
      </c>
      <c r="R938">
        <v>51.982882056099797</v>
      </c>
      <c r="S938">
        <v>46.147678800423002</v>
      </c>
      <c r="T938">
        <v>53.346424214444603</v>
      </c>
      <c r="U938">
        <v>1830</v>
      </c>
      <c r="V938">
        <v>36894</v>
      </c>
      <c r="X938" t="s">
        <v>198</v>
      </c>
      <c r="Y938" t="s">
        <v>168</v>
      </c>
      <c r="Z938" t="s">
        <v>39</v>
      </c>
      <c r="AA938">
        <v>20220000</v>
      </c>
      <c r="AD938" t="s">
        <v>40</v>
      </c>
    </row>
    <row r="939" spans="1:30">
      <c r="A939">
        <f t="shared" si="42"/>
        <v>20220000</v>
      </c>
      <c r="B939" t="str">
        <f t="shared" si="43"/>
        <v>Lewisham92254FemaleAll ages</v>
      </c>
      <c r="C939" t="str">
        <f t="shared" si="44"/>
        <v>LewishamTotal prescribed LARC excluding injections rate / 1,0002022FemaleAll ages</v>
      </c>
      <c r="D939">
        <v>92254</v>
      </c>
      <c r="E939" t="s">
        <v>199</v>
      </c>
      <c r="F939" t="s">
        <v>30</v>
      </c>
      <c r="G939" t="s">
        <v>31</v>
      </c>
      <c r="H939" t="s">
        <v>84</v>
      </c>
      <c r="I939" t="s">
        <v>85</v>
      </c>
      <c r="J939" t="s">
        <v>34</v>
      </c>
      <c r="K939" t="s">
        <v>189</v>
      </c>
      <c r="L939" t="s">
        <v>190</v>
      </c>
      <c r="O939">
        <v>2022</v>
      </c>
      <c r="P939">
        <v>43.316341353899801</v>
      </c>
      <c r="Q939">
        <v>41.8205334074378</v>
      </c>
      <c r="R939">
        <v>44.797772464564098</v>
      </c>
      <c r="S939">
        <v>40.990927946389</v>
      </c>
      <c r="T939">
        <v>45.677761223079102</v>
      </c>
      <c r="U939">
        <v>3280</v>
      </c>
      <c r="V939">
        <v>75722</v>
      </c>
      <c r="X939" t="s">
        <v>61</v>
      </c>
      <c r="Y939" t="s">
        <v>42</v>
      </c>
      <c r="Z939" t="s">
        <v>39</v>
      </c>
      <c r="AA939">
        <v>20220000</v>
      </c>
      <c r="AD939" t="s">
        <v>40</v>
      </c>
    </row>
    <row r="940" spans="1:30">
      <c r="A940">
        <f t="shared" si="42"/>
        <v>20220000</v>
      </c>
      <c r="B940" t="str">
        <f t="shared" si="43"/>
        <v>Bromley92254FemaleAll ages</v>
      </c>
      <c r="C940" t="str">
        <f t="shared" si="44"/>
        <v>BromleyTotal prescribed LARC excluding injections rate / 1,0002022FemaleAll ages</v>
      </c>
      <c r="D940">
        <v>92254</v>
      </c>
      <c r="E940" t="s">
        <v>199</v>
      </c>
      <c r="F940" t="s">
        <v>30</v>
      </c>
      <c r="G940" t="s">
        <v>31</v>
      </c>
      <c r="H940" t="s">
        <v>78</v>
      </c>
      <c r="I940" t="s">
        <v>79</v>
      </c>
      <c r="J940" t="s">
        <v>34</v>
      </c>
      <c r="K940" t="s">
        <v>189</v>
      </c>
      <c r="L940" t="s">
        <v>190</v>
      </c>
      <c r="O940">
        <v>2022</v>
      </c>
      <c r="P940">
        <v>42.973177181715201</v>
      </c>
      <c r="Q940">
        <v>41.376135989994602</v>
      </c>
      <c r="R940">
        <v>44.616071910121001</v>
      </c>
      <c r="S940">
        <v>40.4763122388471</v>
      </c>
      <c r="T940">
        <v>45.5759643375184</v>
      </c>
      <c r="U940">
        <v>2730</v>
      </c>
      <c r="V940">
        <v>63528</v>
      </c>
      <c r="X940" t="s">
        <v>61</v>
      </c>
      <c r="Y940" t="s">
        <v>42</v>
      </c>
      <c r="Z940" t="s">
        <v>39</v>
      </c>
      <c r="AA940">
        <v>20220000</v>
      </c>
      <c r="AD940" t="s">
        <v>40</v>
      </c>
    </row>
    <row r="941" spans="1:30">
      <c r="A941">
        <f t="shared" si="42"/>
        <v>20220000</v>
      </c>
      <c r="B941" t="str">
        <f t="shared" si="43"/>
        <v>Haringey92254FemaleAll ages</v>
      </c>
      <c r="C941" t="str">
        <f t="shared" si="44"/>
        <v>HaringeyTotal prescribed LARC excluding injections rate / 1,0002022FemaleAll ages</v>
      </c>
      <c r="D941">
        <v>92254</v>
      </c>
      <c r="E941" t="s">
        <v>199</v>
      </c>
      <c r="F941" t="s">
        <v>30</v>
      </c>
      <c r="G941" t="s">
        <v>31</v>
      </c>
      <c r="H941" t="s">
        <v>116</v>
      </c>
      <c r="I941" t="s">
        <v>117</v>
      </c>
      <c r="J941" t="s">
        <v>34</v>
      </c>
      <c r="K941" t="s">
        <v>189</v>
      </c>
      <c r="L941" t="s">
        <v>190</v>
      </c>
      <c r="O941">
        <v>2022</v>
      </c>
      <c r="P941">
        <v>42.687747035573103</v>
      </c>
      <c r="Q941">
        <v>41.061583254509699</v>
      </c>
      <c r="R941">
        <v>44.296726523259501</v>
      </c>
      <c r="S941">
        <v>40.163291826688997</v>
      </c>
      <c r="T941">
        <v>45.255351625853599</v>
      </c>
      <c r="U941">
        <v>2700</v>
      </c>
      <c r="V941">
        <v>63250</v>
      </c>
      <c r="X941" t="s">
        <v>197</v>
      </c>
      <c r="Y941" t="s">
        <v>42</v>
      </c>
      <c r="Z941" t="s">
        <v>39</v>
      </c>
      <c r="AA941">
        <v>20220000</v>
      </c>
      <c r="AD941" t="s">
        <v>40</v>
      </c>
    </row>
    <row r="942" spans="1:30">
      <c r="A942">
        <f t="shared" si="42"/>
        <v>20220000</v>
      </c>
      <c r="B942" t="str">
        <f t="shared" si="43"/>
        <v>Hackney92254FemaleAll ages</v>
      </c>
      <c r="C942" t="str">
        <f t="shared" si="44"/>
        <v>HackneyTotal prescribed LARC excluding injections rate / 1,0002022FemaleAll ages</v>
      </c>
      <c r="D942">
        <v>92254</v>
      </c>
      <c r="E942" t="s">
        <v>199</v>
      </c>
      <c r="F942" t="s">
        <v>30</v>
      </c>
      <c r="G942" t="s">
        <v>31</v>
      </c>
      <c r="H942" t="s">
        <v>101</v>
      </c>
      <c r="I942" t="s">
        <v>102</v>
      </c>
      <c r="J942" t="s">
        <v>34</v>
      </c>
      <c r="K942" t="s">
        <v>189</v>
      </c>
      <c r="L942" t="s">
        <v>190</v>
      </c>
      <c r="O942">
        <v>2022</v>
      </c>
      <c r="P942">
        <v>41.853735057067098</v>
      </c>
      <c r="Q942">
        <v>40.405341393103697</v>
      </c>
      <c r="R942">
        <v>43.368551738589801</v>
      </c>
      <c r="S942">
        <v>39.580470447438401</v>
      </c>
      <c r="T942">
        <v>44.245018430627603</v>
      </c>
      <c r="U942">
        <v>3095</v>
      </c>
      <c r="V942">
        <v>73948</v>
      </c>
      <c r="X942" t="s">
        <v>61</v>
      </c>
      <c r="Y942" t="s">
        <v>169</v>
      </c>
      <c r="Z942" t="s">
        <v>39</v>
      </c>
      <c r="AA942">
        <v>20220000</v>
      </c>
      <c r="AD942" t="s">
        <v>40</v>
      </c>
    </row>
    <row r="943" spans="1:30">
      <c r="A943">
        <f t="shared" si="42"/>
        <v>20220000</v>
      </c>
      <c r="B943" t="str">
        <f t="shared" si="43"/>
        <v>Wandsworth92254FemaleAll ages</v>
      </c>
      <c r="C943" t="str">
        <f t="shared" si="44"/>
        <v>WandsworthTotal prescribed LARC excluding injections rate / 1,0002022FemaleAll ages</v>
      </c>
      <c r="D943">
        <v>92254</v>
      </c>
      <c r="E943" t="s">
        <v>199</v>
      </c>
      <c r="F943" t="s">
        <v>30</v>
      </c>
      <c r="G943" t="s">
        <v>31</v>
      </c>
      <c r="H943" t="s">
        <v>76</v>
      </c>
      <c r="I943" t="s">
        <v>77</v>
      </c>
      <c r="J943" t="s">
        <v>34</v>
      </c>
      <c r="K943" t="s">
        <v>189</v>
      </c>
      <c r="L943" t="s">
        <v>190</v>
      </c>
      <c r="O943">
        <v>2022</v>
      </c>
      <c r="P943">
        <v>41.406669262256301</v>
      </c>
      <c r="Q943">
        <v>40.133283049096697</v>
      </c>
      <c r="R943">
        <v>42.7317203926494</v>
      </c>
      <c r="S943">
        <v>39.407044813627401</v>
      </c>
      <c r="T943">
        <v>43.498095037342402</v>
      </c>
      <c r="U943">
        <v>3935</v>
      </c>
      <c r="V943">
        <v>95033</v>
      </c>
      <c r="X943" t="s">
        <v>197</v>
      </c>
      <c r="Y943" t="s">
        <v>169</v>
      </c>
      <c r="Z943" t="s">
        <v>39</v>
      </c>
      <c r="AA943">
        <v>20220000</v>
      </c>
      <c r="AD943" t="s">
        <v>40</v>
      </c>
    </row>
    <row r="944" spans="1:30">
      <c r="A944">
        <f t="shared" si="42"/>
        <v>20220000</v>
      </c>
      <c r="B944" t="str">
        <f t="shared" si="43"/>
        <v>Lambeth92254FemaleAll ages</v>
      </c>
      <c r="C944" t="str">
        <f t="shared" si="44"/>
        <v>LambethTotal prescribed LARC excluding injections rate / 1,0002022FemaleAll ages</v>
      </c>
      <c r="D944">
        <v>92254</v>
      </c>
      <c r="E944" t="s">
        <v>199</v>
      </c>
      <c r="F944" t="s">
        <v>30</v>
      </c>
      <c r="G944" t="s">
        <v>31</v>
      </c>
      <c r="H944" t="s">
        <v>91</v>
      </c>
      <c r="I944" t="s">
        <v>92</v>
      </c>
      <c r="J944" t="s">
        <v>34</v>
      </c>
      <c r="K944" t="s">
        <v>189</v>
      </c>
      <c r="L944" t="s">
        <v>190</v>
      </c>
      <c r="O944">
        <v>2022</v>
      </c>
      <c r="P944">
        <v>39.878786513309798</v>
      </c>
      <c r="Q944">
        <v>38.553650084322797</v>
      </c>
      <c r="R944">
        <v>41.191652004558499</v>
      </c>
      <c r="S944">
        <v>37.817622609211597</v>
      </c>
      <c r="T944">
        <v>41.970653537765102</v>
      </c>
      <c r="U944">
        <v>3540</v>
      </c>
      <c r="V944">
        <v>88769</v>
      </c>
      <c r="X944" t="s">
        <v>197</v>
      </c>
      <c r="Y944" t="s">
        <v>169</v>
      </c>
      <c r="Z944" t="s">
        <v>39</v>
      </c>
      <c r="AA944">
        <v>20220000</v>
      </c>
      <c r="AD944" t="s">
        <v>40</v>
      </c>
    </row>
    <row r="945" spans="1:30">
      <c r="A945">
        <f t="shared" si="42"/>
        <v>20220000</v>
      </c>
      <c r="B945" t="str">
        <f t="shared" si="43"/>
        <v>Hammersmith and Fulham92254FemaleAll ages</v>
      </c>
      <c r="C945" t="str">
        <f t="shared" si="44"/>
        <v>Hammersmith and FulhamTotal prescribed LARC excluding injections rate / 1,0002022FemaleAll ages</v>
      </c>
      <c r="D945">
        <v>92254</v>
      </c>
      <c r="E945" t="s">
        <v>199</v>
      </c>
      <c r="F945" t="s">
        <v>30</v>
      </c>
      <c r="G945" t="s">
        <v>31</v>
      </c>
      <c r="H945" t="s">
        <v>66</v>
      </c>
      <c r="I945" t="s">
        <v>67</v>
      </c>
      <c r="J945" t="s">
        <v>34</v>
      </c>
      <c r="K945" t="s">
        <v>189</v>
      </c>
      <c r="L945" t="s">
        <v>190</v>
      </c>
      <c r="O945">
        <v>2022</v>
      </c>
      <c r="P945">
        <v>37.8223606570063</v>
      </c>
      <c r="Q945">
        <v>36.202011422321704</v>
      </c>
      <c r="R945">
        <v>39.576516870499901</v>
      </c>
      <c r="S945">
        <v>35.271234214703099</v>
      </c>
      <c r="T945">
        <v>40.581157735149098</v>
      </c>
      <c r="U945">
        <v>1955</v>
      </c>
      <c r="V945">
        <v>51689</v>
      </c>
      <c r="X945" t="s">
        <v>61</v>
      </c>
      <c r="Y945" t="s">
        <v>169</v>
      </c>
      <c r="Z945" t="s">
        <v>39</v>
      </c>
      <c r="AA945">
        <v>20220000</v>
      </c>
      <c r="AD945" t="s">
        <v>40</v>
      </c>
    </row>
    <row r="946" spans="1:30">
      <c r="A946">
        <f t="shared" si="42"/>
        <v>20220000</v>
      </c>
      <c r="B946" t="str">
        <f t="shared" si="43"/>
        <v>Southwark92254FemaleAll ages</v>
      </c>
      <c r="C946" t="str">
        <f t="shared" si="44"/>
        <v>SouthwarkTotal prescribed LARC excluding injections rate / 1,0002022FemaleAll ages</v>
      </c>
      <c r="D946">
        <v>92254</v>
      </c>
      <c r="E946" t="s">
        <v>199</v>
      </c>
      <c r="F946" t="s">
        <v>30</v>
      </c>
      <c r="G946" t="s">
        <v>31</v>
      </c>
      <c r="H946" t="s">
        <v>95</v>
      </c>
      <c r="I946" t="s">
        <v>96</v>
      </c>
      <c r="J946" t="s">
        <v>34</v>
      </c>
      <c r="K946" t="s">
        <v>189</v>
      </c>
      <c r="L946" t="s">
        <v>190</v>
      </c>
      <c r="O946">
        <v>2022</v>
      </c>
      <c r="P946">
        <v>37.452312273192497</v>
      </c>
      <c r="Q946">
        <v>36.192624731578498</v>
      </c>
      <c r="R946">
        <v>38.792388576860297</v>
      </c>
      <c r="S946">
        <v>35.468418770952603</v>
      </c>
      <c r="T946">
        <v>39.560969795230299</v>
      </c>
      <c r="U946">
        <v>3220</v>
      </c>
      <c r="V946">
        <v>85976</v>
      </c>
      <c r="X946" t="s">
        <v>197</v>
      </c>
      <c r="Y946" t="s">
        <v>169</v>
      </c>
      <c r="Z946" t="s">
        <v>39</v>
      </c>
      <c r="AA946">
        <v>20220000</v>
      </c>
      <c r="AD946" t="s">
        <v>40</v>
      </c>
    </row>
    <row r="947" spans="1:30">
      <c r="A947">
        <f t="shared" si="42"/>
        <v>20220000</v>
      </c>
      <c r="B947" t="str">
        <f t="shared" si="43"/>
        <v>Westminster92254FemaleAll ages</v>
      </c>
      <c r="C947" t="str">
        <f t="shared" si="44"/>
        <v>WestminsterTotal prescribed LARC excluding injections rate / 1,0002022FemaleAll ages</v>
      </c>
      <c r="D947">
        <v>92254</v>
      </c>
      <c r="E947" t="s">
        <v>199</v>
      </c>
      <c r="F947" t="s">
        <v>30</v>
      </c>
      <c r="G947" t="s">
        <v>31</v>
      </c>
      <c r="H947" t="s">
        <v>99</v>
      </c>
      <c r="I947" t="s">
        <v>100</v>
      </c>
      <c r="J947" t="s">
        <v>34</v>
      </c>
      <c r="K947" t="s">
        <v>189</v>
      </c>
      <c r="L947" t="s">
        <v>190</v>
      </c>
      <c r="O947">
        <v>2022</v>
      </c>
      <c r="P947">
        <v>36.252287765732802</v>
      </c>
      <c r="Q947">
        <v>34.720745494007403</v>
      </c>
      <c r="R947">
        <v>37.870339053780398</v>
      </c>
      <c r="S947">
        <v>33.851007342638901</v>
      </c>
      <c r="T947">
        <v>38.807260496401803</v>
      </c>
      <c r="U947">
        <v>2060</v>
      </c>
      <c r="V947">
        <v>56824</v>
      </c>
      <c r="X947" t="s">
        <v>61</v>
      </c>
      <c r="Y947" t="s">
        <v>169</v>
      </c>
      <c r="Z947" t="s">
        <v>39</v>
      </c>
      <c r="AA947">
        <v>20220000</v>
      </c>
      <c r="AD947" t="s">
        <v>40</v>
      </c>
    </row>
    <row r="948" spans="1:30">
      <c r="A948">
        <f t="shared" si="42"/>
        <v>20220000</v>
      </c>
      <c r="B948" t="str">
        <f t="shared" si="43"/>
        <v>Islington92254FemaleAll ages</v>
      </c>
      <c r="C948" t="str">
        <f t="shared" si="44"/>
        <v>IslingtonTotal prescribed LARC excluding injections rate / 1,0002022FemaleAll ages</v>
      </c>
      <c r="D948">
        <v>92254</v>
      </c>
      <c r="E948" t="s">
        <v>199</v>
      </c>
      <c r="F948" t="s">
        <v>30</v>
      </c>
      <c r="G948" t="s">
        <v>31</v>
      </c>
      <c r="H948" t="s">
        <v>74</v>
      </c>
      <c r="I948" t="s">
        <v>75</v>
      </c>
      <c r="J948" t="s">
        <v>34</v>
      </c>
      <c r="K948" t="s">
        <v>189</v>
      </c>
      <c r="L948" t="s">
        <v>190</v>
      </c>
      <c r="O948">
        <v>2022</v>
      </c>
      <c r="P948">
        <v>35.223697337119198</v>
      </c>
      <c r="Q948">
        <v>33.827260037954602</v>
      </c>
      <c r="R948">
        <v>36.726260952468401</v>
      </c>
      <c r="S948">
        <v>33.024872698197299</v>
      </c>
      <c r="T948">
        <v>37.587231490300702</v>
      </c>
      <c r="U948">
        <v>2295</v>
      </c>
      <c r="V948">
        <v>65155</v>
      </c>
      <c r="X948" t="s">
        <v>197</v>
      </c>
      <c r="Y948" t="s">
        <v>169</v>
      </c>
      <c r="Z948" t="s">
        <v>39</v>
      </c>
      <c r="AA948">
        <v>20220000</v>
      </c>
      <c r="AD948" t="s">
        <v>40</v>
      </c>
    </row>
    <row r="949" spans="1:30">
      <c r="A949">
        <f t="shared" si="42"/>
        <v>20220000</v>
      </c>
      <c r="B949" t="str">
        <f t="shared" si="43"/>
        <v>Croydon92254FemaleAll ages</v>
      </c>
      <c r="C949" t="str">
        <f t="shared" si="44"/>
        <v>CroydonTotal prescribed LARC excluding injections rate / 1,0002022FemaleAll ages</v>
      </c>
      <c r="D949">
        <v>92254</v>
      </c>
      <c r="E949" t="s">
        <v>199</v>
      </c>
      <c r="F949" t="s">
        <v>30</v>
      </c>
      <c r="G949" t="s">
        <v>31</v>
      </c>
      <c r="H949" t="s">
        <v>110</v>
      </c>
      <c r="I949" t="s">
        <v>111</v>
      </c>
      <c r="J949" t="s">
        <v>34</v>
      </c>
      <c r="K949" t="s">
        <v>189</v>
      </c>
      <c r="L949" t="s">
        <v>190</v>
      </c>
      <c r="O949">
        <v>2022</v>
      </c>
      <c r="P949">
        <v>34.069423138667901</v>
      </c>
      <c r="Q949">
        <v>32.844865826385501</v>
      </c>
      <c r="R949">
        <v>35.352398354936298</v>
      </c>
      <c r="S949">
        <v>32.1478178974765</v>
      </c>
      <c r="T949">
        <v>36.094822125755599</v>
      </c>
      <c r="U949">
        <v>2865</v>
      </c>
      <c r="V949">
        <v>84093</v>
      </c>
      <c r="X949" t="s">
        <v>197</v>
      </c>
      <c r="Y949" t="s">
        <v>169</v>
      </c>
      <c r="Z949" t="s">
        <v>39</v>
      </c>
      <c r="AA949">
        <v>20220000</v>
      </c>
      <c r="AD949" t="s">
        <v>40</v>
      </c>
    </row>
    <row r="950" spans="1:30">
      <c r="A950">
        <f t="shared" si="42"/>
        <v>20220000</v>
      </c>
      <c r="B950" t="str">
        <f t="shared" si="43"/>
        <v>Barking and Dagenham92254FemaleAll ages</v>
      </c>
      <c r="C950" t="str">
        <f t="shared" si="44"/>
        <v>Barking and DagenhamTotal prescribed LARC excluding injections rate / 1,0002022FemaleAll ages</v>
      </c>
      <c r="D950">
        <v>92254</v>
      </c>
      <c r="E950" t="s">
        <v>199</v>
      </c>
      <c r="F950" t="s">
        <v>30</v>
      </c>
      <c r="G950" t="s">
        <v>31</v>
      </c>
      <c r="H950" t="s">
        <v>106</v>
      </c>
      <c r="I950" t="s">
        <v>107</v>
      </c>
      <c r="J950" t="s">
        <v>34</v>
      </c>
      <c r="K950" t="s">
        <v>189</v>
      </c>
      <c r="L950" t="s">
        <v>190</v>
      </c>
      <c r="O950">
        <v>2022</v>
      </c>
      <c r="P950">
        <v>33.952505971298301</v>
      </c>
      <c r="Q950">
        <v>32.4052639375941</v>
      </c>
      <c r="R950">
        <v>35.636304137022897</v>
      </c>
      <c r="S950">
        <v>31.5167006530863</v>
      </c>
      <c r="T950">
        <v>36.600248930960198</v>
      </c>
      <c r="U950">
        <v>1720</v>
      </c>
      <c r="V950">
        <v>50659</v>
      </c>
      <c r="X950" t="s">
        <v>61</v>
      </c>
      <c r="Y950" t="s">
        <v>169</v>
      </c>
      <c r="Z950" t="s">
        <v>39</v>
      </c>
      <c r="AA950">
        <v>20220000</v>
      </c>
      <c r="AD950" t="s">
        <v>40</v>
      </c>
    </row>
    <row r="951" spans="1:30">
      <c r="A951">
        <f t="shared" si="42"/>
        <v>20220000</v>
      </c>
      <c r="B951" t="str">
        <f t="shared" si="43"/>
        <v>Camden92254FemaleAll ages</v>
      </c>
      <c r="C951" t="str">
        <f t="shared" si="44"/>
        <v>CamdenTotal prescribed LARC excluding injections rate / 1,0002022FemaleAll ages</v>
      </c>
      <c r="D951">
        <v>92254</v>
      </c>
      <c r="E951" t="s">
        <v>199</v>
      </c>
      <c r="F951" t="s">
        <v>30</v>
      </c>
      <c r="G951" t="s">
        <v>31</v>
      </c>
      <c r="H951" t="s">
        <v>72</v>
      </c>
      <c r="I951" t="s">
        <v>73</v>
      </c>
      <c r="J951" t="s">
        <v>34</v>
      </c>
      <c r="K951" t="s">
        <v>189</v>
      </c>
      <c r="L951" t="s">
        <v>190</v>
      </c>
      <c r="O951">
        <v>2022</v>
      </c>
      <c r="P951">
        <v>32.890473104342199</v>
      </c>
      <c r="Q951">
        <v>31.443403969128699</v>
      </c>
      <c r="R951">
        <v>34.319978428127897</v>
      </c>
      <c r="S951">
        <v>30.649339664082401</v>
      </c>
      <c r="T951">
        <v>35.175898221950398</v>
      </c>
      <c r="U951">
        <v>2030</v>
      </c>
      <c r="V951">
        <v>61720</v>
      </c>
      <c r="X951" t="s">
        <v>61</v>
      </c>
      <c r="Y951" t="s">
        <v>169</v>
      </c>
      <c r="Z951" t="s">
        <v>39</v>
      </c>
      <c r="AA951">
        <v>20220000</v>
      </c>
      <c r="AD951" t="s">
        <v>40</v>
      </c>
    </row>
    <row r="952" spans="1:30">
      <c r="A952">
        <f t="shared" si="42"/>
        <v>20220000</v>
      </c>
      <c r="B952" t="str">
        <f t="shared" si="43"/>
        <v>Bexley92254FemaleAll ages</v>
      </c>
      <c r="C952" t="str">
        <f t="shared" si="44"/>
        <v>BexleyTotal prescribed LARC excluding injections rate / 1,0002022FemaleAll ages</v>
      </c>
      <c r="D952">
        <v>92254</v>
      </c>
      <c r="E952" t="s">
        <v>199</v>
      </c>
      <c r="F952" t="s">
        <v>30</v>
      </c>
      <c r="G952" t="s">
        <v>31</v>
      </c>
      <c r="H952" t="s">
        <v>97</v>
      </c>
      <c r="I952" t="s">
        <v>98</v>
      </c>
      <c r="J952" t="s">
        <v>34</v>
      </c>
      <c r="K952" t="s">
        <v>189</v>
      </c>
      <c r="L952" t="s">
        <v>190</v>
      </c>
      <c r="O952">
        <v>2022</v>
      </c>
      <c r="P952">
        <v>32.818102627473998</v>
      </c>
      <c r="Q952">
        <v>31.2787972566984</v>
      </c>
      <c r="R952">
        <v>34.497563710757198</v>
      </c>
      <c r="S952">
        <v>30.3948981495171</v>
      </c>
      <c r="T952">
        <v>35.4588314895108</v>
      </c>
      <c r="U952">
        <v>1620</v>
      </c>
      <c r="V952">
        <v>49363</v>
      </c>
      <c r="X952" t="s">
        <v>197</v>
      </c>
      <c r="Y952" t="s">
        <v>169</v>
      </c>
      <c r="Z952" t="s">
        <v>39</v>
      </c>
      <c r="AA952">
        <v>20220000</v>
      </c>
      <c r="AD952" t="s">
        <v>40</v>
      </c>
    </row>
    <row r="953" spans="1:30">
      <c r="A953">
        <f t="shared" si="42"/>
        <v>20220000</v>
      </c>
      <c r="B953" t="str">
        <f t="shared" si="43"/>
        <v>Hounslow92254FemaleAll ages</v>
      </c>
      <c r="C953" t="str">
        <f t="shared" si="44"/>
        <v>HounslowTotal prescribed LARC excluding injections rate / 1,0002022FemaleAll ages</v>
      </c>
      <c r="D953">
        <v>92254</v>
      </c>
      <c r="E953" t="s">
        <v>199</v>
      </c>
      <c r="F953" t="s">
        <v>30</v>
      </c>
      <c r="G953" t="s">
        <v>31</v>
      </c>
      <c r="H953" t="s">
        <v>59</v>
      </c>
      <c r="I953" t="s">
        <v>60</v>
      </c>
      <c r="J953" t="s">
        <v>34</v>
      </c>
      <c r="K953" t="s">
        <v>189</v>
      </c>
      <c r="L953" t="s">
        <v>190</v>
      </c>
      <c r="O953">
        <v>2022</v>
      </c>
      <c r="P953">
        <v>32.264098008042602</v>
      </c>
      <c r="Q953">
        <v>30.889017257337699</v>
      </c>
      <c r="R953">
        <v>33.684625029219703</v>
      </c>
      <c r="S953">
        <v>30.116956304897201</v>
      </c>
      <c r="T953">
        <v>34.516189039298602</v>
      </c>
      <c r="U953">
        <v>2070</v>
      </c>
      <c r="V953">
        <v>64158</v>
      </c>
      <c r="X953" t="s">
        <v>61</v>
      </c>
      <c r="Y953" t="s">
        <v>169</v>
      </c>
      <c r="Z953" t="s">
        <v>39</v>
      </c>
      <c r="AA953">
        <v>20220000</v>
      </c>
      <c r="AD953" t="s">
        <v>40</v>
      </c>
    </row>
    <row r="954" spans="1:30">
      <c r="A954">
        <f t="shared" si="42"/>
        <v>20220000</v>
      </c>
      <c r="B954" t="str">
        <f t="shared" si="43"/>
        <v>Sutton92254FemaleAll ages</v>
      </c>
      <c r="C954" t="str">
        <f t="shared" si="44"/>
        <v>SuttonTotal prescribed LARC excluding injections rate / 1,0002022FemaleAll ages</v>
      </c>
      <c r="D954">
        <v>92254</v>
      </c>
      <c r="E954" t="s">
        <v>199</v>
      </c>
      <c r="F954" t="s">
        <v>30</v>
      </c>
      <c r="G954" t="s">
        <v>31</v>
      </c>
      <c r="H954" t="s">
        <v>89</v>
      </c>
      <c r="I954" t="s">
        <v>90</v>
      </c>
      <c r="J954" t="s">
        <v>34</v>
      </c>
      <c r="K954" t="s">
        <v>189</v>
      </c>
      <c r="L954" t="s">
        <v>190</v>
      </c>
      <c r="O954">
        <v>2022</v>
      </c>
      <c r="P954">
        <v>31.948125709958401</v>
      </c>
      <c r="Q954">
        <v>30.2203481216043</v>
      </c>
      <c r="R954">
        <v>33.650364627806702</v>
      </c>
      <c r="S954">
        <v>29.2829490743962</v>
      </c>
      <c r="T954">
        <v>34.678175803780299</v>
      </c>
      <c r="U954">
        <v>1350</v>
      </c>
      <c r="V954">
        <v>42256</v>
      </c>
      <c r="X954" t="s">
        <v>197</v>
      </c>
      <c r="Y954" t="s">
        <v>169</v>
      </c>
      <c r="Z954" t="s">
        <v>39</v>
      </c>
      <c r="AA954">
        <v>20220000</v>
      </c>
      <c r="AD954" t="s">
        <v>40</v>
      </c>
    </row>
    <row r="955" spans="1:30">
      <c r="A955">
        <f t="shared" si="42"/>
        <v>20220000</v>
      </c>
      <c r="B955" t="str">
        <f t="shared" si="43"/>
        <v>Tower Hamlets92254FemaleAll ages</v>
      </c>
      <c r="C955" t="str">
        <f t="shared" si="44"/>
        <v>Tower HamletsTotal prescribed LARC excluding injections rate / 1,0002022FemaleAll ages</v>
      </c>
      <c r="D955">
        <v>92254</v>
      </c>
      <c r="E955" t="s">
        <v>199</v>
      </c>
      <c r="F955" t="s">
        <v>30</v>
      </c>
      <c r="G955" t="s">
        <v>31</v>
      </c>
      <c r="H955" t="s">
        <v>104</v>
      </c>
      <c r="I955" t="s">
        <v>105</v>
      </c>
      <c r="J955" t="s">
        <v>34</v>
      </c>
      <c r="K955" t="s">
        <v>189</v>
      </c>
      <c r="L955" t="s">
        <v>190</v>
      </c>
      <c r="O955">
        <v>2022</v>
      </c>
      <c r="P955">
        <v>31.696114125851899</v>
      </c>
      <c r="Q955">
        <v>30.625981575133299</v>
      </c>
      <c r="R955">
        <v>32.834813169526299</v>
      </c>
      <c r="S955">
        <v>30.010759663163299</v>
      </c>
      <c r="T955">
        <v>33.487884358373002</v>
      </c>
      <c r="U955">
        <v>3195</v>
      </c>
      <c r="V955">
        <v>100801</v>
      </c>
      <c r="X955" t="s">
        <v>61</v>
      </c>
      <c r="Y955" t="s">
        <v>169</v>
      </c>
      <c r="Z955" t="s">
        <v>39</v>
      </c>
      <c r="AA955">
        <v>20220000</v>
      </c>
      <c r="AD955" t="s">
        <v>40</v>
      </c>
    </row>
    <row r="956" spans="1:30">
      <c r="A956">
        <f t="shared" si="42"/>
        <v>20220000</v>
      </c>
      <c r="B956" t="str">
        <f t="shared" si="43"/>
        <v>Havering92254FemaleAll ages</v>
      </c>
      <c r="C956" t="str">
        <f t="shared" si="44"/>
        <v>HaveringTotal prescribed LARC excluding injections rate / 1,0002022FemaleAll ages</v>
      </c>
      <c r="D956">
        <v>92254</v>
      </c>
      <c r="E956" t="s">
        <v>199</v>
      </c>
      <c r="F956" t="s">
        <v>30</v>
      </c>
      <c r="G956" t="s">
        <v>31</v>
      </c>
      <c r="H956" t="s">
        <v>118</v>
      </c>
      <c r="I956" t="s">
        <v>119</v>
      </c>
      <c r="J956" t="s">
        <v>34</v>
      </c>
      <c r="K956" t="s">
        <v>189</v>
      </c>
      <c r="L956" t="s">
        <v>190</v>
      </c>
      <c r="O956">
        <v>2022</v>
      </c>
      <c r="P956">
        <v>30.582782463338699</v>
      </c>
      <c r="Q956">
        <v>29.144042723898</v>
      </c>
      <c r="R956">
        <v>32.152944225528103</v>
      </c>
      <c r="S956">
        <v>28.317900776875401</v>
      </c>
      <c r="T956">
        <v>33.051633690128597</v>
      </c>
      <c r="U956">
        <v>1610</v>
      </c>
      <c r="V956">
        <v>52644</v>
      </c>
      <c r="X956" t="s">
        <v>61</v>
      </c>
      <c r="Y956" t="s">
        <v>169</v>
      </c>
      <c r="Z956" t="s">
        <v>39</v>
      </c>
      <c r="AA956">
        <v>20220000</v>
      </c>
      <c r="AD956" t="s">
        <v>40</v>
      </c>
    </row>
    <row r="957" spans="1:30">
      <c r="A957">
        <f t="shared" si="42"/>
        <v>20220000</v>
      </c>
      <c r="B957" t="str">
        <f t="shared" si="43"/>
        <v>Waltham Forest92254FemaleAll ages</v>
      </c>
      <c r="C957" t="str">
        <f t="shared" si="44"/>
        <v>Waltham ForestTotal prescribed LARC excluding injections rate / 1,0002022FemaleAll ages</v>
      </c>
      <c r="D957">
        <v>92254</v>
      </c>
      <c r="E957" t="s">
        <v>199</v>
      </c>
      <c r="F957" t="s">
        <v>30</v>
      </c>
      <c r="G957" t="s">
        <v>31</v>
      </c>
      <c r="H957" t="s">
        <v>114</v>
      </c>
      <c r="I957" t="s">
        <v>115</v>
      </c>
      <c r="J957" t="s">
        <v>34</v>
      </c>
      <c r="K957" t="s">
        <v>189</v>
      </c>
      <c r="L957" t="s">
        <v>190</v>
      </c>
      <c r="O957">
        <v>2022</v>
      </c>
      <c r="P957">
        <v>30.388174571664202</v>
      </c>
      <c r="Q957">
        <v>29.0376830519197</v>
      </c>
      <c r="R957">
        <v>31.722115641724699</v>
      </c>
      <c r="S957">
        <v>28.296985705181001</v>
      </c>
      <c r="T957">
        <v>32.521113114524198</v>
      </c>
      <c r="U957">
        <v>1990</v>
      </c>
      <c r="V957">
        <v>65486</v>
      </c>
      <c r="X957" t="s">
        <v>61</v>
      </c>
      <c r="Y957" t="s">
        <v>169</v>
      </c>
      <c r="Z957" t="s">
        <v>39</v>
      </c>
      <c r="AA957">
        <v>20220000</v>
      </c>
      <c r="AD957" t="s">
        <v>40</v>
      </c>
    </row>
    <row r="958" spans="1:30">
      <c r="A958">
        <f t="shared" si="42"/>
        <v>20220000</v>
      </c>
      <c r="B958" t="str">
        <f t="shared" si="43"/>
        <v>Barnet92254FemaleAll ages</v>
      </c>
      <c r="C958" t="str">
        <f t="shared" si="44"/>
        <v>BarnetTotal prescribed LARC excluding injections rate / 1,0002022FemaleAll ages</v>
      </c>
      <c r="D958">
        <v>92254</v>
      </c>
      <c r="E958" t="s">
        <v>199</v>
      </c>
      <c r="F958" t="s">
        <v>30</v>
      </c>
      <c r="G958" t="s">
        <v>31</v>
      </c>
      <c r="H958" t="s">
        <v>93</v>
      </c>
      <c r="I958" t="s">
        <v>94</v>
      </c>
      <c r="J958" t="s">
        <v>34</v>
      </c>
      <c r="K958" t="s">
        <v>189</v>
      </c>
      <c r="L958" t="s">
        <v>190</v>
      </c>
      <c r="O958">
        <v>2022</v>
      </c>
      <c r="P958">
        <v>30.044641228059501</v>
      </c>
      <c r="Q958">
        <v>28.895189179786701</v>
      </c>
      <c r="R958">
        <v>31.2781930893122</v>
      </c>
      <c r="S958">
        <v>28.234635656819599</v>
      </c>
      <c r="T958">
        <v>31.9851707727573</v>
      </c>
      <c r="U958">
        <v>2470</v>
      </c>
      <c r="V958">
        <v>82211</v>
      </c>
      <c r="X958" t="s">
        <v>197</v>
      </c>
      <c r="Y958" t="s">
        <v>169</v>
      </c>
      <c r="Z958" t="s">
        <v>39</v>
      </c>
      <c r="AA958">
        <v>20220000</v>
      </c>
      <c r="AD958" t="s">
        <v>40</v>
      </c>
    </row>
    <row r="959" spans="1:30">
      <c r="A959">
        <f t="shared" si="42"/>
        <v>20220000</v>
      </c>
      <c r="B959" t="str">
        <f t="shared" si="43"/>
        <v>Harrow92254FemaleAll ages</v>
      </c>
      <c r="C959" t="str">
        <f t="shared" si="44"/>
        <v>HarrowTotal prescribed LARC excluding injections rate / 1,0002022FemaleAll ages</v>
      </c>
      <c r="D959">
        <v>92254</v>
      </c>
      <c r="E959" t="s">
        <v>199</v>
      </c>
      <c r="F959" t="s">
        <v>30</v>
      </c>
      <c r="G959" t="s">
        <v>31</v>
      </c>
      <c r="H959" t="s">
        <v>64</v>
      </c>
      <c r="I959" t="s">
        <v>65</v>
      </c>
      <c r="J959" t="s">
        <v>34</v>
      </c>
      <c r="K959" t="s">
        <v>189</v>
      </c>
      <c r="L959" t="s">
        <v>190</v>
      </c>
      <c r="O959">
        <v>2022</v>
      </c>
      <c r="P959">
        <v>29.989044250088199</v>
      </c>
      <c r="Q959">
        <v>28.5259907817901</v>
      </c>
      <c r="R959">
        <v>31.469154632663901</v>
      </c>
      <c r="S959">
        <v>27.717873306114502</v>
      </c>
      <c r="T959">
        <v>32.348190778211901</v>
      </c>
      <c r="U959">
        <v>1615</v>
      </c>
      <c r="V959">
        <v>53853</v>
      </c>
      <c r="X959" t="s">
        <v>61</v>
      </c>
      <c r="Y959" t="s">
        <v>169</v>
      </c>
      <c r="Z959" t="s">
        <v>39</v>
      </c>
      <c r="AA959">
        <v>20220000</v>
      </c>
      <c r="AD959" t="s">
        <v>40</v>
      </c>
    </row>
    <row r="960" spans="1:30">
      <c r="A960">
        <f t="shared" si="42"/>
        <v>20220000</v>
      </c>
      <c r="B960" t="str">
        <f t="shared" si="43"/>
        <v>Merton92254FemaleAll ages</v>
      </c>
      <c r="C960" t="str">
        <f t="shared" si="44"/>
        <v>MertonTotal prescribed LARC excluding injections rate / 1,0002022FemaleAll ages</v>
      </c>
      <c r="D960">
        <v>92254</v>
      </c>
      <c r="E960" t="s">
        <v>199</v>
      </c>
      <c r="F960" t="s">
        <v>30</v>
      </c>
      <c r="G960" t="s">
        <v>31</v>
      </c>
      <c r="H960" t="s">
        <v>108</v>
      </c>
      <c r="I960" t="s">
        <v>109</v>
      </c>
      <c r="J960" t="s">
        <v>34</v>
      </c>
      <c r="K960" t="s">
        <v>189</v>
      </c>
      <c r="L960" t="s">
        <v>190</v>
      </c>
      <c r="O960">
        <v>2022</v>
      </c>
      <c r="P960">
        <v>29.842365761344301</v>
      </c>
      <c r="Q960">
        <v>28.358635021420302</v>
      </c>
      <c r="R960">
        <v>31.4700055004853</v>
      </c>
      <c r="S960">
        <v>27.506863786814499</v>
      </c>
      <c r="T960">
        <v>32.401217545866103</v>
      </c>
      <c r="U960">
        <v>1435</v>
      </c>
      <c r="V960">
        <v>48086</v>
      </c>
      <c r="X960" t="s">
        <v>197</v>
      </c>
      <c r="Y960" t="s">
        <v>169</v>
      </c>
      <c r="Z960" t="s">
        <v>39</v>
      </c>
      <c r="AA960">
        <v>20220000</v>
      </c>
      <c r="AD960" t="s">
        <v>40</v>
      </c>
    </row>
    <row r="961" spans="1:30">
      <c r="A961">
        <f t="shared" ref="A961:A1024" si="45">AA961</f>
        <v>20220000</v>
      </c>
      <c r="B961" t="str">
        <f t="shared" si="43"/>
        <v>Ealing92254FemaleAll ages</v>
      </c>
      <c r="C961" t="str">
        <f t="shared" si="44"/>
        <v>EalingTotal prescribed LARC excluding injections rate / 1,0002022FemaleAll ages</v>
      </c>
      <c r="D961">
        <v>92254</v>
      </c>
      <c r="E961" t="s">
        <v>199</v>
      </c>
      <c r="F961" t="s">
        <v>30</v>
      </c>
      <c r="G961" t="s">
        <v>31</v>
      </c>
      <c r="H961" t="s">
        <v>62</v>
      </c>
      <c r="I961" t="s">
        <v>63</v>
      </c>
      <c r="J961" t="s">
        <v>34</v>
      </c>
      <c r="K961" t="s">
        <v>189</v>
      </c>
      <c r="L961" t="s">
        <v>190</v>
      </c>
      <c r="O961">
        <v>2022</v>
      </c>
      <c r="P961">
        <v>29.060013421531998</v>
      </c>
      <c r="Q961">
        <v>27.926533402222301</v>
      </c>
      <c r="R961">
        <v>30.252381779221199</v>
      </c>
      <c r="S961">
        <v>27.282065480169798</v>
      </c>
      <c r="T961">
        <v>30.942586933712601</v>
      </c>
      <c r="U961">
        <v>2425</v>
      </c>
      <c r="V961">
        <v>83448</v>
      </c>
      <c r="X961" t="s">
        <v>197</v>
      </c>
      <c r="Y961" t="s">
        <v>169</v>
      </c>
      <c r="Z961" t="s">
        <v>39</v>
      </c>
      <c r="AA961">
        <v>20220000</v>
      </c>
      <c r="AD961" t="s">
        <v>40</v>
      </c>
    </row>
    <row r="962" spans="1:30">
      <c r="A962">
        <f t="shared" si="45"/>
        <v>20220000</v>
      </c>
      <c r="B962" t="str">
        <f t="shared" ref="B962:B1025" si="46">CONCATENATE(I962,D962,K962,L962)</f>
        <v>Newham92254FemaleAll ages</v>
      </c>
      <c r="C962" t="str">
        <f t="shared" ref="C962:C1025" si="47">CONCATENATE(I962,E962,O962,K962,M962,L962)</f>
        <v>NewhamTotal prescribed LARC excluding injections rate / 1,0002022FemaleAll ages</v>
      </c>
      <c r="D962">
        <v>92254</v>
      </c>
      <c r="E962" t="s">
        <v>199</v>
      </c>
      <c r="F962" t="s">
        <v>30</v>
      </c>
      <c r="G962" t="s">
        <v>31</v>
      </c>
      <c r="H962" t="s">
        <v>122</v>
      </c>
      <c r="I962" t="s">
        <v>123</v>
      </c>
      <c r="J962" t="s">
        <v>34</v>
      </c>
      <c r="K962" t="s">
        <v>189</v>
      </c>
      <c r="L962" t="s">
        <v>190</v>
      </c>
      <c r="O962">
        <v>2022</v>
      </c>
      <c r="P962">
        <v>28.6140025050749</v>
      </c>
      <c r="Q962">
        <v>27.545413120331499</v>
      </c>
      <c r="R962">
        <v>29.735643962342099</v>
      </c>
      <c r="S962">
        <v>26.937463597288399</v>
      </c>
      <c r="T962">
        <v>30.384799787967399</v>
      </c>
      <c r="U962">
        <v>2650</v>
      </c>
      <c r="V962">
        <v>92612</v>
      </c>
      <c r="X962" t="s">
        <v>61</v>
      </c>
      <c r="Y962" t="s">
        <v>169</v>
      </c>
      <c r="Z962" t="s">
        <v>39</v>
      </c>
      <c r="AA962">
        <v>20220000</v>
      </c>
      <c r="AD962" t="s">
        <v>40</v>
      </c>
    </row>
    <row r="963" spans="1:30">
      <c r="A963">
        <f t="shared" si="45"/>
        <v>20220000</v>
      </c>
      <c r="B963" t="str">
        <f t="shared" si="46"/>
        <v>Brent92254FemaleAll ages</v>
      </c>
      <c r="C963" t="str">
        <f t="shared" si="47"/>
        <v>BrentTotal prescribed LARC excluding injections rate / 1,0002022FemaleAll ages</v>
      </c>
      <c r="D963">
        <v>92254</v>
      </c>
      <c r="E963" t="s">
        <v>199</v>
      </c>
      <c r="F963" t="s">
        <v>30</v>
      </c>
      <c r="G963" t="s">
        <v>31</v>
      </c>
      <c r="H963" t="s">
        <v>68</v>
      </c>
      <c r="I963" t="s">
        <v>69</v>
      </c>
      <c r="J963" t="s">
        <v>34</v>
      </c>
      <c r="K963" t="s">
        <v>189</v>
      </c>
      <c r="L963" t="s">
        <v>190</v>
      </c>
      <c r="O963">
        <v>2022</v>
      </c>
      <c r="P963">
        <v>27.406559973850602</v>
      </c>
      <c r="Q963">
        <v>26.243425687657499</v>
      </c>
      <c r="R963">
        <v>28.556056431033699</v>
      </c>
      <c r="S963">
        <v>25.6040480744687</v>
      </c>
      <c r="T963">
        <v>29.243424385852698</v>
      </c>
      <c r="U963">
        <v>2180</v>
      </c>
      <c r="V963">
        <v>79543</v>
      </c>
      <c r="X963" t="s">
        <v>197</v>
      </c>
      <c r="Y963" t="s">
        <v>169</v>
      </c>
      <c r="Z963" t="s">
        <v>39</v>
      </c>
      <c r="AA963">
        <v>20220000</v>
      </c>
      <c r="AD963" t="s">
        <v>40</v>
      </c>
    </row>
    <row r="964" spans="1:30">
      <c r="A964">
        <f t="shared" si="45"/>
        <v>20220000</v>
      </c>
      <c r="B964" t="str">
        <f t="shared" si="46"/>
        <v>Hillingdon92254FemaleAll ages</v>
      </c>
      <c r="C964" t="str">
        <f t="shared" si="47"/>
        <v>HillingdonTotal prescribed LARC excluding injections rate / 1,0002022FemaleAll ages</v>
      </c>
      <c r="D964">
        <v>92254</v>
      </c>
      <c r="E964" t="s">
        <v>199</v>
      </c>
      <c r="F964" t="s">
        <v>30</v>
      </c>
      <c r="G964" t="s">
        <v>31</v>
      </c>
      <c r="H964" t="s">
        <v>86</v>
      </c>
      <c r="I964" t="s">
        <v>87</v>
      </c>
      <c r="J964" t="s">
        <v>34</v>
      </c>
      <c r="K964" t="s">
        <v>189</v>
      </c>
      <c r="L964" t="s">
        <v>190</v>
      </c>
      <c r="O964">
        <v>2022</v>
      </c>
      <c r="P964">
        <v>26.739579096428201</v>
      </c>
      <c r="Q964">
        <v>25.524665248212902</v>
      </c>
      <c r="R964">
        <v>28.028571959987001</v>
      </c>
      <c r="S964">
        <v>24.835563731309598</v>
      </c>
      <c r="T964">
        <v>28.7751982351249</v>
      </c>
      <c r="U964">
        <v>1775</v>
      </c>
      <c r="V964">
        <v>66381</v>
      </c>
      <c r="X964" t="s">
        <v>61</v>
      </c>
      <c r="Y964" t="s">
        <v>169</v>
      </c>
      <c r="Z964" t="s">
        <v>39</v>
      </c>
      <c r="AA964">
        <v>20220000</v>
      </c>
      <c r="AD964" t="s">
        <v>40</v>
      </c>
    </row>
    <row r="965" spans="1:30">
      <c r="A965">
        <f t="shared" si="45"/>
        <v>20220000</v>
      </c>
      <c r="B965" t="str">
        <f t="shared" si="46"/>
        <v>Kensington and Chelsea92254FemaleAll ages</v>
      </c>
      <c r="C965" t="str">
        <f t="shared" si="47"/>
        <v>Kensington and ChelseaTotal prescribed LARC excluding injections rate / 1,0002022FemaleAll ages</v>
      </c>
      <c r="D965">
        <v>92254</v>
      </c>
      <c r="E965" t="s">
        <v>199</v>
      </c>
      <c r="F965" t="s">
        <v>30</v>
      </c>
      <c r="G965" t="s">
        <v>31</v>
      </c>
      <c r="H965" t="s">
        <v>70</v>
      </c>
      <c r="I965" t="s">
        <v>71</v>
      </c>
      <c r="J965" t="s">
        <v>34</v>
      </c>
      <c r="K965" t="s">
        <v>189</v>
      </c>
      <c r="L965" t="s">
        <v>190</v>
      </c>
      <c r="O965">
        <v>2022</v>
      </c>
      <c r="P965">
        <v>25.930229262901399</v>
      </c>
      <c r="Q965">
        <v>24.277080266364901</v>
      </c>
      <c r="R965">
        <v>27.666311553767699</v>
      </c>
      <c r="S965">
        <v>23.361570340067999</v>
      </c>
      <c r="T965">
        <v>28.690178388804799</v>
      </c>
      <c r="U965">
        <v>915</v>
      </c>
      <c r="V965">
        <v>35287</v>
      </c>
      <c r="X965" t="s">
        <v>197</v>
      </c>
      <c r="Y965" t="s">
        <v>169</v>
      </c>
      <c r="Z965" t="s">
        <v>39</v>
      </c>
      <c r="AA965">
        <v>20220000</v>
      </c>
      <c r="AD965" t="s">
        <v>40</v>
      </c>
    </row>
    <row r="966" spans="1:30">
      <c r="A966">
        <f t="shared" si="45"/>
        <v>20220000</v>
      </c>
      <c r="B966" t="str">
        <f t="shared" si="46"/>
        <v>Redbridge92254FemaleAll ages</v>
      </c>
      <c r="C966" t="str">
        <f t="shared" si="47"/>
        <v>RedbridgeTotal prescribed LARC excluding injections rate / 1,0002022FemaleAll ages</v>
      </c>
      <c r="D966">
        <v>92254</v>
      </c>
      <c r="E966" t="s">
        <v>199</v>
      </c>
      <c r="F966" t="s">
        <v>30</v>
      </c>
      <c r="G966" t="s">
        <v>31</v>
      </c>
      <c r="H966" t="s">
        <v>112</v>
      </c>
      <c r="I966" t="s">
        <v>113</v>
      </c>
      <c r="J966" t="s">
        <v>34</v>
      </c>
      <c r="K966" t="s">
        <v>189</v>
      </c>
      <c r="L966" t="s">
        <v>190</v>
      </c>
      <c r="O966">
        <v>2022</v>
      </c>
      <c r="P966">
        <v>24.4513270402039</v>
      </c>
      <c r="Q966">
        <v>23.3000801691432</v>
      </c>
      <c r="R966">
        <v>25.675458043541301</v>
      </c>
      <c r="S966">
        <v>22.647497703803602</v>
      </c>
      <c r="T966">
        <v>26.384634671620901</v>
      </c>
      <c r="U966">
        <v>1650</v>
      </c>
      <c r="V966">
        <v>67481</v>
      </c>
      <c r="X966" t="s">
        <v>61</v>
      </c>
      <c r="Y966" t="s">
        <v>169</v>
      </c>
      <c r="Z966" t="s">
        <v>39</v>
      </c>
      <c r="AA966">
        <v>20220000</v>
      </c>
      <c r="AD966" t="s">
        <v>40</v>
      </c>
    </row>
    <row r="967" spans="1:30">
      <c r="A967">
        <f t="shared" si="45"/>
        <v>20220000</v>
      </c>
      <c r="B967" t="str">
        <f t="shared" si="46"/>
        <v>Enfield92254FemaleAll ages</v>
      </c>
      <c r="C967" t="str">
        <f t="shared" si="47"/>
        <v>EnfieldTotal prescribed LARC excluding injections rate / 1,0002022FemaleAll ages</v>
      </c>
      <c r="D967">
        <v>92254</v>
      </c>
      <c r="E967" t="s">
        <v>199</v>
      </c>
      <c r="F967" t="s">
        <v>30</v>
      </c>
      <c r="G967" t="s">
        <v>31</v>
      </c>
      <c r="H967" t="s">
        <v>120</v>
      </c>
      <c r="I967" t="s">
        <v>121</v>
      </c>
      <c r="J967" t="s">
        <v>34</v>
      </c>
      <c r="K967" t="s">
        <v>189</v>
      </c>
      <c r="L967" t="s">
        <v>190</v>
      </c>
      <c r="O967">
        <v>2022</v>
      </c>
      <c r="P967">
        <v>19.0917274020732</v>
      </c>
      <c r="Q967">
        <v>18.087783302395099</v>
      </c>
      <c r="R967">
        <v>20.1671189390946</v>
      </c>
      <c r="S967">
        <v>17.519889232548199</v>
      </c>
      <c r="T967">
        <v>20.790482578270801</v>
      </c>
      <c r="U967">
        <v>1315</v>
      </c>
      <c r="V967">
        <v>68878</v>
      </c>
      <c r="X967" t="s">
        <v>197</v>
      </c>
      <c r="Y967" t="s">
        <v>169</v>
      </c>
      <c r="Z967" t="s">
        <v>39</v>
      </c>
      <c r="AA967">
        <v>20220000</v>
      </c>
      <c r="AD967" t="s">
        <v>40</v>
      </c>
    </row>
    <row r="968" spans="1:30">
      <c r="A968">
        <f t="shared" si="45"/>
        <v>20220000</v>
      </c>
      <c r="B968" t="str">
        <f t="shared" si="46"/>
        <v>Greenwich92254FemaleAll ages</v>
      </c>
      <c r="C968" t="str">
        <f t="shared" si="47"/>
        <v>GreenwichTotal prescribed LARC excluding injections rate / 1,0002022FemaleAll ages</v>
      </c>
      <c r="D968">
        <v>92254</v>
      </c>
      <c r="E968" t="s">
        <v>199</v>
      </c>
      <c r="F968" t="s">
        <v>30</v>
      </c>
      <c r="G968" t="s">
        <v>31</v>
      </c>
      <c r="H968" t="s">
        <v>80</v>
      </c>
      <c r="I968" t="s">
        <v>81</v>
      </c>
      <c r="J968" t="s">
        <v>34</v>
      </c>
      <c r="K968" t="s">
        <v>189</v>
      </c>
      <c r="L968" t="s">
        <v>190</v>
      </c>
      <c r="O968">
        <v>2022</v>
      </c>
      <c r="P968">
        <v>11.4942528735632</v>
      </c>
      <c r="Q968">
        <v>10.7000496395412</v>
      </c>
      <c r="R968">
        <v>12.3017151672164</v>
      </c>
      <c r="S968">
        <v>10.269321246150099</v>
      </c>
      <c r="T968">
        <v>12.787055843551199</v>
      </c>
      <c r="U968">
        <v>805</v>
      </c>
      <c r="V968">
        <v>70035</v>
      </c>
      <c r="X968" t="s">
        <v>197</v>
      </c>
      <c r="Y968" t="s">
        <v>169</v>
      </c>
      <c r="Z968" t="s">
        <v>39</v>
      </c>
      <c r="AA968">
        <v>20220000</v>
      </c>
      <c r="AD968" t="s">
        <v>40</v>
      </c>
    </row>
    <row r="969" spans="1:30">
      <c r="A969">
        <f t="shared" si="45"/>
        <v>20130000</v>
      </c>
      <c r="B969" t="str">
        <f t="shared" si="46"/>
        <v>Richmond92304Persons18+ yrs</v>
      </c>
      <c r="C969" t="str">
        <f t="shared" si="47"/>
        <v>RichmondSmoking prevalence in adults (18+) - current smokers (GPPS)2013/14Persons18+ yrs</v>
      </c>
      <c r="D969">
        <v>92304</v>
      </c>
      <c r="E969" t="s">
        <v>200</v>
      </c>
      <c r="F969" t="s">
        <v>30</v>
      </c>
      <c r="G969" t="s">
        <v>31</v>
      </c>
      <c r="H969" t="s">
        <v>32</v>
      </c>
      <c r="I969" t="s">
        <v>33</v>
      </c>
      <c r="J969" t="s">
        <v>34</v>
      </c>
      <c r="K969" t="s">
        <v>35</v>
      </c>
      <c r="L969" t="s">
        <v>135</v>
      </c>
      <c r="O969" t="s">
        <v>44</v>
      </c>
      <c r="P969">
        <v>13.55</v>
      </c>
      <c r="Q969">
        <v>12.394506752687001</v>
      </c>
      <c r="R969">
        <v>14.7851079540443</v>
      </c>
      <c r="V969">
        <v>3568</v>
      </c>
      <c r="Y969" t="s">
        <v>38</v>
      </c>
      <c r="Z969" t="s">
        <v>39</v>
      </c>
      <c r="AA969">
        <v>20130000</v>
      </c>
      <c r="AD969" t="s">
        <v>40</v>
      </c>
    </row>
    <row r="970" spans="1:30">
      <c r="A970">
        <f t="shared" si="45"/>
        <v>20140000</v>
      </c>
      <c r="B970" t="str">
        <f t="shared" si="46"/>
        <v>Richmond92304Persons18+ yrs</v>
      </c>
      <c r="C970" t="str">
        <f t="shared" si="47"/>
        <v>RichmondSmoking prevalence in adults (18+) - current smokers (GPPS)2014/15Persons18+ yrs</v>
      </c>
      <c r="D970">
        <v>92304</v>
      </c>
      <c r="E970" t="s">
        <v>200</v>
      </c>
      <c r="F970" t="s">
        <v>30</v>
      </c>
      <c r="G970" t="s">
        <v>31</v>
      </c>
      <c r="H970" t="s">
        <v>32</v>
      </c>
      <c r="I970" t="s">
        <v>33</v>
      </c>
      <c r="J970" t="s">
        <v>34</v>
      </c>
      <c r="K970" t="s">
        <v>35</v>
      </c>
      <c r="L970" t="s">
        <v>135</v>
      </c>
      <c r="O970" t="s">
        <v>45</v>
      </c>
      <c r="P970">
        <v>14.16</v>
      </c>
      <c r="Q970">
        <v>12.9561688546339</v>
      </c>
      <c r="R970">
        <v>15.458499350306001</v>
      </c>
      <c r="V970">
        <v>3192</v>
      </c>
      <c r="Y970" t="s">
        <v>38</v>
      </c>
      <c r="Z970" t="s">
        <v>39</v>
      </c>
      <c r="AA970">
        <v>20140000</v>
      </c>
      <c r="AD970" t="s">
        <v>40</v>
      </c>
    </row>
    <row r="971" spans="1:30">
      <c r="A971">
        <f t="shared" si="45"/>
        <v>20150000</v>
      </c>
      <c r="B971" t="str">
        <f t="shared" si="46"/>
        <v>Richmond92304Persons18+ yrs</v>
      </c>
      <c r="C971" t="str">
        <f t="shared" si="47"/>
        <v>RichmondSmoking prevalence in adults (18+) - current smokers (GPPS)2015/16Persons18+ yrs</v>
      </c>
      <c r="D971">
        <v>92304</v>
      </c>
      <c r="E971" t="s">
        <v>200</v>
      </c>
      <c r="F971" t="s">
        <v>30</v>
      </c>
      <c r="G971" t="s">
        <v>31</v>
      </c>
      <c r="H971" t="s">
        <v>32</v>
      </c>
      <c r="I971" t="s">
        <v>33</v>
      </c>
      <c r="J971" t="s">
        <v>34</v>
      </c>
      <c r="K971" t="s">
        <v>35</v>
      </c>
      <c r="L971" t="s">
        <v>135</v>
      </c>
      <c r="O971" t="s">
        <v>46</v>
      </c>
      <c r="P971">
        <v>12.93</v>
      </c>
      <c r="Q971">
        <v>11.7630892291991</v>
      </c>
      <c r="R971">
        <v>14.183271274080299</v>
      </c>
      <c r="V971">
        <v>3163</v>
      </c>
      <c r="Y971" t="s">
        <v>38</v>
      </c>
      <c r="Z971" t="s">
        <v>39</v>
      </c>
      <c r="AA971">
        <v>20150000</v>
      </c>
      <c r="AD971" t="s">
        <v>40</v>
      </c>
    </row>
    <row r="972" spans="1:30">
      <c r="A972">
        <f t="shared" si="45"/>
        <v>20160000</v>
      </c>
      <c r="B972" t="str">
        <f t="shared" si="46"/>
        <v>Richmond92304Persons18+ yrs</v>
      </c>
      <c r="C972" t="str">
        <f t="shared" si="47"/>
        <v>RichmondSmoking prevalence in adults (18+) - current smokers (GPPS)2016/17Persons18+ yrs</v>
      </c>
      <c r="D972">
        <v>92304</v>
      </c>
      <c r="E972" t="s">
        <v>200</v>
      </c>
      <c r="F972" t="s">
        <v>30</v>
      </c>
      <c r="G972" t="s">
        <v>31</v>
      </c>
      <c r="H972" t="s">
        <v>32</v>
      </c>
      <c r="I972" t="s">
        <v>33</v>
      </c>
      <c r="J972" t="s">
        <v>34</v>
      </c>
      <c r="K972" t="s">
        <v>35</v>
      </c>
      <c r="L972" t="s">
        <v>135</v>
      </c>
      <c r="O972" t="s">
        <v>47</v>
      </c>
      <c r="P972">
        <v>13.09</v>
      </c>
      <c r="Q972">
        <v>11.9116759042056</v>
      </c>
      <c r="R972">
        <v>14.2768115976634</v>
      </c>
      <c r="V972">
        <v>3126</v>
      </c>
      <c r="Y972" t="s">
        <v>38</v>
      </c>
      <c r="Z972" t="s">
        <v>39</v>
      </c>
      <c r="AA972">
        <v>20160000</v>
      </c>
      <c r="AD972" t="s">
        <v>40</v>
      </c>
    </row>
    <row r="973" spans="1:30">
      <c r="A973">
        <f t="shared" si="45"/>
        <v>20170000</v>
      </c>
      <c r="B973" t="str">
        <f t="shared" si="46"/>
        <v>Richmond92304Persons18+ yrs</v>
      </c>
      <c r="C973" t="str">
        <f t="shared" si="47"/>
        <v>RichmondSmoking prevalence in adults (18+) - current smokers (GPPS)2017/18Persons18+ yrs</v>
      </c>
      <c r="D973">
        <v>92304</v>
      </c>
      <c r="E973" t="s">
        <v>200</v>
      </c>
      <c r="F973" t="s">
        <v>30</v>
      </c>
      <c r="G973" t="s">
        <v>31</v>
      </c>
      <c r="H973" t="s">
        <v>32</v>
      </c>
      <c r="I973" t="s">
        <v>33</v>
      </c>
      <c r="J973" t="s">
        <v>34</v>
      </c>
      <c r="K973" t="s">
        <v>35</v>
      </c>
      <c r="L973" t="s">
        <v>135</v>
      </c>
      <c r="O973" t="s">
        <v>48</v>
      </c>
      <c r="P973">
        <v>9.5299999999999994</v>
      </c>
      <c r="Q973">
        <v>8.4686081593826898</v>
      </c>
      <c r="R973">
        <v>10.591799707372401</v>
      </c>
      <c r="V973">
        <v>2939</v>
      </c>
      <c r="Y973" t="s">
        <v>38</v>
      </c>
      <c r="Z973" t="s">
        <v>39</v>
      </c>
      <c r="AA973">
        <v>20170000</v>
      </c>
      <c r="AD973" t="s">
        <v>40</v>
      </c>
    </row>
    <row r="974" spans="1:30">
      <c r="A974">
        <f t="shared" si="45"/>
        <v>20180000</v>
      </c>
      <c r="B974" t="str">
        <f t="shared" si="46"/>
        <v>Richmond92304Persons18+ yrs</v>
      </c>
      <c r="C974" t="str">
        <f t="shared" si="47"/>
        <v>RichmondSmoking prevalence in adults (18+) - current smokers (GPPS)2018/19Persons18+ yrs</v>
      </c>
      <c r="D974">
        <v>92304</v>
      </c>
      <c r="E974" t="s">
        <v>200</v>
      </c>
      <c r="F974" t="s">
        <v>30</v>
      </c>
      <c r="G974" t="s">
        <v>31</v>
      </c>
      <c r="H974" t="s">
        <v>32</v>
      </c>
      <c r="I974" t="s">
        <v>33</v>
      </c>
      <c r="J974" t="s">
        <v>34</v>
      </c>
      <c r="K974" t="s">
        <v>35</v>
      </c>
      <c r="L974" t="s">
        <v>135</v>
      </c>
      <c r="O974" t="s">
        <v>50</v>
      </c>
      <c r="P974">
        <v>10.88</v>
      </c>
      <c r="Q974">
        <v>9.80285265570331</v>
      </c>
      <c r="R974">
        <v>11.952410222469901</v>
      </c>
      <c r="V974">
        <v>3224</v>
      </c>
      <c r="Y974" t="s">
        <v>38</v>
      </c>
      <c r="Z974" t="s">
        <v>39</v>
      </c>
      <c r="AA974">
        <v>20180000</v>
      </c>
      <c r="AD974" t="s">
        <v>40</v>
      </c>
    </row>
    <row r="975" spans="1:30">
      <c r="A975">
        <f t="shared" si="45"/>
        <v>20190000</v>
      </c>
      <c r="B975" t="str">
        <f t="shared" si="46"/>
        <v>Richmond92304Persons18+ yrs</v>
      </c>
      <c r="C975" t="str">
        <f t="shared" si="47"/>
        <v>RichmondSmoking prevalence in adults (18+) - current smokers (GPPS)2019/20Persons18+ yrs</v>
      </c>
      <c r="D975">
        <v>92304</v>
      </c>
      <c r="E975" t="s">
        <v>200</v>
      </c>
      <c r="F975" t="s">
        <v>30</v>
      </c>
      <c r="G975" t="s">
        <v>31</v>
      </c>
      <c r="H975" t="s">
        <v>32</v>
      </c>
      <c r="I975" t="s">
        <v>33</v>
      </c>
      <c r="J975" t="s">
        <v>34</v>
      </c>
      <c r="K975" t="s">
        <v>35</v>
      </c>
      <c r="L975" t="s">
        <v>135</v>
      </c>
      <c r="O975" t="s">
        <v>51</v>
      </c>
      <c r="P975">
        <v>10.5</v>
      </c>
      <c r="Q975">
        <v>9.3390456943610101</v>
      </c>
      <c r="R975">
        <v>11.6584593225648</v>
      </c>
      <c r="V975">
        <v>2684</v>
      </c>
      <c r="Y975" t="s">
        <v>38</v>
      </c>
      <c r="Z975" t="s">
        <v>39</v>
      </c>
      <c r="AA975">
        <v>20190000</v>
      </c>
      <c r="AD975" t="s">
        <v>40</v>
      </c>
    </row>
    <row r="976" spans="1:30">
      <c r="A976">
        <f t="shared" si="45"/>
        <v>20200000</v>
      </c>
      <c r="B976" t="str">
        <f t="shared" si="46"/>
        <v>Richmond92304Persons18+ yrs</v>
      </c>
      <c r="C976" t="str">
        <f t="shared" si="47"/>
        <v>RichmondSmoking prevalence in adults (18+) - current smokers (GPPS)2020/21Persons18+ yrs</v>
      </c>
      <c r="D976">
        <v>92304</v>
      </c>
      <c r="E976" t="s">
        <v>200</v>
      </c>
      <c r="F976" t="s">
        <v>30</v>
      </c>
      <c r="G976" t="s">
        <v>31</v>
      </c>
      <c r="H976" t="s">
        <v>32</v>
      </c>
      <c r="I976" t="s">
        <v>33</v>
      </c>
      <c r="J976" t="s">
        <v>34</v>
      </c>
      <c r="K976" t="s">
        <v>35</v>
      </c>
      <c r="L976" t="s">
        <v>135</v>
      </c>
      <c r="O976" t="s">
        <v>52</v>
      </c>
      <c r="P976">
        <v>10.94</v>
      </c>
      <c r="Q976">
        <v>9.8694978016972907</v>
      </c>
      <c r="R976">
        <v>12.0085039326935</v>
      </c>
      <c r="V976">
        <v>3272</v>
      </c>
      <c r="Y976" t="s">
        <v>38</v>
      </c>
      <c r="Z976" t="s">
        <v>39</v>
      </c>
      <c r="AA976">
        <v>20200000</v>
      </c>
      <c r="AD976" t="s">
        <v>40</v>
      </c>
    </row>
    <row r="977" spans="1:30">
      <c r="A977">
        <f t="shared" si="45"/>
        <v>20210000</v>
      </c>
      <c r="B977" t="str">
        <f t="shared" si="46"/>
        <v>Richmond92304Persons18+ yrs</v>
      </c>
      <c r="C977" t="str">
        <f t="shared" si="47"/>
        <v>RichmondSmoking prevalence in adults (18+) - current smokers (GPPS)2021/22Persons18+ yrs</v>
      </c>
      <c r="D977">
        <v>92304</v>
      </c>
      <c r="E977" t="s">
        <v>200</v>
      </c>
      <c r="F977" t="s">
        <v>30</v>
      </c>
      <c r="G977" t="s">
        <v>31</v>
      </c>
      <c r="H977" t="s">
        <v>32</v>
      </c>
      <c r="I977" t="s">
        <v>33</v>
      </c>
      <c r="J977" t="s">
        <v>34</v>
      </c>
      <c r="K977" t="s">
        <v>35</v>
      </c>
      <c r="L977" t="s">
        <v>135</v>
      </c>
      <c r="O977" t="s">
        <v>53</v>
      </c>
      <c r="P977">
        <v>9.86</v>
      </c>
      <c r="Q977">
        <v>8.7171000000000003</v>
      </c>
      <c r="R977">
        <v>11.00239</v>
      </c>
      <c r="V977">
        <v>2615</v>
      </c>
      <c r="Y977" t="s">
        <v>38</v>
      </c>
      <c r="Z977" t="s">
        <v>39</v>
      </c>
      <c r="AA977">
        <v>20210000</v>
      </c>
      <c r="AD977" t="s">
        <v>40</v>
      </c>
    </row>
    <row r="978" spans="1:30">
      <c r="A978">
        <f t="shared" si="45"/>
        <v>20130000</v>
      </c>
      <c r="B978" t="str">
        <f t="shared" si="46"/>
        <v>England92304Persons18+ yrs</v>
      </c>
      <c r="C978" t="str">
        <f t="shared" si="47"/>
        <v>EnglandSmoking prevalence in adults (18+) - current smokers (GPPS)2013/14Persons18+ yrs</v>
      </c>
      <c r="D978">
        <v>92304</v>
      </c>
      <c r="E978" t="s">
        <v>200</v>
      </c>
      <c r="F978" t="s">
        <v>30</v>
      </c>
      <c r="G978" t="s">
        <v>31</v>
      </c>
      <c r="H978" t="s">
        <v>30</v>
      </c>
      <c r="I978" t="s">
        <v>31</v>
      </c>
      <c r="J978" t="s">
        <v>31</v>
      </c>
      <c r="K978" t="s">
        <v>35</v>
      </c>
      <c r="L978" t="s">
        <v>135</v>
      </c>
      <c r="O978" t="s">
        <v>44</v>
      </c>
      <c r="P978">
        <v>17.13</v>
      </c>
      <c r="Q978">
        <v>17.055934236190399</v>
      </c>
      <c r="R978">
        <v>17.213608881431</v>
      </c>
      <c r="V978">
        <v>871934</v>
      </c>
      <c r="Y978" t="s">
        <v>42</v>
      </c>
      <c r="Z978" t="s">
        <v>39</v>
      </c>
      <c r="AA978">
        <v>20130000</v>
      </c>
      <c r="AD978" t="s">
        <v>40</v>
      </c>
    </row>
    <row r="979" spans="1:30">
      <c r="A979">
        <f t="shared" si="45"/>
        <v>20140000</v>
      </c>
      <c r="B979" t="str">
        <f t="shared" si="46"/>
        <v>England92304Persons18+ yrs</v>
      </c>
      <c r="C979" t="str">
        <f t="shared" si="47"/>
        <v>EnglandSmoking prevalence in adults (18+) - current smokers (GPPS)2014/15Persons18+ yrs</v>
      </c>
      <c r="D979">
        <v>92304</v>
      </c>
      <c r="E979" t="s">
        <v>200</v>
      </c>
      <c r="F979" t="s">
        <v>30</v>
      </c>
      <c r="G979" t="s">
        <v>31</v>
      </c>
      <c r="H979" t="s">
        <v>30</v>
      </c>
      <c r="I979" t="s">
        <v>31</v>
      </c>
      <c r="J979" t="s">
        <v>31</v>
      </c>
      <c r="K979" t="s">
        <v>35</v>
      </c>
      <c r="L979" t="s">
        <v>135</v>
      </c>
      <c r="O979" t="s">
        <v>45</v>
      </c>
      <c r="P979">
        <v>16.39</v>
      </c>
      <c r="Q979">
        <v>16.306058603277599</v>
      </c>
      <c r="R979">
        <v>16.4648984671283</v>
      </c>
      <c r="V979">
        <v>829129</v>
      </c>
      <c r="Y979" t="s">
        <v>42</v>
      </c>
      <c r="Z979" t="s">
        <v>39</v>
      </c>
      <c r="AA979">
        <v>20140000</v>
      </c>
      <c r="AD979" t="s">
        <v>40</v>
      </c>
    </row>
    <row r="980" spans="1:30">
      <c r="A980">
        <f t="shared" si="45"/>
        <v>20150000</v>
      </c>
      <c r="B980" t="str">
        <f t="shared" si="46"/>
        <v>England92304Persons18+ yrs</v>
      </c>
      <c r="C980" t="str">
        <f t="shared" si="47"/>
        <v>EnglandSmoking prevalence in adults (18+) - current smokers (GPPS)2015/16Persons18+ yrs</v>
      </c>
      <c r="D980">
        <v>92304</v>
      </c>
      <c r="E980" t="s">
        <v>200</v>
      </c>
      <c r="F980" t="s">
        <v>30</v>
      </c>
      <c r="G980" t="s">
        <v>31</v>
      </c>
      <c r="H980" t="s">
        <v>30</v>
      </c>
      <c r="I980" t="s">
        <v>31</v>
      </c>
      <c r="J980" t="s">
        <v>31</v>
      </c>
      <c r="K980" t="s">
        <v>35</v>
      </c>
      <c r="L980" t="s">
        <v>135</v>
      </c>
      <c r="O980" t="s">
        <v>46</v>
      </c>
      <c r="P980">
        <v>16.399999999999999</v>
      </c>
      <c r="Q980">
        <v>16.320677931393501</v>
      </c>
      <c r="R980">
        <v>16.4815358011836</v>
      </c>
      <c r="V980">
        <v>811249</v>
      </c>
      <c r="Y980" t="s">
        <v>42</v>
      </c>
      <c r="Z980" t="s">
        <v>39</v>
      </c>
      <c r="AA980">
        <v>20150000</v>
      </c>
      <c r="AD980" t="s">
        <v>40</v>
      </c>
    </row>
    <row r="981" spans="1:30">
      <c r="A981">
        <f t="shared" si="45"/>
        <v>20160000</v>
      </c>
      <c r="B981" t="str">
        <f t="shared" si="46"/>
        <v>England92304Persons18+ yrs</v>
      </c>
      <c r="C981" t="str">
        <f t="shared" si="47"/>
        <v>EnglandSmoking prevalence in adults (18+) - current smokers (GPPS)2016/17Persons18+ yrs</v>
      </c>
      <c r="D981">
        <v>92304</v>
      </c>
      <c r="E981" t="s">
        <v>200</v>
      </c>
      <c r="F981" t="s">
        <v>30</v>
      </c>
      <c r="G981" t="s">
        <v>31</v>
      </c>
      <c r="H981" t="s">
        <v>30</v>
      </c>
      <c r="I981" t="s">
        <v>31</v>
      </c>
      <c r="J981" t="s">
        <v>31</v>
      </c>
      <c r="K981" t="s">
        <v>35</v>
      </c>
      <c r="L981" t="s">
        <v>135</v>
      </c>
      <c r="O981" t="s">
        <v>47</v>
      </c>
      <c r="P981">
        <v>15.59</v>
      </c>
      <c r="Q981">
        <v>15.511132253031899</v>
      </c>
      <c r="R981">
        <v>15.6704540899366</v>
      </c>
      <c r="V981">
        <v>796672</v>
      </c>
      <c r="Y981" t="s">
        <v>42</v>
      </c>
      <c r="Z981" t="s">
        <v>39</v>
      </c>
      <c r="AA981">
        <v>20160000</v>
      </c>
      <c r="AD981" t="s">
        <v>40</v>
      </c>
    </row>
    <row r="982" spans="1:30">
      <c r="A982">
        <f t="shared" si="45"/>
        <v>20170000</v>
      </c>
      <c r="B982" t="str">
        <f t="shared" si="46"/>
        <v>England92304Persons18+ yrs</v>
      </c>
      <c r="C982" t="str">
        <f t="shared" si="47"/>
        <v>EnglandSmoking prevalence in adults (18+) - current smokers (GPPS)2017/18Persons18+ yrs</v>
      </c>
      <c r="D982">
        <v>92304</v>
      </c>
      <c r="E982" t="s">
        <v>200</v>
      </c>
      <c r="F982" t="s">
        <v>30</v>
      </c>
      <c r="G982" t="s">
        <v>31</v>
      </c>
      <c r="H982" t="s">
        <v>30</v>
      </c>
      <c r="I982" t="s">
        <v>31</v>
      </c>
      <c r="J982" t="s">
        <v>31</v>
      </c>
      <c r="K982" t="s">
        <v>35</v>
      </c>
      <c r="L982" t="s">
        <v>135</v>
      </c>
      <c r="O982" t="s">
        <v>48</v>
      </c>
      <c r="P982">
        <v>14.74</v>
      </c>
      <c r="Q982">
        <v>14.6602809948951</v>
      </c>
      <c r="R982">
        <v>14.822404305771499</v>
      </c>
      <c r="V982">
        <v>734779</v>
      </c>
      <c r="Y982" t="s">
        <v>42</v>
      </c>
      <c r="Z982" t="s">
        <v>39</v>
      </c>
      <c r="AA982">
        <v>20170000</v>
      </c>
      <c r="AD982" t="s">
        <v>40</v>
      </c>
    </row>
    <row r="983" spans="1:30">
      <c r="A983">
        <f t="shared" si="45"/>
        <v>20180000</v>
      </c>
      <c r="B983" t="str">
        <f t="shared" si="46"/>
        <v>England92304Persons18+ yrs</v>
      </c>
      <c r="C983" t="str">
        <f t="shared" si="47"/>
        <v>EnglandSmoking prevalence in adults (18+) - current smokers (GPPS)2018/19Persons18+ yrs</v>
      </c>
      <c r="D983">
        <v>92304</v>
      </c>
      <c r="E983" t="s">
        <v>200</v>
      </c>
      <c r="F983" t="s">
        <v>30</v>
      </c>
      <c r="G983" t="s">
        <v>31</v>
      </c>
      <c r="H983" t="s">
        <v>30</v>
      </c>
      <c r="I983" t="s">
        <v>31</v>
      </c>
      <c r="J983" t="s">
        <v>31</v>
      </c>
      <c r="K983" t="s">
        <v>35</v>
      </c>
      <c r="L983" t="s">
        <v>135</v>
      </c>
      <c r="O983" t="s">
        <v>50</v>
      </c>
      <c r="P983">
        <v>14.46</v>
      </c>
      <c r="Q983">
        <v>14.3764109492313</v>
      </c>
      <c r="R983">
        <v>14.535824618998801</v>
      </c>
      <c r="V983">
        <v>747759</v>
      </c>
      <c r="Y983" t="s">
        <v>42</v>
      </c>
      <c r="Z983" t="s">
        <v>39</v>
      </c>
      <c r="AA983">
        <v>20180000</v>
      </c>
      <c r="AD983" t="s">
        <v>40</v>
      </c>
    </row>
    <row r="984" spans="1:30">
      <c r="A984">
        <f t="shared" si="45"/>
        <v>20190000</v>
      </c>
      <c r="B984" t="str">
        <f t="shared" si="46"/>
        <v>England92304Persons18+ yrs</v>
      </c>
      <c r="C984" t="str">
        <f t="shared" si="47"/>
        <v>EnglandSmoking prevalence in adults (18+) - current smokers (GPPS)2019/20Persons18+ yrs</v>
      </c>
      <c r="D984">
        <v>92304</v>
      </c>
      <c r="E984" t="s">
        <v>200</v>
      </c>
      <c r="F984" t="s">
        <v>30</v>
      </c>
      <c r="G984" t="s">
        <v>31</v>
      </c>
      <c r="H984" t="s">
        <v>30</v>
      </c>
      <c r="I984" t="s">
        <v>31</v>
      </c>
      <c r="J984" t="s">
        <v>31</v>
      </c>
      <c r="K984" t="s">
        <v>35</v>
      </c>
      <c r="L984" t="s">
        <v>135</v>
      </c>
      <c r="O984" t="s">
        <v>51</v>
      </c>
      <c r="P984">
        <v>14.32</v>
      </c>
      <c r="Q984">
        <v>14.234991289026899</v>
      </c>
      <c r="R984">
        <v>14.3987362642448</v>
      </c>
      <c r="V984">
        <v>703039</v>
      </c>
      <c r="Y984" t="s">
        <v>42</v>
      </c>
      <c r="Z984" t="s">
        <v>39</v>
      </c>
      <c r="AA984">
        <v>20190000</v>
      </c>
      <c r="AD984" t="s">
        <v>40</v>
      </c>
    </row>
    <row r="985" spans="1:30">
      <c r="A985">
        <f t="shared" si="45"/>
        <v>20200000</v>
      </c>
      <c r="B985" t="str">
        <f t="shared" si="46"/>
        <v>England92304Persons18+ yrs</v>
      </c>
      <c r="C985" t="str">
        <f t="shared" si="47"/>
        <v>EnglandSmoking prevalence in adults (18+) - current smokers (GPPS)2020/21Persons18+ yrs</v>
      </c>
      <c r="D985">
        <v>92304</v>
      </c>
      <c r="E985" t="s">
        <v>200</v>
      </c>
      <c r="F985" t="s">
        <v>30</v>
      </c>
      <c r="G985" t="s">
        <v>31</v>
      </c>
      <c r="H985" t="s">
        <v>30</v>
      </c>
      <c r="I985" t="s">
        <v>31</v>
      </c>
      <c r="J985" t="s">
        <v>31</v>
      </c>
      <c r="K985" t="s">
        <v>35</v>
      </c>
      <c r="L985" t="s">
        <v>135</v>
      </c>
      <c r="O985" t="s">
        <v>52</v>
      </c>
      <c r="P985">
        <v>14.39</v>
      </c>
      <c r="Q985">
        <v>14.311363670760199</v>
      </c>
      <c r="R985">
        <v>14.4630717923043</v>
      </c>
      <c r="V985">
        <v>822375</v>
      </c>
      <c r="Y985" t="s">
        <v>42</v>
      </c>
      <c r="Z985" t="s">
        <v>39</v>
      </c>
      <c r="AA985">
        <v>20200000</v>
      </c>
      <c r="AD985" t="s">
        <v>40</v>
      </c>
    </row>
    <row r="986" spans="1:30">
      <c r="A986">
        <f t="shared" si="45"/>
        <v>20210000</v>
      </c>
      <c r="B986" t="str">
        <f t="shared" si="46"/>
        <v>England92304Persons18+ yrs</v>
      </c>
      <c r="C986" t="str">
        <f t="shared" si="47"/>
        <v>EnglandSmoking prevalence in adults (18+) - current smokers (GPPS)2021/22Persons18+ yrs</v>
      </c>
      <c r="D986">
        <v>92304</v>
      </c>
      <c r="E986" t="s">
        <v>200</v>
      </c>
      <c r="F986" t="s">
        <v>30</v>
      </c>
      <c r="G986" t="s">
        <v>31</v>
      </c>
      <c r="H986" t="s">
        <v>30</v>
      </c>
      <c r="I986" t="s">
        <v>31</v>
      </c>
      <c r="J986" t="s">
        <v>31</v>
      </c>
      <c r="K986" t="s">
        <v>35</v>
      </c>
      <c r="L986" t="s">
        <v>135</v>
      </c>
      <c r="O986" t="s">
        <v>53</v>
      </c>
      <c r="P986">
        <v>13.55</v>
      </c>
      <c r="Q986">
        <v>13.47322</v>
      </c>
      <c r="R986">
        <v>13.63602</v>
      </c>
      <c r="V986">
        <v>679334</v>
      </c>
      <c r="Y986" t="s">
        <v>42</v>
      </c>
      <c r="Z986" t="s">
        <v>39</v>
      </c>
      <c r="AA986">
        <v>20210000</v>
      </c>
      <c r="AD986" t="s">
        <v>40</v>
      </c>
    </row>
    <row r="987" spans="1:30">
      <c r="A987">
        <f t="shared" si="45"/>
        <v>20220000</v>
      </c>
      <c r="B987" t="str">
        <f t="shared" si="46"/>
        <v>England92304Persons18+ yrs</v>
      </c>
      <c r="C987" t="str">
        <f t="shared" si="47"/>
        <v>EnglandSmoking prevalence in adults (18+) - current smokers (GPPS)2022/23Persons18+ yrs</v>
      </c>
      <c r="D987">
        <v>92304</v>
      </c>
      <c r="E987" t="s">
        <v>200</v>
      </c>
      <c r="F987" t="s">
        <v>30</v>
      </c>
      <c r="G987" t="s">
        <v>31</v>
      </c>
      <c r="H987" t="s">
        <v>30</v>
      </c>
      <c r="I987" t="s">
        <v>31</v>
      </c>
      <c r="J987" t="s">
        <v>31</v>
      </c>
      <c r="K987" t="s">
        <v>35</v>
      </c>
      <c r="L987" t="s">
        <v>135</v>
      </c>
      <c r="O987" t="s">
        <v>54</v>
      </c>
      <c r="P987">
        <v>13.58</v>
      </c>
      <c r="Q987">
        <v>13.50531</v>
      </c>
      <c r="R987">
        <v>13.65292</v>
      </c>
      <c r="V987">
        <v>721717.17649999994</v>
      </c>
      <c r="X987" t="s">
        <v>136</v>
      </c>
      <c r="Y987" t="s">
        <v>42</v>
      </c>
      <c r="Z987" t="s">
        <v>39</v>
      </c>
      <c r="AA987">
        <v>20220000</v>
      </c>
      <c r="AD987" t="s">
        <v>40</v>
      </c>
    </row>
    <row r="988" spans="1:30">
      <c r="A988">
        <f t="shared" si="45"/>
        <v>20130000</v>
      </c>
      <c r="B988" t="str">
        <f t="shared" si="46"/>
        <v>London92304Persons18+ yrs</v>
      </c>
      <c r="C988" t="str">
        <f t="shared" si="47"/>
        <v>LondonSmoking prevalence in adults (18+) - current smokers (GPPS)2013/14Persons18+ yrs</v>
      </c>
      <c r="D988">
        <v>92304</v>
      </c>
      <c r="E988" t="s">
        <v>200</v>
      </c>
      <c r="F988" t="s">
        <v>30</v>
      </c>
      <c r="G988" t="s">
        <v>31</v>
      </c>
      <c r="H988" t="s">
        <v>56</v>
      </c>
      <c r="I988" t="s">
        <v>57</v>
      </c>
      <c r="J988" t="s">
        <v>58</v>
      </c>
      <c r="K988" t="s">
        <v>35</v>
      </c>
      <c r="L988" t="s">
        <v>135</v>
      </c>
      <c r="O988" t="s">
        <v>44</v>
      </c>
      <c r="P988">
        <v>17.71</v>
      </c>
      <c r="Q988">
        <v>17.505990982318099</v>
      </c>
      <c r="R988">
        <v>17.916447506421999</v>
      </c>
      <c r="V988">
        <v>149134</v>
      </c>
      <c r="Y988" t="s">
        <v>49</v>
      </c>
      <c r="Z988" t="s">
        <v>39</v>
      </c>
      <c r="AA988">
        <v>20130000</v>
      </c>
      <c r="AD988" t="s">
        <v>40</v>
      </c>
    </row>
    <row r="989" spans="1:30">
      <c r="A989">
        <f t="shared" si="45"/>
        <v>20140000</v>
      </c>
      <c r="B989" t="str">
        <f t="shared" si="46"/>
        <v>London92304Persons18+ yrs</v>
      </c>
      <c r="C989" t="str">
        <f t="shared" si="47"/>
        <v>LondonSmoking prevalence in adults (18+) - current smokers (GPPS)2014/15Persons18+ yrs</v>
      </c>
      <c r="D989">
        <v>92304</v>
      </c>
      <c r="E989" t="s">
        <v>200</v>
      </c>
      <c r="F989" t="s">
        <v>30</v>
      </c>
      <c r="G989" t="s">
        <v>31</v>
      </c>
      <c r="H989" t="s">
        <v>56</v>
      </c>
      <c r="I989" t="s">
        <v>57</v>
      </c>
      <c r="J989" t="s">
        <v>58</v>
      </c>
      <c r="K989" t="s">
        <v>35</v>
      </c>
      <c r="L989" t="s">
        <v>135</v>
      </c>
      <c r="O989" t="s">
        <v>45</v>
      </c>
      <c r="P989">
        <v>17.079999999999998</v>
      </c>
      <c r="Q989">
        <v>16.8761214309183</v>
      </c>
      <c r="R989">
        <v>17.2850853963917</v>
      </c>
      <c r="V989">
        <v>137441</v>
      </c>
      <c r="Y989" t="s">
        <v>49</v>
      </c>
      <c r="Z989" t="s">
        <v>39</v>
      </c>
      <c r="AA989">
        <v>20140000</v>
      </c>
      <c r="AD989" t="s">
        <v>40</v>
      </c>
    </row>
    <row r="990" spans="1:30">
      <c r="A990">
        <f t="shared" si="45"/>
        <v>20150000</v>
      </c>
      <c r="B990" t="str">
        <f t="shared" si="46"/>
        <v>London92304Persons18+ yrs</v>
      </c>
      <c r="C990" t="str">
        <f t="shared" si="47"/>
        <v>LondonSmoking prevalence in adults (18+) - current smokers (GPPS)2015/16Persons18+ yrs</v>
      </c>
      <c r="D990">
        <v>92304</v>
      </c>
      <c r="E990" t="s">
        <v>200</v>
      </c>
      <c r="F990" t="s">
        <v>30</v>
      </c>
      <c r="G990" t="s">
        <v>31</v>
      </c>
      <c r="H990" t="s">
        <v>56</v>
      </c>
      <c r="I990" t="s">
        <v>57</v>
      </c>
      <c r="J990" t="s">
        <v>58</v>
      </c>
      <c r="K990" t="s">
        <v>35</v>
      </c>
      <c r="L990" t="s">
        <v>135</v>
      </c>
      <c r="O990" t="s">
        <v>46</v>
      </c>
      <c r="P990">
        <v>17.190000000000001</v>
      </c>
      <c r="Q990">
        <v>16.980058503256799</v>
      </c>
      <c r="R990">
        <v>17.392679535695599</v>
      </c>
      <c r="V990">
        <v>134955</v>
      </c>
      <c r="Y990" t="s">
        <v>49</v>
      </c>
      <c r="Z990" t="s">
        <v>39</v>
      </c>
      <c r="AA990">
        <v>20150000</v>
      </c>
      <c r="AD990" t="s">
        <v>40</v>
      </c>
    </row>
    <row r="991" spans="1:30">
      <c r="A991">
        <f t="shared" si="45"/>
        <v>20160000</v>
      </c>
      <c r="B991" t="str">
        <f t="shared" si="46"/>
        <v>London92304Persons18+ yrs</v>
      </c>
      <c r="C991" t="str">
        <f t="shared" si="47"/>
        <v>LondonSmoking prevalence in adults (18+) - current smokers (GPPS)2016/17Persons18+ yrs</v>
      </c>
      <c r="D991">
        <v>92304</v>
      </c>
      <c r="E991" t="s">
        <v>200</v>
      </c>
      <c r="F991" t="s">
        <v>30</v>
      </c>
      <c r="G991" t="s">
        <v>31</v>
      </c>
      <c r="H991" t="s">
        <v>56</v>
      </c>
      <c r="I991" t="s">
        <v>57</v>
      </c>
      <c r="J991" t="s">
        <v>58</v>
      </c>
      <c r="K991" t="s">
        <v>35</v>
      </c>
      <c r="L991" t="s">
        <v>135</v>
      </c>
      <c r="O991" t="s">
        <v>47</v>
      </c>
      <c r="P991">
        <v>16.38</v>
      </c>
      <c r="Q991">
        <v>16.182753503104902</v>
      </c>
      <c r="R991">
        <v>16.583179404460701</v>
      </c>
      <c r="V991">
        <v>131285</v>
      </c>
      <c r="Y991" t="s">
        <v>49</v>
      </c>
      <c r="Z991" t="s">
        <v>39</v>
      </c>
      <c r="AA991">
        <v>20160000</v>
      </c>
      <c r="AD991" t="s">
        <v>40</v>
      </c>
    </row>
    <row r="992" spans="1:30">
      <c r="A992">
        <f t="shared" si="45"/>
        <v>20170000</v>
      </c>
      <c r="B992" t="str">
        <f t="shared" si="46"/>
        <v>London92304Persons18+ yrs</v>
      </c>
      <c r="C992" t="str">
        <f t="shared" si="47"/>
        <v>LondonSmoking prevalence in adults (18+) - current smokers (GPPS)2017/18Persons18+ yrs</v>
      </c>
      <c r="D992">
        <v>92304</v>
      </c>
      <c r="E992" t="s">
        <v>200</v>
      </c>
      <c r="F992" t="s">
        <v>30</v>
      </c>
      <c r="G992" t="s">
        <v>31</v>
      </c>
      <c r="H992" t="s">
        <v>56</v>
      </c>
      <c r="I992" t="s">
        <v>57</v>
      </c>
      <c r="J992" t="s">
        <v>58</v>
      </c>
      <c r="K992" t="s">
        <v>35</v>
      </c>
      <c r="L992" t="s">
        <v>135</v>
      </c>
      <c r="O992" t="s">
        <v>48</v>
      </c>
      <c r="P992">
        <v>15.58</v>
      </c>
      <c r="Q992">
        <v>15.378215630705901</v>
      </c>
      <c r="R992">
        <v>15.789001923259899</v>
      </c>
      <c r="V992">
        <v>119794</v>
      </c>
      <c r="Y992" t="s">
        <v>49</v>
      </c>
      <c r="Z992" t="s">
        <v>39</v>
      </c>
      <c r="AA992">
        <v>20170000</v>
      </c>
      <c r="AD992" t="s">
        <v>40</v>
      </c>
    </row>
    <row r="993" spans="1:30">
      <c r="A993">
        <f t="shared" si="45"/>
        <v>20180000</v>
      </c>
      <c r="B993" t="str">
        <f t="shared" si="46"/>
        <v>London92304Persons18+ yrs</v>
      </c>
      <c r="C993" t="str">
        <f t="shared" si="47"/>
        <v>LondonSmoking prevalence in adults (18+) - current smokers (GPPS)2018/19Persons18+ yrs</v>
      </c>
      <c r="D993">
        <v>92304</v>
      </c>
      <c r="E993" t="s">
        <v>200</v>
      </c>
      <c r="F993" t="s">
        <v>30</v>
      </c>
      <c r="G993" t="s">
        <v>31</v>
      </c>
      <c r="H993" t="s">
        <v>56</v>
      </c>
      <c r="I993" t="s">
        <v>57</v>
      </c>
      <c r="J993" t="s">
        <v>58</v>
      </c>
      <c r="K993" t="s">
        <v>35</v>
      </c>
      <c r="L993" t="s">
        <v>135</v>
      </c>
      <c r="O993" t="s">
        <v>50</v>
      </c>
      <c r="P993">
        <v>15.2</v>
      </c>
      <c r="Q993">
        <v>15.005811851968501</v>
      </c>
      <c r="R993">
        <v>15.402756219440599</v>
      </c>
      <c r="V993">
        <v>125734</v>
      </c>
      <c r="Y993" t="s">
        <v>49</v>
      </c>
      <c r="Z993" t="s">
        <v>39</v>
      </c>
      <c r="AA993">
        <v>20180000</v>
      </c>
      <c r="AD993" t="s">
        <v>40</v>
      </c>
    </row>
    <row r="994" spans="1:30">
      <c r="A994">
        <f t="shared" si="45"/>
        <v>20190000</v>
      </c>
      <c r="B994" t="str">
        <f t="shared" si="46"/>
        <v>London92304Persons18+ yrs</v>
      </c>
      <c r="C994" t="str">
        <f t="shared" si="47"/>
        <v>LondonSmoking prevalence in adults (18+) - current smokers (GPPS)2019/20Persons18+ yrs</v>
      </c>
      <c r="D994">
        <v>92304</v>
      </c>
      <c r="E994" t="s">
        <v>200</v>
      </c>
      <c r="F994" t="s">
        <v>30</v>
      </c>
      <c r="G994" t="s">
        <v>31</v>
      </c>
      <c r="H994" t="s">
        <v>56</v>
      </c>
      <c r="I994" t="s">
        <v>57</v>
      </c>
      <c r="J994" t="s">
        <v>58</v>
      </c>
      <c r="K994" t="s">
        <v>35</v>
      </c>
      <c r="L994" t="s">
        <v>135</v>
      </c>
      <c r="O994" t="s">
        <v>51</v>
      </c>
      <c r="P994">
        <v>15.39</v>
      </c>
      <c r="Q994">
        <v>15.1819632341464</v>
      </c>
      <c r="R994">
        <v>15.5974633958933</v>
      </c>
      <c r="V994">
        <v>115900</v>
      </c>
      <c r="Y994" t="s">
        <v>49</v>
      </c>
      <c r="Z994" t="s">
        <v>39</v>
      </c>
      <c r="AA994">
        <v>20190000</v>
      </c>
      <c r="AD994" t="s">
        <v>40</v>
      </c>
    </row>
    <row r="995" spans="1:30">
      <c r="A995">
        <f t="shared" si="45"/>
        <v>20200000</v>
      </c>
      <c r="B995" t="str">
        <f t="shared" si="46"/>
        <v>London92304Persons18+ yrs</v>
      </c>
      <c r="C995" t="str">
        <f t="shared" si="47"/>
        <v>LondonSmoking prevalence in adults (18+) - current smokers (GPPS)2020/21Persons18+ yrs</v>
      </c>
      <c r="D995">
        <v>92304</v>
      </c>
      <c r="E995" t="s">
        <v>200</v>
      </c>
      <c r="F995" t="s">
        <v>30</v>
      </c>
      <c r="G995" t="s">
        <v>31</v>
      </c>
      <c r="H995" t="s">
        <v>56</v>
      </c>
      <c r="I995" t="s">
        <v>57</v>
      </c>
      <c r="J995" t="s">
        <v>58</v>
      </c>
      <c r="K995" t="s">
        <v>35</v>
      </c>
      <c r="L995" t="s">
        <v>135</v>
      </c>
      <c r="O995" t="s">
        <v>52</v>
      </c>
      <c r="P995">
        <v>15</v>
      </c>
      <c r="Q995">
        <v>14.8097604651417</v>
      </c>
      <c r="R995">
        <v>15.1841168519726</v>
      </c>
      <c r="V995">
        <v>139778</v>
      </c>
      <c r="Y995" t="s">
        <v>49</v>
      </c>
      <c r="Z995" t="s">
        <v>39</v>
      </c>
      <c r="AA995">
        <v>20200000</v>
      </c>
      <c r="AD995" t="s">
        <v>40</v>
      </c>
    </row>
    <row r="996" spans="1:30">
      <c r="A996">
        <f t="shared" si="45"/>
        <v>20210000</v>
      </c>
      <c r="B996" t="str">
        <f t="shared" si="46"/>
        <v>London92304Persons18+ yrs</v>
      </c>
      <c r="C996" t="str">
        <f t="shared" si="47"/>
        <v>LondonSmoking prevalence in adults (18+) - current smokers (GPPS)2021/22Persons18+ yrs</v>
      </c>
      <c r="D996">
        <v>92304</v>
      </c>
      <c r="E996" t="s">
        <v>200</v>
      </c>
      <c r="F996" t="s">
        <v>30</v>
      </c>
      <c r="G996" t="s">
        <v>31</v>
      </c>
      <c r="H996" t="s">
        <v>56</v>
      </c>
      <c r="I996" t="s">
        <v>57</v>
      </c>
      <c r="J996" t="s">
        <v>58</v>
      </c>
      <c r="K996" t="s">
        <v>35</v>
      </c>
      <c r="L996" t="s">
        <v>135</v>
      </c>
      <c r="O996" t="s">
        <v>53</v>
      </c>
      <c r="P996">
        <v>14.93</v>
      </c>
      <c r="Q996">
        <v>14.727080000000001</v>
      </c>
      <c r="R996">
        <v>15.137779999999999</v>
      </c>
      <c r="V996">
        <v>115719</v>
      </c>
      <c r="Y996" t="s">
        <v>49</v>
      </c>
      <c r="Z996" t="s">
        <v>39</v>
      </c>
      <c r="AA996">
        <v>20210000</v>
      </c>
      <c r="AD996" t="s">
        <v>40</v>
      </c>
    </row>
    <row r="997" spans="1:30">
      <c r="A997">
        <f t="shared" si="45"/>
        <v>20220000</v>
      </c>
      <c r="B997" t="str">
        <f t="shared" si="46"/>
        <v>London92304Persons18+ yrs</v>
      </c>
      <c r="C997" t="str">
        <f t="shared" si="47"/>
        <v>LondonSmoking prevalence in adults (18+) - current smokers (GPPS)2022/23Persons18+ yrs</v>
      </c>
      <c r="D997">
        <v>92304</v>
      </c>
      <c r="E997" t="s">
        <v>200</v>
      </c>
      <c r="F997" t="s">
        <v>30</v>
      </c>
      <c r="G997" t="s">
        <v>31</v>
      </c>
      <c r="H997" t="s">
        <v>56</v>
      </c>
      <c r="I997" t="s">
        <v>57</v>
      </c>
      <c r="J997" t="s">
        <v>58</v>
      </c>
      <c r="K997" t="s">
        <v>35</v>
      </c>
      <c r="L997" t="s">
        <v>135</v>
      </c>
      <c r="O997" t="s">
        <v>54</v>
      </c>
      <c r="P997">
        <v>14.97</v>
      </c>
      <c r="Q997">
        <v>14.794040000000001</v>
      </c>
      <c r="R997">
        <v>15.15807</v>
      </c>
      <c r="V997">
        <v>128133.91415</v>
      </c>
      <c r="X997" t="s">
        <v>136</v>
      </c>
      <c r="Y997" t="s">
        <v>49</v>
      </c>
      <c r="Z997" t="s">
        <v>39</v>
      </c>
      <c r="AA997">
        <v>20220000</v>
      </c>
      <c r="AD997" t="s">
        <v>40</v>
      </c>
    </row>
    <row r="998" spans="1:30">
      <c r="A998">
        <f t="shared" si="45"/>
        <v>20220000</v>
      </c>
      <c r="B998" t="str">
        <f t="shared" si="46"/>
        <v>Hackney92304Persons18+ yrs</v>
      </c>
      <c r="C998" t="str">
        <f t="shared" si="47"/>
        <v>HackneySmoking prevalence in adults (18+) - current smokers (GPPS)2022/23Persons18+ yrs</v>
      </c>
      <c r="D998">
        <v>92304</v>
      </c>
      <c r="E998" t="s">
        <v>200</v>
      </c>
      <c r="F998" t="s">
        <v>30</v>
      </c>
      <c r="G998" t="s">
        <v>31</v>
      </c>
      <c r="H998" t="s">
        <v>101</v>
      </c>
      <c r="I998" t="s">
        <v>102</v>
      </c>
      <c r="J998" t="s">
        <v>34</v>
      </c>
      <c r="K998" t="s">
        <v>35</v>
      </c>
      <c r="L998" t="s">
        <v>135</v>
      </c>
      <c r="O998" t="s">
        <v>54</v>
      </c>
      <c r="P998">
        <v>18.7851</v>
      </c>
      <c r="Q998">
        <v>17.644300000000001</v>
      </c>
      <c r="R998">
        <v>19.98968</v>
      </c>
      <c r="V998">
        <v>4004.8460300000002</v>
      </c>
      <c r="X998" t="s">
        <v>136</v>
      </c>
      <c r="Y998" t="s">
        <v>49</v>
      </c>
      <c r="Z998" t="s">
        <v>39</v>
      </c>
      <c r="AA998">
        <v>20220000</v>
      </c>
      <c r="AD998" t="s">
        <v>40</v>
      </c>
    </row>
    <row r="999" spans="1:30">
      <c r="A999">
        <f t="shared" si="45"/>
        <v>20220000</v>
      </c>
      <c r="B999" t="str">
        <f t="shared" si="46"/>
        <v>Haringey92304Persons18+ yrs</v>
      </c>
      <c r="C999" t="str">
        <f t="shared" si="47"/>
        <v>HaringeySmoking prevalence in adults (18+) - current smokers (GPPS)2022/23Persons18+ yrs</v>
      </c>
      <c r="D999">
        <v>92304</v>
      </c>
      <c r="E999" t="s">
        <v>200</v>
      </c>
      <c r="F999" t="s">
        <v>30</v>
      </c>
      <c r="G999" t="s">
        <v>31</v>
      </c>
      <c r="H999" t="s">
        <v>116</v>
      </c>
      <c r="I999" t="s">
        <v>117</v>
      </c>
      <c r="J999" t="s">
        <v>34</v>
      </c>
      <c r="K999" t="s">
        <v>35</v>
      </c>
      <c r="L999" t="s">
        <v>135</v>
      </c>
      <c r="O999" t="s">
        <v>54</v>
      </c>
      <c r="P999">
        <v>18.66039</v>
      </c>
      <c r="Q999">
        <v>17.496700000000001</v>
      </c>
      <c r="R999">
        <v>19.888110000000001</v>
      </c>
      <c r="V999">
        <v>4004.3987000000002</v>
      </c>
      <c r="X999" t="s">
        <v>136</v>
      </c>
      <c r="Y999" t="s">
        <v>49</v>
      </c>
      <c r="Z999" t="s">
        <v>39</v>
      </c>
      <c r="AA999">
        <v>20220000</v>
      </c>
      <c r="AD999" t="s">
        <v>40</v>
      </c>
    </row>
    <row r="1000" spans="1:30">
      <c r="A1000">
        <f t="shared" si="45"/>
        <v>20220000</v>
      </c>
      <c r="B1000" t="str">
        <f t="shared" si="46"/>
        <v>Islington92304Persons18+ yrs</v>
      </c>
      <c r="C1000" t="str">
        <f t="shared" si="47"/>
        <v>IslingtonSmoking prevalence in adults (18+) - current smokers (GPPS)2022/23Persons18+ yrs</v>
      </c>
      <c r="D1000">
        <v>92304</v>
      </c>
      <c r="E1000" t="s">
        <v>200</v>
      </c>
      <c r="F1000" t="s">
        <v>30</v>
      </c>
      <c r="G1000" t="s">
        <v>31</v>
      </c>
      <c r="H1000" t="s">
        <v>74</v>
      </c>
      <c r="I1000" t="s">
        <v>75</v>
      </c>
      <c r="J1000" t="s">
        <v>34</v>
      </c>
      <c r="K1000" t="s">
        <v>35</v>
      </c>
      <c r="L1000" t="s">
        <v>135</v>
      </c>
      <c r="O1000" t="s">
        <v>54</v>
      </c>
      <c r="P1000">
        <v>17.69764</v>
      </c>
      <c r="Q1000">
        <v>16.438580000000002</v>
      </c>
      <c r="R1000">
        <v>19.029679999999999</v>
      </c>
      <c r="V1000">
        <v>3494.7897899999998</v>
      </c>
      <c r="X1000" t="s">
        <v>136</v>
      </c>
      <c r="Y1000" t="s">
        <v>49</v>
      </c>
      <c r="Z1000" t="s">
        <v>39</v>
      </c>
      <c r="AA1000">
        <v>20220000</v>
      </c>
      <c r="AD1000" t="s">
        <v>40</v>
      </c>
    </row>
    <row r="1001" spans="1:30">
      <c r="A1001">
        <f t="shared" si="45"/>
        <v>20220000</v>
      </c>
      <c r="B1001" t="str">
        <f t="shared" si="46"/>
        <v>Tower Hamlets92304Persons18+ yrs</v>
      </c>
      <c r="C1001" t="str">
        <f t="shared" si="47"/>
        <v>Tower HamletsSmoking prevalence in adults (18+) - current smokers (GPPS)2022/23Persons18+ yrs</v>
      </c>
      <c r="D1001">
        <v>92304</v>
      </c>
      <c r="E1001" t="s">
        <v>200</v>
      </c>
      <c r="F1001" t="s">
        <v>30</v>
      </c>
      <c r="G1001" t="s">
        <v>31</v>
      </c>
      <c r="H1001" t="s">
        <v>104</v>
      </c>
      <c r="I1001" t="s">
        <v>105</v>
      </c>
      <c r="J1001" t="s">
        <v>34</v>
      </c>
      <c r="K1001" t="s">
        <v>35</v>
      </c>
      <c r="L1001" t="s">
        <v>135</v>
      </c>
      <c r="O1001" t="s">
        <v>54</v>
      </c>
      <c r="P1001">
        <v>17.162019999999998</v>
      </c>
      <c r="Q1001">
        <v>15.965590000000001</v>
      </c>
      <c r="R1001">
        <v>18.433309999999999</v>
      </c>
      <c r="V1001">
        <v>4788.3749200000002</v>
      </c>
      <c r="X1001" t="s">
        <v>136</v>
      </c>
      <c r="Y1001" t="s">
        <v>49</v>
      </c>
      <c r="Z1001" t="s">
        <v>39</v>
      </c>
      <c r="AA1001">
        <v>20220000</v>
      </c>
      <c r="AD1001" t="s">
        <v>40</v>
      </c>
    </row>
    <row r="1002" spans="1:30">
      <c r="A1002">
        <f t="shared" si="45"/>
        <v>20220000</v>
      </c>
      <c r="B1002" t="str">
        <f t="shared" si="46"/>
        <v>Westminster92304Persons18+ yrs</v>
      </c>
      <c r="C1002" t="str">
        <f t="shared" si="47"/>
        <v>WestminsterSmoking prevalence in adults (18+) - current smokers (GPPS)2022/23Persons18+ yrs</v>
      </c>
      <c r="D1002">
        <v>92304</v>
      </c>
      <c r="E1002" t="s">
        <v>200</v>
      </c>
      <c r="F1002" t="s">
        <v>30</v>
      </c>
      <c r="G1002" t="s">
        <v>31</v>
      </c>
      <c r="H1002" t="s">
        <v>99</v>
      </c>
      <c r="I1002" t="s">
        <v>100</v>
      </c>
      <c r="J1002" t="s">
        <v>34</v>
      </c>
      <c r="K1002" t="s">
        <v>35</v>
      </c>
      <c r="L1002" t="s">
        <v>135</v>
      </c>
      <c r="O1002" t="s">
        <v>54</v>
      </c>
      <c r="P1002">
        <v>17.030460000000001</v>
      </c>
      <c r="Q1002">
        <v>15.89457</v>
      </c>
      <c r="R1002">
        <v>18.240960000000001</v>
      </c>
      <c r="V1002">
        <v>3594.5401099999999</v>
      </c>
      <c r="X1002" t="s">
        <v>136</v>
      </c>
      <c r="Y1002" t="s">
        <v>49</v>
      </c>
      <c r="Z1002" t="s">
        <v>39</v>
      </c>
      <c r="AA1002">
        <v>20220000</v>
      </c>
      <c r="AD1002" t="s">
        <v>40</v>
      </c>
    </row>
    <row r="1003" spans="1:30">
      <c r="A1003">
        <f t="shared" si="45"/>
        <v>20220000</v>
      </c>
      <c r="B1003" t="str">
        <f t="shared" si="46"/>
        <v>Waltham Forest92304Persons18+ yrs</v>
      </c>
      <c r="C1003" t="str">
        <f t="shared" si="47"/>
        <v>Waltham ForestSmoking prevalence in adults (18+) - current smokers (GPPS)2022/23Persons18+ yrs</v>
      </c>
      <c r="D1003">
        <v>92304</v>
      </c>
      <c r="E1003" t="s">
        <v>200</v>
      </c>
      <c r="F1003" t="s">
        <v>30</v>
      </c>
      <c r="G1003" t="s">
        <v>31</v>
      </c>
      <c r="H1003" t="s">
        <v>114</v>
      </c>
      <c r="I1003" t="s">
        <v>115</v>
      </c>
      <c r="J1003" t="s">
        <v>34</v>
      </c>
      <c r="K1003" t="s">
        <v>35</v>
      </c>
      <c r="L1003" t="s">
        <v>135</v>
      </c>
      <c r="O1003" t="s">
        <v>54</v>
      </c>
      <c r="P1003">
        <v>16.69154</v>
      </c>
      <c r="Q1003">
        <v>15.696249999999999</v>
      </c>
      <c r="R1003">
        <v>17.74887</v>
      </c>
      <c r="V1003">
        <v>3831.4687300000001</v>
      </c>
      <c r="X1003" t="s">
        <v>136</v>
      </c>
      <c r="Y1003" t="s">
        <v>49</v>
      </c>
      <c r="Z1003" t="s">
        <v>39</v>
      </c>
      <c r="AA1003">
        <v>20220000</v>
      </c>
      <c r="AD1003" t="s">
        <v>40</v>
      </c>
    </row>
    <row r="1004" spans="1:30">
      <c r="A1004">
        <f t="shared" si="45"/>
        <v>20220000</v>
      </c>
      <c r="B1004" t="str">
        <f t="shared" si="46"/>
        <v>Lewisham92304Persons18+ yrs</v>
      </c>
      <c r="C1004" t="str">
        <f t="shared" si="47"/>
        <v>LewishamSmoking prevalence in adults (18+) - current smokers (GPPS)2022/23Persons18+ yrs</v>
      </c>
      <c r="D1004">
        <v>92304</v>
      </c>
      <c r="E1004" t="s">
        <v>200</v>
      </c>
      <c r="F1004" t="s">
        <v>30</v>
      </c>
      <c r="G1004" t="s">
        <v>31</v>
      </c>
      <c r="H1004" t="s">
        <v>84</v>
      </c>
      <c r="I1004" t="s">
        <v>85</v>
      </c>
      <c r="J1004" t="s">
        <v>34</v>
      </c>
      <c r="K1004" t="s">
        <v>35</v>
      </c>
      <c r="L1004" t="s">
        <v>135</v>
      </c>
      <c r="O1004" t="s">
        <v>54</v>
      </c>
      <c r="P1004">
        <v>16.550940000000001</v>
      </c>
      <c r="Q1004">
        <v>15.371740000000001</v>
      </c>
      <c r="R1004">
        <v>17.813859999999998</v>
      </c>
      <c r="V1004">
        <v>4221.0567799999999</v>
      </c>
      <c r="X1004" t="s">
        <v>136</v>
      </c>
      <c r="Y1004" t="s">
        <v>49</v>
      </c>
      <c r="Z1004" t="s">
        <v>39</v>
      </c>
      <c r="AA1004">
        <v>20220000</v>
      </c>
      <c r="AD1004" t="s">
        <v>40</v>
      </c>
    </row>
    <row r="1005" spans="1:30">
      <c r="A1005">
        <f t="shared" si="45"/>
        <v>20220000</v>
      </c>
      <c r="B1005" t="str">
        <f t="shared" si="46"/>
        <v>Barking and Dagenham92304Persons18+ yrs</v>
      </c>
      <c r="C1005" t="str">
        <f t="shared" si="47"/>
        <v>Barking and DagenhamSmoking prevalence in adults (18+) - current smokers (GPPS)2022/23Persons18+ yrs</v>
      </c>
      <c r="D1005">
        <v>92304</v>
      </c>
      <c r="E1005" t="s">
        <v>200</v>
      </c>
      <c r="F1005" t="s">
        <v>30</v>
      </c>
      <c r="G1005" t="s">
        <v>31</v>
      </c>
      <c r="H1005" t="s">
        <v>106</v>
      </c>
      <c r="I1005" t="s">
        <v>107</v>
      </c>
      <c r="J1005" t="s">
        <v>34</v>
      </c>
      <c r="K1005" t="s">
        <v>35</v>
      </c>
      <c r="L1005" t="s">
        <v>135</v>
      </c>
      <c r="O1005" t="s">
        <v>54</v>
      </c>
      <c r="P1005">
        <v>16.49239</v>
      </c>
      <c r="Q1005">
        <v>15.378310000000001</v>
      </c>
      <c r="R1005">
        <v>17.679819999999999</v>
      </c>
      <c r="V1005">
        <v>2833.1615499999998</v>
      </c>
      <c r="X1005" t="s">
        <v>136</v>
      </c>
      <c r="Y1005" t="s">
        <v>49</v>
      </c>
      <c r="Z1005" t="s">
        <v>39</v>
      </c>
      <c r="AA1005">
        <v>20220000</v>
      </c>
      <c r="AD1005" t="s">
        <v>40</v>
      </c>
    </row>
    <row r="1006" spans="1:30">
      <c r="A1006">
        <f t="shared" si="45"/>
        <v>20220000</v>
      </c>
      <c r="B1006" t="str">
        <f t="shared" si="46"/>
        <v>Lambeth92304Persons18+ yrs</v>
      </c>
      <c r="C1006" t="str">
        <f t="shared" si="47"/>
        <v>LambethSmoking prevalence in adults (18+) - current smokers (GPPS)2022/23Persons18+ yrs</v>
      </c>
      <c r="D1006">
        <v>92304</v>
      </c>
      <c r="E1006" t="s">
        <v>200</v>
      </c>
      <c r="F1006" t="s">
        <v>30</v>
      </c>
      <c r="G1006" t="s">
        <v>31</v>
      </c>
      <c r="H1006" t="s">
        <v>91</v>
      </c>
      <c r="I1006" t="s">
        <v>92</v>
      </c>
      <c r="J1006" t="s">
        <v>34</v>
      </c>
      <c r="K1006" t="s">
        <v>35</v>
      </c>
      <c r="L1006" t="s">
        <v>135</v>
      </c>
      <c r="O1006" t="s">
        <v>54</v>
      </c>
      <c r="P1006">
        <v>16.464079999999999</v>
      </c>
      <c r="Q1006">
        <v>15.41479</v>
      </c>
      <c r="R1006">
        <v>17.576840000000001</v>
      </c>
      <c r="V1006">
        <v>4985.48909</v>
      </c>
      <c r="X1006" t="s">
        <v>136</v>
      </c>
      <c r="Y1006" t="s">
        <v>49</v>
      </c>
      <c r="Z1006" t="s">
        <v>39</v>
      </c>
      <c r="AA1006">
        <v>20220000</v>
      </c>
      <c r="AD1006" t="s">
        <v>40</v>
      </c>
    </row>
    <row r="1007" spans="1:30">
      <c r="A1007">
        <f t="shared" si="45"/>
        <v>20220000</v>
      </c>
      <c r="B1007" t="str">
        <f t="shared" si="46"/>
        <v>Hammersmith and Fulham92304Persons18+ yrs</v>
      </c>
      <c r="C1007" t="str">
        <f t="shared" si="47"/>
        <v>Hammersmith and FulhamSmoking prevalence in adults (18+) - current smokers (GPPS)2022/23Persons18+ yrs</v>
      </c>
      <c r="D1007">
        <v>92304</v>
      </c>
      <c r="E1007" t="s">
        <v>200</v>
      </c>
      <c r="F1007" t="s">
        <v>30</v>
      </c>
      <c r="G1007" t="s">
        <v>31</v>
      </c>
      <c r="H1007" t="s">
        <v>66</v>
      </c>
      <c r="I1007" t="s">
        <v>67</v>
      </c>
      <c r="J1007" t="s">
        <v>34</v>
      </c>
      <c r="K1007" t="s">
        <v>35</v>
      </c>
      <c r="L1007" t="s">
        <v>135</v>
      </c>
      <c r="O1007" t="s">
        <v>54</v>
      </c>
      <c r="P1007">
        <v>16.450869999999998</v>
      </c>
      <c r="Q1007">
        <v>15.2425</v>
      </c>
      <c r="R1007">
        <v>17.75272</v>
      </c>
      <c r="V1007">
        <v>3097.3524699999998</v>
      </c>
      <c r="X1007" t="s">
        <v>136</v>
      </c>
      <c r="Y1007" t="s">
        <v>49</v>
      </c>
      <c r="Z1007" t="s">
        <v>39</v>
      </c>
      <c r="AA1007">
        <v>20220000</v>
      </c>
      <c r="AD1007" t="s">
        <v>40</v>
      </c>
    </row>
    <row r="1008" spans="1:30">
      <c r="A1008">
        <f t="shared" si="45"/>
        <v>20220000</v>
      </c>
      <c r="B1008" t="str">
        <f t="shared" si="46"/>
        <v>Southwark92304Persons18+ yrs</v>
      </c>
      <c r="C1008" t="str">
        <f t="shared" si="47"/>
        <v>SouthwarkSmoking prevalence in adults (18+) - current smokers (GPPS)2022/23Persons18+ yrs</v>
      </c>
      <c r="D1008">
        <v>92304</v>
      </c>
      <c r="E1008" t="s">
        <v>200</v>
      </c>
      <c r="F1008" t="s">
        <v>30</v>
      </c>
      <c r="G1008" t="s">
        <v>31</v>
      </c>
      <c r="H1008" t="s">
        <v>95</v>
      </c>
      <c r="I1008" t="s">
        <v>96</v>
      </c>
      <c r="J1008" t="s">
        <v>34</v>
      </c>
      <c r="K1008" t="s">
        <v>35</v>
      </c>
      <c r="L1008" t="s">
        <v>135</v>
      </c>
      <c r="O1008" t="s">
        <v>54</v>
      </c>
      <c r="P1008">
        <v>16.3306</v>
      </c>
      <c r="Q1008">
        <v>15.284929999999999</v>
      </c>
      <c r="R1008">
        <v>17.44875</v>
      </c>
      <c r="V1008">
        <v>4641.0035399999997</v>
      </c>
      <c r="X1008" t="s">
        <v>136</v>
      </c>
      <c r="Y1008" t="s">
        <v>49</v>
      </c>
      <c r="Z1008" t="s">
        <v>39</v>
      </c>
      <c r="AA1008">
        <v>20220000</v>
      </c>
      <c r="AD1008" t="s">
        <v>40</v>
      </c>
    </row>
    <row r="1009" spans="1:30">
      <c r="A1009">
        <f t="shared" si="45"/>
        <v>20220000</v>
      </c>
      <c r="B1009" t="str">
        <f t="shared" si="46"/>
        <v>Kensington and Chelsea92304Persons18+ yrs</v>
      </c>
      <c r="C1009" t="str">
        <f t="shared" si="47"/>
        <v>Kensington and ChelseaSmoking prevalence in adults (18+) - current smokers (GPPS)2022/23Persons18+ yrs</v>
      </c>
      <c r="D1009">
        <v>92304</v>
      </c>
      <c r="E1009" t="s">
        <v>200</v>
      </c>
      <c r="F1009" t="s">
        <v>30</v>
      </c>
      <c r="G1009" t="s">
        <v>31</v>
      </c>
      <c r="H1009" t="s">
        <v>70</v>
      </c>
      <c r="I1009" t="s">
        <v>71</v>
      </c>
      <c r="J1009" t="s">
        <v>34</v>
      </c>
      <c r="K1009" t="s">
        <v>35</v>
      </c>
      <c r="L1009" t="s">
        <v>135</v>
      </c>
      <c r="O1009" t="s">
        <v>54</v>
      </c>
      <c r="P1009">
        <v>16.100960000000001</v>
      </c>
      <c r="Q1009">
        <v>14.86908</v>
      </c>
      <c r="R1009">
        <v>17.429760000000002</v>
      </c>
      <c r="V1009">
        <v>2435.04385</v>
      </c>
      <c r="X1009" t="s">
        <v>136</v>
      </c>
      <c r="Y1009" t="s">
        <v>49</v>
      </c>
      <c r="Z1009" t="s">
        <v>39</v>
      </c>
      <c r="AA1009">
        <v>20220000</v>
      </c>
      <c r="AD1009" t="s">
        <v>40</v>
      </c>
    </row>
    <row r="1010" spans="1:30">
      <c r="A1010">
        <f t="shared" si="45"/>
        <v>20220000</v>
      </c>
      <c r="B1010" t="str">
        <f t="shared" si="46"/>
        <v>Enfield92304Persons18+ yrs</v>
      </c>
      <c r="C1010" t="str">
        <f t="shared" si="47"/>
        <v>EnfieldSmoking prevalence in adults (18+) - current smokers (GPPS)2022/23Persons18+ yrs</v>
      </c>
      <c r="D1010">
        <v>92304</v>
      </c>
      <c r="E1010" t="s">
        <v>200</v>
      </c>
      <c r="F1010" t="s">
        <v>30</v>
      </c>
      <c r="G1010" t="s">
        <v>31</v>
      </c>
      <c r="H1010" t="s">
        <v>120</v>
      </c>
      <c r="I1010" t="s">
        <v>121</v>
      </c>
      <c r="J1010" t="s">
        <v>34</v>
      </c>
      <c r="K1010" t="s">
        <v>35</v>
      </c>
      <c r="L1010" t="s">
        <v>135</v>
      </c>
      <c r="O1010" t="s">
        <v>54</v>
      </c>
      <c r="P1010">
        <v>16.00338</v>
      </c>
      <c r="Q1010">
        <v>14.916600000000001</v>
      </c>
      <c r="R1010">
        <v>17.161729999999999</v>
      </c>
      <c r="V1010">
        <v>4277.5224699999999</v>
      </c>
      <c r="X1010" t="s">
        <v>136</v>
      </c>
      <c r="Y1010" t="s">
        <v>49</v>
      </c>
      <c r="Z1010" t="s">
        <v>39</v>
      </c>
      <c r="AA1010">
        <v>20220000</v>
      </c>
      <c r="AD1010" t="s">
        <v>40</v>
      </c>
    </row>
    <row r="1011" spans="1:30">
      <c r="A1011">
        <f t="shared" si="45"/>
        <v>20220000</v>
      </c>
      <c r="B1011" t="str">
        <f t="shared" si="46"/>
        <v>Newham92304Persons18+ yrs</v>
      </c>
      <c r="C1011" t="str">
        <f t="shared" si="47"/>
        <v>NewhamSmoking prevalence in adults (18+) - current smokers (GPPS)2022/23Persons18+ yrs</v>
      </c>
      <c r="D1011">
        <v>92304</v>
      </c>
      <c r="E1011" t="s">
        <v>200</v>
      </c>
      <c r="F1011" t="s">
        <v>30</v>
      </c>
      <c r="G1011" t="s">
        <v>31</v>
      </c>
      <c r="H1011" t="s">
        <v>122</v>
      </c>
      <c r="I1011" t="s">
        <v>123</v>
      </c>
      <c r="J1011" t="s">
        <v>34</v>
      </c>
      <c r="K1011" t="s">
        <v>35</v>
      </c>
      <c r="L1011" t="s">
        <v>135</v>
      </c>
      <c r="O1011" t="s">
        <v>54</v>
      </c>
      <c r="P1011">
        <v>15.848850000000001</v>
      </c>
      <c r="Q1011">
        <v>14.844609999999999</v>
      </c>
      <c r="R1011">
        <v>16.915769999999998</v>
      </c>
      <c r="V1011">
        <v>5166.86751</v>
      </c>
      <c r="X1011" t="s">
        <v>136</v>
      </c>
      <c r="Y1011" t="s">
        <v>49</v>
      </c>
      <c r="Z1011" t="s">
        <v>39</v>
      </c>
      <c r="AA1011">
        <v>20220000</v>
      </c>
      <c r="AD1011" t="s">
        <v>40</v>
      </c>
    </row>
    <row r="1012" spans="1:30">
      <c r="A1012">
        <f t="shared" si="45"/>
        <v>20220000</v>
      </c>
      <c r="B1012" t="str">
        <f t="shared" si="46"/>
        <v>Brent92304Persons18+ yrs</v>
      </c>
      <c r="C1012" t="str">
        <f t="shared" si="47"/>
        <v>BrentSmoking prevalence in adults (18+) - current smokers (GPPS)2022/23Persons18+ yrs</v>
      </c>
      <c r="D1012">
        <v>92304</v>
      </c>
      <c r="E1012" t="s">
        <v>200</v>
      </c>
      <c r="F1012" t="s">
        <v>30</v>
      </c>
      <c r="G1012" t="s">
        <v>31</v>
      </c>
      <c r="H1012" t="s">
        <v>68</v>
      </c>
      <c r="I1012" t="s">
        <v>69</v>
      </c>
      <c r="J1012" t="s">
        <v>34</v>
      </c>
      <c r="K1012" t="s">
        <v>35</v>
      </c>
      <c r="L1012" t="s">
        <v>135</v>
      </c>
      <c r="O1012" t="s">
        <v>54</v>
      </c>
      <c r="P1012">
        <v>15.79458</v>
      </c>
      <c r="Q1012">
        <v>14.968529999999999</v>
      </c>
      <c r="R1012">
        <v>16.669</v>
      </c>
      <c r="V1012">
        <v>5385.0130099999997</v>
      </c>
      <c r="X1012" t="s">
        <v>136</v>
      </c>
      <c r="Y1012" t="s">
        <v>49</v>
      </c>
      <c r="Z1012" t="s">
        <v>39</v>
      </c>
      <c r="AA1012">
        <v>20220000</v>
      </c>
      <c r="AD1012" t="s">
        <v>40</v>
      </c>
    </row>
    <row r="1013" spans="1:30">
      <c r="A1013">
        <f t="shared" si="45"/>
        <v>20220000</v>
      </c>
      <c r="B1013" t="str">
        <f t="shared" si="46"/>
        <v>Kingston92304Persons18+ yrs</v>
      </c>
      <c r="C1013" t="str">
        <f t="shared" si="47"/>
        <v>KingstonSmoking prevalence in adults (18+) - current smokers (GPPS)2022/23Persons18+ yrs</v>
      </c>
      <c r="D1013">
        <v>92304</v>
      </c>
      <c r="E1013" t="s">
        <v>200</v>
      </c>
      <c r="F1013" t="s">
        <v>30</v>
      </c>
      <c r="G1013" t="s">
        <v>31</v>
      </c>
      <c r="H1013" t="s">
        <v>82</v>
      </c>
      <c r="I1013" t="s">
        <v>83</v>
      </c>
      <c r="J1013" t="s">
        <v>34</v>
      </c>
      <c r="K1013" t="s">
        <v>35</v>
      </c>
      <c r="L1013" t="s">
        <v>135</v>
      </c>
      <c r="O1013" t="s">
        <v>54</v>
      </c>
      <c r="P1013">
        <v>15.06935</v>
      </c>
      <c r="Q1013">
        <v>13.7646</v>
      </c>
      <c r="R1013">
        <v>16.510929999999998</v>
      </c>
      <c r="V1013">
        <v>2368.9492399999999</v>
      </c>
      <c r="X1013" t="s">
        <v>136</v>
      </c>
      <c r="Y1013" t="s">
        <v>49</v>
      </c>
      <c r="Z1013" t="s">
        <v>39</v>
      </c>
      <c r="AA1013">
        <v>20220000</v>
      </c>
      <c r="AD1013" t="s">
        <v>40</v>
      </c>
    </row>
    <row r="1014" spans="1:30">
      <c r="A1014">
        <f t="shared" si="45"/>
        <v>20220000</v>
      </c>
      <c r="B1014" t="str">
        <f t="shared" si="46"/>
        <v>Camden92304Persons18+ yrs</v>
      </c>
      <c r="C1014" t="str">
        <f t="shared" si="47"/>
        <v>CamdenSmoking prevalence in adults (18+) - current smokers (GPPS)2022/23Persons18+ yrs</v>
      </c>
      <c r="D1014">
        <v>92304</v>
      </c>
      <c r="E1014" t="s">
        <v>200</v>
      </c>
      <c r="F1014" t="s">
        <v>30</v>
      </c>
      <c r="G1014" t="s">
        <v>31</v>
      </c>
      <c r="H1014" t="s">
        <v>72</v>
      </c>
      <c r="I1014" t="s">
        <v>73</v>
      </c>
      <c r="J1014" t="s">
        <v>34</v>
      </c>
      <c r="K1014" t="s">
        <v>35</v>
      </c>
      <c r="L1014" t="s">
        <v>135</v>
      </c>
      <c r="O1014" t="s">
        <v>54</v>
      </c>
      <c r="P1014">
        <v>14.96504</v>
      </c>
      <c r="Q1014">
        <v>13.7928</v>
      </c>
      <c r="R1014">
        <v>16.22504</v>
      </c>
      <c r="V1014">
        <v>3588.7415999999998</v>
      </c>
      <c r="X1014" t="s">
        <v>136</v>
      </c>
      <c r="Y1014" t="s">
        <v>49</v>
      </c>
      <c r="Z1014" t="s">
        <v>39</v>
      </c>
      <c r="AA1014">
        <v>20220000</v>
      </c>
      <c r="AD1014" t="s">
        <v>40</v>
      </c>
    </row>
    <row r="1015" spans="1:30">
      <c r="A1015">
        <f t="shared" si="45"/>
        <v>20220000</v>
      </c>
      <c r="B1015" t="str">
        <f t="shared" si="46"/>
        <v>Hounslow92304Persons18+ yrs</v>
      </c>
      <c r="C1015" t="str">
        <f t="shared" si="47"/>
        <v>HounslowSmoking prevalence in adults (18+) - current smokers (GPPS)2022/23Persons18+ yrs</v>
      </c>
      <c r="D1015">
        <v>92304</v>
      </c>
      <c r="E1015" t="s">
        <v>200</v>
      </c>
      <c r="F1015" t="s">
        <v>30</v>
      </c>
      <c r="G1015" t="s">
        <v>31</v>
      </c>
      <c r="H1015" t="s">
        <v>59</v>
      </c>
      <c r="I1015" t="s">
        <v>60</v>
      </c>
      <c r="J1015" t="s">
        <v>34</v>
      </c>
      <c r="K1015" t="s">
        <v>35</v>
      </c>
      <c r="L1015" t="s">
        <v>135</v>
      </c>
      <c r="O1015" t="s">
        <v>54</v>
      </c>
      <c r="P1015">
        <v>14.85078</v>
      </c>
      <c r="Q1015">
        <v>13.97462</v>
      </c>
      <c r="R1015">
        <v>15.78248</v>
      </c>
      <c r="V1015">
        <v>4185.7827799999995</v>
      </c>
      <c r="X1015" t="s">
        <v>136</v>
      </c>
      <c r="Y1015" t="s">
        <v>49</v>
      </c>
      <c r="Z1015" t="s">
        <v>39</v>
      </c>
      <c r="AA1015">
        <v>20220000</v>
      </c>
      <c r="AD1015" t="s">
        <v>40</v>
      </c>
    </row>
    <row r="1016" spans="1:30">
      <c r="A1016">
        <f t="shared" si="45"/>
        <v>20220000</v>
      </c>
      <c r="B1016" t="str">
        <f t="shared" si="46"/>
        <v>Wandsworth92304Persons18+ yrs</v>
      </c>
      <c r="C1016" t="str">
        <f t="shared" si="47"/>
        <v>WandsworthSmoking prevalence in adults (18+) - current smokers (GPPS)2022/23Persons18+ yrs</v>
      </c>
      <c r="D1016">
        <v>92304</v>
      </c>
      <c r="E1016" t="s">
        <v>200</v>
      </c>
      <c r="F1016" t="s">
        <v>30</v>
      </c>
      <c r="G1016" t="s">
        <v>31</v>
      </c>
      <c r="H1016" t="s">
        <v>76</v>
      </c>
      <c r="I1016" t="s">
        <v>77</v>
      </c>
      <c r="J1016" t="s">
        <v>34</v>
      </c>
      <c r="K1016" t="s">
        <v>35</v>
      </c>
      <c r="L1016" t="s">
        <v>135</v>
      </c>
      <c r="O1016" t="s">
        <v>54</v>
      </c>
      <c r="P1016">
        <v>14.532030000000001</v>
      </c>
      <c r="Q1016">
        <v>13.522</v>
      </c>
      <c r="R1016">
        <v>15.609209999999999</v>
      </c>
      <c r="V1016">
        <v>5008.0212499999998</v>
      </c>
      <c r="X1016" t="s">
        <v>136</v>
      </c>
      <c r="Y1016" t="s">
        <v>42</v>
      </c>
      <c r="Z1016" t="s">
        <v>39</v>
      </c>
      <c r="AA1016">
        <v>20220000</v>
      </c>
      <c r="AD1016" t="s">
        <v>40</v>
      </c>
    </row>
    <row r="1017" spans="1:30">
      <c r="A1017">
        <f t="shared" si="45"/>
        <v>20220000</v>
      </c>
      <c r="B1017" t="str">
        <f t="shared" si="46"/>
        <v>Harrow92304Persons18+ yrs</v>
      </c>
      <c r="C1017" t="str">
        <f t="shared" si="47"/>
        <v>HarrowSmoking prevalence in adults (18+) - current smokers (GPPS)2022/23Persons18+ yrs</v>
      </c>
      <c r="D1017">
        <v>92304</v>
      </c>
      <c r="E1017" t="s">
        <v>200</v>
      </c>
      <c r="F1017" t="s">
        <v>30</v>
      </c>
      <c r="G1017" t="s">
        <v>31</v>
      </c>
      <c r="H1017" t="s">
        <v>64</v>
      </c>
      <c r="I1017" t="s">
        <v>65</v>
      </c>
      <c r="J1017" t="s">
        <v>34</v>
      </c>
      <c r="K1017" t="s">
        <v>35</v>
      </c>
      <c r="L1017" t="s">
        <v>135</v>
      </c>
      <c r="O1017" t="s">
        <v>54</v>
      </c>
      <c r="P1017">
        <v>14.424480000000001</v>
      </c>
      <c r="Q1017">
        <v>13.483000000000001</v>
      </c>
      <c r="R1017">
        <v>15.44313</v>
      </c>
      <c r="V1017">
        <v>3618.7481600000001</v>
      </c>
      <c r="X1017" t="s">
        <v>136</v>
      </c>
      <c r="Y1017" t="s">
        <v>42</v>
      </c>
      <c r="Z1017" t="s">
        <v>39</v>
      </c>
      <c r="AA1017">
        <v>20220000</v>
      </c>
      <c r="AD1017" t="s">
        <v>40</v>
      </c>
    </row>
    <row r="1018" spans="1:30">
      <c r="A1018">
        <f t="shared" si="45"/>
        <v>20220000</v>
      </c>
      <c r="B1018" t="str">
        <f t="shared" si="46"/>
        <v>Ealing92304Persons18+ yrs</v>
      </c>
      <c r="C1018" t="str">
        <f t="shared" si="47"/>
        <v>EalingSmoking prevalence in adults (18+) - current smokers (GPPS)2022/23Persons18+ yrs</v>
      </c>
      <c r="D1018">
        <v>92304</v>
      </c>
      <c r="E1018" t="s">
        <v>200</v>
      </c>
      <c r="F1018" t="s">
        <v>30</v>
      </c>
      <c r="G1018" t="s">
        <v>31</v>
      </c>
      <c r="H1018" t="s">
        <v>62</v>
      </c>
      <c r="I1018" t="s">
        <v>63</v>
      </c>
      <c r="J1018" t="s">
        <v>34</v>
      </c>
      <c r="K1018" t="s">
        <v>35</v>
      </c>
      <c r="L1018" t="s">
        <v>135</v>
      </c>
      <c r="O1018" t="s">
        <v>54</v>
      </c>
      <c r="P1018">
        <v>14.17041</v>
      </c>
      <c r="Q1018">
        <v>13.453709999999999</v>
      </c>
      <c r="R1018">
        <v>14.92367</v>
      </c>
      <c r="V1018">
        <v>5471.1161499999998</v>
      </c>
      <c r="X1018" t="s">
        <v>136</v>
      </c>
      <c r="Y1018" t="s">
        <v>42</v>
      </c>
      <c r="Z1018" t="s">
        <v>39</v>
      </c>
      <c r="AA1018">
        <v>20220000</v>
      </c>
      <c r="AD1018" t="s">
        <v>40</v>
      </c>
    </row>
    <row r="1019" spans="1:30">
      <c r="A1019">
        <f t="shared" si="45"/>
        <v>20220000</v>
      </c>
      <c r="B1019" t="str">
        <f t="shared" si="46"/>
        <v>Redbridge92304Persons18+ yrs</v>
      </c>
      <c r="C1019" t="str">
        <f t="shared" si="47"/>
        <v>RedbridgeSmoking prevalence in adults (18+) - current smokers (GPPS)2022/23Persons18+ yrs</v>
      </c>
      <c r="D1019">
        <v>92304</v>
      </c>
      <c r="E1019" t="s">
        <v>200</v>
      </c>
      <c r="F1019" t="s">
        <v>30</v>
      </c>
      <c r="G1019" t="s">
        <v>31</v>
      </c>
      <c r="H1019" t="s">
        <v>112</v>
      </c>
      <c r="I1019" t="s">
        <v>113</v>
      </c>
      <c r="J1019" t="s">
        <v>34</v>
      </c>
      <c r="K1019" t="s">
        <v>35</v>
      </c>
      <c r="L1019" t="s">
        <v>135</v>
      </c>
      <c r="O1019" t="s">
        <v>54</v>
      </c>
      <c r="P1019">
        <v>13.973190000000001</v>
      </c>
      <c r="Q1019">
        <v>13.155849999999999</v>
      </c>
      <c r="R1019">
        <v>14.85141</v>
      </c>
      <c r="V1019">
        <v>4264.4013000000004</v>
      </c>
      <c r="X1019" t="s">
        <v>136</v>
      </c>
      <c r="Y1019" t="s">
        <v>42</v>
      </c>
      <c r="Z1019" t="s">
        <v>39</v>
      </c>
      <c r="AA1019">
        <v>20220000</v>
      </c>
      <c r="AD1019" t="s">
        <v>40</v>
      </c>
    </row>
    <row r="1020" spans="1:30">
      <c r="A1020">
        <f t="shared" si="45"/>
        <v>20220000</v>
      </c>
      <c r="B1020" t="str">
        <f t="shared" si="46"/>
        <v>Croydon92304Persons18+ yrs</v>
      </c>
      <c r="C1020" t="str">
        <f t="shared" si="47"/>
        <v>CroydonSmoking prevalence in adults (18+) - current smokers (GPPS)2022/23Persons18+ yrs</v>
      </c>
      <c r="D1020">
        <v>92304</v>
      </c>
      <c r="E1020" t="s">
        <v>200</v>
      </c>
      <c r="F1020" t="s">
        <v>30</v>
      </c>
      <c r="G1020" t="s">
        <v>31</v>
      </c>
      <c r="H1020" t="s">
        <v>110</v>
      </c>
      <c r="I1020" t="s">
        <v>111</v>
      </c>
      <c r="J1020" t="s">
        <v>34</v>
      </c>
      <c r="K1020" t="s">
        <v>35</v>
      </c>
      <c r="L1020" t="s">
        <v>135</v>
      </c>
      <c r="O1020" t="s">
        <v>54</v>
      </c>
      <c r="P1020">
        <v>13.945650000000001</v>
      </c>
      <c r="Q1020">
        <v>13.098599999999999</v>
      </c>
      <c r="R1020">
        <v>14.84836</v>
      </c>
      <c r="V1020">
        <v>5265.2350900000001</v>
      </c>
      <c r="X1020" t="s">
        <v>136</v>
      </c>
      <c r="Y1020" t="s">
        <v>42</v>
      </c>
      <c r="Z1020" t="s">
        <v>39</v>
      </c>
      <c r="AA1020">
        <v>20220000</v>
      </c>
      <c r="AD1020" t="s">
        <v>40</v>
      </c>
    </row>
    <row r="1021" spans="1:30">
      <c r="A1021">
        <f t="shared" si="45"/>
        <v>20220000</v>
      </c>
      <c r="B1021" t="str">
        <f t="shared" si="46"/>
        <v>Greenwich92304Persons18+ yrs</v>
      </c>
      <c r="C1021" t="str">
        <f t="shared" si="47"/>
        <v>GreenwichSmoking prevalence in adults (18+) - current smokers (GPPS)2022/23Persons18+ yrs</v>
      </c>
      <c r="D1021">
        <v>92304</v>
      </c>
      <c r="E1021" t="s">
        <v>200</v>
      </c>
      <c r="F1021" t="s">
        <v>30</v>
      </c>
      <c r="G1021" t="s">
        <v>31</v>
      </c>
      <c r="H1021" t="s">
        <v>80</v>
      </c>
      <c r="I1021" t="s">
        <v>81</v>
      </c>
      <c r="J1021" t="s">
        <v>34</v>
      </c>
      <c r="K1021" t="s">
        <v>35</v>
      </c>
      <c r="L1021" t="s">
        <v>135</v>
      </c>
      <c r="O1021" t="s">
        <v>54</v>
      </c>
      <c r="P1021">
        <v>13.93981</v>
      </c>
      <c r="Q1021">
        <v>12.84953</v>
      </c>
      <c r="R1021">
        <v>15.11042</v>
      </c>
      <c r="V1021">
        <v>3896.96738</v>
      </c>
      <c r="X1021" t="s">
        <v>136</v>
      </c>
      <c r="Y1021" t="s">
        <v>42</v>
      </c>
      <c r="Z1021" t="s">
        <v>39</v>
      </c>
      <c r="AA1021">
        <v>20220000</v>
      </c>
      <c r="AD1021" t="s">
        <v>40</v>
      </c>
    </row>
    <row r="1022" spans="1:30">
      <c r="A1022">
        <f t="shared" si="45"/>
        <v>20220000</v>
      </c>
      <c r="B1022" t="str">
        <f t="shared" si="46"/>
        <v>Hillingdon92304Persons18+ yrs</v>
      </c>
      <c r="C1022" t="str">
        <f t="shared" si="47"/>
        <v>HillingdonSmoking prevalence in adults (18+) - current smokers (GPPS)2022/23Persons18+ yrs</v>
      </c>
      <c r="D1022">
        <v>92304</v>
      </c>
      <c r="E1022" t="s">
        <v>200</v>
      </c>
      <c r="F1022" t="s">
        <v>30</v>
      </c>
      <c r="G1022" t="s">
        <v>31</v>
      </c>
      <c r="H1022" t="s">
        <v>86</v>
      </c>
      <c r="I1022" t="s">
        <v>87</v>
      </c>
      <c r="J1022" t="s">
        <v>34</v>
      </c>
      <c r="K1022" t="s">
        <v>35</v>
      </c>
      <c r="L1022" t="s">
        <v>135</v>
      </c>
      <c r="O1022" t="s">
        <v>54</v>
      </c>
      <c r="P1022">
        <v>13.844609999999999</v>
      </c>
      <c r="Q1022">
        <v>13.023070000000001</v>
      </c>
      <c r="R1022">
        <v>14.72073</v>
      </c>
      <c r="V1022">
        <v>4119.9981500000004</v>
      </c>
      <c r="X1022" t="s">
        <v>136</v>
      </c>
      <c r="Y1022" t="s">
        <v>42</v>
      </c>
      <c r="Z1022" t="s">
        <v>39</v>
      </c>
      <c r="AA1022">
        <v>20220000</v>
      </c>
      <c r="AD1022" t="s">
        <v>40</v>
      </c>
    </row>
    <row r="1023" spans="1:30">
      <c r="A1023">
        <f t="shared" si="45"/>
        <v>20220000</v>
      </c>
      <c r="B1023" t="str">
        <f t="shared" si="46"/>
        <v>Sutton92304Persons18+ yrs</v>
      </c>
      <c r="C1023" t="str">
        <f t="shared" si="47"/>
        <v>SuttonSmoking prevalence in adults (18+) - current smokers (GPPS)2022/23Persons18+ yrs</v>
      </c>
      <c r="D1023">
        <v>92304</v>
      </c>
      <c r="E1023" t="s">
        <v>200</v>
      </c>
      <c r="F1023" t="s">
        <v>30</v>
      </c>
      <c r="G1023" t="s">
        <v>31</v>
      </c>
      <c r="H1023" t="s">
        <v>89</v>
      </c>
      <c r="I1023" t="s">
        <v>90</v>
      </c>
      <c r="J1023" t="s">
        <v>34</v>
      </c>
      <c r="K1023" t="s">
        <v>35</v>
      </c>
      <c r="L1023" t="s">
        <v>135</v>
      </c>
      <c r="O1023" t="s">
        <v>54</v>
      </c>
      <c r="P1023">
        <v>13.614420000000001</v>
      </c>
      <c r="Q1023">
        <v>12.482710000000001</v>
      </c>
      <c r="R1023">
        <v>14.85075</v>
      </c>
      <c r="V1023">
        <v>2606.84834</v>
      </c>
      <c r="X1023" t="s">
        <v>136</v>
      </c>
      <c r="Y1023" t="s">
        <v>42</v>
      </c>
      <c r="Z1023" t="s">
        <v>39</v>
      </c>
      <c r="AA1023">
        <v>20220000</v>
      </c>
      <c r="AD1023" t="s">
        <v>40</v>
      </c>
    </row>
    <row r="1024" spans="1:30">
      <c r="A1024">
        <f t="shared" si="45"/>
        <v>20220000</v>
      </c>
      <c r="B1024" t="str">
        <f t="shared" si="46"/>
        <v>Havering92304Persons18+ yrs</v>
      </c>
      <c r="C1024" t="str">
        <f t="shared" si="47"/>
        <v>HaveringSmoking prevalence in adults (18+) - current smokers (GPPS)2022/23Persons18+ yrs</v>
      </c>
      <c r="D1024">
        <v>92304</v>
      </c>
      <c r="E1024" t="s">
        <v>200</v>
      </c>
      <c r="F1024" t="s">
        <v>30</v>
      </c>
      <c r="G1024" t="s">
        <v>31</v>
      </c>
      <c r="H1024" t="s">
        <v>118</v>
      </c>
      <c r="I1024" t="s">
        <v>119</v>
      </c>
      <c r="J1024" t="s">
        <v>34</v>
      </c>
      <c r="K1024" t="s">
        <v>35</v>
      </c>
      <c r="L1024" t="s">
        <v>135</v>
      </c>
      <c r="O1024" t="s">
        <v>54</v>
      </c>
      <c r="P1024">
        <v>13.3598</v>
      </c>
      <c r="Q1024">
        <v>12.424020000000001</v>
      </c>
      <c r="R1024">
        <v>14.36192</v>
      </c>
      <c r="V1024">
        <v>3265.0093099999999</v>
      </c>
      <c r="X1024" t="s">
        <v>136</v>
      </c>
      <c r="Y1024" t="s">
        <v>42</v>
      </c>
      <c r="Z1024" t="s">
        <v>39</v>
      </c>
      <c r="AA1024">
        <v>20220000</v>
      </c>
      <c r="AD1024" t="s">
        <v>40</v>
      </c>
    </row>
    <row r="1025" spans="1:30">
      <c r="A1025">
        <f t="shared" ref="A1025:A1088" si="48">AA1025</f>
        <v>20220000</v>
      </c>
      <c r="B1025" t="str">
        <f t="shared" si="46"/>
        <v>Barnet92304Persons18+ yrs</v>
      </c>
      <c r="C1025" t="str">
        <f t="shared" si="47"/>
        <v>BarnetSmoking prevalence in adults (18+) - current smokers (GPPS)2022/23Persons18+ yrs</v>
      </c>
      <c r="D1025">
        <v>92304</v>
      </c>
      <c r="E1025" t="s">
        <v>200</v>
      </c>
      <c r="F1025" t="s">
        <v>30</v>
      </c>
      <c r="G1025" t="s">
        <v>31</v>
      </c>
      <c r="H1025" t="s">
        <v>93</v>
      </c>
      <c r="I1025" t="s">
        <v>94</v>
      </c>
      <c r="J1025" t="s">
        <v>34</v>
      </c>
      <c r="K1025" t="s">
        <v>35</v>
      </c>
      <c r="L1025" t="s">
        <v>135</v>
      </c>
      <c r="O1025" t="s">
        <v>54</v>
      </c>
      <c r="P1025">
        <v>13.198840000000001</v>
      </c>
      <c r="Q1025">
        <v>12.42662</v>
      </c>
      <c r="R1025">
        <v>14.020759999999999</v>
      </c>
      <c r="V1025">
        <v>5325.0790699999998</v>
      </c>
      <c r="X1025" t="s">
        <v>136</v>
      </c>
      <c r="Y1025" t="s">
        <v>42</v>
      </c>
      <c r="Z1025" t="s">
        <v>39</v>
      </c>
      <c r="AA1025">
        <v>20220000</v>
      </c>
      <c r="AD1025" t="s">
        <v>40</v>
      </c>
    </row>
    <row r="1026" spans="1:30">
      <c r="A1026">
        <f t="shared" si="48"/>
        <v>20220000</v>
      </c>
      <c r="B1026" t="str">
        <f t="shared" ref="B1026:B1089" si="49">CONCATENATE(I1026,D1026,K1026,L1026)</f>
        <v>Bexley92304Persons18+ yrs</v>
      </c>
      <c r="C1026" t="str">
        <f t="shared" ref="C1026:C1089" si="50">CONCATENATE(I1026,E1026,O1026,K1026,M1026,L1026)</f>
        <v>BexleySmoking prevalence in adults (18+) - current smokers (GPPS)2022/23Persons18+ yrs</v>
      </c>
      <c r="D1026">
        <v>92304</v>
      </c>
      <c r="E1026" t="s">
        <v>200</v>
      </c>
      <c r="F1026" t="s">
        <v>30</v>
      </c>
      <c r="G1026" t="s">
        <v>31</v>
      </c>
      <c r="H1026" t="s">
        <v>97</v>
      </c>
      <c r="I1026" t="s">
        <v>98</v>
      </c>
      <c r="J1026" t="s">
        <v>34</v>
      </c>
      <c r="K1026" t="s">
        <v>35</v>
      </c>
      <c r="L1026" t="s">
        <v>135</v>
      </c>
      <c r="O1026" t="s">
        <v>54</v>
      </c>
      <c r="P1026">
        <v>13.19764</v>
      </c>
      <c r="Q1026">
        <v>12.08981</v>
      </c>
      <c r="R1026">
        <v>14.41452</v>
      </c>
      <c r="V1026">
        <v>3049.3228199999999</v>
      </c>
      <c r="X1026" t="s">
        <v>136</v>
      </c>
      <c r="Y1026" t="s">
        <v>42</v>
      </c>
      <c r="Z1026" t="s">
        <v>39</v>
      </c>
      <c r="AA1026">
        <v>20220000</v>
      </c>
      <c r="AD1026" t="s">
        <v>40</v>
      </c>
    </row>
    <row r="1027" spans="1:30">
      <c r="A1027">
        <f t="shared" si="48"/>
        <v>20220000</v>
      </c>
      <c r="B1027" t="str">
        <f t="shared" si="49"/>
        <v>Merton92304Persons18+ yrs</v>
      </c>
      <c r="C1027" t="str">
        <f t="shared" si="50"/>
        <v>MertonSmoking prevalence in adults (18+) - current smokers (GPPS)2022/23Persons18+ yrs</v>
      </c>
      <c r="D1027">
        <v>92304</v>
      </c>
      <c r="E1027" t="s">
        <v>200</v>
      </c>
      <c r="F1027" t="s">
        <v>30</v>
      </c>
      <c r="G1027" t="s">
        <v>31</v>
      </c>
      <c r="H1027" t="s">
        <v>108</v>
      </c>
      <c r="I1027" t="s">
        <v>109</v>
      </c>
      <c r="J1027" t="s">
        <v>34</v>
      </c>
      <c r="K1027" t="s">
        <v>35</v>
      </c>
      <c r="L1027" t="s">
        <v>135</v>
      </c>
      <c r="O1027" t="s">
        <v>54</v>
      </c>
      <c r="P1027">
        <v>12.43167</v>
      </c>
      <c r="Q1027">
        <v>11.29467</v>
      </c>
      <c r="R1027">
        <v>13.67535</v>
      </c>
      <c r="V1027">
        <v>3052.2964000000002</v>
      </c>
      <c r="X1027" t="s">
        <v>136</v>
      </c>
      <c r="Y1027" t="s">
        <v>42</v>
      </c>
      <c r="Z1027" t="s">
        <v>39</v>
      </c>
      <c r="AA1027">
        <v>20220000</v>
      </c>
      <c r="AD1027" t="s">
        <v>40</v>
      </c>
    </row>
    <row r="1028" spans="1:30">
      <c r="A1028">
        <f t="shared" si="48"/>
        <v>20220000</v>
      </c>
      <c r="B1028" t="str">
        <f t="shared" si="49"/>
        <v>Bromley92304Persons18+ yrs</v>
      </c>
      <c r="C1028" t="str">
        <f t="shared" si="50"/>
        <v>BromleySmoking prevalence in adults (18+) - current smokers (GPPS)2022/23Persons18+ yrs</v>
      </c>
      <c r="D1028">
        <v>92304</v>
      </c>
      <c r="E1028" t="s">
        <v>200</v>
      </c>
      <c r="F1028" t="s">
        <v>30</v>
      </c>
      <c r="G1028" t="s">
        <v>31</v>
      </c>
      <c r="H1028" t="s">
        <v>78</v>
      </c>
      <c r="I1028" t="s">
        <v>79</v>
      </c>
      <c r="J1028" t="s">
        <v>34</v>
      </c>
      <c r="K1028" t="s">
        <v>35</v>
      </c>
      <c r="L1028" t="s">
        <v>135</v>
      </c>
      <c r="O1028" t="s">
        <v>54</v>
      </c>
      <c r="P1028">
        <v>11.33422</v>
      </c>
      <c r="Q1028">
        <v>10.52591</v>
      </c>
      <c r="R1028">
        <v>12.2059</v>
      </c>
      <c r="V1028">
        <v>4246.7850399999998</v>
      </c>
      <c r="X1028" t="s">
        <v>136</v>
      </c>
      <c r="Y1028" t="s">
        <v>38</v>
      </c>
      <c r="Z1028" t="s">
        <v>39</v>
      </c>
      <c r="AA1028">
        <v>20220000</v>
      </c>
      <c r="AD1028" t="s">
        <v>40</v>
      </c>
    </row>
    <row r="1029" spans="1:30">
      <c r="A1029">
        <f t="shared" si="48"/>
        <v>20220000</v>
      </c>
      <c r="B1029" t="str">
        <f t="shared" si="49"/>
        <v>Richmond92304Persons18+ yrs</v>
      </c>
      <c r="C1029" t="str">
        <f t="shared" si="50"/>
        <v>RichmondSmoking prevalence in adults (18+) - current smokers (GPPS)2022/23Persons18+ yrs</v>
      </c>
      <c r="D1029">
        <v>92304</v>
      </c>
      <c r="E1029" t="s">
        <v>200</v>
      </c>
      <c r="F1029" t="s">
        <v>30</v>
      </c>
      <c r="G1029" t="s">
        <v>31</v>
      </c>
      <c r="H1029" t="s">
        <v>32</v>
      </c>
      <c r="I1029" t="s">
        <v>33</v>
      </c>
      <c r="J1029" t="s">
        <v>34</v>
      </c>
      <c r="K1029" t="s">
        <v>35</v>
      </c>
      <c r="L1029" t="s">
        <v>135</v>
      </c>
      <c r="O1029" t="s">
        <v>54</v>
      </c>
      <c r="P1029">
        <v>9.2636599999999998</v>
      </c>
      <c r="Q1029">
        <v>8.3590599999999995</v>
      </c>
      <c r="R1029">
        <v>10.27769</v>
      </c>
      <c r="V1029">
        <v>2616.9692599999998</v>
      </c>
      <c r="X1029" t="s">
        <v>136</v>
      </c>
      <c r="Y1029" t="s">
        <v>38</v>
      </c>
      <c r="Z1029" t="s">
        <v>39</v>
      </c>
      <c r="AA1029">
        <v>20220000</v>
      </c>
      <c r="AD1029" t="s">
        <v>40</v>
      </c>
    </row>
    <row r="1030" spans="1:30">
      <c r="A1030">
        <f t="shared" si="48"/>
        <v>20110000</v>
      </c>
      <c r="B1030" t="str">
        <f t="shared" si="49"/>
        <v>Richmond92445Persons18-64 yrs</v>
      </c>
      <c r="C1030" t="str">
        <f t="shared" si="50"/>
        <v>RichmondSmoking prevalence in adults in routine and manual occupations (18-64) - current smokers (APS)2011Persons18-64 yrs</v>
      </c>
      <c r="D1030">
        <v>92445</v>
      </c>
      <c r="E1030" t="s">
        <v>201</v>
      </c>
      <c r="F1030" t="s">
        <v>30</v>
      </c>
      <c r="G1030" t="s">
        <v>31</v>
      </c>
      <c r="H1030" t="s">
        <v>32</v>
      </c>
      <c r="I1030" t="s">
        <v>33</v>
      </c>
      <c r="J1030" t="s">
        <v>34</v>
      </c>
      <c r="K1030" t="s">
        <v>35</v>
      </c>
      <c r="L1030" t="s">
        <v>202</v>
      </c>
      <c r="O1030" t="s">
        <v>191</v>
      </c>
      <c r="P1030">
        <v>36.97</v>
      </c>
      <c r="Q1030">
        <v>21.552216000000001</v>
      </c>
      <c r="R1030">
        <v>52.384583999999997</v>
      </c>
      <c r="Y1030" t="s">
        <v>42</v>
      </c>
      <c r="Z1030" t="s">
        <v>39</v>
      </c>
      <c r="AA1030">
        <v>20110000</v>
      </c>
      <c r="AD1030" t="s">
        <v>40</v>
      </c>
    </row>
    <row r="1031" spans="1:30">
      <c r="A1031">
        <f t="shared" si="48"/>
        <v>20120000</v>
      </c>
      <c r="B1031" t="str">
        <f t="shared" si="49"/>
        <v>Richmond92445Persons18-64 yrs</v>
      </c>
      <c r="C1031" t="str">
        <f t="shared" si="50"/>
        <v>RichmondSmoking prevalence in adults in routine and manual occupations (18-64) - current smokers (APS)2012Persons18-64 yrs</v>
      </c>
      <c r="D1031">
        <v>92445</v>
      </c>
      <c r="E1031" t="s">
        <v>201</v>
      </c>
      <c r="F1031" t="s">
        <v>30</v>
      </c>
      <c r="G1031" t="s">
        <v>31</v>
      </c>
      <c r="H1031" t="s">
        <v>32</v>
      </c>
      <c r="I1031" t="s">
        <v>33</v>
      </c>
      <c r="J1031" t="s">
        <v>34</v>
      </c>
      <c r="K1031" t="s">
        <v>35</v>
      </c>
      <c r="L1031" t="s">
        <v>202</v>
      </c>
      <c r="O1031" t="s">
        <v>192</v>
      </c>
      <c r="P1031">
        <v>19.82</v>
      </c>
      <c r="Q1031">
        <v>9.3912600000000008</v>
      </c>
      <c r="R1031">
        <v>30.251539999999999</v>
      </c>
      <c r="Y1031" t="s">
        <v>38</v>
      </c>
      <c r="Z1031" t="s">
        <v>39</v>
      </c>
      <c r="AA1031">
        <v>20120000</v>
      </c>
      <c r="AD1031" t="s">
        <v>40</v>
      </c>
    </row>
    <row r="1032" spans="1:30">
      <c r="A1032">
        <f t="shared" si="48"/>
        <v>20130000</v>
      </c>
      <c r="B1032" t="str">
        <f t="shared" si="49"/>
        <v>Richmond92445Persons18-64 yrs</v>
      </c>
      <c r="C1032" t="str">
        <f t="shared" si="50"/>
        <v>RichmondSmoking prevalence in adults in routine and manual occupations (18-64) - current smokers (APS)2013Persons18-64 yrs</v>
      </c>
      <c r="D1032">
        <v>92445</v>
      </c>
      <c r="E1032" t="s">
        <v>201</v>
      </c>
      <c r="F1032" t="s">
        <v>30</v>
      </c>
      <c r="G1032" t="s">
        <v>31</v>
      </c>
      <c r="H1032" t="s">
        <v>32</v>
      </c>
      <c r="I1032" t="s">
        <v>33</v>
      </c>
      <c r="J1032" t="s">
        <v>34</v>
      </c>
      <c r="K1032" t="s">
        <v>35</v>
      </c>
      <c r="L1032" t="s">
        <v>202</v>
      </c>
      <c r="O1032" t="s">
        <v>193</v>
      </c>
      <c r="P1032">
        <v>17.82</v>
      </c>
      <c r="Q1032">
        <v>6.3077719999999999</v>
      </c>
      <c r="R1032">
        <v>29.325227999999999</v>
      </c>
      <c r="Y1032" t="s">
        <v>38</v>
      </c>
      <c r="Z1032" t="s">
        <v>39</v>
      </c>
      <c r="AA1032">
        <v>20130000</v>
      </c>
      <c r="AD1032" t="s">
        <v>40</v>
      </c>
    </row>
    <row r="1033" spans="1:30">
      <c r="A1033">
        <f t="shared" si="48"/>
        <v>20140000</v>
      </c>
      <c r="B1033" t="str">
        <f t="shared" si="49"/>
        <v>Richmond92445Persons18-64 yrs</v>
      </c>
      <c r="C1033" t="str">
        <f t="shared" si="50"/>
        <v>RichmondSmoking prevalence in adults in routine and manual occupations (18-64) - current smokers (APS)2014Persons18-64 yrs</v>
      </c>
      <c r="D1033">
        <v>92445</v>
      </c>
      <c r="E1033" t="s">
        <v>201</v>
      </c>
      <c r="F1033" t="s">
        <v>30</v>
      </c>
      <c r="G1033" t="s">
        <v>31</v>
      </c>
      <c r="H1033" t="s">
        <v>32</v>
      </c>
      <c r="I1033" t="s">
        <v>33</v>
      </c>
      <c r="J1033" t="s">
        <v>34</v>
      </c>
      <c r="K1033" t="s">
        <v>35</v>
      </c>
      <c r="L1033" t="s">
        <v>202</v>
      </c>
      <c r="O1033" t="s">
        <v>194</v>
      </c>
      <c r="P1033">
        <v>20.059999999999999</v>
      </c>
      <c r="Q1033">
        <v>5.4828679999999999</v>
      </c>
      <c r="R1033">
        <v>34.634732</v>
      </c>
      <c r="Y1033" t="s">
        <v>42</v>
      </c>
      <c r="Z1033" t="s">
        <v>39</v>
      </c>
      <c r="AA1033">
        <v>20140000</v>
      </c>
      <c r="AD1033" t="s">
        <v>40</v>
      </c>
    </row>
    <row r="1034" spans="1:30">
      <c r="A1034">
        <f t="shared" si="48"/>
        <v>20150000</v>
      </c>
      <c r="B1034" t="str">
        <f t="shared" si="49"/>
        <v>Richmond92445Persons18-64 yrs</v>
      </c>
      <c r="C1034" t="str">
        <f t="shared" si="50"/>
        <v>RichmondSmoking prevalence in adults in routine and manual occupations (18-64) - current smokers (APS)2015Persons18-64 yrs</v>
      </c>
      <c r="D1034">
        <v>92445</v>
      </c>
      <c r="E1034" t="s">
        <v>201</v>
      </c>
      <c r="F1034" t="s">
        <v>30</v>
      </c>
      <c r="G1034" t="s">
        <v>31</v>
      </c>
      <c r="H1034" t="s">
        <v>32</v>
      </c>
      <c r="I1034" t="s">
        <v>33</v>
      </c>
      <c r="J1034" t="s">
        <v>34</v>
      </c>
      <c r="K1034" t="s">
        <v>35</v>
      </c>
      <c r="L1034" t="s">
        <v>202</v>
      </c>
      <c r="O1034" t="s">
        <v>195</v>
      </c>
      <c r="P1034">
        <v>24.56</v>
      </c>
      <c r="Q1034">
        <v>12.070924</v>
      </c>
      <c r="R1034">
        <v>37.053476000000003</v>
      </c>
      <c r="Y1034" t="s">
        <v>42</v>
      </c>
      <c r="Z1034" t="s">
        <v>39</v>
      </c>
      <c r="AA1034">
        <v>20150000</v>
      </c>
      <c r="AD1034" t="s">
        <v>40</v>
      </c>
    </row>
    <row r="1035" spans="1:30">
      <c r="A1035">
        <f t="shared" si="48"/>
        <v>20160000</v>
      </c>
      <c r="B1035" t="str">
        <f t="shared" si="49"/>
        <v>Richmond92445Persons18-64 yrs</v>
      </c>
      <c r="C1035" t="str">
        <f t="shared" si="50"/>
        <v>RichmondSmoking prevalence in adults in routine and manual occupations (18-64) - current smokers (APS)2016Persons18-64 yrs</v>
      </c>
      <c r="D1035">
        <v>92445</v>
      </c>
      <c r="E1035" t="s">
        <v>201</v>
      </c>
      <c r="F1035" t="s">
        <v>30</v>
      </c>
      <c r="G1035" t="s">
        <v>31</v>
      </c>
      <c r="H1035" t="s">
        <v>32</v>
      </c>
      <c r="I1035" t="s">
        <v>33</v>
      </c>
      <c r="J1035" t="s">
        <v>34</v>
      </c>
      <c r="K1035" t="s">
        <v>35</v>
      </c>
      <c r="L1035" t="s">
        <v>202</v>
      </c>
      <c r="O1035" t="s">
        <v>196</v>
      </c>
      <c r="P1035">
        <v>17.45</v>
      </c>
      <c r="Q1035">
        <v>3.0227400000000002</v>
      </c>
      <c r="R1035">
        <v>31.877859999999998</v>
      </c>
      <c r="Y1035" t="s">
        <v>42</v>
      </c>
      <c r="Z1035" t="s">
        <v>39</v>
      </c>
      <c r="AA1035">
        <v>20160000</v>
      </c>
      <c r="AD1035" t="s">
        <v>40</v>
      </c>
    </row>
    <row r="1036" spans="1:30">
      <c r="A1036">
        <f t="shared" si="48"/>
        <v>20170000</v>
      </c>
      <c r="B1036" t="str">
        <f t="shared" si="49"/>
        <v>Richmond92445Persons18-64 yrs</v>
      </c>
      <c r="C1036" t="str">
        <f t="shared" si="50"/>
        <v>RichmondSmoking prevalence in adults in routine and manual occupations (18-64) - current smokers (APS)2017Persons18-64 yrs</v>
      </c>
      <c r="D1036">
        <v>92445</v>
      </c>
      <c r="E1036" t="s">
        <v>201</v>
      </c>
      <c r="F1036" t="s">
        <v>30</v>
      </c>
      <c r="G1036" t="s">
        <v>31</v>
      </c>
      <c r="H1036" t="s">
        <v>32</v>
      </c>
      <c r="I1036" t="s">
        <v>33</v>
      </c>
      <c r="J1036" t="s">
        <v>34</v>
      </c>
      <c r="K1036" t="s">
        <v>35</v>
      </c>
      <c r="L1036" t="s">
        <v>202</v>
      </c>
      <c r="O1036" t="s">
        <v>164</v>
      </c>
      <c r="P1036">
        <v>18.899999999999999</v>
      </c>
      <c r="Q1036">
        <v>6.846552</v>
      </c>
      <c r="R1036">
        <v>30.959648000000001</v>
      </c>
      <c r="Y1036" t="s">
        <v>42</v>
      </c>
      <c r="Z1036" t="s">
        <v>39</v>
      </c>
      <c r="AA1036">
        <v>20170000</v>
      </c>
      <c r="AD1036" t="s">
        <v>40</v>
      </c>
    </row>
    <row r="1037" spans="1:30">
      <c r="A1037">
        <f t="shared" si="48"/>
        <v>20180000</v>
      </c>
      <c r="B1037" t="str">
        <f t="shared" si="49"/>
        <v>Richmond92445Persons18-64 yrs</v>
      </c>
      <c r="C1037" t="str">
        <f t="shared" si="50"/>
        <v>RichmondSmoking prevalence in adults in routine and manual occupations (18-64) - current smokers (APS)2018Persons18-64 yrs</v>
      </c>
      <c r="D1037">
        <v>92445</v>
      </c>
      <c r="E1037" t="s">
        <v>201</v>
      </c>
      <c r="F1037" t="s">
        <v>30</v>
      </c>
      <c r="G1037" t="s">
        <v>31</v>
      </c>
      <c r="H1037" t="s">
        <v>32</v>
      </c>
      <c r="I1037" t="s">
        <v>33</v>
      </c>
      <c r="J1037" t="s">
        <v>34</v>
      </c>
      <c r="K1037" t="s">
        <v>35</v>
      </c>
      <c r="L1037" t="s">
        <v>202</v>
      </c>
      <c r="O1037" t="s">
        <v>165</v>
      </c>
      <c r="P1037">
        <v>29.32</v>
      </c>
      <c r="Q1037">
        <v>12.390972</v>
      </c>
      <c r="R1037">
        <v>46.257027999999998</v>
      </c>
      <c r="Y1037" t="s">
        <v>42</v>
      </c>
      <c r="Z1037" t="s">
        <v>39</v>
      </c>
      <c r="AA1037">
        <v>20180000</v>
      </c>
      <c r="AD1037" t="s">
        <v>40</v>
      </c>
    </row>
    <row r="1038" spans="1:30">
      <c r="A1038">
        <f t="shared" si="48"/>
        <v>20190000</v>
      </c>
      <c r="B1038" t="str">
        <f t="shared" si="49"/>
        <v>Richmond92445Persons18-64 yrs</v>
      </c>
      <c r="C1038" t="str">
        <f t="shared" si="50"/>
        <v>RichmondSmoking prevalence in adults in routine and manual occupations (18-64) - current smokers (APS)2019Persons18-64 yrs</v>
      </c>
      <c r="D1038">
        <v>92445</v>
      </c>
      <c r="E1038" t="s">
        <v>201</v>
      </c>
      <c r="F1038" t="s">
        <v>30</v>
      </c>
      <c r="G1038" t="s">
        <v>31</v>
      </c>
      <c r="H1038" t="s">
        <v>32</v>
      </c>
      <c r="I1038" t="s">
        <v>33</v>
      </c>
      <c r="J1038" t="s">
        <v>34</v>
      </c>
      <c r="K1038" t="s">
        <v>35</v>
      </c>
      <c r="L1038" t="s">
        <v>202</v>
      </c>
      <c r="O1038" t="s">
        <v>166</v>
      </c>
      <c r="P1038">
        <v>28.99</v>
      </c>
      <c r="Q1038">
        <v>10.614936122432299</v>
      </c>
      <c r="R1038">
        <v>47.366673335560797</v>
      </c>
      <c r="Y1038" t="s">
        <v>42</v>
      </c>
      <c r="Z1038" t="s">
        <v>39</v>
      </c>
      <c r="AA1038">
        <v>20190000</v>
      </c>
      <c r="AD1038" t="s">
        <v>40</v>
      </c>
    </row>
    <row r="1039" spans="1:30">
      <c r="A1039">
        <f t="shared" si="48"/>
        <v>20200000</v>
      </c>
      <c r="B1039" t="str">
        <f t="shared" si="49"/>
        <v>Richmond92445Persons18-64 yrs</v>
      </c>
      <c r="C1039" t="str">
        <f t="shared" si="50"/>
        <v>RichmondSmoking prevalence in adults in routine and manual occupations (18-64) - current smokers (APS)2020Persons18-64 yrs</v>
      </c>
      <c r="D1039">
        <v>92445</v>
      </c>
      <c r="E1039" t="s">
        <v>201</v>
      </c>
      <c r="F1039" t="s">
        <v>30</v>
      </c>
      <c r="G1039" t="s">
        <v>31</v>
      </c>
      <c r="H1039" t="s">
        <v>32</v>
      </c>
      <c r="I1039" t="s">
        <v>33</v>
      </c>
      <c r="J1039" t="s">
        <v>34</v>
      </c>
      <c r="K1039" t="s">
        <v>35</v>
      </c>
      <c r="L1039" t="s">
        <v>202</v>
      </c>
      <c r="O1039" t="s">
        <v>167</v>
      </c>
      <c r="P1039">
        <v>19.600000000000001</v>
      </c>
      <c r="Q1039">
        <v>1.3527341770000001</v>
      </c>
      <c r="R1039">
        <v>37.844450899999998</v>
      </c>
      <c r="V1039">
        <v>11442.591039999999</v>
      </c>
      <c r="Y1039" t="s">
        <v>42</v>
      </c>
      <c r="Z1039" t="s">
        <v>39</v>
      </c>
      <c r="AA1039">
        <v>20200000</v>
      </c>
      <c r="AD1039" t="s">
        <v>40</v>
      </c>
    </row>
    <row r="1040" spans="1:30">
      <c r="A1040">
        <f t="shared" si="48"/>
        <v>20210000</v>
      </c>
      <c r="B1040" t="str">
        <f t="shared" si="49"/>
        <v>Richmond92445Persons18-64 yrs</v>
      </c>
      <c r="C1040" t="str">
        <f t="shared" si="50"/>
        <v>RichmondSmoking prevalence in adults in routine and manual occupations (18-64) - current smokers (APS)2021Persons18-64 yrs</v>
      </c>
      <c r="D1040">
        <v>92445</v>
      </c>
      <c r="E1040" t="s">
        <v>201</v>
      </c>
      <c r="F1040" t="s">
        <v>30</v>
      </c>
      <c r="G1040" t="s">
        <v>31</v>
      </c>
      <c r="H1040" t="s">
        <v>32</v>
      </c>
      <c r="I1040" t="s">
        <v>33</v>
      </c>
      <c r="J1040" t="s">
        <v>34</v>
      </c>
      <c r="K1040" t="s">
        <v>35</v>
      </c>
      <c r="L1040" t="s">
        <v>202</v>
      </c>
      <c r="O1040" t="s">
        <v>171</v>
      </c>
      <c r="P1040">
        <v>25.03</v>
      </c>
      <c r="Q1040">
        <v>2.3932827090000002</v>
      </c>
      <c r="R1040">
        <v>47.66112768</v>
      </c>
      <c r="V1040">
        <v>11909.994629999999</v>
      </c>
      <c r="Y1040" t="s">
        <v>42</v>
      </c>
      <c r="Z1040" t="s">
        <v>39</v>
      </c>
      <c r="AA1040">
        <v>20210000</v>
      </c>
      <c r="AD1040" t="s">
        <v>40</v>
      </c>
    </row>
    <row r="1041" spans="1:30">
      <c r="A1041">
        <f t="shared" si="48"/>
        <v>20110000</v>
      </c>
      <c r="B1041" t="str">
        <f t="shared" si="49"/>
        <v>England92445Persons18-64 yrs</v>
      </c>
      <c r="C1041" t="str">
        <f t="shared" si="50"/>
        <v>EnglandSmoking prevalence in adults in routine and manual occupations (18-64) - current smokers (APS)2011Persons18-64 yrs</v>
      </c>
      <c r="D1041">
        <v>92445</v>
      </c>
      <c r="E1041" t="s">
        <v>201</v>
      </c>
      <c r="F1041" t="s">
        <v>30</v>
      </c>
      <c r="G1041" t="s">
        <v>31</v>
      </c>
      <c r="H1041" t="s">
        <v>30</v>
      </c>
      <c r="I1041" t="s">
        <v>31</v>
      </c>
      <c r="J1041" t="s">
        <v>31</v>
      </c>
      <c r="K1041" t="s">
        <v>35</v>
      </c>
      <c r="L1041" t="s">
        <v>202</v>
      </c>
      <c r="O1041" t="s">
        <v>191</v>
      </c>
      <c r="P1041">
        <v>32.1</v>
      </c>
      <c r="Q1041">
        <v>31.506219999999999</v>
      </c>
      <c r="R1041">
        <v>32.693980000000003</v>
      </c>
      <c r="Y1041" t="s">
        <v>42</v>
      </c>
      <c r="Z1041" t="s">
        <v>39</v>
      </c>
      <c r="AA1041">
        <v>20110000</v>
      </c>
      <c r="AD1041" t="s">
        <v>40</v>
      </c>
    </row>
    <row r="1042" spans="1:30">
      <c r="A1042">
        <f t="shared" si="48"/>
        <v>20120000</v>
      </c>
      <c r="B1042" t="str">
        <f t="shared" si="49"/>
        <v>England92445Persons18-64 yrs</v>
      </c>
      <c r="C1042" t="str">
        <f t="shared" si="50"/>
        <v>EnglandSmoking prevalence in adults in routine and manual occupations (18-64) - current smokers (APS)2012Persons18-64 yrs</v>
      </c>
      <c r="D1042">
        <v>92445</v>
      </c>
      <c r="E1042" t="s">
        <v>201</v>
      </c>
      <c r="F1042" t="s">
        <v>30</v>
      </c>
      <c r="G1042" t="s">
        <v>31</v>
      </c>
      <c r="H1042" t="s">
        <v>30</v>
      </c>
      <c r="I1042" t="s">
        <v>31</v>
      </c>
      <c r="J1042" t="s">
        <v>31</v>
      </c>
      <c r="K1042" t="s">
        <v>35</v>
      </c>
      <c r="L1042" t="s">
        <v>202</v>
      </c>
      <c r="O1042" t="s">
        <v>192</v>
      </c>
      <c r="P1042">
        <v>31.06</v>
      </c>
      <c r="Q1042">
        <v>30.469832</v>
      </c>
      <c r="R1042">
        <v>31.648968</v>
      </c>
      <c r="Y1042" t="s">
        <v>42</v>
      </c>
      <c r="Z1042" t="s">
        <v>39</v>
      </c>
      <c r="AA1042">
        <v>20120000</v>
      </c>
      <c r="AD1042" t="s">
        <v>40</v>
      </c>
    </row>
    <row r="1043" spans="1:30">
      <c r="A1043">
        <f t="shared" si="48"/>
        <v>20130000</v>
      </c>
      <c r="B1043" t="str">
        <f t="shared" si="49"/>
        <v>England92445Persons18-64 yrs</v>
      </c>
      <c r="C1043" t="str">
        <f t="shared" si="50"/>
        <v>EnglandSmoking prevalence in adults in routine and manual occupations (18-64) - current smokers (APS)2013Persons18-64 yrs</v>
      </c>
      <c r="D1043">
        <v>92445</v>
      </c>
      <c r="E1043" t="s">
        <v>201</v>
      </c>
      <c r="F1043" t="s">
        <v>30</v>
      </c>
      <c r="G1043" t="s">
        <v>31</v>
      </c>
      <c r="H1043" t="s">
        <v>30</v>
      </c>
      <c r="I1043" t="s">
        <v>31</v>
      </c>
      <c r="J1043" t="s">
        <v>31</v>
      </c>
      <c r="K1043" t="s">
        <v>35</v>
      </c>
      <c r="L1043" t="s">
        <v>202</v>
      </c>
      <c r="O1043" t="s">
        <v>193</v>
      </c>
      <c r="P1043">
        <v>30.07</v>
      </c>
      <c r="Q1043">
        <v>29.466424</v>
      </c>
      <c r="R1043">
        <v>30.664376000000001</v>
      </c>
      <c r="Y1043" t="s">
        <v>42</v>
      </c>
      <c r="Z1043" t="s">
        <v>39</v>
      </c>
      <c r="AA1043">
        <v>20130000</v>
      </c>
      <c r="AD1043" t="s">
        <v>40</v>
      </c>
    </row>
    <row r="1044" spans="1:30">
      <c r="A1044">
        <f t="shared" si="48"/>
        <v>20140000</v>
      </c>
      <c r="B1044" t="str">
        <f t="shared" si="49"/>
        <v>England92445Persons18-64 yrs</v>
      </c>
      <c r="C1044" t="str">
        <f t="shared" si="50"/>
        <v>EnglandSmoking prevalence in adults in routine and manual occupations (18-64) - current smokers (APS)2014Persons18-64 yrs</v>
      </c>
      <c r="D1044">
        <v>92445</v>
      </c>
      <c r="E1044" t="s">
        <v>201</v>
      </c>
      <c r="F1044" t="s">
        <v>30</v>
      </c>
      <c r="G1044" t="s">
        <v>31</v>
      </c>
      <c r="H1044" t="s">
        <v>30</v>
      </c>
      <c r="I1044" t="s">
        <v>31</v>
      </c>
      <c r="J1044" t="s">
        <v>31</v>
      </c>
      <c r="K1044" t="s">
        <v>35</v>
      </c>
      <c r="L1044" t="s">
        <v>202</v>
      </c>
      <c r="O1044" t="s">
        <v>194</v>
      </c>
      <c r="P1044">
        <v>29.61</v>
      </c>
      <c r="Q1044">
        <v>29.019400000000001</v>
      </c>
      <c r="R1044">
        <v>30.205200000000001</v>
      </c>
      <c r="Y1044" t="s">
        <v>42</v>
      </c>
      <c r="Z1044" t="s">
        <v>39</v>
      </c>
      <c r="AA1044">
        <v>20140000</v>
      </c>
      <c r="AD1044" t="s">
        <v>40</v>
      </c>
    </row>
    <row r="1045" spans="1:30">
      <c r="A1045">
        <f t="shared" si="48"/>
        <v>20150000</v>
      </c>
      <c r="B1045" t="str">
        <f t="shared" si="49"/>
        <v>England92445Persons18-64 yrs</v>
      </c>
      <c r="C1045" t="str">
        <f t="shared" si="50"/>
        <v>EnglandSmoking prevalence in adults in routine and manual occupations (18-64) - current smokers (APS)2015Persons18-64 yrs</v>
      </c>
      <c r="D1045">
        <v>92445</v>
      </c>
      <c r="E1045" t="s">
        <v>201</v>
      </c>
      <c r="F1045" t="s">
        <v>30</v>
      </c>
      <c r="G1045" t="s">
        <v>31</v>
      </c>
      <c r="H1045" t="s">
        <v>30</v>
      </c>
      <c r="I1045" t="s">
        <v>31</v>
      </c>
      <c r="J1045" t="s">
        <v>31</v>
      </c>
      <c r="K1045" t="s">
        <v>35</v>
      </c>
      <c r="L1045" t="s">
        <v>202</v>
      </c>
      <c r="O1045" t="s">
        <v>195</v>
      </c>
      <c r="P1045">
        <v>28.06</v>
      </c>
      <c r="Q1045">
        <v>27.465123999999999</v>
      </c>
      <c r="R1045">
        <v>28.663076</v>
      </c>
      <c r="Y1045" t="s">
        <v>42</v>
      </c>
      <c r="Z1045" t="s">
        <v>39</v>
      </c>
      <c r="AA1045">
        <v>20150000</v>
      </c>
      <c r="AD1045" t="s">
        <v>40</v>
      </c>
    </row>
    <row r="1046" spans="1:30">
      <c r="A1046">
        <f t="shared" si="48"/>
        <v>20160000</v>
      </c>
      <c r="B1046" t="str">
        <f t="shared" si="49"/>
        <v>England92445Persons18-64 yrs</v>
      </c>
      <c r="C1046" t="str">
        <f t="shared" si="50"/>
        <v>EnglandSmoking prevalence in adults in routine and manual occupations (18-64) - current smokers (APS)2016Persons18-64 yrs</v>
      </c>
      <c r="D1046">
        <v>92445</v>
      </c>
      <c r="E1046" t="s">
        <v>201</v>
      </c>
      <c r="F1046" t="s">
        <v>30</v>
      </c>
      <c r="G1046" t="s">
        <v>31</v>
      </c>
      <c r="H1046" t="s">
        <v>30</v>
      </c>
      <c r="I1046" t="s">
        <v>31</v>
      </c>
      <c r="J1046" t="s">
        <v>31</v>
      </c>
      <c r="K1046" t="s">
        <v>35</v>
      </c>
      <c r="L1046" t="s">
        <v>202</v>
      </c>
      <c r="O1046" t="s">
        <v>196</v>
      </c>
      <c r="P1046">
        <v>26.55</v>
      </c>
      <c r="Q1046">
        <v>25.933935999999999</v>
      </c>
      <c r="R1046">
        <v>27.162464</v>
      </c>
      <c r="Y1046" t="s">
        <v>42</v>
      </c>
      <c r="Z1046" t="s">
        <v>39</v>
      </c>
      <c r="AA1046">
        <v>20160000</v>
      </c>
      <c r="AD1046" t="s">
        <v>40</v>
      </c>
    </row>
    <row r="1047" spans="1:30">
      <c r="A1047">
        <f t="shared" si="48"/>
        <v>20170000</v>
      </c>
      <c r="B1047" t="str">
        <f t="shared" si="49"/>
        <v>England92445Persons18-64 yrs</v>
      </c>
      <c r="C1047" t="str">
        <f t="shared" si="50"/>
        <v>EnglandSmoking prevalence in adults in routine and manual occupations (18-64) - current smokers (APS)2017Persons18-64 yrs</v>
      </c>
      <c r="D1047">
        <v>92445</v>
      </c>
      <c r="E1047" t="s">
        <v>201</v>
      </c>
      <c r="F1047" t="s">
        <v>30</v>
      </c>
      <c r="G1047" t="s">
        <v>31</v>
      </c>
      <c r="H1047" t="s">
        <v>30</v>
      </c>
      <c r="I1047" t="s">
        <v>31</v>
      </c>
      <c r="J1047" t="s">
        <v>31</v>
      </c>
      <c r="K1047" t="s">
        <v>35</v>
      </c>
      <c r="L1047" t="s">
        <v>202</v>
      </c>
      <c r="O1047" t="s">
        <v>164</v>
      </c>
      <c r="P1047">
        <v>25.72</v>
      </c>
      <c r="Q1047">
        <v>25.091868000000002</v>
      </c>
      <c r="R1047">
        <v>26.352931999999999</v>
      </c>
      <c r="Y1047" t="s">
        <v>42</v>
      </c>
      <c r="Z1047" t="s">
        <v>39</v>
      </c>
      <c r="AA1047">
        <v>20170000</v>
      </c>
      <c r="AD1047" t="s">
        <v>40</v>
      </c>
    </row>
    <row r="1048" spans="1:30">
      <c r="A1048">
        <f t="shared" si="48"/>
        <v>20180000</v>
      </c>
      <c r="B1048" t="str">
        <f t="shared" si="49"/>
        <v>England92445Persons18-64 yrs</v>
      </c>
      <c r="C1048" t="str">
        <f t="shared" si="50"/>
        <v>EnglandSmoking prevalence in adults in routine and manual occupations (18-64) - current smokers (APS)2018Persons18-64 yrs</v>
      </c>
      <c r="D1048">
        <v>92445</v>
      </c>
      <c r="E1048" t="s">
        <v>201</v>
      </c>
      <c r="F1048" t="s">
        <v>30</v>
      </c>
      <c r="G1048" t="s">
        <v>31</v>
      </c>
      <c r="H1048" t="s">
        <v>30</v>
      </c>
      <c r="I1048" t="s">
        <v>31</v>
      </c>
      <c r="J1048" t="s">
        <v>31</v>
      </c>
      <c r="K1048" t="s">
        <v>35</v>
      </c>
      <c r="L1048" t="s">
        <v>202</v>
      </c>
      <c r="O1048" t="s">
        <v>165</v>
      </c>
      <c r="P1048">
        <v>25.4</v>
      </c>
      <c r="Q1048">
        <v>24.766667999999999</v>
      </c>
      <c r="R1048">
        <v>26.027732</v>
      </c>
      <c r="Y1048" t="s">
        <v>42</v>
      </c>
      <c r="Z1048" t="s">
        <v>39</v>
      </c>
      <c r="AA1048">
        <v>20180000</v>
      </c>
      <c r="AD1048" t="s">
        <v>40</v>
      </c>
    </row>
    <row r="1049" spans="1:30">
      <c r="A1049">
        <f t="shared" si="48"/>
        <v>20190000</v>
      </c>
      <c r="B1049" t="str">
        <f t="shared" si="49"/>
        <v>England92445Persons18-64 yrs</v>
      </c>
      <c r="C1049" t="str">
        <f t="shared" si="50"/>
        <v>EnglandSmoking prevalence in adults in routine and manual occupations (18-64) - current smokers (APS)2019Persons18-64 yrs</v>
      </c>
      <c r="D1049">
        <v>92445</v>
      </c>
      <c r="E1049" t="s">
        <v>201</v>
      </c>
      <c r="F1049" t="s">
        <v>30</v>
      </c>
      <c r="G1049" t="s">
        <v>31</v>
      </c>
      <c r="H1049" t="s">
        <v>30</v>
      </c>
      <c r="I1049" t="s">
        <v>31</v>
      </c>
      <c r="J1049" t="s">
        <v>31</v>
      </c>
      <c r="K1049" t="s">
        <v>35</v>
      </c>
      <c r="L1049" t="s">
        <v>202</v>
      </c>
      <c r="O1049" t="s">
        <v>166</v>
      </c>
      <c r="P1049">
        <v>24.54</v>
      </c>
      <c r="Q1049">
        <v>23.898386583473599</v>
      </c>
      <c r="R1049">
        <v>25.1856317700246</v>
      </c>
      <c r="Y1049" t="s">
        <v>42</v>
      </c>
      <c r="Z1049" t="s">
        <v>39</v>
      </c>
      <c r="AA1049">
        <v>20190000</v>
      </c>
      <c r="AD1049" t="s">
        <v>40</v>
      </c>
    </row>
    <row r="1050" spans="1:30">
      <c r="A1050">
        <f t="shared" si="48"/>
        <v>20200000</v>
      </c>
      <c r="B1050" t="str">
        <f t="shared" si="49"/>
        <v>England92445Persons18-64 yrs</v>
      </c>
      <c r="C1050" t="str">
        <f t="shared" si="50"/>
        <v>EnglandSmoking prevalence in adults in routine and manual occupations (18-64) - current smokers (APS)2020Persons18-64 yrs</v>
      </c>
      <c r="D1050">
        <v>92445</v>
      </c>
      <c r="E1050" t="s">
        <v>201</v>
      </c>
      <c r="F1050" t="s">
        <v>30</v>
      </c>
      <c r="G1050" t="s">
        <v>31</v>
      </c>
      <c r="H1050" t="s">
        <v>30</v>
      </c>
      <c r="I1050" t="s">
        <v>31</v>
      </c>
      <c r="J1050" t="s">
        <v>31</v>
      </c>
      <c r="K1050" t="s">
        <v>35</v>
      </c>
      <c r="L1050" t="s">
        <v>202</v>
      </c>
      <c r="O1050" t="s">
        <v>167</v>
      </c>
      <c r="P1050">
        <v>24.53</v>
      </c>
      <c r="Q1050">
        <v>23.70543966</v>
      </c>
      <c r="R1050">
        <v>25.36083902</v>
      </c>
      <c r="V1050">
        <v>7672222.2149999999</v>
      </c>
      <c r="Y1050" t="s">
        <v>42</v>
      </c>
      <c r="Z1050" t="s">
        <v>39</v>
      </c>
      <c r="AA1050">
        <v>20200000</v>
      </c>
      <c r="AD1050" t="s">
        <v>40</v>
      </c>
    </row>
    <row r="1051" spans="1:30">
      <c r="A1051">
        <f t="shared" si="48"/>
        <v>20210000</v>
      </c>
      <c r="B1051" t="str">
        <f t="shared" si="49"/>
        <v>England92445Persons18-64 yrs</v>
      </c>
      <c r="C1051" t="str">
        <f t="shared" si="50"/>
        <v>EnglandSmoking prevalence in adults in routine and manual occupations (18-64) - current smokers (APS)2021Persons18-64 yrs</v>
      </c>
      <c r="D1051">
        <v>92445</v>
      </c>
      <c r="E1051" t="s">
        <v>201</v>
      </c>
      <c r="F1051" t="s">
        <v>30</v>
      </c>
      <c r="G1051" t="s">
        <v>31</v>
      </c>
      <c r="H1051" t="s">
        <v>30</v>
      </c>
      <c r="I1051" t="s">
        <v>31</v>
      </c>
      <c r="J1051" t="s">
        <v>31</v>
      </c>
      <c r="K1051" t="s">
        <v>35</v>
      </c>
      <c r="L1051" t="s">
        <v>202</v>
      </c>
      <c r="O1051" t="s">
        <v>171</v>
      </c>
      <c r="P1051">
        <v>23.58</v>
      </c>
      <c r="Q1051">
        <v>22.74630118</v>
      </c>
      <c r="R1051">
        <v>24.408287189999999</v>
      </c>
      <c r="V1051">
        <v>7682611.3099999996</v>
      </c>
      <c r="Y1051" t="s">
        <v>42</v>
      </c>
      <c r="Z1051" t="s">
        <v>39</v>
      </c>
      <c r="AA1051">
        <v>20210000</v>
      </c>
      <c r="AD1051" t="s">
        <v>40</v>
      </c>
    </row>
    <row r="1052" spans="1:30">
      <c r="A1052">
        <f t="shared" si="48"/>
        <v>20220000</v>
      </c>
      <c r="B1052" t="str">
        <f t="shared" si="49"/>
        <v>England92445Persons18-64 yrs</v>
      </c>
      <c r="C1052" t="str">
        <f t="shared" si="50"/>
        <v>EnglandSmoking prevalence in adults in routine and manual occupations (18-64) - current smokers (APS)2022Persons18-64 yrs</v>
      </c>
      <c r="D1052">
        <v>92445</v>
      </c>
      <c r="E1052" t="s">
        <v>201</v>
      </c>
      <c r="F1052" t="s">
        <v>30</v>
      </c>
      <c r="G1052" t="s">
        <v>31</v>
      </c>
      <c r="H1052" t="s">
        <v>30</v>
      </c>
      <c r="I1052" t="s">
        <v>31</v>
      </c>
      <c r="J1052" t="s">
        <v>31</v>
      </c>
      <c r="K1052" t="s">
        <v>35</v>
      </c>
      <c r="L1052" t="s">
        <v>202</v>
      </c>
      <c r="O1052" t="s">
        <v>174</v>
      </c>
      <c r="P1052">
        <v>22.52</v>
      </c>
      <c r="Q1052">
        <v>21.621562350000001</v>
      </c>
      <c r="R1052">
        <v>23.4232759</v>
      </c>
      <c r="V1052">
        <v>7540440.8849999998</v>
      </c>
      <c r="X1052" t="s">
        <v>136</v>
      </c>
      <c r="Y1052" t="s">
        <v>42</v>
      </c>
      <c r="Z1052" t="s">
        <v>39</v>
      </c>
      <c r="AA1052">
        <v>20220000</v>
      </c>
      <c r="AD1052" t="s">
        <v>40</v>
      </c>
    </row>
    <row r="1053" spans="1:30">
      <c r="A1053">
        <f t="shared" si="48"/>
        <v>20110000</v>
      </c>
      <c r="B1053" t="str">
        <f t="shared" si="49"/>
        <v>London92445Persons18-64 yrs</v>
      </c>
      <c r="C1053" t="str">
        <f t="shared" si="50"/>
        <v>LondonSmoking prevalence in adults in routine and manual occupations (18-64) - current smokers (APS)2011Persons18-64 yrs</v>
      </c>
      <c r="D1053">
        <v>92445</v>
      </c>
      <c r="E1053" t="s">
        <v>201</v>
      </c>
      <c r="F1053" t="s">
        <v>30</v>
      </c>
      <c r="G1053" t="s">
        <v>31</v>
      </c>
      <c r="H1053" t="s">
        <v>56</v>
      </c>
      <c r="I1053" t="s">
        <v>57</v>
      </c>
      <c r="J1053" t="s">
        <v>58</v>
      </c>
      <c r="K1053" t="s">
        <v>35</v>
      </c>
      <c r="L1053" t="s">
        <v>202</v>
      </c>
      <c r="O1053" t="s">
        <v>191</v>
      </c>
      <c r="P1053">
        <v>28.53</v>
      </c>
      <c r="Q1053">
        <v>26.754404000000001</v>
      </c>
      <c r="R1053">
        <v>30.302396000000002</v>
      </c>
      <c r="Y1053" t="s">
        <v>38</v>
      </c>
      <c r="Z1053" t="s">
        <v>39</v>
      </c>
      <c r="AA1053">
        <v>20110000</v>
      </c>
      <c r="AD1053" t="s">
        <v>40</v>
      </c>
    </row>
    <row r="1054" spans="1:30">
      <c r="A1054">
        <f t="shared" si="48"/>
        <v>20120000</v>
      </c>
      <c r="B1054" t="str">
        <f t="shared" si="49"/>
        <v>London92445Persons18-64 yrs</v>
      </c>
      <c r="C1054" t="str">
        <f t="shared" si="50"/>
        <v>LondonSmoking prevalence in adults in routine and manual occupations (18-64) - current smokers (APS)2012Persons18-64 yrs</v>
      </c>
      <c r="D1054">
        <v>92445</v>
      </c>
      <c r="E1054" t="s">
        <v>201</v>
      </c>
      <c r="F1054" t="s">
        <v>30</v>
      </c>
      <c r="G1054" t="s">
        <v>31</v>
      </c>
      <c r="H1054" t="s">
        <v>56</v>
      </c>
      <c r="I1054" t="s">
        <v>57</v>
      </c>
      <c r="J1054" t="s">
        <v>58</v>
      </c>
      <c r="K1054" t="s">
        <v>35</v>
      </c>
      <c r="L1054" t="s">
        <v>202</v>
      </c>
      <c r="O1054" t="s">
        <v>192</v>
      </c>
      <c r="P1054">
        <v>26.77</v>
      </c>
      <c r="Q1054">
        <v>24.941735999999999</v>
      </c>
      <c r="R1054">
        <v>28.600663999999998</v>
      </c>
      <c r="Y1054" t="s">
        <v>38</v>
      </c>
      <c r="Z1054" t="s">
        <v>39</v>
      </c>
      <c r="AA1054">
        <v>20120000</v>
      </c>
      <c r="AD1054" t="s">
        <v>40</v>
      </c>
    </row>
    <row r="1055" spans="1:30">
      <c r="A1055">
        <f t="shared" si="48"/>
        <v>20130000</v>
      </c>
      <c r="B1055" t="str">
        <f t="shared" si="49"/>
        <v>London92445Persons18-64 yrs</v>
      </c>
      <c r="C1055" t="str">
        <f t="shared" si="50"/>
        <v>LondonSmoking prevalence in adults in routine and manual occupations (18-64) - current smokers (APS)2013Persons18-64 yrs</v>
      </c>
      <c r="D1055">
        <v>92445</v>
      </c>
      <c r="E1055" t="s">
        <v>201</v>
      </c>
      <c r="F1055" t="s">
        <v>30</v>
      </c>
      <c r="G1055" t="s">
        <v>31</v>
      </c>
      <c r="H1055" t="s">
        <v>56</v>
      </c>
      <c r="I1055" t="s">
        <v>57</v>
      </c>
      <c r="J1055" t="s">
        <v>58</v>
      </c>
      <c r="K1055" t="s">
        <v>35</v>
      </c>
      <c r="L1055" t="s">
        <v>202</v>
      </c>
      <c r="O1055" t="s">
        <v>193</v>
      </c>
      <c r="P1055">
        <v>25.67</v>
      </c>
      <c r="Q1055">
        <v>23.907927999999998</v>
      </c>
      <c r="R1055">
        <v>27.428871999999998</v>
      </c>
      <c r="Y1055" t="s">
        <v>38</v>
      </c>
      <c r="Z1055" t="s">
        <v>39</v>
      </c>
      <c r="AA1055">
        <v>20130000</v>
      </c>
      <c r="AD1055" t="s">
        <v>40</v>
      </c>
    </row>
    <row r="1056" spans="1:30">
      <c r="A1056">
        <f t="shared" si="48"/>
        <v>20140000</v>
      </c>
      <c r="B1056" t="str">
        <f t="shared" si="49"/>
        <v>London92445Persons18-64 yrs</v>
      </c>
      <c r="C1056" t="str">
        <f t="shared" si="50"/>
        <v>LondonSmoking prevalence in adults in routine and manual occupations (18-64) - current smokers (APS)2014Persons18-64 yrs</v>
      </c>
      <c r="D1056">
        <v>92445</v>
      </c>
      <c r="E1056" t="s">
        <v>201</v>
      </c>
      <c r="F1056" t="s">
        <v>30</v>
      </c>
      <c r="G1056" t="s">
        <v>31</v>
      </c>
      <c r="H1056" t="s">
        <v>56</v>
      </c>
      <c r="I1056" t="s">
        <v>57</v>
      </c>
      <c r="J1056" t="s">
        <v>58</v>
      </c>
      <c r="K1056" t="s">
        <v>35</v>
      </c>
      <c r="L1056" t="s">
        <v>202</v>
      </c>
      <c r="O1056" t="s">
        <v>194</v>
      </c>
      <c r="P1056">
        <v>26.01</v>
      </c>
      <c r="Q1056">
        <v>24.145499999999998</v>
      </c>
      <c r="R1056">
        <v>27.879300000000001</v>
      </c>
      <c r="Y1056" t="s">
        <v>38</v>
      </c>
      <c r="Z1056" t="s">
        <v>39</v>
      </c>
      <c r="AA1056">
        <v>20140000</v>
      </c>
      <c r="AD1056" t="s">
        <v>40</v>
      </c>
    </row>
    <row r="1057" spans="1:30">
      <c r="A1057">
        <f t="shared" si="48"/>
        <v>20150000</v>
      </c>
      <c r="B1057" t="str">
        <f t="shared" si="49"/>
        <v>London92445Persons18-64 yrs</v>
      </c>
      <c r="C1057" t="str">
        <f t="shared" si="50"/>
        <v>LondonSmoking prevalence in adults in routine and manual occupations (18-64) - current smokers (APS)2015Persons18-64 yrs</v>
      </c>
      <c r="D1057">
        <v>92445</v>
      </c>
      <c r="E1057" t="s">
        <v>201</v>
      </c>
      <c r="F1057" t="s">
        <v>30</v>
      </c>
      <c r="G1057" t="s">
        <v>31</v>
      </c>
      <c r="H1057" t="s">
        <v>56</v>
      </c>
      <c r="I1057" t="s">
        <v>57</v>
      </c>
      <c r="J1057" t="s">
        <v>58</v>
      </c>
      <c r="K1057" t="s">
        <v>35</v>
      </c>
      <c r="L1057" t="s">
        <v>202</v>
      </c>
      <c r="O1057" t="s">
        <v>195</v>
      </c>
      <c r="P1057">
        <v>25.21</v>
      </c>
      <c r="Q1057">
        <v>23.458532000000002</v>
      </c>
      <c r="R1057">
        <v>26.960267999999999</v>
      </c>
      <c r="Y1057" t="s">
        <v>38</v>
      </c>
      <c r="Z1057" t="s">
        <v>39</v>
      </c>
      <c r="AA1057">
        <v>20150000</v>
      </c>
      <c r="AD1057" t="s">
        <v>40</v>
      </c>
    </row>
    <row r="1058" spans="1:30">
      <c r="A1058">
        <f t="shared" si="48"/>
        <v>20160000</v>
      </c>
      <c r="B1058" t="str">
        <f t="shared" si="49"/>
        <v>London92445Persons18-64 yrs</v>
      </c>
      <c r="C1058" t="str">
        <f t="shared" si="50"/>
        <v>LondonSmoking prevalence in adults in routine and manual occupations (18-64) - current smokers (APS)2016Persons18-64 yrs</v>
      </c>
      <c r="D1058">
        <v>92445</v>
      </c>
      <c r="E1058" t="s">
        <v>201</v>
      </c>
      <c r="F1058" t="s">
        <v>30</v>
      </c>
      <c r="G1058" t="s">
        <v>31</v>
      </c>
      <c r="H1058" t="s">
        <v>56</v>
      </c>
      <c r="I1058" t="s">
        <v>57</v>
      </c>
      <c r="J1058" t="s">
        <v>58</v>
      </c>
      <c r="K1058" t="s">
        <v>35</v>
      </c>
      <c r="L1058" t="s">
        <v>202</v>
      </c>
      <c r="O1058" t="s">
        <v>196</v>
      </c>
      <c r="P1058">
        <v>23.93</v>
      </c>
      <c r="Q1058">
        <v>22.089507999999999</v>
      </c>
      <c r="R1058">
        <v>25.775092000000001</v>
      </c>
      <c r="Y1058" t="s">
        <v>38</v>
      </c>
      <c r="Z1058" t="s">
        <v>39</v>
      </c>
      <c r="AA1058">
        <v>20160000</v>
      </c>
      <c r="AD1058" t="s">
        <v>40</v>
      </c>
    </row>
    <row r="1059" spans="1:30">
      <c r="A1059">
        <f t="shared" si="48"/>
        <v>20170000</v>
      </c>
      <c r="B1059" t="str">
        <f t="shared" si="49"/>
        <v>London92445Persons18-64 yrs</v>
      </c>
      <c r="C1059" t="str">
        <f t="shared" si="50"/>
        <v>LondonSmoking prevalence in adults in routine and manual occupations (18-64) - current smokers (APS)2017Persons18-64 yrs</v>
      </c>
      <c r="D1059">
        <v>92445</v>
      </c>
      <c r="E1059" t="s">
        <v>201</v>
      </c>
      <c r="F1059" t="s">
        <v>30</v>
      </c>
      <c r="G1059" t="s">
        <v>31</v>
      </c>
      <c r="H1059" t="s">
        <v>56</v>
      </c>
      <c r="I1059" t="s">
        <v>57</v>
      </c>
      <c r="J1059" t="s">
        <v>58</v>
      </c>
      <c r="K1059" t="s">
        <v>35</v>
      </c>
      <c r="L1059" t="s">
        <v>202</v>
      </c>
      <c r="O1059" t="s">
        <v>164</v>
      </c>
      <c r="P1059">
        <v>24.69</v>
      </c>
      <c r="Q1059">
        <v>22.572372000000001</v>
      </c>
      <c r="R1059">
        <v>26.813027999999999</v>
      </c>
      <c r="Y1059" t="s">
        <v>42</v>
      </c>
      <c r="Z1059" t="s">
        <v>39</v>
      </c>
      <c r="AA1059">
        <v>20170000</v>
      </c>
      <c r="AD1059" t="s">
        <v>40</v>
      </c>
    </row>
    <row r="1060" spans="1:30">
      <c r="A1060">
        <f t="shared" si="48"/>
        <v>20180000</v>
      </c>
      <c r="B1060" t="str">
        <f t="shared" si="49"/>
        <v>London92445Persons18-64 yrs</v>
      </c>
      <c r="C1060" t="str">
        <f t="shared" si="50"/>
        <v>LondonSmoking prevalence in adults in routine and manual occupations (18-64) - current smokers (APS)2018Persons18-64 yrs</v>
      </c>
      <c r="D1060">
        <v>92445</v>
      </c>
      <c r="E1060" t="s">
        <v>201</v>
      </c>
      <c r="F1060" t="s">
        <v>30</v>
      </c>
      <c r="G1060" t="s">
        <v>31</v>
      </c>
      <c r="H1060" t="s">
        <v>56</v>
      </c>
      <c r="I1060" t="s">
        <v>57</v>
      </c>
      <c r="J1060" t="s">
        <v>58</v>
      </c>
      <c r="K1060" t="s">
        <v>35</v>
      </c>
      <c r="L1060" t="s">
        <v>202</v>
      </c>
      <c r="O1060" t="s">
        <v>165</v>
      </c>
      <c r="P1060">
        <v>23.64</v>
      </c>
      <c r="Q1060">
        <v>21.672436000000001</v>
      </c>
      <c r="R1060">
        <v>25.605764000000001</v>
      </c>
      <c r="Y1060" t="s">
        <v>42</v>
      </c>
      <c r="Z1060" t="s">
        <v>39</v>
      </c>
      <c r="AA1060">
        <v>20180000</v>
      </c>
      <c r="AD1060" t="s">
        <v>40</v>
      </c>
    </row>
    <row r="1061" spans="1:30">
      <c r="A1061">
        <f t="shared" si="48"/>
        <v>20190000</v>
      </c>
      <c r="B1061" t="str">
        <f t="shared" si="49"/>
        <v>London92445Persons18-64 yrs</v>
      </c>
      <c r="C1061" t="str">
        <f t="shared" si="50"/>
        <v>LondonSmoking prevalence in adults in routine and manual occupations (18-64) - current smokers (APS)2019Persons18-64 yrs</v>
      </c>
      <c r="D1061">
        <v>92445</v>
      </c>
      <c r="E1061" t="s">
        <v>201</v>
      </c>
      <c r="F1061" t="s">
        <v>30</v>
      </c>
      <c r="G1061" t="s">
        <v>31</v>
      </c>
      <c r="H1061" t="s">
        <v>56</v>
      </c>
      <c r="I1061" t="s">
        <v>57</v>
      </c>
      <c r="J1061" t="s">
        <v>58</v>
      </c>
      <c r="K1061" t="s">
        <v>35</v>
      </c>
      <c r="L1061" t="s">
        <v>202</v>
      </c>
      <c r="O1061" t="s">
        <v>166</v>
      </c>
      <c r="P1061">
        <v>20.75</v>
      </c>
      <c r="Q1061">
        <v>18.735708005623401</v>
      </c>
      <c r="R1061">
        <v>22.759619872666001</v>
      </c>
      <c r="Y1061" t="s">
        <v>38</v>
      </c>
      <c r="Z1061" t="s">
        <v>39</v>
      </c>
      <c r="AA1061">
        <v>20190000</v>
      </c>
      <c r="AD1061" t="s">
        <v>40</v>
      </c>
    </row>
    <row r="1062" spans="1:30">
      <c r="A1062">
        <f t="shared" si="48"/>
        <v>20200000</v>
      </c>
      <c r="B1062" t="str">
        <f t="shared" si="49"/>
        <v>London92445Persons18-64 yrs</v>
      </c>
      <c r="C1062" t="str">
        <f t="shared" si="50"/>
        <v>LondonSmoking prevalence in adults in routine and manual occupations (18-64) - current smokers (APS)2020Persons18-64 yrs</v>
      </c>
      <c r="D1062">
        <v>92445</v>
      </c>
      <c r="E1062" t="s">
        <v>201</v>
      </c>
      <c r="F1062" t="s">
        <v>30</v>
      </c>
      <c r="G1062" t="s">
        <v>31</v>
      </c>
      <c r="H1062" t="s">
        <v>56</v>
      </c>
      <c r="I1062" t="s">
        <v>57</v>
      </c>
      <c r="J1062" t="s">
        <v>58</v>
      </c>
      <c r="K1062" t="s">
        <v>35</v>
      </c>
      <c r="L1062" t="s">
        <v>202</v>
      </c>
      <c r="O1062" t="s">
        <v>167</v>
      </c>
      <c r="P1062">
        <v>21.91</v>
      </c>
      <c r="Q1062">
        <v>19.01878245</v>
      </c>
      <c r="R1062">
        <v>24.793563509999998</v>
      </c>
      <c r="V1062">
        <v>936041.97490000003</v>
      </c>
      <c r="Y1062" t="s">
        <v>42</v>
      </c>
      <c r="Z1062" t="s">
        <v>39</v>
      </c>
      <c r="AA1062">
        <v>20200000</v>
      </c>
      <c r="AD1062" t="s">
        <v>40</v>
      </c>
    </row>
    <row r="1063" spans="1:30">
      <c r="A1063">
        <f t="shared" si="48"/>
        <v>20210000</v>
      </c>
      <c r="B1063" t="str">
        <f t="shared" si="49"/>
        <v>London92445Persons18-64 yrs</v>
      </c>
      <c r="C1063" t="str">
        <f t="shared" si="50"/>
        <v>LondonSmoking prevalence in adults in routine and manual occupations (18-64) - current smokers (APS)2021Persons18-64 yrs</v>
      </c>
      <c r="D1063">
        <v>92445</v>
      </c>
      <c r="E1063" t="s">
        <v>201</v>
      </c>
      <c r="F1063" t="s">
        <v>30</v>
      </c>
      <c r="G1063" t="s">
        <v>31</v>
      </c>
      <c r="H1063" t="s">
        <v>56</v>
      </c>
      <c r="I1063" t="s">
        <v>57</v>
      </c>
      <c r="J1063" t="s">
        <v>58</v>
      </c>
      <c r="K1063" t="s">
        <v>35</v>
      </c>
      <c r="L1063" t="s">
        <v>202</v>
      </c>
      <c r="O1063" t="s">
        <v>171</v>
      </c>
      <c r="P1063">
        <v>19.21</v>
      </c>
      <c r="Q1063">
        <v>16.491532790000001</v>
      </c>
      <c r="R1063">
        <v>21.934718100000001</v>
      </c>
      <c r="V1063">
        <v>853508.4179</v>
      </c>
      <c r="Y1063" t="s">
        <v>38</v>
      </c>
      <c r="Z1063" t="s">
        <v>39</v>
      </c>
      <c r="AA1063">
        <v>20210000</v>
      </c>
      <c r="AD1063" t="s">
        <v>40</v>
      </c>
    </row>
    <row r="1064" spans="1:30">
      <c r="A1064">
        <f t="shared" si="48"/>
        <v>20220000</v>
      </c>
      <c r="B1064" t="str">
        <f t="shared" si="49"/>
        <v>London92445Persons18-64 yrs</v>
      </c>
      <c r="C1064" t="str">
        <f t="shared" si="50"/>
        <v>LondonSmoking prevalence in adults in routine and manual occupations (18-64) - current smokers (APS)2022Persons18-64 yrs</v>
      </c>
      <c r="D1064">
        <v>92445</v>
      </c>
      <c r="E1064" t="s">
        <v>201</v>
      </c>
      <c r="F1064" t="s">
        <v>30</v>
      </c>
      <c r="G1064" t="s">
        <v>31</v>
      </c>
      <c r="H1064" t="s">
        <v>56</v>
      </c>
      <c r="I1064" t="s">
        <v>57</v>
      </c>
      <c r="J1064" t="s">
        <v>58</v>
      </c>
      <c r="K1064" t="s">
        <v>35</v>
      </c>
      <c r="L1064" t="s">
        <v>202</v>
      </c>
      <c r="O1064" t="s">
        <v>174</v>
      </c>
      <c r="P1064">
        <v>20.22</v>
      </c>
      <c r="Q1064">
        <v>17.11093318</v>
      </c>
      <c r="R1064">
        <v>23.320150529999999</v>
      </c>
      <c r="V1064">
        <v>881920.88809999998</v>
      </c>
      <c r="X1064" t="s">
        <v>136</v>
      </c>
      <c r="Y1064" t="s">
        <v>42</v>
      </c>
      <c r="Z1064" t="s">
        <v>39</v>
      </c>
      <c r="AA1064">
        <v>20220000</v>
      </c>
      <c r="AD1064" t="s">
        <v>40</v>
      </c>
    </row>
    <row r="1065" spans="1:30">
      <c r="A1065">
        <f t="shared" si="48"/>
        <v>20220000</v>
      </c>
      <c r="B1065" t="str">
        <f t="shared" si="49"/>
        <v>Lambeth92445Persons18-64 yrs</v>
      </c>
      <c r="C1065" t="str">
        <f t="shared" si="50"/>
        <v>LambethSmoking prevalence in adults in routine and manual occupations (18-64) - current smokers (APS)2022Persons18-64 yrs</v>
      </c>
      <c r="D1065">
        <v>92445</v>
      </c>
      <c r="E1065" t="s">
        <v>201</v>
      </c>
      <c r="F1065" t="s">
        <v>30</v>
      </c>
      <c r="G1065" t="s">
        <v>31</v>
      </c>
      <c r="H1065" t="s">
        <v>91</v>
      </c>
      <c r="I1065" t="s">
        <v>92</v>
      </c>
      <c r="J1065" t="s">
        <v>34</v>
      </c>
      <c r="K1065" t="s">
        <v>35</v>
      </c>
      <c r="L1065" t="s">
        <v>202</v>
      </c>
      <c r="O1065">
        <v>2022</v>
      </c>
      <c r="P1065">
        <v>34.242511450000002</v>
      </c>
      <c r="Q1065">
        <v>10.59255907</v>
      </c>
      <c r="R1065">
        <v>57.892463820000003</v>
      </c>
      <c r="V1065">
        <v>31687.53933</v>
      </c>
      <c r="X1065" t="s">
        <v>136</v>
      </c>
      <c r="Y1065" t="s">
        <v>42</v>
      </c>
      <c r="Z1065" t="s">
        <v>39</v>
      </c>
      <c r="AA1065">
        <v>20220000</v>
      </c>
      <c r="AD1065" t="s">
        <v>40</v>
      </c>
    </row>
    <row r="1066" spans="1:30">
      <c r="A1066">
        <f t="shared" si="48"/>
        <v>20220000</v>
      </c>
      <c r="B1066" t="str">
        <f t="shared" si="49"/>
        <v>Tower Hamlets92445Persons18-64 yrs</v>
      </c>
      <c r="C1066" t="str">
        <f t="shared" si="50"/>
        <v>Tower HamletsSmoking prevalence in adults in routine and manual occupations (18-64) - current smokers (APS)2022Persons18-64 yrs</v>
      </c>
      <c r="D1066">
        <v>92445</v>
      </c>
      <c r="E1066" t="s">
        <v>201</v>
      </c>
      <c r="F1066" t="s">
        <v>30</v>
      </c>
      <c r="G1066" t="s">
        <v>31</v>
      </c>
      <c r="H1066" t="s">
        <v>104</v>
      </c>
      <c r="I1066" t="s">
        <v>105</v>
      </c>
      <c r="J1066" t="s">
        <v>34</v>
      </c>
      <c r="K1066" t="s">
        <v>35</v>
      </c>
      <c r="L1066" t="s">
        <v>202</v>
      </c>
      <c r="O1066">
        <v>2022</v>
      </c>
      <c r="P1066">
        <v>34.217757970000001</v>
      </c>
      <c r="Q1066">
        <v>15.034437560000001</v>
      </c>
      <c r="R1066">
        <v>53.401078390000002</v>
      </c>
      <c r="V1066">
        <v>27853.117979999999</v>
      </c>
      <c r="X1066" t="s">
        <v>136</v>
      </c>
      <c r="Y1066" t="s">
        <v>42</v>
      </c>
      <c r="Z1066" t="s">
        <v>39</v>
      </c>
      <c r="AA1066">
        <v>20220000</v>
      </c>
      <c r="AD1066" t="s">
        <v>40</v>
      </c>
    </row>
    <row r="1067" spans="1:30">
      <c r="A1067">
        <f t="shared" si="48"/>
        <v>20220000</v>
      </c>
      <c r="B1067" t="str">
        <f t="shared" si="49"/>
        <v>Haringey92445Persons18-64 yrs</v>
      </c>
      <c r="C1067" t="str">
        <f t="shared" si="50"/>
        <v>HaringeySmoking prevalence in adults in routine and manual occupations (18-64) - current smokers (APS)2022Persons18-64 yrs</v>
      </c>
      <c r="D1067">
        <v>92445</v>
      </c>
      <c r="E1067" t="s">
        <v>201</v>
      </c>
      <c r="F1067" t="s">
        <v>30</v>
      </c>
      <c r="G1067" t="s">
        <v>31</v>
      </c>
      <c r="H1067" t="s">
        <v>116</v>
      </c>
      <c r="I1067" t="s">
        <v>117</v>
      </c>
      <c r="J1067" t="s">
        <v>34</v>
      </c>
      <c r="K1067" t="s">
        <v>35</v>
      </c>
      <c r="L1067" t="s">
        <v>202</v>
      </c>
      <c r="O1067">
        <v>2022</v>
      </c>
      <c r="P1067">
        <v>32.91256173</v>
      </c>
      <c r="Q1067">
        <v>10.922810780000001</v>
      </c>
      <c r="R1067">
        <v>54.902312670000001</v>
      </c>
      <c r="V1067">
        <v>25514.890780000002</v>
      </c>
      <c r="X1067" t="s">
        <v>136</v>
      </c>
      <c r="Y1067" t="s">
        <v>42</v>
      </c>
      <c r="Z1067" t="s">
        <v>39</v>
      </c>
      <c r="AA1067">
        <v>20220000</v>
      </c>
      <c r="AD1067" t="s">
        <v>40</v>
      </c>
    </row>
    <row r="1068" spans="1:30">
      <c r="A1068">
        <f t="shared" si="48"/>
        <v>20220000</v>
      </c>
      <c r="B1068" t="str">
        <f t="shared" si="49"/>
        <v>Hounslow92445Persons18-64 yrs</v>
      </c>
      <c r="C1068" t="str">
        <f t="shared" si="50"/>
        <v>HounslowSmoking prevalence in adults in routine and manual occupations (18-64) - current smokers (APS)2022Persons18-64 yrs</v>
      </c>
      <c r="D1068">
        <v>92445</v>
      </c>
      <c r="E1068" t="s">
        <v>201</v>
      </c>
      <c r="F1068" t="s">
        <v>30</v>
      </c>
      <c r="G1068" t="s">
        <v>31</v>
      </c>
      <c r="H1068" t="s">
        <v>59</v>
      </c>
      <c r="I1068" t="s">
        <v>60</v>
      </c>
      <c r="J1068" t="s">
        <v>34</v>
      </c>
      <c r="K1068" t="s">
        <v>35</v>
      </c>
      <c r="L1068" t="s">
        <v>202</v>
      </c>
      <c r="O1068">
        <v>2022</v>
      </c>
      <c r="P1068">
        <v>32.257728440000001</v>
      </c>
      <c r="Q1068">
        <v>13.96627114</v>
      </c>
      <c r="R1068">
        <v>50.549185739999999</v>
      </c>
      <c r="V1068">
        <v>31293.132119999998</v>
      </c>
      <c r="X1068" t="s">
        <v>136</v>
      </c>
      <c r="Y1068" t="s">
        <v>42</v>
      </c>
      <c r="Z1068" t="s">
        <v>39</v>
      </c>
      <c r="AA1068">
        <v>20220000</v>
      </c>
      <c r="AD1068" t="s">
        <v>40</v>
      </c>
    </row>
    <row r="1069" spans="1:30">
      <c r="A1069">
        <f t="shared" si="48"/>
        <v>20220000</v>
      </c>
      <c r="B1069" t="str">
        <f t="shared" si="49"/>
        <v>Westminster92445Persons18-64 yrs</v>
      </c>
      <c r="C1069" t="str">
        <f t="shared" si="50"/>
        <v>WestminsterSmoking prevalence in adults in routine and manual occupations (18-64) - current smokers (APS)2022Persons18-64 yrs</v>
      </c>
      <c r="D1069">
        <v>92445</v>
      </c>
      <c r="E1069" t="s">
        <v>201</v>
      </c>
      <c r="F1069" t="s">
        <v>30</v>
      </c>
      <c r="G1069" t="s">
        <v>31</v>
      </c>
      <c r="H1069" t="s">
        <v>99</v>
      </c>
      <c r="I1069" t="s">
        <v>100</v>
      </c>
      <c r="J1069" t="s">
        <v>34</v>
      </c>
      <c r="K1069" t="s">
        <v>35</v>
      </c>
      <c r="L1069" t="s">
        <v>202</v>
      </c>
      <c r="O1069">
        <v>2022</v>
      </c>
      <c r="P1069">
        <v>31.240468450000002</v>
      </c>
      <c r="Q1069">
        <v>7.2931185029999996</v>
      </c>
      <c r="R1069">
        <v>55.187818389999997</v>
      </c>
      <c r="V1069">
        <v>11702.378280000001</v>
      </c>
      <c r="X1069" t="s">
        <v>136</v>
      </c>
      <c r="Y1069" t="s">
        <v>42</v>
      </c>
      <c r="Z1069" t="s">
        <v>39</v>
      </c>
      <c r="AA1069">
        <v>20220000</v>
      </c>
      <c r="AD1069" t="s">
        <v>40</v>
      </c>
    </row>
    <row r="1070" spans="1:30">
      <c r="A1070">
        <f t="shared" si="48"/>
        <v>20220000</v>
      </c>
      <c r="B1070" t="str">
        <f t="shared" si="49"/>
        <v>Havering92445Persons18-64 yrs</v>
      </c>
      <c r="C1070" t="str">
        <f t="shared" si="50"/>
        <v>HaveringSmoking prevalence in adults in routine and manual occupations (18-64) - current smokers (APS)2022Persons18-64 yrs</v>
      </c>
      <c r="D1070">
        <v>92445</v>
      </c>
      <c r="E1070" t="s">
        <v>201</v>
      </c>
      <c r="F1070" t="s">
        <v>30</v>
      </c>
      <c r="G1070" t="s">
        <v>31</v>
      </c>
      <c r="H1070" t="s">
        <v>118</v>
      </c>
      <c r="I1070" t="s">
        <v>119</v>
      </c>
      <c r="J1070" t="s">
        <v>34</v>
      </c>
      <c r="K1070" t="s">
        <v>35</v>
      </c>
      <c r="L1070" t="s">
        <v>202</v>
      </c>
      <c r="O1070">
        <v>2022</v>
      </c>
      <c r="P1070">
        <v>28.10649274</v>
      </c>
      <c r="Q1070">
        <v>15.06742777</v>
      </c>
      <c r="R1070">
        <v>41.145557719999999</v>
      </c>
      <c r="V1070">
        <v>32612.170829999999</v>
      </c>
      <c r="X1070" t="s">
        <v>136</v>
      </c>
      <c r="Y1070" t="s">
        <v>42</v>
      </c>
      <c r="Z1070" t="s">
        <v>39</v>
      </c>
      <c r="AA1070">
        <v>20220000</v>
      </c>
      <c r="AD1070" t="s">
        <v>40</v>
      </c>
    </row>
    <row r="1071" spans="1:30">
      <c r="A1071">
        <f t="shared" si="48"/>
        <v>20220000</v>
      </c>
      <c r="B1071" t="str">
        <f t="shared" si="49"/>
        <v>Southwark92445Persons18-64 yrs</v>
      </c>
      <c r="C1071" t="str">
        <f t="shared" si="50"/>
        <v>SouthwarkSmoking prevalence in adults in routine and manual occupations (18-64) - current smokers (APS)2022Persons18-64 yrs</v>
      </c>
      <c r="D1071">
        <v>92445</v>
      </c>
      <c r="E1071" t="s">
        <v>201</v>
      </c>
      <c r="F1071" t="s">
        <v>30</v>
      </c>
      <c r="G1071" t="s">
        <v>31</v>
      </c>
      <c r="H1071" t="s">
        <v>95</v>
      </c>
      <c r="I1071" t="s">
        <v>96</v>
      </c>
      <c r="J1071" t="s">
        <v>34</v>
      </c>
      <c r="K1071" t="s">
        <v>35</v>
      </c>
      <c r="L1071" t="s">
        <v>202</v>
      </c>
      <c r="O1071">
        <v>2022</v>
      </c>
      <c r="P1071">
        <v>26.703929200000001</v>
      </c>
      <c r="Q1071">
        <v>8.1840799299999993</v>
      </c>
      <c r="R1071">
        <v>45.223778469999999</v>
      </c>
      <c r="V1071">
        <v>29576.176759999998</v>
      </c>
      <c r="X1071" t="s">
        <v>136</v>
      </c>
      <c r="Y1071" t="s">
        <v>42</v>
      </c>
      <c r="Z1071" t="s">
        <v>39</v>
      </c>
      <c r="AA1071">
        <v>20220000</v>
      </c>
      <c r="AD1071" t="s">
        <v>40</v>
      </c>
    </row>
    <row r="1072" spans="1:30">
      <c r="A1072">
        <f t="shared" si="48"/>
        <v>20220000</v>
      </c>
      <c r="B1072" t="str">
        <f t="shared" si="49"/>
        <v>Kingston92445Persons18-64 yrs</v>
      </c>
      <c r="C1072" t="str">
        <f t="shared" si="50"/>
        <v>KingstonSmoking prevalence in adults in routine and manual occupations (18-64) - current smokers (APS)2022Persons18-64 yrs</v>
      </c>
      <c r="D1072">
        <v>92445</v>
      </c>
      <c r="E1072" t="s">
        <v>201</v>
      </c>
      <c r="F1072" t="s">
        <v>30</v>
      </c>
      <c r="G1072" t="s">
        <v>31</v>
      </c>
      <c r="H1072" t="s">
        <v>82</v>
      </c>
      <c r="I1072" t="s">
        <v>83</v>
      </c>
      <c r="J1072" t="s">
        <v>34</v>
      </c>
      <c r="K1072" t="s">
        <v>35</v>
      </c>
      <c r="L1072" t="s">
        <v>202</v>
      </c>
      <c r="O1072">
        <v>2022</v>
      </c>
      <c r="P1072">
        <v>25.733904760000001</v>
      </c>
      <c r="Q1072">
        <v>0</v>
      </c>
      <c r="R1072">
        <v>57.255365470000001</v>
      </c>
      <c r="V1072">
        <v>9956.3303930000002</v>
      </c>
      <c r="X1072" t="s">
        <v>136</v>
      </c>
      <c r="Y1072" t="s">
        <v>42</v>
      </c>
      <c r="Z1072" t="s">
        <v>39</v>
      </c>
      <c r="AA1072">
        <v>20220000</v>
      </c>
      <c r="AD1072" t="s">
        <v>40</v>
      </c>
    </row>
    <row r="1073" spans="1:30">
      <c r="A1073">
        <f t="shared" si="48"/>
        <v>20220000</v>
      </c>
      <c r="B1073" t="str">
        <f t="shared" si="49"/>
        <v>Wandsworth92445Persons18-64 yrs</v>
      </c>
      <c r="C1073" t="str">
        <f t="shared" si="50"/>
        <v>WandsworthSmoking prevalence in adults in routine and manual occupations (18-64) - current smokers (APS)2022Persons18-64 yrs</v>
      </c>
      <c r="D1073">
        <v>92445</v>
      </c>
      <c r="E1073" t="s">
        <v>201</v>
      </c>
      <c r="F1073" t="s">
        <v>30</v>
      </c>
      <c r="G1073" t="s">
        <v>31</v>
      </c>
      <c r="H1073" t="s">
        <v>76</v>
      </c>
      <c r="I1073" t="s">
        <v>77</v>
      </c>
      <c r="J1073" t="s">
        <v>34</v>
      </c>
      <c r="K1073" t="s">
        <v>35</v>
      </c>
      <c r="L1073" t="s">
        <v>202</v>
      </c>
      <c r="O1073">
        <v>2022</v>
      </c>
      <c r="P1073">
        <v>25.51267305</v>
      </c>
      <c r="Q1073">
        <v>3.361815531</v>
      </c>
      <c r="R1073">
        <v>47.663530569999999</v>
      </c>
      <c r="V1073">
        <v>20297.03541</v>
      </c>
      <c r="X1073" t="s">
        <v>136</v>
      </c>
      <c r="Y1073" t="s">
        <v>42</v>
      </c>
      <c r="Z1073" t="s">
        <v>39</v>
      </c>
      <c r="AA1073">
        <v>20220000</v>
      </c>
      <c r="AD1073" t="s">
        <v>40</v>
      </c>
    </row>
    <row r="1074" spans="1:30">
      <c r="A1074">
        <f t="shared" si="48"/>
        <v>20220000</v>
      </c>
      <c r="B1074" t="str">
        <f t="shared" si="49"/>
        <v>Barnet92445Persons18-64 yrs</v>
      </c>
      <c r="C1074" t="str">
        <f t="shared" si="50"/>
        <v>BarnetSmoking prevalence in adults in routine and manual occupations (18-64) - current smokers (APS)2022Persons18-64 yrs</v>
      </c>
      <c r="D1074">
        <v>92445</v>
      </c>
      <c r="E1074" t="s">
        <v>201</v>
      </c>
      <c r="F1074" t="s">
        <v>30</v>
      </c>
      <c r="G1074" t="s">
        <v>31</v>
      </c>
      <c r="H1074" t="s">
        <v>93</v>
      </c>
      <c r="I1074" t="s">
        <v>94</v>
      </c>
      <c r="J1074" t="s">
        <v>34</v>
      </c>
      <c r="K1074" t="s">
        <v>35</v>
      </c>
      <c r="L1074" t="s">
        <v>202</v>
      </c>
      <c r="O1074">
        <v>2022</v>
      </c>
      <c r="P1074">
        <v>25.105954069999999</v>
      </c>
      <c r="Q1074">
        <v>5.5019267379999999</v>
      </c>
      <c r="R1074">
        <v>44.709981409999997</v>
      </c>
      <c r="V1074">
        <v>25726.287629999999</v>
      </c>
      <c r="X1074" t="s">
        <v>136</v>
      </c>
      <c r="Y1074" t="s">
        <v>42</v>
      </c>
      <c r="Z1074" t="s">
        <v>39</v>
      </c>
      <c r="AA1074">
        <v>20220000</v>
      </c>
      <c r="AD1074" t="s">
        <v>40</v>
      </c>
    </row>
    <row r="1075" spans="1:30">
      <c r="A1075">
        <f t="shared" si="48"/>
        <v>20220000</v>
      </c>
      <c r="B1075" t="str">
        <f t="shared" si="49"/>
        <v>Brent92445Persons18-64 yrs</v>
      </c>
      <c r="C1075" t="str">
        <f t="shared" si="50"/>
        <v>BrentSmoking prevalence in adults in routine and manual occupations (18-64) - current smokers (APS)2022Persons18-64 yrs</v>
      </c>
      <c r="D1075">
        <v>92445</v>
      </c>
      <c r="E1075" t="s">
        <v>201</v>
      </c>
      <c r="F1075" t="s">
        <v>30</v>
      </c>
      <c r="G1075" t="s">
        <v>31</v>
      </c>
      <c r="H1075" t="s">
        <v>68</v>
      </c>
      <c r="I1075" t="s">
        <v>69</v>
      </c>
      <c r="J1075" t="s">
        <v>34</v>
      </c>
      <c r="K1075" t="s">
        <v>35</v>
      </c>
      <c r="L1075" t="s">
        <v>202</v>
      </c>
      <c r="O1075">
        <v>2022</v>
      </c>
      <c r="P1075">
        <v>24.59931276</v>
      </c>
      <c r="Q1075">
        <v>7.3062441460000001</v>
      </c>
      <c r="R1075">
        <v>41.892381380000003</v>
      </c>
      <c r="V1075">
        <v>57278.638160000002</v>
      </c>
      <c r="X1075" t="s">
        <v>136</v>
      </c>
      <c r="Y1075" t="s">
        <v>42</v>
      </c>
      <c r="Z1075" t="s">
        <v>39</v>
      </c>
      <c r="AA1075">
        <v>20220000</v>
      </c>
      <c r="AD1075" t="s">
        <v>40</v>
      </c>
    </row>
    <row r="1076" spans="1:30">
      <c r="A1076">
        <f t="shared" si="48"/>
        <v>20220000</v>
      </c>
      <c r="B1076" t="str">
        <f t="shared" si="49"/>
        <v>Lewisham92445Persons18-64 yrs</v>
      </c>
      <c r="C1076" t="str">
        <f t="shared" si="50"/>
        <v>LewishamSmoking prevalence in adults in routine and manual occupations (18-64) - current smokers (APS)2022Persons18-64 yrs</v>
      </c>
      <c r="D1076">
        <v>92445</v>
      </c>
      <c r="E1076" t="s">
        <v>201</v>
      </c>
      <c r="F1076" t="s">
        <v>30</v>
      </c>
      <c r="G1076" t="s">
        <v>31</v>
      </c>
      <c r="H1076" t="s">
        <v>84</v>
      </c>
      <c r="I1076" t="s">
        <v>85</v>
      </c>
      <c r="J1076" t="s">
        <v>34</v>
      </c>
      <c r="K1076" t="s">
        <v>35</v>
      </c>
      <c r="L1076" t="s">
        <v>202</v>
      </c>
      <c r="O1076">
        <v>2022</v>
      </c>
      <c r="P1076">
        <v>23.993848010000001</v>
      </c>
      <c r="Q1076">
        <v>2.201978553</v>
      </c>
      <c r="R1076">
        <v>45.785717470000002</v>
      </c>
      <c r="V1076">
        <v>17801.97795</v>
      </c>
      <c r="X1076" t="s">
        <v>136</v>
      </c>
      <c r="Y1076" t="s">
        <v>42</v>
      </c>
      <c r="Z1076" t="s">
        <v>39</v>
      </c>
      <c r="AA1076">
        <v>20220000</v>
      </c>
      <c r="AD1076" t="s">
        <v>40</v>
      </c>
    </row>
    <row r="1077" spans="1:30">
      <c r="A1077">
        <f t="shared" si="48"/>
        <v>20220000</v>
      </c>
      <c r="B1077" t="str">
        <f t="shared" si="49"/>
        <v>Merton92445Persons18-64 yrs</v>
      </c>
      <c r="C1077" t="str">
        <f t="shared" si="50"/>
        <v>MertonSmoking prevalence in adults in routine and manual occupations (18-64) - current smokers (APS)2022Persons18-64 yrs</v>
      </c>
      <c r="D1077">
        <v>92445</v>
      </c>
      <c r="E1077" t="s">
        <v>201</v>
      </c>
      <c r="F1077" t="s">
        <v>30</v>
      </c>
      <c r="G1077" t="s">
        <v>31</v>
      </c>
      <c r="H1077" t="s">
        <v>108</v>
      </c>
      <c r="I1077" t="s">
        <v>109</v>
      </c>
      <c r="J1077" t="s">
        <v>34</v>
      </c>
      <c r="K1077" t="s">
        <v>35</v>
      </c>
      <c r="L1077" t="s">
        <v>202</v>
      </c>
      <c r="O1077">
        <v>2022</v>
      </c>
      <c r="P1077">
        <v>22.444986539999999</v>
      </c>
      <c r="Q1077">
        <v>0</v>
      </c>
      <c r="R1077">
        <v>46.823734819999999</v>
      </c>
      <c r="V1077">
        <v>16012.440210000001</v>
      </c>
      <c r="X1077" t="s">
        <v>136</v>
      </c>
      <c r="Y1077" t="s">
        <v>42</v>
      </c>
      <c r="Z1077" t="s">
        <v>39</v>
      </c>
      <c r="AA1077">
        <v>20220000</v>
      </c>
      <c r="AD1077" t="s">
        <v>40</v>
      </c>
    </row>
    <row r="1078" spans="1:30">
      <c r="A1078">
        <f t="shared" si="48"/>
        <v>20220000</v>
      </c>
      <c r="B1078" t="str">
        <f t="shared" si="49"/>
        <v>Enfield92445Persons18-64 yrs</v>
      </c>
      <c r="C1078" t="str">
        <f t="shared" si="50"/>
        <v>EnfieldSmoking prevalence in adults in routine and manual occupations (18-64) - current smokers (APS)2022Persons18-64 yrs</v>
      </c>
      <c r="D1078">
        <v>92445</v>
      </c>
      <c r="E1078" t="s">
        <v>201</v>
      </c>
      <c r="F1078" t="s">
        <v>30</v>
      </c>
      <c r="G1078" t="s">
        <v>31</v>
      </c>
      <c r="H1078" t="s">
        <v>120</v>
      </c>
      <c r="I1078" t="s">
        <v>121</v>
      </c>
      <c r="J1078" t="s">
        <v>34</v>
      </c>
      <c r="K1078" t="s">
        <v>35</v>
      </c>
      <c r="L1078" t="s">
        <v>202</v>
      </c>
      <c r="O1078">
        <v>2022</v>
      </c>
      <c r="P1078">
        <v>21.820740140000002</v>
      </c>
      <c r="Q1078">
        <v>6.2108632129999997</v>
      </c>
      <c r="R1078">
        <v>37.430617079999998</v>
      </c>
      <c r="V1078">
        <v>46343.328509999999</v>
      </c>
      <c r="X1078" t="s">
        <v>136</v>
      </c>
      <c r="Y1078" t="s">
        <v>42</v>
      </c>
      <c r="Z1078" t="s">
        <v>39</v>
      </c>
      <c r="AA1078">
        <v>20220000</v>
      </c>
      <c r="AD1078" t="s">
        <v>40</v>
      </c>
    </row>
    <row r="1079" spans="1:30">
      <c r="A1079">
        <f t="shared" si="48"/>
        <v>20220000</v>
      </c>
      <c r="B1079" t="str">
        <f t="shared" si="49"/>
        <v>Barking and Dagenham92445Persons18-64 yrs</v>
      </c>
      <c r="C1079" t="str">
        <f t="shared" si="50"/>
        <v>Barking and DagenhamSmoking prevalence in adults in routine and manual occupations (18-64) - current smokers (APS)2022Persons18-64 yrs</v>
      </c>
      <c r="D1079">
        <v>92445</v>
      </c>
      <c r="E1079" t="s">
        <v>201</v>
      </c>
      <c r="F1079" t="s">
        <v>30</v>
      </c>
      <c r="G1079" t="s">
        <v>31</v>
      </c>
      <c r="H1079" t="s">
        <v>106</v>
      </c>
      <c r="I1079" t="s">
        <v>107</v>
      </c>
      <c r="J1079" t="s">
        <v>34</v>
      </c>
      <c r="K1079" t="s">
        <v>35</v>
      </c>
      <c r="L1079" t="s">
        <v>202</v>
      </c>
      <c r="O1079">
        <v>2022</v>
      </c>
      <c r="P1079">
        <v>21.771345849999999</v>
      </c>
      <c r="Q1079">
        <v>8.5396750749999999</v>
      </c>
      <c r="R1079">
        <v>35.003016619999997</v>
      </c>
      <c r="V1079">
        <v>37103.991779999997</v>
      </c>
      <c r="X1079" t="s">
        <v>136</v>
      </c>
      <c r="Y1079" t="s">
        <v>42</v>
      </c>
      <c r="Z1079" t="s">
        <v>39</v>
      </c>
      <c r="AA1079">
        <v>20220000</v>
      </c>
      <c r="AD1079" t="s">
        <v>40</v>
      </c>
    </row>
    <row r="1080" spans="1:30">
      <c r="A1080">
        <f t="shared" si="48"/>
        <v>20220000</v>
      </c>
      <c r="B1080" t="str">
        <f t="shared" si="49"/>
        <v>Hackney92445Persons18-64 yrs</v>
      </c>
      <c r="C1080" t="str">
        <f t="shared" si="50"/>
        <v>HackneySmoking prevalence in adults in routine and manual occupations (18-64) - current smokers (APS)2022Persons18-64 yrs</v>
      </c>
      <c r="D1080">
        <v>92445</v>
      </c>
      <c r="E1080" t="s">
        <v>201</v>
      </c>
      <c r="F1080" t="s">
        <v>30</v>
      </c>
      <c r="G1080" t="s">
        <v>31</v>
      </c>
      <c r="H1080" t="s">
        <v>101</v>
      </c>
      <c r="I1080" t="s">
        <v>102</v>
      </c>
      <c r="J1080" t="s">
        <v>34</v>
      </c>
      <c r="K1080" t="s">
        <v>35</v>
      </c>
      <c r="L1080" t="s">
        <v>202</v>
      </c>
      <c r="O1080">
        <v>2022</v>
      </c>
      <c r="P1080">
        <v>19.632778550000001</v>
      </c>
      <c r="Q1080">
        <v>0</v>
      </c>
      <c r="R1080">
        <v>40.128068460000001</v>
      </c>
      <c r="V1080">
        <v>38136.689169999998</v>
      </c>
      <c r="X1080" t="s">
        <v>136</v>
      </c>
      <c r="Y1080" t="s">
        <v>42</v>
      </c>
      <c r="Z1080" t="s">
        <v>39</v>
      </c>
      <c r="AA1080">
        <v>20220000</v>
      </c>
      <c r="AD1080" t="s">
        <v>40</v>
      </c>
    </row>
    <row r="1081" spans="1:30">
      <c r="A1081">
        <f t="shared" si="48"/>
        <v>20220000</v>
      </c>
      <c r="B1081" t="str">
        <f t="shared" si="49"/>
        <v>Ealing92445Persons18-64 yrs</v>
      </c>
      <c r="C1081" t="str">
        <f t="shared" si="50"/>
        <v>EalingSmoking prevalence in adults in routine and manual occupations (18-64) - current smokers (APS)2022Persons18-64 yrs</v>
      </c>
      <c r="D1081">
        <v>92445</v>
      </c>
      <c r="E1081" t="s">
        <v>201</v>
      </c>
      <c r="F1081" t="s">
        <v>30</v>
      </c>
      <c r="G1081" t="s">
        <v>31</v>
      </c>
      <c r="H1081" t="s">
        <v>62</v>
      </c>
      <c r="I1081" t="s">
        <v>63</v>
      </c>
      <c r="J1081" t="s">
        <v>34</v>
      </c>
      <c r="K1081" t="s">
        <v>35</v>
      </c>
      <c r="L1081" t="s">
        <v>202</v>
      </c>
      <c r="O1081">
        <v>2022</v>
      </c>
      <c r="P1081">
        <v>19.03373337</v>
      </c>
      <c r="Q1081">
        <v>1.5674990170000001</v>
      </c>
      <c r="R1081">
        <v>36.499967730000002</v>
      </c>
      <c r="V1081">
        <v>31208.266019999999</v>
      </c>
      <c r="X1081" t="s">
        <v>136</v>
      </c>
      <c r="Y1081" t="s">
        <v>42</v>
      </c>
      <c r="Z1081" t="s">
        <v>39</v>
      </c>
      <c r="AA1081">
        <v>20220000</v>
      </c>
      <c r="AD1081" t="s">
        <v>40</v>
      </c>
    </row>
    <row r="1082" spans="1:30">
      <c r="A1082">
        <f t="shared" si="48"/>
        <v>20220000</v>
      </c>
      <c r="B1082" t="str">
        <f t="shared" si="49"/>
        <v>Bromley92445Persons18-64 yrs</v>
      </c>
      <c r="C1082" t="str">
        <f t="shared" si="50"/>
        <v>BromleySmoking prevalence in adults in routine and manual occupations (18-64) - current smokers (APS)2022Persons18-64 yrs</v>
      </c>
      <c r="D1082">
        <v>92445</v>
      </c>
      <c r="E1082" t="s">
        <v>201</v>
      </c>
      <c r="F1082" t="s">
        <v>30</v>
      </c>
      <c r="G1082" t="s">
        <v>31</v>
      </c>
      <c r="H1082" t="s">
        <v>78</v>
      </c>
      <c r="I1082" t="s">
        <v>79</v>
      </c>
      <c r="J1082" t="s">
        <v>34</v>
      </c>
      <c r="K1082" t="s">
        <v>35</v>
      </c>
      <c r="L1082" t="s">
        <v>202</v>
      </c>
      <c r="O1082">
        <v>2022</v>
      </c>
      <c r="P1082">
        <v>18.047371170000002</v>
      </c>
      <c r="Q1082">
        <v>3.0793968</v>
      </c>
      <c r="R1082">
        <v>33.015345539999998</v>
      </c>
      <c r="V1082">
        <v>27645.452130000001</v>
      </c>
      <c r="X1082" t="s">
        <v>136</v>
      </c>
      <c r="Y1082" t="s">
        <v>42</v>
      </c>
      <c r="Z1082" t="s">
        <v>39</v>
      </c>
      <c r="AA1082">
        <v>20220000</v>
      </c>
      <c r="AD1082" t="s">
        <v>40</v>
      </c>
    </row>
    <row r="1083" spans="1:30">
      <c r="A1083">
        <f t="shared" si="48"/>
        <v>20220000</v>
      </c>
      <c r="B1083" t="str">
        <f t="shared" si="49"/>
        <v>Redbridge92445Persons18-64 yrs</v>
      </c>
      <c r="C1083" t="str">
        <f t="shared" si="50"/>
        <v>RedbridgeSmoking prevalence in adults in routine and manual occupations (18-64) - current smokers (APS)2022Persons18-64 yrs</v>
      </c>
      <c r="D1083">
        <v>92445</v>
      </c>
      <c r="E1083" t="s">
        <v>201</v>
      </c>
      <c r="F1083" t="s">
        <v>30</v>
      </c>
      <c r="G1083" t="s">
        <v>31</v>
      </c>
      <c r="H1083" t="s">
        <v>112</v>
      </c>
      <c r="I1083" t="s">
        <v>113</v>
      </c>
      <c r="J1083" t="s">
        <v>34</v>
      </c>
      <c r="K1083" t="s">
        <v>35</v>
      </c>
      <c r="L1083" t="s">
        <v>202</v>
      </c>
      <c r="O1083">
        <v>2022</v>
      </c>
      <c r="P1083">
        <v>17.181336399999999</v>
      </c>
      <c r="Q1083">
        <v>2.4598550559999999</v>
      </c>
      <c r="R1083">
        <v>31.90281774</v>
      </c>
      <c r="V1083">
        <v>33492.359270000001</v>
      </c>
      <c r="X1083" t="s">
        <v>136</v>
      </c>
      <c r="Y1083" t="s">
        <v>42</v>
      </c>
      <c r="Z1083" t="s">
        <v>39</v>
      </c>
      <c r="AA1083">
        <v>20220000</v>
      </c>
      <c r="AD1083" t="s">
        <v>40</v>
      </c>
    </row>
    <row r="1084" spans="1:30">
      <c r="A1084">
        <f t="shared" si="48"/>
        <v>20220000</v>
      </c>
      <c r="B1084" t="str">
        <f t="shared" si="49"/>
        <v>Greenwich92445Persons18-64 yrs</v>
      </c>
      <c r="C1084" t="str">
        <f t="shared" si="50"/>
        <v>GreenwichSmoking prevalence in adults in routine and manual occupations (18-64) - current smokers (APS)2022Persons18-64 yrs</v>
      </c>
      <c r="D1084">
        <v>92445</v>
      </c>
      <c r="E1084" t="s">
        <v>201</v>
      </c>
      <c r="F1084" t="s">
        <v>30</v>
      </c>
      <c r="G1084" t="s">
        <v>31</v>
      </c>
      <c r="H1084" t="s">
        <v>80</v>
      </c>
      <c r="I1084" t="s">
        <v>81</v>
      </c>
      <c r="J1084" t="s">
        <v>34</v>
      </c>
      <c r="K1084" t="s">
        <v>35</v>
      </c>
      <c r="L1084" t="s">
        <v>202</v>
      </c>
      <c r="O1084">
        <v>2022</v>
      </c>
      <c r="P1084">
        <v>17.11702309</v>
      </c>
      <c r="Q1084">
        <v>6.0533457469999998</v>
      </c>
      <c r="R1084">
        <v>28.180700439999999</v>
      </c>
      <c r="V1084">
        <v>37680.7817</v>
      </c>
      <c r="X1084" t="s">
        <v>136</v>
      </c>
      <c r="Y1084" t="s">
        <v>42</v>
      </c>
      <c r="Z1084" t="s">
        <v>39</v>
      </c>
      <c r="AA1084">
        <v>20220000</v>
      </c>
      <c r="AD1084" t="s">
        <v>40</v>
      </c>
    </row>
    <row r="1085" spans="1:30">
      <c r="A1085">
        <f t="shared" si="48"/>
        <v>20220000</v>
      </c>
      <c r="B1085" t="str">
        <f t="shared" si="49"/>
        <v>Harrow92445Persons18-64 yrs</v>
      </c>
      <c r="C1085" t="str">
        <f t="shared" si="50"/>
        <v>HarrowSmoking prevalence in adults in routine and manual occupations (18-64) - current smokers (APS)2022Persons18-64 yrs</v>
      </c>
      <c r="D1085">
        <v>92445</v>
      </c>
      <c r="E1085" t="s">
        <v>201</v>
      </c>
      <c r="F1085" t="s">
        <v>30</v>
      </c>
      <c r="G1085" t="s">
        <v>31</v>
      </c>
      <c r="H1085" t="s">
        <v>64</v>
      </c>
      <c r="I1085" t="s">
        <v>65</v>
      </c>
      <c r="J1085" t="s">
        <v>34</v>
      </c>
      <c r="K1085" t="s">
        <v>35</v>
      </c>
      <c r="L1085" t="s">
        <v>202</v>
      </c>
      <c r="O1085">
        <v>2022</v>
      </c>
      <c r="P1085">
        <v>15.79903584</v>
      </c>
      <c r="Q1085">
        <v>0</v>
      </c>
      <c r="R1085">
        <v>38.080290009999999</v>
      </c>
      <c r="V1085">
        <v>21971.845799999999</v>
      </c>
      <c r="X1085" t="s">
        <v>136</v>
      </c>
      <c r="Y1085" t="s">
        <v>42</v>
      </c>
      <c r="Z1085" t="s">
        <v>39</v>
      </c>
      <c r="AA1085">
        <v>20220000</v>
      </c>
      <c r="AD1085" t="s">
        <v>40</v>
      </c>
    </row>
    <row r="1086" spans="1:30">
      <c r="A1086">
        <f t="shared" si="48"/>
        <v>20220000</v>
      </c>
      <c r="B1086" t="str">
        <f t="shared" si="49"/>
        <v>Waltham Forest92445Persons18-64 yrs</v>
      </c>
      <c r="C1086" t="str">
        <f t="shared" si="50"/>
        <v>Waltham ForestSmoking prevalence in adults in routine and manual occupations (18-64) - current smokers (APS)2022Persons18-64 yrs</v>
      </c>
      <c r="D1086">
        <v>92445</v>
      </c>
      <c r="E1086" t="s">
        <v>201</v>
      </c>
      <c r="F1086" t="s">
        <v>30</v>
      </c>
      <c r="G1086" t="s">
        <v>31</v>
      </c>
      <c r="H1086" t="s">
        <v>114</v>
      </c>
      <c r="I1086" t="s">
        <v>115</v>
      </c>
      <c r="J1086" t="s">
        <v>34</v>
      </c>
      <c r="K1086" t="s">
        <v>35</v>
      </c>
      <c r="L1086" t="s">
        <v>202</v>
      </c>
      <c r="O1086">
        <v>2022</v>
      </c>
      <c r="P1086">
        <v>15.537261040000001</v>
      </c>
      <c r="Q1086">
        <v>3.0459015589999998</v>
      </c>
      <c r="R1086">
        <v>28.028620530000001</v>
      </c>
      <c r="V1086">
        <v>34994.067219999997</v>
      </c>
      <c r="X1086" t="s">
        <v>136</v>
      </c>
      <c r="Y1086" t="s">
        <v>42</v>
      </c>
      <c r="Z1086" t="s">
        <v>39</v>
      </c>
      <c r="AA1086">
        <v>20220000</v>
      </c>
      <c r="AD1086" t="s">
        <v>40</v>
      </c>
    </row>
    <row r="1087" spans="1:30">
      <c r="A1087">
        <f t="shared" si="48"/>
        <v>20220000</v>
      </c>
      <c r="B1087" t="str">
        <f t="shared" si="49"/>
        <v>Richmond92445Persons18-64 yrs</v>
      </c>
      <c r="C1087" t="str">
        <f t="shared" si="50"/>
        <v>RichmondSmoking prevalence in adults in routine and manual occupations (18-64) - current smokers (APS)2022Persons18-64 yrs</v>
      </c>
      <c r="D1087">
        <v>92445</v>
      </c>
      <c r="E1087" t="s">
        <v>201</v>
      </c>
      <c r="F1087" t="s">
        <v>30</v>
      </c>
      <c r="G1087" t="s">
        <v>31</v>
      </c>
      <c r="H1087" t="s">
        <v>32</v>
      </c>
      <c r="I1087" t="s">
        <v>33</v>
      </c>
      <c r="J1087" t="s">
        <v>34</v>
      </c>
      <c r="K1087" t="s">
        <v>35</v>
      </c>
      <c r="L1087" t="s">
        <v>202</v>
      </c>
      <c r="O1087">
        <v>2022</v>
      </c>
      <c r="P1087">
        <v>14.61515294</v>
      </c>
      <c r="Q1087">
        <v>0</v>
      </c>
      <c r="R1087">
        <v>34.729286620000003</v>
      </c>
      <c r="V1087">
        <v>9623.8447209999995</v>
      </c>
      <c r="X1087" t="s">
        <v>136</v>
      </c>
      <c r="Y1087" t="s">
        <v>42</v>
      </c>
      <c r="Z1087" t="s">
        <v>39</v>
      </c>
      <c r="AA1087">
        <v>20220000</v>
      </c>
      <c r="AD1087" t="s">
        <v>40</v>
      </c>
    </row>
    <row r="1088" spans="1:30">
      <c r="A1088">
        <f t="shared" si="48"/>
        <v>20220000</v>
      </c>
      <c r="B1088" t="str">
        <f t="shared" si="49"/>
        <v>Croydon92445Persons18-64 yrs</v>
      </c>
      <c r="C1088" t="str">
        <f t="shared" si="50"/>
        <v>CroydonSmoking prevalence in adults in routine and manual occupations (18-64) - current smokers (APS)2022Persons18-64 yrs</v>
      </c>
      <c r="D1088">
        <v>92445</v>
      </c>
      <c r="E1088" t="s">
        <v>201</v>
      </c>
      <c r="F1088" t="s">
        <v>30</v>
      </c>
      <c r="G1088" t="s">
        <v>31</v>
      </c>
      <c r="H1088" t="s">
        <v>110</v>
      </c>
      <c r="I1088" t="s">
        <v>111</v>
      </c>
      <c r="J1088" t="s">
        <v>34</v>
      </c>
      <c r="K1088" t="s">
        <v>35</v>
      </c>
      <c r="L1088" t="s">
        <v>202</v>
      </c>
      <c r="O1088">
        <v>2022</v>
      </c>
      <c r="P1088">
        <v>14.25497294</v>
      </c>
      <c r="Q1088">
        <v>2.7787670489999998</v>
      </c>
      <c r="R1088">
        <v>25.731178830000001</v>
      </c>
      <c r="V1088">
        <v>36484.256679999999</v>
      </c>
      <c r="X1088" t="s">
        <v>136</v>
      </c>
      <c r="Y1088" t="s">
        <v>42</v>
      </c>
      <c r="Z1088" t="s">
        <v>39</v>
      </c>
      <c r="AA1088">
        <v>20220000</v>
      </c>
      <c r="AD1088" t="s">
        <v>40</v>
      </c>
    </row>
    <row r="1089" spans="1:30">
      <c r="A1089">
        <f t="shared" ref="A1089:A1152" si="51">AA1089</f>
        <v>20220000</v>
      </c>
      <c r="B1089" t="str">
        <f t="shared" si="49"/>
        <v>Islington92445Persons18-64 yrs</v>
      </c>
      <c r="C1089" t="str">
        <f t="shared" si="50"/>
        <v>IslingtonSmoking prevalence in adults in routine and manual occupations (18-64) - current smokers (APS)2022Persons18-64 yrs</v>
      </c>
      <c r="D1089">
        <v>92445</v>
      </c>
      <c r="E1089" t="s">
        <v>201</v>
      </c>
      <c r="F1089" t="s">
        <v>30</v>
      </c>
      <c r="G1089" t="s">
        <v>31</v>
      </c>
      <c r="H1089" t="s">
        <v>74</v>
      </c>
      <c r="I1089" t="s">
        <v>75</v>
      </c>
      <c r="J1089" t="s">
        <v>34</v>
      </c>
      <c r="K1089" t="s">
        <v>35</v>
      </c>
      <c r="L1089" t="s">
        <v>202</v>
      </c>
      <c r="O1089">
        <v>2022</v>
      </c>
      <c r="P1089">
        <v>13.93798043</v>
      </c>
      <c r="Q1089">
        <v>0</v>
      </c>
      <c r="R1089">
        <v>31.470568239999999</v>
      </c>
      <c r="V1089">
        <v>13901.93505</v>
      </c>
      <c r="X1089" t="s">
        <v>136</v>
      </c>
      <c r="Y1089" t="s">
        <v>42</v>
      </c>
      <c r="Z1089" t="s">
        <v>39</v>
      </c>
      <c r="AA1089">
        <v>20220000</v>
      </c>
      <c r="AD1089" t="s">
        <v>40</v>
      </c>
    </row>
    <row r="1090" spans="1:30">
      <c r="A1090">
        <f t="shared" si="51"/>
        <v>20220000</v>
      </c>
      <c r="B1090" t="str">
        <f t="shared" ref="B1090:B1153" si="52">CONCATENATE(I1090,D1090,K1090,L1090)</f>
        <v>Camden92445Persons18-64 yrs</v>
      </c>
      <c r="C1090" t="str">
        <f t="shared" ref="C1090:C1153" si="53">CONCATENATE(I1090,E1090,O1090,K1090,M1090,L1090)</f>
        <v>CamdenSmoking prevalence in adults in routine and manual occupations (18-64) - current smokers (APS)2022Persons18-64 yrs</v>
      </c>
      <c r="D1090">
        <v>92445</v>
      </c>
      <c r="E1090" t="s">
        <v>201</v>
      </c>
      <c r="F1090" t="s">
        <v>30</v>
      </c>
      <c r="G1090" t="s">
        <v>31</v>
      </c>
      <c r="H1090" t="s">
        <v>72</v>
      </c>
      <c r="I1090" t="s">
        <v>73</v>
      </c>
      <c r="J1090" t="s">
        <v>34</v>
      </c>
      <c r="K1090" t="s">
        <v>35</v>
      </c>
      <c r="L1090" t="s">
        <v>202</v>
      </c>
      <c r="O1090">
        <v>2022</v>
      </c>
      <c r="P1090">
        <v>11.55593339</v>
      </c>
      <c r="Q1090">
        <v>0</v>
      </c>
      <c r="R1090">
        <v>24.30446628</v>
      </c>
      <c r="V1090">
        <v>24537.90436</v>
      </c>
      <c r="X1090" t="s">
        <v>136</v>
      </c>
      <c r="Y1090" t="s">
        <v>42</v>
      </c>
      <c r="Z1090" t="s">
        <v>39</v>
      </c>
      <c r="AA1090">
        <v>20220000</v>
      </c>
      <c r="AD1090" t="s">
        <v>40</v>
      </c>
    </row>
    <row r="1091" spans="1:30">
      <c r="A1091">
        <f t="shared" si="51"/>
        <v>20220000</v>
      </c>
      <c r="B1091" t="str">
        <f t="shared" si="52"/>
        <v>Hammersmith and Fulham92445Persons18-64 yrs</v>
      </c>
      <c r="C1091" t="str">
        <f t="shared" si="53"/>
        <v>Hammersmith and FulhamSmoking prevalence in adults in routine and manual occupations (18-64) - current smokers (APS)2022Persons18-64 yrs</v>
      </c>
      <c r="D1091">
        <v>92445</v>
      </c>
      <c r="E1091" t="s">
        <v>201</v>
      </c>
      <c r="F1091" t="s">
        <v>30</v>
      </c>
      <c r="G1091" t="s">
        <v>31</v>
      </c>
      <c r="H1091" t="s">
        <v>66</v>
      </c>
      <c r="I1091" t="s">
        <v>67</v>
      </c>
      <c r="J1091" t="s">
        <v>34</v>
      </c>
      <c r="K1091" t="s">
        <v>35</v>
      </c>
      <c r="L1091" t="s">
        <v>202</v>
      </c>
      <c r="O1091">
        <v>2022</v>
      </c>
      <c r="P1091">
        <v>10.54655541</v>
      </c>
      <c r="Q1091">
        <v>0</v>
      </c>
      <c r="R1091">
        <v>25.244479299999998</v>
      </c>
      <c r="V1091">
        <v>10807.88625</v>
      </c>
      <c r="X1091" t="s">
        <v>136</v>
      </c>
      <c r="Y1091" t="s">
        <v>42</v>
      </c>
      <c r="Z1091" t="s">
        <v>39</v>
      </c>
      <c r="AA1091">
        <v>20220000</v>
      </c>
      <c r="AD1091" t="s">
        <v>40</v>
      </c>
    </row>
    <row r="1092" spans="1:30">
      <c r="A1092">
        <f t="shared" si="51"/>
        <v>20220000</v>
      </c>
      <c r="B1092" t="str">
        <f t="shared" si="52"/>
        <v>Kensington and Chelsea92445Persons18-64 yrs</v>
      </c>
      <c r="C1092" t="str">
        <f t="shared" si="53"/>
        <v>Kensington and ChelseaSmoking prevalence in adults in routine and manual occupations (18-64) - current smokers (APS)2022Persons18-64 yrs</v>
      </c>
      <c r="D1092">
        <v>92445</v>
      </c>
      <c r="E1092" t="s">
        <v>201</v>
      </c>
      <c r="F1092" t="s">
        <v>30</v>
      </c>
      <c r="G1092" t="s">
        <v>31</v>
      </c>
      <c r="H1092" t="s">
        <v>70</v>
      </c>
      <c r="I1092" t="s">
        <v>71</v>
      </c>
      <c r="J1092" t="s">
        <v>34</v>
      </c>
      <c r="K1092" t="s">
        <v>35</v>
      </c>
      <c r="L1092" t="s">
        <v>202</v>
      </c>
      <c r="O1092">
        <v>2022</v>
      </c>
      <c r="P1092">
        <v>10.517859509999999</v>
      </c>
      <c r="Q1092">
        <v>0</v>
      </c>
      <c r="R1092">
        <v>22.955173479999999</v>
      </c>
      <c r="V1092">
        <v>13747.30983</v>
      </c>
      <c r="X1092" t="s">
        <v>136</v>
      </c>
      <c r="Y1092" t="s">
        <v>42</v>
      </c>
      <c r="Z1092" t="s">
        <v>39</v>
      </c>
      <c r="AA1092">
        <v>20220000</v>
      </c>
      <c r="AD1092" t="s">
        <v>40</v>
      </c>
    </row>
    <row r="1093" spans="1:30">
      <c r="A1093">
        <f t="shared" si="51"/>
        <v>20220000</v>
      </c>
      <c r="B1093" t="str">
        <f t="shared" si="52"/>
        <v>Newham92445Persons18-64 yrs</v>
      </c>
      <c r="C1093" t="str">
        <f t="shared" si="53"/>
        <v>NewhamSmoking prevalence in adults in routine and manual occupations (18-64) - current smokers (APS)2022Persons18-64 yrs</v>
      </c>
      <c r="D1093">
        <v>92445</v>
      </c>
      <c r="E1093" t="s">
        <v>201</v>
      </c>
      <c r="F1093" t="s">
        <v>30</v>
      </c>
      <c r="G1093" t="s">
        <v>31</v>
      </c>
      <c r="H1093" t="s">
        <v>122</v>
      </c>
      <c r="I1093" t="s">
        <v>123</v>
      </c>
      <c r="J1093" t="s">
        <v>34</v>
      </c>
      <c r="K1093" t="s">
        <v>35</v>
      </c>
      <c r="L1093" t="s">
        <v>202</v>
      </c>
      <c r="O1093">
        <v>2022</v>
      </c>
      <c r="P1093">
        <v>9.9387476649999993</v>
      </c>
      <c r="Q1093">
        <v>0</v>
      </c>
      <c r="R1093">
        <v>28.69128186</v>
      </c>
      <c r="V1093">
        <v>44358.28284</v>
      </c>
      <c r="X1093" t="s">
        <v>136</v>
      </c>
      <c r="Y1093" t="s">
        <v>42</v>
      </c>
      <c r="Z1093" t="s">
        <v>39</v>
      </c>
      <c r="AA1093">
        <v>20220000</v>
      </c>
      <c r="AD1093" t="s">
        <v>40</v>
      </c>
    </row>
    <row r="1094" spans="1:30">
      <c r="A1094">
        <f t="shared" si="51"/>
        <v>20220000</v>
      </c>
      <c r="B1094" t="str">
        <f t="shared" si="52"/>
        <v>Bexley92445Persons18-64 yrs</v>
      </c>
      <c r="C1094" t="str">
        <f t="shared" si="53"/>
        <v>BexleySmoking prevalence in adults in routine and manual occupations (18-64) - current smokers (APS)2022Persons18-64 yrs</v>
      </c>
      <c r="D1094">
        <v>92445</v>
      </c>
      <c r="E1094" t="s">
        <v>201</v>
      </c>
      <c r="F1094" t="s">
        <v>30</v>
      </c>
      <c r="G1094" t="s">
        <v>31</v>
      </c>
      <c r="H1094" t="s">
        <v>97</v>
      </c>
      <c r="I1094" t="s">
        <v>98</v>
      </c>
      <c r="J1094" t="s">
        <v>34</v>
      </c>
      <c r="K1094" t="s">
        <v>35</v>
      </c>
      <c r="L1094" t="s">
        <v>202</v>
      </c>
      <c r="O1094">
        <v>2022</v>
      </c>
      <c r="P1094">
        <v>8.9524220220000004</v>
      </c>
      <c r="Q1094">
        <v>0.48410743299999998</v>
      </c>
      <c r="R1094">
        <v>17.420736609999999</v>
      </c>
      <c r="V1094">
        <v>35117.84143</v>
      </c>
      <c r="X1094" t="s">
        <v>136</v>
      </c>
      <c r="Y1094" t="s">
        <v>38</v>
      </c>
      <c r="Z1094" t="s">
        <v>39</v>
      </c>
      <c r="AA1094">
        <v>20220000</v>
      </c>
      <c r="AD1094" t="s">
        <v>40</v>
      </c>
    </row>
    <row r="1095" spans="1:30">
      <c r="A1095">
        <f t="shared" si="51"/>
        <v>20220000</v>
      </c>
      <c r="B1095" t="str">
        <f t="shared" si="52"/>
        <v>Hillingdon92445Persons18-64 yrs</v>
      </c>
      <c r="C1095" t="str">
        <f t="shared" si="53"/>
        <v>HillingdonSmoking prevalence in adults in routine and manual occupations (18-64) - current smokers (APS)2022Persons18-64 yrs</v>
      </c>
      <c r="D1095">
        <v>92445</v>
      </c>
      <c r="E1095" t="s">
        <v>201</v>
      </c>
      <c r="F1095" t="s">
        <v>30</v>
      </c>
      <c r="G1095" t="s">
        <v>31</v>
      </c>
      <c r="H1095" t="s">
        <v>86</v>
      </c>
      <c r="I1095" t="s">
        <v>87</v>
      </c>
      <c r="J1095" t="s">
        <v>34</v>
      </c>
      <c r="K1095" t="s">
        <v>35</v>
      </c>
      <c r="L1095" t="s">
        <v>202</v>
      </c>
      <c r="O1095">
        <v>2022</v>
      </c>
      <c r="P1095">
        <v>7.1746603289999999</v>
      </c>
      <c r="Q1095">
        <v>0</v>
      </c>
      <c r="R1095">
        <v>15.840329199999999</v>
      </c>
      <c r="V1095">
        <v>32464.66749</v>
      </c>
      <c r="X1095" t="s">
        <v>136</v>
      </c>
      <c r="Y1095" t="s">
        <v>38</v>
      </c>
      <c r="Z1095" t="s">
        <v>39</v>
      </c>
      <c r="AA1095">
        <v>20220000</v>
      </c>
      <c r="AD1095" t="s">
        <v>40</v>
      </c>
    </row>
    <row r="1096" spans="1:30">
      <c r="A1096">
        <f t="shared" si="51"/>
        <v>20220000</v>
      </c>
      <c r="B1096" t="str">
        <f t="shared" si="52"/>
        <v>Sutton92445Persons18-64 yrs</v>
      </c>
      <c r="C1096" t="str">
        <f t="shared" si="53"/>
        <v>SuttonSmoking prevalence in adults in routine and manual occupations (18-64) - current smokers (APS)2022Persons18-64 yrs</v>
      </c>
      <c r="D1096">
        <v>92445</v>
      </c>
      <c r="E1096" t="s">
        <v>201</v>
      </c>
      <c r="F1096" t="s">
        <v>30</v>
      </c>
      <c r="G1096" t="s">
        <v>31</v>
      </c>
      <c r="H1096" t="s">
        <v>89</v>
      </c>
      <c r="I1096" t="s">
        <v>90</v>
      </c>
      <c r="J1096" t="s">
        <v>34</v>
      </c>
      <c r="K1096" t="s">
        <v>35</v>
      </c>
      <c r="L1096" t="s">
        <v>202</v>
      </c>
      <c r="O1096">
        <v>2022</v>
      </c>
      <c r="P1096">
        <v>6.4639744180000003</v>
      </c>
      <c r="Q1096">
        <v>0</v>
      </c>
      <c r="R1096">
        <v>14.87663871</v>
      </c>
      <c r="V1096">
        <v>14988.062</v>
      </c>
      <c r="X1096" t="s">
        <v>136</v>
      </c>
      <c r="Y1096" t="s">
        <v>38</v>
      </c>
      <c r="Z1096" t="s">
        <v>39</v>
      </c>
      <c r="AA1096">
        <v>20220000</v>
      </c>
      <c r="AD1096" t="s">
        <v>40</v>
      </c>
    </row>
    <row r="1097" spans="1:30">
      <c r="A1097">
        <f t="shared" si="51"/>
        <v>20150000</v>
      </c>
      <c r="B1097" t="str">
        <f t="shared" si="52"/>
        <v>Richmond93014Persons19+ yrs</v>
      </c>
      <c r="C1097" t="str">
        <f t="shared" si="53"/>
        <v>RichmondPercentage of physically active adults2015/16Persons19+ yrs</v>
      </c>
      <c r="D1097">
        <v>93014</v>
      </c>
      <c r="E1097" t="s">
        <v>203</v>
      </c>
      <c r="F1097" t="s">
        <v>30</v>
      </c>
      <c r="G1097" t="s">
        <v>31</v>
      </c>
      <c r="H1097" t="s">
        <v>32</v>
      </c>
      <c r="I1097" t="s">
        <v>33</v>
      </c>
      <c r="J1097" t="s">
        <v>34</v>
      </c>
      <c r="K1097" t="s">
        <v>35</v>
      </c>
      <c r="L1097" t="s">
        <v>204</v>
      </c>
      <c r="O1097" t="s">
        <v>46</v>
      </c>
      <c r="P1097">
        <v>71.64</v>
      </c>
      <c r="Q1097">
        <v>67.611339999999998</v>
      </c>
      <c r="R1097">
        <v>75.708500000000001</v>
      </c>
      <c r="S1097">
        <v>65.384619999999998</v>
      </c>
      <c r="T1097">
        <v>77.935429999999997</v>
      </c>
      <c r="V1097">
        <v>494</v>
      </c>
      <c r="Y1097" t="s">
        <v>38</v>
      </c>
      <c r="Z1097" t="s">
        <v>39</v>
      </c>
      <c r="AA1097">
        <v>20150000</v>
      </c>
      <c r="AD1097" t="s">
        <v>40</v>
      </c>
    </row>
    <row r="1098" spans="1:30">
      <c r="A1098">
        <f t="shared" si="51"/>
        <v>20160000</v>
      </c>
      <c r="B1098" t="str">
        <f t="shared" si="52"/>
        <v>Richmond93014Persons19+ yrs</v>
      </c>
      <c r="C1098" t="str">
        <f t="shared" si="53"/>
        <v>RichmondPercentage of physically active adults2016/17Persons19+ yrs</v>
      </c>
      <c r="D1098">
        <v>93014</v>
      </c>
      <c r="E1098" t="s">
        <v>203</v>
      </c>
      <c r="F1098" t="s">
        <v>30</v>
      </c>
      <c r="G1098" t="s">
        <v>31</v>
      </c>
      <c r="H1098" t="s">
        <v>32</v>
      </c>
      <c r="I1098" t="s">
        <v>33</v>
      </c>
      <c r="J1098" t="s">
        <v>34</v>
      </c>
      <c r="K1098" t="s">
        <v>35</v>
      </c>
      <c r="L1098" t="s">
        <v>204</v>
      </c>
      <c r="O1098" t="s">
        <v>47</v>
      </c>
      <c r="P1098">
        <v>72.760000000000005</v>
      </c>
      <c r="Q1098">
        <v>68.801649999999995</v>
      </c>
      <c r="R1098">
        <v>76.652889999999999</v>
      </c>
      <c r="S1098">
        <v>66.115700000000004</v>
      </c>
      <c r="T1098">
        <v>78.925830000000005</v>
      </c>
      <c r="V1098">
        <v>484</v>
      </c>
      <c r="Y1098" t="s">
        <v>38</v>
      </c>
      <c r="Z1098" t="s">
        <v>39</v>
      </c>
      <c r="AA1098">
        <v>20160000</v>
      </c>
      <c r="AD1098" t="s">
        <v>40</v>
      </c>
    </row>
    <row r="1099" spans="1:30">
      <c r="A1099">
        <f t="shared" si="51"/>
        <v>20170000</v>
      </c>
      <c r="B1099" t="str">
        <f t="shared" si="52"/>
        <v>Richmond93014Persons19+ yrs</v>
      </c>
      <c r="C1099" t="str">
        <f t="shared" si="53"/>
        <v>RichmondPercentage of physically active adults2017/18Persons19+ yrs</v>
      </c>
      <c r="D1099">
        <v>93014</v>
      </c>
      <c r="E1099" t="s">
        <v>203</v>
      </c>
      <c r="F1099" t="s">
        <v>30</v>
      </c>
      <c r="G1099" t="s">
        <v>31</v>
      </c>
      <c r="H1099" t="s">
        <v>32</v>
      </c>
      <c r="I1099" t="s">
        <v>33</v>
      </c>
      <c r="J1099" t="s">
        <v>34</v>
      </c>
      <c r="K1099" t="s">
        <v>35</v>
      </c>
      <c r="L1099" t="s">
        <v>204</v>
      </c>
      <c r="O1099" t="s">
        <v>48</v>
      </c>
      <c r="P1099">
        <v>77.17</v>
      </c>
      <c r="Q1099">
        <v>73.360659999999996</v>
      </c>
      <c r="R1099">
        <v>80.942620000000005</v>
      </c>
      <c r="S1099">
        <v>71.311480000000003</v>
      </c>
      <c r="T1099">
        <v>82.787090000000006</v>
      </c>
      <c r="V1099">
        <v>488</v>
      </c>
      <c r="Y1099" t="s">
        <v>38</v>
      </c>
      <c r="Z1099" t="s">
        <v>39</v>
      </c>
      <c r="AA1099">
        <v>20170000</v>
      </c>
      <c r="AD1099" t="s">
        <v>40</v>
      </c>
    </row>
    <row r="1100" spans="1:30">
      <c r="A1100">
        <f t="shared" si="51"/>
        <v>20180000</v>
      </c>
      <c r="B1100" t="str">
        <f t="shared" si="52"/>
        <v>Richmond93014Persons19+ yrs</v>
      </c>
      <c r="C1100" t="str">
        <f t="shared" si="53"/>
        <v>RichmondPercentage of physically active adults2018/19Persons19+ yrs</v>
      </c>
      <c r="D1100">
        <v>93014</v>
      </c>
      <c r="E1100" t="s">
        <v>203</v>
      </c>
      <c r="F1100" t="s">
        <v>30</v>
      </c>
      <c r="G1100" t="s">
        <v>31</v>
      </c>
      <c r="H1100" t="s">
        <v>32</v>
      </c>
      <c r="I1100" t="s">
        <v>33</v>
      </c>
      <c r="J1100" t="s">
        <v>34</v>
      </c>
      <c r="K1100" t="s">
        <v>35</v>
      </c>
      <c r="L1100" t="s">
        <v>204</v>
      </c>
      <c r="O1100" t="s">
        <v>50</v>
      </c>
      <c r="P1100">
        <v>76.13</v>
      </c>
      <c r="Q1100">
        <v>72.434610000000006</v>
      </c>
      <c r="R1100">
        <v>79.879279999999994</v>
      </c>
      <c r="S1100">
        <v>70.221329999999995</v>
      </c>
      <c r="T1100">
        <v>81.69014</v>
      </c>
      <c r="V1100">
        <v>497</v>
      </c>
      <c r="Y1100" t="s">
        <v>38</v>
      </c>
      <c r="Z1100" t="s">
        <v>39</v>
      </c>
      <c r="AA1100">
        <v>20180000</v>
      </c>
      <c r="AD1100" t="s">
        <v>40</v>
      </c>
    </row>
    <row r="1101" spans="1:30">
      <c r="A1101">
        <f t="shared" si="51"/>
        <v>20190000</v>
      </c>
      <c r="B1101" t="str">
        <f t="shared" si="52"/>
        <v>Richmond93014Persons19+ yrs</v>
      </c>
      <c r="C1101" t="str">
        <f t="shared" si="53"/>
        <v>RichmondPercentage of physically active adults2019/20Persons19+ yrs</v>
      </c>
      <c r="D1101">
        <v>93014</v>
      </c>
      <c r="E1101" t="s">
        <v>203</v>
      </c>
      <c r="F1101" t="s">
        <v>30</v>
      </c>
      <c r="G1101" t="s">
        <v>31</v>
      </c>
      <c r="H1101" t="s">
        <v>32</v>
      </c>
      <c r="I1101" t="s">
        <v>33</v>
      </c>
      <c r="J1101" t="s">
        <v>34</v>
      </c>
      <c r="K1101" t="s">
        <v>35</v>
      </c>
      <c r="L1101" t="s">
        <v>204</v>
      </c>
      <c r="O1101" t="s">
        <v>51</v>
      </c>
      <c r="P1101">
        <v>73.900000000000006</v>
      </c>
      <c r="Q1101">
        <v>69.959680000000006</v>
      </c>
      <c r="R1101">
        <v>77.626009999999994</v>
      </c>
      <c r="S1101">
        <v>67.74194</v>
      </c>
      <c r="T1101">
        <v>80.443749999999994</v>
      </c>
      <c r="V1101">
        <v>496</v>
      </c>
      <c r="Y1101" t="s">
        <v>38</v>
      </c>
      <c r="Z1101" t="s">
        <v>39</v>
      </c>
      <c r="AA1101">
        <v>20190000</v>
      </c>
      <c r="AD1101" t="s">
        <v>40</v>
      </c>
    </row>
    <row r="1102" spans="1:30">
      <c r="A1102">
        <f t="shared" si="51"/>
        <v>20200000</v>
      </c>
      <c r="B1102" t="str">
        <f t="shared" si="52"/>
        <v>Richmond93014Persons19+ yrs</v>
      </c>
      <c r="C1102" t="str">
        <f t="shared" si="53"/>
        <v>RichmondPercentage of physically active adults2020/21Persons19+ yrs</v>
      </c>
      <c r="D1102">
        <v>93014</v>
      </c>
      <c r="E1102" t="s">
        <v>203</v>
      </c>
      <c r="F1102" t="s">
        <v>30</v>
      </c>
      <c r="G1102" t="s">
        <v>31</v>
      </c>
      <c r="H1102" t="s">
        <v>32</v>
      </c>
      <c r="I1102" t="s">
        <v>33</v>
      </c>
      <c r="J1102" t="s">
        <v>34</v>
      </c>
      <c r="K1102" t="s">
        <v>35</v>
      </c>
      <c r="L1102" t="s">
        <v>204</v>
      </c>
      <c r="O1102" t="s">
        <v>52</v>
      </c>
      <c r="P1102">
        <v>74</v>
      </c>
      <c r="Q1102">
        <v>70</v>
      </c>
      <c r="R1102">
        <v>77.916669999999996</v>
      </c>
      <c r="S1102">
        <v>67.708330000000004</v>
      </c>
      <c r="T1102">
        <v>80.208330000000004</v>
      </c>
      <c r="V1102">
        <v>480</v>
      </c>
      <c r="Y1102" t="s">
        <v>38</v>
      </c>
      <c r="Z1102" t="s">
        <v>39</v>
      </c>
      <c r="AA1102">
        <v>20200000</v>
      </c>
      <c r="AD1102" t="s">
        <v>40</v>
      </c>
    </row>
    <row r="1103" spans="1:30">
      <c r="A1103">
        <f t="shared" si="51"/>
        <v>20210000</v>
      </c>
      <c r="B1103" t="str">
        <f t="shared" si="52"/>
        <v>Richmond93014Persons19+ yrs</v>
      </c>
      <c r="C1103" t="str">
        <f t="shared" si="53"/>
        <v>RichmondPercentage of physically active adults2021/22Persons19+ yrs</v>
      </c>
      <c r="D1103">
        <v>93014</v>
      </c>
      <c r="E1103" t="s">
        <v>203</v>
      </c>
      <c r="F1103" t="s">
        <v>30</v>
      </c>
      <c r="G1103" t="s">
        <v>31</v>
      </c>
      <c r="H1103" t="s">
        <v>32</v>
      </c>
      <c r="I1103" t="s">
        <v>33</v>
      </c>
      <c r="J1103" t="s">
        <v>34</v>
      </c>
      <c r="K1103" t="s">
        <v>35</v>
      </c>
      <c r="L1103" t="s">
        <v>204</v>
      </c>
      <c r="O1103" t="s">
        <v>53</v>
      </c>
      <c r="P1103">
        <v>73.180000000000007</v>
      </c>
      <c r="Q1103">
        <v>69.197400000000002</v>
      </c>
      <c r="R1103">
        <v>77.223429999999993</v>
      </c>
      <c r="S1103">
        <v>66.594359999999995</v>
      </c>
      <c r="T1103">
        <v>79.609539999999996</v>
      </c>
      <c r="V1103">
        <v>461</v>
      </c>
      <c r="Y1103" t="s">
        <v>38</v>
      </c>
      <c r="Z1103" t="s">
        <v>39</v>
      </c>
      <c r="AA1103">
        <v>20210000</v>
      </c>
      <c r="AD1103" t="s">
        <v>40</v>
      </c>
    </row>
    <row r="1104" spans="1:30">
      <c r="A1104">
        <f t="shared" si="51"/>
        <v>20150000</v>
      </c>
      <c r="B1104" t="str">
        <f t="shared" si="52"/>
        <v>England93014Persons19+ yrs</v>
      </c>
      <c r="C1104" t="str">
        <f t="shared" si="53"/>
        <v>EnglandPercentage of physically active adults2015/16Persons19+ yrs</v>
      </c>
      <c r="D1104">
        <v>93014</v>
      </c>
      <c r="E1104" t="s">
        <v>203</v>
      </c>
      <c r="F1104" t="s">
        <v>30</v>
      </c>
      <c r="G1104" t="s">
        <v>31</v>
      </c>
      <c r="H1104" t="s">
        <v>30</v>
      </c>
      <c r="I1104" t="s">
        <v>31</v>
      </c>
      <c r="J1104" t="s">
        <v>31</v>
      </c>
      <c r="K1104" t="s">
        <v>35</v>
      </c>
      <c r="L1104" t="s">
        <v>204</v>
      </c>
      <c r="O1104" t="s">
        <v>46</v>
      </c>
      <c r="P1104">
        <v>66.13</v>
      </c>
      <c r="Q1104">
        <v>65.918660000000003</v>
      </c>
      <c r="R1104">
        <v>66.344359999999995</v>
      </c>
      <c r="S1104">
        <v>65.802099999999996</v>
      </c>
      <c r="T1104">
        <v>66.466660000000005</v>
      </c>
      <c r="V1104">
        <v>192158</v>
      </c>
      <c r="Y1104" t="s">
        <v>42</v>
      </c>
      <c r="Z1104" t="s">
        <v>39</v>
      </c>
      <c r="AA1104">
        <v>20150000</v>
      </c>
      <c r="AD1104" t="s">
        <v>40</v>
      </c>
    </row>
    <row r="1105" spans="1:30">
      <c r="A1105">
        <f t="shared" si="51"/>
        <v>20160000</v>
      </c>
      <c r="B1105" t="str">
        <f t="shared" si="52"/>
        <v>England93014Persons19+ yrs</v>
      </c>
      <c r="C1105" t="str">
        <f t="shared" si="53"/>
        <v>EnglandPercentage of physically active adults2016/17Persons19+ yrs</v>
      </c>
      <c r="D1105">
        <v>93014</v>
      </c>
      <c r="E1105" t="s">
        <v>203</v>
      </c>
      <c r="F1105" t="s">
        <v>30</v>
      </c>
      <c r="G1105" t="s">
        <v>31</v>
      </c>
      <c r="H1105" t="s">
        <v>30</v>
      </c>
      <c r="I1105" t="s">
        <v>31</v>
      </c>
      <c r="J1105" t="s">
        <v>31</v>
      </c>
      <c r="K1105" t="s">
        <v>35</v>
      </c>
      <c r="L1105" t="s">
        <v>204</v>
      </c>
      <c r="O1105" t="s">
        <v>47</v>
      </c>
      <c r="P1105">
        <v>66.010000000000005</v>
      </c>
      <c r="Q1105">
        <v>65.795779999999993</v>
      </c>
      <c r="R1105">
        <v>66.21481</v>
      </c>
      <c r="S1105">
        <v>65.663640000000001</v>
      </c>
      <c r="T1105">
        <v>66.310100000000006</v>
      </c>
      <c r="V1105">
        <v>189959</v>
      </c>
      <c r="Y1105" t="s">
        <v>42</v>
      </c>
      <c r="Z1105" t="s">
        <v>39</v>
      </c>
      <c r="AA1105">
        <v>20160000</v>
      </c>
      <c r="AD1105" t="s">
        <v>40</v>
      </c>
    </row>
    <row r="1106" spans="1:30">
      <c r="A1106">
        <f t="shared" si="51"/>
        <v>20170000</v>
      </c>
      <c r="B1106" t="str">
        <f t="shared" si="52"/>
        <v>England93014Persons19+ yrs</v>
      </c>
      <c r="C1106" t="str">
        <f t="shared" si="53"/>
        <v>EnglandPercentage of physically active adults2017/18Persons19+ yrs</v>
      </c>
      <c r="D1106">
        <v>93014</v>
      </c>
      <c r="E1106" t="s">
        <v>203</v>
      </c>
      <c r="F1106" t="s">
        <v>30</v>
      </c>
      <c r="G1106" t="s">
        <v>31</v>
      </c>
      <c r="H1106" t="s">
        <v>30</v>
      </c>
      <c r="I1106" t="s">
        <v>31</v>
      </c>
      <c r="J1106" t="s">
        <v>31</v>
      </c>
      <c r="K1106" t="s">
        <v>35</v>
      </c>
      <c r="L1106" t="s">
        <v>204</v>
      </c>
      <c r="O1106" t="s">
        <v>48</v>
      </c>
      <c r="P1106">
        <v>66.260000000000005</v>
      </c>
      <c r="Q1106">
        <v>66.037689999999998</v>
      </c>
      <c r="R1106">
        <v>66.478200000000001</v>
      </c>
      <c r="S1106">
        <v>65.907089999999997</v>
      </c>
      <c r="T1106">
        <v>66.606530000000006</v>
      </c>
      <c r="V1106">
        <v>174570</v>
      </c>
      <c r="Y1106" t="s">
        <v>42</v>
      </c>
      <c r="Z1106" t="s">
        <v>39</v>
      </c>
      <c r="AA1106">
        <v>20170000</v>
      </c>
      <c r="AD1106" t="s">
        <v>40</v>
      </c>
    </row>
    <row r="1107" spans="1:30">
      <c r="A1107">
        <f t="shared" si="51"/>
        <v>20180000</v>
      </c>
      <c r="B1107" t="str">
        <f t="shared" si="52"/>
        <v>England93014Persons19+ yrs</v>
      </c>
      <c r="C1107" t="str">
        <f t="shared" si="53"/>
        <v>EnglandPercentage of physically active adults2018/19Persons19+ yrs</v>
      </c>
      <c r="D1107">
        <v>93014</v>
      </c>
      <c r="E1107" t="s">
        <v>203</v>
      </c>
      <c r="F1107" t="s">
        <v>30</v>
      </c>
      <c r="G1107" t="s">
        <v>31</v>
      </c>
      <c r="H1107" t="s">
        <v>30</v>
      </c>
      <c r="I1107" t="s">
        <v>31</v>
      </c>
      <c r="J1107" t="s">
        <v>31</v>
      </c>
      <c r="K1107" t="s">
        <v>35</v>
      </c>
      <c r="L1107" t="s">
        <v>204</v>
      </c>
      <c r="O1107" t="s">
        <v>50</v>
      </c>
      <c r="P1107">
        <v>67.209999999999994</v>
      </c>
      <c r="Q1107">
        <v>66.987970000000004</v>
      </c>
      <c r="R1107">
        <v>67.427099999999996</v>
      </c>
      <c r="S1107">
        <v>66.864289999999997</v>
      </c>
      <c r="T1107">
        <v>67.544539999999998</v>
      </c>
      <c r="V1107">
        <v>176260</v>
      </c>
      <c r="Y1107" t="s">
        <v>42</v>
      </c>
      <c r="Z1107" t="s">
        <v>39</v>
      </c>
      <c r="AA1107">
        <v>20180000</v>
      </c>
      <c r="AD1107" t="s">
        <v>40</v>
      </c>
    </row>
    <row r="1108" spans="1:30">
      <c r="A1108">
        <f t="shared" si="51"/>
        <v>20190000</v>
      </c>
      <c r="B1108" t="str">
        <f t="shared" si="52"/>
        <v>England93014Persons19+ yrs</v>
      </c>
      <c r="C1108" t="str">
        <f t="shared" si="53"/>
        <v>EnglandPercentage of physically active adults2019/20Persons19+ yrs</v>
      </c>
      <c r="D1108">
        <v>93014</v>
      </c>
      <c r="E1108" t="s">
        <v>203</v>
      </c>
      <c r="F1108" t="s">
        <v>30</v>
      </c>
      <c r="G1108" t="s">
        <v>31</v>
      </c>
      <c r="H1108" t="s">
        <v>30</v>
      </c>
      <c r="I1108" t="s">
        <v>31</v>
      </c>
      <c r="J1108" t="s">
        <v>31</v>
      </c>
      <c r="K1108" t="s">
        <v>35</v>
      </c>
      <c r="L1108" t="s">
        <v>204</v>
      </c>
      <c r="O1108" t="s">
        <v>51</v>
      </c>
      <c r="P1108">
        <v>66.38</v>
      </c>
      <c r="Q1108">
        <v>66.15598</v>
      </c>
      <c r="R1108">
        <v>66.59796</v>
      </c>
      <c r="S1108">
        <v>66.020079999999993</v>
      </c>
      <c r="T1108">
        <v>66.715260000000001</v>
      </c>
      <c r="V1108">
        <v>172187</v>
      </c>
      <c r="Y1108" t="s">
        <v>42</v>
      </c>
      <c r="Z1108" t="s">
        <v>39</v>
      </c>
      <c r="AA1108">
        <v>20190000</v>
      </c>
      <c r="AD1108" t="s">
        <v>40</v>
      </c>
    </row>
    <row r="1109" spans="1:30">
      <c r="A1109">
        <f t="shared" si="51"/>
        <v>20200000</v>
      </c>
      <c r="B1109" t="str">
        <f t="shared" si="52"/>
        <v>England93014Persons19+ yrs</v>
      </c>
      <c r="C1109" t="str">
        <f t="shared" si="53"/>
        <v>EnglandPercentage of physically active adults2020/21Persons19+ yrs</v>
      </c>
      <c r="D1109">
        <v>93014</v>
      </c>
      <c r="E1109" t="s">
        <v>203</v>
      </c>
      <c r="F1109" t="s">
        <v>30</v>
      </c>
      <c r="G1109" t="s">
        <v>31</v>
      </c>
      <c r="H1109" t="s">
        <v>30</v>
      </c>
      <c r="I1109" t="s">
        <v>31</v>
      </c>
      <c r="J1109" t="s">
        <v>31</v>
      </c>
      <c r="K1109" t="s">
        <v>35</v>
      </c>
      <c r="L1109" t="s">
        <v>204</v>
      </c>
      <c r="O1109" t="s">
        <v>52</v>
      </c>
      <c r="P1109">
        <v>65.94</v>
      </c>
      <c r="Q1109">
        <v>65.716930000000005</v>
      </c>
      <c r="R1109">
        <v>66.163420000000002</v>
      </c>
      <c r="S1109">
        <v>65.598789999999994</v>
      </c>
      <c r="T1109">
        <v>66.278670000000005</v>
      </c>
      <c r="V1109">
        <v>172680</v>
      </c>
      <c r="Y1109" t="s">
        <v>42</v>
      </c>
      <c r="Z1109" t="s">
        <v>39</v>
      </c>
      <c r="AA1109">
        <v>20200000</v>
      </c>
      <c r="AD1109" t="s">
        <v>40</v>
      </c>
    </row>
    <row r="1110" spans="1:30">
      <c r="A1110">
        <f t="shared" si="51"/>
        <v>20210000</v>
      </c>
      <c r="B1110" t="str">
        <f t="shared" si="52"/>
        <v>England93014Persons19+ yrs</v>
      </c>
      <c r="C1110" t="str">
        <f t="shared" si="53"/>
        <v>EnglandPercentage of physically active adults2021/22Persons19+ yrs</v>
      </c>
      <c r="D1110">
        <v>93014</v>
      </c>
      <c r="E1110" t="s">
        <v>203</v>
      </c>
      <c r="F1110" t="s">
        <v>30</v>
      </c>
      <c r="G1110" t="s">
        <v>31</v>
      </c>
      <c r="H1110" t="s">
        <v>30</v>
      </c>
      <c r="I1110" t="s">
        <v>31</v>
      </c>
      <c r="J1110" t="s">
        <v>31</v>
      </c>
      <c r="K1110" t="s">
        <v>35</v>
      </c>
      <c r="L1110" t="s">
        <v>204</v>
      </c>
      <c r="O1110" t="s">
        <v>53</v>
      </c>
      <c r="P1110">
        <v>67.31</v>
      </c>
      <c r="Q1110">
        <v>67.091980000000007</v>
      </c>
      <c r="R1110">
        <v>67.526200000000003</v>
      </c>
      <c r="S1110">
        <v>66.973889999999997</v>
      </c>
      <c r="T1110">
        <v>67.661090000000002</v>
      </c>
      <c r="V1110">
        <v>172730</v>
      </c>
      <c r="Y1110" t="s">
        <v>42</v>
      </c>
      <c r="Z1110" t="s">
        <v>39</v>
      </c>
      <c r="AA1110">
        <v>20210000</v>
      </c>
      <c r="AD1110" t="s">
        <v>40</v>
      </c>
    </row>
    <row r="1111" spans="1:30">
      <c r="A1111">
        <f t="shared" si="51"/>
        <v>20220000</v>
      </c>
      <c r="B1111" t="str">
        <f t="shared" si="52"/>
        <v>England93014Persons19+ yrs</v>
      </c>
      <c r="C1111" t="str">
        <f t="shared" si="53"/>
        <v>EnglandPercentage of physically active adults2022/23Persons19+ yrs</v>
      </c>
      <c r="D1111">
        <v>93014</v>
      </c>
      <c r="E1111" t="s">
        <v>203</v>
      </c>
      <c r="F1111" t="s">
        <v>30</v>
      </c>
      <c r="G1111" t="s">
        <v>31</v>
      </c>
      <c r="H1111" t="s">
        <v>30</v>
      </c>
      <c r="I1111" t="s">
        <v>31</v>
      </c>
      <c r="J1111" t="s">
        <v>31</v>
      </c>
      <c r="K1111" t="s">
        <v>35</v>
      </c>
      <c r="L1111" t="s">
        <v>204</v>
      </c>
      <c r="O1111" t="s">
        <v>54</v>
      </c>
      <c r="P1111">
        <v>67.14</v>
      </c>
      <c r="Q1111">
        <v>66.918970000000002</v>
      </c>
      <c r="R1111">
        <v>67.371799999999993</v>
      </c>
      <c r="S1111">
        <v>66.768420000000006</v>
      </c>
      <c r="T1111">
        <v>67.483670000000004</v>
      </c>
      <c r="V1111">
        <v>168054</v>
      </c>
      <c r="X1111" t="s">
        <v>136</v>
      </c>
      <c r="Y1111" t="s">
        <v>42</v>
      </c>
      <c r="Z1111" t="s">
        <v>39</v>
      </c>
      <c r="AA1111">
        <v>20220000</v>
      </c>
      <c r="AD1111" t="s">
        <v>40</v>
      </c>
    </row>
    <row r="1112" spans="1:30">
      <c r="A1112">
        <f t="shared" si="51"/>
        <v>20150000</v>
      </c>
      <c r="B1112" t="str">
        <f t="shared" si="52"/>
        <v>London93014Persons19+ yrs</v>
      </c>
      <c r="C1112" t="str">
        <f t="shared" si="53"/>
        <v>LondonPercentage of physically active adults2015/16Persons19+ yrs</v>
      </c>
      <c r="D1112">
        <v>93014</v>
      </c>
      <c r="E1112" t="s">
        <v>203</v>
      </c>
      <c r="F1112" t="s">
        <v>30</v>
      </c>
      <c r="G1112" t="s">
        <v>31</v>
      </c>
      <c r="H1112" t="s">
        <v>56</v>
      </c>
      <c r="I1112" t="s">
        <v>57</v>
      </c>
      <c r="J1112" t="s">
        <v>58</v>
      </c>
      <c r="K1112" t="s">
        <v>35</v>
      </c>
      <c r="L1112" t="s">
        <v>204</v>
      </c>
      <c r="O1112" t="s">
        <v>46</v>
      </c>
      <c r="P1112">
        <v>65.760000000000005</v>
      </c>
      <c r="Q1112">
        <v>65.068969999999993</v>
      </c>
      <c r="R1112">
        <v>66.43544</v>
      </c>
      <c r="S1112">
        <v>64.701189999999997</v>
      </c>
      <c r="T1112">
        <v>66.813820000000007</v>
      </c>
      <c r="V1112">
        <v>19029</v>
      </c>
      <c r="Y1112" t="s">
        <v>42</v>
      </c>
      <c r="Z1112" t="s">
        <v>39</v>
      </c>
      <c r="AA1112">
        <v>20150000</v>
      </c>
      <c r="AD1112" t="s">
        <v>40</v>
      </c>
    </row>
    <row r="1113" spans="1:30">
      <c r="A1113">
        <f t="shared" si="51"/>
        <v>20160000</v>
      </c>
      <c r="B1113" t="str">
        <f t="shared" si="52"/>
        <v>London93014Persons19+ yrs</v>
      </c>
      <c r="C1113" t="str">
        <f t="shared" si="53"/>
        <v>LondonPercentage of physically active adults2016/17Persons19+ yrs</v>
      </c>
      <c r="D1113">
        <v>93014</v>
      </c>
      <c r="E1113" t="s">
        <v>203</v>
      </c>
      <c r="F1113" t="s">
        <v>30</v>
      </c>
      <c r="G1113" t="s">
        <v>31</v>
      </c>
      <c r="H1113" t="s">
        <v>56</v>
      </c>
      <c r="I1113" t="s">
        <v>57</v>
      </c>
      <c r="J1113" t="s">
        <v>58</v>
      </c>
      <c r="K1113" t="s">
        <v>35</v>
      </c>
      <c r="L1113" t="s">
        <v>204</v>
      </c>
      <c r="O1113" t="s">
        <v>47</v>
      </c>
      <c r="P1113">
        <v>64.64</v>
      </c>
      <c r="Q1113">
        <v>63.961790000000001</v>
      </c>
      <c r="R1113">
        <v>65.330330000000004</v>
      </c>
      <c r="S1113">
        <v>63.602200000000003</v>
      </c>
      <c r="T1113">
        <v>65.748959999999997</v>
      </c>
      <c r="V1113">
        <v>18633</v>
      </c>
      <c r="Y1113" t="s">
        <v>49</v>
      </c>
      <c r="Z1113" t="s">
        <v>39</v>
      </c>
      <c r="AA1113">
        <v>20160000</v>
      </c>
      <c r="AD1113" t="s">
        <v>40</v>
      </c>
    </row>
    <row r="1114" spans="1:30">
      <c r="A1114">
        <f t="shared" si="51"/>
        <v>20170000</v>
      </c>
      <c r="B1114" t="str">
        <f t="shared" si="52"/>
        <v>London93014Persons19+ yrs</v>
      </c>
      <c r="C1114" t="str">
        <f t="shared" si="53"/>
        <v>LondonPercentage of physically active adults2017/18Persons19+ yrs</v>
      </c>
      <c r="D1114">
        <v>93014</v>
      </c>
      <c r="E1114" t="s">
        <v>203</v>
      </c>
      <c r="F1114" t="s">
        <v>30</v>
      </c>
      <c r="G1114" t="s">
        <v>31</v>
      </c>
      <c r="H1114" t="s">
        <v>56</v>
      </c>
      <c r="I1114" t="s">
        <v>57</v>
      </c>
      <c r="J1114" t="s">
        <v>58</v>
      </c>
      <c r="K1114" t="s">
        <v>35</v>
      </c>
      <c r="L1114" t="s">
        <v>204</v>
      </c>
      <c r="O1114" t="s">
        <v>48</v>
      </c>
      <c r="P1114">
        <v>66.41</v>
      </c>
      <c r="Q1114">
        <v>65.673169999999999</v>
      </c>
      <c r="R1114">
        <v>67.150620000000004</v>
      </c>
      <c r="S1114">
        <v>65.21266</v>
      </c>
      <c r="T1114">
        <v>67.547190000000001</v>
      </c>
      <c r="V1114">
        <v>15635</v>
      </c>
      <c r="Y1114" t="s">
        <v>42</v>
      </c>
      <c r="Z1114" t="s">
        <v>39</v>
      </c>
      <c r="AA1114">
        <v>20170000</v>
      </c>
      <c r="AD1114" t="s">
        <v>40</v>
      </c>
    </row>
    <row r="1115" spans="1:30">
      <c r="A1115">
        <f t="shared" si="51"/>
        <v>20180000</v>
      </c>
      <c r="B1115" t="str">
        <f t="shared" si="52"/>
        <v>London93014Persons19+ yrs</v>
      </c>
      <c r="C1115" t="str">
        <f t="shared" si="53"/>
        <v>LondonPercentage of physically active adults2018/19Persons19+ yrs</v>
      </c>
      <c r="D1115">
        <v>93014</v>
      </c>
      <c r="E1115" t="s">
        <v>203</v>
      </c>
      <c r="F1115" t="s">
        <v>30</v>
      </c>
      <c r="G1115" t="s">
        <v>31</v>
      </c>
      <c r="H1115" t="s">
        <v>56</v>
      </c>
      <c r="I1115" t="s">
        <v>57</v>
      </c>
      <c r="J1115" t="s">
        <v>58</v>
      </c>
      <c r="K1115" t="s">
        <v>35</v>
      </c>
      <c r="L1115" t="s">
        <v>204</v>
      </c>
      <c r="O1115" t="s">
        <v>50</v>
      </c>
      <c r="P1115">
        <v>66.58</v>
      </c>
      <c r="Q1115">
        <v>65.845659999999995</v>
      </c>
      <c r="R1115">
        <v>67.318489999999997</v>
      </c>
      <c r="S1115">
        <v>65.472660000000005</v>
      </c>
      <c r="T1115">
        <v>67.704179999999994</v>
      </c>
      <c r="V1115">
        <v>15550</v>
      </c>
      <c r="Y1115" t="s">
        <v>42</v>
      </c>
      <c r="Z1115" t="s">
        <v>39</v>
      </c>
      <c r="AA1115">
        <v>20180000</v>
      </c>
      <c r="AD1115" t="s">
        <v>40</v>
      </c>
    </row>
    <row r="1116" spans="1:30">
      <c r="A1116">
        <f t="shared" si="51"/>
        <v>20190000</v>
      </c>
      <c r="B1116" t="str">
        <f t="shared" si="52"/>
        <v>London93014Persons19+ yrs</v>
      </c>
      <c r="C1116" t="str">
        <f t="shared" si="53"/>
        <v>LondonPercentage of physically active adults2019/20Persons19+ yrs</v>
      </c>
      <c r="D1116">
        <v>93014</v>
      </c>
      <c r="E1116" t="s">
        <v>203</v>
      </c>
      <c r="F1116" t="s">
        <v>30</v>
      </c>
      <c r="G1116" t="s">
        <v>31</v>
      </c>
      <c r="H1116" t="s">
        <v>56</v>
      </c>
      <c r="I1116" t="s">
        <v>57</v>
      </c>
      <c r="J1116" t="s">
        <v>58</v>
      </c>
      <c r="K1116" t="s">
        <v>35</v>
      </c>
      <c r="L1116" t="s">
        <v>204</v>
      </c>
      <c r="O1116" t="s">
        <v>51</v>
      </c>
      <c r="P1116">
        <v>65.16</v>
      </c>
      <c r="Q1116">
        <v>64.419399999999996</v>
      </c>
      <c r="R1116">
        <v>65.909090000000006</v>
      </c>
      <c r="S1116">
        <v>63.99286</v>
      </c>
      <c r="T1116">
        <v>66.437489999999997</v>
      </c>
      <c r="V1116">
        <v>15708</v>
      </c>
      <c r="Y1116" t="s">
        <v>49</v>
      </c>
      <c r="Z1116" t="s">
        <v>39</v>
      </c>
      <c r="AA1116">
        <v>20190000</v>
      </c>
      <c r="AD1116" t="s">
        <v>40</v>
      </c>
    </row>
    <row r="1117" spans="1:30">
      <c r="A1117">
        <f t="shared" si="51"/>
        <v>20200000</v>
      </c>
      <c r="B1117" t="str">
        <f t="shared" si="52"/>
        <v>London93014Persons19+ yrs</v>
      </c>
      <c r="C1117" t="str">
        <f t="shared" si="53"/>
        <v>LondonPercentage of physically active adults2020/21Persons19+ yrs</v>
      </c>
      <c r="D1117">
        <v>93014</v>
      </c>
      <c r="E1117" t="s">
        <v>203</v>
      </c>
      <c r="F1117" t="s">
        <v>30</v>
      </c>
      <c r="G1117" t="s">
        <v>31</v>
      </c>
      <c r="H1117" t="s">
        <v>56</v>
      </c>
      <c r="I1117" t="s">
        <v>57</v>
      </c>
      <c r="J1117" t="s">
        <v>58</v>
      </c>
      <c r="K1117" t="s">
        <v>35</v>
      </c>
      <c r="L1117" t="s">
        <v>204</v>
      </c>
      <c r="O1117" t="s">
        <v>52</v>
      </c>
      <c r="P1117">
        <v>64.86</v>
      </c>
      <c r="Q1117">
        <v>64.102729999999994</v>
      </c>
      <c r="R1117">
        <v>65.596590000000006</v>
      </c>
      <c r="S1117">
        <v>63.645029999999998</v>
      </c>
      <c r="T1117">
        <v>65.978020000000001</v>
      </c>
      <c r="V1117">
        <v>15731</v>
      </c>
      <c r="Y1117" t="s">
        <v>49</v>
      </c>
      <c r="Z1117" t="s">
        <v>39</v>
      </c>
      <c r="AA1117">
        <v>20200000</v>
      </c>
      <c r="AD1117" t="s">
        <v>40</v>
      </c>
    </row>
    <row r="1118" spans="1:30">
      <c r="A1118">
        <f t="shared" si="51"/>
        <v>20210000</v>
      </c>
      <c r="B1118" t="str">
        <f t="shared" si="52"/>
        <v>London93014Persons19+ yrs</v>
      </c>
      <c r="C1118" t="str">
        <f t="shared" si="53"/>
        <v>LondonPercentage of physically active adults2021/22Persons19+ yrs</v>
      </c>
      <c r="D1118">
        <v>93014</v>
      </c>
      <c r="E1118" t="s">
        <v>203</v>
      </c>
      <c r="F1118" t="s">
        <v>30</v>
      </c>
      <c r="G1118" t="s">
        <v>31</v>
      </c>
      <c r="H1118" t="s">
        <v>56</v>
      </c>
      <c r="I1118" t="s">
        <v>57</v>
      </c>
      <c r="J1118" t="s">
        <v>58</v>
      </c>
      <c r="K1118" t="s">
        <v>35</v>
      </c>
      <c r="L1118" t="s">
        <v>204</v>
      </c>
      <c r="O1118" t="s">
        <v>53</v>
      </c>
      <c r="P1118">
        <v>66.819999999999993</v>
      </c>
      <c r="Q1118">
        <v>66.084429999999998</v>
      </c>
      <c r="R1118">
        <v>67.546360000000007</v>
      </c>
      <c r="S1118">
        <v>65.68571</v>
      </c>
      <c r="T1118">
        <v>67.970380000000006</v>
      </c>
      <c r="V1118">
        <v>15801</v>
      </c>
      <c r="Y1118" t="s">
        <v>42</v>
      </c>
      <c r="Z1118" t="s">
        <v>39</v>
      </c>
      <c r="AA1118">
        <v>20210000</v>
      </c>
      <c r="AD1118" t="s">
        <v>40</v>
      </c>
    </row>
    <row r="1119" spans="1:30">
      <c r="A1119">
        <f t="shared" si="51"/>
        <v>20220000</v>
      </c>
      <c r="B1119" t="str">
        <f t="shared" si="52"/>
        <v>London93014Persons19+ yrs</v>
      </c>
      <c r="C1119" t="str">
        <f t="shared" si="53"/>
        <v>LondonPercentage of physically active adults2022/23Persons19+ yrs</v>
      </c>
      <c r="D1119">
        <v>93014</v>
      </c>
      <c r="E1119" t="s">
        <v>203</v>
      </c>
      <c r="F1119" t="s">
        <v>30</v>
      </c>
      <c r="G1119" t="s">
        <v>31</v>
      </c>
      <c r="H1119" t="s">
        <v>56</v>
      </c>
      <c r="I1119" t="s">
        <v>57</v>
      </c>
      <c r="J1119" t="s">
        <v>58</v>
      </c>
      <c r="K1119" t="s">
        <v>35</v>
      </c>
      <c r="L1119" t="s">
        <v>204</v>
      </c>
      <c r="O1119" t="s">
        <v>54</v>
      </c>
      <c r="P1119">
        <v>66.349999999999994</v>
      </c>
      <c r="Q1119">
        <v>65.623249999999999</v>
      </c>
      <c r="R1119">
        <v>67.095209999999994</v>
      </c>
      <c r="S1119">
        <v>65.188479999999998</v>
      </c>
      <c r="T1119">
        <v>67.505129999999994</v>
      </c>
      <c r="V1119">
        <v>16101</v>
      </c>
      <c r="X1119" t="s">
        <v>136</v>
      </c>
      <c r="Y1119" t="s">
        <v>49</v>
      </c>
      <c r="Z1119" t="s">
        <v>39</v>
      </c>
      <c r="AA1119">
        <v>20220000</v>
      </c>
      <c r="AD1119" t="s">
        <v>40</v>
      </c>
    </row>
    <row r="1120" spans="1:30">
      <c r="A1120">
        <f t="shared" si="51"/>
        <v>20220000</v>
      </c>
      <c r="B1120" t="str">
        <f t="shared" si="52"/>
        <v>Wandsworth93014Persons19+ yrs</v>
      </c>
      <c r="C1120" t="str">
        <f t="shared" si="53"/>
        <v>WandsworthPercentage of physically active adults2022/23Persons19+ yrs</v>
      </c>
      <c r="D1120">
        <v>93014</v>
      </c>
      <c r="E1120" t="s">
        <v>203</v>
      </c>
      <c r="F1120" t="s">
        <v>30</v>
      </c>
      <c r="G1120" t="s">
        <v>31</v>
      </c>
      <c r="H1120" t="s">
        <v>76</v>
      </c>
      <c r="I1120" t="s">
        <v>77</v>
      </c>
      <c r="J1120" t="s">
        <v>34</v>
      </c>
      <c r="K1120" t="s">
        <v>35</v>
      </c>
      <c r="L1120" t="s">
        <v>204</v>
      </c>
      <c r="O1120" t="s">
        <v>54</v>
      </c>
      <c r="P1120">
        <v>78.68186</v>
      </c>
      <c r="Q1120">
        <v>75.153999999999996</v>
      </c>
      <c r="R1120">
        <v>82.13552</v>
      </c>
      <c r="S1120">
        <v>72.689940000000007</v>
      </c>
      <c r="T1120">
        <v>84.188910000000007</v>
      </c>
      <c r="V1120">
        <v>487</v>
      </c>
      <c r="X1120" t="s">
        <v>136</v>
      </c>
      <c r="Y1120" t="s">
        <v>38</v>
      </c>
      <c r="Z1120" t="s">
        <v>39</v>
      </c>
      <c r="AA1120">
        <v>20220000</v>
      </c>
      <c r="AD1120" t="s">
        <v>40</v>
      </c>
    </row>
    <row r="1121" spans="1:30">
      <c r="A1121">
        <f t="shared" si="51"/>
        <v>20220000</v>
      </c>
      <c r="B1121" t="str">
        <f t="shared" si="52"/>
        <v>Islington93014Persons19+ yrs</v>
      </c>
      <c r="C1121" t="str">
        <f t="shared" si="53"/>
        <v>IslingtonPercentage of physically active adults2022/23Persons19+ yrs</v>
      </c>
      <c r="D1121">
        <v>93014</v>
      </c>
      <c r="E1121" t="s">
        <v>203</v>
      </c>
      <c r="F1121" t="s">
        <v>30</v>
      </c>
      <c r="G1121" t="s">
        <v>31</v>
      </c>
      <c r="H1121" t="s">
        <v>74</v>
      </c>
      <c r="I1121" t="s">
        <v>75</v>
      </c>
      <c r="J1121" t="s">
        <v>34</v>
      </c>
      <c r="K1121" t="s">
        <v>35</v>
      </c>
      <c r="L1121" t="s">
        <v>204</v>
      </c>
      <c r="O1121" t="s">
        <v>54</v>
      </c>
      <c r="P1121">
        <v>74.921999999999997</v>
      </c>
      <c r="Q1121">
        <v>71.052629999999994</v>
      </c>
      <c r="R1121">
        <v>78.74494</v>
      </c>
      <c r="S1121">
        <v>69.02834</v>
      </c>
      <c r="T1121">
        <v>80.769229999999993</v>
      </c>
      <c r="V1121">
        <v>494</v>
      </c>
      <c r="X1121" t="s">
        <v>136</v>
      </c>
      <c r="Y1121" t="s">
        <v>38</v>
      </c>
      <c r="Z1121" t="s">
        <v>39</v>
      </c>
      <c r="AA1121">
        <v>20220000</v>
      </c>
      <c r="AD1121" t="s">
        <v>40</v>
      </c>
    </row>
    <row r="1122" spans="1:30">
      <c r="A1122">
        <f t="shared" si="51"/>
        <v>20220000</v>
      </c>
      <c r="B1122" t="str">
        <f t="shared" si="52"/>
        <v>Richmond93014Persons19+ yrs</v>
      </c>
      <c r="C1122" t="str">
        <f t="shared" si="53"/>
        <v>RichmondPercentage of physically active adults2022/23Persons19+ yrs</v>
      </c>
      <c r="D1122">
        <v>93014</v>
      </c>
      <c r="E1122" t="s">
        <v>203</v>
      </c>
      <c r="F1122" t="s">
        <v>30</v>
      </c>
      <c r="G1122" t="s">
        <v>31</v>
      </c>
      <c r="H1122" t="s">
        <v>32</v>
      </c>
      <c r="I1122" t="s">
        <v>33</v>
      </c>
      <c r="J1122" t="s">
        <v>34</v>
      </c>
      <c r="K1122" t="s">
        <v>35</v>
      </c>
      <c r="L1122" t="s">
        <v>204</v>
      </c>
      <c r="O1122" t="s">
        <v>54</v>
      </c>
      <c r="P1122">
        <v>74.849050000000005</v>
      </c>
      <c r="Q1122">
        <v>71.005920000000003</v>
      </c>
      <c r="R1122">
        <v>78.698220000000006</v>
      </c>
      <c r="S1122">
        <v>68.441810000000004</v>
      </c>
      <c r="T1122">
        <v>80.670609999999996</v>
      </c>
      <c r="V1122">
        <v>507</v>
      </c>
      <c r="X1122" t="s">
        <v>136</v>
      </c>
      <c r="Y1122" t="s">
        <v>38</v>
      </c>
      <c r="Z1122" t="s">
        <v>39</v>
      </c>
      <c r="AA1122">
        <v>20220000</v>
      </c>
      <c r="AD1122" t="s">
        <v>40</v>
      </c>
    </row>
    <row r="1123" spans="1:30">
      <c r="A1123">
        <f t="shared" si="51"/>
        <v>20220000</v>
      </c>
      <c r="B1123" t="str">
        <f t="shared" si="52"/>
        <v>Barnet93014Persons19+ yrs</v>
      </c>
      <c r="C1123" t="str">
        <f t="shared" si="53"/>
        <v>BarnetPercentage of physically active adults2022/23Persons19+ yrs</v>
      </c>
      <c r="D1123">
        <v>93014</v>
      </c>
      <c r="E1123" t="s">
        <v>203</v>
      </c>
      <c r="F1123" t="s">
        <v>30</v>
      </c>
      <c r="G1123" t="s">
        <v>31</v>
      </c>
      <c r="H1123" t="s">
        <v>93</v>
      </c>
      <c r="I1123" t="s">
        <v>94</v>
      </c>
      <c r="J1123" t="s">
        <v>34</v>
      </c>
      <c r="K1123" t="s">
        <v>35</v>
      </c>
      <c r="L1123" t="s">
        <v>204</v>
      </c>
      <c r="O1123" t="s">
        <v>54</v>
      </c>
      <c r="P1123">
        <v>73.895989999999998</v>
      </c>
      <c r="Q1123">
        <v>69.936030000000002</v>
      </c>
      <c r="R1123">
        <v>77.825159999999997</v>
      </c>
      <c r="S1123">
        <v>67.377399999999994</v>
      </c>
      <c r="T1123">
        <v>80.170580000000001</v>
      </c>
      <c r="V1123">
        <v>469</v>
      </c>
      <c r="X1123" t="s">
        <v>136</v>
      </c>
      <c r="Y1123" t="s">
        <v>38</v>
      </c>
      <c r="Z1123" t="s">
        <v>39</v>
      </c>
      <c r="AA1123">
        <v>20220000</v>
      </c>
      <c r="AD1123" t="s">
        <v>40</v>
      </c>
    </row>
    <row r="1124" spans="1:30">
      <c r="A1124">
        <f t="shared" si="51"/>
        <v>20220000</v>
      </c>
      <c r="B1124" t="str">
        <f t="shared" si="52"/>
        <v>Hammersmith and Fulham93014Persons19+ yrs</v>
      </c>
      <c r="C1124" t="str">
        <f t="shared" si="53"/>
        <v>Hammersmith and FulhamPercentage of physically active adults2022/23Persons19+ yrs</v>
      </c>
      <c r="D1124">
        <v>93014</v>
      </c>
      <c r="E1124" t="s">
        <v>203</v>
      </c>
      <c r="F1124" t="s">
        <v>30</v>
      </c>
      <c r="G1124" t="s">
        <v>31</v>
      </c>
      <c r="H1124" t="s">
        <v>66</v>
      </c>
      <c r="I1124" t="s">
        <v>67</v>
      </c>
      <c r="J1124" t="s">
        <v>34</v>
      </c>
      <c r="K1124" t="s">
        <v>35</v>
      </c>
      <c r="L1124" t="s">
        <v>204</v>
      </c>
      <c r="O1124" t="s">
        <v>54</v>
      </c>
      <c r="P1124">
        <v>73.346559999999997</v>
      </c>
      <c r="Q1124">
        <v>69.358180000000004</v>
      </c>
      <c r="R1124">
        <v>77.225669999999994</v>
      </c>
      <c r="S1124">
        <v>66.873710000000003</v>
      </c>
      <c r="T1124">
        <v>79.29607</v>
      </c>
      <c r="V1124">
        <v>483</v>
      </c>
      <c r="X1124" t="s">
        <v>136</v>
      </c>
      <c r="Y1124" t="s">
        <v>38</v>
      </c>
      <c r="Z1124" t="s">
        <v>39</v>
      </c>
      <c r="AA1124">
        <v>20220000</v>
      </c>
      <c r="AD1124" t="s">
        <v>40</v>
      </c>
    </row>
    <row r="1125" spans="1:30">
      <c r="A1125">
        <f t="shared" si="51"/>
        <v>20220000</v>
      </c>
      <c r="B1125" t="str">
        <f t="shared" si="52"/>
        <v>Camden93014Persons19+ yrs</v>
      </c>
      <c r="C1125" t="str">
        <f t="shared" si="53"/>
        <v>CamdenPercentage of physically active adults2022/23Persons19+ yrs</v>
      </c>
      <c r="D1125">
        <v>93014</v>
      </c>
      <c r="E1125" t="s">
        <v>203</v>
      </c>
      <c r="F1125" t="s">
        <v>30</v>
      </c>
      <c r="G1125" t="s">
        <v>31</v>
      </c>
      <c r="H1125" t="s">
        <v>72</v>
      </c>
      <c r="I1125" t="s">
        <v>73</v>
      </c>
      <c r="J1125" t="s">
        <v>34</v>
      </c>
      <c r="K1125" t="s">
        <v>35</v>
      </c>
      <c r="L1125" t="s">
        <v>204</v>
      </c>
      <c r="O1125" t="s">
        <v>54</v>
      </c>
      <c r="P1125">
        <v>73.328289999999996</v>
      </c>
      <c r="Q1125">
        <v>69.292929999999998</v>
      </c>
      <c r="R1125">
        <v>77.171719999999993</v>
      </c>
      <c r="S1125">
        <v>67.070710000000005</v>
      </c>
      <c r="T1125">
        <v>79.595960000000005</v>
      </c>
      <c r="V1125">
        <v>495</v>
      </c>
      <c r="X1125" t="s">
        <v>136</v>
      </c>
      <c r="Y1125" t="s">
        <v>38</v>
      </c>
      <c r="Z1125" t="s">
        <v>39</v>
      </c>
      <c r="AA1125">
        <v>20220000</v>
      </c>
      <c r="AD1125" t="s">
        <v>40</v>
      </c>
    </row>
    <row r="1126" spans="1:30">
      <c r="A1126">
        <f t="shared" si="51"/>
        <v>20220000</v>
      </c>
      <c r="B1126" t="str">
        <f t="shared" si="52"/>
        <v>Sutton93014Persons19+ yrs</v>
      </c>
      <c r="C1126" t="str">
        <f t="shared" si="53"/>
        <v>SuttonPercentage of physically active adults2022/23Persons19+ yrs</v>
      </c>
      <c r="D1126">
        <v>93014</v>
      </c>
      <c r="E1126" t="s">
        <v>203</v>
      </c>
      <c r="F1126" t="s">
        <v>30</v>
      </c>
      <c r="G1126" t="s">
        <v>31</v>
      </c>
      <c r="H1126" t="s">
        <v>89</v>
      </c>
      <c r="I1126" t="s">
        <v>90</v>
      </c>
      <c r="J1126" t="s">
        <v>34</v>
      </c>
      <c r="K1126" t="s">
        <v>35</v>
      </c>
      <c r="L1126" t="s">
        <v>204</v>
      </c>
      <c r="O1126" t="s">
        <v>54</v>
      </c>
      <c r="P1126">
        <v>73.304140000000004</v>
      </c>
      <c r="Q1126">
        <v>69.213480000000004</v>
      </c>
      <c r="R1126">
        <v>77.303370000000001</v>
      </c>
      <c r="S1126">
        <v>66.966290000000001</v>
      </c>
      <c r="T1126">
        <v>79.775279999999995</v>
      </c>
      <c r="V1126">
        <v>445</v>
      </c>
      <c r="X1126" t="s">
        <v>136</v>
      </c>
      <c r="Y1126" t="s">
        <v>38</v>
      </c>
      <c r="Z1126" t="s">
        <v>39</v>
      </c>
      <c r="AA1126">
        <v>20220000</v>
      </c>
      <c r="AD1126" t="s">
        <v>40</v>
      </c>
    </row>
    <row r="1127" spans="1:30">
      <c r="A1127">
        <f t="shared" si="51"/>
        <v>20220000</v>
      </c>
      <c r="B1127" t="str">
        <f t="shared" si="52"/>
        <v>Southwark93014Persons19+ yrs</v>
      </c>
      <c r="C1127" t="str">
        <f t="shared" si="53"/>
        <v>SouthwarkPercentage of physically active adults2022/23Persons19+ yrs</v>
      </c>
      <c r="D1127">
        <v>93014</v>
      </c>
      <c r="E1127" t="s">
        <v>203</v>
      </c>
      <c r="F1127" t="s">
        <v>30</v>
      </c>
      <c r="G1127" t="s">
        <v>31</v>
      </c>
      <c r="H1127" t="s">
        <v>95</v>
      </c>
      <c r="I1127" t="s">
        <v>96</v>
      </c>
      <c r="J1127" t="s">
        <v>34</v>
      </c>
      <c r="K1127" t="s">
        <v>35</v>
      </c>
      <c r="L1127" t="s">
        <v>204</v>
      </c>
      <c r="O1127" t="s">
        <v>54</v>
      </c>
      <c r="P1127">
        <v>72.584699999999998</v>
      </c>
      <c r="Q1127">
        <v>68.686869999999999</v>
      </c>
      <c r="R1127">
        <v>76.565659999999994</v>
      </c>
      <c r="S1127">
        <v>66.262420000000006</v>
      </c>
      <c r="T1127">
        <v>78.787880000000001</v>
      </c>
      <c r="V1127">
        <v>495</v>
      </c>
      <c r="X1127" t="s">
        <v>136</v>
      </c>
      <c r="Y1127" t="s">
        <v>38</v>
      </c>
      <c r="Z1127" t="s">
        <v>39</v>
      </c>
      <c r="AA1127">
        <v>20220000</v>
      </c>
      <c r="AD1127" t="s">
        <v>40</v>
      </c>
    </row>
    <row r="1128" spans="1:30">
      <c r="A1128">
        <f t="shared" si="51"/>
        <v>20220000</v>
      </c>
      <c r="B1128" t="str">
        <f t="shared" si="52"/>
        <v>Lambeth93014Persons19+ yrs</v>
      </c>
      <c r="C1128" t="str">
        <f t="shared" si="53"/>
        <v>LambethPercentage of physically active adults2022/23Persons19+ yrs</v>
      </c>
      <c r="D1128">
        <v>93014</v>
      </c>
      <c r="E1128" t="s">
        <v>203</v>
      </c>
      <c r="F1128" t="s">
        <v>30</v>
      </c>
      <c r="G1128" t="s">
        <v>31</v>
      </c>
      <c r="H1128" t="s">
        <v>91</v>
      </c>
      <c r="I1128" t="s">
        <v>92</v>
      </c>
      <c r="J1128" t="s">
        <v>34</v>
      </c>
      <c r="K1128" t="s">
        <v>35</v>
      </c>
      <c r="L1128" t="s">
        <v>204</v>
      </c>
      <c r="O1128" t="s">
        <v>54</v>
      </c>
      <c r="P1128">
        <v>72.361369999999994</v>
      </c>
      <c r="Q1128">
        <v>68.379450000000006</v>
      </c>
      <c r="R1128">
        <v>76.284580000000005</v>
      </c>
      <c r="S1128">
        <v>66.205529999999996</v>
      </c>
      <c r="T1128">
        <v>78.458699999999993</v>
      </c>
      <c r="V1128">
        <v>506</v>
      </c>
      <c r="X1128" t="s">
        <v>136</v>
      </c>
      <c r="Y1128" t="s">
        <v>38</v>
      </c>
      <c r="Z1128" t="s">
        <v>39</v>
      </c>
      <c r="AA1128">
        <v>20220000</v>
      </c>
      <c r="AD1128" t="s">
        <v>40</v>
      </c>
    </row>
    <row r="1129" spans="1:30">
      <c r="A1129">
        <f t="shared" si="51"/>
        <v>20220000</v>
      </c>
      <c r="B1129" t="str">
        <f t="shared" si="52"/>
        <v>Lewisham93014Persons19+ yrs</v>
      </c>
      <c r="C1129" t="str">
        <f t="shared" si="53"/>
        <v>LewishamPercentage of physically active adults2022/23Persons19+ yrs</v>
      </c>
      <c r="D1129">
        <v>93014</v>
      </c>
      <c r="E1129" t="s">
        <v>203</v>
      </c>
      <c r="F1129" t="s">
        <v>30</v>
      </c>
      <c r="G1129" t="s">
        <v>31</v>
      </c>
      <c r="H1129" t="s">
        <v>84</v>
      </c>
      <c r="I1129" t="s">
        <v>85</v>
      </c>
      <c r="J1129" t="s">
        <v>34</v>
      </c>
      <c r="K1129" t="s">
        <v>35</v>
      </c>
      <c r="L1129" t="s">
        <v>204</v>
      </c>
      <c r="O1129" t="s">
        <v>54</v>
      </c>
      <c r="P1129">
        <v>69.900530000000003</v>
      </c>
      <c r="Q1129">
        <v>65.702479999999994</v>
      </c>
      <c r="R1129">
        <v>73.966939999999994</v>
      </c>
      <c r="S1129">
        <v>63.429549999999999</v>
      </c>
      <c r="T1129">
        <v>76.033060000000006</v>
      </c>
      <c r="V1129">
        <v>484</v>
      </c>
      <c r="X1129" t="s">
        <v>136</v>
      </c>
      <c r="Y1129" t="s">
        <v>42</v>
      </c>
      <c r="Z1129" t="s">
        <v>39</v>
      </c>
      <c r="AA1129">
        <v>20220000</v>
      </c>
      <c r="AD1129" t="s">
        <v>40</v>
      </c>
    </row>
    <row r="1130" spans="1:30">
      <c r="A1130">
        <f t="shared" si="51"/>
        <v>20220000</v>
      </c>
      <c r="B1130" t="str">
        <f t="shared" si="52"/>
        <v>Kingston93014Persons19+ yrs</v>
      </c>
      <c r="C1130" t="str">
        <f t="shared" si="53"/>
        <v>KingstonPercentage of physically active adults2022/23Persons19+ yrs</v>
      </c>
      <c r="D1130">
        <v>93014</v>
      </c>
      <c r="E1130" t="s">
        <v>203</v>
      </c>
      <c r="F1130" t="s">
        <v>30</v>
      </c>
      <c r="G1130" t="s">
        <v>31</v>
      </c>
      <c r="H1130" t="s">
        <v>82</v>
      </c>
      <c r="I1130" t="s">
        <v>83</v>
      </c>
      <c r="J1130" t="s">
        <v>34</v>
      </c>
      <c r="K1130" t="s">
        <v>35</v>
      </c>
      <c r="L1130" t="s">
        <v>204</v>
      </c>
      <c r="O1130" t="s">
        <v>54</v>
      </c>
      <c r="P1130">
        <v>69.884720000000002</v>
      </c>
      <c r="Q1130">
        <v>65.708420000000004</v>
      </c>
      <c r="R1130">
        <v>73.921970000000002</v>
      </c>
      <c r="S1130">
        <v>63.244349999999997</v>
      </c>
      <c r="T1130">
        <v>76.591380000000001</v>
      </c>
      <c r="V1130">
        <v>487</v>
      </c>
      <c r="X1130" t="s">
        <v>136</v>
      </c>
      <c r="Y1130" t="s">
        <v>42</v>
      </c>
      <c r="Z1130" t="s">
        <v>39</v>
      </c>
      <c r="AA1130">
        <v>20220000</v>
      </c>
      <c r="AD1130" t="s">
        <v>40</v>
      </c>
    </row>
    <row r="1131" spans="1:30">
      <c r="A1131">
        <f t="shared" si="51"/>
        <v>20220000</v>
      </c>
      <c r="B1131" t="str">
        <f t="shared" si="52"/>
        <v>Kensington and Chelsea93014Persons19+ yrs</v>
      </c>
      <c r="C1131" t="str">
        <f t="shared" si="53"/>
        <v>Kensington and ChelseaPercentage of physically active adults2022/23Persons19+ yrs</v>
      </c>
      <c r="D1131">
        <v>93014</v>
      </c>
      <c r="E1131" t="s">
        <v>203</v>
      </c>
      <c r="F1131" t="s">
        <v>30</v>
      </c>
      <c r="G1131" t="s">
        <v>31</v>
      </c>
      <c r="H1131" t="s">
        <v>70</v>
      </c>
      <c r="I1131" t="s">
        <v>71</v>
      </c>
      <c r="J1131" t="s">
        <v>34</v>
      </c>
      <c r="K1131" t="s">
        <v>35</v>
      </c>
      <c r="L1131" t="s">
        <v>204</v>
      </c>
      <c r="O1131" t="s">
        <v>54</v>
      </c>
      <c r="P1131">
        <v>69.254400000000004</v>
      </c>
      <c r="Q1131">
        <v>64.968149999999994</v>
      </c>
      <c r="R1131">
        <v>73.460719999999995</v>
      </c>
      <c r="S1131">
        <v>62.420380000000002</v>
      </c>
      <c r="T1131">
        <v>75.796180000000007</v>
      </c>
      <c r="V1131">
        <v>471</v>
      </c>
      <c r="X1131" t="s">
        <v>136</v>
      </c>
      <c r="Y1131" t="s">
        <v>42</v>
      </c>
      <c r="Z1131" t="s">
        <v>39</v>
      </c>
      <c r="AA1131">
        <v>20220000</v>
      </c>
      <c r="AD1131" t="s">
        <v>40</v>
      </c>
    </row>
    <row r="1132" spans="1:30">
      <c r="A1132">
        <f t="shared" si="51"/>
        <v>20220000</v>
      </c>
      <c r="B1132" t="str">
        <f t="shared" si="52"/>
        <v>Haringey93014Persons19+ yrs</v>
      </c>
      <c r="C1132" t="str">
        <f t="shared" si="53"/>
        <v>HaringeyPercentage of physically active adults2022/23Persons19+ yrs</v>
      </c>
      <c r="D1132">
        <v>93014</v>
      </c>
      <c r="E1132" t="s">
        <v>203</v>
      </c>
      <c r="F1132" t="s">
        <v>30</v>
      </c>
      <c r="G1132" t="s">
        <v>31</v>
      </c>
      <c r="H1132" t="s">
        <v>116</v>
      </c>
      <c r="I1132" t="s">
        <v>117</v>
      </c>
      <c r="J1132" t="s">
        <v>34</v>
      </c>
      <c r="K1132" t="s">
        <v>35</v>
      </c>
      <c r="L1132" t="s">
        <v>204</v>
      </c>
      <c r="O1132" t="s">
        <v>54</v>
      </c>
      <c r="P1132">
        <v>69.006249999999994</v>
      </c>
      <c r="Q1132">
        <v>64.89152</v>
      </c>
      <c r="R1132">
        <v>72.978300000000004</v>
      </c>
      <c r="S1132">
        <v>62.721890000000002</v>
      </c>
      <c r="T1132">
        <v>75.345359999999999</v>
      </c>
      <c r="V1132">
        <v>507</v>
      </c>
      <c r="X1132" t="s">
        <v>136</v>
      </c>
      <c r="Y1132" t="s">
        <v>42</v>
      </c>
      <c r="Z1132" t="s">
        <v>39</v>
      </c>
      <c r="AA1132">
        <v>20220000</v>
      </c>
      <c r="AD1132" t="s">
        <v>40</v>
      </c>
    </row>
    <row r="1133" spans="1:30">
      <c r="A1133">
        <f t="shared" si="51"/>
        <v>20220000</v>
      </c>
      <c r="B1133" t="str">
        <f t="shared" si="52"/>
        <v>Ealing93014Persons19+ yrs</v>
      </c>
      <c r="C1133" t="str">
        <f t="shared" si="53"/>
        <v>EalingPercentage of physically active adults2022/23Persons19+ yrs</v>
      </c>
      <c r="D1133">
        <v>93014</v>
      </c>
      <c r="E1133" t="s">
        <v>203</v>
      </c>
      <c r="F1133" t="s">
        <v>30</v>
      </c>
      <c r="G1133" t="s">
        <v>31</v>
      </c>
      <c r="H1133" t="s">
        <v>62</v>
      </c>
      <c r="I1133" t="s">
        <v>63</v>
      </c>
      <c r="J1133" t="s">
        <v>34</v>
      </c>
      <c r="K1133" t="s">
        <v>35</v>
      </c>
      <c r="L1133" t="s">
        <v>204</v>
      </c>
      <c r="O1133" t="s">
        <v>54</v>
      </c>
      <c r="P1133">
        <v>68.598550000000003</v>
      </c>
      <c r="Q1133">
        <v>64.430890000000005</v>
      </c>
      <c r="R1133">
        <v>72.764229999999998</v>
      </c>
      <c r="S1133">
        <v>62.194920000000003</v>
      </c>
      <c r="T1133">
        <v>75.203249999999997</v>
      </c>
      <c r="V1133">
        <v>492</v>
      </c>
      <c r="X1133" t="s">
        <v>136</v>
      </c>
      <c r="Y1133" t="s">
        <v>42</v>
      </c>
      <c r="Z1133" t="s">
        <v>39</v>
      </c>
      <c r="AA1133">
        <v>20220000</v>
      </c>
      <c r="AD1133" t="s">
        <v>40</v>
      </c>
    </row>
    <row r="1134" spans="1:30">
      <c r="A1134">
        <f t="shared" si="51"/>
        <v>20220000</v>
      </c>
      <c r="B1134" t="str">
        <f t="shared" si="52"/>
        <v>Westminster93014Persons19+ yrs</v>
      </c>
      <c r="C1134" t="str">
        <f t="shared" si="53"/>
        <v>WestminsterPercentage of physically active adults2022/23Persons19+ yrs</v>
      </c>
      <c r="D1134">
        <v>93014</v>
      </c>
      <c r="E1134" t="s">
        <v>203</v>
      </c>
      <c r="F1134" t="s">
        <v>30</v>
      </c>
      <c r="G1134" t="s">
        <v>31</v>
      </c>
      <c r="H1134" t="s">
        <v>99</v>
      </c>
      <c r="I1134" t="s">
        <v>100</v>
      </c>
      <c r="J1134" t="s">
        <v>34</v>
      </c>
      <c r="K1134" t="s">
        <v>35</v>
      </c>
      <c r="L1134" t="s">
        <v>204</v>
      </c>
      <c r="O1134" t="s">
        <v>54</v>
      </c>
      <c r="P1134">
        <v>67.882750000000001</v>
      </c>
      <c r="Q1134">
        <v>63.577590000000001</v>
      </c>
      <c r="R1134">
        <v>71.982759999999999</v>
      </c>
      <c r="S1134">
        <v>60.991160000000001</v>
      </c>
      <c r="T1134">
        <v>74.137929999999997</v>
      </c>
      <c r="V1134">
        <v>464</v>
      </c>
      <c r="X1134" t="s">
        <v>136</v>
      </c>
      <c r="Y1134" t="s">
        <v>42</v>
      </c>
      <c r="Z1134" t="s">
        <v>39</v>
      </c>
      <c r="AA1134">
        <v>20220000</v>
      </c>
      <c r="AD1134" t="s">
        <v>40</v>
      </c>
    </row>
    <row r="1135" spans="1:30">
      <c r="A1135">
        <f t="shared" si="51"/>
        <v>20220000</v>
      </c>
      <c r="B1135" t="str">
        <f t="shared" si="52"/>
        <v>Hackney93014Persons19+ yrs</v>
      </c>
      <c r="C1135" t="str">
        <f t="shared" si="53"/>
        <v>HackneyPercentage of physically active adults2022/23Persons19+ yrs</v>
      </c>
      <c r="D1135">
        <v>93014</v>
      </c>
      <c r="E1135" t="s">
        <v>203</v>
      </c>
      <c r="F1135" t="s">
        <v>30</v>
      </c>
      <c r="G1135" t="s">
        <v>31</v>
      </c>
      <c r="H1135" t="s">
        <v>101</v>
      </c>
      <c r="I1135" t="s">
        <v>102</v>
      </c>
      <c r="J1135" t="s">
        <v>34</v>
      </c>
      <c r="K1135" t="s">
        <v>35</v>
      </c>
      <c r="L1135" t="s">
        <v>204</v>
      </c>
      <c r="O1135" t="s">
        <v>54</v>
      </c>
      <c r="P1135">
        <v>67.684950000000001</v>
      </c>
      <c r="Q1135">
        <v>63.46555</v>
      </c>
      <c r="R1135">
        <v>71.816280000000006</v>
      </c>
      <c r="S1135">
        <v>60.960329999999999</v>
      </c>
      <c r="T1135">
        <v>74.3215</v>
      </c>
      <c r="V1135">
        <v>479</v>
      </c>
      <c r="X1135" t="s">
        <v>136</v>
      </c>
      <c r="Y1135" t="s">
        <v>42</v>
      </c>
      <c r="Z1135" t="s">
        <v>39</v>
      </c>
      <c r="AA1135">
        <v>20220000</v>
      </c>
      <c r="AD1135" t="s">
        <v>40</v>
      </c>
    </row>
    <row r="1136" spans="1:30">
      <c r="A1136">
        <f t="shared" si="51"/>
        <v>20220000</v>
      </c>
      <c r="B1136" t="str">
        <f t="shared" si="52"/>
        <v>Tower Hamlets93014Persons19+ yrs</v>
      </c>
      <c r="C1136" t="str">
        <f t="shared" si="53"/>
        <v>Tower HamletsPercentage of physically active adults2022/23Persons19+ yrs</v>
      </c>
      <c r="D1136">
        <v>93014</v>
      </c>
      <c r="E1136" t="s">
        <v>203</v>
      </c>
      <c r="F1136" t="s">
        <v>30</v>
      </c>
      <c r="G1136" t="s">
        <v>31</v>
      </c>
      <c r="H1136" t="s">
        <v>104</v>
      </c>
      <c r="I1136" t="s">
        <v>105</v>
      </c>
      <c r="J1136" t="s">
        <v>34</v>
      </c>
      <c r="K1136" t="s">
        <v>35</v>
      </c>
      <c r="L1136" t="s">
        <v>204</v>
      </c>
      <c r="O1136" t="s">
        <v>54</v>
      </c>
      <c r="P1136">
        <v>66.788579999999996</v>
      </c>
      <c r="Q1136">
        <v>62.550609999999999</v>
      </c>
      <c r="R1136">
        <v>71.052629999999994</v>
      </c>
      <c r="S1136">
        <v>59.7166</v>
      </c>
      <c r="T1136">
        <v>73.279349999999994</v>
      </c>
      <c r="V1136">
        <v>494</v>
      </c>
      <c r="X1136" t="s">
        <v>136</v>
      </c>
      <c r="Y1136" t="s">
        <v>42</v>
      </c>
      <c r="Z1136" t="s">
        <v>39</v>
      </c>
      <c r="AA1136">
        <v>20220000</v>
      </c>
      <c r="AD1136" t="s">
        <v>40</v>
      </c>
    </row>
    <row r="1137" spans="1:30">
      <c r="A1137">
        <f t="shared" si="51"/>
        <v>20220000</v>
      </c>
      <c r="B1137" t="str">
        <f t="shared" si="52"/>
        <v>Bromley93014Persons19+ yrs</v>
      </c>
      <c r="C1137" t="str">
        <f t="shared" si="53"/>
        <v>BromleyPercentage of physically active adults2022/23Persons19+ yrs</v>
      </c>
      <c r="D1137">
        <v>93014</v>
      </c>
      <c r="E1137" t="s">
        <v>203</v>
      </c>
      <c r="F1137" t="s">
        <v>30</v>
      </c>
      <c r="G1137" t="s">
        <v>31</v>
      </c>
      <c r="H1137" t="s">
        <v>78</v>
      </c>
      <c r="I1137" t="s">
        <v>79</v>
      </c>
      <c r="J1137" t="s">
        <v>34</v>
      </c>
      <c r="K1137" t="s">
        <v>35</v>
      </c>
      <c r="L1137" t="s">
        <v>204</v>
      </c>
      <c r="O1137" t="s">
        <v>54</v>
      </c>
      <c r="P1137">
        <v>66.756169999999997</v>
      </c>
      <c r="Q1137">
        <v>62.60331</v>
      </c>
      <c r="R1137">
        <v>70.867769999999993</v>
      </c>
      <c r="S1137">
        <v>59.917149999999999</v>
      </c>
      <c r="T1137">
        <v>73.140699999999995</v>
      </c>
      <c r="V1137">
        <v>484</v>
      </c>
      <c r="X1137" t="s">
        <v>136</v>
      </c>
      <c r="Y1137" t="s">
        <v>42</v>
      </c>
      <c r="Z1137" t="s">
        <v>39</v>
      </c>
      <c r="AA1137">
        <v>20220000</v>
      </c>
      <c r="AD1137" t="s">
        <v>40</v>
      </c>
    </row>
    <row r="1138" spans="1:30">
      <c r="A1138">
        <f t="shared" si="51"/>
        <v>20220000</v>
      </c>
      <c r="B1138" t="str">
        <f t="shared" si="52"/>
        <v>Merton93014Persons19+ yrs</v>
      </c>
      <c r="C1138" t="str">
        <f t="shared" si="53"/>
        <v>MertonPercentage of physically active adults2022/23Persons19+ yrs</v>
      </c>
      <c r="D1138">
        <v>93014</v>
      </c>
      <c r="E1138" t="s">
        <v>203</v>
      </c>
      <c r="F1138" t="s">
        <v>30</v>
      </c>
      <c r="G1138" t="s">
        <v>31</v>
      </c>
      <c r="H1138" t="s">
        <v>108</v>
      </c>
      <c r="I1138" t="s">
        <v>109</v>
      </c>
      <c r="J1138" t="s">
        <v>34</v>
      </c>
      <c r="K1138" t="s">
        <v>35</v>
      </c>
      <c r="L1138" t="s">
        <v>204</v>
      </c>
      <c r="O1138" t="s">
        <v>54</v>
      </c>
      <c r="P1138">
        <v>65.245350000000002</v>
      </c>
      <c r="Q1138">
        <v>61.054769999999998</v>
      </c>
      <c r="R1138">
        <v>69.376270000000005</v>
      </c>
      <c r="S1138">
        <v>58.012169999999998</v>
      </c>
      <c r="T1138">
        <v>71.602429999999998</v>
      </c>
      <c r="V1138">
        <v>493</v>
      </c>
      <c r="X1138" t="s">
        <v>136</v>
      </c>
      <c r="Y1138" t="s">
        <v>42</v>
      </c>
      <c r="Z1138" t="s">
        <v>39</v>
      </c>
      <c r="AA1138">
        <v>20220000</v>
      </c>
      <c r="AD1138" t="s">
        <v>40</v>
      </c>
    </row>
    <row r="1139" spans="1:30">
      <c r="A1139">
        <f t="shared" si="51"/>
        <v>20220000</v>
      </c>
      <c r="B1139" t="str">
        <f t="shared" si="52"/>
        <v>Croydon93014Persons19+ yrs</v>
      </c>
      <c r="C1139" t="str">
        <f t="shared" si="53"/>
        <v>CroydonPercentage of physically active adults2022/23Persons19+ yrs</v>
      </c>
      <c r="D1139">
        <v>93014</v>
      </c>
      <c r="E1139" t="s">
        <v>203</v>
      </c>
      <c r="F1139" t="s">
        <v>30</v>
      </c>
      <c r="G1139" t="s">
        <v>31</v>
      </c>
      <c r="H1139" t="s">
        <v>110</v>
      </c>
      <c r="I1139" t="s">
        <v>111</v>
      </c>
      <c r="J1139" t="s">
        <v>34</v>
      </c>
      <c r="K1139" t="s">
        <v>35</v>
      </c>
      <c r="L1139" t="s">
        <v>204</v>
      </c>
      <c r="O1139" t="s">
        <v>54</v>
      </c>
      <c r="P1139">
        <v>64.742630000000005</v>
      </c>
      <c r="Q1139">
        <v>60.4</v>
      </c>
      <c r="R1139">
        <v>68.805000000000007</v>
      </c>
      <c r="S1139">
        <v>58.399799999999999</v>
      </c>
      <c r="T1139">
        <v>71.2</v>
      </c>
      <c r="V1139">
        <v>500</v>
      </c>
      <c r="X1139" t="s">
        <v>136</v>
      </c>
      <c r="Y1139" t="s">
        <v>42</v>
      </c>
      <c r="Z1139" t="s">
        <v>39</v>
      </c>
      <c r="AA1139">
        <v>20220000</v>
      </c>
      <c r="AD1139" t="s">
        <v>40</v>
      </c>
    </row>
    <row r="1140" spans="1:30">
      <c r="A1140">
        <f t="shared" si="51"/>
        <v>20220000</v>
      </c>
      <c r="B1140" t="str">
        <f t="shared" si="52"/>
        <v>Havering93014Persons19+ yrs</v>
      </c>
      <c r="C1140" t="str">
        <f t="shared" si="53"/>
        <v>HaveringPercentage of physically active adults2022/23Persons19+ yrs</v>
      </c>
      <c r="D1140">
        <v>93014</v>
      </c>
      <c r="E1140" t="s">
        <v>203</v>
      </c>
      <c r="F1140" t="s">
        <v>30</v>
      </c>
      <c r="G1140" t="s">
        <v>31</v>
      </c>
      <c r="H1140" t="s">
        <v>118</v>
      </c>
      <c r="I1140" t="s">
        <v>119</v>
      </c>
      <c r="J1140" t="s">
        <v>34</v>
      </c>
      <c r="K1140" t="s">
        <v>35</v>
      </c>
      <c r="L1140" t="s">
        <v>204</v>
      </c>
      <c r="O1140" t="s">
        <v>54</v>
      </c>
      <c r="P1140">
        <v>64.136129999999994</v>
      </c>
      <c r="Q1140">
        <v>59.908410000000003</v>
      </c>
      <c r="R1140">
        <v>68.534480000000002</v>
      </c>
      <c r="S1140">
        <v>57.327590000000001</v>
      </c>
      <c r="T1140">
        <v>70.905169999999998</v>
      </c>
      <c r="V1140">
        <v>464</v>
      </c>
      <c r="X1140" t="s">
        <v>136</v>
      </c>
      <c r="Y1140" t="s">
        <v>42</v>
      </c>
      <c r="Z1140" t="s">
        <v>39</v>
      </c>
      <c r="AA1140">
        <v>20220000</v>
      </c>
      <c r="AD1140" t="s">
        <v>40</v>
      </c>
    </row>
    <row r="1141" spans="1:30">
      <c r="A1141">
        <f t="shared" si="51"/>
        <v>20220000</v>
      </c>
      <c r="B1141" t="str">
        <f t="shared" si="52"/>
        <v>Greenwich93014Persons19+ yrs</v>
      </c>
      <c r="C1141" t="str">
        <f t="shared" si="53"/>
        <v>GreenwichPercentage of physically active adults2022/23Persons19+ yrs</v>
      </c>
      <c r="D1141">
        <v>93014</v>
      </c>
      <c r="E1141" t="s">
        <v>203</v>
      </c>
      <c r="F1141" t="s">
        <v>30</v>
      </c>
      <c r="G1141" t="s">
        <v>31</v>
      </c>
      <c r="H1141" t="s">
        <v>80</v>
      </c>
      <c r="I1141" t="s">
        <v>81</v>
      </c>
      <c r="J1141" t="s">
        <v>34</v>
      </c>
      <c r="K1141" t="s">
        <v>35</v>
      </c>
      <c r="L1141" t="s">
        <v>204</v>
      </c>
      <c r="O1141" t="s">
        <v>54</v>
      </c>
      <c r="P1141">
        <v>63.322800000000001</v>
      </c>
      <c r="Q1141">
        <v>60.252369999999999</v>
      </c>
      <c r="R1141">
        <v>66.351209999999995</v>
      </c>
      <c r="S1141">
        <v>58.254260000000002</v>
      </c>
      <c r="T1141">
        <v>67.9285</v>
      </c>
      <c r="V1141">
        <v>951</v>
      </c>
      <c r="X1141" t="s">
        <v>136</v>
      </c>
      <c r="Y1141" t="s">
        <v>49</v>
      </c>
      <c r="Z1141" t="s">
        <v>39</v>
      </c>
      <c r="AA1141">
        <v>20220000</v>
      </c>
      <c r="AD1141" t="s">
        <v>40</v>
      </c>
    </row>
    <row r="1142" spans="1:30">
      <c r="A1142">
        <f t="shared" si="51"/>
        <v>20220000</v>
      </c>
      <c r="B1142" t="str">
        <f t="shared" si="52"/>
        <v>Bexley93014Persons19+ yrs</v>
      </c>
      <c r="C1142" t="str">
        <f t="shared" si="53"/>
        <v>BexleyPercentage of physically active adults2022/23Persons19+ yrs</v>
      </c>
      <c r="D1142">
        <v>93014</v>
      </c>
      <c r="E1142" t="s">
        <v>203</v>
      </c>
      <c r="F1142" t="s">
        <v>30</v>
      </c>
      <c r="G1142" t="s">
        <v>31</v>
      </c>
      <c r="H1142" t="s">
        <v>97</v>
      </c>
      <c r="I1142" t="s">
        <v>98</v>
      </c>
      <c r="J1142" t="s">
        <v>34</v>
      </c>
      <c r="K1142" t="s">
        <v>35</v>
      </c>
      <c r="L1142" t="s">
        <v>204</v>
      </c>
      <c r="O1142" t="s">
        <v>54</v>
      </c>
      <c r="P1142">
        <v>63.01276</v>
      </c>
      <c r="Q1142">
        <v>58.583689999999997</v>
      </c>
      <c r="R1142">
        <v>67.167379999999994</v>
      </c>
      <c r="S1142">
        <v>56.008580000000002</v>
      </c>
      <c r="T1142">
        <v>69.957080000000005</v>
      </c>
      <c r="V1142">
        <v>466</v>
      </c>
      <c r="X1142" t="s">
        <v>136</v>
      </c>
      <c r="Y1142" t="s">
        <v>42</v>
      </c>
      <c r="Z1142" t="s">
        <v>39</v>
      </c>
      <c r="AA1142">
        <v>20220000</v>
      </c>
      <c r="AD1142" t="s">
        <v>40</v>
      </c>
    </row>
    <row r="1143" spans="1:30">
      <c r="A1143">
        <f t="shared" si="51"/>
        <v>20220000</v>
      </c>
      <c r="B1143" t="str">
        <f t="shared" si="52"/>
        <v>Enfield93014Persons19+ yrs</v>
      </c>
      <c r="C1143" t="str">
        <f t="shared" si="53"/>
        <v>EnfieldPercentage of physically active adults2022/23Persons19+ yrs</v>
      </c>
      <c r="D1143">
        <v>93014</v>
      </c>
      <c r="E1143" t="s">
        <v>203</v>
      </c>
      <c r="F1143" t="s">
        <v>30</v>
      </c>
      <c r="G1143" t="s">
        <v>31</v>
      </c>
      <c r="H1143" t="s">
        <v>120</v>
      </c>
      <c r="I1143" t="s">
        <v>121</v>
      </c>
      <c r="J1143" t="s">
        <v>34</v>
      </c>
      <c r="K1143" t="s">
        <v>35</v>
      </c>
      <c r="L1143" t="s">
        <v>204</v>
      </c>
      <c r="O1143" t="s">
        <v>54</v>
      </c>
      <c r="P1143">
        <v>60.207900000000002</v>
      </c>
      <c r="Q1143">
        <v>55.833329999999997</v>
      </c>
      <c r="R1143">
        <v>64.583330000000004</v>
      </c>
      <c r="S1143">
        <v>53.541670000000003</v>
      </c>
      <c r="T1143">
        <v>67.083330000000004</v>
      </c>
      <c r="V1143">
        <v>480</v>
      </c>
      <c r="X1143" t="s">
        <v>136</v>
      </c>
      <c r="Y1143" t="s">
        <v>49</v>
      </c>
      <c r="Z1143" t="s">
        <v>39</v>
      </c>
      <c r="AA1143">
        <v>20220000</v>
      </c>
      <c r="AD1143" t="s">
        <v>40</v>
      </c>
    </row>
    <row r="1144" spans="1:30">
      <c r="A1144">
        <f t="shared" si="51"/>
        <v>20220000</v>
      </c>
      <c r="B1144" t="str">
        <f t="shared" si="52"/>
        <v>Harrow93014Persons19+ yrs</v>
      </c>
      <c r="C1144" t="str">
        <f t="shared" si="53"/>
        <v>HarrowPercentage of physically active adults2022/23Persons19+ yrs</v>
      </c>
      <c r="D1144">
        <v>93014</v>
      </c>
      <c r="E1144" t="s">
        <v>203</v>
      </c>
      <c r="F1144" t="s">
        <v>30</v>
      </c>
      <c r="G1144" t="s">
        <v>31</v>
      </c>
      <c r="H1144" t="s">
        <v>64</v>
      </c>
      <c r="I1144" t="s">
        <v>65</v>
      </c>
      <c r="J1144" t="s">
        <v>34</v>
      </c>
      <c r="K1144" t="s">
        <v>35</v>
      </c>
      <c r="L1144" t="s">
        <v>204</v>
      </c>
      <c r="O1144" t="s">
        <v>54</v>
      </c>
      <c r="P1144">
        <v>60.116140000000001</v>
      </c>
      <c r="Q1144">
        <v>55.701749999999997</v>
      </c>
      <c r="R1144">
        <v>64.473680000000002</v>
      </c>
      <c r="S1144">
        <v>52.850659999999998</v>
      </c>
      <c r="T1144">
        <v>66.666669999999996</v>
      </c>
      <c r="V1144">
        <v>456</v>
      </c>
      <c r="X1144" t="s">
        <v>136</v>
      </c>
      <c r="Y1144" t="s">
        <v>49</v>
      </c>
      <c r="Z1144" t="s">
        <v>39</v>
      </c>
      <c r="AA1144">
        <v>20220000</v>
      </c>
      <c r="AD1144" t="s">
        <v>40</v>
      </c>
    </row>
    <row r="1145" spans="1:30">
      <c r="A1145">
        <f t="shared" si="51"/>
        <v>20220000</v>
      </c>
      <c r="B1145" t="str">
        <f t="shared" si="52"/>
        <v>Brent93014Persons19+ yrs</v>
      </c>
      <c r="C1145" t="str">
        <f t="shared" si="53"/>
        <v>BrentPercentage of physically active adults2022/23Persons19+ yrs</v>
      </c>
      <c r="D1145">
        <v>93014</v>
      </c>
      <c r="E1145" t="s">
        <v>203</v>
      </c>
      <c r="F1145" t="s">
        <v>30</v>
      </c>
      <c r="G1145" t="s">
        <v>31</v>
      </c>
      <c r="H1145" t="s">
        <v>68</v>
      </c>
      <c r="I1145" t="s">
        <v>69</v>
      </c>
      <c r="J1145" t="s">
        <v>34</v>
      </c>
      <c r="K1145" t="s">
        <v>35</v>
      </c>
      <c r="L1145" t="s">
        <v>204</v>
      </c>
      <c r="O1145" t="s">
        <v>54</v>
      </c>
      <c r="P1145">
        <v>59.65213</v>
      </c>
      <c r="Q1145">
        <v>55.279499999999999</v>
      </c>
      <c r="R1145">
        <v>63.975160000000002</v>
      </c>
      <c r="S1145">
        <v>53.209110000000003</v>
      </c>
      <c r="T1145">
        <v>66.045760000000001</v>
      </c>
      <c r="V1145">
        <v>483</v>
      </c>
      <c r="X1145" t="s">
        <v>136</v>
      </c>
      <c r="Y1145" t="s">
        <v>49</v>
      </c>
      <c r="Z1145" t="s">
        <v>39</v>
      </c>
      <c r="AA1145">
        <v>20220000</v>
      </c>
      <c r="AD1145" t="s">
        <v>40</v>
      </c>
    </row>
    <row r="1146" spans="1:30">
      <c r="A1146">
        <f t="shared" si="51"/>
        <v>20220000</v>
      </c>
      <c r="B1146" t="str">
        <f t="shared" si="52"/>
        <v>Waltham Forest93014Persons19+ yrs</v>
      </c>
      <c r="C1146" t="str">
        <f t="shared" si="53"/>
        <v>Waltham ForestPercentage of physically active adults2022/23Persons19+ yrs</v>
      </c>
      <c r="D1146">
        <v>93014</v>
      </c>
      <c r="E1146" t="s">
        <v>203</v>
      </c>
      <c r="F1146" t="s">
        <v>30</v>
      </c>
      <c r="G1146" t="s">
        <v>31</v>
      </c>
      <c r="H1146" t="s">
        <v>114</v>
      </c>
      <c r="I1146" t="s">
        <v>115</v>
      </c>
      <c r="J1146" t="s">
        <v>34</v>
      </c>
      <c r="K1146" t="s">
        <v>35</v>
      </c>
      <c r="L1146" t="s">
        <v>204</v>
      </c>
      <c r="O1146" t="s">
        <v>54</v>
      </c>
      <c r="P1146">
        <v>59.389249999999997</v>
      </c>
      <c r="Q1146">
        <v>55.118110000000001</v>
      </c>
      <c r="R1146">
        <v>63.582680000000003</v>
      </c>
      <c r="S1146">
        <v>52.952759999999998</v>
      </c>
      <c r="T1146">
        <v>65.74803</v>
      </c>
      <c r="V1146">
        <v>508</v>
      </c>
      <c r="X1146" t="s">
        <v>136</v>
      </c>
      <c r="Y1146" t="s">
        <v>49</v>
      </c>
      <c r="Z1146" t="s">
        <v>39</v>
      </c>
      <c r="AA1146">
        <v>20220000</v>
      </c>
      <c r="AD1146" t="s">
        <v>40</v>
      </c>
    </row>
    <row r="1147" spans="1:30">
      <c r="A1147">
        <f t="shared" si="51"/>
        <v>20220000</v>
      </c>
      <c r="B1147" t="str">
        <f t="shared" si="52"/>
        <v>Hillingdon93014Persons19+ yrs</v>
      </c>
      <c r="C1147" t="str">
        <f t="shared" si="53"/>
        <v>HillingdonPercentage of physically active adults2022/23Persons19+ yrs</v>
      </c>
      <c r="D1147">
        <v>93014</v>
      </c>
      <c r="E1147" t="s">
        <v>203</v>
      </c>
      <c r="F1147" t="s">
        <v>30</v>
      </c>
      <c r="G1147" t="s">
        <v>31</v>
      </c>
      <c r="H1147" t="s">
        <v>86</v>
      </c>
      <c r="I1147" t="s">
        <v>87</v>
      </c>
      <c r="J1147" t="s">
        <v>34</v>
      </c>
      <c r="K1147" t="s">
        <v>35</v>
      </c>
      <c r="L1147" t="s">
        <v>204</v>
      </c>
      <c r="O1147" t="s">
        <v>54</v>
      </c>
      <c r="P1147">
        <v>59.35633</v>
      </c>
      <c r="Q1147">
        <v>54.852319999999999</v>
      </c>
      <c r="R1147">
        <v>63.713079999999998</v>
      </c>
      <c r="S1147">
        <v>52.53143</v>
      </c>
      <c r="T1147">
        <v>65.822999999999993</v>
      </c>
      <c r="V1147">
        <v>474</v>
      </c>
      <c r="X1147" t="s">
        <v>136</v>
      </c>
      <c r="Y1147" t="s">
        <v>49</v>
      </c>
      <c r="Z1147" t="s">
        <v>39</v>
      </c>
      <c r="AA1147">
        <v>20220000</v>
      </c>
      <c r="AD1147" t="s">
        <v>40</v>
      </c>
    </row>
    <row r="1148" spans="1:30">
      <c r="A1148">
        <f t="shared" si="51"/>
        <v>20220000</v>
      </c>
      <c r="B1148" t="str">
        <f t="shared" si="52"/>
        <v>Redbridge93014Persons19+ yrs</v>
      </c>
      <c r="C1148" t="str">
        <f t="shared" si="53"/>
        <v>RedbridgePercentage of physically active adults2022/23Persons19+ yrs</v>
      </c>
      <c r="D1148">
        <v>93014</v>
      </c>
      <c r="E1148" t="s">
        <v>203</v>
      </c>
      <c r="F1148" t="s">
        <v>30</v>
      </c>
      <c r="G1148" t="s">
        <v>31</v>
      </c>
      <c r="H1148" t="s">
        <v>112</v>
      </c>
      <c r="I1148" t="s">
        <v>113</v>
      </c>
      <c r="J1148" t="s">
        <v>34</v>
      </c>
      <c r="K1148" t="s">
        <v>35</v>
      </c>
      <c r="L1148" t="s">
        <v>204</v>
      </c>
      <c r="O1148" t="s">
        <v>54</v>
      </c>
      <c r="P1148">
        <v>58.311880000000002</v>
      </c>
      <c r="Q1148">
        <v>53.763440000000003</v>
      </c>
      <c r="R1148">
        <v>62.795699999999997</v>
      </c>
      <c r="S1148">
        <v>51.397849999999998</v>
      </c>
      <c r="T1148">
        <v>65.161289999999994</v>
      </c>
      <c r="V1148">
        <v>465</v>
      </c>
      <c r="X1148" t="s">
        <v>136</v>
      </c>
      <c r="Y1148" t="s">
        <v>49</v>
      </c>
      <c r="Z1148" t="s">
        <v>39</v>
      </c>
      <c r="AA1148">
        <v>20220000</v>
      </c>
      <c r="AD1148" t="s">
        <v>40</v>
      </c>
    </row>
    <row r="1149" spans="1:30">
      <c r="A1149">
        <f t="shared" si="51"/>
        <v>20220000</v>
      </c>
      <c r="B1149" t="str">
        <f t="shared" si="52"/>
        <v>Newham93014Persons19+ yrs</v>
      </c>
      <c r="C1149" t="str">
        <f t="shared" si="53"/>
        <v>NewhamPercentage of physically active adults2022/23Persons19+ yrs</v>
      </c>
      <c r="D1149">
        <v>93014</v>
      </c>
      <c r="E1149" t="s">
        <v>203</v>
      </c>
      <c r="F1149" t="s">
        <v>30</v>
      </c>
      <c r="G1149" t="s">
        <v>31</v>
      </c>
      <c r="H1149" t="s">
        <v>122</v>
      </c>
      <c r="I1149" t="s">
        <v>123</v>
      </c>
      <c r="J1149" t="s">
        <v>34</v>
      </c>
      <c r="K1149" t="s">
        <v>35</v>
      </c>
      <c r="L1149" t="s">
        <v>204</v>
      </c>
      <c r="O1149" t="s">
        <v>54</v>
      </c>
      <c r="P1149">
        <v>58.143329999999999</v>
      </c>
      <c r="Q1149">
        <v>53.658540000000002</v>
      </c>
      <c r="R1149">
        <v>62.749450000000003</v>
      </c>
      <c r="S1149">
        <v>50.99756</v>
      </c>
      <c r="T1149">
        <v>65.188469999999995</v>
      </c>
      <c r="V1149">
        <v>451</v>
      </c>
      <c r="X1149" t="s">
        <v>136</v>
      </c>
      <c r="Y1149" t="s">
        <v>49</v>
      </c>
      <c r="Z1149" t="s">
        <v>39</v>
      </c>
      <c r="AA1149">
        <v>20220000</v>
      </c>
      <c r="AD1149" t="s">
        <v>40</v>
      </c>
    </row>
    <row r="1150" spans="1:30">
      <c r="A1150">
        <f t="shared" si="51"/>
        <v>20220000</v>
      </c>
      <c r="B1150" t="str">
        <f t="shared" si="52"/>
        <v>Hounslow93014Persons19+ yrs</v>
      </c>
      <c r="C1150" t="str">
        <f t="shared" si="53"/>
        <v>HounslowPercentage of physically active adults2022/23Persons19+ yrs</v>
      </c>
      <c r="D1150">
        <v>93014</v>
      </c>
      <c r="E1150" t="s">
        <v>203</v>
      </c>
      <c r="F1150" t="s">
        <v>30</v>
      </c>
      <c r="G1150" t="s">
        <v>31</v>
      </c>
      <c r="H1150" t="s">
        <v>59</v>
      </c>
      <c r="I1150" t="s">
        <v>60</v>
      </c>
      <c r="J1150" t="s">
        <v>34</v>
      </c>
      <c r="K1150" t="s">
        <v>35</v>
      </c>
      <c r="L1150" t="s">
        <v>204</v>
      </c>
      <c r="O1150" t="s">
        <v>54</v>
      </c>
      <c r="P1150">
        <v>55.810049999999997</v>
      </c>
      <c r="Q1150">
        <v>51.282049999999998</v>
      </c>
      <c r="R1150">
        <v>60.256410000000002</v>
      </c>
      <c r="S1150">
        <v>48.931620000000002</v>
      </c>
      <c r="T1150">
        <v>63.034190000000002</v>
      </c>
      <c r="V1150">
        <v>468</v>
      </c>
      <c r="X1150" t="s">
        <v>136</v>
      </c>
      <c r="Y1150" t="s">
        <v>49</v>
      </c>
      <c r="Z1150" t="s">
        <v>39</v>
      </c>
      <c r="AA1150">
        <v>20220000</v>
      </c>
      <c r="AD1150" t="s">
        <v>40</v>
      </c>
    </row>
    <row r="1151" spans="1:30">
      <c r="A1151">
        <f t="shared" si="51"/>
        <v>20220000</v>
      </c>
      <c r="B1151" t="str">
        <f t="shared" si="52"/>
        <v>Barking and Dagenham93014Persons19+ yrs</v>
      </c>
      <c r="C1151" t="str">
        <f t="shared" si="53"/>
        <v>Barking and DagenhamPercentage of physically active adults2022/23Persons19+ yrs</v>
      </c>
      <c r="D1151">
        <v>93014</v>
      </c>
      <c r="E1151" t="s">
        <v>203</v>
      </c>
      <c r="F1151" t="s">
        <v>30</v>
      </c>
      <c r="G1151" t="s">
        <v>31</v>
      </c>
      <c r="H1151" t="s">
        <v>106</v>
      </c>
      <c r="I1151" t="s">
        <v>107</v>
      </c>
      <c r="J1151" t="s">
        <v>34</v>
      </c>
      <c r="K1151" t="s">
        <v>35</v>
      </c>
      <c r="L1151" t="s">
        <v>204</v>
      </c>
      <c r="O1151" t="s">
        <v>54</v>
      </c>
      <c r="P1151">
        <v>51.402909999999999</v>
      </c>
      <c r="Q1151">
        <v>46.995710000000003</v>
      </c>
      <c r="R1151">
        <v>55.793990000000001</v>
      </c>
      <c r="S1151">
        <v>44.635190000000001</v>
      </c>
      <c r="T1151">
        <v>58.154510000000002</v>
      </c>
      <c r="V1151">
        <v>466</v>
      </c>
      <c r="X1151" t="s">
        <v>136</v>
      </c>
      <c r="Y1151" t="s">
        <v>49</v>
      </c>
      <c r="Z1151" t="s">
        <v>39</v>
      </c>
      <c r="AA1151">
        <v>20220000</v>
      </c>
      <c r="AD1151" t="s">
        <v>40</v>
      </c>
    </row>
    <row r="1152" spans="1:30">
      <c r="A1152">
        <f t="shared" si="51"/>
        <v>20150000</v>
      </c>
      <c r="B1152" t="str">
        <f t="shared" si="52"/>
        <v>Richmond93015Persons19+ yrs</v>
      </c>
      <c r="C1152" t="str">
        <f t="shared" si="53"/>
        <v>RichmondPercentage of physically inactive adults2015/16Persons19+ yrs</v>
      </c>
      <c r="D1152">
        <v>93015</v>
      </c>
      <c r="E1152" t="s">
        <v>205</v>
      </c>
      <c r="F1152" t="s">
        <v>30</v>
      </c>
      <c r="G1152" t="s">
        <v>31</v>
      </c>
      <c r="H1152" t="s">
        <v>32</v>
      </c>
      <c r="I1152" t="s">
        <v>33</v>
      </c>
      <c r="J1152" t="s">
        <v>34</v>
      </c>
      <c r="K1152" t="s">
        <v>35</v>
      </c>
      <c r="L1152" t="s">
        <v>204</v>
      </c>
      <c r="O1152" t="s">
        <v>46</v>
      </c>
      <c r="P1152">
        <v>16.55</v>
      </c>
      <c r="Q1152">
        <v>13.36032</v>
      </c>
      <c r="R1152">
        <v>20.040489999999998</v>
      </c>
      <c r="S1152">
        <v>11.74089</v>
      </c>
      <c r="T1152">
        <v>22.267209999999999</v>
      </c>
      <c r="V1152">
        <v>494</v>
      </c>
      <c r="Y1152" t="s">
        <v>38</v>
      </c>
      <c r="Z1152" t="s">
        <v>39</v>
      </c>
      <c r="AA1152">
        <v>20150000</v>
      </c>
      <c r="AD1152" t="s">
        <v>40</v>
      </c>
    </row>
    <row r="1153" spans="1:30">
      <c r="A1153">
        <f t="shared" ref="A1153:A1216" si="54">AA1153</f>
        <v>20160000</v>
      </c>
      <c r="B1153" t="str">
        <f t="shared" si="52"/>
        <v>Richmond93015Persons19+ yrs</v>
      </c>
      <c r="C1153" t="str">
        <f t="shared" si="53"/>
        <v>RichmondPercentage of physically inactive adults2016/17Persons19+ yrs</v>
      </c>
      <c r="D1153">
        <v>93015</v>
      </c>
      <c r="E1153" t="s">
        <v>205</v>
      </c>
      <c r="F1153" t="s">
        <v>30</v>
      </c>
      <c r="G1153" t="s">
        <v>31</v>
      </c>
      <c r="H1153" t="s">
        <v>32</v>
      </c>
      <c r="I1153" t="s">
        <v>33</v>
      </c>
      <c r="J1153" t="s">
        <v>34</v>
      </c>
      <c r="K1153" t="s">
        <v>35</v>
      </c>
      <c r="L1153" t="s">
        <v>204</v>
      </c>
      <c r="O1153" t="s">
        <v>47</v>
      </c>
      <c r="P1153">
        <v>17.16</v>
      </c>
      <c r="Q1153">
        <v>13.842980000000001</v>
      </c>
      <c r="R1153">
        <v>20.661159999999999</v>
      </c>
      <c r="S1153">
        <v>11.98326</v>
      </c>
      <c r="T1153">
        <v>22.727270000000001</v>
      </c>
      <c r="V1153">
        <v>484</v>
      </c>
      <c r="Y1153" t="s">
        <v>38</v>
      </c>
      <c r="Z1153" t="s">
        <v>39</v>
      </c>
      <c r="AA1153">
        <v>20160000</v>
      </c>
      <c r="AD1153" t="s">
        <v>40</v>
      </c>
    </row>
    <row r="1154" spans="1:30">
      <c r="A1154">
        <f t="shared" si="54"/>
        <v>20170000</v>
      </c>
      <c r="B1154" t="str">
        <f t="shared" ref="B1154:B1217" si="55">CONCATENATE(I1154,D1154,K1154,L1154)</f>
        <v>Richmond93015Persons19+ yrs</v>
      </c>
      <c r="C1154" t="str">
        <f t="shared" ref="C1154:C1217" si="56">CONCATENATE(I1154,E1154,O1154,K1154,M1154,L1154)</f>
        <v>RichmondPercentage of physically inactive adults2017/18Persons19+ yrs</v>
      </c>
      <c r="D1154">
        <v>93015</v>
      </c>
      <c r="E1154" t="s">
        <v>205</v>
      </c>
      <c r="F1154" t="s">
        <v>30</v>
      </c>
      <c r="G1154" t="s">
        <v>31</v>
      </c>
      <c r="H1154" t="s">
        <v>32</v>
      </c>
      <c r="I1154" t="s">
        <v>33</v>
      </c>
      <c r="J1154" t="s">
        <v>34</v>
      </c>
      <c r="K1154" t="s">
        <v>35</v>
      </c>
      <c r="L1154" t="s">
        <v>204</v>
      </c>
      <c r="O1154" t="s">
        <v>48</v>
      </c>
      <c r="P1154">
        <v>12.97</v>
      </c>
      <c r="Q1154">
        <v>10.040979999999999</v>
      </c>
      <c r="R1154">
        <v>15.983610000000001</v>
      </c>
      <c r="S1154">
        <v>8.4016400000000004</v>
      </c>
      <c r="T1154">
        <v>17.623159999999999</v>
      </c>
      <c r="V1154">
        <v>488</v>
      </c>
      <c r="Y1154" t="s">
        <v>38</v>
      </c>
      <c r="Z1154" t="s">
        <v>39</v>
      </c>
      <c r="AA1154">
        <v>20170000</v>
      </c>
      <c r="AD1154" t="s">
        <v>40</v>
      </c>
    </row>
    <row r="1155" spans="1:30">
      <c r="A1155">
        <f t="shared" si="54"/>
        <v>20180000</v>
      </c>
      <c r="B1155" t="str">
        <f t="shared" si="55"/>
        <v>Richmond93015Persons19+ yrs</v>
      </c>
      <c r="C1155" t="str">
        <f t="shared" si="56"/>
        <v>RichmondPercentage of physically inactive adults2018/19Persons19+ yrs</v>
      </c>
      <c r="D1155">
        <v>93015</v>
      </c>
      <c r="E1155" t="s">
        <v>205</v>
      </c>
      <c r="F1155" t="s">
        <v>30</v>
      </c>
      <c r="G1155" t="s">
        <v>31</v>
      </c>
      <c r="H1155" t="s">
        <v>32</v>
      </c>
      <c r="I1155" t="s">
        <v>33</v>
      </c>
      <c r="J1155" t="s">
        <v>34</v>
      </c>
      <c r="K1155" t="s">
        <v>35</v>
      </c>
      <c r="L1155" t="s">
        <v>204</v>
      </c>
      <c r="O1155" t="s">
        <v>50</v>
      </c>
      <c r="P1155">
        <v>14.99</v>
      </c>
      <c r="Q1155">
        <v>11.871230000000001</v>
      </c>
      <c r="R1155">
        <v>18.108650000000001</v>
      </c>
      <c r="S1155">
        <v>10.261570000000001</v>
      </c>
      <c r="T1155">
        <v>20.120719999999999</v>
      </c>
      <c r="V1155">
        <v>497</v>
      </c>
      <c r="Y1155" t="s">
        <v>38</v>
      </c>
      <c r="Z1155" t="s">
        <v>39</v>
      </c>
      <c r="AA1155">
        <v>20180000</v>
      </c>
      <c r="AD1155" t="s">
        <v>40</v>
      </c>
    </row>
    <row r="1156" spans="1:30">
      <c r="A1156">
        <f t="shared" si="54"/>
        <v>20190000</v>
      </c>
      <c r="B1156" t="str">
        <f t="shared" si="55"/>
        <v>Richmond93015Persons19+ yrs</v>
      </c>
      <c r="C1156" t="str">
        <f t="shared" si="56"/>
        <v>RichmondPercentage of physically inactive adults2019/20Persons19+ yrs</v>
      </c>
      <c r="D1156">
        <v>93015</v>
      </c>
      <c r="E1156" t="s">
        <v>205</v>
      </c>
      <c r="F1156" t="s">
        <v>30</v>
      </c>
      <c r="G1156" t="s">
        <v>31</v>
      </c>
      <c r="H1156" t="s">
        <v>32</v>
      </c>
      <c r="I1156" t="s">
        <v>33</v>
      </c>
      <c r="J1156" t="s">
        <v>34</v>
      </c>
      <c r="K1156" t="s">
        <v>35</v>
      </c>
      <c r="L1156" t="s">
        <v>204</v>
      </c>
      <c r="O1156" t="s">
        <v>51</v>
      </c>
      <c r="P1156">
        <v>17.100000000000001</v>
      </c>
      <c r="Q1156">
        <v>13.911289999999999</v>
      </c>
      <c r="R1156">
        <v>20.3629</v>
      </c>
      <c r="S1156">
        <v>12.29819</v>
      </c>
      <c r="T1156">
        <v>22.580649999999999</v>
      </c>
      <c r="V1156">
        <v>496</v>
      </c>
      <c r="Y1156" t="s">
        <v>38</v>
      </c>
      <c r="Z1156" t="s">
        <v>39</v>
      </c>
      <c r="AA1156">
        <v>20190000</v>
      </c>
      <c r="AD1156" t="s">
        <v>40</v>
      </c>
    </row>
    <row r="1157" spans="1:30">
      <c r="A1157">
        <f t="shared" si="54"/>
        <v>20200000</v>
      </c>
      <c r="B1157" t="str">
        <f t="shared" si="55"/>
        <v>Richmond93015Persons19+ yrs</v>
      </c>
      <c r="C1157" t="str">
        <f t="shared" si="56"/>
        <v>RichmondPercentage of physically inactive adults2020/21Persons19+ yrs</v>
      </c>
      <c r="D1157">
        <v>93015</v>
      </c>
      <c r="E1157" t="s">
        <v>205</v>
      </c>
      <c r="F1157" t="s">
        <v>30</v>
      </c>
      <c r="G1157" t="s">
        <v>31</v>
      </c>
      <c r="H1157" t="s">
        <v>32</v>
      </c>
      <c r="I1157" t="s">
        <v>33</v>
      </c>
      <c r="J1157" t="s">
        <v>34</v>
      </c>
      <c r="K1157" t="s">
        <v>35</v>
      </c>
      <c r="L1157" t="s">
        <v>204</v>
      </c>
      <c r="O1157" t="s">
        <v>52</v>
      </c>
      <c r="P1157">
        <v>17.63</v>
      </c>
      <c r="Q1157">
        <v>14.16667</v>
      </c>
      <c r="R1157">
        <v>21.04167</v>
      </c>
      <c r="S1157">
        <v>12.70833</v>
      </c>
      <c r="T1157">
        <v>23.125</v>
      </c>
      <c r="V1157">
        <v>480</v>
      </c>
      <c r="Y1157" t="s">
        <v>38</v>
      </c>
      <c r="Z1157" t="s">
        <v>39</v>
      </c>
      <c r="AA1157">
        <v>20200000</v>
      </c>
      <c r="AD1157" t="s">
        <v>40</v>
      </c>
    </row>
    <row r="1158" spans="1:30">
      <c r="A1158">
        <f t="shared" si="54"/>
        <v>20210000</v>
      </c>
      <c r="B1158" t="str">
        <f t="shared" si="55"/>
        <v>Richmond93015Persons19+ yrs</v>
      </c>
      <c r="C1158" t="str">
        <f t="shared" si="56"/>
        <v>RichmondPercentage of physically inactive adults2021/22Persons19+ yrs</v>
      </c>
      <c r="D1158">
        <v>93015</v>
      </c>
      <c r="E1158" t="s">
        <v>205</v>
      </c>
      <c r="F1158" t="s">
        <v>30</v>
      </c>
      <c r="G1158" t="s">
        <v>31</v>
      </c>
      <c r="H1158" t="s">
        <v>32</v>
      </c>
      <c r="I1158" t="s">
        <v>33</v>
      </c>
      <c r="J1158" t="s">
        <v>34</v>
      </c>
      <c r="K1158" t="s">
        <v>35</v>
      </c>
      <c r="L1158" t="s">
        <v>204</v>
      </c>
      <c r="O1158" t="s">
        <v>53</v>
      </c>
      <c r="P1158">
        <v>18.27</v>
      </c>
      <c r="Q1158">
        <v>14.967460000000001</v>
      </c>
      <c r="R1158">
        <v>21.90889</v>
      </c>
      <c r="S1158">
        <v>13.015180000000001</v>
      </c>
      <c r="T1158">
        <v>24.07809</v>
      </c>
      <c r="V1158">
        <v>461</v>
      </c>
      <c r="Y1158" t="s">
        <v>38</v>
      </c>
      <c r="Z1158" t="s">
        <v>39</v>
      </c>
      <c r="AA1158">
        <v>20210000</v>
      </c>
      <c r="AD1158" t="s">
        <v>40</v>
      </c>
    </row>
    <row r="1159" spans="1:30">
      <c r="A1159">
        <f t="shared" si="54"/>
        <v>20150000</v>
      </c>
      <c r="B1159" t="str">
        <f t="shared" si="55"/>
        <v>England93015Persons19+ yrs</v>
      </c>
      <c r="C1159" t="str">
        <f t="shared" si="56"/>
        <v>EnglandPercentage of physically inactive adults2015/16Persons19+ yrs</v>
      </c>
      <c r="D1159">
        <v>93015</v>
      </c>
      <c r="E1159" t="s">
        <v>205</v>
      </c>
      <c r="F1159" t="s">
        <v>30</v>
      </c>
      <c r="G1159" t="s">
        <v>31</v>
      </c>
      <c r="H1159" t="s">
        <v>30</v>
      </c>
      <c r="I1159" t="s">
        <v>31</v>
      </c>
      <c r="J1159" t="s">
        <v>31</v>
      </c>
      <c r="K1159" t="s">
        <v>35</v>
      </c>
      <c r="L1159" t="s">
        <v>204</v>
      </c>
      <c r="O1159" t="s">
        <v>46</v>
      </c>
      <c r="P1159">
        <v>22.33</v>
      </c>
      <c r="Q1159">
        <v>22.145320000000002</v>
      </c>
      <c r="R1159">
        <v>22.521049999999999</v>
      </c>
      <c r="S1159">
        <v>22.062570000000001</v>
      </c>
      <c r="T1159">
        <v>22.631900000000002</v>
      </c>
      <c r="V1159">
        <v>192158</v>
      </c>
      <c r="Y1159" t="s">
        <v>42</v>
      </c>
      <c r="Z1159" t="s">
        <v>39</v>
      </c>
      <c r="AA1159">
        <v>20150000</v>
      </c>
      <c r="AD1159" t="s">
        <v>40</v>
      </c>
    </row>
    <row r="1160" spans="1:30">
      <c r="A1160">
        <f t="shared" si="54"/>
        <v>20160000</v>
      </c>
      <c r="B1160" t="str">
        <f t="shared" si="55"/>
        <v>England93015Persons19+ yrs</v>
      </c>
      <c r="C1160" t="str">
        <f t="shared" si="56"/>
        <v>EnglandPercentage of physically inactive adults2016/17Persons19+ yrs</v>
      </c>
      <c r="D1160">
        <v>93015</v>
      </c>
      <c r="E1160" t="s">
        <v>205</v>
      </c>
      <c r="F1160" t="s">
        <v>30</v>
      </c>
      <c r="G1160" t="s">
        <v>31</v>
      </c>
      <c r="H1160" t="s">
        <v>30</v>
      </c>
      <c r="I1160" t="s">
        <v>31</v>
      </c>
      <c r="J1160" t="s">
        <v>31</v>
      </c>
      <c r="K1160" t="s">
        <v>35</v>
      </c>
      <c r="L1160" t="s">
        <v>204</v>
      </c>
      <c r="O1160" t="s">
        <v>47</v>
      </c>
      <c r="P1160">
        <v>22.24</v>
      </c>
      <c r="Q1160">
        <v>22.0579</v>
      </c>
      <c r="R1160">
        <v>22.42643</v>
      </c>
      <c r="S1160">
        <v>21.95158</v>
      </c>
      <c r="T1160">
        <v>22.533809999999999</v>
      </c>
      <c r="V1160">
        <v>189959</v>
      </c>
      <c r="Y1160" t="s">
        <v>42</v>
      </c>
      <c r="Z1160" t="s">
        <v>39</v>
      </c>
      <c r="AA1160">
        <v>20160000</v>
      </c>
      <c r="AD1160" t="s">
        <v>40</v>
      </c>
    </row>
    <row r="1161" spans="1:30">
      <c r="A1161">
        <f t="shared" si="54"/>
        <v>20170000</v>
      </c>
      <c r="B1161" t="str">
        <f t="shared" si="55"/>
        <v>England93015Persons19+ yrs</v>
      </c>
      <c r="C1161" t="str">
        <f t="shared" si="56"/>
        <v>EnglandPercentage of physically inactive adults2017/18Persons19+ yrs</v>
      </c>
      <c r="D1161">
        <v>93015</v>
      </c>
      <c r="E1161" t="s">
        <v>205</v>
      </c>
      <c r="F1161" t="s">
        <v>30</v>
      </c>
      <c r="G1161" t="s">
        <v>31</v>
      </c>
      <c r="H1161" t="s">
        <v>30</v>
      </c>
      <c r="I1161" t="s">
        <v>31</v>
      </c>
      <c r="J1161" t="s">
        <v>31</v>
      </c>
      <c r="K1161" t="s">
        <v>35</v>
      </c>
      <c r="L1161" t="s">
        <v>204</v>
      </c>
      <c r="O1161" t="s">
        <v>48</v>
      </c>
      <c r="P1161">
        <v>22.23</v>
      </c>
      <c r="Q1161">
        <v>22.028410000000001</v>
      </c>
      <c r="R1161">
        <v>22.42596</v>
      </c>
      <c r="S1161">
        <v>21.902380000000001</v>
      </c>
      <c r="T1161">
        <v>22.544540000000001</v>
      </c>
      <c r="V1161">
        <v>174570</v>
      </c>
      <c r="Y1161" t="s">
        <v>42</v>
      </c>
      <c r="Z1161" t="s">
        <v>39</v>
      </c>
      <c r="AA1161">
        <v>20170000</v>
      </c>
      <c r="AD1161" t="s">
        <v>40</v>
      </c>
    </row>
    <row r="1162" spans="1:30">
      <c r="A1162">
        <f t="shared" si="54"/>
        <v>20180000</v>
      </c>
      <c r="B1162" t="str">
        <f t="shared" si="55"/>
        <v>England93015Persons19+ yrs</v>
      </c>
      <c r="C1162" t="str">
        <f t="shared" si="56"/>
        <v>EnglandPercentage of physically inactive adults2018/19Persons19+ yrs</v>
      </c>
      <c r="D1162">
        <v>93015</v>
      </c>
      <c r="E1162" t="s">
        <v>205</v>
      </c>
      <c r="F1162" t="s">
        <v>30</v>
      </c>
      <c r="G1162" t="s">
        <v>31</v>
      </c>
      <c r="H1162" t="s">
        <v>30</v>
      </c>
      <c r="I1162" t="s">
        <v>31</v>
      </c>
      <c r="J1162" t="s">
        <v>31</v>
      </c>
      <c r="K1162" t="s">
        <v>35</v>
      </c>
      <c r="L1162" t="s">
        <v>204</v>
      </c>
      <c r="O1162" t="s">
        <v>50</v>
      </c>
      <c r="P1162">
        <v>21.39</v>
      </c>
      <c r="Q1162">
        <v>21.201070000000001</v>
      </c>
      <c r="R1162">
        <v>21.584610000000001</v>
      </c>
      <c r="S1162">
        <v>21.103480000000001</v>
      </c>
      <c r="T1162">
        <v>21.692959999999999</v>
      </c>
      <c r="V1162">
        <v>176260</v>
      </c>
      <c r="Y1162" t="s">
        <v>42</v>
      </c>
      <c r="Z1162" t="s">
        <v>39</v>
      </c>
      <c r="AA1162">
        <v>20180000</v>
      </c>
      <c r="AD1162" t="s">
        <v>40</v>
      </c>
    </row>
    <row r="1163" spans="1:30">
      <c r="A1163">
        <f t="shared" si="54"/>
        <v>20190000</v>
      </c>
      <c r="B1163" t="str">
        <f t="shared" si="55"/>
        <v>England93015Persons19+ yrs</v>
      </c>
      <c r="C1163" t="str">
        <f t="shared" si="56"/>
        <v>EnglandPercentage of physically inactive adults2019/20Persons19+ yrs</v>
      </c>
      <c r="D1163">
        <v>93015</v>
      </c>
      <c r="E1163" t="s">
        <v>205</v>
      </c>
      <c r="F1163" t="s">
        <v>30</v>
      </c>
      <c r="G1163" t="s">
        <v>31</v>
      </c>
      <c r="H1163" t="s">
        <v>30</v>
      </c>
      <c r="I1163" t="s">
        <v>31</v>
      </c>
      <c r="J1163" t="s">
        <v>31</v>
      </c>
      <c r="K1163" t="s">
        <v>35</v>
      </c>
      <c r="L1163" t="s">
        <v>204</v>
      </c>
      <c r="O1163" t="s">
        <v>51</v>
      </c>
      <c r="P1163">
        <v>22.9</v>
      </c>
      <c r="Q1163">
        <v>22.703800000000001</v>
      </c>
      <c r="R1163">
        <v>23.103950000000001</v>
      </c>
      <c r="S1163">
        <v>22.598690000000001</v>
      </c>
      <c r="T1163">
        <v>23.195139999999999</v>
      </c>
      <c r="V1163">
        <v>172187</v>
      </c>
      <c r="Y1163" t="s">
        <v>42</v>
      </c>
      <c r="Z1163" t="s">
        <v>39</v>
      </c>
      <c r="AA1163">
        <v>20190000</v>
      </c>
      <c r="AD1163" t="s">
        <v>40</v>
      </c>
    </row>
    <row r="1164" spans="1:30">
      <c r="A1164">
        <f t="shared" si="54"/>
        <v>20200000</v>
      </c>
      <c r="B1164" t="str">
        <f t="shared" si="55"/>
        <v>England93015Persons19+ yrs</v>
      </c>
      <c r="C1164" t="str">
        <f t="shared" si="56"/>
        <v>EnglandPercentage of physically inactive adults2020/21Persons19+ yrs</v>
      </c>
      <c r="D1164">
        <v>93015</v>
      </c>
      <c r="E1164" t="s">
        <v>205</v>
      </c>
      <c r="F1164" t="s">
        <v>30</v>
      </c>
      <c r="G1164" t="s">
        <v>31</v>
      </c>
      <c r="H1164" t="s">
        <v>30</v>
      </c>
      <c r="I1164" t="s">
        <v>31</v>
      </c>
      <c r="J1164" t="s">
        <v>31</v>
      </c>
      <c r="K1164" t="s">
        <v>35</v>
      </c>
      <c r="L1164" t="s">
        <v>204</v>
      </c>
      <c r="O1164" t="s">
        <v>52</v>
      </c>
      <c r="P1164">
        <v>23.38</v>
      </c>
      <c r="Q1164">
        <v>23.178709999999999</v>
      </c>
      <c r="R1164">
        <v>23.571940000000001</v>
      </c>
      <c r="S1164">
        <v>23.068100000000001</v>
      </c>
      <c r="T1164">
        <v>23.699909999999999</v>
      </c>
      <c r="V1164">
        <v>172680</v>
      </c>
      <c r="Y1164" t="s">
        <v>42</v>
      </c>
      <c r="Z1164" t="s">
        <v>39</v>
      </c>
      <c r="AA1164">
        <v>20200000</v>
      </c>
      <c r="AD1164" t="s">
        <v>40</v>
      </c>
    </row>
    <row r="1165" spans="1:30">
      <c r="A1165">
        <f t="shared" si="54"/>
        <v>20210000</v>
      </c>
      <c r="B1165" t="str">
        <f t="shared" si="55"/>
        <v>England93015Persons19+ yrs</v>
      </c>
      <c r="C1165" t="str">
        <f t="shared" si="56"/>
        <v>EnglandPercentage of physically inactive adults2021/22Persons19+ yrs</v>
      </c>
      <c r="D1165">
        <v>93015</v>
      </c>
      <c r="E1165" t="s">
        <v>205</v>
      </c>
      <c r="F1165" t="s">
        <v>30</v>
      </c>
      <c r="G1165" t="s">
        <v>31</v>
      </c>
      <c r="H1165" t="s">
        <v>30</v>
      </c>
      <c r="I1165" t="s">
        <v>31</v>
      </c>
      <c r="J1165" t="s">
        <v>31</v>
      </c>
      <c r="K1165" t="s">
        <v>35</v>
      </c>
      <c r="L1165" t="s">
        <v>204</v>
      </c>
      <c r="O1165" t="s">
        <v>53</v>
      </c>
      <c r="P1165">
        <v>22.26</v>
      </c>
      <c r="Q1165">
        <v>22.07085</v>
      </c>
      <c r="R1165">
        <v>22.458780000000001</v>
      </c>
      <c r="S1165">
        <v>21.959119999999999</v>
      </c>
      <c r="T1165">
        <v>22.57338</v>
      </c>
      <c r="V1165">
        <v>172730</v>
      </c>
      <c r="Y1165" t="s">
        <v>42</v>
      </c>
      <c r="Z1165" t="s">
        <v>39</v>
      </c>
      <c r="AA1165">
        <v>20210000</v>
      </c>
      <c r="AD1165" t="s">
        <v>40</v>
      </c>
    </row>
    <row r="1166" spans="1:30">
      <c r="A1166">
        <f t="shared" si="54"/>
        <v>20220000</v>
      </c>
      <c r="B1166" t="str">
        <f t="shared" si="55"/>
        <v>England93015Persons19+ yrs</v>
      </c>
      <c r="C1166" t="str">
        <f t="shared" si="56"/>
        <v>EnglandPercentage of physically inactive adults2022/23Persons19+ yrs</v>
      </c>
      <c r="D1166">
        <v>93015</v>
      </c>
      <c r="E1166" t="s">
        <v>205</v>
      </c>
      <c r="F1166" t="s">
        <v>30</v>
      </c>
      <c r="G1166" t="s">
        <v>31</v>
      </c>
      <c r="H1166" t="s">
        <v>30</v>
      </c>
      <c r="I1166" t="s">
        <v>31</v>
      </c>
      <c r="J1166" t="s">
        <v>31</v>
      </c>
      <c r="K1166" t="s">
        <v>35</v>
      </c>
      <c r="L1166" t="s">
        <v>204</v>
      </c>
      <c r="O1166" t="s">
        <v>54</v>
      </c>
      <c r="P1166">
        <v>22.6</v>
      </c>
      <c r="Q1166">
        <v>22.392800000000001</v>
      </c>
      <c r="R1166">
        <v>22.794460000000001</v>
      </c>
      <c r="S1166">
        <v>22.280919999999998</v>
      </c>
      <c r="T1166">
        <v>22.89265</v>
      </c>
      <c r="V1166">
        <v>168054</v>
      </c>
      <c r="X1166" t="s">
        <v>136</v>
      </c>
      <c r="Y1166" t="s">
        <v>42</v>
      </c>
      <c r="Z1166" t="s">
        <v>39</v>
      </c>
      <c r="AA1166">
        <v>20220000</v>
      </c>
      <c r="AD1166" t="s">
        <v>40</v>
      </c>
    </row>
    <row r="1167" spans="1:30">
      <c r="A1167">
        <f t="shared" si="54"/>
        <v>20150000</v>
      </c>
      <c r="B1167" t="str">
        <f t="shared" si="55"/>
        <v>London93015Persons19+ yrs</v>
      </c>
      <c r="C1167" t="str">
        <f t="shared" si="56"/>
        <v>LondonPercentage of physically inactive adults2015/16Persons19+ yrs</v>
      </c>
      <c r="D1167">
        <v>93015</v>
      </c>
      <c r="E1167" t="s">
        <v>205</v>
      </c>
      <c r="F1167" t="s">
        <v>30</v>
      </c>
      <c r="G1167" t="s">
        <v>31</v>
      </c>
      <c r="H1167" t="s">
        <v>56</v>
      </c>
      <c r="I1167" t="s">
        <v>57</v>
      </c>
      <c r="J1167" t="s">
        <v>58</v>
      </c>
      <c r="K1167" t="s">
        <v>35</v>
      </c>
      <c r="L1167" t="s">
        <v>204</v>
      </c>
      <c r="O1167" t="s">
        <v>46</v>
      </c>
      <c r="P1167">
        <v>22.19</v>
      </c>
      <c r="Q1167">
        <v>21.598610000000001</v>
      </c>
      <c r="R1167">
        <v>22.775759999999998</v>
      </c>
      <c r="S1167">
        <v>21.2255</v>
      </c>
      <c r="T1167">
        <v>23.080559999999998</v>
      </c>
      <c r="V1167">
        <v>19029</v>
      </c>
      <c r="Y1167" t="s">
        <v>42</v>
      </c>
      <c r="Z1167" t="s">
        <v>39</v>
      </c>
      <c r="AA1167">
        <v>20150000</v>
      </c>
      <c r="AD1167" t="s">
        <v>40</v>
      </c>
    </row>
    <row r="1168" spans="1:30">
      <c r="A1168">
        <f t="shared" si="54"/>
        <v>20160000</v>
      </c>
      <c r="B1168" t="str">
        <f t="shared" si="55"/>
        <v>London93015Persons19+ yrs</v>
      </c>
      <c r="C1168" t="str">
        <f t="shared" si="56"/>
        <v>LondonPercentage of physically inactive adults2016/17Persons19+ yrs</v>
      </c>
      <c r="D1168">
        <v>93015</v>
      </c>
      <c r="E1168" t="s">
        <v>205</v>
      </c>
      <c r="F1168" t="s">
        <v>30</v>
      </c>
      <c r="G1168" t="s">
        <v>31</v>
      </c>
      <c r="H1168" t="s">
        <v>56</v>
      </c>
      <c r="I1168" t="s">
        <v>57</v>
      </c>
      <c r="J1168" t="s">
        <v>58</v>
      </c>
      <c r="K1168" t="s">
        <v>35</v>
      </c>
      <c r="L1168" t="s">
        <v>204</v>
      </c>
      <c r="O1168" t="s">
        <v>47</v>
      </c>
      <c r="P1168">
        <v>22.94</v>
      </c>
      <c r="Q1168">
        <v>22.33135</v>
      </c>
      <c r="R1168">
        <v>23.539020000000001</v>
      </c>
      <c r="S1168">
        <v>21.982500000000002</v>
      </c>
      <c r="T1168">
        <v>23.871639999999999</v>
      </c>
      <c r="V1168">
        <v>18633</v>
      </c>
      <c r="Y1168" t="s">
        <v>49</v>
      </c>
      <c r="Z1168" t="s">
        <v>39</v>
      </c>
      <c r="AA1168">
        <v>20160000</v>
      </c>
      <c r="AD1168" t="s">
        <v>40</v>
      </c>
    </row>
    <row r="1169" spans="1:30">
      <c r="A1169">
        <f t="shared" si="54"/>
        <v>20170000</v>
      </c>
      <c r="B1169" t="str">
        <f t="shared" si="55"/>
        <v>London93015Persons19+ yrs</v>
      </c>
      <c r="C1169" t="str">
        <f t="shared" si="56"/>
        <v>LondonPercentage of physically inactive adults2017/18Persons19+ yrs</v>
      </c>
      <c r="D1169">
        <v>93015</v>
      </c>
      <c r="E1169" t="s">
        <v>205</v>
      </c>
      <c r="F1169" t="s">
        <v>30</v>
      </c>
      <c r="G1169" t="s">
        <v>31</v>
      </c>
      <c r="H1169" t="s">
        <v>56</v>
      </c>
      <c r="I1169" t="s">
        <v>57</v>
      </c>
      <c r="J1169" t="s">
        <v>58</v>
      </c>
      <c r="K1169" t="s">
        <v>35</v>
      </c>
      <c r="L1169" t="s">
        <v>204</v>
      </c>
      <c r="O1169" t="s">
        <v>48</v>
      </c>
      <c r="P1169">
        <v>22.03</v>
      </c>
      <c r="Q1169">
        <v>21.381519999999998</v>
      </c>
      <c r="R1169">
        <v>22.68628</v>
      </c>
      <c r="S1169">
        <v>20.933800000000002</v>
      </c>
      <c r="T1169">
        <v>23.076440000000002</v>
      </c>
      <c r="V1169">
        <v>15635</v>
      </c>
      <c r="Y1169" t="s">
        <v>42</v>
      </c>
      <c r="Z1169" t="s">
        <v>39</v>
      </c>
      <c r="AA1169">
        <v>20170000</v>
      </c>
      <c r="AD1169" t="s">
        <v>40</v>
      </c>
    </row>
    <row r="1170" spans="1:30">
      <c r="A1170">
        <f t="shared" si="54"/>
        <v>20180000</v>
      </c>
      <c r="B1170" t="str">
        <f t="shared" si="55"/>
        <v>London93015Persons19+ yrs</v>
      </c>
      <c r="C1170" t="str">
        <f t="shared" si="56"/>
        <v>LondonPercentage of physically inactive adults2018/19Persons19+ yrs</v>
      </c>
      <c r="D1170">
        <v>93015</v>
      </c>
      <c r="E1170" t="s">
        <v>205</v>
      </c>
      <c r="F1170" t="s">
        <v>30</v>
      </c>
      <c r="G1170" t="s">
        <v>31</v>
      </c>
      <c r="H1170" t="s">
        <v>56</v>
      </c>
      <c r="I1170" t="s">
        <v>57</v>
      </c>
      <c r="J1170" t="s">
        <v>58</v>
      </c>
      <c r="K1170" t="s">
        <v>35</v>
      </c>
      <c r="L1170" t="s">
        <v>204</v>
      </c>
      <c r="O1170" t="s">
        <v>50</v>
      </c>
      <c r="P1170">
        <v>22.07</v>
      </c>
      <c r="Q1170">
        <v>21.42765</v>
      </c>
      <c r="R1170">
        <v>22.713830000000002</v>
      </c>
      <c r="S1170">
        <v>21.054649999999999</v>
      </c>
      <c r="T1170">
        <v>23.099679999999999</v>
      </c>
      <c r="V1170">
        <v>15550</v>
      </c>
      <c r="Y1170" t="s">
        <v>49</v>
      </c>
      <c r="Z1170" t="s">
        <v>39</v>
      </c>
      <c r="AA1170">
        <v>20180000</v>
      </c>
      <c r="AD1170" t="s">
        <v>40</v>
      </c>
    </row>
    <row r="1171" spans="1:30">
      <c r="A1171">
        <f t="shared" si="54"/>
        <v>20190000</v>
      </c>
      <c r="B1171" t="str">
        <f t="shared" si="55"/>
        <v>London93015Persons19+ yrs</v>
      </c>
      <c r="C1171" t="str">
        <f t="shared" si="56"/>
        <v>LondonPercentage of physically inactive adults2019/20Persons19+ yrs</v>
      </c>
      <c r="D1171">
        <v>93015</v>
      </c>
      <c r="E1171" t="s">
        <v>205</v>
      </c>
      <c r="F1171" t="s">
        <v>30</v>
      </c>
      <c r="G1171" t="s">
        <v>31</v>
      </c>
      <c r="H1171" t="s">
        <v>56</v>
      </c>
      <c r="I1171" t="s">
        <v>57</v>
      </c>
      <c r="J1171" t="s">
        <v>58</v>
      </c>
      <c r="K1171" t="s">
        <v>35</v>
      </c>
      <c r="L1171" t="s">
        <v>204</v>
      </c>
      <c r="O1171" t="s">
        <v>51</v>
      </c>
      <c r="P1171">
        <v>23.84</v>
      </c>
      <c r="Q1171">
        <v>23.172910000000002</v>
      </c>
      <c r="R1171">
        <v>24.497229999999998</v>
      </c>
      <c r="S1171">
        <v>22.765460000000001</v>
      </c>
      <c r="T1171">
        <v>24.834499999999998</v>
      </c>
      <c r="V1171">
        <v>15708</v>
      </c>
      <c r="Y1171" t="s">
        <v>49</v>
      </c>
      <c r="Z1171" t="s">
        <v>39</v>
      </c>
      <c r="AA1171">
        <v>20190000</v>
      </c>
      <c r="AD1171" t="s">
        <v>40</v>
      </c>
    </row>
    <row r="1172" spans="1:30">
      <c r="A1172">
        <f t="shared" si="54"/>
        <v>20200000</v>
      </c>
      <c r="B1172" t="str">
        <f t="shared" si="55"/>
        <v>London93015Persons19+ yrs</v>
      </c>
      <c r="C1172" t="str">
        <f t="shared" si="56"/>
        <v>LondonPercentage of physically inactive adults2020/21Persons19+ yrs</v>
      </c>
      <c r="D1172">
        <v>93015</v>
      </c>
      <c r="E1172" t="s">
        <v>205</v>
      </c>
      <c r="F1172" t="s">
        <v>30</v>
      </c>
      <c r="G1172" t="s">
        <v>31</v>
      </c>
      <c r="H1172" t="s">
        <v>56</v>
      </c>
      <c r="I1172" t="s">
        <v>57</v>
      </c>
      <c r="J1172" t="s">
        <v>58</v>
      </c>
      <c r="K1172" t="s">
        <v>35</v>
      </c>
      <c r="L1172" t="s">
        <v>204</v>
      </c>
      <c r="O1172" t="s">
        <v>52</v>
      </c>
      <c r="P1172">
        <v>24.33</v>
      </c>
      <c r="Q1172">
        <v>23.66649</v>
      </c>
      <c r="R1172">
        <v>25.007950000000001</v>
      </c>
      <c r="S1172">
        <v>23.29795</v>
      </c>
      <c r="T1172">
        <v>25.344860000000001</v>
      </c>
      <c r="V1172">
        <v>15731</v>
      </c>
      <c r="Y1172" t="s">
        <v>49</v>
      </c>
      <c r="Z1172" t="s">
        <v>39</v>
      </c>
      <c r="AA1172">
        <v>20200000</v>
      </c>
      <c r="AD1172" t="s">
        <v>40</v>
      </c>
    </row>
    <row r="1173" spans="1:30">
      <c r="A1173">
        <f t="shared" si="54"/>
        <v>20210000</v>
      </c>
      <c r="B1173" t="str">
        <f t="shared" si="55"/>
        <v>London93015Persons19+ yrs</v>
      </c>
      <c r="C1173" t="str">
        <f t="shared" si="56"/>
        <v>LondonPercentage of physically inactive adults2021/22Persons19+ yrs</v>
      </c>
      <c r="D1173">
        <v>93015</v>
      </c>
      <c r="E1173" t="s">
        <v>205</v>
      </c>
      <c r="F1173" t="s">
        <v>30</v>
      </c>
      <c r="G1173" t="s">
        <v>31</v>
      </c>
      <c r="H1173" t="s">
        <v>56</v>
      </c>
      <c r="I1173" t="s">
        <v>57</v>
      </c>
      <c r="J1173" t="s">
        <v>58</v>
      </c>
      <c r="K1173" t="s">
        <v>35</v>
      </c>
      <c r="L1173" t="s">
        <v>204</v>
      </c>
      <c r="O1173" t="s">
        <v>53</v>
      </c>
      <c r="P1173">
        <v>22.92</v>
      </c>
      <c r="Q1173">
        <v>22.277069999999998</v>
      </c>
      <c r="R1173">
        <v>23.574459999999998</v>
      </c>
      <c r="S1173">
        <v>21.92266</v>
      </c>
      <c r="T1173">
        <v>23.935199999999998</v>
      </c>
      <c r="V1173">
        <v>15801</v>
      </c>
      <c r="Y1173" t="s">
        <v>49</v>
      </c>
      <c r="Z1173" t="s">
        <v>39</v>
      </c>
      <c r="AA1173">
        <v>20210000</v>
      </c>
      <c r="AD1173" t="s">
        <v>40</v>
      </c>
    </row>
    <row r="1174" spans="1:30">
      <c r="A1174">
        <f t="shared" si="54"/>
        <v>20220000</v>
      </c>
      <c r="B1174" t="str">
        <f t="shared" si="55"/>
        <v>London93015Persons19+ yrs</v>
      </c>
      <c r="C1174" t="str">
        <f t="shared" si="56"/>
        <v>LondonPercentage of physically inactive adults2022/23Persons19+ yrs</v>
      </c>
      <c r="D1174">
        <v>93015</v>
      </c>
      <c r="E1174" t="s">
        <v>205</v>
      </c>
      <c r="F1174" t="s">
        <v>30</v>
      </c>
      <c r="G1174" t="s">
        <v>31</v>
      </c>
      <c r="H1174" t="s">
        <v>56</v>
      </c>
      <c r="I1174" t="s">
        <v>57</v>
      </c>
      <c r="J1174" t="s">
        <v>58</v>
      </c>
      <c r="K1174" t="s">
        <v>35</v>
      </c>
      <c r="L1174" t="s">
        <v>204</v>
      </c>
      <c r="O1174" t="s">
        <v>54</v>
      </c>
      <c r="P1174">
        <v>23.74</v>
      </c>
      <c r="Q1174">
        <v>23.085519999999999</v>
      </c>
      <c r="R1174">
        <v>24.40842</v>
      </c>
      <c r="S1174">
        <v>22.694240000000001</v>
      </c>
      <c r="T1174">
        <v>24.793500000000002</v>
      </c>
      <c r="V1174">
        <v>16101</v>
      </c>
      <c r="X1174" t="s">
        <v>136</v>
      </c>
      <c r="Y1174" t="s">
        <v>49</v>
      </c>
      <c r="Z1174" t="s">
        <v>39</v>
      </c>
      <c r="AA1174">
        <v>20220000</v>
      </c>
      <c r="AD1174" t="s">
        <v>40</v>
      </c>
    </row>
    <row r="1175" spans="1:30">
      <c r="A1175">
        <f t="shared" si="54"/>
        <v>20220000</v>
      </c>
      <c r="B1175" t="str">
        <f t="shared" si="55"/>
        <v>Barking and Dagenham93015Persons19+ yrs</v>
      </c>
      <c r="C1175" t="str">
        <f t="shared" si="56"/>
        <v>Barking and DagenhamPercentage of physically inactive adults2022/23Persons19+ yrs</v>
      </c>
      <c r="D1175">
        <v>93015</v>
      </c>
      <c r="E1175" t="s">
        <v>205</v>
      </c>
      <c r="F1175" t="s">
        <v>30</v>
      </c>
      <c r="G1175" t="s">
        <v>31</v>
      </c>
      <c r="H1175" t="s">
        <v>106</v>
      </c>
      <c r="I1175" t="s">
        <v>107</v>
      </c>
      <c r="J1175" t="s">
        <v>34</v>
      </c>
      <c r="K1175" t="s">
        <v>35</v>
      </c>
      <c r="L1175" t="s">
        <v>204</v>
      </c>
      <c r="O1175" t="s">
        <v>54</v>
      </c>
      <c r="P1175">
        <v>38.368130000000001</v>
      </c>
      <c r="Q1175">
        <v>34.120170000000002</v>
      </c>
      <c r="R1175">
        <v>42.703859999999999</v>
      </c>
      <c r="S1175">
        <v>31.330469999999998</v>
      </c>
      <c r="T1175">
        <v>45.493560000000002</v>
      </c>
      <c r="V1175">
        <v>466</v>
      </c>
      <c r="X1175" t="s">
        <v>136</v>
      </c>
      <c r="Y1175" t="s">
        <v>49</v>
      </c>
      <c r="Z1175" t="s">
        <v>39</v>
      </c>
      <c r="AA1175">
        <v>20220000</v>
      </c>
      <c r="AD1175" t="s">
        <v>40</v>
      </c>
    </row>
    <row r="1176" spans="1:30">
      <c r="A1176">
        <f t="shared" si="54"/>
        <v>20220000</v>
      </c>
      <c r="B1176" t="str">
        <f t="shared" si="55"/>
        <v>Waltham Forest93015Persons19+ yrs</v>
      </c>
      <c r="C1176" t="str">
        <f t="shared" si="56"/>
        <v>Waltham ForestPercentage of physically inactive adults2022/23Persons19+ yrs</v>
      </c>
      <c r="D1176">
        <v>93015</v>
      </c>
      <c r="E1176" t="s">
        <v>205</v>
      </c>
      <c r="F1176" t="s">
        <v>30</v>
      </c>
      <c r="G1176" t="s">
        <v>31</v>
      </c>
      <c r="H1176" t="s">
        <v>114</v>
      </c>
      <c r="I1176" t="s">
        <v>115</v>
      </c>
      <c r="J1176" t="s">
        <v>34</v>
      </c>
      <c r="K1176" t="s">
        <v>35</v>
      </c>
      <c r="L1176" t="s">
        <v>204</v>
      </c>
      <c r="O1176" t="s">
        <v>54</v>
      </c>
      <c r="P1176">
        <v>32.419739999999997</v>
      </c>
      <c r="Q1176">
        <v>28.34646</v>
      </c>
      <c r="R1176">
        <v>36.614170000000001</v>
      </c>
      <c r="S1176">
        <v>26.181100000000001</v>
      </c>
      <c r="T1176">
        <v>38.779530000000001</v>
      </c>
      <c r="V1176">
        <v>508</v>
      </c>
      <c r="X1176" t="s">
        <v>136</v>
      </c>
      <c r="Y1176" t="s">
        <v>49</v>
      </c>
      <c r="Z1176" t="s">
        <v>39</v>
      </c>
      <c r="AA1176">
        <v>20220000</v>
      </c>
      <c r="AD1176" t="s">
        <v>40</v>
      </c>
    </row>
    <row r="1177" spans="1:30">
      <c r="A1177">
        <f t="shared" si="54"/>
        <v>20220000</v>
      </c>
      <c r="B1177" t="str">
        <f t="shared" si="55"/>
        <v>Enfield93015Persons19+ yrs</v>
      </c>
      <c r="C1177" t="str">
        <f t="shared" si="56"/>
        <v>EnfieldPercentage of physically inactive adults2022/23Persons19+ yrs</v>
      </c>
      <c r="D1177">
        <v>93015</v>
      </c>
      <c r="E1177" t="s">
        <v>205</v>
      </c>
      <c r="F1177" t="s">
        <v>30</v>
      </c>
      <c r="G1177" t="s">
        <v>31</v>
      </c>
      <c r="H1177" t="s">
        <v>120</v>
      </c>
      <c r="I1177" t="s">
        <v>121</v>
      </c>
      <c r="J1177" t="s">
        <v>34</v>
      </c>
      <c r="K1177" t="s">
        <v>35</v>
      </c>
      <c r="L1177" t="s">
        <v>204</v>
      </c>
      <c r="O1177" t="s">
        <v>54</v>
      </c>
      <c r="P1177">
        <v>31.287980000000001</v>
      </c>
      <c r="Q1177">
        <v>27.08333</v>
      </c>
      <c r="R1177">
        <v>35.625</v>
      </c>
      <c r="S1177">
        <v>24.79167</v>
      </c>
      <c r="T1177">
        <v>37.916670000000003</v>
      </c>
      <c r="V1177">
        <v>480</v>
      </c>
      <c r="X1177" t="s">
        <v>136</v>
      </c>
      <c r="Y1177" t="s">
        <v>49</v>
      </c>
      <c r="Z1177" t="s">
        <v>39</v>
      </c>
      <c r="AA1177">
        <v>20220000</v>
      </c>
      <c r="AD1177" t="s">
        <v>40</v>
      </c>
    </row>
    <row r="1178" spans="1:30">
      <c r="A1178">
        <f t="shared" si="54"/>
        <v>20220000</v>
      </c>
      <c r="B1178" t="str">
        <f t="shared" si="55"/>
        <v>Newham93015Persons19+ yrs</v>
      </c>
      <c r="C1178" t="str">
        <f t="shared" si="56"/>
        <v>NewhamPercentage of physically inactive adults2022/23Persons19+ yrs</v>
      </c>
      <c r="D1178">
        <v>93015</v>
      </c>
      <c r="E1178" t="s">
        <v>205</v>
      </c>
      <c r="F1178" t="s">
        <v>30</v>
      </c>
      <c r="G1178" t="s">
        <v>31</v>
      </c>
      <c r="H1178" t="s">
        <v>122</v>
      </c>
      <c r="I1178" t="s">
        <v>123</v>
      </c>
      <c r="J1178" t="s">
        <v>34</v>
      </c>
      <c r="K1178" t="s">
        <v>35</v>
      </c>
      <c r="L1178" t="s">
        <v>204</v>
      </c>
      <c r="O1178" t="s">
        <v>54</v>
      </c>
      <c r="P1178">
        <v>30.930679999999999</v>
      </c>
      <c r="Q1178">
        <v>26.60754</v>
      </c>
      <c r="R1178">
        <v>35.254989999999999</v>
      </c>
      <c r="S1178">
        <v>24.168510000000001</v>
      </c>
      <c r="T1178">
        <v>37.91574</v>
      </c>
      <c r="V1178">
        <v>451</v>
      </c>
      <c r="X1178" t="s">
        <v>136</v>
      </c>
      <c r="Y1178" t="s">
        <v>49</v>
      </c>
      <c r="Z1178" t="s">
        <v>39</v>
      </c>
      <c r="AA1178">
        <v>20220000</v>
      </c>
      <c r="AD1178" t="s">
        <v>40</v>
      </c>
    </row>
    <row r="1179" spans="1:30">
      <c r="A1179">
        <f t="shared" si="54"/>
        <v>20220000</v>
      </c>
      <c r="B1179" t="str">
        <f t="shared" si="55"/>
        <v>Hounslow93015Persons19+ yrs</v>
      </c>
      <c r="C1179" t="str">
        <f t="shared" si="56"/>
        <v>HounslowPercentage of physically inactive adults2022/23Persons19+ yrs</v>
      </c>
      <c r="D1179">
        <v>93015</v>
      </c>
      <c r="E1179" t="s">
        <v>205</v>
      </c>
      <c r="F1179" t="s">
        <v>30</v>
      </c>
      <c r="G1179" t="s">
        <v>31</v>
      </c>
      <c r="H1179" t="s">
        <v>59</v>
      </c>
      <c r="I1179" t="s">
        <v>60</v>
      </c>
      <c r="J1179" t="s">
        <v>34</v>
      </c>
      <c r="K1179" t="s">
        <v>35</v>
      </c>
      <c r="L1179" t="s">
        <v>204</v>
      </c>
      <c r="O1179" t="s">
        <v>54</v>
      </c>
      <c r="P1179">
        <v>30.44651</v>
      </c>
      <c r="Q1179">
        <v>26.282050000000002</v>
      </c>
      <c r="R1179">
        <v>34.615380000000002</v>
      </c>
      <c r="S1179">
        <v>24.35876</v>
      </c>
      <c r="T1179">
        <v>36.965809999999998</v>
      </c>
      <c r="V1179">
        <v>468</v>
      </c>
      <c r="X1179" t="s">
        <v>136</v>
      </c>
      <c r="Y1179" t="s">
        <v>49</v>
      </c>
      <c r="Z1179" t="s">
        <v>39</v>
      </c>
      <c r="AA1179">
        <v>20220000</v>
      </c>
      <c r="AD1179" t="s">
        <v>40</v>
      </c>
    </row>
    <row r="1180" spans="1:30">
      <c r="A1180">
        <f t="shared" si="54"/>
        <v>20220000</v>
      </c>
      <c r="B1180" t="str">
        <f t="shared" si="55"/>
        <v>Hillingdon93015Persons19+ yrs</v>
      </c>
      <c r="C1180" t="str">
        <f t="shared" si="56"/>
        <v>HillingdonPercentage of physically inactive adults2022/23Persons19+ yrs</v>
      </c>
      <c r="D1180">
        <v>93015</v>
      </c>
      <c r="E1180" t="s">
        <v>205</v>
      </c>
      <c r="F1180" t="s">
        <v>30</v>
      </c>
      <c r="G1180" t="s">
        <v>31</v>
      </c>
      <c r="H1180" t="s">
        <v>86</v>
      </c>
      <c r="I1180" t="s">
        <v>87</v>
      </c>
      <c r="J1180" t="s">
        <v>34</v>
      </c>
      <c r="K1180" t="s">
        <v>35</v>
      </c>
      <c r="L1180" t="s">
        <v>204</v>
      </c>
      <c r="O1180" t="s">
        <v>54</v>
      </c>
      <c r="P1180">
        <v>28.877549999999999</v>
      </c>
      <c r="Q1180">
        <v>24.89451</v>
      </c>
      <c r="R1180">
        <v>33.12236</v>
      </c>
      <c r="S1180">
        <v>22.78481</v>
      </c>
      <c r="T1180">
        <v>35.65401</v>
      </c>
      <c r="V1180">
        <v>474</v>
      </c>
      <c r="X1180" t="s">
        <v>136</v>
      </c>
      <c r="Y1180" t="s">
        <v>49</v>
      </c>
      <c r="Z1180" t="s">
        <v>39</v>
      </c>
      <c r="AA1180">
        <v>20220000</v>
      </c>
      <c r="AD1180" t="s">
        <v>40</v>
      </c>
    </row>
    <row r="1181" spans="1:30">
      <c r="A1181">
        <f t="shared" si="54"/>
        <v>20220000</v>
      </c>
      <c r="B1181" t="str">
        <f t="shared" si="55"/>
        <v>Redbridge93015Persons19+ yrs</v>
      </c>
      <c r="C1181" t="str">
        <f t="shared" si="56"/>
        <v>RedbridgePercentage of physically inactive adults2022/23Persons19+ yrs</v>
      </c>
      <c r="D1181">
        <v>93015</v>
      </c>
      <c r="E1181" t="s">
        <v>205</v>
      </c>
      <c r="F1181" t="s">
        <v>30</v>
      </c>
      <c r="G1181" t="s">
        <v>31</v>
      </c>
      <c r="H1181" t="s">
        <v>112</v>
      </c>
      <c r="I1181" t="s">
        <v>113</v>
      </c>
      <c r="J1181" t="s">
        <v>34</v>
      </c>
      <c r="K1181" t="s">
        <v>35</v>
      </c>
      <c r="L1181" t="s">
        <v>204</v>
      </c>
      <c r="O1181" t="s">
        <v>54</v>
      </c>
      <c r="P1181">
        <v>28.85651</v>
      </c>
      <c r="Q1181">
        <v>24.731179999999998</v>
      </c>
      <c r="R1181">
        <v>33.118279999999999</v>
      </c>
      <c r="S1181">
        <v>23.010539999999999</v>
      </c>
      <c r="T1181">
        <v>35.69914</v>
      </c>
      <c r="V1181">
        <v>465</v>
      </c>
      <c r="X1181" t="s">
        <v>136</v>
      </c>
      <c r="Y1181" t="s">
        <v>49</v>
      </c>
      <c r="Z1181" t="s">
        <v>39</v>
      </c>
      <c r="AA1181">
        <v>20220000</v>
      </c>
      <c r="AD1181" t="s">
        <v>40</v>
      </c>
    </row>
    <row r="1182" spans="1:30">
      <c r="A1182">
        <f t="shared" si="54"/>
        <v>20220000</v>
      </c>
      <c r="B1182" t="str">
        <f t="shared" si="55"/>
        <v>Brent93015Persons19+ yrs</v>
      </c>
      <c r="C1182" t="str">
        <f t="shared" si="56"/>
        <v>BrentPercentage of physically inactive adults2022/23Persons19+ yrs</v>
      </c>
      <c r="D1182">
        <v>93015</v>
      </c>
      <c r="E1182" t="s">
        <v>205</v>
      </c>
      <c r="F1182" t="s">
        <v>30</v>
      </c>
      <c r="G1182" t="s">
        <v>31</v>
      </c>
      <c r="H1182" t="s">
        <v>68</v>
      </c>
      <c r="I1182" t="s">
        <v>69</v>
      </c>
      <c r="J1182" t="s">
        <v>34</v>
      </c>
      <c r="K1182" t="s">
        <v>35</v>
      </c>
      <c r="L1182" t="s">
        <v>204</v>
      </c>
      <c r="O1182" t="s">
        <v>54</v>
      </c>
      <c r="P1182">
        <v>28.12416</v>
      </c>
      <c r="Q1182">
        <v>24.223600000000001</v>
      </c>
      <c r="R1182">
        <v>32.298139999999997</v>
      </c>
      <c r="S1182">
        <v>22.360040000000001</v>
      </c>
      <c r="T1182">
        <v>34.575569999999999</v>
      </c>
      <c r="V1182">
        <v>483</v>
      </c>
      <c r="X1182" t="s">
        <v>136</v>
      </c>
      <c r="Y1182" t="s">
        <v>49</v>
      </c>
      <c r="Z1182" t="s">
        <v>39</v>
      </c>
      <c r="AA1182">
        <v>20220000</v>
      </c>
      <c r="AD1182" t="s">
        <v>40</v>
      </c>
    </row>
    <row r="1183" spans="1:30">
      <c r="A1183">
        <f t="shared" si="54"/>
        <v>20220000</v>
      </c>
      <c r="B1183" t="str">
        <f t="shared" si="55"/>
        <v>Bexley93015Persons19+ yrs</v>
      </c>
      <c r="C1183" t="str">
        <f t="shared" si="56"/>
        <v>BexleyPercentage of physically inactive adults2022/23Persons19+ yrs</v>
      </c>
      <c r="D1183">
        <v>93015</v>
      </c>
      <c r="E1183" t="s">
        <v>205</v>
      </c>
      <c r="F1183" t="s">
        <v>30</v>
      </c>
      <c r="G1183" t="s">
        <v>31</v>
      </c>
      <c r="H1183" t="s">
        <v>97</v>
      </c>
      <c r="I1183" t="s">
        <v>98</v>
      </c>
      <c r="J1183" t="s">
        <v>34</v>
      </c>
      <c r="K1183" t="s">
        <v>35</v>
      </c>
      <c r="L1183" t="s">
        <v>204</v>
      </c>
      <c r="O1183" t="s">
        <v>54</v>
      </c>
      <c r="P1183">
        <v>26.575119999999998</v>
      </c>
      <c r="Q1183">
        <v>22.746780000000001</v>
      </c>
      <c r="R1183">
        <v>30.686699999999998</v>
      </c>
      <c r="S1183">
        <v>20.38627</v>
      </c>
      <c r="T1183">
        <v>32.832619999999999</v>
      </c>
      <c r="V1183">
        <v>466</v>
      </c>
      <c r="X1183" t="s">
        <v>136</v>
      </c>
      <c r="Y1183" t="s">
        <v>49</v>
      </c>
      <c r="Z1183" t="s">
        <v>39</v>
      </c>
      <c r="AA1183">
        <v>20220000</v>
      </c>
      <c r="AD1183" t="s">
        <v>40</v>
      </c>
    </row>
    <row r="1184" spans="1:30">
      <c r="A1184">
        <f t="shared" si="54"/>
        <v>20220000</v>
      </c>
      <c r="B1184" t="str">
        <f t="shared" si="55"/>
        <v>Harrow93015Persons19+ yrs</v>
      </c>
      <c r="C1184" t="str">
        <f t="shared" si="56"/>
        <v>HarrowPercentage of physically inactive adults2022/23Persons19+ yrs</v>
      </c>
      <c r="D1184">
        <v>93015</v>
      </c>
      <c r="E1184" t="s">
        <v>205</v>
      </c>
      <c r="F1184" t="s">
        <v>30</v>
      </c>
      <c r="G1184" t="s">
        <v>31</v>
      </c>
      <c r="H1184" t="s">
        <v>64</v>
      </c>
      <c r="I1184" t="s">
        <v>65</v>
      </c>
      <c r="J1184" t="s">
        <v>34</v>
      </c>
      <c r="K1184" t="s">
        <v>35</v>
      </c>
      <c r="L1184" t="s">
        <v>204</v>
      </c>
      <c r="O1184" t="s">
        <v>54</v>
      </c>
      <c r="P1184">
        <v>26.536069999999999</v>
      </c>
      <c r="Q1184">
        <v>22.36842</v>
      </c>
      <c r="R1184">
        <v>30.701750000000001</v>
      </c>
      <c r="S1184">
        <v>20.614039999999999</v>
      </c>
      <c r="T1184">
        <v>32.894739999999999</v>
      </c>
      <c r="V1184">
        <v>456</v>
      </c>
      <c r="X1184" t="s">
        <v>136</v>
      </c>
      <c r="Y1184" t="s">
        <v>42</v>
      </c>
      <c r="Z1184" t="s">
        <v>39</v>
      </c>
      <c r="AA1184">
        <v>20220000</v>
      </c>
      <c r="AD1184" t="s">
        <v>40</v>
      </c>
    </row>
    <row r="1185" spans="1:30">
      <c r="A1185">
        <f t="shared" si="54"/>
        <v>20220000</v>
      </c>
      <c r="B1185" t="str">
        <f t="shared" si="55"/>
        <v>Havering93015Persons19+ yrs</v>
      </c>
      <c r="C1185" t="str">
        <f t="shared" si="56"/>
        <v>HaveringPercentage of physically inactive adults2022/23Persons19+ yrs</v>
      </c>
      <c r="D1185">
        <v>93015</v>
      </c>
      <c r="E1185" t="s">
        <v>205</v>
      </c>
      <c r="F1185" t="s">
        <v>30</v>
      </c>
      <c r="G1185" t="s">
        <v>31</v>
      </c>
      <c r="H1185" t="s">
        <v>118</v>
      </c>
      <c r="I1185" t="s">
        <v>119</v>
      </c>
      <c r="J1185" t="s">
        <v>34</v>
      </c>
      <c r="K1185" t="s">
        <v>35</v>
      </c>
      <c r="L1185" t="s">
        <v>204</v>
      </c>
      <c r="O1185" t="s">
        <v>54</v>
      </c>
      <c r="P1185">
        <v>25.58033</v>
      </c>
      <c r="Q1185">
        <v>21.767240000000001</v>
      </c>
      <c r="R1185">
        <v>29.741379999999999</v>
      </c>
      <c r="S1185">
        <v>19.396339999999999</v>
      </c>
      <c r="T1185">
        <v>31.896550000000001</v>
      </c>
      <c r="V1185">
        <v>464</v>
      </c>
      <c r="X1185" t="s">
        <v>136</v>
      </c>
      <c r="Y1185" t="s">
        <v>42</v>
      </c>
      <c r="Z1185" t="s">
        <v>39</v>
      </c>
      <c r="AA1185">
        <v>20220000</v>
      </c>
      <c r="AD1185" t="s">
        <v>40</v>
      </c>
    </row>
    <row r="1186" spans="1:30">
      <c r="A1186">
        <f t="shared" si="54"/>
        <v>20220000</v>
      </c>
      <c r="B1186" t="str">
        <f t="shared" si="55"/>
        <v>Westminster93015Persons19+ yrs</v>
      </c>
      <c r="C1186" t="str">
        <f t="shared" si="56"/>
        <v>WestminsterPercentage of physically inactive adults2022/23Persons19+ yrs</v>
      </c>
      <c r="D1186">
        <v>93015</v>
      </c>
      <c r="E1186" t="s">
        <v>205</v>
      </c>
      <c r="F1186" t="s">
        <v>30</v>
      </c>
      <c r="G1186" t="s">
        <v>31</v>
      </c>
      <c r="H1186" t="s">
        <v>99</v>
      </c>
      <c r="I1186" t="s">
        <v>100</v>
      </c>
      <c r="J1186" t="s">
        <v>34</v>
      </c>
      <c r="K1186" t="s">
        <v>35</v>
      </c>
      <c r="L1186" t="s">
        <v>204</v>
      </c>
      <c r="O1186" t="s">
        <v>54</v>
      </c>
      <c r="P1186">
        <v>24.969760000000001</v>
      </c>
      <c r="Q1186">
        <v>21.12069</v>
      </c>
      <c r="R1186">
        <v>28.87931</v>
      </c>
      <c r="S1186">
        <v>18.965520000000001</v>
      </c>
      <c r="T1186">
        <v>31.25</v>
      </c>
      <c r="V1186">
        <v>464</v>
      </c>
      <c r="X1186" t="s">
        <v>136</v>
      </c>
      <c r="Y1186" t="s">
        <v>42</v>
      </c>
      <c r="Z1186" t="s">
        <v>39</v>
      </c>
      <c r="AA1186">
        <v>20220000</v>
      </c>
      <c r="AD1186" t="s">
        <v>40</v>
      </c>
    </row>
    <row r="1187" spans="1:30">
      <c r="A1187">
        <f t="shared" si="54"/>
        <v>20220000</v>
      </c>
      <c r="B1187" t="str">
        <f t="shared" si="55"/>
        <v>Greenwich93015Persons19+ yrs</v>
      </c>
      <c r="C1187" t="str">
        <f t="shared" si="56"/>
        <v>GreenwichPercentage of physically inactive adults2022/23Persons19+ yrs</v>
      </c>
      <c r="D1187">
        <v>93015</v>
      </c>
      <c r="E1187" t="s">
        <v>205</v>
      </c>
      <c r="F1187" t="s">
        <v>30</v>
      </c>
      <c r="G1187" t="s">
        <v>31</v>
      </c>
      <c r="H1187" t="s">
        <v>80</v>
      </c>
      <c r="I1187" t="s">
        <v>81</v>
      </c>
      <c r="J1187" t="s">
        <v>34</v>
      </c>
      <c r="K1187" t="s">
        <v>35</v>
      </c>
      <c r="L1187" t="s">
        <v>204</v>
      </c>
      <c r="O1187" t="s">
        <v>54</v>
      </c>
      <c r="P1187">
        <v>24.848880000000001</v>
      </c>
      <c r="Q1187">
        <v>22.08202</v>
      </c>
      <c r="R1187">
        <v>27.549949999999999</v>
      </c>
      <c r="S1187">
        <v>20.715039999999998</v>
      </c>
      <c r="T1187">
        <v>29.022189999999998</v>
      </c>
      <c r="V1187">
        <v>951</v>
      </c>
      <c r="X1187" t="s">
        <v>136</v>
      </c>
      <c r="Y1187" t="s">
        <v>42</v>
      </c>
      <c r="Z1187" t="s">
        <v>39</v>
      </c>
      <c r="AA1187">
        <v>20220000</v>
      </c>
      <c r="AD1187" t="s">
        <v>40</v>
      </c>
    </row>
    <row r="1188" spans="1:30">
      <c r="A1188">
        <f t="shared" si="54"/>
        <v>20220000</v>
      </c>
      <c r="B1188" t="str">
        <f t="shared" si="55"/>
        <v>Tower Hamlets93015Persons19+ yrs</v>
      </c>
      <c r="C1188" t="str">
        <f t="shared" si="56"/>
        <v>Tower HamletsPercentage of physically inactive adults2022/23Persons19+ yrs</v>
      </c>
      <c r="D1188">
        <v>93015</v>
      </c>
      <c r="E1188" t="s">
        <v>205</v>
      </c>
      <c r="F1188" t="s">
        <v>30</v>
      </c>
      <c r="G1188" t="s">
        <v>31</v>
      </c>
      <c r="H1188" t="s">
        <v>104</v>
      </c>
      <c r="I1188" t="s">
        <v>105</v>
      </c>
      <c r="J1188" t="s">
        <v>34</v>
      </c>
      <c r="K1188" t="s">
        <v>35</v>
      </c>
      <c r="L1188" t="s">
        <v>204</v>
      </c>
      <c r="O1188" t="s">
        <v>54</v>
      </c>
      <c r="P1188">
        <v>24.550799999999999</v>
      </c>
      <c r="Q1188">
        <v>20.850200000000001</v>
      </c>
      <c r="R1188">
        <v>28.34008</v>
      </c>
      <c r="S1188">
        <v>19.02814</v>
      </c>
      <c r="T1188">
        <v>31.17409</v>
      </c>
      <c r="V1188">
        <v>494</v>
      </c>
      <c r="X1188" t="s">
        <v>136</v>
      </c>
      <c r="Y1188" t="s">
        <v>42</v>
      </c>
      <c r="Z1188" t="s">
        <v>39</v>
      </c>
      <c r="AA1188">
        <v>20220000</v>
      </c>
      <c r="AD1188" t="s">
        <v>40</v>
      </c>
    </row>
    <row r="1189" spans="1:30">
      <c r="A1189">
        <f t="shared" si="54"/>
        <v>20220000</v>
      </c>
      <c r="B1189" t="str">
        <f t="shared" si="55"/>
        <v>Merton93015Persons19+ yrs</v>
      </c>
      <c r="C1189" t="str">
        <f t="shared" si="56"/>
        <v>MertonPercentage of physically inactive adults2022/23Persons19+ yrs</v>
      </c>
      <c r="D1189">
        <v>93015</v>
      </c>
      <c r="E1189" t="s">
        <v>205</v>
      </c>
      <c r="F1189" t="s">
        <v>30</v>
      </c>
      <c r="G1189" t="s">
        <v>31</v>
      </c>
      <c r="H1189" t="s">
        <v>108</v>
      </c>
      <c r="I1189" t="s">
        <v>109</v>
      </c>
      <c r="J1189" t="s">
        <v>34</v>
      </c>
      <c r="K1189" t="s">
        <v>35</v>
      </c>
      <c r="L1189" t="s">
        <v>204</v>
      </c>
      <c r="O1189" t="s">
        <v>54</v>
      </c>
      <c r="P1189">
        <v>24.52826</v>
      </c>
      <c r="Q1189">
        <v>20.68966</v>
      </c>
      <c r="R1189">
        <v>28.397570000000002</v>
      </c>
      <c r="S1189">
        <v>18.661259999999999</v>
      </c>
      <c r="T1189">
        <v>30.629010000000001</v>
      </c>
      <c r="V1189">
        <v>493</v>
      </c>
      <c r="X1189" t="s">
        <v>136</v>
      </c>
      <c r="Y1189" t="s">
        <v>42</v>
      </c>
      <c r="Z1189" t="s">
        <v>39</v>
      </c>
      <c r="AA1189">
        <v>20220000</v>
      </c>
      <c r="AD1189" t="s">
        <v>40</v>
      </c>
    </row>
    <row r="1190" spans="1:30">
      <c r="A1190">
        <f t="shared" si="54"/>
        <v>20220000</v>
      </c>
      <c r="B1190" t="str">
        <f t="shared" si="55"/>
        <v>Hackney93015Persons19+ yrs</v>
      </c>
      <c r="C1190" t="str">
        <f t="shared" si="56"/>
        <v>HackneyPercentage of physically inactive adults2022/23Persons19+ yrs</v>
      </c>
      <c r="D1190">
        <v>93015</v>
      </c>
      <c r="E1190" t="s">
        <v>205</v>
      </c>
      <c r="F1190" t="s">
        <v>30</v>
      </c>
      <c r="G1190" t="s">
        <v>31</v>
      </c>
      <c r="H1190" t="s">
        <v>101</v>
      </c>
      <c r="I1190" t="s">
        <v>102</v>
      </c>
      <c r="J1190" t="s">
        <v>34</v>
      </c>
      <c r="K1190" t="s">
        <v>35</v>
      </c>
      <c r="L1190" t="s">
        <v>204</v>
      </c>
      <c r="O1190" t="s">
        <v>54</v>
      </c>
      <c r="P1190">
        <v>24.395230000000002</v>
      </c>
      <c r="Q1190">
        <v>20.668060000000001</v>
      </c>
      <c r="R1190">
        <v>28.392479999999999</v>
      </c>
      <c r="S1190">
        <v>18.78914</v>
      </c>
      <c r="T1190">
        <v>30.8977</v>
      </c>
      <c r="V1190">
        <v>479</v>
      </c>
      <c r="X1190" t="s">
        <v>136</v>
      </c>
      <c r="Y1190" t="s">
        <v>42</v>
      </c>
      <c r="Z1190" t="s">
        <v>39</v>
      </c>
      <c r="AA1190">
        <v>20220000</v>
      </c>
      <c r="AD1190" t="s">
        <v>40</v>
      </c>
    </row>
    <row r="1191" spans="1:30">
      <c r="A1191">
        <f t="shared" si="54"/>
        <v>20220000</v>
      </c>
      <c r="B1191" t="str">
        <f t="shared" si="55"/>
        <v>Ealing93015Persons19+ yrs</v>
      </c>
      <c r="C1191" t="str">
        <f t="shared" si="56"/>
        <v>EalingPercentage of physically inactive adults2022/23Persons19+ yrs</v>
      </c>
      <c r="D1191">
        <v>93015</v>
      </c>
      <c r="E1191" t="s">
        <v>205</v>
      </c>
      <c r="F1191" t="s">
        <v>30</v>
      </c>
      <c r="G1191" t="s">
        <v>31</v>
      </c>
      <c r="H1191" t="s">
        <v>62</v>
      </c>
      <c r="I1191" t="s">
        <v>63</v>
      </c>
      <c r="J1191" t="s">
        <v>34</v>
      </c>
      <c r="K1191" t="s">
        <v>35</v>
      </c>
      <c r="L1191" t="s">
        <v>204</v>
      </c>
      <c r="O1191" t="s">
        <v>54</v>
      </c>
      <c r="P1191">
        <v>24.285419999999998</v>
      </c>
      <c r="Q1191">
        <v>20.528459999999999</v>
      </c>
      <c r="R1191">
        <v>28.048780000000001</v>
      </c>
      <c r="S1191">
        <v>18.698979999999999</v>
      </c>
      <c r="T1191">
        <v>30.488009999999999</v>
      </c>
      <c r="V1191">
        <v>492</v>
      </c>
      <c r="X1191" t="s">
        <v>136</v>
      </c>
      <c r="Y1191" t="s">
        <v>42</v>
      </c>
      <c r="Z1191" t="s">
        <v>39</v>
      </c>
      <c r="AA1191">
        <v>20220000</v>
      </c>
      <c r="AD1191" t="s">
        <v>40</v>
      </c>
    </row>
    <row r="1192" spans="1:30">
      <c r="A1192">
        <f t="shared" si="54"/>
        <v>20220000</v>
      </c>
      <c r="B1192" t="str">
        <f t="shared" si="55"/>
        <v>Croydon93015Persons19+ yrs</v>
      </c>
      <c r="C1192" t="str">
        <f t="shared" si="56"/>
        <v>CroydonPercentage of physically inactive adults2022/23Persons19+ yrs</v>
      </c>
      <c r="D1192">
        <v>93015</v>
      </c>
      <c r="E1192" t="s">
        <v>205</v>
      </c>
      <c r="F1192" t="s">
        <v>30</v>
      </c>
      <c r="G1192" t="s">
        <v>31</v>
      </c>
      <c r="H1192" t="s">
        <v>110</v>
      </c>
      <c r="I1192" t="s">
        <v>111</v>
      </c>
      <c r="J1192" t="s">
        <v>34</v>
      </c>
      <c r="K1192" t="s">
        <v>35</v>
      </c>
      <c r="L1192" t="s">
        <v>204</v>
      </c>
      <c r="O1192" t="s">
        <v>54</v>
      </c>
      <c r="P1192">
        <v>23.683070000000001</v>
      </c>
      <c r="Q1192">
        <v>20</v>
      </c>
      <c r="R1192">
        <v>27.4</v>
      </c>
      <c r="S1192">
        <v>17.600000000000001</v>
      </c>
      <c r="T1192">
        <v>29.8</v>
      </c>
      <c r="V1192">
        <v>500</v>
      </c>
      <c r="X1192" t="s">
        <v>136</v>
      </c>
      <c r="Y1192" t="s">
        <v>42</v>
      </c>
      <c r="Z1192" t="s">
        <v>39</v>
      </c>
      <c r="AA1192">
        <v>20220000</v>
      </c>
      <c r="AD1192" t="s">
        <v>40</v>
      </c>
    </row>
    <row r="1193" spans="1:30">
      <c r="A1193">
        <f t="shared" si="54"/>
        <v>20220000</v>
      </c>
      <c r="B1193" t="str">
        <f t="shared" si="55"/>
        <v>Bromley93015Persons19+ yrs</v>
      </c>
      <c r="C1193" t="str">
        <f t="shared" si="56"/>
        <v>BromleyPercentage of physically inactive adults2022/23Persons19+ yrs</v>
      </c>
      <c r="D1193">
        <v>93015</v>
      </c>
      <c r="E1193" t="s">
        <v>205</v>
      </c>
      <c r="F1193" t="s">
        <v>30</v>
      </c>
      <c r="G1193" t="s">
        <v>31</v>
      </c>
      <c r="H1193" t="s">
        <v>78</v>
      </c>
      <c r="I1193" t="s">
        <v>79</v>
      </c>
      <c r="J1193" t="s">
        <v>34</v>
      </c>
      <c r="K1193" t="s">
        <v>35</v>
      </c>
      <c r="L1193" t="s">
        <v>204</v>
      </c>
      <c r="O1193" t="s">
        <v>54</v>
      </c>
      <c r="P1193">
        <v>22.653659999999999</v>
      </c>
      <c r="Q1193">
        <v>19.00826</v>
      </c>
      <c r="R1193">
        <v>26.446280000000002</v>
      </c>
      <c r="S1193">
        <v>16.942150000000002</v>
      </c>
      <c r="T1193">
        <v>28.5124</v>
      </c>
      <c r="V1193">
        <v>484</v>
      </c>
      <c r="X1193" t="s">
        <v>136</v>
      </c>
      <c r="Y1193" t="s">
        <v>42</v>
      </c>
      <c r="Z1193" t="s">
        <v>39</v>
      </c>
      <c r="AA1193">
        <v>20220000</v>
      </c>
      <c r="AD1193" t="s">
        <v>40</v>
      </c>
    </row>
    <row r="1194" spans="1:30">
      <c r="A1194">
        <f t="shared" si="54"/>
        <v>20220000</v>
      </c>
      <c r="B1194" t="str">
        <f t="shared" si="55"/>
        <v>Lewisham93015Persons19+ yrs</v>
      </c>
      <c r="C1194" t="str">
        <f t="shared" si="56"/>
        <v>LewishamPercentage of physically inactive adults2022/23Persons19+ yrs</v>
      </c>
      <c r="D1194">
        <v>93015</v>
      </c>
      <c r="E1194" t="s">
        <v>205</v>
      </c>
      <c r="F1194" t="s">
        <v>30</v>
      </c>
      <c r="G1194" t="s">
        <v>31</v>
      </c>
      <c r="H1194" t="s">
        <v>84</v>
      </c>
      <c r="I1194" t="s">
        <v>85</v>
      </c>
      <c r="J1194" t="s">
        <v>34</v>
      </c>
      <c r="K1194" t="s">
        <v>35</v>
      </c>
      <c r="L1194" t="s">
        <v>204</v>
      </c>
      <c r="O1194" t="s">
        <v>54</v>
      </c>
      <c r="P1194">
        <v>22.124130000000001</v>
      </c>
      <c r="Q1194">
        <v>18.595040000000001</v>
      </c>
      <c r="R1194">
        <v>25.826450000000001</v>
      </c>
      <c r="S1194">
        <v>16.322310000000002</v>
      </c>
      <c r="T1194">
        <v>28.305789999999998</v>
      </c>
      <c r="V1194">
        <v>484</v>
      </c>
      <c r="X1194" t="s">
        <v>136</v>
      </c>
      <c r="Y1194" t="s">
        <v>42</v>
      </c>
      <c r="Z1194" t="s">
        <v>39</v>
      </c>
      <c r="AA1194">
        <v>20220000</v>
      </c>
      <c r="AD1194" t="s">
        <v>40</v>
      </c>
    </row>
    <row r="1195" spans="1:30">
      <c r="A1195">
        <f t="shared" si="54"/>
        <v>20220000</v>
      </c>
      <c r="B1195" t="str">
        <f t="shared" si="55"/>
        <v>Haringey93015Persons19+ yrs</v>
      </c>
      <c r="C1195" t="str">
        <f t="shared" si="56"/>
        <v>HaringeyPercentage of physically inactive adults2022/23Persons19+ yrs</v>
      </c>
      <c r="D1195">
        <v>93015</v>
      </c>
      <c r="E1195" t="s">
        <v>205</v>
      </c>
      <c r="F1195" t="s">
        <v>30</v>
      </c>
      <c r="G1195" t="s">
        <v>31</v>
      </c>
      <c r="H1195" t="s">
        <v>116</v>
      </c>
      <c r="I1195" t="s">
        <v>117</v>
      </c>
      <c r="J1195" t="s">
        <v>34</v>
      </c>
      <c r="K1195" t="s">
        <v>35</v>
      </c>
      <c r="L1195" t="s">
        <v>204</v>
      </c>
      <c r="O1195" t="s">
        <v>54</v>
      </c>
      <c r="P1195">
        <v>21.61356</v>
      </c>
      <c r="Q1195">
        <v>18.145959999999999</v>
      </c>
      <c r="R1195">
        <v>25.246549999999999</v>
      </c>
      <c r="S1195">
        <v>16.173570000000002</v>
      </c>
      <c r="T1195">
        <v>27.21893</v>
      </c>
      <c r="V1195">
        <v>507</v>
      </c>
      <c r="X1195" t="s">
        <v>136</v>
      </c>
      <c r="Y1195" t="s">
        <v>42</v>
      </c>
      <c r="Z1195" t="s">
        <v>39</v>
      </c>
      <c r="AA1195">
        <v>20220000</v>
      </c>
      <c r="AD1195" t="s">
        <v>40</v>
      </c>
    </row>
    <row r="1196" spans="1:30">
      <c r="A1196">
        <f t="shared" si="54"/>
        <v>20220000</v>
      </c>
      <c r="B1196" t="str">
        <f t="shared" si="55"/>
        <v>Kensington and Chelsea93015Persons19+ yrs</v>
      </c>
      <c r="C1196" t="str">
        <f t="shared" si="56"/>
        <v>Kensington and ChelseaPercentage of physically inactive adults2022/23Persons19+ yrs</v>
      </c>
      <c r="D1196">
        <v>93015</v>
      </c>
      <c r="E1196" t="s">
        <v>205</v>
      </c>
      <c r="F1196" t="s">
        <v>30</v>
      </c>
      <c r="G1196" t="s">
        <v>31</v>
      </c>
      <c r="H1196" t="s">
        <v>70</v>
      </c>
      <c r="I1196" t="s">
        <v>71</v>
      </c>
      <c r="J1196" t="s">
        <v>34</v>
      </c>
      <c r="K1196" t="s">
        <v>35</v>
      </c>
      <c r="L1196" t="s">
        <v>204</v>
      </c>
      <c r="O1196" t="s">
        <v>54</v>
      </c>
      <c r="P1196">
        <v>21.463090000000001</v>
      </c>
      <c r="Q1196">
        <v>17.834389999999999</v>
      </c>
      <c r="R1196">
        <v>25.26539</v>
      </c>
      <c r="S1196">
        <v>15.92357</v>
      </c>
      <c r="T1196">
        <v>27.388539999999999</v>
      </c>
      <c r="V1196">
        <v>471</v>
      </c>
      <c r="X1196" t="s">
        <v>136</v>
      </c>
      <c r="Y1196" t="s">
        <v>42</v>
      </c>
      <c r="Z1196" t="s">
        <v>39</v>
      </c>
      <c r="AA1196">
        <v>20220000</v>
      </c>
      <c r="AD1196" t="s">
        <v>40</v>
      </c>
    </row>
    <row r="1197" spans="1:30">
      <c r="A1197">
        <f t="shared" si="54"/>
        <v>20220000</v>
      </c>
      <c r="B1197" t="str">
        <f t="shared" si="55"/>
        <v>Kingston93015Persons19+ yrs</v>
      </c>
      <c r="C1197" t="str">
        <f t="shared" si="56"/>
        <v>KingstonPercentage of physically inactive adults2022/23Persons19+ yrs</v>
      </c>
      <c r="D1197">
        <v>93015</v>
      </c>
      <c r="E1197" t="s">
        <v>205</v>
      </c>
      <c r="F1197" t="s">
        <v>30</v>
      </c>
      <c r="G1197" t="s">
        <v>31</v>
      </c>
      <c r="H1197" t="s">
        <v>82</v>
      </c>
      <c r="I1197" t="s">
        <v>83</v>
      </c>
      <c r="J1197" t="s">
        <v>34</v>
      </c>
      <c r="K1197" t="s">
        <v>35</v>
      </c>
      <c r="L1197" t="s">
        <v>204</v>
      </c>
      <c r="O1197" t="s">
        <v>54</v>
      </c>
      <c r="P1197">
        <v>20.02121</v>
      </c>
      <c r="Q1197">
        <v>16.427099999999999</v>
      </c>
      <c r="R1197">
        <v>23.613959999999999</v>
      </c>
      <c r="S1197">
        <v>14.78439</v>
      </c>
      <c r="T1197">
        <v>25.667349999999999</v>
      </c>
      <c r="V1197">
        <v>487</v>
      </c>
      <c r="X1197" t="s">
        <v>136</v>
      </c>
      <c r="Y1197" t="s">
        <v>42</v>
      </c>
      <c r="Z1197" t="s">
        <v>39</v>
      </c>
      <c r="AA1197">
        <v>20220000</v>
      </c>
      <c r="AD1197" t="s">
        <v>40</v>
      </c>
    </row>
    <row r="1198" spans="1:30">
      <c r="A1198">
        <f t="shared" si="54"/>
        <v>20220000</v>
      </c>
      <c r="B1198" t="str">
        <f t="shared" si="55"/>
        <v>Lambeth93015Persons19+ yrs</v>
      </c>
      <c r="C1198" t="str">
        <f t="shared" si="56"/>
        <v>LambethPercentage of physically inactive adults2022/23Persons19+ yrs</v>
      </c>
      <c r="D1198">
        <v>93015</v>
      </c>
      <c r="E1198" t="s">
        <v>205</v>
      </c>
      <c r="F1198" t="s">
        <v>30</v>
      </c>
      <c r="G1198" t="s">
        <v>31</v>
      </c>
      <c r="H1198" t="s">
        <v>91</v>
      </c>
      <c r="I1198" t="s">
        <v>92</v>
      </c>
      <c r="J1198" t="s">
        <v>34</v>
      </c>
      <c r="K1198" t="s">
        <v>35</v>
      </c>
      <c r="L1198" t="s">
        <v>204</v>
      </c>
      <c r="O1198" t="s">
        <v>54</v>
      </c>
      <c r="P1198">
        <v>18.29175</v>
      </c>
      <c r="Q1198">
        <v>15.01976</v>
      </c>
      <c r="R1198">
        <v>21.739129999999999</v>
      </c>
      <c r="S1198">
        <v>12.84585</v>
      </c>
      <c r="T1198">
        <v>24.110669999999999</v>
      </c>
      <c r="V1198">
        <v>506</v>
      </c>
      <c r="X1198" t="s">
        <v>136</v>
      </c>
      <c r="Y1198" t="s">
        <v>38</v>
      </c>
      <c r="Z1198" t="s">
        <v>39</v>
      </c>
      <c r="AA1198">
        <v>20220000</v>
      </c>
      <c r="AD1198" t="s">
        <v>40</v>
      </c>
    </row>
    <row r="1199" spans="1:30">
      <c r="A1199">
        <f t="shared" si="54"/>
        <v>20220000</v>
      </c>
      <c r="B1199" t="str">
        <f t="shared" si="55"/>
        <v>Camden93015Persons19+ yrs</v>
      </c>
      <c r="C1199" t="str">
        <f t="shared" si="56"/>
        <v>CamdenPercentage of physically inactive adults2022/23Persons19+ yrs</v>
      </c>
      <c r="D1199">
        <v>93015</v>
      </c>
      <c r="E1199" t="s">
        <v>205</v>
      </c>
      <c r="F1199" t="s">
        <v>30</v>
      </c>
      <c r="G1199" t="s">
        <v>31</v>
      </c>
      <c r="H1199" t="s">
        <v>72</v>
      </c>
      <c r="I1199" t="s">
        <v>73</v>
      </c>
      <c r="J1199" t="s">
        <v>34</v>
      </c>
      <c r="K1199" t="s">
        <v>35</v>
      </c>
      <c r="L1199" t="s">
        <v>204</v>
      </c>
      <c r="O1199" t="s">
        <v>54</v>
      </c>
      <c r="P1199">
        <v>17.901810000000001</v>
      </c>
      <c r="Q1199">
        <v>14.545450000000001</v>
      </c>
      <c r="R1199">
        <v>21.41414</v>
      </c>
      <c r="S1199">
        <v>12.727270000000001</v>
      </c>
      <c r="T1199">
        <v>23.232530000000001</v>
      </c>
      <c r="V1199">
        <v>495</v>
      </c>
      <c r="X1199" t="s">
        <v>136</v>
      </c>
      <c r="Y1199" t="s">
        <v>38</v>
      </c>
      <c r="Z1199" t="s">
        <v>39</v>
      </c>
      <c r="AA1199">
        <v>20220000</v>
      </c>
      <c r="AD1199" t="s">
        <v>40</v>
      </c>
    </row>
    <row r="1200" spans="1:30">
      <c r="A1200">
        <f t="shared" si="54"/>
        <v>20220000</v>
      </c>
      <c r="B1200" t="str">
        <f t="shared" si="55"/>
        <v>Southwark93015Persons19+ yrs</v>
      </c>
      <c r="C1200" t="str">
        <f t="shared" si="56"/>
        <v>SouthwarkPercentage of physically inactive adults2022/23Persons19+ yrs</v>
      </c>
      <c r="D1200">
        <v>93015</v>
      </c>
      <c r="E1200" t="s">
        <v>205</v>
      </c>
      <c r="F1200" t="s">
        <v>30</v>
      </c>
      <c r="G1200" t="s">
        <v>31</v>
      </c>
      <c r="H1200" t="s">
        <v>95</v>
      </c>
      <c r="I1200" t="s">
        <v>96</v>
      </c>
      <c r="J1200" t="s">
        <v>34</v>
      </c>
      <c r="K1200" t="s">
        <v>35</v>
      </c>
      <c r="L1200" t="s">
        <v>204</v>
      </c>
      <c r="O1200" t="s">
        <v>54</v>
      </c>
      <c r="P1200">
        <v>17.871600000000001</v>
      </c>
      <c r="Q1200">
        <v>14.545450000000001</v>
      </c>
      <c r="R1200">
        <v>21.212119999999999</v>
      </c>
      <c r="S1200">
        <v>12.727270000000001</v>
      </c>
      <c r="T1200">
        <v>23.636569999999999</v>
      </c>
      <c r="V1200">
        <v>495</v>
      </c>
      <c r="X1200" t="s">
        <v>136</v>
      </c>
      <c r="Y1200" t="s">
        <v>38</v>
      </c>
      <c r="Z1200" t="s">
        <v>39</v>
      </c>
      <c r="AA1200">
        <v>20220000</v>
      </c>
      <c r="AD1200" t="s">
        <v>40</v>
      </c>
    </row>
    <row r="1201" spans="1:30">
      <c r="A1201">
        <f t="shared" si="54"/>
        <v>20220000</v>
      </c>
      <c r="B1201" t="str">
        <f t="shared" si="55"/>
        <v>Sutton93015Persons19+ yrs</v>
      </c>
      <c r="C1201" t="str">
        <f t="shared" si="56"/>
        <v>SuttonPercentage of physically inactive adults2022/23Persons19+ yrs</v>
      </c>
      <c r="D1201">
        <v>93015</v>
      </c>
      <c r="E1201" t="s">
        <v>205</v>
      </c>
      <c r="F1201" t="s">
        <v>30</v>
      </c>
      <c r="G1201" t="s">
        <v>31</v>
      </c>
      <c r="H1201" t="s">
        <v>89</v>
      </c>
      <c r="I1201" t="s">
        <v>90</v>
      </c>
      <c r="J1201" t="s">
        <v>34</v>
      </c>
      <c r="K1201" t="s">
        <v>35</v>
      </c>
      <c r="L1201" t="s">
        <v>204</v>
      </c>
      <c r="O1201" t="s">
        <v>54</v>
      </c>
      <c r="P1201">
        <v>17.110800000000001</v>
      </c>
      <c r="Q1201">
        <v>13.70787</v>
      </c>
      <c r="R1201">
        <v>20.674160000000001</v>
      </c>
      <c r="S1201">
        <v>11.68539</v>
      </c>
      <c r="T1201">
        <v>22.92135</v>
      </c>
      <c r="V1201">
        <v>445</v>
      </c>
      <c r="X1201" t="s">
        <v>136</v>
      </c>
      <c r="Y1201" t="s">
        <v>38</v>
      </c>
      <c r="Z1201" t="s">
        <v>39</v>
      </c>
      <c r="AA1201">
        <v>20220000</v>
      </c>
      <c r="AD1201" t="s">
        <v>40</v>
      </c>
    </row>
    <row r="1202" spans="1:30">
      <c r="A1202">
        <f t="shared" si="54"/>
        <v>20220000</v>
      </c>
      <c r="B1202" t="str">
        <f t="shared" si="55"/>
        <v>Islington93015Persons19+ yrs</v>
      </c>
      <c r="C1202" t="str">
        <f t="shared" si="56"/>
        <v>IslingtonPercentage of physically inactive adults2022/23Persons19+ yrs</v>
      </c>
      <c r="D1202">
        <v>93015</v>
      </c>
      <c r="E1202" t="s">
        <v>205</v>
      </c>
      <c r="F1202" t="s">
        <v>30</v>
      </c>
      <c r="G1202" t="s">
        <v>31</v>
      </c>
      <c r="H1202" t="s">
        <v>74</v>
      </c>
      <c r="I1202" t="s">
        <v>75</v>
      </c>
      <c r="J1202" t="s">
        <v>34</v>
      </c>
      <c r="K1202" t="s">
        <v>35</v>
      </c>
      <c r="L1202" t="s">
        <v>204</v>
      </c>
      <c r="O1202" t="s">
        <v>54</v>
      </c>
      <c r="P1202">
        <v>17.11035</v>
      </c>
      <c r="Q1202">
        <v>13.967610000000001</v>
      </c>
      <c r="R1202">
        <v>20.445340000000002</v>
      </c>
      <c r="S1202">
        <v>11.94332</v>
      </c>
      <c r="T1202">
        <v>22.267209999999999</v>
      </c>
      <c r="V1202">
        <v>494</v>
      </c>
      <c r="X1202" t="s">
        <v>136</v>
      </c>
      <c r="Y1202" t="s">
        <v>38</v>
      </c>
      <c r="Z1202" t="s">
        <v>39</v>
      </c>
      <c r="AA1202">
        <v>20220000</v>
      </c>
      <c r="AD1202" t="s">
        <v>40</v>
      </c>
    </row>
    <row r="1203" spans="1:30">
      <c r="A1203">
        <f t="shared" si="54"/>
        <v>20220000</v>
      </c>
      <c r="B1203" t="str">
        <f t="shared" si="55"/>
        <v>Barnet93015Persons19+ yrs</v>
      </c>
      <c r="C1203" t="str">
        <f t="shared" si="56"/>
        <v>BarnetPercentage of physically inactive adults2022/23Persons19+ yrs</v>
      </c>
      <c r="D1203">
        <v>93015</v>
      </c>
      <c r="E1203" t="s">
        <v>205</v>
      </c>
      <c r="F1203" t="s">
        <v>30</v>
      </c>
      <c r="G1203" t="s">
        <v>31</v>
      </c>
      <c r="H1203" t="s">
        <v>93</v>
      </c>
      <c r="I1203" t="s">
        <v>94</v>
      </c>
      <c r="J1203" t="s">
        <v>34</v>
      </c>
      <c r="K1203" t="s">
        <v>35</v>
      </c>
      <c r="L1203" t="s">
        <v>204</v>
      </c>
      <c r="O1203" t="s">
        <v>54</v>
      </c>
      <c r="P1203">
        <v>17.04533</v>
      </c>
      <c r="Q1203">
        <v>13.64606</v>
      </c>
      <c r="R1203">
        <v>20.469080000000002</v>
      </c>
      <c r="S1203">
        <v>11.727080000000001</v>
      </c>
      <c r="T1203">
        <v>22.388059999999999</v>
      </c>
      <c r="V1203">
        <v>469</v>
      </c>
      <c r="X1203" t="s">
        <v>136</v>
      </c>
      <c r="Y1203" t="s">
        <v>38</v>
      </c>
      <c r="Z1203" t="s">
        <v>39</v>
      </c>
      <c r="AA1203">
        <v>20220000</v>
      </c>
      <c r="AD1203" t="s">
        <v>40</v>
      </c>
    </row>
    <row r="1204" spans="1:30">
      <c r="A1204">
        <f t="shared" si="54"/>
        <v>20220000</v>
      </c>
      <c r="B1204" t="str">
        <f t="shared" si="55"/>
        <v>Hammersmith and Fulham93015Persons19+ yrs</v>
      </c>
      <c r="C1204" t="str">
        <f t="shared" si="56"/>
        <v>Hammersmith and FulhamPercentage of physically inactive adults2022/23Persons19+ yrs</v>
      </c>
      <c r="D1204">
        <v>93015</v>
      </c>
      <c r="E1204" t="s">
        <v>205</v>
      </c>
      <c r="F1204" t="s">
        <v>30</v>
      </c>
      <c r="G1204" t="s">
        <v>31</v>
      </c>
      <c r="H1204" t="s">
        <v>66</v>
      </c>
      <c r="I1204" t="s">
        <v>67</v>
      </c>
      <c r="J1204" t="s">
        <v>34</v>
      </c>
      <c r="K1204" t="s">
        <v>35</v>
      </c>
      <c r="L1204" t="s">
        <v>204</v>
      </c>
      <c r="O1204" t="s">
        <v>54</v>
      </c>
      <c r="P1204">
        <v>16.88374</v>
      </c>
      <c r="Q1204">
        <v>13.6646</v>
      </c>
      <c r="R1204">
        <v>20.289860000000001</v>
      </c>
      <c r="S1204">
        <v>11.594200000000001</v>
      </c>
      <c r="T1204">
        <v>22.153210000000001</v>
      </c>
      <c r="V1204">
        <v>483</v>
      </c>
      <c r="X1204" t="s">
        <v>136</v>
      </c>
      <c r="Y1204" t="s">
        <v>38</v>
      </c>
      <c r="Z1204" t="s">
        <v>39</v>
      </c>
      <c r="AA1204">
        <v>20220000</v>
      </c>
      <c r="AD1204" t="s">
        <v>40</v>
      </c>
    </row>
    <row r="1205" spans="1:30">
      <c r="A1205">
        <f t="shared" si="54"/>
        <v>20220000</v>
      </c>
      <c r="B1205" t="str">
        <f t="shared" si="55"/>
        <v>Richmond93015Persons19+ yrs</v>
      </c>
      <c r="C1205" t="str">
        <f t="shared" si="56"/>
        <v>RichmondPercentage of physically inactive adults2022/23Persons19+ yrs</v>
      </c>
      <c r="D1205">
        <v>93015</v>
      </c>
      <c r="E1205" t="s">
        <v>205</v>
      </c>
      <c r="F1205" t="s">
        <v>30</v>
      </c>
      <c r="G1205" t="s">
        <v>31</v>
      </c>
      <c r="H1205" t="s">
        <v>32</v>
      </c>
      <c r="I1205" t="s">
        <v>33</v>
      </c>
      <c r="J1205" t="s">
        <v>34</v>
      </c>
      <c r="K1205" t="s">
        <v>35</v>
      </c>
      <c r="L1205" t="s">
        <v>204</v>
      </c>
      <c r="O1205" t="s">
        <v>54</v>
      </c>
      <c r="P1205">
        <v>15.08262</v>
      </c>
      <c r="Q1205">
        <v>12.031560000000001</v>
      </c>
      <c r="R1205">
        <v>18.145959999999999</v>
      </c>
      <c r="S1205">
        <v>10.45365</v>
      </c>
      <c r="T1205">
        <v>19.723870000000002</v>
      </c>
      <c r="V1205">
        <v>507</v>
      </c>
      <c r="X1205" t="s">
        <v>136</v>
      </c>
      <c r="Y1205" t="s">
        <v>38</v>
      </c>
      <c r="Z1205" t="s">
        <v>39</v>
      </c>
      <c r="AA1205">
        <v>20220000</v>
      </c>
      <c r="AD1205" t="s">
        <v>40</v>
      </c>
    </row>
    <row r="1206" spans="1:30">
      <c r="A1206">
        <f t="shared" si="54"/>
        <v>20220000</v>
      </c>
      <c r="B1206" t="str">
        <f t="shared" si="55"/>
        <v>Wandsworth93015Persons19+ yrs</v>
      </c>
      <c r="C1206" t="str">
        <f t="shared" si="56"/>
        <v>WandsworthPercentage of physically inactive adults2022/23Persons19+ yrs</v>
      </c>
      <c r="D1206">
        <v>93015</v>
      </c>
      <c r="E1206" t="s">
        <v>205</v>
      </c>
      <c r="F1206" t="s">
        <v>30</v>
      </c>
      <c r="G1206" t="s">
        <v>31</v>
      </c>
      <c r="H1206" t="s">
        <v>76</v>
      </c>
      <c r="I1206" t="s">
        <v>77</v>
      </c>
      <c r="J1206" t="s">
        <v>34</v>
      </c>
      <c r="K1206" t="s">
        <v>35</v>
      </c>
      <c r="L1206" t="s">
        <v>204</v>
      </c>
      <c r="O1206" t="s">
        <v>54</v>
      </c>
      <c r="P1206">
        <v>13.05916</v>
      </c>
      <c r="Q1206">
        <v>10.26694</v>
      </c>
      <c r="R1206">
        <v>16.221769999999999</v>
      </c>
      <c r="S1206">
        <v>8.6242300000000007</v>
      </c>
      <c r="T1206">
        <v>18.06982</v>
      </c>
      <c r="V1206">
        <v>487</v>
      </c>
      <c r="X1206" t="s">
        <v>136</v>
      </c>
      <c r="Y1206" t="s">
        <v>38</v>
      </c>
      <c r="Z1206" t="s">
        <v>39</v>
      </c>
      <c r="AA1206">
        <v>20220000</v>
      </c>
      <c r="AD1206" t="s">
        <v>40</v>
      </c>
    </row>
    <row r="1207" spans="1:30">
      <c r="A1207">
        <f t="shared" si="54"/>
        <v>20150000</v>
      </c>
      <c r="B1207" t="str">
        <f t="shared" si="55"/>
        <v>Richmond93439Persons16+ yrs</v>
      </c>
      <c r="C1207" t="str">
        <f t="shared" si="56"/>
        <v>RichmondPercentage of adults walking for travel at least three days per week2015/16Persons16+ yrs</v>
      </c>
      <c r="D1207">
        <v>93439</v>
      </c>
      <c r="E1207" t="s">
        <v>206</v>
      </c>
      <c r="F1207" t="s">
        <v>30</v>
      </c>
      <c r="G1207" t="s">
        <v>31</v>
      </c>
      <c r="H1207" t="s">
        <v>32</v>
      </c>
      <c r="I1207" t="s">
        <v>33</v>
      </c>
      <c r="J1207" t="s">
        <v>34</v>
      </c>
      <c r="K1207" t="s">
        <v>35</v>
      </c>
      <c r="L1207" t="s">
        <v>178</v>
      </c>
      <c r="O1207" t="s">
        <v>46</v>
      </c>
      <c r="P1207">
        <v>37.82</v>
      </c>
      <c r="Q1207">
        <v>32.0598566126042</v>
      </c>
      <c r="R1207">
        <v>43.575543387395797</v>
      </c>
      <c r="V1207">
        <v>686.77191200000004</v>
      </c>
      <c r="Y1207" t="s">
        <v>38</v>
      </c>
      <c r="Z1207" t="s">
        <v>39</v>
      </c>
      <c r="AA1207">
        <v>20150000</v>
      </c>
      <c r="AD1207" t="s">
        <v>40</v>
      </c>
    </row>
    <row r="1208" spans="1:30">
      <c r="A1208">
        <f t="shared" si="54"/>
        <v>20160000</v>
      </c>
      <c r="B1208" t="str">
        <f t="shared" si="55"/>
        <v>Richmond93439Persons16+ yrs</v>
      </c>
      <c r="C1208" t="str">
        <f t="shared" si="56"/>
        <v>RichmondPercentage of adults walking for travel at least three days per week2016/17Persons16+ yrs</v>
      </c>
      <c r="D1208">
        <v>93439</v>
      </c>
      <c r="E1208" t="s">
        <v>206</v>
      </c>
      <c r="F1208" t="s">
        <v>30</v>
      </c>
      <c r="G1208" t="s">
        <v>31</v>
      </c>
      <c r="H1208" t="s">
        <v>32</v>
      </c>
      <c r="I1208" t="s">
        <v>33</v>
      </c>
      <c r="J1208" t="s">
        <v>34</v>
      </c>
      <c r="K1208" t="s">
        <v>35</v>
      </c>
      <c r="L1208" t="s">
        <v>178</v>
      </c>
      <c r="O1208" t="s">
        <v>47</v>
      </c>
      <c r="P1208">
        <v>34.57</v>
      </c>
      <c r="Q1208">
        <v>29.215673397160899</v>
      </c>
      <c r="R1208">
        <v>39.922526602839099</v>
      </c>
      <c r="V1208">
        <v>686.70017499999994</v>
      </c>
      <c r="Y1208" t="s">
        <v>38</v>
      </c>
      <c r="Z1208" t="s">
        <v>39</v>
      </c>
      <c r="AA1208">
        <v>20160000</v>
      </c>
      <c r="AD1208" t="s">
        <v>40</v>
      </c>
    </row>
    <row r="1209" spans="1:30">
      <c r="A1209">
        <f t="shared" si="54"/>
        <v>20170000</v>
      </c>
      <c r="B1209" t="str">
        <f t="shared" si="55"/>
        <v>Richmond93439Persons16+ yrs</v>
      </c>
      <c r="C1209" t="str">
        <f t="shared" si="56"/>
        <v>RichmondPercentage of adults walking for travel at least three days per week2017/18Persons16+ yrs</v>
      </c>
      <c r="D1209">
        <v>93439</v>
      </c>
      <c r="E1209" t="s">
        <v>206</v>
      </c>
      <c r="F1209" t="s">
        <v>30</v>
      </c>
      <c r="G1209" t="s">
        <v>31</v>
      </c>
      <c r="H1209" t="s">
        <v>32</v>
      </c>
      <c r="I1209" t="s">
        <v>33</v>
      </c>
      <c r="J1209" t="s">
        <v>34</v>
      </c>
      <c r="K1209" t="s">
        <v>35</v>
      </c>
      <c r="L1209" t="s">
        <v>178</v>
      </c>
      <c r="O1209" t="s">
        <v>48</v>
      </c>
      <c r="P1209">
        <v>43.35</v>
      </c>
      <c r="Q1209">
        <v>37.562684719744801</v>
      </c>
      <c r="R1209">
        <v>49.1471152802552</v>
      </c>
      <c r="V1209">
        <v>628.25909999999999</v>
      </c>
      <c r="Y1209" t="s">
        <v>38</v>
      </c>
      <c r="Z1209" t="s">
        <v>39</v>
      </c>
      <c r="AA1209">
        <v>20170000</v>
      </c>
      <c r="AD1209" t="s">
        <v>40</v>
      </c>
    </row>
    <row r="1210" spans="1:30">
      <c r="A1210">
        <f t="shared" si="54"/>
        <v>20180000</v>
      </c>
      <c r="B1210" t="str">
        <f t="shared" si="55"/>
        <v>Richmond93439Persons16+ yrs</v>
      </c>
      <c r="C1210" t="str">
        <f t="shared" si="56"/>
        <v>RichmondPercentage of adults walking for travel at least three days per week2018/19Persons16+ yrs</v>
      </c>
      <c r="D1210">
        <v>93439</v>
      </c>
      <c r="E1210" t="s">
        <v>206</v>
      </c>
      <c r="F1210" t="s">
        <v>30</v>
      </c>
      <c r="G1210" t="s">
        <v>31</v>
      </c>
      <c r="H1210" t="s">
        <v>32</v>
      </c>
      <c r="I1210" t="s">
        <v>33</v>
      </c>
      <c r="J1210" t="s">
        <v>34</v>
      </c>
      <c r="K1210" t="s">
        <v>35</v>
      </c>
      <c r="L1210" t="s">
        <v>178</v>
      </c>
      <c r="O1210" t="s">
        <v>50</v>
      </c>
      <c r="P1210">
        <v>35.5</v>
      </c>
      <c r="Q1210">
        <v>30.163207438399802</v>
      </c>
      <c r="R1210">
        <v>40.830636944583098</v>
      </c>
      <c r="V1210">
        <v>639.01598984908696</v>
      </c>
      <c r="Y1210" t="s">
        <v>38</v>
      </c>
      <c r="Z1210" t="s">
        <v>39</v>
      </c>
      <c r="AA1210">
        <v>20180000</v>
      </c>
      <c r="AD1210" t="s">
        <v>40</v>
      </c>
    </row>
    <row r="1211" spans="1:30">
      <c r="A1211">
        <f t="shared" si="54"/>
        <v>20150000</v>
      </c>
      <c r="B1211" t="str">
        <f t="shared" si="55"/>
        <v>England93439Persons16+ yrs</v>
      </c>
      <c r="C1211" t="str">
        <f t="shared" si="56"/>
        <v>EnglandPercentage of adults walking for travel at least three days per week2015/16Persons16+ yrs</v>
      </c>
      <c r="D1211">
        <v>93439</v>
      </c>
      <c r="E1211" t="s">
        <v>206</v>
      </c>
      <c r="F1211" t="s">
        <v>30</v>
      </c>
      <c r="G1211" t="s">
        <v>31</v>
      </c>
      <c r="H1211" t="s">
        <v>30</v>
      </c>
      <c r="I1211" t="s">
        <v>31</v>
      </c>
      <c r="J1211" t="s">
        <v>31</v>
      </c>
      <c r="K1211" t="s">
        <v>35</v>
      </c>
      <c r="L1211" t="s">
        <v>178</v>
      </c>
      <c r="O1211" t="s">
        <v>46</v>
      </c>
      <c r="P1211">
        <v>22.7</v>
      </c>
      <c r="Q1211">
        <v>22.398226370962199</v>
      </c>
      <c r="R1211">
        <v>23.005373629037798</v>
      </c>
      <c r="V1211">
        <v>196180.1882</v>
      </c>
      <c r="Y1211" t="s">
        <v>42</v>
      </c>
      <c r="Z1211" t="s">
        <v>39</v>
      </c>
      <c r="AA1211">
        <v>20150000</v>
      </c>
      <c r="AD1211" t="s">
        <v>40</v>
      </c>
    </row>
    <row r="1212" spans="1:30">
      <c r="A1212">
        <f t="shared" si="54"/>
        <v>20160000</v>
      </c>
      <c r="B1212" t="str">
        <f t="shared" si="55"/>
        <v>England93439Persons16+ yrs</v>
      </c>
      <c r="C1212" t="str">
        <f t="shared" si="56"/>
        <v>EnglandPercentage of adults walking for travel at least three days per week2016/17Persons16+ yrs</v>
      </c>
      <c r="D1212">
        <v>93439</v>
      </c>
      <c r="E1212" t="s">
        <v>206</v>
      </c>
      <c r="F1212" t="s">
        <v>30</v>
      </c>
      <c r="G1212" t="s">
        <v>31</v>
      </c>
      <c r="H1212" t="s">
        <v>30</v>
      </c>
      <c r="I1212" t="s">
        <v>31</v>
      </c>
      <c r="J1212" t="s">
        <v>31</v>
      </c>
      <c r="K1212" t="s">
        <v>35</v>
      </c>
      <c r="L1212" t="s">
        <v>178</v>
      </c>
      <c r="O1212" t="s">
        <v>47</v>
      </c>
      <c r="P1212">
        <v>22.85</v>
      </c>
      <c r="Q1212">
        <v>22.570284727433201</v>
      </c>
      <c r="R1212">
        <v>23.130915272566799</v>
      </c>
      <c r="V1212">
        <v>194622.3645</v>
      </c>
      <c r="Y1212" t="s">
        <v>42</v>
      </c>
      <c r="Z1212" t="s">
        <v>39</v>
      </c>
      <c r="AA1212">
        <v>20160000</v>
      </c>
      <c r="AD1212" t="s">
        <v>40</v>
      </c>
    </row>
    <row r="1213" spans="1:30">
      <c r="A1213">
        <f t="shared" si="54"/>
        <v>20170000</v>
      </c>
      <c r="B1213" t="str">
        <f t="shared" si="55"/>
        <v>England93439Persons16+ yrs</v>
      </c>
      <c r="C1213" t="str">
        <f t="shared" si="56"/>
        <v>EnglandPercentage of adults walking for travel at least three days per week2017/18Persons16+ yrs</v>
      </c>
      <c r="D1213">
        <v>93439</v>
      </c>
      <c r="E1213" t="s">
        <v>206</v>
      </c>
      <c r="F1213" t="s">
        <v>30</v>
      </c>
      <c r="G1213" t="s">
        <v>31</v>
      </c>
      <c r="H1213" t="s">
        <v>30</v>
      </c>
      <c r="I1213" t="s">
        <v>31</v>
      </c>
      <c r="J1213" t="s">
        <v>31</v>
      </c>
      <c r="K1213" t="s">
        <v>35</v>
      </c>
      <c r="L1213" t="s">
        <v>178</v>
      </c>
      <c r="O1213" t="s">
        <v>48</v>
      </c>
      <c r="P1213">
        <v>23.11</v>
      </c>
      <c r="Q1213">
        <v>22.8016542607429</v>
      </c>
      <c r="R1213">
        <v>23.413745739257099</v>
      </c>
      <c r="V1213">
        <v>179748.4565</v>
      </c>
      <c r="Y1213" t="s">
        <v>42</v>
      </c>
      <c r="Z1213" t="s">
        <v>39</v>
      </c>
      <c r="AA1213">
        <v>20170000</v>
      </c>
      <c r="AD1213" t="s">
        <v>40</v>
      </c>
    </row>
    <row r="1214" spans="1:30">
      <c r="A1214">
        <f t="shared" si="54"/>
        <v>20180000</v>
      </c>
      <c r="B1214" t="str">
        <f t="shared" si="55"/>
        <v>England93439Persons16+ yrs</v>
      </c>
      <c r="C1214" t="str">
        <f t="shared" si="56"/>
        <v>EnglandPercentage of adults walking for travel at least three days per week2018/19Persons16+ yrs</v>
      </c>
      <c r="D1214">
        <v>93439</v>
      </c>
      <c r="E1214" t="s">
        <v>206</v>
      </c>
      <c r="F1214" t="s">
        <v>30</v>
      </c>
      <c r="G1214" t="s">
        <v>31</v>
      </c>
      <c r="H1214" t="s">
        <v>30</v>
      </c>
      <c r="I1214" t="s">
        <v>31</v>
      </c>
      <c r="J1214" t="s">
        <v>31</v>
      </c>
      <c r="K1214" t="s">
        <v>35</v>
      </c>
      <c r="L1214" t="s">
        <v>178</v>
      </c>
      <c r="O1214" t="s">
        <v>50</v>
      </c>
      <c r="P1214">
        <v>22.72</v>
      </c>
      <c r="Q1214">
        <v>22.422323598598201</v>
      </c>
      <c r="R1214">
        <v>23.025853762115698</v>
      </c>
      <c r="V1214">
        <v>181534.999999997</v>
      </c>
      <c r="Y1214" t="s">
        <v>42</v>
      </c>
      <c r="Z1214" t="s">
        <v>39</v>
      </c>
      <c r="AA1214">
        <v>20180000</v>
      </c>
      <c r="AD1214" t="s">
        <v>40</v>
      </c>
    </row>
    <row r="1215" spans="1:30">
      <c r="A1215">
        <f t="shared" si="54"/>
        <v>20190000</v>
      </c>
      <c r="B1215" t="str">
        <f t="shared" si="55"/>
        <v>England93439Persons16+ yrs</v>
      </c>
      <c r="C1215" t="str">
        <f t="shared" si="56"/>
        <v>EnglandPercentage of adults walking for travel at least three days per week2019/20Persons16+ yrs</v>
      </c>
      <c r="D1215">
        <v>93439</v>
      </c>
      <c r="E1215" t="s">
        <v>206</v>
      </c>
      <c r="F1215" t="s">
        <v>30</v>
      </c>
      <c r="G1215" t="s">
        <v>31</v>
      </c>
      <c r="H1215" t="s">
        <v>30</v>
      </c>
      <c r="I1215" t="s">
        <v>31</v>
      </c>
      <c r="J1215" t="s">
        <v>31</v>
      </c>
      <c r="K1215" t="s">
        <v>35</v>
      </c>
      <c r="L1215" t="s">
        <v>178</v>
      </c>
      <c r="O1215" t="s">
        <v>51</v>
      </c>
      <c r="P1215">
        <v>15.14</v>
      </c>
      <c r="Q1215">
        <v>14.859299999999999</v>
      </c>
      <c r="R1215">
        <v>15.4193</v>
      </c>
      <c r="V1215">
        <v>177735</v>
      </c>
      <c r="X1215" t="s">
        <v>136</v>
      </c>
      <c r="Y1215" t="s">
        <v>42</v>
      </c>
      <c r="Z1215" t="s">
        <v>39</v>
      </c>
      <c r="AA1215">
        <v>20190000</v>
      </c>
      <c r="AD1215" t="s">
        <v>40</v>
      </c>
    </row>
    <row r="1216" spans="1:30">
      <c r="A1216">
        <f t="shared" si="54"/>
        <v>20150000</v>
      </c>
      <c r="B1216" t="str">
        <f t="shared" si="55"/>
        <v>London93439Persons16+ yrs</v>
      </c>
      <c r="C1216" t="str">
        <f t="shared" si="56"/>
        <v>LondonPercentage of adults walking for travel at least three days per week2015/16Persons16+ yrs</v>
      </c>
      <c r="D1216">
        <v>93439</v>
      </c>
      <c r="E1216" t="s">
        <v>206</v>
      </c>
      <c r="F1216" t="s">
        <v>30</v>
      </c>
      <c r="G1216" t="s">
        <v>31</v>
      </c>
      <c r="H1216" t="s">
        <v>56</v>
      </c>
      <c r="I1216" t="s">
        <v>57</v>
      </c>
      <c r="J1216" t="s">
        <v>58</v>
      </c>
      <c r="K1216" t="s">
        <v>35</v>
      </c>
      <c r="L1216" t="s">
        <v>178</v>
      </c>
      <c r="O1216" t="s">
        <v>46</v>
      </c>
      <c r="P1216">
        <v>34.979999999999997</v>
      </c>
      <c r="Q1216">
        <v>33.9819773461005</v>
      </c>
      <c r="R1216">
        <v>35.979622653899497</v>
      </c>
      <c r="V1216">
        <v>30542.137009999999</v>
      </c>
      <c r="Y1216" t="s">
        <v>38</v>
      </c>
      <c r="Z1216" t="s">
        <v>39</v>
      </c>
      <c r="AA1216">
        <v>20150000</v>
      </c>
      <c r="AD1216" t="s">
        <v>40</v>
      </c>
    </row>
    <row r="1217" spans="1:30">
      <c r="A1217">
        <f t="shared" ref="A1217:A1280" si="57">AA1217</f>
        <v>20160000</v>
      </c>
      <c r="B1217" t="str">
        <f t="shared" si="55"/>
        <v>London93439Persons16+ yrs</v>
      </c>
      <c r="C1217" t="str">
        <f t="shared" si="56"/>
        <v>LondonPercentage of adults walking for travel at least three days per week2016/17Persons16+ yrs</v>
      </c>
      <c r="D1217">
        <v>93439</v>
      </c>
      <c r="E1217" t="s">
        <v>206</v>
      </c>
      <c r="F1217" t="s">
        <v>30</v>
      </c>
      <c r="G1217" t="s">
        <v>31</v>
      </c>
      <c r="H1217" t="s">
        <v>56</v>
      </c>
      <c r="I1217" t="s">
        <v>57</v>
      </c>
      <c r="J1217" t="s">
        <v>58</v>
      </c>
      <c r="K1217" t="s">
        <v>35</v>
      </c>
      <c r="L1217" t="s">
        <v>178</v>
      </c>
      <c r="O1217" t="s">
        <v>47</v>
      </c>
      <c r="P1217">
        <v>35.200000000000003</v>
      </c>
      <c r="Q1217">
        <v>34.259134112713603</v>
      </c>
      <c r="R1217">
        <v>36.146265887286397</v>
      </c>
      <c r="V1217">
        <v>30406.727910000001</v>
      </c>
      <c r="Y1217" t="s">
        <v>38</v>
      </c>
      <c r="Z1217" t="s">
        <v>39</v>
      </c>
      <c r="AA1217">
        <v>20160000</v>
      </c>
      <c r="AD1217" t="s">
        <v>40</v>
      </c>
    </row>
    <row r="1218" spans="1:30">
      <c r="A1218">
        <f t="shared" si="57"/>
        <v>20170000</v>
      </c>
      <c r="B1218" t="str">
        <f t="shared" ref="B1218:B1281" si="58">CONCATENATE(I1218,D1218,K1218,L1218)</f>
        <v>London93439Persons16+ yrs</v>
      </c>
      <c r="C1218" t="str">
        <f t="shared" ref="C1218:C1281" si="59">CONCATENATE(I1218,E1218,O1218,K1218,M1218,L1218)</f>
        <v>LondonPercentage of adults walking for travel at least three days per week2017/18Persons16+ yrs</v>
      </c>
      <c r="D1218">
        <v>93439</v>
      </c>
      <c r="E1218" t="s">
        <v>206</v>
      </c>
      <c r="F1218" t="s">
        <v>30</v>
      </c>
      <c r="G1218" t="s">
        <v>31</v>
      </c>
      <c r="H1218" t="s">
        <v>56</v>
      </c>
      <c r="I1218" t="s">
        <v>57</v>
      </c>
      <c r="J1218" t="s">
        <v>58</v>
      </c>
      <c r="K1218" t="s">
        <v>35</v>
      </c>
      <c r="L1218" t="s">
        <v>178</v>
      </c>
      <c r="O1218" t="s">
        <v>48</v>
      </c>
      <c r="P1218">
        <v>36.049999999999997</v>
      </c>
      <c r="Q1218">
        <v>35.0352586539397</v>
      </c>
      <c r="R1218">
        <v>37.062141346060301</v>
      </c>
      <c r="V1218">
        <v>28020.702959999999</v>
      </c>
      <c r="Y1218" t="s">
        <v>38</v>
      </c>
      <c r="Z1218" t="s">
        <v>39</v>
      </c>
      <c r="AA1218">
        <v>20170000</v>
      </c>
      <c r="AD1218" t="s">
        <v>40</v>
      </c>
    </row>
    <row r="1219" spans="1:30">
      <c r="A1219">
        <f t="shared" si="57"/>
        <v>20180000</v>
      </c>
      <c r="B1219" t="str">
        <f t="shared" si="58"/>
        <v>London93439Persons16+ yrs</v>
      </c>
      <c r="C1219" t="str">
        <f t="shared" si="59"/>
        <v>LondonPercentage of adults walking for travel at least three days per week2018/19Persons16+ yrs</v>
      </c>
      <c r="D1219">
        <v>93439</v>
      </c>
      <c r="E1219" t="s">
        <v>206</v>
      </c>
      <c r="F1219" t="s">
        <v>30</v>
      </c>
      <c r="G1219" t="s">
        <v>31</v>
      </c>
      <c r="H1219" t="s">
        <v>56</v>
      </c>
      <c r="I1219" t="s">
        <v>57</v>
      </c>
      <c r="J1219" t="s">
        <v>58</v>
      </c>
      <c r="K1219" t="s">
        <v>35</v>
      </c>
      <c r="L1219" t="s">
        <v>178</v>
      </c>
      <c r="O1219" t="s">
        <v>50</v>
      </c>
      <c r="P1219">
        <v>35.47</v>
      </c>
      <c r="Q1219">
        <v>34.470603207576303</v>
      </c>
      <c r="R1219">
        <v>36.471103931420501</v>
      </c>
      <c r="V1219">
        <v>28390.124107205</v>
      </c>
      <c r="Y1219" t="s">
        <v>38</v>
      </c>
      <c r="Z1219" t="s">
        <v>39</v>
      </c>
      <c r="AA1219">
        <v>20180000</v>
      </c>
      <c r="AD1219" t="s">
        <v>40</v>
      </c>
    </row>
    <row r="1220" spans="1:30">
      <c r="A1220">
        <f t="shared" si="57"/>
        <v>20190000</v>
      </c>
      <c r="B1220" t="str">
        <f t="shared" si="58"/>
        <v>London93439Persons16+ yrs</v>
      </c>
      <c r="C1220" t="str">
        <f t="shared" si="59"/>
        <v>LondonPercentage of adults walking for travel at least three days per week2019/20Persons16+ yrs</v>
      </c>
      <c r="D1220">
        <v>93439</v>
      </c>
      <c r="E1220" t="s">
        <v>206</v>
      </c>
      <c r="F1220" t="s">
        <v>30</v>
      </c>
      <c r="G1220" t="s">
        <v>31</v>
      </c>
      <c r="H1220" t="s">
        <v>56</v>
      </c>
      <c r="I1220" t="s">
        <v>57</v>
      </c>
      <c r="J1220" t="s">
        <v>58</v>
      </c>
      <c r="K1220" t="s">
        <v>35</v>
      </c>
      <c r="L1220" t="s">
        <v>178</v>
      </c>
      <c r="O1220" t="s">
        <v>51</v>
      </c>
      <c r="P1220">
        <v>22.06</v>
      </c>
      <c r="Q1220">
        <v>21.1831</v>
      </c>
      <c r="R1220">
        <v>22.943100000000001</v>
      </c>
      <c r="V1220">
        <v>27795.84492</v>
      </c>
      <c r="X1220" t="s">
        <v>136</v>
      </c>
      <c r="Y1220" t="s">
        <v>38</v>
      </c>
      <c r="Z1220" t="s">
        <v>39</v>
      </c>
      <c r="AA1220">
        <v>20190000</v>
      </c>
      <c r="AD1220" t="s">
        <v>40</v>
      </c>
    </row>
    <row r="1221" spans="1:30">
      <c r="A1221">
        <f t="shared" si="57"/>
        <v>20190000</v>
      </c>
      <c r="B1221" t="str">
        <f t="shared" si="58"/>
        <v>Hackney93439Persons16+ yrs</v>
      </c>
      <c r="C1221" t="str">
        <f t="shared" si="59"/>
        <v>HackneyPercentage of adults walking for travel at least three days per week2019/20Persons16+ yrs</v>
      </c>
      <c r="D1221">
        <v>93439</v>
      </c>
      <c r="E1221" t="s">
        <v>206</v>
      </c>
      <c r="F1221" t="s">
        <v>30</v>
      </c>
      <c r="G1221" t="s">
        <v>31</v>
      </c>
      <c r="H1221" t="s">
        <v>101</v>
      </c>
      <c r="I1221" t="s">
        <v>102</v>
      </c>
      <c r="J1221" t="s">
        <v>34</v>
      </c>
      <c r="K1221" t="s">
        <v>35</v>
      </c>
      <c r="L1221" t="s">
        <v>178</v>
      </c>
      <c r="O1221" t="s">
        <v>51</v>
      </c>
      <c r="P1221">
        <v>30.156400000000001</v>
      </c>
      <c r="Q1221">
        <v>24.436399999999999</v>
      </c>
      <c r="R1221">
        <v>35.876399999999997</v>
      </c>
      <c r="V1221">
        <v>872.25665600000002</v>
      </c>
      <c r="X1221" t="s">
        <v>136</v>
      </c>
      <c r="Y1221" t="s">
        <v>38</v>
      </c>
      <c r="Z1221" t="s">
        <v>39</v>
      </c>
      <c r="AA1221">
        <v>20190000</v>
      </c>
      <c r="AD1221" t="s">
        <v>40</v>
      </c>
    </row>
    <row r="1222" spans="1:30">
      <c r="A1222">
        <f t="shared" si="57"/>
        <v>20190000</v>
      </c>
      <c r="B1222" t="str">
        <f t="shared" si="58"/>
        <v>Camden93439Persons16+ yrs</v>
      </c>
      <c r="C1222" t="str">
        <f t="shared" si="59"/>
        <v>CamdenPercentage of adults walking for travel at least three days per week2019/20Persons16+ yrs</v>
      </c>
      <c r="D1222">
        <v>93439</v>
      </c>
      <c r="E1222" t="s">
        <v>206</v>
      </c>
      <c r="F1222" t="s">
        <v>30</v>
      </c>
      <c r="G1222" t="s">
        <v>31</v>
      </c>
      <c r="H1222" t="s">
        <v>72</v>
      </c>
      <c r="I1222" t="s">
        <v>73</v>
      </c>
      <c r="J1222" t="s">
        <v>34</v>
      </c>
      <c r="K1222" t="s">
        <v>35</v>
      </c>
      <c r="L1222" t="s">
        <v>178</v>
      </c>
      <c r="O1222" t="s">
        <v>51</v>
      </c>
      <c r="P1222">
        <v>30.039400000000001</v>
      </c>
      <c r="Q1222">
        <v>24.7194</v>
      </c>
      <c r="R1222">
        <v>35.359400000000001</v>
      </c>
      <c r="V1222">
        <v>853.12988099999995</v>
      </c>
      <c r="X1222" t="s">
        <v>136</v>
      </c>
      <c r="Y1222" t="s">
        <v>38</v>
      </c>
      <c r="Z1222" t="s">
        <v>39</v>
      </c>
      <c r="AA1222">
        <v>20190000</v>
      </c>
      <c r="AD1222" t="s">
        <v>40</v>
      </c>
    </row>
    <row r="1223" spans="1:30">
      <c r="A1223">
        <f t="shared" si="57"/>
        <v>20190000</v>
      </c>
      <c r="B1223" t="str">
        <f t="shared" si="58"/>
        <v>Southwark93439Persons16+ yrs</v>
      </c>
      <c r="C1223" t="str">
        <f t="shared" si="59"/>
        <v>SouthwarkPercentage of adults walking for travel at least three days per week2019/20Persons16+ yrs</v>
      </c>
      <c r="D1223">
        <v>93439</v>
      </c>
      <c r="E1223" t="s">
        <v>206</v>
      </c>
      <c r="F1223" t="s">
        <v>30</v>
      </c>
      <c r="G1223" t="s">
        <v>31</v>
      </c>
      <c r="H1223" t="s">
        <v>95</v>
      </c>
      <c r="I1223" t="s">
        <v>96</v>
      </c>
      <c r="J1223" t="s">
        <v>34</v>
      </c>
      <c r="K1223" t="s">
        <v>35</v>
      </c>
      <c r="L1223" t="s">
        <v>178</v>
      </c>
      <c r="O1223" t="s">
        <v>51</v>
      </c>
      <c r="P1223">
        <v>29.6785</v>
      </c>
      <c r="Q1223">
        <v>24.1585</v>
      </c>
      <c r="R1223">
        <v>35.198500000000003</v>
      </c>
      <c r="V1223">
        <v>1006.818452</v>
      </c>
      <c r="X1223" t="s">
        <v>136</v>
      </c>
      <c r="Y1223" t="s">
        <v>38</v>
      </c>
      <c r="Z1223" t="s">
        <v>39</v>
      </c>
      <c r="AA1223">
        <v>20190000</v>
      </c>
      <c r="AD1223" t="s">
        <v>40</v>
      </c>
    </row>
    <row r="1224" spans="1:30">
      <c r="A1224">
        <f t="shared" si="57"/>
        <v>20190000</v>
      </c>
      <c r="B1224" t="str">
        <f t="shared" si="58"/>
        <v>Wandsworth93439Persons16+ yrs</v>
      </c>
      <c r="C1224" t="str">
        <f t="shared" si="59"/>
        <v>WandsworthPercentage of adults walking for travel at least three days per week2019/20Persons16+ yrs</v>
      </c>
      <c r="D1224">
        <v>93439</v>
      </c>
      <c r="E1224" t="s">
        <v>206</v>
      </c>
      <c r="F1224" t="s">
        <v>30</v>
      </c>
      <c r="G1224" t="s">
        <v>31</v>
      </c>
      <c r="H1224" t="s">
        <v>76</v>
      </c>
      <c r="I1224" t="s">
        <v>77</v>
      </c>
      <c r="J1224" t="s">
        <v>34</v>
      </c>
      <c r="K1224" t="s">
        <v>35</v>
      </c>
      <c r="L1224" t="s">
        <v>178</v>
      </c>
      <c r="O1224" t="s">
        <v>51</v>
      </c>
      <c r="P1224">
        <v>28.9513</v>
      </c>
      <c r="Q1224">
        <v>23.501300000000001</v>
      </c>
      <c r="R1224">
        <v>34.401299999999999</v>
      </c>
      <c r="V1224">
        <v>1067.6582530000001</v>
      </c>
      <c r="X1224" t="s">
        <v>136</v>
      </c>
      <c r="Y1224" t="s">
        <v>38</v>
      </c>
      <c r="Z1224" t="s">
        <v>39</v>
      </c>
      <c r="AA1224">
        <v>20190000</v>
      </c>
      <c r="AD1224" t="s">
        <v>40</v>
      </c>
    </row>
    <row r="1225" spans="1:30">
      <c r="A1225">
        <f t="shared" si="57"/>
        <v>20190000</v>
      </c>
      <c r="B1225" t="str">
        <f t="shared" si="58"/>
        <v>Hammersmith and Fulham93439Persons16+ yrs</v>
      </c>
      <c r="C1225" t="str">
        <f t="shared" si="59"/>
        <v>Hammersmith and FulhamPercentage of adults walking for travel at least three days per week2019/20Persons16+ yrs</v>
      </c>
      <c r="D1225">
        <v>93439</v>
      </c>
      <c r="E1225" t="s">
        <v>206</v>
      </c>
      <c r="F1225" t="s">
        <v>30</v>
      </c>
      <c r="G1225" t="s">
        <v>31</v>
      </c>
      <c r="H1225" t="s">
        <v>66</v>
      </c>
      <c r="I1225" t="s">
        <v>67</v>
      </c>
      <c r="J1225" t="s">
        <v>34</v>
      </c>
      <c r="K1225" t="s">
        <v>35</v>
      </c>
      <c r="L1225" t="s">
        <v>178</v>
      </c>
      <c r="O1225" t="s">
        <v>51</v>
      </c>
      <c r="P1225">
        <v>28.529299999999999</v>
      </c>
      <c r="Q1225">
        <v>23.129300000000001</v>
      </c>
      <c r="R1225">
        <v>33.929299999999998</v>
      </c>
      <c r="V1225">
        <v>604.16034999999999</v>
      </c>
      <c r="X1225" t="s">
        <v>136</v>
      </c>
      <c r="Y1225" t="s">
        <v>38</v>
      </c>
      <c r="Z1225" t="s">
        <v>39</v>
      </c>
      <c r="AA1225">
        <v>20190000</v>
      </c>
      <c r="AD1225" t="s">
        <v>40</v>
      </c>
    </row>
    <row r="1226" spans="1:30">
      <c r="A1226">
        <f t="shared" si="57"/>
        <v>20190000</v>
      </c>
      <c r="B1226" t="str">
        <f t="shared" si="58"/>
        <v>Islington93439Persons16+ yrs</v>
      </c>
      <c r="C1226" t="str">
        <f t="shared" si="59"/>
        <v>IslingtonPercentage of adults walking for travel at least three days per week2019/20Persons16+ yrs</v>
      </c>
      <c r="D1226">
        <v>93439</v>
      </c>
      <c r="E1226" t="s">
        <v>206</v>
      </c>
      <c r="F1226" t="s">
        <v>30</v>
      </c>
      <c r="G1226" t="s">
        <v>31</v>
      </c>
      <c r="H1226" t="s">
        <v>74</v>
      </c>
      <c r="I1226" t="s">
        <v>75</v>
      </c>
      <c r="J1226" t="s">
        <v>34</v>
      </c>
      <c r="K1226" t="s">
        <v>35</v>
      </c>
      <c r="L1226" t="s">
        <v>178</v>
      </c>
      <c r="O1226" t="s">
        <v>51</v>
      </c>
      <c r="P1226">
        <v>28.528600000000001</v>
      </c>
      <c r="Q1226">
        <v>23.308599999999998</v>
      </c>
      <c r="R1226">
        <v>33.748600000000003</v>
      </c>
      <c r="V1226">
        <v>799.82593399999996</v>
      </c>
      <c r="X1226" t="s">
        <v>136</v>
      </c>
      <c r="Y1226" t="s">
        <v>38</v>
      </c>
      <c r="Z1226" t="s">
        <v>39</v>
      </c>
      <c r="AA1226">
        <v>20190000</v>
      </c>
      <c r="AD1226" t="s">
        <v>40</v>
      </c>
    </row>
    <row r="1227" spans="1:30">
      <c r="A1227">
        <f t="shared" si="57"/>
        <v>20190000</v>
      </c>
      <c r="B1227" t="str">
        <f t="shared" si="58"/>
        <v>Lambeth93439Persons16+ yrs</v>
      </c>
      <c r="C1227" t="str">
        <f t="shared" si="59"/>
        <v>LambethPercentage of adults walking for travel at least three days per week2019/20Persons16+ yrs</v>
      </c>
      <c r="D1227">
        <v>93439</v>
      </c>
      <c r="E1227" t="s">
        <v>206</v>
      </c>
      <c r="F1227" t="s">
        <v>30</v>
      </c>
      <c r="G1227" t="s">
        <v>31</v>
      </c>
      <c r="H1227" t="s">
        <v>91</v>
      </c>
      <c r="I1227" t="s">
        <v>92</v>
      </c>
      <c r="J1227" t="s">
        <v>34</v>
      </c>
      <c r="K1227" t="s">
        <v>35</v>
      </c>
      <c r="L1227" t="s">
        <v>178</v>
      </c>
      <c r="O1227" t="s">
        <v>51</v>
      </c>
      <c r="P1227">
        <v>27.748699999999999</v>
      </c>
      <c r="Q1227">
        <v>22.5487</v>
      </c>
      <c r="R1227">
        <v>32.948700000000002</v>
      </c>
      <c r="V1227">
        <v>1062.652347</v>
      </c>
      <c r="X1227" t="s">
        <v>136</v>
      </c>
      <c r="Y1227" t="s">
        <v>38</v>
      </c>
      <c r="Z1227" t="s">
        <v>39</v>
      </c>
      <c r="AA1227">
        <v>20190000</v>
      </c>
      <c r="AD1227" t="s">
        <v>40</v>
      </c>
    </row>
    <row r="1228" spans="1:30">
      <c r="A1228">
        <f t="shared" si="57"/>
        <v>20190000</v>
      </c>
      <c r="B1228" t="str">
        <f t="shared" si="58"/>
        <v>Kensington and Chelsea93439Persons16+ yrs</v>
      </c>
      <c r="C1228" t="str">
        <f t="shared" si="59"/>
        <v>Kensington and ChelseaPercentage of adults walking for travel at least three days per week2019/20Persons16+ yrs</v>
      </c>
      <c r="D1228">
        <v>93439</v>
      </c>
      <c r="E1228" t="s">
        <v>206</v>
      </c>
      <c r="F1228" t="s">
        <v>30</v>
      </c>
      <c r="G1228" t="s">
        <v>31</v>
      </c>
      <c r="H1228" t="s">
        <v>70</v>
      </c>
      <c r="I1228" t="s">
        <v>71</v>
      </c>
      <c r="J1228" t="s">
        <v>34</v>
      </c>
      <c r="K1228" t="s">
        <v>35</v>
      </c>
      <c r="L1228" t="s">
        <v>178</v>
      </c>
      <c r="O1228" t="s">
        <v>51</v>
      </c>
      <c r="P1228">
        <v>27.635899999999999</v>
      </c>
      <c r="Q1228">
        <v>21.9559</v>
      </c>
      <c r="R1228">
        <v>33.315899999999999</v>
      </c>
      <c r="V1228">
        <v>510.08948299999997</v>
      </c>
      <c r="X1228" t="s">
        <v>136</v>
      </c>
      <c r="Y1228" t="s">
        <v>38</v>
      </c>
      <c r="Z1228" t="s">
        <v>39</v>
      </c>
      <c r="AA1228">
        <v>20190000</v>
      </c>
      <c r="AD1228" t="s">
        <v>40</v>
      </c>
    </row>
    <row r="1229" spans="1:30">
      <c r="A1229">
        <f t="shared" si="57"/>
        <v>20190000</v>
      </c>
      <c r="B1229" t="str">
        <f t="shared" si="58"/>
        <v>Tower Hamlets93439Persons16+ yrs</v>
      </c>
      <c r="C1229" t="str">
        <f t="shared" si="59"/>
        <v>Tower HamletsPercentage of adults walking for travel at least three days per week2019/20Persons16+ yrs</v>
      </c>
      <c r="D1229">
        <v>93439</v>
      </c>
      <c r="E1229" t="s">
        <v>206</v>
      </c>
      <c r="F1229" t="s">
        <v>30</v>
      </c>
      <c r="G1229" t="s">
        <v>31</v>
      </c>
      <c r="H1229" t="s">
        <v>104</v>
      </c>
      <c r="I1229" t="s">
        <v>105</v>
      </c>
      <c r="J1229" t="s">
        <v>34</v>
      </c>
      <c r="K1229" t="s">
        <v>35</v>
      </c>
      <c r="L1229" t="s">
        <v>178</v>
      </c>
      <c r="O1229" t="s">
        <v>51</v>
      </c>
      <c r="P1229">
        <v>27.544599999999999</v>
      </c>
      <c r="Q1229">
        <v>22.124600000000001</v>
      </c>
      <c r="R1229">
        <v>32.964599999999997</v>
      </c>
      <c r="V1229">
        <v>988.83451200000002</v>
      </c>
      <c r="X1229" t="s">
        <v>136</v>
      </c>
      <c r="Y1229" t="s">
        <v>38</v>
      </c>
      <c r="Z1229" t="s">
        <v>39</v>
      </c>
      <c r="AA1229">
        <v>20190000</v>
      </c>
      <c r="AD1229" t="s">
        <v>40</v>
      </c>
    </row>
    <row r="1230" spans="1:30">
      <c r="A1230">
        <f t="shared" si="57"/>
        <v>20190000</v>
      </c>
      <c r="B1230" t="str">
        <f t="shared" si="58"/>
        <v>Westminster93439Persons16+ yrs</v>
      </c>
      <c r="C1230" t="str">
        <f t="shared" si="59"/>
        <v>WestminsterPercentage of adults walking for travel at least three days per week2019/20Persons16+ yrs</v>
      </c>
      <c r="D1230">
        <v>93439</v>
      </c>
      <c r="E1230" t="s">
        <v>206</v>
      </c>
      <c r="F1230" t="s">
        <v>30</v>
      </c>
      <c r="G1230" t="s">
        <v>31</v>
      </c>
      <c r="H1230" t="s">
        <v>99</v>
      </c>
      <c r="I1230" t="s">
        <v>100</v>
      </c>
      <c r="J1230" t="s">
        <v>34</v>
      </c>
      <c r="K1230" t="s">
        <v>35</v>
      </c>
      <c r="L1230" t="s">
        <v>178</v>
      </c>
      <c r="O1230" t="s">
        <v>51</v>
      </c>
      <c r="P1230">
        <v>25.616399999999999</v>
      </c>
      <c r="Q1230">
        <v>19.8264</v>
      </c>
      <c r="R1230">
        <v>31.406400000000001</v>
      </c>
      <c r="V1230">
        <v>836.06171500000005</v>
      </c>
      <c r="X1230" t="s">
        <v>136</v>
      </c>
      <c r="Y1230" t="s">
        <v>38</v>
      </c>
      <c r="Z1230" t="s">
        <v>39</v>
      </c>
      <c r="AA1230">
        <v>20190000</v>
      </c>
      <c r="AD1230" t="s">
        <v>40</v>
      </c>
    </row>
    <row r="1231" spans="1:30">
      <c r="A1231">
        <f t="shared" si="57"/>
        <v>20190000</v>
      </c>
      <c r="B1231" t="str">
        <f t="shared" si="58"/>
        <v>Lewisham93439Persons16+ yrs</v>
      </c>
      <c r="C1231" t="str">
        <f t="shared" si="59"/>
        <v>LewishamPercentage of adults walking for travel at least three days per week2019/20Persons16+ yrs</v>
      </c>
      <c r="D1231">
        <v>93439</v>
      </c>
      <c r="E1231" t="s">
        <v>206</v>
      </c>
      <c r="F1231" t="s">
        <v>30</v>
      </c>
      <c r="G1231" t="s">
        <v>31</v>
      </c>
      <c r="H1231" t="s">
        <v>84</v>
      </c>
      <c r="I1231" t="s">
        <v>85</v>
      </c>
      <c r="J1231" t="s">
        <v>34</v>
      </c>
      <c r="K1231" t="s">
        <v>35</v>
      </c>
      <c r="L1231" t="s">
        <v>178</v>
      </c>
      <c r="O1231" t="s">
        <v>51</v>
      </c>
      <c r="P1231">
        <v>25.027799999999999</v>
      </c>
      <c r="Q1231">
        <v>20.127800000000001</v>
      </c>
      <c r="R1231">
        <v>29.927800000000001</v>
      </c>
      <c r="V1231">
        <v>934.34232599999996</v>
      </c>
      <c r="X1231" t="s">
        <v>136</v>
      </c>
      <c r="Y1231" t="s">
        <v>38</v>
      </c>
      <c r="Z1231" t="s">
        <v>39</v>
      </c>
      <c r="AA1231">
        <v>20190000</v>
      </c>
      <c r="AD1231" t="s">
        <v>40</v>
      </c>
    </row>
    <row r="1232" spans="1:30">
      <c r="A1232">
        <f t="shared" si="57"/>
        <v>20190000</v>
      </c>
      <c r="B1232" t="str">
        <f t="shared" si="58"/>
        <v>Richmond93439Persons16+ yrs</v>
      </c>
      <c r="C1232" t="str">
        <f t="shared" si="59"/>
        <v>RichmondPercentage of adults walking for travel at least three days per week2019/20Persons16+ yrs</v>
      </c>
      <c r="D1232">
        <v>93439</v>
      </c>
      <c r="E1232" t="s">
        <v>206</v>
      </c>
      <c r="F1232" t="s">
        <v>30</v>
      </c>
      <c r="G1232" t="s">
        <v>31</v>
      </c>
      <c r="H1232" t="s">
        <v>32</v>
      </c>
      <c r="I1232" t="s">
        <v>33</v>
      </c>
      <c r="J1232" t="s">
        <v>34</v>
      </c>
      <c r="K1232" t="s">
        <v>35</v>
      </c>
      <c r="L1232" t="s">
        <v>178</v>
      </c>
      <c r="O1232" t="s">
        <v>51</v>
      </c>
      <c r="P1232">
        <v>24.643999999999998</v>
      </c>
      <c r="Q1232">
        <v>20.004000000000001</v>
      </c>
      <c r="R1232">
        <v>29.283999999999999</v>
      </c>
      <c r="V1232">
        <v>620.43374400000005</v>
      </c>
      <c r="X1232" t="s">
        <v>136</v>
      </c>
      <c r="Y1232" t="s">
        <v>38</v>
      </c>
      <c r="Z1232" t="s">
        <v>39</v>
      </c>
      <c r="AA1232">
        <v>20190000</v>
      </c>
      <c r="AD1232" t="s">
        <v>40</v>
      </c>
    </row>
    <row r="1233" spans="1:30">
      <c r="A1233">
        <f t="shared" si="57"/>
        <v>20190000</v>
      </c>
      <c r="B1233" t="str">
        <f t="shared" si="58"/>
        <v>Greenwich93439Persons16+ yrs</v>
      </c>
      <c r="C1233" t="str">
        <f t="shared" si="59"/>
        <v>GreenwichPercentage of adults walking for travel at least three days per week2019/20Persons16+ yrs</v>
      </c>
      <c r="D1233">
        <v>93439</v>
      </c>
      <c r="E1233" t="s">
        <v>206</v>
      </c>
      <c r="F1233" t="s">
        <v>30</v>
      </c>
      <c r="G1233" t="s">
        <v>31</v>
      </c>
      <c r="H1233" t="s">
        <v>80</v>
      </c>
      <c r="I1233" t="s">
        <v>81</v>
      </c>
      <c r="J1233" t="s">
        <v>34</v>
      </c>
      <c r="K1233" t="s">
        <v>35</v>
      </c>
      <c r="L1233" t="s">
        <v>178</v>
      </c>
      <c r="O1233" t="s">
        <v>51</v>
      </c>
      <c r="P1233">
        <v>22.542400000000001</v>
      </c>
      <c r="Q1233">
        <v>17.962399999999999</v>
      </c>
      <c r="R1233">
        <v>27.122399999999999</v>
      </c>
      <c r="V1233">
        <v>866.78299200000004</v>
      </c>
      <c r="X1233" t="s">
        <v>136</v>
      </c>
      <c r="Y1233" t="s">
        <v>38</v>
      </c>
      <c r="Z1233" t="s">
        <v>39</v>
      </c>
      <c r="AA1233">
        <v>20190000</v>
      </c>
      <c r="AD1233" t="s">
        <v>40</v>
      </c>
    </row>
    <row r="1234" spans="1:30">
      <c r="A1234">
        <f t="shared" si="57"/>
        <v>20190000</v>
      </c>
      <c r="B1234" t="str">
        <f t="shared" si="58"/>
        <v>Haringey93439Persons16+ yrs</v>
      </c>
      <c r="C1234" t="str">
        <f t="shared" si="59"/>
        <v>HaringeyPercentage of adults walking for travel at least three days per week2019/20Persons16+ yrs</v>
      </c>
      <c r="D1234">
        <v>93439</v>
      </c>
      <c r="E1234" t="s">
        <v>206</v>
      </c>
      <c r="F1234" t="s">
        <v>30</v>
      </c>
      <c r="G1234" t="s">
        <v>31</v>
      </c>
      <c r="H1234" t="s">
        <v>116</v>
      </c>
      <c r="I1234" t="s">
        <v>117</v>
      </c>
      <c r="J1234" t="s">
        <v>34</v>
      </c>
      <c r="K1234" t="s">
        <v>35</v>
      </c>
      <c r="L1234" t="s">
        <v>178</v>
      </c>
      <c r="O1234" t="s">
        <v>51</v>
      </c>
      <c r="P1234">
        <v>22.420400000000001</v>
      </c>
      <c r="Q1234">
        <v>17.580400000000001</v>
      </c>
      <c r="R1234">
        <v>27.260400000000001</v>
      </c>
      <c r="V1234">
        <v>857.11489099999994</v>
      </c>
      <c r="X1234" t="s">
        <v>136</v>
      </c>
      <c r="Y1234" t="s">
        <v>38</v>
      </c>
      <c r="Z1234" t="s">
        <v>39</v>
      </c>
      <c r="AA1234">
        <v>20190000</v>
      </c>
      <c r="AD1234" t="s">
        <v>40</v>
      </c>
    </row>
    <row r="1235" spans="1:30">
      <c r="A1235">
        <f t="shared" si="57"/>
        <v>20190000</v>
      </c>
      <c r="B1235" t="str">
        <f t="shared" si="58"/>
        <v>Bromley93439Persons16+ yrs</v>
      </c>
      <c r="C1235" t="str">
        <f t="shared" si="59"/>
        <v>BromleyPercentage of adults walking for travel at least three days per week2019/20Persons16+ yrs</v>
      </c>
      <c r="D1235">
        <v>93439</v>
      </c>
      <c r="E1235" t="s">
        <v>206</v>
      </c>
      <c r="F1235" t="s">
        <v>30</v>
      </c>
      <c r="G1235" t="s">
        <v>31</v>
      </c>
      <c r="H1235" t="s">
        <v>78</v>
      </c>
      <c r="I1235" t="s">
        <v>79</v>
      </c>
      <c r="J1235" t="s">
        <v>34</v>
      </c>
      <c r="K1235" t="s">
        <v>35</v>
      </c>
      <c r="L1235" t="s">
        <v>178</v>
      </c>
      <c r="O1235" t="s">
        <v>51</v>
      </c>
      <c r="P1235">
        <v>21.430399999999999</v>
      </c>
      <c r="Q1235">
        <v>16.410399999999999</v>
      </c>
      <c r="R1235">
        <v>26.450399999999998</v>
      </c>
      <c r="V1235">
        <v>1048.6969429999999</v>
      </c>
      <c r="X1235" t="s">
        <v>136</v>
      </c>
      <c r="Y1235" t="s">
        <v>38</v>
      </c>
      <c r="Z1235" t="s">
        <v>39</v>
      </c>
      <c r="AA1235">
        <v>20190000</v>
      </c>
      <c r="AD1235" t="s">
        <v>40</v>
      </c>
    </row>
    <row r="1236" spans="1:30">
      <c r="A1236">
        <f t="shared" si="57"/>
        <v>20190000</v>
      </c>
      <c r="B1236" t="str">
        <f t="shared" si="58"/>
        <v>Kingston93439Persons16+ yrs</v>
      </c>
      <c r="C1236" t="str">
        <f t="shared" si="59"/>
        <v>KingstonPercentage of adults walking for travel at least three days per week2019/20Persons16+ yrs</v>
      </c>
      <c r="D1236">
        <v>93439</v>
      </c>
      <c r="E1236" t="s">
        <v>206</v>
      </c>
      <c r="F1236" t="s">
        <v>30</v>
      </c>
      <c r="G1236" t="s">
        <v>31</v>
      </c>
      <c r="H1236" t="s">
        <v>82</v>
      </c>
      <c r="I1236" t="s">
        <v>83</v>
      </c>
      <c r="J1236" t="s">
        <v>34</v>
      </c>
      <c r="K1236" t="s">
        <v>35</v>
      </c>
      <c r="L1236" t="s">
        <v>178</v>
      </c>
      <c r="O1236" t="s">
        <v>51</v>
      </c>
      <c r="P1236">
        <v>21.420300000000001</v>
      </c>
      <c r="Q1236">
        <v>17.060300000000002</v>
      </c>
      <c r="R1236">
        <v>25.7803</v>
      </c>
      <c r="V1236">
        <v>549.90783299999998</v>
      </c>
      <c r="X1236" t="s">
        <v>136</v>
      </c>
      <c r="Y1236" t="s">
        <v>38</v>
      </c>
      <c r="Z1236" t="s">
        <v>39</v>
      </c>
      <c r="AA1236">
        <v>20190000</v>
      </c>
      <c r="AD1236" t="s">
        <v>40</v>
      </c>
    </row>
    <row r="1237" spans="1:30">
      <c r="A1237">
        <f t="shared" si="57"/>
        <v>20190000</v>
      </c>
      <c r="B1237" t="str">
        <f t="shared" si="58"/>
        <v>Merton93439Persons16+ yrs</v>
      </c>
      <c r="C1237" t="str">
        <f t="shared" si="59"/>
        <v>MertonPercentage of adults walking for travel at least three days per week2019/20Persons16+ yrs</v>
      </c>
      <c r="D1237">
        <v>93439</v>
      </c>
      <c r="E1237" t="s">
        <v>206</v>
      </c>
      <c r="F1237" t="s">
        <v>30</v>
      </c>
      <c r="G1237" t="s">
        <v>31</v>
      </c>
      <c r="H1237" t="s">
        <v>108</v>
      </c>
      <c r="I1237" t="s">
        <v>109</v>
      </c>
      <c r="J1237" t="s">
        <v>34</v>
      </c>
      <c r="K1237" t="s">
        <v>35</v>
      </c>
      <c r="L1237" t="s">
        <v>178</v>
      </c>
      <c r="O1237" t="s">
        <v>51</v>
      </c>
      <c r="P1237">
        <v>20.761299999999999</v>
      </c>
      <c r="Q1237">
        <v>16.0913</v>
      </c>
      <c r="R1237">
        <v>25.4313</v>
      </c>
      <c r="V1237">
        <v>643.09585900000002</v>
      </c>
      <c r="X1237" t="s">
        <v>136</v>
      </c>
      <c r="Y1237" t="s">
        <v>38</v>
      </c>
      <c r="Z1237" t="s">
        <v>39</v>
      </c>
      <c r="AA1237">
        <v>20190000</v>
      </c>
      <c r="AD1237" t="s">
        <v>40</v>
      </c>
    </row>
    <row r="1238" spans="1:30">
      <c r="A1238">
        <f t="shared" si="57"/>
        <v>20190000</v>
      </c>
      <c r="B1238" t="str">
        <f t="shared" si="58"/>
        <v>Waltham Forest93439Persons16+ yrs</v>
      </c>
      <c r="C1238" t="str">
        <f t="shared" si="59"/>
        <v>Waltham ForestPercentage of adults walking for travel at least three days per week2019/20Persons16+ yrs</v>
      </c>
      <c r="D1238">
        <v>93439</v>
      </c>
      <c r="E1238" t="s">
        <v>206</v>
      </c>
      <c r="F1238" t="s">
        <v>30</v>
      </c>
      <c r="G1238" t="s">
        <v>31</v>
      </c>
      <c r="H1238" t="s">
        <v>114</v>
      </c>
      <c r="I1238" t="s">
        <v>115</v>
      </c>
      <c r="J1238" t="s">
        <v>34</v>
      </c>
      <c r="K1238" t="s">
        <v>35</v>
      </c>
      <c r="L1238" t="s">
        <v>178</v>
      </c>
      <c r="O1238" t="s">
        <v>51</v>
      </c>
      <c r="P1238">
        <v>20.645700000000001</v>
      </c>
      <c r="Q1238">
        <v>15.8057</v>
      </c>
      <c r="R1238">
        <v>25.485700000000001</v>
      </c>
      <c r="V1238">
        <v>852.38397099999997</v>
      </c>
      <c r="X1238" t="s">
        <v>136</v>
      </c>
      <c r="Y1238" t="s">
        <v>38</v>
      </c>
      <c r="Z1238" t="s">
        <v>39</v>
      </c>
      <c r="AA1238">
        <v>20190000</v>
      </c>
      <c r="AD1238" t="s">
        <v>40</v>
      </c>
    </row>
    <row r="1239" spans="1:30">
      <c r="A1239">
        <f t="shared" si="57"/>
        <v>20190000</v>
      </c>
      <c r="B1239" t="str">
        <f t="shared" si="58"/>
        <v>Barking and Dagenham93439Persons16+ yrs</v>
      </c>
      <c r="C1239" t="str">
        <f t="shared" si="59"/>
        <v>Barking and DagenhamPercentage of adults walking for travel at least three days per week2019/20Persons16+ yrs</v>
      </c>
      <c r="D1239">
        <v>93439</v>
      </c>
      <c r="E1239" t="s">
        <v>206</v>
      </c>
      <c r="F1239" t="s">
        <v>30</v>
      </c>
      <c r="G1239" t="s">
        <v>31</v>
      </c>
      <c r="H1239" t="s">
        <v>106</v>
      </c>
      <c r="I1239" t="s">
        <v>107</v>
      </c>
      <c r="J1239" t="s">
        <v>34</v>
      </c>
      <c r="K1239" t="s">
        <v>35</v>
      </c>
      <c r="L1239" t="s">
        <v>178</v>
      </c>
      <c r="O1239" t="s">
        <v>51</v>
      </c>
      <c r="P1239">
        <v>19.767399999999999</v>
      </c>
      <c r="Q1239">
        <v>15.0374</v>
      </c>
      <c r="R1239">
        <v>24.497399999999999</v>
      </c>
      <c r="V1239">
        <v>610.72311100000002</v>
      </c>
      <c r="X1239" t="s">
        <v>136</v>
      </c>
      <c r="Y1239" t="s">
        <v>42</v>
      </c>
      <c r="Z1239" t="s">
        <v>39</v>
      </c>
      <c r="AA1239">
        <v>20190000</v>
      </c>
      <c r="AD1239" t="s">
        <v>40</v>
      </c>
    </row>
    <row r="1240" spans="1:30">
      <c r="A1240">
        <f t="shared" si="57"/>
        <v>20190000</v>
      </c>
      <c r="B1240" t="str">
        <f t="shared" si="58"/>
        <v>Croydon93439Persons16+ yrs</v>
      </c>
      <c r="C1240" t="str">
        <f t="shared" si="59"/>
        <v>CroydonPercentage of adults walking for travel at least three days per week2019/20Persons16+ yrs</v>
      </c>
      <c r="D1240">
        <v>93439</v>
      </c>
      <c r="E1240" t="s">
        <v>206</v>
      </c>
      <c r="F1240" t="s">
        <v>30</v>
      </c>
      <c r="G1240" t="s">
        <v>31</v>
      </c>
      <c r="H1240" t="s">
        <v>110</v>
      </c>
      <c r="I1240" t="s">
        <v>111</v>
      </c>
      <c r="J1240" t="s">
        <v>34</v>
      </c>
      <c r="K1240" t="s">
        <v>35</v>
      </c>
      <c r="L1240" t="s">
        <v>178</v>
      </c>
      <c r="O1240" t="s">
        <v>51</v>
      </c>
      <c r="P1240">
        <v>19.148700000000002</v>
      </c>
      <c r="Q1240">
        <v>14.418699999999999</v>
      </c>
      <c r="R1240">
        <v>23.878699999999998</v>
      </c>
      <c r="V1240">
        <v>1182.310448</v>
      </c>
      <c r="X1240" t="s">
        <v>136</v>
      </c>
      <c r="Y1240" t="s">
        <v>42</v>
      </c>
      <c r="Z1240" t="s">
        <v>39</v>
      </c>
      <c r="AA1240">
        <v>20190000</v>
      </c>
      <c r="AD1240" t="s">
        <v>40</v>
      </c>
    </row>
    <row r="1241" spans="1:30">
      <c r="A1241">
        <f t="shared" si="57"/>
        <v>20190000</v>
      </c>
      <c r="B1241" t="str">
        <f t="shared" si="58"/>
        <v>Hounslow93439Persons16+ yrs</v>
      </c>
      <c r="C1241" t="str">
        <f t="shared" si="59"/>
        <v>HounslowPercentage of adults walking for travel at least three days per week2019/20Persons16+ yrs</v>
      </c>
      <c r="D1241">
        <v>93439</v>
      </c>
      <c r="E1241" t="s">
        <v>206</v>
      </c>
      <c r="F1241" t="s">
        <v>30</v>
      </c>
      <c r="G1241" t="s">
        <v>31</v>
      </c>
      <c r="H1241" t="s">
        <v>59</v>
      </c>
      <c r="I1241" t="s">
        <v>60</v>
      </c>
      <c r="J1241" t="s">
        <v>34</v>
      </c>
      <c r="K1241" t="s">
        <v>35</v>
      </c>
      <c r="L1241" t="s">
        <v>178</v>
      </c>
      <c r="O1241" t="s">
        <v>51</v>
      </c>
      <c r="P1241">
        <v>19.065999999999999</v>
      </c>
      <c r="Q1241">
        <v>14.566000000000001</v>
      </c>
      <c r="R1241">
        <v>23.565999999999999</v>
      </c>
      <c r="V1241">
        <v>824.58663100000001</v>
      </c>
      <c r="X1241" t="s">
        <v>136</v>
      </c>
      <c r="Y1241" t="s">
        <v>42</v>
      </c>
      <c r="Z1241" t="s">
        <v>39</v>
      </c>
      <c r="AA1241">
        <v>20190000</v>
      </c>
      <c r="AD1241" t="s">
        <v>40</v>
      </c>
    </row>
    <row r="1242" spans="1:30">
      <c r="A1242">
        <f t="shared" si="57"/>
        <v>20190000</v>
      </c>
      <c r="B1242" t="str">
        <f t="shared" si="58"/>
        <v>Redbridge93439Persons16+ yrs</v>
      </c>
      <c r="C1242" t="str">
        <f t="shared" si="59"/>
        <v>RedbridgePercentage of adults walking for travel at least three days per week2019/20Persons16+ yrs</v>
      </c>
      <c r="D1242">
        <v>93439</v>
      </c>
      <c r="E1242" t="s">
        <v>206</v>
      </c>
      <c r="F1242" t="s">
        <v>30</v>
      </c>
      <c r="G1242" t="s">
        <v>31</v>
      </c>
      <c r="H1242" t="s">
        <v>112</v>
      </c>
      <c r="I1242" t="s">
        <v>113</v>
      </c>
      <c r="J1242" t="s">
        <v>34</v>
      </c>
      <c r="K1242" t="s">
        <v>35</v>
      </c>
      <c r="L1242" t="s">
        <v>178</v>
      </c>
      <c r="O1242" t="s">
        <v>51</v>
      </c>
      <c r="P1242">
        <v>18.872599999999998</v>
      </c>
      <c r="Q1242">
        <v>14.512600000000001</v>
      </c>
      <c r="R1242">
        <v>23.232600000000001</v>
      </c>
      <c r="V1242">
        <v>933.06818399999997</v>
      </c>
      <c r="X1242" t="s">
        <v>136</v>
      </c>
      <c r="Y1242" t="s">
        <v>42</v>
      </c>
      <c r="Z1242" t="s">
        <v>39</v>
      </c>
      <c r="AA1242">
        <v>20190000</v>
      </c>
      <c r="AD1242" t="s">
        <v>40</v>
      </c>
    </row>
    <row r="1243" spans="1:30">
      <c r="A1243">
        <f t="shared" si="57"/>
        <v>20190000</v>
      </c>
      <c r="B1243" t="str">
        <f t="shared" si="58"/>
        <v>Sutton93439Persons16+ yrs</v>
      </c>
      <c r="C1243" t="str">
        <f t="shared" si="59"/>
        <v>SuttonPercentage of adults walking for travel at least three days per week2019/20Persons16+ yrs</v>
      </c>
      <c r="D1243">
        <v>93439</v>
      </c>
      <c r="E1243" t="s">
        <v>206</v>
      </c>
      <c r="F1243" t="s">
        <v>30</v>
      </c>
      <c r="G1243" t="s">
        <v>31</v>
      </c>
      <c r="H1243" t="s">
        <v>89</v>
      </c>
      <c r="I1243" t="s">
        <v>90</v>
      </c>
      <c r="J1243" t="s">
        <v>34</v>
      </c>
      <c r="K1243" t="s">
        <v>35</v>
      </c>
      <c r="L1243" t="s">
        <v>178</v>
      </c>
      <c r="O1243" t="s">
        <v>51</v>
      </c>
      <c r="P1243">
        <v>18.220400000000001</v>
      </c>
      <c r="Q1243">
        <v>14.010400000000001</v>
      </c>
      <c r="R1243">
        <v>22.430399999999999</v>
      </c>
      <c r="V1243">
        <v>628.43250999999998</v>
      </c>
      <c r="X1243" t="s">
        <v>136</v>
      </c>
      <c r="Y1243" t="s">
        <v>42</v>
      </c>
      <c r="Z1243" t="s">
        <v>39</v>
      </c>
      <c r="AA1243">
        <v>20190000</v>
      </c>
      <c r="AD1243" t="s">
        <v>40</v>
      </c>
    </row>
    <row r="1244" spans="1:30">
      <c r="A1244">
        <f t="shared" si="57"/>
        <v>20190000</v>
      </c>
      <c r="B1244" t="str">
        <f t="shared" si="58"/>
        <v>Enfield93439Persons16+ yrs</v>
      </c>
      <c r="C1244" t="str">
        <f t="shared" si="59"/>
        <v>EnfieldPercentage of adults walking for travel at least three days per week2019/20Persons16+ yrs</v>
      </c>
      <c r="D1244">
        <v>93439</v>
      </c>
      <c r="E1244" t="s">
        <v>206</v>
      </c>
      <c r="F1244" t="s">
        <v>30</v>
      </c>
      <c r="G1244" t="s">
        <v>31</v>
      </c>
      <c r="H1244" t="s">
        <v>120</v>
      </c>
      <c r="I1244" t="s">
        <v>121</v>
      </c>
      <c r="J1244" t="s">
        <v>34</v>
      </c>
      <c r="K1244" t="s">
        <v>35</v>
      </c>
      <c r="L1244" t="s">
        <v>178</v>
      </c>
      <c r="O1244" t="s">
        <v>51</v>
      </c>
      <c r="P1244">
        <v>18.064399999999999</v>
      </c>
      <c r="Q1244">
        <v>13.744400000000001</v>
      </c>
      <c r="R1244">
        <v>22.384399999999999</v>
      </c>
      <c r="V1244">
        <v>1016.439837</v>
      </c>
      <c r="X1244" t="s">
        <v>136</v>
      </c>
      <c r="Y1244" t="s">
        <v>42</v>
      </c>
      <c r="Z1244" t="s">
        <v>39</v>
      </c>
      <c r="AA1244">
        <v>20190000</v>
      </c>
      <c r="AD1244" t="s">
        <v>40</v>
      </c>
    </row>
    <row r="1245" spans="1:30">
      <c r="A1245">
        <f t="shared" si="57"/>
        <v>20190000</v>
      </c>
      <c r="B1245" t="str">
        <f t="shared" si="58"/>
        <v>Ealing93439Persons16+ yrs</v>
      </c>
      <c r="C1245" t="str">
        <f t="shared" si="59"/>
        <v>EalingPercentage of adults walking for travel at least three days per week2019/20Persons16+ yrs</v>
      </c>
      <c r="D1245">
        <v>93439</v>
      </c>
      <c r="E1245" t="s">
        <v>206</v>
      </c>
      <c r="F1245" t="s">
        <v>30</v>
      </c>
      <c r="G1245" t="s">
        <v>31</v>
      </c>
      <c r="H1245" t="s">
        <v>62</v>
      </c>
      <c r="I1245" t="s">
        <v>63</v>
      </c>
      <c r="J1245" t="s">
        <v>34</v>
      </c>
      <c r="K1245" t="s">
        <v>35</v>
      </c>
      <c r="L1245" t="s">
        <v>178</v>
      </c>
      <c r="O1245" t="s">
        <v>51</v>
      </c>
      <c r="P1245">
        <v>17.915800000000001</v>
      </c>
      <c r="Q1245">
        <v>13.3758</v>
      </c>
      <c r="R1245">
        <v>22.4558</v>
      </c>
      <c r="V1245">
        <v>1031.007699</v>
      </c>
      <c r="X1245" t="s">
        <v>136</v>
      </c>
      <c r="Y1245" t="s">
        <v>42</v>
      </c>
      <c r="Z1245" t="s">
        <v>39</v>
      </c>
      <c r="AA1245">
        <v>20190000</v>
      </c>
      <c r="AD1245" t="s">
        <v>40</v>
      </c>
    </row>
    <row r="1246" spans="1:30">
      <c r="A1246">
        <f t="shared" si="57"/>
        <v>20190000</v>
      </c>
      <c r="B1246" t="str">
        <f t="shared" si="58"/>
        <v>Barnet93439Persons16+ yrs</v>
      </c>
      <c r="C1246" t="str">
        <f t="shared" si="59"/>
        <v>BarnetPercentage of adults walking for travel at least three days per week2019/20Persons16+ yrs</v>
      </c>
      <c r="D1246">
        <v>93439</v>
      </c>
      <c r="E1246" t="s">
        <v>206</v>
      </c>
      <c r="F1246" t="s">
        <v>30</v>
      </c>
      <c r="G1246" t="s">
        <v>31</v>
      </c>
      <c r="H1246" t="s">
        <v>93</v>
      </c>
      <c r="I1246" t="s">
        <v>94</v>
      </c>
      <c r="J1246" t="s">
        <v>34</v>
      </c>
      <c r="K1246" t="s">
        <v>35</v>
      </c>
      <c r="L1246" t="s">
        <v>178</v>
      </c>
      <c r="O1246" t="s">
        <v>51</v>
      </c>
      <c r="P1246">
        <v>17.641400000000001</v>
      </c>
      <c r="Q1246">
        <v>13.1614</v>
      </c>
      <c r="R1246">
        <v>22.121400000000001</v>
      </c>
      <c r="V1246">
        <v>1211.3150459999999</v>
      </c>
      <c r="X1246" t="s">
        <v>136</v>
      </c>
      <c r="Y1246" t="s">
        <v>42</v>
      </c>
      <c r="Z1246" t="s">
        <v>39</v>
      </c>
      <c r="AA1246">
        <v>20190000</v>
      </c>
      <c r="AD1246" t="s">
        <v>40</v>
      </c>
    </row>
    <row r="1247" spans="1:30">
      <c r="A1247">
        <f t="shared" si="57"/>
        <v>20190000</v>
      </c>
      <c r="B1247" t="str">
        <f t="shared" si="58"/>
        <v>Newham93439Persons16+ yrs</v>
      </c>
      <c r="C1247" t="str">
        <f t="shared" si="59"/>
        <v>NewhamPercentage of adults walking for travel at least three days per week2019/20Persons16+ yrs</v>
      </c>
      <c r="D1247">
        <v>93439</v>
      </c>
      <c r="E1247" t="s">
        <v>206</v>
      </c>
      <c r="F1247" t="s">
        <v>30</v>
      </c>
      <c r="G1247" t="s">
        <v>31</v>
      </c>
      <c r="H1247" t="s">
        <v>122</v>
      </c>
      <c r="I1247" t="s">
        <v>123</v>
      </c>
      <c r="J1247" t="s">
        <v>34</v>
      </c>
      <c r="K1247" t="s">
        <v>35</v>
      </c>
      <c r="L1247" t="s">
        <v>178</v>
      </c>
      <c r="O1247" t="s">
        <v>51</v>
      </c>
      <c r="P1247">
        <v>17.247499999999999</v>
      </c>
      <c r="Q1247">
        <v>12.737500000000001</v>
      </c>
      <c r="R1247">
        <v>21.7575</v>
      </c>
      <c r="V1247">
        <v>1060.7460430000001</v>
      </c>
      <c r="X1247" t="s">
        <v>136</v>
      </c>
      <c r="Y1247" t="s">
        <v>42</v>
      </c>
      <c r="Z1247" t="s">
        <v>39</v>
      </c>
      <c r="AA1247">
        <v>20190000</v>
      </c>
      <c r="AD1247" t="s">
        <v>40</v>
      </c>
    </row>
    <row r="1248" spans="1:30">
      <c r="A1248">
        <f t="shared" si="57"/>
        <v>20190000</v>
      </c>
      <c r="B1248" t="str">
        <f t="shared" si="58"/>
        <v>Bexley93439Persons16+ yrs</v>
      </c>
      <c r="C1248" t="str">
        <f t="shared" si="59"/>
        <v>BexleyPercentage of adults walking for travel at least three days per week2019/20Persons16+ yrs</v>
      </c>
      <c r="D1248">
        <v>93439</v>
      </c>
      <c r="E1248" t="s">
        <v>206</v>
      </c>
      <c r="F1248" t="s">
        <v>30</v>
      </c>
      <c r="G1248" t="s">
        <v>31</v>
      </c>
      <c r="H1248" t="s">
        <v>97</v>
      </c>
      <c r="I1248" t="s">
        <v>98</v>
      </c>
      <c r="J1248" t="s">
        <v>34</v>
      </c>
      <c r="K1248" t="s">
        <v>35</v>
      </c>
      <c r="L1248" t="s">
        <v>178</v>
      </c>
      <c r="O1248" t="s">
        <v>51</v>
      </c>
      <c r="P1248">
        <v>16.853899999999999</v>
      </c>
      <c r="Q1248">
        <v>12.543900000000001</v>
      </c>
      <c r="R1248">
        <v>21.163900000000002</v>
      </c>
      <c r="V1248">
        <v>767.77876500000002</v>
      </c>
      <c r="X1248" t="s">
        <v>136</v>
      </c>
      <c r="Y1248" t="s">
        <v>42</v>
      </c>
      <c r="Z1248" t="s">
        <v>39</v>
      </c>
      <c r="AA1248">
        <v>20190000</v>
      </c>
      <c r="AD1248" t="s">
        <v>40</v>
      </c>
    </row>
    <row r="1249" spans="1:30">
      <c r="A1249">
        <f t="shared" si="57"/>
        <v>20190000</v>
      </c>
      <c r="B1249" t="str">
        <f t="shared" si="58"/>
        <v>Harrow93439Persons16+ yrs</v>
      </c>
      <c r="C1249" t="str">
        <f t="shared" si="59"/>
        <v>HarrowPercentage of adults walking for travel at least three days per week2019/20Persons16+ yrs</v>
      </c>
      <c r="D1249">
        <v>93439</v>
      </c>
      <c r="E1249" t="s">
        <v>206</v>
      </c>
      <c r="F1249" t="s">
        <v>30</v>
      </c>
      <c r="G1249" t="s">
        <v>31</v>
      </c>
      <c r="H1249" t="s">
        <v>64</v>
      </c>
      <c r="I1249" t="s">
        <v>65</v>
      </c>
      <c r="J1249" t="s">
        <v>34</v>
      </c>
      <c r="K1249" t="s">
        <v>35</v>
      </c>
      <c r="L1249" t="s">
        <v>178</v>
      </c>
      <c r="O1249" t="s">
        <v>51</v>
      </c>
      <c r="P1249">
        <v>16.587800000000001</v>
      </c>
      <c r="Q1249">
        <v>12.117800000000001</v>
      </c>
      <c r="R1249">
        <v>21.0578</v>
      </c>
      <c r="V1249">
        <v>776.31432099999995</v>
      </c>
      <c r="X1249" t="s">
        <v>136</v>
      </c>
      <c r="Y1249" t="s">
        <v>42</v>
      </c>
      <c r="Z1249" t="s">
        <v>39</v>
      </c>
      <c r="AA1249">
        <v>20190000</v>
      </c>
      <c r="AD1249" t="s">
        <v>40</v>
      </c>
    </row>
    <row r="1250" spans="1:30">
      <c r="A1250">
        <f t="shared" si="57"/>
        <v>20190000</v>
      </c>
      <c r="B1250" t="str">
        <f t="shared" si="58"/>
        <v>Brent93439Persons16+ yrs</v>
      </c>
      <c r="C1250" t="str">
        <f t="shared" si="59"/>
        <v>BrentPercentage of adults walking for travel at least three days per week2019/20Persons16+ yrs</v>
      </c>
      <c r="D1250">
        <v>93439</v>
      </c>
      <c r="E1250" t="s">
        <v>206</v>
      </c>
      <c r="F1250" t="s">
        <v>30</v>
      </c>
      <c r="G1250" t="s">
        <v>31</v>
      </c>
      <c r="H1250" t="s">
        <v>68</v>
      </c>
      <c r="I1250" t="s">
        <v>69</v>
      </c>
      <c r="J1250" t="s">
        <v>34</v>
      </c>
      <c r="K1250" t="s">
        <v>35</v>
      </c>
      <c r="L1250" t="s">
        <v>178</v>
      </c>
      <c r="O1250" t="s">
        <v>51</v>
      </c>
      <c r="P1250">
        <v>16.525500000000001</v>
      </c>
      <c r="Q1250">
        <v>11.7255</v>
      </c>
      <c r="R1250">
        <v>21.325500000000002</v>
      </c>
      <c r="V1250">
        <v>1010.32028</v>
      </c>
      <c r="X1250" t="s">
        <v>136</v>
      </c>
      <c r="Y1250" t="s">
        <v>42</v>
      </c>
      <c r="Z1250" t="s">
        <v>39</v>
      </c>
      <c r="AA1250">
        <v>20190000</v>
      </c>
      <c r="AD1250" t="s">
        <v>40</v>
      </c>
    </row>
    <row r="1251" spans="1:30">
      <c r="A1251">
        <f t="shared" si="57"/>
        <v>20190000</v>
      </c>
      <c r="B1251" t="str">
        <f t="shared" si="58"/>
        <v>Hillingdon93439Persons16+ yrs</v>
      </c>
      <c r="C1251" t="str">
        <f t="shared" si="59"/>
        <v>HillingdonPercentage of adults walking for travel at least three days per week2019/20Persons16+ yrs</v>
      </c>
      <c r="D1251">
        <v>93439</v>
      </c>
      <c r="E1251" t="s">
        <v>206</v>
      </c>
      <c r="F1251" t="s">
        <v>30</v>
      </c>
      <c r="G1251" t="s">
        <v>31</v>
      </c>
      <c r="H1251" t="s">
        <v>86</v>
      </c>
      <c r="I1251" t="s">
        <v>87</v>
      </c>
      <c r="J1251" t="s">
        <v>34</v>
      </c>
      <c r="K1251" t="s">
        <v>35</v>
      </c>
      <c r="L1251" t="s">
        <v>178</v>
      </c>
      <c r="O1251" t="s">
        <v>51</v>
      </c>
      <c r="P1251">
        <v>16.2439</v>
      </c>
      <c r="Q1251">
        <v>12.0039</v>
      </c>
      <c r="R1251">
        <v>20.483899999999998</v>
      </c>
      <c r="V1251">
        <v>924.53801499999997</v>
      </c>
      <c r="X1251" t="s">
        <v>136</v>
      </c>
      <c r="Y1251" t="s">
        <v>42</v>
      </c>
      <c r="Z1251" t="s">
        <v>39</v>
      </c>
      <c r="AA1251">
        <v>20190000</v>
      </c>
      <c r="AD1251" t="s">
        <v>40</v>
      </c>
    </row>
    <row r="1252" spans="1:30">
      <c r="A1252">
        <f t="shared" si="57"/>
        <v>20190000</v>
      </c>
      <c r="B1252" t="str">
        <f t="shared" si="58"/>
        <v>Havering93439Persons16+ yrs</v>
      </c>
      <c r="C1252" t="str">
        <f t="shared" si="59"/>
        <v>HaveringPercentage of adults walking for travel at least three days per week2019/20Persons16+ yrs</v>
      </c>
      <c r="D1252">
        <v>93439</v>
      </c>
      <c r="E1252" t="s">
        <v>206</v>
      </c>
      <c r="F1252" t="s">
        <v>30</v>
      </c>
      <c r="G1252" t="s">
        <v>31</v>
      </c>
      <c r="H1252" t="s">
        <v>118</v>
      </c>
      <c r="I1252" t="s">
        <v>119</v>
      </c>
      <c r="J1252" t="s">
        <v>34</v>
      </c>
      <c r="K1252" t="s">
        <v>35</v>
      </c>
      <c r="L1252" t="s">
        <v>178</v>
      </c>
      <c r="O1252" t="s">
        <v>51</v>
      </c>
      <c r="P1252">
        <v>13.808199999999999</v>
      </c>
      <c r="Q1252">
        <v>9.9382000000000001</v>
      </c>
      <c r="R1252">
        <v>17.6782</v>
      </c>
      <c r="V1252">
        <v>814.79683699999998</v>
      </c>
      <c r="X1252" t="s">
        <v>136</v>
      </c>
      <c r="Y1252" t="s">
        <v>42</v>
      </c>
      <c r="Z1252" t="s">
        <v>39</v>
      </c>
      <c r="AA1252">
        <v>20190000</v>
      </c>
      <c r="AD1252" t="s">
        <v>40</v>
      </c>
    </row>
    <row r="1253" spans="1:30">
      <c r="A1253">
        <f t="shared" si="57"/>
        <v>20130000</v>
      </c>
      <c r="B1253" t="str">
        <f t="shared" si="58"/>
        <v>Richmond93454Persons18+ yrs</v>
      </c>
      <c r="C1253" t="str">
        <f t="shared" si="59"/>
        <v>RichmondSmoking prevalence in adults with a long term mental health condition (18+) - current smokers (GPPS)2013/14Persons18+ yrs</v>
      </c>
      <c r="D1253">
        <v>93454</v>
      </c>
      <c r="E1253" t="s">
        <v>207</v>
      </c>
      <c r="F1253" t="s">
        <v>30</v>
      </c>
      <c r="G1253" t="s">
        <v>31</v>
      </c>
      <c r="H1253" t="s">
        <v>32</v>
      </c>
      <c r="I1253" t="s">
        <v>33</v>
      </c>
      <c r="J1253" t="s">
        <v>34</v>
      </c>
      <c r="K1253" t="s">
        <v>35</v>
      </c>
      <c r="L1253" t="s">
        <v>135</v>
      </c>
      <c r="O1253" t="s">
        <v>44</v>
      </c>
      <c r="P1253">
        <v>27.86</v>
      </c>
      <c r="Q1253">
        <v>19.972088808970199</v>
      </c>
      <c r="R1253">
        <v>35.754350930807497</v>
      </c>
      <c r="V1253">
        <v>124</v>
      </c>
      <c r="Y1253" t="s">
        <v>42</v>
      </c>
      <c r="Z1253" t="s">
        <v>39</v>
      </c>
      <c r="AA1253">
        <v>20130000</v>
      </c>
      <c r="AD1253" t="s">
        <v>40</v>
      </c>
    </row>
    <row r="1254" spans="1:30">
      <c r="A1254">
        <f t="shared" si="57"/>
        <v>20140000</v>
      </c>
      <c r="B1254" t="str">
        <f t="shared" si="58"/>
        <v>Richmond93454Persons18+ yrs</v>
      </c>
      <c r="C1254" t="str">
        <f t="shared" si="59"/>
        <v>RichmondSmoking prevalence in adults with a long term mental health condition (18+) - current smokers (GPPS)2014/15Persons18+ yrs</v>
      </c>
      <c r="D1254">
        <v>93454</v>
      </c>
      <c r="E1254" t="s">
        <v>207</v>
      </c>
      <c r="F1254" t="s">
        <v>30</v>
      </c>
      <c r="G1254" t="s">
        <v>31</v>
      </c>
      <c r="H1254" t="s">
        <v>32</v>
      </c>
      <c r="I1254" t="s">
        <v>33</v>
      </c>
      <c r="J1254" t="s">
        <v>34</v>
      </c>
      <c r="K1254" t="s">
        <v>35</v>
      </c>
      <c r="L1254" t="s">
        <v>135</v>
      </c>
      <c r="O1254" t="s">
        <v>45</v>
      </c>
      <c r="P1254">
        <v>31.05</v>
      </c>
      <c r="Q1254">
        <v>22.998455736838</v>
      </c>
      <c r="R1254">
        <v>39.092482691599002</v>
      </c>
      <c r="V1254">
        <v>127</v>
      </c>
      <c r="Y1254" t="s">
        <v>42</v>
      </c>
      <c r="Z1254" t="s">
        <v>39</v>
      </c>
      <c r="AA1254">
        <v>20140000</v>
      </c>
      <c r="AD1254" t="s">
        <v>40</v>
      </c>
    </row>
    <row r="1255" spans="1:30">
      <c r="A1255">
        <f t="shared" si="57"/>
        <v>20150000</v>
      </c>
      <c r="B1255" t="str">
        <f t="shared" si="58"/>
        <v>Richmond93454Persons18+ yrs</v>
      </c>
      <c r="C1255" t="str">
        <f t="shared" si="59"/>
        <v>RichmondSmoking prevalence in adults with a long term mental health condition (18+) - current smokers (GPPS)2015/16Persons18+ yrs</v>
      </c>
      <c r="D1255">
        <v>93454</v>
      </c>
      <c r="E1255" t="s">
        <v>207</v>
      </c>
      <c r="F1255" t="s">
        <v>30</v>
      </c>
      <c r="G1255" t="s">
        <v>31</v>
      </c>
      <c r="H1255" t="s">
        <v>32</v>
      </c>
      <c r="I1255" t="s">
        <v>33</v>
      </c>
      <c r="J1255" t="s">
        <v>34</v>
      </c>
      <c r="K1255" t="s">
        <v>35</v>
      </c>
      <c r="L1255" t="s">
        <v>135</v>
      </c>
      <c r="O1255" t="s">
        <v>46</v>
      </c>
      <c r="P1255">
        <v>31.82</v>
      </c>
      <c r="Q1255">
        <v>22.5503509092432</v>
      </c>
      <c r="R1255">
        <v>41.088977825282299</v>
      </c>
      <c r="V1255">
        <v>97</v>
      </c>
      <c r="Y1255" t="s">
        <v>42</v>
      </c>
      <c r="Z1255" t="s">
        <v>39</v>
      </c>
      <c r="AA1255">
        <v>20150000</v>
      </c>
      <c r="AD1255" t="s">
        <v>40</v>
      </c>
    </row>
    <row r="1256" spans="1:30">
      <c r="A1256">
        <f t="shared" si="57"/>
        <v>20160000</v>
      </c>
      <c r="B1256" t="str">
        <f t="shared" si="58"/>
        <v>Richmond93454Persons18+ yrs</v>
      </c>
      <c r="C1256" t="str">
        <f t="shared" si="59"/>
        <v>RichmondSmoking prevalence in adults with a long term mental health condition (18+) - current smokers (GPPS)2016/17Persons18+ yrs</v>
      </c>
      <c r="D1256">
        <v>93454</v>
      </c>
      <c r="E1256" t="s">
        <v>207</v>
      </c>
      <c r="F1256" t="s">
        <v>30</v>
      </c>
      <c r="G1256" t="s">
        <v>31</v>
      </c>
      <c r="H1256" t="s">
        <v>32</v>
      </c>
      <c r="I1256" t="s">
        <v>33</v>
      </c>
      <c r="J1256" t="s">
        <v>34</v>
      </c>
      <c r="K1256" t="s">
        <v>35</v>
      </c>
      <c r="L1256" t="s">
        <v>135</v>
      </c>
      <c r="O1256" t="s">
        <v>47</v>
      </c>
      <c r="P1256">
        <v>32.28</v>
      </c>
      <c r="Q1256">
        <v>23.7723165927802</v>
      </c>
      <c r="R1256">
        <v>40.7894085912164</v>
      </c>
      <c r="V1256">
        <v>116</v>
      </c>
      <c r="Y1256" t="s">
        <v>42</v>
      </c>
      <c r="Z1256" t="s">
        <v>39</v>
      </c>
      <c r="AA1256">
        <v>20160000</v>
      </c>
      <c r="AD1256" t="s">
        <v>40</v>
      </c>
    </row>
    <row r="1257" spans="1:30">
      <c r="A1257">
        <f t="shared" si="57"/>
        <v>20170000</v>
      </c>
      <c r="B1257" t="str">
        <f t="shared" si="58"/>
        <v>Richmond93454Persons18+ yrs</v>
      </c>
      <c r="C1257" t="str">
        <f t="shared" si="59"/>
        <v>RichmondSmoking prevalence in adults with a long term mental health condition (18+) - current smokers (GPPS)2017/18Persons18+ yrs</v>
      </c>
      <c r="D1257">
        <v>93454</v>
      </c>
      <c r="E1257" t="s">
        <v>207</v>
      </c>
      <c r="F1257" t="s">
        <v>30</v>
      </c>
      <c r="G1257" t="s">
        <v>31</v>
      </c>
      <c r="H1257" t="s">
        <v>32</v>
      </c>
      <c r="I1257" t="s">
        <v>33</v>
      </c>
      <c r="J1257" t="s">
        <v>34</v>
      </c>
      <c r="K1257" t="s">
        <v>35</v>
      </c>
      <c r="L1257" t="s">
        <v>135</v>
      </c>
      <c r="O1257" t="s">
        <v>48</v>
      </c>
      <c r="P1257">
        <v>17.16</v>
      </c>
      <c r="Q1257">
        <v>11.243418415321299</v>
      </c>
      <c r="R1257">
        <v>23.076632132344798</v>
      </c>
      <c r="V1257">
        <v>156</v>
      </c>
      <c r="Y1257" t="s">
        <v>38</v>
      </c>
      <c r="Z1257" t="s">
        <v>39</v>
      </c>
      <c r="AA1257">
        <v>20170000</v>
      </c>
      <c r="AD1257" t="s">
        <v>40</v>
      </c>
    </row>
    <row r="1258" spans="1:30">
      <c r="A1258">
        <f t="shared" si="57"/>
        <v>20180000</v>
      </c>
      <c r="B1258" t="str">
        <f t="shared" si="58"/>
        <v>Richmond93454Persons18+ yrs</v>
      </c>
      <c r="C1258" t="str">
        <f t="shared" si="59"/>
        <v>RichmondSmoking prevalence in adults with a long term mental health condition (18+) - current smokers (GPPS)2018/19Persons18+ yrs</v>
      </c>
      <c r="D1258">
        <v>93454</v>
      </c>
      <c r="E1258" t="s">
        <v>207</v>
      </c>
      <c r="F1258" t="s">
        <v>30</v>
      </c>
      <c r="G1258" t="s">
        <v>31</v>
      </c>
      <c r="H1258" t="s">
        <v>32</v>
      </c>
      <c r="I1258" t="s">
        <v>33</v>
      </c>
      <c r="J1258" t="s">
        <v>34</v>
      </c>
      <c r="K1258" t="s">
        <v>35</v>
      </c>
      <c r="L1258" t="s">
        <v>135</v>
      </c>
      <c r="O1258" t="s">
        <v>50</v>
      </c>
      <c r="P1258">
        <v>24.68</v>
      </c>
      <c r="Q1258">
        <v>18.309535027247499</v>
      </c>
      <c r="R1258">
        <v>31.049062451782401</v>
      </c>
      <c r="V1258">
        <v>176</v>
      </c>
      <c r="Y1258" t="s">
        <v>42</v>
      </c>
      <c r="Z1258" t="s">
        <v>39</v>
      </c>
      <c r="AA1258">
        <v>20180000</v>
      </c>
      <c r="AD1258" t="s">
        <v>40</v>
      </c>
    </row>
    <row r="1259" spans="1:30">
      <c r="A1259">
        <f t="shared" si="57"/>
        <v>20190000</v>
      </c>
      <c r="B1259" t="str">
        <f t="shared" si="58"/>
        <v>Richmond93454Persons18+ yrs</v>
      </c>
      <c r="C1259" t="str">
        <f t="shared" si="59"/>
        <v>RichmondSmoking prevalence in adults with a long term mental health condition (18+) - current smokers (GPPS)2019/20Persons18+ yrs</v>
      </c>
      <c r="D1259">
        <v>93454</v>
      </c>
      <c r="E1259" t="s">
        <v>207</v>
      </c>
      <c r="F1259" t="s">
        <v>30</v>
      </c>
      <c r="G1259" t="s">
        <v>31</v>
      </c>
      <c r="H1259" t="s">
        <v>32</v>
      </c>
      <c r="I1259" t="s">
        <v>33</v>
      </c>
      <c r="J1259" t="s">
        <v>34</v>
      </c>
      <c r="K1259" t="s">
        <v>35</v>
      </c>
      <c r="L1259" t="s">
        <v>135</v>
      </c>
      <c r="O1259" t="s">
        <v>51</v>
      </c>
      <c r="P1259">
        <v>17.88</v>
      </c>
      <c r="Q1259">
        <v>12.1032411656051</v>
      </c>
      <c r="R1259">
        <v>23.6578767341048</v>
      </c>
      <c r="V1259">
        <v>169</v>
      </c>
      <c r="Y1259" t="s">
        <v>38</v>
      </c>
      <c r="Z1259" t="s">
        <v>39</v>
      </c>
      <c r="AA1259">
        <v>20190000</v>
      </c>
      <c r="AD1259" t="s">
        <v>40</v>
      </c>
    </row>
    <row r="1260" spans="1:30">
      <c r="A1260">
        <f t="shared" si="57"/>
        <v>20200000</v>
      </c>
      <c r="B1260" t="str">
        <f t="shared" si="58"/>
        <v>Richmond93454Persons18+ yrs</v>
      </c>
      <c r="C1260" t="str">
        <f t="shared" si="59"/>
        <v>RichmondSmoking prevalence in adults with a long term mental health condition (18+) - current smokers (GPPS)2020/21Persons18+ yrs</v>
      </c>
      <c r="D1260">
        <v>93454</v>
      </c>
      <c r="E1260" t="s">
        <v>207</v>
      </c>
      <c r="F1260" t="s">
        <v>30</v>
      </c>
      <c r="G1260" t="s">
        <v>31</v>
      </c>
      <c r="H1260" t="s">
        <v>32</v>
      </c>
      <c r="I1260" t="s">
        <v>33</v>
      </c>
      <c r="J1260" t="s">
        <v>34</v>
      </c>
      <c r="K1260" t="s">
        <v>35</v>
      </c>
      <c r="L1260" t="s">
        <v>135</v>
      </c>
      <c r="O1260" t="s">
        <v>52</v>
      </c>
      <c r="P1260">
        <v>23.07</v>
      </c>
      <c r="Q1260">
        <v>17.452629999999999</v>
      </c>
      <c r="R1260">
        <v>28.68928</v>
      </c>
      <c r="V1260">
        <v>216</v>
      </c>
      <c r="Y1260" t="s">
        <v>42</v>
      </c>
      <c r="Z1260" t="s">
        <v>39</v>
      </c>
      <c r="AA1260">
        <v>20200000</v>
      </c>
      <c r="AD1260" t="s">
        <v>40</v>
      </c>
    </row>
    <row r="1261" spans="1:30">
      <c r="A1261">
        <f t="shared" si="57"/>
        <v>20210000</v>
      </c>
      <c r="B1261" t="str">
        <f t="shared" si="58"/>
        <v>Richmond93454Persons18+ yrs</v>
      </c>
      <c r="C1261" t="str">
        <f t="shared" si="59"/>
        <v>RichmondSmoking prevalence in adults with a long term mental health condition (18+) - current smokers (GPPS)2021/22Persons18+ yrs</v>
      </c>
      <c r="D1261">
        <v>93454</v>
      </c>
      <c r="E1261" t="s">
        <v>207</v>
      </c>
      <c r="F1261" t="s">
        <v>30</v>
      </c>
      <c r="G1261" t="s">
        <v>31</v>
      </c>
      <c r="H1261" t="s">
        <v>32</v>
      </c>
      <c r="I1261" t="s">
        <v>33</v>
      </c>
      <c r="J1261" t="s">
        <v>34</v>
      </c>
      <c r="K1261" t="s">
        <v>35</v>
      </c>
      <c r="L1261" t="s">
        <v>135</v>
      </c>
      <c r="O1261" t="s">
        <v>53</v>
      </c>
      <c r="P1261">
        <v>14.42</v>
      </c>
      <c r="Q1261">
        <v>9.0111899999999991</v>
      </c>
      <c r="R1261">
        <v>19.830749999999998</v>
      </c>
      <c r="V1261">
        <v>162</v>
      </c>
      <c r="Y1261" t="s">
        <v>38</v>
      </c>
      <c r="Z1261" t="s">
        <v>39</v>
      </c>
      <c r="AA1261">
        <v>20210000</v>
      </c>
      <c r="AD1261" t="s">
        <v>40</v>
      </c>
    </row>
    <row r="1262" spans="1:30">
      <c r="A1262">
        <f t="shared" si="57"/>
        <v>20130000</v>
      </c>
      <c r="B1262" t="str">
        <f t="shared" si="58"/>
        <v>England93454Persons18+ yrs</v>
      </c>
      <c r="C1262" t="str">
        <f t="shared" si="59"/>
        <v>EnglandSmoking prevalence in adults with a long term mental health condition (18+) - current smokers (GPPS)2013/14Persons18+ yrs</v>
      </c>
      <c r="D1262">
        <v>93454</v>
      </c>
      <c r="E1262" t="s">
        <v>207</v>
      </c>
      <c r="F1262" t="s">
        <v>30</v>
      </c>
      <c r="G1262" t="s">
        <v>31</v>
      </c>
      <c r="H1262" t="s">
        <v>30</v>
      </c>
      <c r="I1262" t="s">
        <v>31</v>
      </c>
      <c r="J1262" t="s">
        <v>31</v>
      </c>
      <c r="K1262" t="s">
        <v>35</v>
      </c>
      <c r="L1262" t="s">
        <v>135</v>
      </c>
      <c r="O1262" t="s">
        <v>44</v>
      </c>
      <c r="P1262">
        <v>35.28</v>
      </c>
      <c r="Q1262">
        <v>34.768486465771701</v>
      </c>
      <c r="R1262">
        <v>35.798561695408402</v>
      </c>
      <c r="V1262">
        <v>33069</v>
      </c>
      <c r="Y1262" t="s">
        <v>42</v>
      </c>
      <c r="Z1262" t="s">
        <v>39</v>
      </c>
      <c r="AA1262">
        <v>20130000</v>
      </c>
      <c r="AD1262" t="s">
        <v>40</v>
      </c>
    </row>
    <row r="1263" spans="1:30">
      <c r="A1263">
        <f t="shared" si="57"/>
        <v>20140000</v>
      </c>
      <c r="B1263" t="str">
        <f t="shared" si="58"/>
        <v>England93454Persons18+ yrs</v>
      </c>
      <c r="C1263" t="str">
        <f t="shared" si="59"/>
        <v>EnglandSmoking prevalence in adults with a long term mental health condition (18+) - current smokers (GPPS)2014/15Persons18+ yrs</v>
      </c>
      <c r="D1263">
        <v>93454</v>
      </c>
      <c r="E1263" t="s">
        <v>207</v>
      </c>
      <c r="F1263" t="s">
        <v>30</v>
      </c>
      <c r="G1263" t="s">
        <v>31</v>
      </c>
      <c r="H1263" t="s">
        <v>30</v>
      </c>
      <c r="I1263" t="s">
        <v>31</v>
      </c>
      <c r="J1263" t="s">
        <v>31</v>
      </c>
      <c r="K1263" t="s">
        <v>35</v>
      </c>
      <c r="L1263" t="s">
        <v>135</v>
      </c>
      <c r="O1263" t="s">
        <v>45</v>
      </c>
      <c r="P1263">
        <v>34.04</v>
      </c>
      <c r="Q1263">
        <v>33.521469010924498</v>
      </c>
      <c r="R1263">
        <v>34.559943574850898</v>
      </c>
      <c r="V1263">
        <v>31993</v>
      </c>
      <c r="Y1263" t="s">
        <v>42</v>
      </c>
      <c r="Z1263" t="s">
        <v>39</v>
      </c>
      <c r="AA1263">
        <v>20140000</v>
      </c>
      <c r="AD1263" t="s">
        <v>40</v>
      </c>
    </row>
    <row r="1264" spans="1:30">
      <c r="A1264">
        <f t="shared" si="57"/>
        <v>20150000</v>
      </c>
      <c r="B1264" t="str">
        <f t="shared" si="58"/>
        <v>England93454Persons18+ yrs</v>
      </c>
      <c r="C1264" t="str">
        <f t="shared" si="59"/>
        <v>EnglandSmoking prevalence in adults with a long term mental health condition (18+) - current smokers (GPPS)2015/16Persons18+ yrs</v>
      </c>
      <c r="D1264">
        <v>93454</v>
      </c>
      <c r="E1264" t="s">
        <v>207</v>
      </c>
      <c r="F1264" t="s">
        <v>30</v>
      </c>
      <c r="G1264" t="s">
        <v>31</v>
      </c>
      <c r="H1264" t="s">
        <v>30</v>
      </c>
      <c r="I1264" t="s">
        <v>31</v>
      </c>
      <c r="J1264" t="s">
        <v>31</v>
      </c>
      <c r="K1264" t="s">
        <v>35</v>
      </c>
      <c r="L1264" t="s">
        <v>135</v>
      </c>
      <c r="O1264" t="s">
        <v>46</v>
      </c>
      <c r="P1264">
        <v>33.01</v>
      </c>
      <c r="Q1264">
        <v>32.511353871642697</v>
      </c>
      <c r="R1264">
        <v>33.509351656660499</v>
      </c>
      <c r="V1264">
        <v>34117</v>
      </c>
      <c r="Y1264" t="s">
        <v>42</v>
      </c>
      <c r="Z1264" t="s">
        <v>39</v>
      </c>
      <c r="AA1264">
        <v>20150000</v>
      </c>
      <c r="AD1264" t="s">
        <v>40</v>
      </c>
    </row>
    <row r="1265" spans="1:30">
      <c r="A1265">
        <f t="shared" si="57"/>
        <v>20160000</v>
      </c>
      <c r="B1265" t="str">
        <f t="shared" si="58"/>
        <v>England93454Persons18+ yrs</v>
      </c>
      <c r="C1265" t="str">
        <f t="shared" si="59"/>
        <v>EnglandSmoking prevalence in adults with a long term mental health condition (18+) - current smokers (GPPS)2016/17Persons18+ yrs</v>
      </c>
      <c r="D1265">
        <v>93454</v>
      </c>
      <c r="E1265" t="s">
        <v>207</v>
      </c>
      <c r="F1265" t="s">
        <v>30</v>
      </c>
      <c r="G1265" t="s">
        <v>31</v>
      </c>
      <c r="H1265" t="s">
        <v>30</v>
      </c>
      <c r="I1265" t="s">
        <v>31</v>
      </c>
      <c r="J1265" t="s">
        <v>31</v>
      </c>
      <c r="K1265" t="s">
        <v>35</v>
      </c>
      <c r="L1265" t="s">
        <v>135</v>
      </c>
      <c r="O1265" t="s">
        <v>47</v>
      </c>
      <c r="P1265">
        <v>30.31</v>
      </c>
      <c r="Q1265">
        <v>29.8334386011608</v>
      </c>
      <c r="R1265">
        <v>30.783678247378699</v>
      </c>
      <c r="V1265">
        <v>35946</v>
      </c>
      <c r="Y1265" t="s">
        <v>42</v>
      </c>
      <c r="Z1265" t="s">
        <v>39</v>
      </c>
      <c r="AA1265">
        <v>20160000</v>
      </c>
      <c r="AD1265" t="s">
        <v>40</v>
      </c>
    </row>
    <row r="1266" spans="1:30">
      <c r="A1266">
        <f t="shared" si="57"/>
        <v>20170000</v>
      </c>
      <c r="B1266" t="str">
        <f t="shared" si="58"/>
        <v>England93454Persons18+ yrs</v>
      </c>
      <c r="C1266" t="str">
        <f t="shared" si="59"/>
        <v>EnglandSmoking prevalence in adults with a long term mental health condition (18+) - current smokers (GPPS)2017/18Persons18+ yrs</v>
      </c>
      <c r="D1266">
        <v>93454</v>
      </c>
      <c r="E1266" t="s">
        <v>207</v>
      </c>
      <c r="F1266" t="s">
        <v>30</v>
      </c>
      <c r="G1266" t="s">
        <v>31</v>
      </c>
      <c r="H1266" t="s">
        <v>30</v>
      </c>
      <c r="I1266" t="s">
        <v>31</v>
      </c>
      <c r="J1266" t="s">
        <v>31</v>
      </c>
      <c r="K1266" t="s">
        <v>35</v>
      </c>
      <c r="L1266" t="s">
        <v>135</v>
      </c>
      <c r="O1266" t="s">
        <v>48</v>
      </c>
      <c r="P1266">
        <v>27.83</v>
      </c>
      <c r="Q1266">
        <v>27.438148866627401</v>
      </c>
      <c r="R1266">
        <v>28.230056070457302</v>
      </c>
      <c r="V1266">
        <v>49219</v>
      </c>
      <c r="Y1266" t="s">
        <v>42</v>
      </c>
      <c r="Z1266" t="s">
        <v>39</v>
      </c>
      <c r="AA1266">
        <v>20170000</v>
      </c>
      <c r="AD1266" t="s">
        <v>40</v>
      </c>
    </row>
    <row r="1267" spans="1:30">
      <c r="A1267">
        <f t="shared" si="57"/>
        <v>20180000</v>
      </c>
      <c r="B1267" t="str">
        <f t="shared" si="58"/>
        <v>England93454Persons18+ yrs</v>
      </c>
      <c r="C1267" t="str">
        <f t="shared" si="59"/>
        <v>EnglandSmoking prevalence in adults with a long term mental health condition (18+) - current smokers (GPPS)2018/19Persons18+ yrs</v>
      </c>
      <c r="D1267">
        <v>93454</v>
      </c>
      <c r="E1267" t="s">
        <v>207</v>
      </c>
      <c r="F1267" t="s">
        <v>30</v>
      </c>
      <c r="G1267" t="s">
        <v>31</v>
      </c>
      <c r="H1267" t="s">
        <v>30</v>
      </c>
      <c r="I1267" t="s">
        <v>31</v>
      </c>
      <c r="J1267" t="s">
        <v>31</v>
      </c>
      <c r="K1267" t="s">
        <v>35</v>
      </c>
      <c r="L1267" t="s">
        <v>135</v>
      </c>
      <c r="O1267" t="s">
        <v>50</v>
      </c>
      <c r="P1267">
        <v>26.84</v>
      </c>
      <c r="Q1267">
        <v>26.4616420909448</v>
      </c>
      <c r="R1267">
        <v>27.213848777462101</v>
      </c>
      <c r="V1267">
        <v>53325</v>
      </c>
      <c r="Y1267" t="s">
        <v>42</v>
      </c>
      <c r="Z1267" t="s">
        <v>39</v>
      </c>
      <c r="AA1267">
        <v>20180000</v>
      </c>
      <c r="AD1267" t="s">
        <v>40</v>
      </c>
    </row>
    <row r="1268" spans="1:30">
      <c r="A1268">
        <f t="shared" si="57"/>
        <v>20190000</v>
      </c>
      <c r="B1268" t="str">
        <f t="shared" si="58"/>
        <v>England93454Persons18+ yrs</v>
      </c>
      <c r="C1268" t="str">
        <f t="shared" si="59"/>
        <v>EnglandSmoking prevalence in adults with a long term mental health condition (18+) - current smokers (GPPS)2019/20Persons18+ yrs</v>
      </c>
      <c r="D1268">
        <v>93454</v>
      </c>
      <c r="E1268" t="s">
        <v>207</v>
      </c>
      <c r="F1268" t="s">
        <v>30</v>
      </c>
      <c r="G1268" t="s">
        <v>31</v>
      </c>
      <c r="H1268" t="s">
        <v>30</v>
      </c>
      <c r="I1268" t="s">
        <v>31</v>
      </c>
      <c r="J1268" t="s">
        <v>31</v>
      </c>
      <c r="K1268" t="s">
        <v>35</v>
      </c>
      <c r="L1268" t="s">
        <v>135</v>
      </c>
      <c r="O1268" t="s">
        <v>51</v>
      </c>
      <c r="P1268">
        <v>25.76</v>
      </c>
      <c r="Q1268">
        <v>25.385717754582501</v>
      </c>
      <c r="R1268">
        <v>26.130872316832502</v>
      </c>
      <c r="V1268">
        <v>52923</v>
      </c>
      <c r="Y1268" t="s">
        <v>42</v>
      </c>
      <c r="Z1268" t="s">
        <v>39</v>
      </c>
      <c r="AA1268">
        <v>20190000</v>
      </c>
      <c r="AD1268" t="s">
        <v>40</v>
      </c>
    </row>
    <row r="1269" spans="1:30">
      <c r="A1269">
        <f t="shared" si="57"/>
        <v>20200000</v>
      </c>
      <c r="B1269" t="str">
        <f t="shared" si="58"/>
        <v>England93454Persons18+ yrs</v>
      </c>
      <c r="C1269" t="str">
        <f t="shared" si="59"/>
        <v>EnglandSmoking prevalence in adults with a long term mental health condition (18+) - current smokers (GPPS)2020/21Persons18+ yrs</v>
      </c>
      <c r="D1269">
        <v>93454</v>
      </c>
      <c r="E1269" t="s">
        <v>207</v>
      </c>
      <c r="F1269" t="s">
        <v>30</v>
      </c>
      <c r="G1269" t="s">
        <v>31</v>
      </c>
      <c r="H1269" t="s">
        <v>30</v>
      </c>
      <c r="I1269" t="s">
        <v>31</v>
      </c>
      <c r="J1269" t="s">
        <v>31</v>
      </c>
      <c r="K1269" t="s">
        <v>35</v>
      </c>
      <c r="L1269" t="s">
        <v>135</v>
      </c>
      <c r="O1269" t="s">
        <v>52</v>
      </c>
      <c r="P1269">
        <v>26.26</v>
      </c>
      <c r="Q1269">
        <v>25.92849</v>
      </c>
      <c r="R1269">
        <v>26.597049999999999</v>
      </c>
      <c r="V1269">
        <v>66575</v>
      </c>
      <c r="Y1269" t="s">
        <v>42</v>
      </c>
      <c r="Z1269" t="s">
        <v>39</v>
      </c>
      <c r="AA1269">
        <v>20200000</v>
      </c>
      <c r="AD1269" t="s">
        <v>40</v>
      </c>
    </row>
    <row r="1270" spans="1:30">
      <c r="A1270">
        <f t="shared" si="57"/>
        <v>20210000</v>
      </c>
      <c r="B1270" t="str">
        <f t="shared" si="58"/>
        <v>England93454Persons18+ yrs</v>
      </c>
      <c r="C1270" t="str">
        <f t="shared" si="59"/>
        <v>EnglandSmoking prevalence in adults with a long term mental health condition (18+) - current smokers (GPPS)2021/22Persons18+ yrs</v>
      </c>
      <c r="D1270">
        <v>93454</v>
      </c>
      <c r="E1270" t="s">
        <v>207</v>
      </c>
      <c r="F1270" t="s">
        <v>30</v>
      </c>
      <c r="G1270" t="s">
        <v>31</v>
      </c>
      <c r="H1270" t="s">
        <v>30</v>
      </c>
      <c r="I1270" t="s">
        <v>31</v>
      </c>
      <c r="J1270" t="s">
        <v>31</v>
      </c>
      <c r="K1270" t="s">
        <v>35</v>
      </c>
      <c r="L1270" t="s">
        <v>135</v>
      </c>
      <c r="O1270" t="s">
        <v>53</v>
      </c>
      <c r="P1270">
        <v>25.21</v>
      </c>
      <c r="Q1270">
        <v>24.85934</v>
      </c>
      <c r="R1270">
        <v>25.568449999999999</v>
      </c>
      <c r="V1270">
        <v>57624</v>
      </c>
      <c r="Y1270" t="s">
        <v>42</v>
      </c>
      <c r="Z1270" t="s">
        <v>39</v>
      </c>
      <c r="AA1270">
        <v>20210000</v>
      </c>
      <c r="AD1270" t="s">
        <v>40</v>
      </c>
    </row>
    <row r="1271" spans="1:30">
      <c r="A1271">
        <f t="shared" si="57"/>
        <v>20220000</v>
      </c>
      <c r="B1271" t="str">
        <f t="shared" si="58"/>
        <v>England93454Persons18+ yrs</v>
      </c>
      <c r="C1271" t="str">
        <f t="shared" si="59"/>
        <v>EnglandSmoking prevalence in adults with a long term mental health condition (18+) - current smokers (GPPS)2022/23Persons18+ yrs</v>
      </c>
      <c r="D1271">
        <v>93454</v>
      </c>
      <c r="E1271" t="s">
        <v>207</v>
      </c>
      <c r="F1271" t="s">
        <v>30</v>
      </c>
      <c r="G1271" t="s">
        <v>31</v>
      </c>
      <c r="H1271" t="s">
        <v>30</v>
      </c>
      <c r="I1271" t="s">
        <v>31</v>
      </c>
      <c r="J1271" t="s">
        <v>31</v>
      </c>
      <c r="K1271" t="s">
        <v>35</v>
      </c>
      <c r="L1271" t="s">
        <v>135</v>
      </c>
      <c r="O1271" t="s">
        <v>54</v>
      </c>
      <c r="P1271">
        <v>25.08</v>
      </c>
      <c r="Q1271">
        <v>24.758400000000002</v>
      </c>
      <c r="R1271">
        <v>25.39873</v>
      </c>
      <c r="V1271">
        <v>83752.917950000003</v>
      </c>
      <c r="X1271" t="s">
        <v>136</v>
      </c>
      <c r="Y1271" t="s">
        <v>42</v>
      </c>
      <c r="Z1271" t="s">
        <v>39</v>
      </c>
      <c r="AA1271">
        <v>20220000</v>
      </c>
      <c r="AD1271" t="s">
        <v>40</v>
      </c>
    </row>
    <row r="1272" spans="1:30">
      <c r="A1272">
        <f t="shared" si="57"/>
        <v>20130000</v>
      </c>
      <c r="B1272" t="str">
        <f t="shared" si="58"/>
        <v>London93454Persons18+ yrs</v>
      </c>
      <c r="C1272" t="str">
        <f t="shared" si="59"/>
        <v>LondonSmoking prevalence in adults with a long term mental health condition (18+) - current smokers (GPPS)2013/14Persons18+ yrs</v>
      </c>
      <c r="D1272">
        <v>93454</v>
      </c>
      <c r="E1272" t="s">
        <v>207</v>
      </c>
      <c r="F1272" t="s">
        <v>30</v>
      </c>
      <c r="G1272" t="s">
        <v>31</v>
      </c>
      <c r="H1272" t="s">
        <v>56</v>
      </c>
      <c r="I1272" t="s">
        <v>57</v>
      </c>
      <c r="J1272" t="s">
        <v>58</v>
      </c>
      <c r="K1272" t="s">
        <v>35</v>
      </c>
      <c r="L1272" t="s">
        <v>135</v>
      </c>
      <c r="O1272" t="s">
        <v>44</v>
      </c>
      <c r="P1272">
        <v>35.64</v>
      </c>
      <c r="Q1272">
        <v>34.354943180473803</v>
      </c>
      <c r="R1272">
        <v>36.918060926448497</v>
      </c>
      <c r="V1272">
        <v>5365</v>
      </c>
      <c r="Y1272" t="s">
        <v>42</v>
      </c>
      <c r="Z1272" t="s">
        <v>39</v>
      </c>
      <c r="AA1272">
        <v>20130000</v>
      </c>
      <c r="AD1272" t="s">
        <v>40</v>
      </c>
    </row>
    <row r="1273" spans="1:30">
      <c r="A1273">
        <f t="shared" si="57"/>
        <v>20140000</v>
      </c>
      <c r="B1273" t="str">
        <f t="shared" si="58"/>
        <v>London93454Persons18+ yrs</v>
      </c>
      <c r="C1273" t="str">
        <f t="shared" si="59"/>
        <v>LondonSmoking prevalence in adults with a long term mental health condition (18+) - current smokers (GPPS)2014/15Persons18+ yrs</v>
      </c>
      <c r="D1273">
        <v>93454</v>
      </c>
      <c r="E1273" t="s">
        <v>207</v>
      </c>
      <c r="F1273" t="s">
        <v>30</v>
      </c>
      <c r="G1273" t="s">
        <v>31</v>
      </c>
      <c r="H1273" t="s">
        <v>56</v>
      </c>
      <c r="I1273" t="s">
        <v>57</v>
      </c>
      <c r="J1273" t="s">
        <v>58</v>
      </c>
      <c r="K1273" t="s">
        <v>35</v>
      </c>
      <c r="L1273" t="s">
        <v>135</v>
      </c>
      <c r="O1273" t="s">
        <v>45</v>
      </c>
      <c r="P1273">
        <v>34.630000000000003</v>
      </c>
      <c r="Q1273">
        <v>33.321470409945299</v>
      </c>
      <c r="R1273">
        <v>35.935668212339301</v>
      </c>
      <c r="V1273">
        <v>5090</v>
      </c>
      <c r="Y1273" t="s">
        <v>42</v>
      </c>
      <c r="Z1273" t="s">
        <v>39</v>
      </c>
      <c r="AA1273">
        <v>20140000</v>
      </c>
      <c r="AD1273" t="s">
        <v>40</v>
      </c>
    </row>
    <row r="1274" spans="1:30">
      <c r="A1274">
        <f t="shared" si="57"/>
        <v>20150000</v>
      </c>
      <c r="B1274" t="str">
        <f t="shared" si="58"/>
        <v>London93454Persons18+ yrs</v>
      </c>
      <c r="C1274" t="str">
        <f t="shared" si="59"/>
        <v>LondonSmoking prevalence in adults with a long term mental health condition (18+) - current smokers (GPPS)2015/16Persons18+ yrs</v>
      </c>
      <c r="D1274">
        <v>93454</v>
      </c>
      <c r="E1274" t="s">
        <v>207</v>
      </c>
      <c r="F1274" t="s">
        <v>30</v>
      </c>
      <c r="G1274" t="s">
        <v>31</v>
      </c>
      <c r="H1274" t="s">
        <v>56</v>
      </c>
      <c r="I1274" t="s">
        <v>57</v>
      </c>
      <c r="J1274" t="s">
        <v>58</v>
      </c>
      <c r="K1274" t="s">
        <v>35</v>
      </c>
      <c r="L1274" t="s">
        <v>135</v>
      </c>
      <c r="O1274" t="s">
        <v>46</v>
      </c>
      <c r="P1274">
        <v>34.25</v>
      </c>
      <c r="Q1274">
        <v>32.942320136795999</v>
      </c>
      <c r="R1274">
        <v>35.561604526073097</v>
      </c>
      <c r="V1274">
        <v>5044</v>
      </c>
      <c r="Y1274" t="s">
        <v>42</v>
      </c>
      <c r="Z1274" t="s">
        <v>39</v>
      </c>
      <c r="AA1274">
        <v>20150000</v>
      </c>
      <c r="AD1274" t="s">
        <v>40</v>
      </c>
    </row>
    <row r="1275" spans="1:30">
      <c r="A1275">
        <f t="shared" si="57"/>
        <v>20160000</v>
      </c>
      <c r="B1275" t="str">
        <f t="shared" si="58"/>
        <v>London93454Persons18+ yrs</v>
      </c>
      <c r="C1275" t="str">
        <f t="shared" si="59"/>
        <v>LondonSmoking prevalence in adults with a long term mental health condition (18+) - current smokers (GPPS)2016/17Persons18+ yrs</v>
      </c>
      <c r="D1275">
        <v>93454</v>
      </c>
      <c r="E1275" t="s">
        <v>207</v>
      </c>
      <c r="F1275" t="s">
        <v>30</v>
      </c>
      <c r="G1275" t="s">
        <v>31</v>
      </c>
      <c r="H1275" t="s">
        <v>56</v>
      </c>
      <c r="I1275" t="s">
        <v>57</v>
      </c>
      <c r="J1275" t="s">
        <v>58</v>
      </c>
      <c r="K1275" t="s">
        <v>35</v>
      </c>
      <c r="L1275" t="s">
        <v>135</v>
      </c>
      <c r="O1275" t="s">
        <v>47</v>
      </c>
      <c r="P1275">
        <v>31.55</v>
      </c>
      <c r="Q1275">
        <v>30.284409529206101</v>
      </c>
      <c r="R1275">
        <v>32.808366185352298</v>
      </c>
      <c r="V1275">
        <v>5209</v>
      </c>
      <c r="Y1275" t="s">
        <v>42</v>
      </c>
      <c r="Z1275" t="s">
        <v>39</v>
      </c>
      <c r="AA1275">
        <v>20160000</v>
      </c>
      <c r="AD1275" t="s">
        <v>40</v>
      </c>
    </row>
    <row r="1276" spans="1:30">
      <c r="A1276">
        <f t="shared" si="57"/>
        <v>20170000</v>
      </c>
      <c r="B1276" t="str">
        <f t="shared" si="58"/>
        <v>London93454Persons18+ yrs</v>
      </c>
      <c r="C1276" t="str">
        <f t="shared" si="59"/>
        <v>LondonSmoking prevalence in adults with a long term mental health condition (18+) - current smokers (GPPS)2017/18Persons18+ yrs</v>
      </c>
      <c r="D1276">
        <v>93454</v>
      </c>
      <c r="E1276" t="s">
        <v>207</v>
      </c>
      <c r="F1276" t="s">
        <v>30</v>
      </c>
      <c r="G1276" t="s">
        <v>31</v>
      </c>
      <c r="H1276" t="s">
        <v>56</v>
      </c>
      <c r="I1276" t="s">
        <v>57</v>
      </c>
      <c r="J1276" t="s">
        <v>58</v>
      </c>
      <c r="K1276" t="s">
        <v>35</v>
      </c>
      <c r="L1276" t="s">
        <v>135</v>
      </c>
      <c r="O1276" t="s">
        <v>48</v>
      </c>
      <c r="P1276">
        <v>29.2</v>
      </c>
      <c r="Q1276">
        <v>28.129329081866398</v>
      </c>
      <c r="R1276">
        <v>30.267107516597001</v>
      </c>
      <c r="V1276">
        <v>6951</v>
      </c>
      <c r="Y1276" t="s">
        <v>49</v>
      </c>
      <c r="Z1276" t="s">
        <v>39</v>
      </c>
      <c r="AA1276">
        <v>20170000</v>
      </c>
      <c r="AD1276" t="s">
        <v>40</v>
      </c>
    </row>
    <row r="1277" spans="1:30">
      <c r="A1277">
        <f t="shared" si="57"/>
        <v>20180000</v>
      </c>
      <c r="B1277" t="str">
        <f t="shared" si="58"/>
        <v>London93454Persons18+ yrs</v>
      </c>
      <c r="C1277" t="str">
        <f t="shared" si="59"/>
        <v>LondonSmoking prevalence in adults with a long term mental health condition (18+) - current smokers (GPPS)2018/19Persons18+ yrs</v>
      </c>
      <c r="D1277">
        <v>93454</v>
      </c>
      <c r="E1277" t="s">
        <v>207</v>
      </c>
      <c r="F1277" t="s">
        <v>30</v>
      </c>
      <c r="G1277" t="s">
        <v>31</v>
      </c>
      <c r="H1277" t="s">
        <v>56</v>
      </c>
      <c r="I1277" t="s">
        <v>57</v>
      </c>
      <c r="J1277" t="s">
        <v>58</v>
      </c>
      <c r="K1277" t="s">
        <v>35</v>
      </c>
      <c r="L1277" t="s">
        <v>135</v>
      </c>
      <c r="O1277" t="s">
        <v>50</v>
      </c>
      <c r="P1277">
        <v>28.37</v>
      </c>
      <c r="Q1277">
        <v>27.3566095517257</v>
      </c>
      <c r="R1277">
        <v>29.3761168855922</v>
      </c>
      <c r="V1277">
        <v>7656</v>
      </c>
      <c r="Y1277" t="s">
        <v>49</v>
      </c>
      <c r="Z1277" t="s">
        <v>39</v>
      </c>
      <c r="AA1277">
        <v>20180000</v>
      </c>
      <c r="AD1277" t="s">
        <v>40</v>
      </c>
    </row>
    <row r="1278" spans="1:30">
      <c r="A1278">
        <f t="shared" si="57"/>
        <v>20190000</v>
      </c>
      <c r="B1278" t="str">
        <f t="shared" si="58"/>
        <v>London93454Persons18+ yrs</v>
      </c>
      <c r="C1278" t="str">
        <f t="shared" si="59"/>
        <v>LondonSmoking prevalence in adults with a long term mental health condition (18+) - current smokers (GPPS)2019/20Persons18+ yrs</v>
      </c>
      <c r="D1278">
        <v>93454</v>
      </c>
      <c r="E1278" t="s">
        <v>207</v>
      </c>
      <c r="F1278" t="s">
        <v>30</v>
      </c>
      <c r="G1278" t="s">
        <v>31</v>
      </c>
      <c r="H1278" t="s">
        <v>56</v>
      </c>
      <c r="I1278" t="s">
        <v>57</v>
      </c>
      <c r="J1278" t="s">
        <v>58</v>
      </c>
      <c r="K1278" t="s">
        <v>35</v>
      </c>
      <c r="L1278" t="s">
        <v>135</v>
      </c>
      <c r="O1278" t="s">
        <v>51</v>
      </c>
      <c r="P1278">
        <v>26.58</v>
      </c>
      <c r="Q1278">
        <v>25.571076994390602</v>
      </c>
      <c r="R1278">
        <v>27.581733427448398</v>
      </c>
      <c r="V1278">
        <v>7417</v>
      </c>
      <c r="Y1278" t="s">
        <v>42</v>
      </c>
      <c r="Z1278" t="s">
        <v>39</v>
      </c>
      <c r="AA1278">
        <v>20190000</v>
      </c>
      <c r="AD1278" t="s">
        <v>40</v>
      </c>
    </row>
    <row r="1279" spans="1:30">
      <c r="A1279">
        <f t="shared" si="57"/>
        <v>20200000</v>
      </c>
      <c r="B1279" t="str">
        <f t="shared" si="58"/>
        <v>London93454Persons18+ yrs</v>
      </c>
      <c r="C1279" t="str">
        <f t="shared" si="59"/>
        <v>LondonSmoking prevalence in adults with a long term mental health condition (18+) - current smokers (GPPS)2020/21Persons18+ yrs</v>
      </c>
      <c r="D1279">
        <v>93454</v>
      </c>
      <c r="E1279" t="s">
        <v>207</v>
      </c>
      <c r="F1279" t="s">
        <v>30</v>
      </c>
      <c r="G1279" t="s">
        <v>31</v>
      </c>
      <c r="H1279" t="s">
        <v>56</v>
      </c>
      <c r="I1279" t="s">
        <v>57</v>
      </c>
      <c r="J1279" t="s">
        <v>58</v>
      </c>
      <c r="K1279" t="s">
        <v>35</v>
      </c>
      <c r="L1279" t="s">
        <v>135</v>
      </c>
      <c r="O1279" t="s">
        <v>52</v>
      </c>
      <c r="P1279">
        <v>26.02</v>
      </c>
      <c r="Q1279">
        <v>25.13467</v>
      </c>
      <c r="R1279">
        <v>26.91236</v>
      </c>
      <c r="V1279">
        <v>9361</v>
      </c>
      <c r="Y1279" t="s">
        <v>42</v>
      </c>
      <c r="Z1279" t="s">
        <v>39</v>
      </c>
      <c r="AA1279">
        <v>20200000</v>
      </c>
      <c r="AD1279" t="s">
        <v>40</v>
      </c>
    </row>
    <row r="1280" spans="1:30">
      <c r="A1280">
        <f t="shared" si="57"/>
        <v>20210000</v>
      </c>
      <c r="B1280" t="str">
        <f t="shared" si="58"/>
        <v>London93454Persons18+ yrs</v>
      </c>
      <c r="C1280" t="str">
        <f t="shared" si="59"/>
        <v>LondonSmoking prevalence in adults with a long term mental health condition (18+) - current smokers (GPPS)2021/22Persons18+ yrs</v>
      </c>
      <c r="D1280">
        <v>93454</v>
      </c>
      <c r="E1280" t="s">
        <v>207</v>
      </c>
      <c r="F1280" t="s">
        <v>30</v>
      </c>
      <c r="G1280" t="s">
        <v>31</v>
      </c>
      <c r="H1280" t="s">
        <v>56</v>
      </c>
      <c r="I1280" t="s">
        <v>57</v>
      </c>
      <c r="J1280" t="s">
        <v>58</v>
      </c>
      <c r="K1280" t="s">
        <v>35</v>
      </c>
      <c r="L1280" t="s">
        <v>135</v>
      </c>
      <c r="O1280" t="s">
        <v>53</v>
      </c>
      <c r="P1280">
        <v>27.16</v>
      </c>
      <c r="Q1280">
        <v>26.20336</v>
      </c>
      <c r="R1280">
        <v>28.116820000000001</v>
      </c>
      <c r="V1280">
        <v>8303</v>
      </c>
      <c r="Y1280" t="s">
        <v>49</v>
      </c>
      <c r="Z1280" t="s">
        <v>39</v>
      </c>
      <c r="AA1280">
        <v>20210000</v>
      </c>
      <c r="AD1280" t="s">
        <v>40</v>
      </c>
    </row>
    <row r="1281" spans="1:30">
      <c r="A1281">
        <f t="shared" ref="A1281:A1344" si="60">AA1281</f>
        <v>20220000</v>
      </c>
      <c r="B1281" t="str">
        <f t="shared" si="58"/>
        <v>London93454Persons18+ yrs</v>
      </c>
      <c r="C1281" t="str">
        <f t="shared" si="59"/>
        <v>LondonSmoking prevalence in adults with a long term mental health condition (18+) - current smokers (GPPS)2022/23Persons18+ yrs</v>
      </c>
      <c r="D1281">
        <v>93454</v>
      </c>
      <c r="E1281" t="s">
        <v>207</v>
      </c>
      <c r="F1281" t="s">
        <v>30</v>
      </c>
      <c r="G1281" t="s">
        <v>31</v>
      </c>
      <c r="H1281" t="s">
        <v>56</v>
      </c>
      <c r="I1281" t="s">
        <v>57</v>
      </c>
      <c r="J1281" t="s">
        <v>58</v>
      </c>
      <c r="K1281" t="s">
        <v>35</v>
      </c>
      <c r="L1281" t="s">
        <v>135</v>
      </c>
      <c r="O1281" t="s">
        <v>54</v>
      </c>
      <c r="P1281">
        <v>26.33</v>
      </c>
      <c r="Q1281">
        <v>25.49832</v>
      </c>
      <c r="R1281">
        <v>27.182259999999999</v>
      </c>
      <c r="V1281">
        <v>11738.850780000001</v>
      </c>
      <c r="X1281" t="s">
        <v>136</v>
      </c>
      <c r="Y1281" t="s">
        <v>49</v>
      </c>
      <c r="Z1281" t="s">
        <v>39</v>
      </c>
      <c r="AA1281">
        <v>20220000</v>
      </c>
      <c r="AD1281" t="s">
        <v>40</v>
      </c>
    </row>
    <row r="1282" spans="1:30">
      <c r="A1282">
        <f t="shared" si="60"/>
        <v>20220000</v>
      </c>
      <c r="B1282" t="str">
        <f t="shared" ref="B1282:B1345" si="61">CONCATENATE(I1282,D1282,K1282,L1282)</f>
        <v>Harrow93454Persons18+ yrs</v>
      </c>
      <c r="C1282" t="str">
        <f t="shared" ref="C1282:C1345" si="62">CONCATENATE(I1282,E1282,O1282,K1282,M1282,L1282)</f>
        <v>HarrowSmoking prevalence in adults with a long term mental health condition (18+) - current smokers (GPPS)2022/23Persons18+ yrs</v>
      </c>
      <c r="D1282">
        <v>93454</v>
      </c>
      <c r="E1282" t="s">
        <v>207</v>
      </c>
      <c r="F1282" t="s">
        <v>30</v>
      </c>
      <c r="G1282" t="s">
        <v>31</v>
      </c>
      <c r="H1282" t="s">
        <v>64</v>
      </c>
      <c r="I1282" t="s">
        <v>65</v>
      </c>
      <c r="J1282" t="s">
        <v>34</v>
      </c>
      <c r="K1282" t="s">
        <v>35</v>
      </c>
      <c r="L1282" t="s">
        <v>135</v>
      </c>
      <c r="O1282" t="s">
        <v>54</v>
      </c>
      <c r="P1282">
        <v>34.548250000000003</v>
      </c>
      <c r="Q1282">
        <v>28.873640000000002</v>
      </c>
      <c r="R1282">
        <v>41.023820000000001</v>
      </c>
      <c r="V1282">
        <v>210.56734</v>
      </c>
      <c r="X1282" t="s">
        <v>136</v>
      </c>
      <c r="Y1282" t="s">
        <v>49</v>
      </c>
      <c r="Z1282" t="s">
        <v>39</v>
      </c>
      <c r="AA1282">
        <v>20220000</v>
      </c>
      <c r="AD1282" t="s">
        <v>40</v>
      </c>
    </row>
    <row r="1283" spans="1:30">
      <c r="A1283">
        <f t="shared" si="60"/>
        <v>20220000</v>
      </c>
      <c r="B1283" t="str">
        <f t="shared" si="61"/>
        <v>Lewisham93454Persons18+ yrs</v>
      </c>
      <c r="C1283" t="str">
        <f t="shared" si="62"/>
        <v>LewishamSmoking prevalence in adults with a long term mental health condition (18+) - current smokers (GPPS)2022/23Persons18+ yrs</v>
      </c>
      <c r="D1283">
        <v>93454</v>
      </c>
      <c r="E1283" t="s">
        <v>207</v>
      </c>
      <c r="F1283" t="s">
        <v>30</v>
      </c>
      <c r="G1283" t="s">
        <v>31</v>
      </c>
      <c r="H1283" t="s">
        <v>84</v>
      </c>
      <c r="I1283" t="s">
        <v>85</v>
      </c>
      <c r="J1283" t="s">
        <v>34</v>
      </c>
      <c r="K1283" t="s">
        <v>35</v>
      </c>
      <c r="L1283" t="s">
        <v>135</v>
      </c>
      <c r="O1283" t="s">
        <v>54</v>
      </c>
      <c r="P1283">
        <v>33.273589999999999</v>
      </c>
      <c r="Q1283">
        <v>28.371040000000001</v>
      </c>
      <c r="R1283">
        <v>38.621600000000001</v>
      </c>
      <c r="V1283">
        <v>486.38861000000003</v>
      </c>
      <c r="X1283" t="s">
        <v>136</v>
      </c>
      <c r="Y1283" t="s">
        <v>49</v>
      </c>
      <c r="Z1283" t="s">
        <v>39</v>
      </c>
      <c r="AA1283">
        <v>20220000</v>
      </c>
      <c r="AD1283" t="s">
        <v>40</v>
      </c>
    </row>
    <row r="1284" spans="1:30">
      <c r="A1284">
        <f t="shared" si="60"/>
        <v>20220000</v>
      </c>
      <c r="B1284" t="str">
        <f t="shared" si="61"/>
        <v>Redbridge93454Persons18+ yrs</v>
      </c>
      <c r="C1284" t="str">
        <f t="shared" si="62"/>
        <v>RedbridgeSmoking prevalence in adults with a long term mental health condition (18+) - current smokers (GPPS)2022/23Persons18+ yrs</v>
      </c>
      <c r="D1284">
        <v>93454</v>
      </c>
      <c r="E1284" t="s">
        <v>207</v>
      </c>
      <c r="F1284" t="s">
        <v>30</v>
      </c>
      <c r="G1284" t="s">
        <v>31</v>
      </c>
      <c r="H1284" t="s">
        <v>112</v>
      </c>
      <c r="I1284" t="s">
        <v>113</v>
      </c>
      <c r="J1284" t="s">
        <v>34</v>
      </c>
      <c r="K1284" t="s">
        <v>35</v>
      </c>
      <c r="L1284" t="s">
        <v>135</v>
      </c>
      <c r="O1284" t="s">
        <v>54</v>
      </c>
      <c r="P1284">
        <v>30.993819999999999</v>
      </c>
      <c r="Q1284">
        <v>26.55096</v>
      </c>
      <c r="R1284">
        <v>36.17915</v>
      </c>
      <c r="V1284">
        <v>305.83711</v>
      </c>
      <c r="X1284" t="s">
        <v>136</v>
      </c>
      <c r="Y1284" t="s">
        <v>49</v>
      </c>
      <c r="Z1284" t="s">
        <v>39</v>
      </c>
      <c r="AA1284">
        <v>20220000</v>
      </c>
      <c r="AD1284" t="s">
        <v>40</v>
      </c>
    </row>
    <row r="1285" spans="1:30">
      <c r="A1285">
        <f t="shared" si="60"/>
        <v>20220000</v>
      </c>
      <c r="B1285" t="str">
        <f t="shared" si="61"/>
        <v>Hackney93454Persons18+ yrs</v>
      </c>
      <c r="C1285" t="str">
        <f t="shared" si="62"/>
        <v>HackneySmoking prevalence in adults with a long term mental health condition (18+) - current smokers (GPPS)2022/23Persons18+ yrs</v>
      </c>
      <c r="D1285">
        <v>93454</v>
      </c>
      <c r="E1285" t="s">
        <v>207</v>
      </c>
      <c r="F1285" t="s">
        <v>30</v>
      </c>
      <c r="G1285" t="s">
        <v>31</v>
      </c>
      <c r="H1285" t="s">
        <v>101</v>
      </c>
      <c r="I1285" t="s">
        <v>102</v>
      </c>
      <c r="J1285" t="s">
        <v>34</v>
      </c>
      <c r="K1285" t="s">
        <v>35</v>
      </c>
      <c r="L1285" t="s">
        <v>135</v>
      </c>
      <c r="O1285" t="s">
        <v>54</v>
      </c>
      <c r="P1285">
        <v>30.450500000000002</v>
      </c>
      <c r="Q1285">
        <v>26.18497</v>
      </c>
      <c r="R1285">
        <v>35.048349999999999</v>
      </c>
      <c r="V1285">
        <v>494.17962</v>
      </c>
      <c r="X1285" t="s">
        <v>136</v>
      </c>
      <c r="Y1285" t="s">
        <v>49</v>
      </c>
      <c r="Z1285" t="s">
        <v>39</v>
      </c>
      <c r="AA1285">
        <v>20220000</v>
      </c>
      <c r="AD1285" t="s">
        <v>40</v>
      </c>
    </row>
    <row r="1286" spans="1:30">
      <c r="A1286">
        <f t="shared" si="60"/>
        <v>20220000</v>
      </c>
      <c r="B1286" t="str">
        <f t="shared" si="61"/>
        <v>Southwark93454Persons18+ yrs</v>
      </c>
      <c r="C1286" t="str">
        <f t="shared" si="62"/>
        <v>SouthwarkSmoking prevalence in adults with a long term mental health condition (18+) - current smokers (GPPS)2022/23Persons18+ yrs</v>
      </c>
      <c r="D1286">
        <v>93454</v>
      </c>
      <c r="E1286" t="s">
        <v>207</v>
      </c>
      <c r="F1286" t="s">
        <v>30</v>
      </c>
      <c r="G1286" t="s">
        <v>31</v>
      </c>
      <c r="H1286" t="s">
        <v>95</v>
      </c>
      <c r="I1286" t="s">
        <v>96</v>
      </c>
      <c r="J1286" t="s">
        <v>34</v>
      </c>
      <c r="K1286" t="s">
        <v>35</v>
      </c>
      <c r="L1286" t="s">
        <v>135</v>
      </c>
      <c r="O1286" t="s">
        <v>54</v>
      </c>
      <c r="P1286">
        <v>29.397970000000001</v>
      </c>
      <c r="Q1286">
        <v>25.148230000000002</v>
      </c>
      <c r="R1286">
        <v>34.158009999999997</v>
      </c>
      <c r="V1286">
        <v>504.46827999999999</v>
      </c>
      <c r="X1286" t="s">
        <v>136</v>
      </c>
      <c r="Y1286" t="s">
        <v>49</v>
      </c>
      <c r="Z1286" t="s">
        <v>39</v>
      </c>
      <c r="AA1286">
        <v>20220000</v>
      </c>
      <c r="AD1286" t="s">
        <v>40</v>
      </c>
    </row>
    <row r="1287" spans="1:30">
      <c r="A1287">
        <f t="shared" si="60"/>
        <v>20220000</v>
      </c>
      <c r="B1287" t="str">
        <f t="shared" si="61"/>
        <v>Havering93454Persons18+ yrs</v>
      </c>
      <c r="C1287" t="str">
        <f t="shared" si="62"/>
        <v>HaveringSmoking prevalence in adults with a long term mental health condition (18+) - current smokers (GPPS)2022/23Persons18+ yrs</v>
      </c>
      <c r="D1287">
        <v>93454</v>
      </c>
      <c r="E1287" t="s">
        <v>207</v>
      </c>
      <c r="F1287" t="s">
        <v>30</v>
      </c>
      <c r="G1287" t="s">
        <v>31</v>
      </c>
      <c r="H1287" t="s">
        <v>118</v>
      </c>
      <c r="I1287" t="s">
        <v>119</v>
      </c>
      <c r="J1287" t="s">
        <v>34</v>
      </c>
      <c r="K1287" t="s">
        <v>35</v>
      </c>
      <c r="L1287" t="s">
        <v>135</v>
      </c>
      <c r="O1287" t="s">
        <v>54</v>
      </c>
      <c r="P1287">
        <v>29.15558</v>
      </c>
      <c r="Q1287">
        <v>24.713000000000001</v>
      </c>
      <c r="R1287">
        <v>34.281759999999998</v>
      </c>
      <c r="V1287">
        <v>253.79436999999999</v>
      </c>
      <c r="X1287" t="s">
        <v>136</v>
      </c>
      <c r="Y1287" t="s">
        <v>42</v>
      </c>
      <c r="Z1287" t="s">
        <v>39</v>
      </c>
      <c r="AA1287">
        <v>20220000</v>
      </c>
      <c r="AD1287" t="s">
        <v>40</v>
      </c>
    </row>
    <row r="1288" spans="1:30">
      <c r="A1288">
        <f t="shared" si="60"/>
        <v>20220000</v>
      </c>
      <c r="B1288" t="str">
        <f t="shared" si="61"/>
        <v>Islington93454Persons18+ yrs</v>
      </c>
      <c r="C1288" t="str">
        <f t="shared" si="62"/>
        <v>IslingtonSmoking prevalence in adults with a long term mental health condition (18+) - current smokers (GPPS)2022/23Persons18+ yrs</v>
      </c>
      <c r="D1288">
        <v>93454</v>
      </c>
      <c r="E1288" t="s">
        <v>207</v>
      </c>
      <c r="F1288" t="s">
        <v>30</v>
      </c>
      <c r="G1288" t="s">
        <v>31</v>
      </c>
      <c r="H1288" t="s">
        <v>74</v>
      </c>
      <c r="I1288" t="s">
        <v>75</v>
      </c>
      <c r="J1288" t="s">
        <v>34</v>
      </c>
      <c r="K1288" t="s">
        <v>35</v>
      </c>
      <c r="L1288" t="s">
        <v>135</v>
      </c>
      <c r="O1288" t="s">
        <v>54</v>
      </c>
      <c r="P1288">
        <v>29.048919999999999</v>
      </c>
      <c r="Q1288">
        <v>24.771249999999998</v>
      </c>
      <c r="R1288">
        <v>33.640639999999998</v>
      </c>
      <c r="V1288">
        <v>518.71546999999998</v>
      </c>
      <c r="X1288" t="s">
        <v>136</v>
      </c>
      <c r="Y1288" t="s">
        <v>42</v>
      </c>
      <c r="Z1288" t="s">
        <v>39</v>
      </c>
      <c r="AA1288">
        <v>20220000</v>
      </c>
      <c r="AD1288" t="s">
        <v>40</v>
      </c>
    </row>
    <row r="1289" spans="1:30">
      <c r="A1289">
        <f t="shared" si="60"/>
        <v>20220000</v>
      </c>
      <c r="B1289" t="str">
        <f t="shared" si="61"/>
        <v>Waltham Forest93454Persons18+ yrs</v>
      </c>
      <c r="C1289" t="str">
        <f t="shared" si="62"/>
        <v>Waltham ForestSmoking prevalence in adults with a long term mental health condition (18+) - current smokers (GPPS)2022/23Persons18+ yrs</v>
      </c>
      <c r="D1289">
        <v>93454</v>
      </c>
      <c r="E1289" t="s">
        <v>207</v>
      </c>
      <c r="F1289" t="s">
        <v>30</v>
      </c>
      <c r="G1289" t="s">
        <v>31</v>
      </c>
      <c r="H1289" t="s">
        <v>114</v>
      </c>
      <c r="I1289" t="s">
        <v>115</v>
      </c>
      <c r="J1289" t="s">
        <v>34</v>
      </c>
      <c r="K1289" t="s">
        <v>35</v>
      </c>
      <c r="L1289" t="s">
        <v>135</v>
      </c>
      <c r="O1289" t="s">
        <v>54</v>
      </c>
      <c r="P1289">
        <v>29.005050000000001</v>
      </c>
      <c r="Q1289">
        <v>25.247910000000001</v>
      </c>
      <c r="R1289">
        <v>33.316040000000001</v>
      </c>
      <c r="V1289">
        <v>399.13207</v>
      </c>
      <c r="X1289" t="s">
        <v>136</v>
      </c>
      <c r="Y1289" t="s">
        <v>49</v>
      </c>
      <c r="Z1289" t="s">
        <v>39</v>
      </c>
      <c r="AA1289">
        <v>20220000</v>
      </c>
      <c r="AD1289" t="s">
        <v>40</v>
      </c>
    </row>
    <row r="1290" spans="1:30">
      <c r="A1290">
        <f t="shared" si="60"/>
        <v>20220000</v>
      </c>
      <c r="B1290" t="str">
        <f t="shared" si="61"/>
        <v>Greenwich93454Persons18+ yrs</v>
      </c>
      <c r="C1290" t="str">
        <f t="shared" si="62"/>
        <v>GreenwichSmoking prevalence in adults with a long term mental health condition (18+) - current smokers (GPPS)2022/23Persons18+ yrs</v>
      </c>
      <c r="D1290">
        <v>93454</v>
      </c>
      <c r="E1290" t="s">
        <v>207</v>
      </c>
      <c r="F1290" t="s">
        <v>30</v>
      </c>
      <c r="G1290" t="s">
        <v>31</v>
      </c>
      <c r="H1290" t="s">
        <v>80</v>
      </c>
      <c r="I1290" t="s">
        <v>81</v>
      </c>
      <c r="J1290" t="s">
        <v>34</v>
      </c>
      <c r="K1290" t="s">
        <v>35</v>
      </c>
      <c r="L1290" t="s">
        <v>135</v>
      </c>
      <c r="O1290" t="s">
        <v>54</v>
      </c>
      <c r="P1290">
        <v>28.639140000000001</v>
      </c>
      <c r="Q1290">
        <v>23.795590000000001</v>
      </c>
      <c r="R1290">
        <v>34.013689999999997</v>
      </c>
      <c r="V1290">
        <v>425.56625000000003</v>
      </c>
      <c r="X1290" t="s">
        <v>136</v>
      </c>
      <c r="Y1290" t="s">
        <v>42</v>
      </c>
      <c r="Z1290" t="s">
        <v>39</v>
      </c>
      <c r="AA1290">
        <v>20220000</v>
      </c>
      <c r="AD1290" t="s">
        <v>40</v>
      </c>
    </row>
    <row r="1291" spans="1:30">
      <c r="A1291">
        <f t="shared" si="60"/>
        <v>20220000</v>
      </c>
      <c r="B1291" t="str">
        <f t="shared" si="61"/>
        <v>Haringey93454Persons18+ yrs</v>
      </c>
      <c r="C1291" t="str">
        <f t="shared" si="62"/>
        <v>HaringeySmoking prevalence in adults with a long term mental health condition (18+) - current smokers (GPPS)2022/23Persons18+ yrs</v>
      </c>
      <c r="D1291">
        <v>93454</v>
      </c>
      <c r="E1291" t="s">
        <v>207</v>
      </c>
      <c r="F1291" t="s">
        <v>30</v>
      </c>
      <c r="G1291" t="s">
        <v>31</v>
      </c>
      <c r="H1291" t="s">
        <v>116</v>
      </c>
      <c r="I1291" t="s">
        <v>117</v>
      </c>
      <c r="J1291" t="s">
        <v>34</v>
      </c>
      <c r="K1291" t="s">
        <v>35</v>
      </c>
      <c r="L1291" t="s">
        <v>135</v>
      </c>
      <c r="O1291" t="s">
        <v>54</v>
      </c>
      <c r="P1291">
        <v>28.217890000000001</v>
      </c>
      <c r="Q1291">
        <v>23.619389999999999</v>
      </c>
      <c r="R1291">
        <v>33.232779999999998</v>
      </c>
      <c r="V1291">
        <v>447.95152000000002</v>
      </c>
      <c r="X1291" t="s">
        <v>136</v>
      </c>
      <c r="Y1291" t="s">
        <v>42</v>
      </c>
      <c r="Z1291" t="s">
        <v>39</v>
      </c>
      <c r="AA1291">
        <v>20220000</v>
      </c>
      <c r="AD1291" t="s">
        <v>40</v>
      </c>
    </row>
    <row r="1292" spans="1:30">
      <c r="A1292">
        <f t="shared" si="60"/>
        <v>20220000</v>
      </c>
      <c r="B1292" t="str">
        <f t="shared" si="61"/>
        <v>Kingston93454Persons18+ yrs</v>
      </c>
      <c r="C1292" t="str">
        <f t="shared" si="62"/>
        <v>KingstonSmoking prevalence in adults with a long term mental health condition (18+) - current smokers (GPPS)2022/23Persons18+ yrs</v>
      </c>
      <c r="D1292">
        <v>93454</v>
      </c>
      <c r="E1292" t="s">
        <v>207</v>
      </c>
      <c r="F1292" t="s">
        <v>30</v>
      </c>
      <c r="G1292" t="s">
        <v>31</v>
      </c>
      <c r="H1292" t="s">
        <v>82</v>
      </c>
      <c r="I1292" t="s">
        <v>83</v>
      </c>
      <c r="J1292" t="s">
        <v>34</v>
      </c>
      <c r="K1292" t="s">
        <v>35</v>
      </c>
      <c r="L1292" t="s">
        <v>135</v>
      </c>
      <c r="O1292" t="s">
        <v>54</v>
      </c>
      <c r="P1292">
        <v>27.741720000000001</v>
      </c>
      <c r="Q1292">
        <v>21.58616</v>
      </c>
      <c r="R1292">
        <v>35.267829999999996</v>
      </c>
      <c r="V1292">
        <v>212.30587</v>
      </c>
      <c r="X1292" t="s">
        <v>136</v>
      </c>
      <c r="Y1292" t="s">
        <v>42</v>
      </c>
      <c r="Z1292" t="s">
        <v>39</v>
      </c>
      <c r="AA1292">
        <v>20220000</v>
      </c>
      <c r="AD1292" t="s">
        <v>40</v>
      </c>
    </row>
    <row r="1293" spans="1:30">
      <c r="A1293">
        <f t="shared" si="60"/>
        <v>20220000</v>
      </c>
      <c r="B1293" t="str">
        <f t="shared" si="61"/>
        <v>Ealing93454Persons18+ yrs</v>
      </c>
      <c r="C1293" t="str">
        <f t="shared" si="62"/>
        <v>EalingSmoking prevalence in adults with a long term mental health condition (18+) - current smokers (GPPS)2022/23Persons18+ yrs</v>
      </c>
      <c r="D1293">
        <v>93454</v>
      </c>
      <c r="E1293" t="s">
        <v>207</v>
      </c>
      <c r="F1293" t="s">
        <v>30</v>
      </c>
      <c r="G1293" t="s">
        <v>31</v>
      </c>
      <c r="H1293" t="s">
        <v>62</v>
      </c>
      <c r="I1293" t="s">
        <v>63</v>
      </c>
      <c r="J1293" t="s">
        <v>34</v>
      </c>
      <c r="K1293" t="s">
        <v>35</v>
      </c>
      <c r="L1293" t="s">
        <v>135</v>
      </c>
      <c r="O1293" t="s">
        <v>54</v>
      </c>
      <c r="P1293">
        <v>27.61317</v>
      </c>
      <c r="Q1293">
        <v>24.043089999999999</v>
      </c>
      <c r="R1293">
        <v>31.50292</v>
      </c>
      <c r="V1293">
        <v>397.56015000000002</v>
      </c>
      <c r="X1293" t="s">
        <v>136</v>
      </c>
      <c r="Y1293" t="s">
        <v>42</v>
      </c>
      <c r="Z1293" t="s">
        <v>39</v>
      </c>
      <c r="AA1293">
        <v>20220000</v>
      </c>
      <c r="AD1293" t="s">
        <v>40</v>
      </c>
    </row>
    <row r="1294" spans="1:30">
      <c r="A1294">
        <f t="shared" si="60"/>
        <v>20220000</v>
      </c>
      <c r="B1294" t="str">
        <f t="shared" si="61"/>
        <v>Westminster93454Persons18+ yrs</v>
      </c>
      <c r="C1294" t="str">
        <f t="shared" si="62"/>
        <v>WestminsterSmoking prevalence in adults with a long term mental health condition (18+) - current smokers (GPPS)2022/23Persons18+ yrs</v>
      </c>
      <c r="D1294">
        <v>93454</v>
      </c>
      <c r="E1294" t="s">
        <v>207</v>
      </c>
      <c r="F1294" t="s">
        <v>30</v>
      </c>
      <c r="G1294" t="s">
        <v>31</v>
      </c>
      <c r="H1294" t="s">
        <v>99</v>
      </c>
      <c r="I1294" t="s">
        <v>100</v>
      </c>
      <c r="J1294" t="s">
        <v>34</v>
      </c>
      <c r="K1294" t="s">
        <v>35</v>
      </c>
      <c r="L1294" t="s">
        <v>135</v>
      </c>
      <c r="O1294" t="s">
        <v>54</v>
      </c>
      <c r="P1294">
        <v>27.406759999999998</v>
      </c>
      <c r="Q1294">
        <v>23.023319999999998</v>
      </c>
      <c r="R1294">
        <v>32.341819999999998</v>
      </c>
      <c r="V1294">
        <v>378.25299999999999</v>
      </c>
      <c r="X1294" t="s">
        <v>136</v>
      </c>
      <c r="Y1294" t="s">
        <v>42</v>
      </c>
      <c r="Z1294" t="s">
        <v>39</v>
      </c>
      <c r="AA1294">
        <v>20220000</v>
      </c>
      <c r="AD1294" t="s">
        <v>40</v>
      </c>
    </row>
    <row r="1295" spans="1:30">
      <c r="A1295">
        <f t="shared" si="60"/>
        <v>20220000</v>
      </c>
      <c r="B1295" t="str">
        <f t="shared" si="61"/>
        <v>Merton93454Persons18+ yrs</v>
      </c>
      <c r="C1295" t="str">
        <f t="shared" si="62"/>
        <v>MertonSmoking prevalence in adults with a long term mental health condition (18+) - current smokers (GPPS)2022/23Persons18+ yrs</v>
      </c>
      <c r="D1295">
        <v>93454</v>
      </c>
      <c r="E1295" t="s">
        <v>207</v>
      </c>
      <c r="F1295" t="s">
        <v>30</v>
      </c>
      <c r="G1295" t="s">
        <v>31</v>
      </c>
      <c r="H1295" t="s">
        <v>108</v>
      </c>
      <c r="I1295" t="s">
        <v>109</v>
      </c>
      <c r="J1295" t="s">
        <v>34</v>
      </c>
      <c r="K1295" t="s">
        <v>35</v>
      </c>
      <c r="L1295" t="s">
        <v>135</v>
      </c>
      <c r="O1295" t="s">
        <v>54</v>
      </c>
      <c r="P1295">
        <v>26.96367</v>
      </c>
      <c r="Q1295">
        <v>21.929569999999998</v>
      </c>
      <c r="R1295">
        <v>33.158790000000003</v>
      </c>
      <c r="V1295">
        <v>230.90522999999999</v>
      </c>
      <c r="X1295" t="s">
        <v>136</v>
      </c>
      <c r="Y1295" t="s">
        <v>42</v>
      </c>
      <c r="Z1295" t="s">
        <v>39</v>
      </c>
      <c r="AA1295">
        <v>20220000</v>
      </c>
      <c r="AD1295" t="s">
        <v>40</v>
      </c>
    </row>
    <row r="1296" spans="1:30">
      <c r="A1296">
        <f t="shared" si="60"/>
        <v>20220000</v>
      </c>
      <c r="B1296" t="str">
        <f t="shared" si="61"/>
        <v>Brent93454Persons18+ yrs</v>
      </c>
      <c r="C1296" t="str">
        <f t="shared" si="62"/>
        <v>BrentSmoking prevalence in adults with a long term mental health condition (18+) - current smokers (GPPS)2022/23Persons18+ yrs</v>
      </c>
      <c r="D1296">
        <v>93454</v>
      </c>
      <c r="E1296" t="s">
        <v>207</v>
      </c>
      <c r="F1296" t="s">
        <v>30</v>
      </c>
      <c r="G1296" t="s">
        <v>31</v>
      </c>
      <c r="H1296" t="s">
        <v>68</v>
      </c>
      <c r="I1296" t="s">
        <v>69</v>
      </c>
      <c r="J1296" t="s">
        <v>34</v>
      </c>
      <c r="K1296" t="s">
        <v>35</v>
      </c>
      <c r="L1296" t="s">
        <v>135</v>
      </c>
      <c r="O1296" t="s">
        <v>54</v>
      </c>
      <c r="P1296">
        <v>26.949339999999999</v>
      </c>
      <c r="Q1296">
        <v>22.671029999999998</v>
      </c>
      <c r="R1296">
        <v>31.76116</v>
      </c>
      <c r="V1296">
        <v>386.11527000000001</v>
      </c>
      <c r="X1296" t="s">
        <v>136</v>
      </c>
      <c r="Y1296" t="s">
        <v>42</v>
      </c>
      <c r="Z1296" t="s">
        <v>39</v>
      </c>
      <c r="AA1296">
        <v>20220000</v>
      </c>
      <c r="AD1296" t="s">
        <v>40</v>
      </c>
    </row>
    <row r="1297" spans="1:30">
      <c r="A1297">
        <f t="shared" si="60"/>
        <v>20220000</v>
      </c>
      <c r="B1297" t="str">
        <f t="shared" si="61"/>
        <v>Hillingdon93454Persons18+ yrs</v>
      </c>
      <c r="C1297" t="str">
        <f t="shared" si="62"/>
        <v>HillingdonSmoking prevalence in adults with a long term mental health condition (18+) - current smokers (GPPS)2022/23Persons18+ yrs</v>
      </c>
      <c r="D1297">
        <v>93454</v>
      </c>
      <c r="E1297" t="s">
        <v>207</v>
      </c>
      <c r="F1297" t="s">
        <v>30</v>
      </c>
      <c r="G1297" t="s">
        <v>31</v>
      </c>
      <c r="H1297" t="s">
        <v>86</v>
      </c>
      <c r="I1297" t="s">
        <v>87</v>
      </c>
      <c r="J1297" t="s">
        <v>34</v>
      </c>
      <c r="K1297" t="s">
        <v>35</v>
      </c>
      <c r="L1297" t="s">
        <v>135</v>
      </c>
      <c r="O1297" t="s">
        <v>54</v>
      </c>
      <c r="P1297">
        <v>26.722490000000001</v>
      </c>
      <c r="Q1297">
        <v>22.388380000000002</v>
      </c>
      <c r="R1297">
        <v>31.671690000000002</v>
      </c>
      <c r="V1297">
        <v>293.83116999999999</v>
      </c>
      <c r="X1297" t="s">
        <v>136</v>
      </c>
      <c r="Y1297" t="s">
        <v>42</v>
      </c>
      <c r="Z1297" t="s">
        <v>39</v>
      </c>
      <c r="AA1297">
        <v>20220000</v>
      </c>
      <c r="AD1297" t="s">
        <v>40</v>
      </c>
    </row>
    <row r="1298" spans="1:30">
      <c r="A1298">
        <f t="shared" si="60"/>
        <v>20220000</v>
      </c>
      <c r="B1298" t="str">
        <f t="shared" si="61"/>
        <v>Lambeth93454Persons18+ yrs</v>
      </c>
      <c r="C1298" t="str">
        <f t="shared" si="62"/>
        <v>LambethSmoking prevalence in adults with a long term mental health condition (18+) - current smokers (GPPS)2022/23Persons18+ yrs</v>
      </c>
      <c r="D1298">
        <v>93454</v>
      </c>
      <c r="E1298" t="s">
        <v>207</v>
      </c>
      <c r="F1298" t="s">
        <v>30</v>
      </c>
      <c r="G1298" t="s">
        <v>31</v>
      </c>
      <c r="H1298" t="s">
        <v>91</v>
      </c>
      <c r="I1298" t="s">
        <v>92</v>
      </c>
      <c r="J1298" t="s">
        <v>34</v>
      </c>
      <c r="K1298" t="s">
        <v>35</v>
      </c>
      <c r="L1298" t="s">
        <v>135</v>
      </c>
      <c r="O1298" t="s">
        <v>54</v>
      </c>
      <c r="P1298">
        <v>26.149539999999998</v>
      </c>
      <c r="Q1298">
        <v>22.006489999999999</v>
      </c>
      <c r="R1298">
        <v>30.74315</v>
      </c>
      <c r="V1298">
        <v>503.85788000000002</v>
      </c>
      <c r="X1298" t="s">
        <v>136</v>
      </c>
      <c r="Y1298" t="s">
        <v>42</v>
      </c>
      <c r="Z1298" t="s">
        <v>39</v>
      </c>
      <c r="AA1298">
        <v>20220000</v>
      </c>
      <c r="AD1298" t="s">
        <v>40</v>
      </c>
    </row>
    <row r="1299" spans="1:30">
      <c r="A1299">
        <f t="shared" si="60"/>
        <v>20220000</v>
      </c>
      <c r="B1299" t="str">
        <f t="shared" si="61"/>
        <v>Tower Hamlets93454Persons18+ yrs</v>
      </c>
      <c r="C1299" t="str">
        <f t="shared" si="62"/>
        <v>Tower HamletsSmoking prevalence in adults with a long term mental health condition (18+) - current smokers (GPPS)2022/23Persons18+ yrs</v>
      </c>
      <c r="D1299">
        <v>93454</v>
      </c>
      <c r="E1299" t="s">
        <v>207</v>
      </c>
      <c r="F1299" t="s">
        <v>30</v>
      </c>
      <c r="G1299" t="s">
        <v>31</v>
      </c>
      <c r="H1299" t="s">
        <v>104</v>
      </c>
      <c r="I1299" t="s">
        <v>105</v>
      </c>
      <c r="J1299" t="s">
        <v>34</v>
      </c>
      <c r="K1299" t="s">
        <v>35</v>
      </c>
      <c r="L1299" t="s">
        <v>135</v>
      </c>
      <c r="O1299" t="s">
        <v>54</v>
      </c>
      <c r="P1299">
        <v>25.594270000000002</v>
      </c>
      <c r="Q1299">
        <v>21.310659999999999</v>
      </c>
      <c r="R1299">
        <v>30.370979999999999</v>
      </c>
      <c r="V1299">
        <v>500.89508000000001</v>
      </c>
      <c r="X1299" t="s">
        <v>136</v>
      </c>
      <c r="Y1299" t="s">
        <v>42</v>
      </c>
      <c r="Z1299" t="s">
        <v>39</v>
      </c>
      <c r="AA1299">
        <v>20220000</v>
      </c>
      <c r="AD1299" t="s">
        <v>40</v>
      </c>
    </row>
    <row r="1300" spans="1:30">
      <c r="A1300">
        <f t="shared" si="60"/>
        <v>20220000</v>
      </c>
      <c r="B1300" t="str">
        <f t="shared" si="61"/>
        <v>Enfield93454Persons18+ yrs</v>
      </c>
      <c r="C1300" t="str">
        <f t="shared" si="62"/>
        <v>EnfieldSmoking prevalence in adults with a long term mental health condition (18+) - current smokers (GPPS)2022/23Persons18+ yrs</v>
      </c>
      <c r="D1300">
        <v>93454</v>
      </c>
      <c r="E1300" t="s">
        <v>207</v>
      </c>
      <c r="F1300" t="s">
        <v>30</v>
      </c>
      <c r="G1300" t="s">
        <v>31</v>
      </c>
      <c r="H1300" t="s">
        <v>120</v>
      </c>
      <c r="I1300" t="s">
        <v>121</v>
      </c>
      <c r="J1300" t="s">
        <v>34</v>
      </c>
      <c r="K1300" t="s">
        <v>35</v>
      </c>
      <c r="L1300" t="s">
        <v>135</v>
      </c>
      <c r="O1300" t="s">
        <v>54</v>
      </c>
      <c r="P1300">
        <v>25.52553</v>
      </c>
      <c r="Q1300">
        <v>20.284479999999999</v>
      </c>
      <c r="R1300">
        <v>31.40917</v>
      </c>
      <c r="V1300">
        <v>295.18286999999998</v>
      </c>
      <c r="X1300" t="s">
        <v>136</v>
      </c>
      <c r="Y1300" t="s">
        <v>42</v>
      </c>
      <c r="Z1300" t="s">
        <v>39</v>
      </c>
      <c r="AA1300">
        <v>20220000</v>
      </c>
      <c r="AD1300" t="s">
        <v>40</v>
      </c>
    </row>
    <row r="1301" spans="1:30">
      <c r="A1301">
        <f t="shared" si="60"/>
        <v>20220000</v>
      </c>
      <c r="B1301" t="str">
        <f t="shared" si="61"/>
        <v>Hammersmith and Fulham93454Persons18+ yrs</v>
      </c>
      <c r="C1301" t="str">
        <f t="shared" si="62"/>
        <v>Hammersmith and FulhamSmoking prevalence in adults with a long term mental health condition (18+) - current smokers (GPPS)2022/23Persons18+ yrs</v>
      </c>
      <c r="D1301">
        <v>93454</v>
      </c>
      <c r="E1301" t="s">
        <v>207</v>
      </c>
      <c r="F1301" t="s">
        <v>30</v>
      </c>
      <c r="G1301" t="s">
        <v>31</v>
      </c>
      <c r="H1301" t="s">
        <v>66</v>
      </c>
      <c r="I1301" t="s">
        <v>67</v>
      </c>
      <c r="J1301" t="s">
        <v>34</v>
      </c>
      <c r="K1301" t="s">
        <v>35</v>
      </c>
      <c r="L1301" t="s">
        <v>135</v>
      </c>
      <c r="O1301" t="s">
        <v>54</v>
      </c>
      <c r="P1301">
        <v>25.133120000000002</v>
      </c>
      <c r="Q1301">
        <v>20.076339999999998</v>
      </c>
      <c r="R1301">
        <v>31.018180000000001</v>
      </c>
      <c r="V1301">
        <v>282.52872000000002</v>
      </c>
      <c r="X1301" t="s">
        <v>136</v>
      </c>
      <c r="Y1301" t="s">
        <v>42</v>
      </c>
      <c r="Z1301" t="s">
        <v>39</v>
      </c>
      <c r="AA1301">
        <v>20220000</v>
      </c>
      <c r="AD1301" t="s">
        <v>40</v>
      </c>
    </row>
    <row r="1302" spans="1:30">
      <c r="A1302">
        <f t="shared" si="60"/>
        <v>20220000</v>
      </c>
      <c r="B1302" t="str">
        <f t="shared" si="61"/>
        <v>Camden93454Persons18+ yrs</v>
      </c>
      <c r="C1302" t="str">
        <f t="shared" si="62"/>
        <v>CamdenSmoking prevalence in adults with a long term mental health condition (18+) - current smokers (GPPS)2022/23Persons18+ yrs</v>
      </c>
      <c r="D1302">
        <v>93454</v>
      </c>
      <c r="E1302" t="s">
        <v>207</v>
      </c>
      <c r="F1302" t="s">
        <v>30</v>
      </c>
      <c r="G1302" t="s">
        <v>31</v>
      </c>
      <c r="H1302" t="s">
        <v>72</v>
      </c>
      <c r="I1302" t="s">
        <v>73</v>
      </c>
      <c r="J1302" t="s">
        <v>34</v>
      </c>
      <c r="K1302" t="s">
        <v>35</v>
      </c>
      <c r="L1302" t="s">
        <v>135</v>
      </c>
      <c r="O1302" t="s">
        <v>54</v>
      </c>
      <c r="P1302">
        <v>24.866869999999999</v>
      </c>
      <c r="Q1302">
        <v>20.408729999999998</v>
      </c>
      <c r="R1302">
        <v>29.956949999999999</v>
      </c>
      <c r="V1302">
        <v>412.21854000000002</v>
      </c>
      <c r="X1302" t="s">
        <v>136</v>
      </c>
      <c r="Y1302" t="s">
        <v>42</v>
      </c>
      <c r="Z1302" t="s">
        <v>39</v>
      </c>
      <c r="AA1302">
        <v>20220000</v>
      </c>
      <c r="AD1302" t="s">
        <v>40</v>
      </c>
    </row>
    <row r="1303" spans="1:30">
      <c r="A1303">
        <f t="shared" si="60"/>
        <v>20220000</v>
      </c>
      <c r="B1303" t="str">
        <f t="shared" si="61"/>
        <v>Croydon93454Persons18+ yrs</v>
      </c>
      <c r="C1303" t="str">
        <f t="shared" si="62"/>
        <v>CroydonSmoking prevalence in adults with a long term mental health condition (18+) - current smokers (GPPS)2022/23Persons18+ yrs</v>
      </c>
      <c r="D1303">
        <v>93454</v>
      </c>
      <c r="E1303" t="s">
        <v>207</v>
      </c>
      <c r="F1303" t="s">
        <v>30</v>
      </c>
      <c r="G1303" t="s">
        <v>31</v>
      </c>
      <c r="H1303" t="s">
        <v>110</v>
      </c>
      <c r="I1303" t="s">
        <v>111</v>
      </c>
      <c r="J1303" t="s">
        <v>34</v>
      </c>
      <c r="K1303" t="s">
        <v>35</v>
      </c>
      <c r="L1303" t="s">
        <v>135</v>
      </c>
      <c r="O1303" t="s">
        <v>54</v>
      </c>
      <c r="P1303">
        <v>24.619530000000001</v>
      </c>
      <c r="Q1303">
        <v>20.923030000000001</v>
      </c>
      <c r="R1303">
        <v>28.806529999999999</v>
      </c>
      <c r="V1303">
        <v>548.49526000000003</v>
      </c>
      <c r="X1303" t="s">
        <v>136</v>
      </c>
      <c r="Y1303" t="s">
        <v>42</v>
      </c>
      <c r="Z1303" t="s">
        <v>39</v>
      </c>
      <c r="AA1303">
        <v>20220000</v>
      </c>
      <c r="AD1303" t="s">
        <v>40</v>
      </c>
    </row>
    <row r="1304" spans="1:30">
      <c r="A1304">
        <f t="shared" si="60"/>
        <v>20220000</v>
      </c>
      <c r="B1304" t="str">
        <f t="shared" si="61"/>
        <v>Bexley93454Persons18+ yrs</v>
      </c>
      <c r="C1304" t="str">
        <f t="shared" si="62"/>
        <v>BexleySmoking prevalence in adults with a long term mental health condition (18+) - current smokers (GPPS)2022/23Persons18+ yrs</v>
      </c>
      <c r="D1304">
        <v>93454</v>
      </c>
      <c r="E1304" t="s">
        <v>207</v>
      </c>
      <c r="F1304" t="s">
        <v>30</v>
      </c>
      <c r="G1304" t="s">
        <v>31</v>
      </c>
      <c r="H1304" t="s">
        <v>97</v>
      </c>
      <c r="I1304" t="s">
        <v>98</v>
      </c>
      <c r="J1304" t="s">
        <v>34</v>
      </c>
      <c r="K1304" t="s">
        <v>35</v>
      </c>
      <c r="L1304" t="s">
        <v>135</v>
      </c>
      <c r="O1304" t="s">
        <v>54</v>
      </c>
      <c r="P1304">
        <v>23.84215</v>
      </c>
      <c r="Q1304">
        <v>18.52732</v>
      </c>
      <c r="R1304">
        <v>30.26258</v>
      </c>
      <c r="V1304">
        <v>257.67505</v>
      </c>
      <c r="X1304" t="s">
        <v>136</v>
      </c>
      <c r="Y1304" t="s">
        <v>42</v>
      </c>
      <c r="Z1304" t="s">
        <v>39</v>
      </c>
      <c r="AA1304">
        <v>20220000</v>
      </c>
      <c r="AD1304" t="s">
        <v>40</v>
      </c>
    </row>
    <row r="1305" spans="1:30">
      <c r="A1305">
        <f t="shared" si="60"/>
        <v>20220000</v>
      </c>
      <c r="B1305" t="str">
        <f t="shared" si="61"/>
        <v>Sutton93454Persons18+ yrs</v>
      </c>
      <c r="C1305" t="str">
        <f t="shared" si="62"/>
        <v>SuttonSmoking prevalence in adults with a long term mental health condition (18+) - current smokers (GPPS)2022/23Persons18+ yrs</v>
      </c>
      <c r="D1305">
        <v>93454</v>
      </c>
      <c r="E1305" t="s">
        <v>207</v>
      </c>
      <c r="F1305" t="s">
        <v>30</v>
      </c>
      <c r="G1305" t="s">
        <v>31</v>
      </c>
      <c r="H1305" t="s">
        <v>89</v>
      </c>
      <c r="I1305" t="s">
        <v>90</v>
      </c>
      <c r="J1305" t="s">
        <v>34</v>
      </c>
      <c r="K1305" t="s">
        <v>35</v>
      </c>
      <c r="L1305" t="s">
        <v>135</v>
      </c>
      <c r="O1305" t="s">
        <v>54</v>
      </c>
      <c r="P1305">
        <v>23.092089999999999</v>
      </c>
      <c r="Q1305">
        <v>17.98142</v>
      </c>
      <c r="R1305">
        <v>29.10726</v>
      </c>
      <c r="V1305">
        <v>253.22995</v>
      </c>
      <c r="X1305" t="s">
        <v>136</v>
      </c>
      <c r="Y1305" t="s">
        <v>42</v>
      </c>
      <c r="Z1305" t="s">
        <v>39</v>
      </c>
      <c r="AA1305">
        <v>20220000</v>
      </c>
      <c r="AD1305" t="s">
        <v>40</v>
      </c>
    </row>
    <row r="1306" spans="1:30">
      <c r="A1306">
        <f t="shared" si="60"/>
        <v>20220000</v>
      </c>
      <c r="B1306" t="str">
        <f t="shared" si="61"/>
        <v>Hounslow93454Persons18+ yrs</v>
      </c>
      <c r="C1306" t="str">
        <f t="shared" si="62"/>
        <v>HounslowSmoking prevalence in adults with a long term mental health condition (18+) - current smokers (GPPS)2022/23Persons18+ yrs</v>
      </c>
      <c r="D1306">
        <v>93454</v>
      </c>
      <c r="E1306" t="s">
        <v>207</v>
      </c>
      <c r="F1306" t="s">
        <v>30</v>
      </c>
      <c r="G1306" t="s">
        <v>31</v>
      </c>
      <c r="H1306" t="s">
        <v>59</v>
      </c>
      <c r="I1306" t="s">
        <v>60</v>
      </c>
      <c r="J1306" t="s">
        <v>34</v>
      </c>
      <c r="K1306" t="s">
        <v>35</v>
      </c>
      <c r="L1306" t="s">
        <v>135</v>
      </c>
      <c r="O1306" t="s">
        <v>54</v>
      </c>
      <c r="P1306">
        <v>22.818210000000001</v>
      </c>
      <c r="Q1306">
        <v>18.845510000000001</v>
      </c>
      <c r="R1306">
        <v>27.440999999999999</v>
      </c>
      <c r="V1306">
        <v>284.58062000000001</v>
      </c>
      <c r="X1306" t="s">
        <v>136</v>
      </c>
      <c r="Y1306" t="s">
        <v>42</v>
      </c>
      <c r="Z1306" t="s">
        <v>39</v>
      </c>
      <c r="AA1306">
        <v>20220000</v>
      </c>
      <c r="AD1306" t="s">
        <v>40</v>
      </c>
    </row>
    <row r="1307" spans="1:30">
      <c r="A1307">
        <f t="shared" si="60"/>
        <v>20220000</v>
      </c>
      <c r="B1307" t="str">
        <f t="shared" si="61"/>
        <v>Barnet93454Persons18+ yrs</v>
      </c>
      <c r="C1307" t="str">
        <f t="shared" si="62"/>
        <v>BarnetSmoking prevalence in adults with a long term mental health condition (18+) - current smokers (GPPS)2022/23Persons18+ yrs</v>
      </c>
      <c r="D1307">
        <v>93454</v>
      </c>
      <c r="E1307" t="s">
        <v>207</v>
      </c>
      <c r="F1307" t="s">
        <v>30</v>
      </c>
      <c r="G1307" t="s">
        <v>31</v>
      </c>
      <c r="H1307" t="s">
        <v>93</v>
      </c>
      <c r="I1307" t="s">
        <v>94</v>
      </c>
      <c r="J1307" t="s">
        <v>34</v>
      </c>
      <c r="K1307" t="s">
        <v>35</v>
      </c>
      <c r="L1307" t="s">
        <v>135</v>
      </c>
      <c r="O1307" t="s">
        <v>54</v>
      </c>
      <c r="P1307">
        <v>22.805299999999999</v>
      </c>
      <c r="Q1307">
        <v>19.187840000000001</v>
      </c>
      <c r="R1307">
        <v>26.897819999999999</v>
      </c>
      <c r="V1307">
        <v>447.28926999999999</v>
      </c>
      <c r="X1307" t="s">
        <v>136</v>
      </c>
      <c r="Y1307" t="s">
        <v>42</v>
      </c>
      <c r="Z1307" t="s">
        <v>39</v>
      </c>
      <c r="AA1307">
        <v>20220000</v>
      </c>
      <c r="AD1307" t="s">
        <v>40</v>
      </c>
    </row>
    <row r="1308" spans="1:30">
      <c r="A1308">
        <f t="shared" si="60"/>
        <v>20220000</v>
      </c>
      <c r="B1308" t="str">
        <f t="shared" si="61"/>
        <v>Kensington and Chelsea93454Persons18+ yrs</v>
      </c>
      <c r="C1308" t="str">
        <f t="shared" si="62"/>
        <v>Kensington and ChelseaSmoking prevalence in adults with a long term mental health condition (18+) - current smokers (GPPS)2022/23Persons18+ yrs</v>
      </c>
      <c r="D1308">
        <v>93454</v>
      </c>
      <c r="E1308" t="s">
        <v>207</v>
      </c>
      <c r="F1308" t="s">
        <v>30</v>
      </c>
      <c r="G1308" t="s">
        <v>31</v>
      </c>
      <c r="H1308" t="s">
        <v>70</v>
      </c>
      <c r="I1308" t="s">
        <v>71</v>
      </c>
      <c r="J1308" t="s">
        <v>34</v>
      </c>
      <c r="K1308" t="s">
        <v>35</v>
      </c>
      <c r="L1308" t="s">
        <v>135</v>
      </c>
      <c r="O1308" t="s">
        <v>54</v>
      </c>
      <c r="P1308">
        <v>22.647629999999999</v>
      </c>
      <c r="Q1308">
        <v>17.552589999999999</v>
      </c>
      <c r="R1308">
        <v>28.45656</v>
      </c>
      <c r="V1308">
        <v>218.97132999999999</v>
      </c>
      <c r="X1308" t="s">
        <v>136</v>
      </c>
      <c r="Y1308" t="s">
        <v>42</v>
      </c>
      <c r="Z1308" t="s">
        <v>39</v>
      </c>
      <c r="AA1308">
        <v>20220000</v>
      </c>
      <c r="AD1308" t="s">
        <v>40</v>
      </c>
    </row>
    <row r="1309" spans="1:30">
      <c r="A1309">
        <f t="shared" si="60"/>
        <v>20220000</v>
      </c>
      <c r="B1309" t="str">
        <f t="shared" si="61"/>
        <v>Newham93454Persons18+ yrs</v>
      </c>
      <c r="C1309" t="str">
        <f t="shared" si="62"/>
        <v>NewhamSmoking prevalence in adults with a long term mental health condition (18+) - current smokers (GPPS)2022/23Persons18+ yrs</v>
      </c>
      <c r="D1309">
        <v>93454</v>
      </c>
      <c r="E1309" t="s">
        <v>207</v>
      </c>
      <c r="F1309" t="s">
        <v>30</v>
      </c>
      <c r="G1309" t="s">
        <v>31</v>
      </c>
      <c r="H1309" t="s">
        <v>122</v>
      </c>
      <c r="I1309" t="s">
        <v>123</v>
      </c>
      <c r="J1309" t="s">
        <v>34</v>
      </c>
      <c r="K1309" t="s">
        <v>35</v>
      </c>
      <c r="L1309" t="s">
        <v>135</v>
      </c>
      <c r="O1309" t="s">
        <v>54</v>
      </c>
      <c r="P1309">
        <v>22.56101</v>
      </c>
      <c r="Q1309">
        <v>18.507090000000002</v>
      </c>
      <c r="R1309">
        <v>27.302060000000001</v>
      </c>
      <c r="V1309">
        <v>441.18966</v>
      </c>
      <c r="X1309" t="s">
        <v>136</v>
      </c>
      <c r="Y1309" t="s">
        <v>42</v>
      </c>
      <c r="Z1309" t="s">
        <v>39</v>
      </c>
      <c r="AA1309">
        <v>20220000</v>
      </c>
      <c r="AD1309" t="s">
        <v>40</v>
      </c>
    </row>
    <row r="1310" spans="1:30">
      <c r="A1310">
        <f t="shared" si="60"/>
        <v>20220000</v>
      </c>
      <c r="B1310" t="str">
        <f t="shared" si="61"/>
        <v>Barking and Dagenham93454Persons18+ yrs</v>
      </c>
      <c r="C1310" t="str">
        <f t="shared" si="62"/>
        <v>Barking and DagenhamSmoking prevalence in adults with a long term mental health condition (18+) - current smokers (GPPS)2022/23Persons18+ yrs</v>
      </c>
      <c r="D1310">
        <v>93454</v>
      </c>
      <c r="E1310" t="s">
        <v>207</v>
      </c>
      <c r="F1310" t="s">
        <v>30</v>
      </c>
      <c r="G1310" t="s">
        <v>31</v>
      </c>
      <c r="H1310" t="s">
        <v>106</v>
      </c>
      <c r="I1310" t="s">
        <v>107</v>
      </c>
      <c r="J1310" t="s">
        <v>34</v>
      </c>
      <c r="K1310" t="s">
        <v>35</v>
      </c>
      <c r="L1310" t="s">
        <v>135</v>
      </c>
      <c r="O1310" t="s">
        <v>54</v>
      </c>
      <c r="P1310">
        <v>22.509650000000001</v>
      </c>
      <c r="Q1310">
        <v>18.088439999999999</v>
      </c>
      <c r="R1310">
        <v>27.69397</v>
      </c>
      <c r="V1310">
        <v>257.72716000000003</v>
      </c>
      <c r="X1310" t="s">
        <v>136</v>
      </c>
      <c r="Y1310" t="s">
        <v>42</v>
      </c>
      <c r="Z1310" t="s">
        <v>39</v>
      </c>
      <c r="AA1310">
        <v>20220000</v>
      </c>
      <c r="AD1310" t="s">
        <v>40</v>
      </c>
    </row>
    <row r="1311" spans="1:30">
      <c r="A1311">
        <f t="shared" si="60"/>
        <v>20220000</v>
      </c>
      <c r="B1311" t="str">
        <f t="shared" si="61"/>
        <v>Wandsworth93454Persons18+ yrs</v>
      </c>
      <c r="C1311" t="str">
        <f t="shared" si="62"/>
        <v>WandsworthSmoking prevalence in adults with a long term mental health condition (18+) - current smokers (GPPS)2022/23Persons18+ yrs</v>
      </c>
      <c r="D1311">
        <v>93454</v>
      </c>
      <c r="E1311" t="s">
        <v>207</v>
      </c>
      <c r="F1311" t="s">
        <v>30</v>
      </c>
      <c r="G1311" t="s">
        <v>31</v>
      </c>
      <c r="H1311" t="s">
        <v>76</v>
      </c>
      <c r="I1311" t="s">
        <v>77</v>
      </c>
      <c r="J1311" t="s">
        <v>34</v>
      </c>
      <c r="K1311" t="s">
        <v>35</v>
      </c>
      <c r="L1311" t="s">
        <v>135</v>
      </c>
      <c r="O1311" t="s">
        <v>54</v>
      </c>
      <c r="P1311">
        <v>22.328579999999999</v>
      </c>
      <c r="Q1311">
        <v>18.22186</v>
      </c>
      <c r="R1311">
        <v>27.08344</v>
      </c>
      <c r="V1311">
        <v>471.65856000000002</v>
      </c>
      <c r="X1311" t="s">
        <v>136</v>
      </c>
      <c r="Y1311" t="s">
        <v>42</v>
      </c>
      <c r="Z1311" t="s">
        <v>39</v>
      </c>
      <c r="AA1311">
        <v>20220000</v>
      </c>
      <c r="AD1311" t="s">
        <v>40</v>
      </c>
    </row>
    <row r="1312" spans="1:30">
      <c r="A1312">
        <f t="shared" si="60"/>
        <v>20220000</v>
      </c>
      <c r="B1312" t="str">
        <f t="shared" si="61"/>
        <v>Richmond93454Persons18+ yrs</v>
      </c>
      <c r="C1312" t="str">
        <f t="shared" si="62"/>
        <v>RichmondSmoking prevalence in adults with a long term mental health condition (18+) - current smokers (GPPS)2022/23Persons18+ yrs</v>
      </c>
      <c r="D1312">
        <v>93454</v>
      </c>
      <c r="E1312" t="s">
        <v>207</v>
      </c>
      <c r="F1312" t="s">
        <v>30</v>
      </c>
      <c r="G1312" t="s">
        <v>31</v>
      </c>
      <c r="H1312" t="s">
        <v>32</v>
      </c>
      <c r="I1312" t="s">
        <v>33</v>
      </c>
      <c r="J1312" t="s">
        <v>34</v>
      </c>
      <c r="K1312" t="s">
        <v>35</v>
      </c>
      <c r="L1312" t="s">
        <v>135</v>
      </c>
      <c r="O1312" t="s">
        <v>54</v>
      </c>
      <c r="P1312">
        <v>21.990020000000001</v>
      </c>
      <c r="Q1312">
        <v>16.827400000000001</v>
      </c>
      <c r="R1312">
        <v>28.40418</v>
      </c>
      <c r="V1312">
        <v>192.76276999999999</v>
      </c>
      <c r="X1312" t="s">
        <v>136</v>
      </c>
      <c r="Y1312" t="s">
        <v>42</v>
      </c>
      <c r="Z1312" t="s">
        <v>39</v>
      </c>
      <c r="AA1312">
        <v>20220000</v>
      </c>
      <c r="AD1312" t="s">
        <v>40</v>
      </c>
    </row>
    <row r="1313" spans="1:30">
      <c r="A1313">
        <f t="shared" si="60"/>
        <v>20220000</v>
      </c>
      <c r="B1313" t="str">
        <f t="shared" si="61"/>
        <v>Bromley93454Persons18+ yrs</v>
      </c>
      <c r="C1313" t="str">
        <f t="shared" si="62"/>
        <v>BromleySmoking prevalence in adults with a long term mental health condition (18+) - current smokers (GPPS)2022/23Persons18+ yrs</v>
      </c>
      <c r="D1313">
        <v>93454</v>
      </c>
      <c r="E1313" t="s">
        <v>207</v>
      </c>
      <c r="F1313" t="s">
        <v>30</v>
      </c>
      <c r="G1313" t="s">
        <v>31</v>
      </c>
      <c r="H1313" t="s">
        <v>78</v>
      </c>
      <c r="I1313" t="s">
        <v>79</v>
      </c>
      <c r="J1313" t="s">
        <v>34</v>
      </c>
      <c r="K1313" t="s">
        <v>35</v>
      </c>
      <c r="L1313" t="s">
        <v>135</v>
      </c>
      <c r="O1313" t="s">
        <v>54</v>
      </c>
      <c r="P1313">
        <v>17.504560000000001</v>
      </c>
      <c r="Q1313">
        <v>13.89697</v>
      </c>
      <c r="R1313">
        <v>21.76905</v>
      </c>
      <c r="V1313">
        <v>407.43425999999999</v>
      </c>
      <c r="X1313" t="s">
        <v>136</v>
      </c>
      <c r="Y1313" t="s">
        <v>38</v>
      </c>
      <c r="Z1313" t="s">
        <v>39</v>
      </c>
      <c r="AA1313">
        <v>20220000</v>
      </c>
      <c r="AD1313" t="s">
        <v>40</v>
      </c>
    </row>
    <row r="1314" spans="1:30">
      <c r="A1314">
        <f t="shared" si="60"/>
        <v>20150000</v>
      </c>
      <c r="B1314" t="str">
        <f t="shared" si="61"/>
        <v>Richmond93881Persons18+ yrs</v>
      </c>
      <c r="C1314" t="str">
        <f t="shared" si="62"/>
        <v>RichmondObesity prevalence in adults2015/16Persons18+ yrs</v>
      </c>
      <c r="D1314">
        <v>93881</v>
      </c>
      <c r="E1314" t="s">
        <v>208</v>
      </c>
      <c r="F1314" t="s">
        <v>30</v>
      </c>
      <c r="G1314" t="s">
        <v>31</v>
      </c>
      <c r="H1314" t="s">
        <v>32</v>
      </c>
      <c r="I1314" t="s">
        <v>33</v>
      </c>
      <c r="J1314" t="s">
        <v>34</v>
      </c>
      <c r="K1314" t="s">
        <v>35</v>
      </c>
      <c r="L1314" t="s">
        <v>135</v>
      </c>
      <c r="O1314" t="s">
        <v>46</v>
      </c>
      <c r="P1314">
        <v>14.49</v>
      </c>
      <c r="Q1314">
        <v>11.383929999999999</v>
      </c>
      <c r="R1314">
        <v>17.857140000000001</v>
      </c>
      <c r="S1314">
        <v>9.5982099999999999</v>
      </c>
      <c r="T1314">
        <v>19.866070000000001</v>
      </c>
      <c r="V1314">
        <v>448</v>
      </c>
      <c r="Y1314" t="s">
        <v>38</v>
      </c>
      <c r="Z1314" t="s">
        <v>39</v>
      </c>
      <c r="AA1314">
        <v>20150000</v>
      </c>
      <c r="AD1314" t="s">
        <v>40</v>
      </c>
    </row>
    <row r="1315" spans="1:30">
      <c r="A1315">
        <f t="shared" si="60"/>
        <v>20160000</v>
      </c>
      <c r="B1315" t="str">
        <f t="shared" si="61"/>
        <v>Richmond93881Persons18+ yrs</v>
      </c>
      <c r="C1315" t="str">
        <f t="shared" si="62"/>
        <v>RichmondObesity prevalence in adults2016/17Persons18+ yrs</v>
      </c>
      <c r="D1315">
        <v>93881</v>
      </c>
      <c r="E1315" t="s">
        <v>208</v>
      </c>
      <c r="F1315" t="s">
        <v>30</v>
      </c>
      <c r="G1315" t="s">
        <v>31</v>
      </c>
      <c r="H1315" t="s">
        <v>32</v>
      </c>
      <c r="I1315" t="s">
        <v>33</v>
      </c>
      <c r="J1315" t="s">
        <v>34</v>
      </c>
      <c r="K1315" t="s">
        <v>35</v>
      </c>
      <c r="L1315" t="s">
        <v>135</v>
      </c>
      <c r="O1315" t="s">
        <v>47</v>
      </c>
      <c r="P1315">
        <v>11.34</v>
      </c>
      <c r="Q1315">
        <v>8.5648099999999996</v>
      </c>
      <c r="R1315">
        <v>14.351850000000001</v>
      </c>
      <c r="S1315">
        <v>6.94421</v>
      </c>
      <c r="T1315">
        <v>16.203700000000001</v>
      </c>
      <c r="V1315">
        <v>432</v>
      </c>
      <c r="Y1315" t="s">
        <v>38</v>
      </c>
      <c r="Z1315" t="s">
        <v>39</v>
      </c>
      <c r="AA1315">
        <v>20160000</v>
      </c>
      <c r="AD1315" t="s">
        <v>40</v>
      </c>
    </row>
    <row r="1316" spans="1:30">
      <c r="A1316">
        <f t="shared" si="60"/>
        <v>20170000</v>
      </c>
      <c r="B1316" t="str">
        <f t="shared" si="61"/>
        <v>Richmond93881Persons18+ yrs</v>
      </c>
      <c r="C1316" t="str">
        <f t="shared" si="62"/>
        <v>RichmondObesity prevalence in adults2017/18Persons18+ yrs</v>
      </c>
      <c r="D1316">
        <v>93881</v>
      </c>
      <c r="E1316" t="s">
        <v>208</v>
      </c>
      <c r="F1316" t="s">
        <v>30</v>
      </c>
      <c r="G1316" t="s">
        <v>31</v>
      </c>
      <c r="H1316" t="s">
        <v>32</v>
      </c>
      <c r="I1316" t="s">
        <v>33</v>
      </c>
      <c r="J1316" t="s">
        <v>34</v>
      </c>
      <c r="K1316" t="s">
        <v>35</v>
      </c>
      <c r="L1316" t="s">
        <v>135</v>
      </c>
      <c r="O1316" t="s">
        <v>48</v>
      </c>
      <c r="P1316">
        <v>13.29</v>
      </c>
      <c r="Q1316">
        <v>10.117649999999999</v>
      </c>
      <c r="R1316">
        <v>16.470590000000001</v>
      </c>
      <c r="S1316">
        <v>8.4703499999999998</v>
      </c>
      <c r="T1316">
        <v>18.588239999999999</v>
      </c>
      <c r="V1316">
        <v>425</v>
      </c>
      <c r="Y1316" t="s">
        <v>38</v>
      </c>
      <c r="Z1316" t="s">
        <v>39</v>
      </c>
      <c r="AA1316">
        <v>20170000</v>
      </c>
      <c r="AD1316" t="s">
        <v>40</v>
      </c>
    </row>
    <row r="1317" spans="1:30">
      <c r="A1317">
        <f t="shared" si="60"/>
        <v>20180000</v>
      </c>
      <c r="B1317" t="str">
        <f t="shared" si="61"/>
        <v>Richmond93881Persons18+ yrs</v>
      </c>
      <c r="C1317" t="str">
        <f t="shared" si="62"/>
        <v>RichmondObesity prevalence in adults2018/19Persons18+ yrs</v>
      </c>
      <c r="D1317">
        <v>93881</v>
      </c>
      <c r="E1317" t="s">
        <v>208</v>
      </c>
      <c r="F1317" t="s">
        <v>30</v>
      </c>
      <c r="G1317" t="s">
        <v>31</v>
      </c>
      <c r="H1317" t="s">
        <v>32</v>
      </c>
      <c r="I1317" t="s">
        <v>33</v>
      </c>
      <c r="J1317" t="s">
        <v>34</v>
      </c>
      <c r="K1317" t="s">
        <v>35</v>
      </c>
      <c r="L1317" t="s">
        <v>135</v>
      </c>
      <c r="O1317" t="s">
        <v>50</v>
      </c>
      <c r="P1317">
        <v>12.48</v>
      </c>
      <c r="Q1317">
        <v>9.6412600000000008</v>
      </c>
      <c r="R1317">
        <v>15.695069999999999</v>
      </c>
      <c r="S1317">
        <v>8.0717499999999998</v>
      </c>
      <c r="T1317">
        <v>17.488790000000002</v>
      </c>
      <c r="V1317">
        <v>446</v>
      </c>
      <c r="Y1317" t="s">
        <v>38</v>
      </c>
      <c r="Z1317" t="s">
        <v>39</v>
      </c>
      <c r="AA1317">
        <v>20180000</v>
      </c>
      <c r="AD1317" t="s">
        <v>40</v>
      </c>
    </row>
    <row r="1318" spans="1:30">
      <c r="A1318">
        <f t="shared" si="60"/>
        <v>20190000</v>
      </c>
      <c r="B1318" t="str">
        <f t="shared" si="61"/>
        <v>Richmond93881Persons18+ yrs</v>
      </c>
      <c r="C1318" t="str">
        <f t="shared" si="62"/>
        <v>RichmondObesity prevalence in adults2019/20Persons18+ yrs</v>
      </c>
      <c r="D1318">
        <v>93881</v>
      </c>
      <c r="E1318" t="s">
        <v>208</v>
      </c>
      <c r="F1318" t="s">
        <v>30</v>
      </c>
      <c r="G1318" t="s">
        <v>31</v>
      </c>
      <c r="H1318" t="s">
        <v>32</v>
      </c>
      <c r="I1318" t="s">
        <v>33</v>
      </c>
      <c r="J1318" t="s">
        <v>34</v>
      </c>
      <c r="K1318" t="s">
        <v>35</v>
      </c>
      <c r="L1318" t="s">
        <v>135</v>
      </c>
      <c r="O1318" t="s">
        <v>51</v>
      </c>
      <c r="P1318">
        <v>13.88</v>
      </c>
      <c r="Q1318">
        <v>10.84599</v>
      </c>
      <c r="R1318">
        <v>17.136659999999999</v>
      </c>
      <c r="S1318">
        <v>9.1106300000000005</v>
      </c>
      <c r="T1318">
        <v>19.088940000000001</v>
      </c>
      <c r="V1318">
        <v>461</v>
      </c>
      <c r="Y1318" t="s">
        <v>38</v>
      </c>
      <c r="Z1318" t="s">
        <v>39</v>
      </c>
      <c r="AA1318">
        <v>20190000</v>
      </c>
      <c r="AD1318" t="s">
        <v>40</v>
      </c>
    </row>
    <row r="1319" spans="1:30">
      <c r="A1319">
        <f t="shared" si="60"/>
        <v>20200000</v>
      </c>
      <c r="B1319" t="str">
        <f t="shared" si="61"/>
        <v>Richmond93881Persons18+ yrs</v>
      </c>
      <c r="C1319" t="str">
        <f t="shared" si="62"/>
        <v>RichmondObesity prevalence in adults2020/21Persons18+ yrs</v>
      </c>
      <c r="D1319">
        <v>93881</v>
      </c>
      <c r="E1319" t="s">
        <v>208</v>
      </c>
      <c r="F1319" t="s">
        <v>30</v>
      </c>
      <c r="G1319" t="s">
        <v>31</v>
      </c>
      <c r="H1319" t="s">
        <v>32</v>
      </c>
      <c r="I1319" t="s">
        <v>33</v>
      </c>
      <c r="J1319" t="s">
        <v>34</v>
      </c>
      <c r="K1319" t="s">
        <v>35</v>
      </c>
      <c r="L1319" t="s">
        <v>135</v>
      </c>
      <c r="O1319" t="s">
        <v>52</v>
      </c>
      <c r="P1319">
        <v>10.88</v>
      </c>
      <c r="Q1319">
        <v>7.9812200000000004</v>
      </c>
      <c r="R1319">
        <v>14.08451</v>
      </c>
      <c r="S1319">
        <v>6.3380299999999998</v>
      </c>
      <c r="T1319">
        <v>15.7277</v>
      </c>
      <c r="V1319">
        <v>426</v>
      </c>
      <c r="Y1319" t="s">
        <v>38</v>
      </c>
      <c r="Z1319" t="s">
        <v>39</v>
      </c>
      <c r="AA1319">
        <v>20200000</v>
      </c>
      <c r="AD1319" t="s">
        <v>40</v>
      </c>
    </row>
    <row r="1320" spans="1:30">
      <c r="A1320">
        <f t="shared" si="60"/>
        <v>20210000</v>
      </c>
      <c r="B1320" t="str">
        <f t="shared" si="61"/>
        <v>Richmond93881Persons18+ yrs</v>
      </c>
      <c r="C1320" t="str">
        <f t="shared" si="62"/>
        <v>RichmondObesity prevalence in adults2021/22Persons18+ yrs</v>
      </c>
      <c r="D1320">
        <v>93881</v>
      </c>
      <c r="E1320" t="s">
        <v>208</v>
      </c>
      <c r="F1320" t="s">
        <v>30</v>
      </c>
      <c r="G1320" t="s">
        <v>31</v>
      </c>
      <c r="H1320" t="s">
        <v>32</v>
      </c>
      <c r="I1320" t="s">
        <v>33</v>
      </c>
      <c r="J1320" t="s">
        <v>34</v>
      </c>
      <c r="K1320" t="s">
        <v>35</v>
      </c>
      <c r="L1320" t="s">
        <v>135</v>
      </c>
      <c r="O1320" t="s">
        <v>53</v>
      </c>
      <c r="P1320">
        <v>15.04</v>
      </c>
      <c r="Q1320">
        <v>11.5869</v>
      </c>
      <c r="R1320">
        <v>18.639800000000001</v>
      </c>
      <c r="S1320">
        <v>9.8236799999999995</v>
      </c>
      <c r="T1320">
        <v>20.654910000000001</v>
      </c>
      <c r="V1320">
        <v>397</v>
      </c>
      <c r="Y1320" t="s">
        <v>38</v>
      </c>
      <c r="Z1320" t="s">
        <v>39</v>
      </c>
      <c r="AA1320">
        <v>20210000</v>
      </c>
      <c r="AD1320" t="s">
        <v>40</v>
      </c>
    </row>
    <row r="1321" spans="1:30">
      <c r="A1321">
        <f t="shared" si="60"/>
        <v>20150000</v>
      </c>
      <c r="B1321" t="str">
        <f t="shared" si="61"/>
        <v>England93881Persons18+ yrs</v>
      </c>
      <c r="C1321" t="str">
        <f t="shared" si="62"/>
        <v>EnglandObesity prevalence in adults2015/16Persons18+ yrs</v>
      </c>
      <c r="D1321">
        <v>93881</v>
      </c>
      <c r="E1321" t="s">
        <v>208</v>
      </c>
      <c r="F1321" t="s">
        <v>30</v>
      </c>
      <c r="G1321" t="s">
        <v>31</v>
      </c>
      <c r="H1321" t="s">
        <v>30</v>
      </c>
      <c r="I1321" t="s">
        <v>31</v>
      </c>
      <c r="J1321" t="s">
        <v>31</v>
      </c>
      <c r="K1321" t="s">
        <v>35</v>
      </c>
      <c r="L1321" t="s">
        <v>135</v>
      </c>
      <c r="O1321" t="s">
        <v>46</v>
      </c>
      <c r="P1321">
        <v>22.63</v>
      </c>
      <c r="Q1321">
        <v>22.42869</v>
      </c>
      <c r="R1321">
        <v>22.829219999999999</v>
      </c>
      <c r="S1321">
        <v>22.338830000000002</v>
      </c>
      <c r="T1321">
        <v>22.947859999999999</v>
      </c>
      <c r="V1321">
        <v>170273</v>
      </c>
      <c r="Y1321" t="s">
        <v>42</v>
      </c>
      <c r="Z1321" t="s">
        <v>39</v>
      </c>
      <c r="AA1321">
        <v>20150000</v>
      </c>
      <c r="AD1321" t="s">
        <v>40</v>
      </c>
    </row>
    <row r="1322" spans="1:30">
      <c r="A1322">
        <f t="shared" si="60"/>
        <v>20160000</v>
      </c>
      <c r="B1322" t="str">
        <f t="shared" si="61"/>
        <v>England93881Persons18+ yrs</v>
      </c>
      <c r="C1322" t="str">
        <f t="shared" si="62"/>
        <v>EnglandObesity prevalence in adults2016/17Persons18+ yrs</v>
      </c>
      <c r="D1322">
        <v>93881</v>
      </c>
      <c r="E1322" t="s">
        <v>208</v>
      </c>
      <c r="F1322" t="s">
        <v>30</v>
      </c>
      <c r="G1322" t="s">
        <v>31</v>
      </c>
      <c r="H1322" t="s">
        <v>30</v>
      </c>
      <c r="I1322" t="s">
        <v>31</v>
      </c>
      <c r="J1322" t="s">
        <v>31</v>
      </c>
      <c r="K1322" t="s">
        <v>35</v>
      </c>
      <c r="L1322" t="s">
        <v>135</v>
      </c>
      <c r="O1322" t="s">
        <v>47</v>
      </c>
      <c r="P1322">
        <v>23.13</v>
      </c>
      <c r="Q1322">
        <v>22.9254</v>
      </c>
      <c r="R1322">
        <v>23.332129999999999</v>
      </c>
      <c r="S1322">
        <v>22.808679999999999</v>
      </c>
      <c r="T1322">
        <v>23.445219999999999</v>
      </c>
      <c r="V1322">
        <v>166213</v>
      </c>
      <c r="Y1322" t="s">
        <v>42</v>
      </c>
      <c r="Z1322" t="s">
        <v>39</v>
      </c>
      <c r="AA1322">
        <v>20160000</v>
      </c>
      <c r="AD1322" t="s">
        <v>40</v>
      </c>
    </row>
    <row r="1323" spans="1:30">
      <c r="A1323">
        <f t="shared" si="60"/>
        <v>20170000</v>
      </c>
      <c r="B1323" t="str">
        <f t="shared" si="61"/>
        <v>England93881Persons18+ yrs</v>
      </c>
      <c r="C1323" t="str">
        <f t="shared" si="62"/>
        <v>EnglandObesity prevalence in adults2017/18Persons18+ yrs</v>
      </c>
      <c r="D1323">
        <v>93881</v>
      </c>
      <c r="E1323" t="s">
        <v>208</v>
      </c>
      <c r="F1323" t="s">
        <v>30</v>
      </c>
      <c r="G1323" t="s">
        <v>31</v>
      </c>
      <c r="H1323" t="s">
        <v>30</v>
      </c>
      <c r="I1323" t="s">
        <v>31</v>
      </c>
      <c r="J1323" t="s">
        <v>31</v>
      </c>
      <c r="K1323" t="s">
        <v>35</v>
      </c>
      <c r="L1323" t="s">
        <v>135</v>
      </c>
      <c r="O1323" t="s">
        <v>48</v>
      </c>
      <c r="P1323">
        <v>23.1</v>
      </c>
      <c r="Q1323">
        <v>22.886790000000001</v>
      </c>
      <c r="R1323">
        <v>23.31204</v>
      </c>
      <c r="S1323">
        <v>22.759550000000001</v>
      </c>
      <c r="T1323">
        <v>23.429400000000001</v>
      </c>
      <c r="V1323">
        <v>151677</v>
      </c>
      <c r="Y1323" t="s">
        <v>42</v>
      </c>
      <c r="Z1323" t="s">
        <v>39</v>
      </c>
      <c r="AA1323">
        <v>20170000</v>
      </c>
      <c r="AD1323" t="s">
        <v>40</v>
      </c>
    </row>
    <row r="1324" spans="1:30">
      <c r="A1324">
        <f t="shared" si="60"/>
        <v>20180000</v>
      </c>
      <c r="B1324" t="str">
        <f t="shared" si="61"/>
        <v>England93881Persons18+ yrs</v>
      </c>
      <c r="C1324" t="str">
        <f t="shared" si="62"/>
        <v>EnglandObesity prevalence in adults2018/19Persons18+ yrs</v>
      </c>
      <c r="D1324">
        <v>93881</v>
      </c>
      <c r="E1324" t="s">
        <v>208</v>
      </c>
      <c r="F1324" t="s">
        <v>30</v>
      </c>
      <c r="G1324" t="s">
        <v>31</v>
      </c>
      <c r="H1324" t="s">
        <v>30</v>
      </c>
      <c r="I1324" t="s">
        <v>31</v>
      </c>
      <c r="J1324" t="s">
        <v>31</v>
      </c>
      <c r="K1324" t="s">
        <v>35</v>
      </c>
      <c r="L1324" t="s">
        <v>135</v>
      </c>
      <c r="O1324" t="s">
        <v>50</v>
      </c>
      <c r="P1324">
        <v>23.5</v>
      </c>
      <c r="Q1324">
        <v>23.292840000000002</v>
      </c>
      <c r="R1324">
        <v>23.712109999999999</v>
      </c>
      <c r="S1324">
        <v>23.17323</v>
      </c>
      <c r="T1324">
        <v>23.832370000000001</v>
      </c>
      <c r="V1324">
        <v>153837</v>
      </c>
      <c r="Y1324" t="s">
        <v>42</v>
      </c>
      <c r="Z1324" t="s">
        <v>39</v>
      </c>
      <c r="AA1324">
        <v>20180000</v>
      </c>
      <c r="AD1324" t="s">
        <v>40</v>
      </c>
    </row>
    <row r="1325" spans="1:30">
      <c r="A1325">
        <f t="shared" si="60"/>
        <v>20190000</v>
      </c>
      <c r="B1325" t="str">
        <f t="shared" si="61"/>
        <v>England93881Persons18+ yrs</v>
      </c>
      <c r="C1325" t="str">
        <f t="shared" si="62"/>
        <v>EnglandObesity prevalence in adults2019/20Persons18+ yrs</v>
      </c>
      <c r="D1325">
        <v>93881</v>
      </c>
      <c r="E1325" t="s">
        <v>208</v>
      </c>
      <c r="F1325" t="s">
        <v>30</v>
      </c>
      <c r="G1325" t="s">
        <v>31</v>
      </c>
      <c r="H1325" t="s">
        <v>30</v>
      </c>
      <c r="I1325" t="s">
        <v>31</v>
      </c>
      <c r="J1325" t="s">
        <v>31</v>
      </c>
      <c r="K1325" t="s">
        <v>35</v>
      </c>
      <c r="L1325" t="s">
        <v>135</v>
      </c>
      <c r="O1325" t="s">
        <v>51</v>
      </c>
      <c r="P1325">
        <v>24.36</v>
      </c>
      <c r="Q1325">
        <v>24.137650000000001</v>
      </c>
      <c r="R1325">
        <v>24.573180000000001</v>
      </c>
      <c r="S1325">
        <v>24.031279999999999</v>
      </c>
      <c r="T1325">
        <v>24.723700000000001</v>
      </c>
      <c r="V1325">
        <v>149476</v>
      </c>
      <c r="Y1325" t="s">
        <v>42</v>
      </c>
      <c r="Z1325" t="s">
        <v>39</v>
      </c>
      <c r="AA1325">
        <v>20190000</v>
      </c>
      <c r="AD1325" t="s">
        <v>40</v>
      </c>
    </row>
    <row r="1326" spans="1:30">
      <c r="A1326">
        <f t="shared" si="60"/>
        <v>20200000</v>
      </c>
      <c r="B1326" t="str">
        <f t="shared" si="61"/>
        <v>England93881Persons18+ yrs</v>
      </c>
      <c r="C1326" t="str">
        <f t="shared" si="62"/>
        <v>EnglandObesity prevalence in adults2020/21Persons18+ yrs</v>
      </c>
      <c r="D1326">
        <v>93881</v>
      </c>
      <c r="E1326" t="s">
        <v>208</v>
      </c>
      <c r="F1326" t="s">
        <v>30</v>
      </c>
      <c r="G1326" t="s">
        <v>31</v>
      </c>
      <c r="H1326" t="s">
        <v>30</v>
      </c>
      <c r="I1326" t="s">
        <v>31</v>
      </c>
      <c r="J1326" t="s">
        <v>31</v>
      </c>
      <c r="K1326" t="s">
        <v>35</v>
      </c>
      <c r="L1326" t="s">
        <v>135</v>
      </c>
      <c r="O1326" t="s">
        <v>52</v>
      </c>
      <c r="P1326">
        <v>25.21</v>
      </c>
      <c r="Q1326">
        <v>24.99072</v>
      </c>
      <c r="R1326">
        <v>25.423660000000002</v>
      </c>
      <c r="S1326">
        <v>24.883870000000002</v>
      </c>
      <c r="T1326">
        <v>25.560790000000001</v>
      </c>
      <c r="V1326">
        <v>148763</v>
      </c>
      <c r="Y1326" t="s">
        <v>42</v>
      </c>
      <c r="Z1326" t="s">
        <v>39</v>
      </c>
      <c r="AA1326">
        <v>20200000</v>
      </c>
      <c r="AD1326" t="s">
        <v>40</v>
      </c>
    </row>
    <row r="1327" spans="1:30">
      <c r="A1327">
        <f t="shared" si="60"/>
        <v>20210000</v>
      </c>
      <c r="B1327" t="str">
        <f t="shared" si="61"/>
        <v>England93881Persons18+ yrs</v>
      </c>
      <c r="C1327" t="str">
        <f t="shared" si="62"/>
        <v>EnglandObesity prevalence in adults2021/22Persons18+ yrs</v>
      </c>
      <c r="D1327">
        <v>93881</v>
      </c>
      <c r="E1327" t="s">
        <v>208</v>
      </c>
      <c r="F1327" t="s">
        <v>30</v>
      </c>
      <c r="G1327" t="s">
        <v>31</v>
      </c>
      <c r="H1327" t="s">
        <v>30</v>
      </c>
      <c r="I1327" t="s">
        <v>31</v>
      </c>
      <c r="J1327" t="s">
        <v>31</v>
      </c>
      <c r="K1327" t="s">
        <v>35</v>
      </c>
      <c r="L1327" t="s">
        <v>135</v>
      </c>
      <c r="O1327" t="s">
        <v>53</v>
      </c>
      <c r="P1327">
        <v>25.93</v>
      </c>
      <c r="Q1327">
        <v>25.700060000000001</v>
      </c>
      <c r="R1327">
        <v>26.15701</v>
      </c>
      <c r="S1327">
        <v>25.555</v>
      </c>
      <c r="T1327">
        <v>26.293209999999998</v>
      </c>
      <c r="V1327">
        <v>146844</v>
      </c>
      <c r="Y1327" t="s">
        <v>42</v>
      </c>
      <c r="Z1327" t="s">
        <v>39</v>
      </c>
      <c r="AA1327">
        <v>20210000</v>
      </c>
      <c r="AD1327" t="s">
        <v>40</v>
      </c>
    </row>
    <row r="1328" spans="1:30">
      <c r="A1328">
        <f t="shared" si="60"/>
        <v>20220000</v>
      </c>
      <c r="B1328" t="str">
        <f t="shared" si="61"/>
        <v>England93881Persons18+ yrs</v>
      </c>
      <c r="C1328" t="str">
        <f t="shared" si="62"/>
        <v>EnglandObesity prevalence in adults2022/23Persons18+ yrs</v>
      </c>
      <c r="D1328">
        <v>93881</v>
      </c>
      <c r="E1328" t="s">
        <v>208</v>
      </c>
      <c r="F1328" t="s">
        <v>30</v>
      </c>
      <c r="G1328" t="s">
        <v>31</v>
      </c>
      <c r="H1328" t="s">
        <v>30</v>
      </c>
      <c r="I1328" t="s">
        <v>31</v>
      </c>
      <c r="J1328" t="s">
        <v>31</v>
      </c>
      <c r="K1328" t="s">
        <v>35</v>
      </c>
      <c r="L1328" t="s">
        <v>135</v>
      </c>
      <c r="O1328" t="s">
        <v>54</v>
      </c>
      <c r="P1328">
        <v>26.24</v>
      </c>
      <c r="Q1328">
        <v>26.012540000000001</v>
      </c>
      <c r="R1328">
        <v>26.469429999999999</v>
      </c>
      <c r="S1328">
        <v>25.880120000000002</v>
      </c>
      <c r="T1328">
        <v>26.599070000000001</v>
      </c>
      <c r="V1328">
        <v>142708</v>
      </c>
      <c r="X1328" t="s">
        <v>136</v>
      </c>
      <c r="Y1328" t="s">
        <v>42</v>
      </c>
      <c r="Z1328" t="s">
        <v>39</v>
      </c>
      <c r="AA1328">
        <v>20220000</v>
      </c>
      <c r="AD1328" t="s">
        <v>40</v>
      </c>
    </row>
    <row r="1329" spans="1:30">
      <c r="A1329">
        <f t="shared" si="60"/>
        <v>20150000</v>
      </c>
      <c r="B1329" t="str">
        <f t="shared" si="61"/>
        <v>London93881Persons18+ yrs</v>
      </c>
      <c r="C1329" t="str">
        <f t="shared" si="62"/>
        <v>LondonObesity prevalence in adults2015/16Persons18+ yrs</v>
      </c>
      <c r="D1329">
        <v>93881</v>
      </c>
      <c r="E1329" t="s">
        <v>208</v>
      </c>
      <c r="F1329" t="s">
        <v>30</v>
      </c>
      <c r="G1329" t="s">
        <v>31</v>
      </c>
      <c r="H1329" t="s">
        <v>56</v>
      </c>
      <c r="I1329" t="s">
        <v>57</v>
      </c>
      <c r="J1329" t="s">
        <v>58</v>
      </c>
      <c r="K1329" t="s">
        <v>35</v>
      </c>
      <c r="L1329" t="s">
        <v>135</v>
      </c>
      <c r="O1329" t="s">
        <v>46</v>
      </c>
      <c r="P1329">
        <v>18.41</v>
      </c>
      <c r="Q1329">
        <v>17.812519999999999</v>
      </c>
      <c r="R1329">
        <v>19.006589999999999</v>
      </c>
      <c r="S1329">
        <v>17.443210000000001</v>
      </c>
      <c r="T1329">
        <v>19.369769999999999</v>
      </c>
      <c r="V1329">
        <v>16247</v>
      </c>
      <c r="Y1329" t="s">
        <v>38</v>
      </c>
      <c r="Z1329" t="s">
        <v>39</v>
      </c>
      <c r="AA1329">
        <v>20150000</v>
      </c>
      <c r="AD1329" t="s">
        <v>40</v>
      </c>
    </row>
    <row r="1330" spans="1:30">
      <c r="A1330">
        <f t="shared" si="60"/>
        <v>20160000</v>
      </c>
      <c r="B1330" t="str">
        <f t="shared" si="61"/>
        <v>London93881Persons18+ yrs</v>
      </c>
      <c r="C1330" t="str">
        <f t="shared" si="62"/>
        <v>LondonObesity prevalence in adults2016/17Persons18+ yrs</v>
      </c>
      <c r="D1330">
        <v>93881</v>
      </c>
      <c r="E1330" t="s">
        <v>208</v>
      </c>
      <c r="F1330" t="s">
        <v>30</v>
      </c>
      <c r="G1330" t="s">
        <v>31</v>
      </c>
      <c r="H1330" t="s">
        <v>56</v>
      </c>
      <c r="I1330" t="s">
        <v>57</v>
      </c>
      <c r="J1330" t="s">
        <v>58</v>
      </c>
      <c r="K1330" t="s">
        <v>35</v>
      </c>
      <c r="L1330" t="s">
        <v>135</v>
      </c>
      <c r="O1330" t="s">
        <v>47</v>
      </c>
      <c r="P1330">
        <v>18.989999999999998</v>
      </c>
      <c r="Q1330">
        <v>18.37931</v>
      </c>
      <c r="R1330">
        <v>19.5961</v>
      </c>
      <c r="S1330">
        <v>18.060780000000001</v>
      </c>
      <c r="T1330">
        <v>19.99109</v>
      </c>
      <c r="V1330">
        <v>15697</v>
      </c>
      <c r="Y1330" t="s">
        <v>38</v>
      </c>
      <c r="Z1330" t="s">
        <v>39</v>
      </c>
      <c r="AA1330">
        <v>20160000</v>
      </c>
      <c r="AD1330" t="s">
        <v>40</v>
      </c>
    </row>
    <row r="1331" spans="1:30">
      <c r="A1331">
        <f t="shared" si="60"/>
        <v>20170000</v>
      </c>
      <c r="B1331" t="str">
        <f t="shared" si="61"/>
        <v>London93881Persons18+ yrs</v>
      </c>
      <c r="C1331" t="str">
        <f t="shared" si="62"/>
        <v>LondonObesity prevalence in adults2017/18Persons18+ yrs</v>
      </c>
      <c r="D1331">
        <v>93881</v>
      </c>
      <c r="E1331" t="s">
        <v>208</v>
      </c>
      <c r="F1331" t="s">
        <v>30</v>
      </c>
      <c r="G1331" t="s">
        <v>31</v>
      </c>
      <c r="H1331" t="s">
        <v>56</v>
      </c>
      <c r="I1331" t="s">
        <v>57</v>
      </c>
      <c r="J1331" t="s">
        <v>58</v>
      </c>
      <c r="K1331" t="s">
        <v>35</v>
      </c>
      <c r="L1331" t="s">
        <v>135</v>
      </c>
      <c r="O1331" t="s">
        <v>48</v>
      </c>
      <c r="P1331">
        <v>19.07</v>
      </c>
      <c r="Q1331">
        <v>18.383030000000002</v>
      </c>
      <c r="R1331">
        <v>19.751000000000001</v>
      </c>
      <c r="S1331">
        <v>18.006460000000001</v>
      </c>
      <c r="T1331">
        <v>20.09684</v>
      </c>
      <c r="V1331">
        <v>13012</v>
      </c>
      <c r="Y1331" t="s">
        <v>38</v>
      </c>
      <c r="Z1331" t="s">
        <v>39</v>
      </c>
      <c r="AA1331">
        <v>20170000</v>
      </c>
      <c r="AD1331" t="s">
        <v>40</v>
      </c>
    </row>
    <row r="1332" spans="1:30">
      <c r="A1332">
        <f t="shared" si="60"/>
        <v>20180000</v>
      </c>
      <c r="B1332" t="str">
        <f t="shared" si="61"/>
        <v>London93881Persons18+ yrs</v>
      </c>
      <c r="C1332" t="str">
        <f t="shared" si="62"/>
        <v>LondonObesity prevalence in adults2018/19Persons18+ yrs</v>
      </c>
      <c r="D1332">
        <v>93881</v>
      </c>
      <c r="E1332" t="s">
        <v>208</v>
      </c>
      <c r="F1332" t="s">
        <v>30</v>
      </c>
      <c r="G1332" t="s">
        <v>31</v>
      </c>
      <c r="H1332" t="s">
        <v>56</v>
      </c>
      <c r="I1332" t="s">
        <v>57</v>
      </c>
      <c r="J1332" t="s">
        <v>58</v>
      </c>
      <c r="K1332" t="s">
        <v>35</v>
      </c>
      <c r="L1332" t="s">
        <v>135</v>
      </c>
      <c r="O1332" t="s">
        <v>50</v>
      </c>
      <c r="P1332">
        <v>19.14</v>
      </c>
      <c r="Q1332">
        <v>18.482859999999999</v>
      </c>
      <c r="R1332">
        <v>19.830570000000002</v>
      </c>
      <c r="S1332">
        <v>18.136279999999999</v>
      </c>
      <c r="T1332">
        <v>20.215630000000001</v>
      </c>
      <c r="V1332">
        <v>12985</v>
      </c>
      <c r="Y1332" t="s">
        <v>38</v>
      </c>
      <c r="Z1332" t="s">
        <v>39</v>
      </c>
      <c r="AA1332">
        <v>20180000</v>
      </c>
      <c r="AD1332" t="s">
        <v>40</v>
      </c>
    </row>
    <row r="1333" spans="1:30">
      <c r="A1333">
        <f t="shared" si="60"/>
        <v>20190000</v>
      </c>
      <c r="B1333" t="str">
        <f t="shared" si="61"/>
        <v>London93881Persons18+ yrs</v>
      </c>
      <c r="C1333" t="str">
        <f t="shared" si="62"/>
        <v>LondonObesity prevalence in adults2019/20Persons18+ yrs</v>
      </c>
      <c r="D1333">
        <v>93881</v>
      </c>
      <c r="E1333" t="s">
        <v>208</v>
      </c>
      <c r="F1333" t="s">
        <v>30</v>
      </c>
      <c r="G1333" t="s">
        <v>31</v>
      </c>
      <c r="H1333" t="s">
        <v>56</v>
      </c>
      <c r="I1333" t="s">
        <v>57</v>
      </c>
      <c r="J1333" t="s">
        <v>58</v>
      </c>
      <c r="K1333" t="s">
        <v>35</v>
      </c>
      <c r="L1333" t="s">
        <v>135</v>
      </c>
      <c r="O1333" t="s">
        <v>51</v>
      </c>
      <c r="P1333">
        <v>18.920000000000002</v>
      </c>
      <c r="Q1333">
        <v>18.253060000000001</v>
      </c>
      <c r="R1333">
        <v>19.592179999999999</v>
      </c>
      <c r="S1333">
        <v>17.849810000000002</v>
      </c>
      <c r="T1333">
        <v>19.926960000000001</v>
      </c>
      <c r="V1333">
        <v>13143</v>
      </c>
      <c r="Y1333" t="s">
        <v>38</v>
      </c>
      <c r="Z1333" t="s">
        <v>39</v>
      </c>
      <c r="AA1333">
        <v>20190000</v>
      </c>
      <c r="AD1333" t="s">
        <v>40</v>
      </c>
    </row>
    <row r="1334" spans="1:30">
      <c r="A1334">
        <f t="shared" si="60"/>
        <v>20200000</v>
      </c>
      <c r="B1334" t="str">
        <f t="shared" si="61"/>
        <v>London93881Persons18+ yrs</v>
      </c>
      <c r="C1334" t="str">
        <f t="shared" si="62"/>
        <v>LondonObesity prevalence in adults2020/21Persons18+ yrs</v>
      </c>
      <c r="D1334">
        <v>93881</v>
      </c>
      <c r="E1334" t="s">
        <v>208</v>
      </c>
      <c r="F1334" t="s">
        <v>30</v>
      </c>
      <c r="G1334" t="s">
        <v>31</v>
      </c>
      <c r="H1334" t="s">
        <v>56</v>
      </c>
      <c r="I1334" t="s">
        <v>57</v>
      </c>
      <c r="J1334" t="s">
        <v>58</v>
      </c>
      <c r="K1334" t="s">
        <v>35</v>
      </c>
      <c r="L1334" t="s">
        <v>135</v>
      </c>
      <c r="O1334" t="s">
        <v>52</v>
      </c>
      <c r="P1334">
        <v>19.47</v>
      </c>
      <c r="Q1334">
        <v>18.781880000000001</v>
      </c>
      <c r="R1334">
        <v>20.142219999999998</v>
      </c>
      <c r="S1334">
        <v>18.372229999999998</v>
      </c>
      <c r="T1334">
        <v>20.520949999999999</v>
      </c>
      <c r="V1334">
        <v>12938</v>
      </c>
      <c r="Y1334" t="s">
        <v>38</v>
      </c>
      <c r="Z1334" t="s">
        <v>39</v>
      </c>
      <c r="AA1334">
        <v>20200000</v>
      </c>
      <c r="AD1334" t="s">
        <v>40</v>
      </c>
    </row>
    <row r="1335" spans="1:30">
      <c r="A1335">
        <f t="shared" si="60"/>
        <v>20210000</v>
      </c>
      <c r="B1335" t="str">
        <f t="shared" si="61"/>
        <v>London93881Persons18+ yrs</v>
      </c>
      <c r="C1335" t="str">
        <f t="shared" si="62"/>
        <v>LondonObesity prevalence in adults2021/22Persons18+ yrs</v>
      </c>
      <c r="D1335">
        <v>93881</v>
      </c>
      <c r="E1335" t="s">
        <v>208</v>
      </c>
      <c r="F1335" t="s">
        <v>30</v>
      </c>
      <c r="G1335" t="s">
        <v>31</v>
      </c>
      <c r="H1335" t="s">
        <v>56</v>
      </c>
      <c r="I1335" t="s">
        <v>57</v>
      </c>
      <c r="J1335" t="s">
        <v>58</v>
      </c>
      <c r="K1335" t="s">
        <v>35</v>
      </c>
      <c r="L1335" t="s">
        <v>135</v>
      </c>
      <c r="O1335" t="s">
        <v>53</v>
      </c>
      <c r="P1335">
        <v>19.739999999999998</v>
      </c>
      <c r="Q1335">
        <v>19.05762</v>
      </c>
      <c r="R1335">
        <v>20.433869999999999</v>
      </c>
      <c r="S1335">
        <v>18.692150000000002</v>
      </c>
      <c r="T1335">
        <v>20.853739999999998</v>
      </c>
      <c r="V1335">
        <v>12861</v>
      </c>
      <c r="Y1335" t="s">
        <v>38</v>
      </c>
      <c r="Z1335" t="s">
        <v>39</v>
      </c>
      <c r="AA1335">
        <v>20210000</v>
      </c>
      <c r="AD1335" t="s">
        <v>40</v>
      </c>
    </row>
    <row r="1336" spans="1:30">
      <c r="A1336">
        <f t="shared" si="60"/>
        <v>20220000</v>
      </c>
      <c r="B1336" t="str">
        <f t="shared" si="61"/>
        <v>London93881Persons18+ yrs</v>
      </c>
      <c r="C1336" t="str">
        <f t="shared" si="62"/>
        <v>LondonObesity prevalence in adults2022/23Persons18+ yrs</v>
      </c>
      <c r="D1336">
        <v>93881</v>
      </c>
      <c r="E1336" t="s">
        <v>208</v>
      </c>
      <c r="F1336" t="s">
        <v>30</v>
      </c>
      <c r="G1336" t="s">
        <v>31</v>
      </c>
      <c r="H1336" t="s">
        <v>56</v>
      </c>
      <c r="I1336" t="s">
        <v>57</v>
      </c>
      <c r="J1336" t="s">
        <v>58</v>
      </c>
      <c r="K1336" t="s">
        <v>35</v>
      </c>
      <c r="L1336" t="s">
        <v>135</v>
      </c>
      <c r="O1336" t="s">
        <v>54</v>
      </c>
      <c r="P1336">
        <v>20.89</v>
      </c>
      <c r="Q1336">
        <v>20.20026</v>
      </c>
      <c r="R1336">
        <v>21.573239999999998</v>
      </c>
      <c r="S1336">
        <v>19.79064</v>
      </c>
      <c r="T1336">
        <v>21.944929999999999</v>
      </c>
      <c r="V1336">
        <v>13183</v>
      </c>
      <c r="X1336" t="s">
        <v>136</v>
      </c>
      <c r="Y1336" t="s">
        <v>38</v>
      </c>
      <c r="Z1336" t="s">
        <v>39</v>
      </c>
      <c r="AA1336">
        <v>20220000</v>
      </c>
      <c r="AD1336" t="s">
        <v>40</v>
      </c>
    </row>
    <row r="1337" spans="1:30">
      <c r="A1337">
        <f t="shared" si="60"/>
        <v>20220000</v>
      </c>
      <c r="B1337" t="str">
        <f t="shared" si="61"/>
        <v>Barking and Dagenham93881Persons18+ yrs</v>
      </c>
      <c r="C1337" t="str">
        <f t="shared" si="62"/>
        <v>Barking and DagenhamObesity prevalence in adults2022/23Persons18+ yrs</v>
      </c>
      <c r="D1337">
        <v>93881</v>
      </c>
      <c r="E1337" t="s">
        <v>208</v>
      </c>
      <c r="F1337" t="s">
        <v>30</v>
      </c>
      <c r="G1337" t="s">
        <v>31</v>
      </c>
      <c r="H1337" t="s">
        <v>106</v>
      </c>
      <c r="I1337" t="s">
        <v>107</v>
      </c>
      <c r="J1337" t="s">
        <v>34</v>
      </c>
      <c r="K1337" t="s">
        <v>35</v>
      </c>
      <c r="L1337" t="s">
        <v>135</v>
      </c>
      <c r="O1337" t="s">
        <v>54</v>
      </c>
      <c r="P1337">
        <v>30.484999999999999</v>
      </c>
      <c r="Q1337">
        <v>25.609570000000001</v>
      </c>
      <c r="R1337">
        <v>35.493830000000003</v>
      </c>
      <c r="S1337">
        <v>22.530860000000001</v>
      </c>
      <c r="T1337">
        <v>38.580249999999999</v>
      </c>
      <c r="V1337">
        <v>324</v>
      </c>
      <c r="X1337" t="s">
        <v>136</v>
      </c>
      <c r="Y1337" t="s">
        <v>42</v>
      </c>
      <c r="Z1337" t="s">
        <v>39</v>
      </c>
      <c r="AA1337">
        <v>20220000</v>
      </c>
      <c r="AD1337" t="s">
        <v>40</v>
      </c>
    </row>
    <row r="1338" spans="1:30">
      <c r="A1338">
        <f t="shared" si="60"/>
        <v>20220000</v>
      </c>
      <c r="B1338" t="str">
        <f t="shared" si="61"/>
        <v>Bromley93881Persons18+ yrs</v>
      </c>
      <c r="C1338" t="str">
        <f t="shared" si="62"/>
        <v>BromleyObesity prevalence in adults2022/23Persons18+ yrs</v>
      </c>
      <c r="D1338">
        <v>93881</v>
      </c>
      <c r="E1338" t="s">
        <v>208</v>
      </c>
      <c r="F1338" t="s">
        <v>30</v>
      </c>
      <c r="G1338" t="s">
        <v>31</v>
      </c>
      <c r="H1338" t="s">
        <v>78</v>
      </c>
      <c r="I1338" t="s">
        <v>79</v>
      </c>
      <c r="J1338" t="s">
        <v>34</v>
      </c>
      <c r="K1338" t="s">
        <v>35</v>
      </c>
      <c r="L1338" t="s">
        <v>135</v>
      </c>
      <c r="O1338" t="s">
        <v>54</v>
      </c>
      <c r="P1338">
        <v>26.424150000000001</v>
      </c>
      <c r="Q1338">
        <v>22.276029999999999</v>
      </c>
      <c r="R1338">
        <v>30.750610000000002</v>
      </c>
      <c r="S1338">
        <v>20.09685</v>
      </c>
      <c r="T1338">
        <v>33.172150000000002</v>
      </c>
      <c r="V1338">
        <v>413</v>
      </c>
      <c r="X1338" t="s">
        <v>136</v>
      </c>
      <c r="Y1338" t="s">
        <v>42</v>
      </c>
      <c r="Z1338" t="s">
        <v>39</v>
      </c>
      <c r="AA1338">
        <v>20220000</v>
      </c>
      <c r="AD1338" t="s">
        <v>40</v>
      </c>
    </row>
    <row r="1339" spans="1:30">
      <c r="A1339">
        <f t="shared" si="60"/>
        <v>20220000</v>
      </c>
      <c r="B1339" t="str">
        <f t="shared" si="61"/>
        <v>Hounslow93881Persons18+ yrs</v>
      </c>
      <c r="C1339" t="str">
        <f t="shared" si="62"/>
        <v>HounslowObesity prevalence in adults2022/23Persons18+ yrs</v>
      </c>
      <c r="D1339">
        <v>93881</v>
      </c>
      <c r="E1339" t="s">
        <v>208</v>
      </c>
      <c r="F1339" t="s">
        <v>30</v>
      </c>
      <c r="G1339" t="s">
        <v>31</v>
      </c>
      <c r="H1339" t="s">
        <v>59</v>
      </c>
      <c r="I1339" t="s">
        <v>60</v>
      </c>
      <c r="J1339" t="s">
        <v>34</v>
      </c>
      <c r="K1339" t="s">
        <v>35</v>
      </c>
      <c r="L1339" t="s">
        <v>135</v>
      </c>
      <c r="O1339" t="s">
        <v>54</v>
      </c>
      <c r="P1339">
        <v>26.208369999999999</v>
      </c>
      <c r="Q1339">
        <v>21.75066</v>
      </c>
      <c r="R1339">
        <v>30.76923</v>
      </c>
      <c r="S1339">
        <v>19.098140000000001</v>
      </c>
      <c r="T1339">
        <v>33.421750000000003</v>
      </c>
      <c r="V1339">
        <v>377</v>
      </c>
      <c r="X1339" t="s">
        <v>136</v>
      </c>
      <c r="Y1339" t="s">
        <v>42</v>
      </c>
      <c r="Z1339" t="s">
        <v>39</v>
      </c>
      <c r="AA1339">
        <v>20220000</v>
      </c>
      <c r="AD1339" t="s">
        <v>40</v>
      </c>
    </row>
    <row r="1340" spans="1:30">
      <c r="A1340">
        <f t="shared" si="60"/>
        <v>20220000</v>
      </c>
      <c r="B1340" t="str">
        <f t="shared" si="61"/>
        <v>Havering93881Persons18+ yrs</v>
      </c>
      <c r="C1340" t="str">
        <f t="shared" si="62"/>
        <v>HaveringObesity prevalence in adults2022/23Persons18+ yrs</v>
      </c>
      <c r="D1340">
        <v>93881</v>
      </c>
      <c r="E1340" t="s">
        <v>208</v>
      </c>
      <c r="F1340" t="s">
        <v>30</v>
      </c>
      <c r="G1340" t="s">
        <v>31</v>
      </c>
      <c r="H1340" t="s">
        <v>118</v>
      </c>
      <c r="I1340" t="s">
        <v>119</v>
      </c>
      <c r="J1340" t="s">
        <v>34</v>
      </c>
      <c r="K1340" t="s">
        <v>35</v>
      </c>
      <c r="L1340" t="s">
        <v>135</v>
      </c>
      <c r="O1340" t="s">
        <v>54</v>
      </c>
      <c r="P1340">
        <v>25.746479999999998</v>
      </c>
      <c r="Q1340">
        <v>21.593830000000001</v>
      </c>
      <c r="R1340">
        <v>30.077120000000001</v>
      </c>
      <c r="S1340">
        <v>19.28021</v>
      </c>
      <c r="T1340">
        <v>32.904879999999999</v>
      </c>
      <c r="V1340">
        <v>389</v>
      </c>
      <c r="X1340" t="s">
        <v>136</v>
      </c>
      <c r="Y1340" t="s">
        <v>42</v>
      </c>
      <c r="Z1340" t="s">
        <v>39</v>
      </c>
      <c r="AA1340">
        <v>20220000</v>
      </c>
      <c r="AD1340" t="s">
        <v>40</v>
      </c>
    </row>
    <row r="1341" spans="1:30">
      <c r="A1341">
        <f t="shared" si="60"/>
        <v>20220000</v>
      </c>
      <c r="B1341" t="str">
        <f t="shared" si="61"/>
        <v>Redbridge93881Persons18+ yrs</v>
      </c>
      <c r="C1341" t="str">
        <f t="shared" si="62"/>
        <v>RedbridgeObesity prevalence in adults2022/23Persons18+ yrs</v>
      </c>
      <c r="D1341">
        <v>93881</v>
      </c>
      <c r="E1341" t="s">
        <v>208</v>
      </c>
      <c r="F1341" t="s">
        <v>30</v>
      </c>
      <c r="G1341" t="s">
        <v>31</v>
      </c>
      <c r="H1341" t="s">
        <v>112</v>
      </c>
      <c r="I1341" t="s">
        <v>113</v>
      </c>
      <c r="J1341" t="s">
        <v>34</v>
      </c>
      <c r="K1341" t="s">
        <v>35</v>
      </c>
      <c r="L1341" t="s">
        <v>135</v>
      </c>
      <c r="O1341" t="s">
        <v>54</v>
      </c>
      <c r="P1341">
        <v>25.345189999999999</v>
      </c>
      <c r="Q1341">
        <v>20.903949999999998</v>
      </c>
      <c r="R1341">
        <v>29.9435</v>
      </c>
      <c r="S1341">
        <v>18.36158</v>
      </c>
      <c r="T1341">
        <v>32.486159999999998</v>
      </c>
      <c r="V1341">
        <v>354</v>
      </c>
      <c r="X1341" t="s">
        <v>136</v>
      </c>
      <c r="Y1341" t="s">
        <v>42</v>
      </c>
      <c r="Z1341" t="s">
        <v>39</v>
      </c>
      <c r="AA1341">
        <v>20220000</v>
      </c>
      <c r="AD1341" t="s">
        <v>40</v>
      </c>
    </row>
    <row r="1342" spans="1:30">
      <c r="A1342">
        <f t="shared" si="60"/>
        <v>20220000</v>
      </c>
      <c r="B1342" t="str">
        <f t="shared" si="61"/>
        <v>Bexley93881Persons18+ yrs</v>
      </c>
      <c r="C1342" t="str">
        <f t="shared" si="62"/>
        <v>BexleyObesity prevalence in adults2022/23Persons18+ yrs</v>
      </c>
      <c r="D1342">
        <v>93881</v>
      </c>
      <c r="E1342" t="s">
        <v>208</v>
      </c>
      <c r="F1342" t="s">
        <v>30</v>
      </c>
      <c r="G1342" t="s">
        <v>31</v>
      </c>
      <c r="H1342" t="s">
        <v>97</v>
      </c>
      <c r="I1342" t="s">
        <v>98</v>
      </c>
      <c r="J1342" t="s">
        <v>34</v>
      </c>
      <c r="K1342" t="s">
        <v>35</v>
      </c>
      <c r="L1342" t="s">
        <v>135</v>
      </c>
      <c r="O1342" t="s">
        <v>54</v>
      </c>
      <c r="P1342">
        <v>24.23752</v>
      </c>
      <c r="Q1342">
        <v>19.949490000000001</v>
      </c>
      <c r="R1342">
        <v>28.535350000000001</v>
      </c>
      <c r="S1342">
        <v>17.929290000000002</v>
      </c>
      <c r="T1342">
        <v>31.06061</v>
      </c>
      <c r="V1342">
        <v>396</v>
      </c>
      <c r="X1342" t="s">
        <v>136</v>
      </c>
      <c r="Y1342" t="s">
        <v>42</v>
      </c>
      <c r="Z1342" t="s">
        <v>39</v>
      </c>
      <c r="AA1342">
        <v>20220000</v>
      </c>
      <c r="AD1342" t="s">
        <v>40</v>
      </c>
    </row>
    <row r="1343" spans="1:30">
      <c r="A1343">
        <f t="shared" si="60"/>
        <v>20220000</v>
      </c>
      <c r="B1343" t="str">
        <f t="shared" si="61"/>
        <v>Croydon93881Persons18+ yrs</v>
      </c>
      <c r="C1343" t="str">
        <f t="shared" si="62"/>
        <v>CroydonObesity prevalence in adults2022/23Persons18+ yrs</v>
      </c>
      <c r="D1343">
        <v>93881</v>
      </c>
      <c r="E1343" t="s">
        <v>208</v>
      </c>
      <c r="F1343" t="s">
        <v>30</v>
      </c>
      <c r="G1343" t="s">
        <v>31</v>
      </c>
      <c r="H1343" t="s">
        <v>110</v>
      </c>
      <c r="I1343" t="s">
        <v>111</v>
      </c>
      <c r="J1343" t="s">
        <v>34</v>
      </c>
      <c r="K1343" t="s">
        <v>35</v>
      </c>
      <c r="L1343" t="s">
        <v>135</v>
      </c>
      <c r="O1343" t="s">
        <v>54</v>
      </c>
      <c r="P1343">
        <v>24.05367</v>
      </c>
      <c r="Q1343">
        <v>19.847329999999999</v>
      </c>
      <c r="R1343">
        <v>28.24427</v>
      </c>
      <c r="S1343">
        <v>17.556999999999999</v>
      </c>
      <c r="T1343">
        <v>31.297709999999999</v>
      </c>
      <c r="V1343">
        <v>393</v>
      </c>
      <c r="X1343" t="s">
        <v>136</v>
      </c>
      <c r="Y1343" t="s">
        <v>42</v>
      </c>
      <c r="Z1343" t="s">
        <v>39</v>
      </c>
      <c r="AA1343">
        <v>20220000</v>
      </c>
      <c r="AD1343" t="s">
        <v>40</v>
      </c>
    </row>
    <row r="1344" spans="1:30">
      <c r="A1344">
        <f t="shared" si="60"/>
        <v>20220000</v>
      </c>
      <c r="B1344" t="str">
        <f t="shared" si="61"/>
        <v>Enfield93881Persons18+ yrs</v>
      </c>
      <c r="C1344" t="str">
        <f t="shared" si="62"/>
        <v>EnfieldObesity prevalence in adults2022/23Persons18+ yrs</v>
      </c>
      <c r="D1344">
        <v>93881</v>
      </c>
      <c r="E1344" t="s">
        <v>208</v>
      </c>
      <c r="F1344" t="s">
        <v>30</v>
      </c>
      <c r="G1344" t="s">
        <v>31</v>
      </c>
      <c r="H1344" t="s">
        <v>120</v>
      </c>
      <c r="I1344" t="s">
        <v>121</v>
      </c>
      <c r="J1344" t="s">
        <v>34</v>
      </c>
      <c r="K1344" t="s">
        <v>35</v>
      </c>
      <c r="L1344" t="s">
        <v>135</v>
      </c>
      <c r="O1344" t="s">
        <v>54</v>
      </c>
      <c r="P1344">
        <v>24.019580000000001</v>
      </c>
      <c r="Q1344">
        <v>19.786100000000001</v>
      </c>
      <c r="R1344">
        <v>28.34225</v>
      </c>
      <c r="S1344">
        <v>17.37968</v>
      </c>
      <c r="T1344">
        <v>31.01604</v>
      </c>
      <c r="V1344">
        <v>374</v>
      </c>
      <c r="X1344" t="s">
        <v>136</v>
      </c>
      <c r="Y1344" t="s">
        <v>42</v>
      </c>
      <c r="Z1344" t="s">
        <v>39</v>
      </c>
      <c r="AA1344">
        <v>20220000</v>
      </c>
      <c r="AD1344" t="s">
        <v>40</v>
      </c>
    </row>
    <row r="1345" spans="1:30">
      <c r="A1345">
        <f t="shared" ref="A1345:A1408" si="63">AA1345</f>
        <v>20220000</v>
      </c>
      <c r="B1345" t="str">
        <f t="shared" si="61"/>
        <v>Lewisham93881Persons18+ yrs</v>
      </c>
      <c r="C1345" t="str">
        <f t="shared" si="62"/>
        <v>LewishamObesity prevalence in adults2022/23Persons18+ yrs</v>
      </c>
      <c r="D1345">
        <v>93881</v>
      </c>
      <c r="E1345" t="s">
        <v>208</v>
      </c>
      <c r="F1345" t="s">
        <v>30</v>
      </c>
      <c r="G1345" t="s">
        <v>31</v>
      </c>
      <c r="H1345" t="s">
        <v>84</v>
      </c>
      <c r="I1345" t="s">
        <v>85</v>
      </c>
      <c r="J1345" t="s">
        <v>34</v>
      </c>
      <c r="K1345" t="s">
        <v>35</v>
      </c>
      <c r="L1345" t="s">
        <v>135</v>
      </c>
      <c r="O1345" t="s">
        <v>54</v>
      </c>
      <c r="P1345">
        <v>23.82882</v>
      </c>
      <c r="Q1345">
        <v>19.69697</v>
      </c>
      <c r="R1345">
        <v>28.282830000000001</v>
      </c>
      <c r="S1345">
        <v>17.676770000000001</v>
      </c>
      <c r="T1345">
        <v>30.55556</v>
      </c>
      <c r="V1345">
        <v>396</v>
      </c>
      <c r="X1345" t="s">
        <v>136</v>
      </c>
      <c r="Y1345" t="s">
        <v>42</v>
      </c>
      <c r="Z1345" t="s">
        <v>39</v>
      </c>
      <c r="AA1345">
        <v>20220000</v>
      </c>
      <c r="AD1345" t="s">
        <v>40</v>
      </c>
    </row>
    <row r="1346" spans="1:30">
      <c r="A1346">
        <f t="shared" si="63"/>
        <v>20220000</v>
      </c>
      <c r="B1346" t="str">
        <f t="shared" ref="B1346:B1409" si="64">CONCATENATE(I1346,D1346,K1346,L1346)</f>
        <v>Newham93881Persons18+ yrs</v>
      </c>
      <c r="C1346" t="str">
        <f t="shared" ref="C1346:C1409" si="65">CONCATENATE(I1346,E1346,O1346,K1346,M1346,L1346)</f>
        <v>NewhamObesity prevalence in adults2022/23Persons18+ yrs</v>
      </c>
      <c r="D1346">
        <v>93881</v>
      </c>
      <c r="E1346" t="s">
        <v>208</v>
      </c>
      <c r="F1346" t="s">
        <v>30</v>
      </c>
      <c r="G1346" t="s">
        <v>31</v>
      </c>
      <c r="H1346" t="s">
        <v>122</v>
      </c>
      <c r="I1346" t="s">
        <v>123</v>
      </c>
      <c r="J1346" t="s">
        <v>34</v>
      </c>
      <c r="K1346" t="s">
        <v>35</v>
      </c>
      <c r="L1346" t="s">
        <v>135</v>
      </c>
      <c r="O1346" t="s">
        <v>54</v>
      </c>
      <c r="P1346">
        <v>23.25553</v>
      </c>
      <c r="Q1346">
        <v>18.895350000000001</v>
      </c>
      <c r="R1346">
        <v>27.906980000000001</v>
      </c>
      <c r="S1346">
        <v>16.569769999999998</v>
      </c>
      <c r="T1346">
        <v>30.523260000000001</v>
      </c>
      <c r="V1346">
        <v>344</v>
      </c>
      <c r="X1346" t="s">
        <v>136</v>
      </c>
      <c r="Y1346" t="s">
        <v>42</v>
      </c>
      <c r="Z1346" t="s">
        <v>39</v>
      </c>
      <c r="AA1346">
        <v>20220000</v>
      </c>
      <c r="AD1346" t="s">
        <v>40</v>
      </c>
    </row>
    <row r="1347" spans="1:30">
      <c r="A1347">
        <f t="shared" si="63"/>
        <v>20220000</v>
      </c>
      <c r="B1347" t="str">
        <f t="shared" si="64"/>
        <v>Greenwich93881Persons18+ yrs</v>
      </c>
      <c r="C1347" t="str">
        <f t="shared" si="65"/>
        <v>GreenwichObesity prevalence in adults2022/23Persons18+ yrs</v>
      </c>
      <c r="D1347">
        <v>93881</v>
      </c>
      <c r="E1347" t="s">
        <v>208</v>
      </c>
      <c r="F1347" t="s">
        <v>30</v>
      </c>
      <c r="G1347" t="s">
        <v>31</v>
      </c>
      <c r="H1347" t="s">
        <v>80</v>
      </c>
      <c r="I1347" t="s">
        <v>81</v>
      </c>
      <c r="J1347" t="s">
        <v>34</v>
      </c>
      <c r="K1347" t="s">
        <v>35</v>
      </c>
      <c r="L1347" t="s">
        <v>135</v>
      </c>
      <c r="O1347" t="s">
        <v>54</v>
      </c>
      <c r="P1347">
        <v>23.152190000000001</v>
      </c>
      <c r="Q1347">
        <v>20.259740000000001</v>
      </c>
      <c r="R1347">
        <v>26.103899999999999</v>
      </c>
      <c r="S1347">
        <v>18.571429999999999</v>
      </c>
      <c r="T1347">
        <v>27.792470000000002</v>
      </c>
      <c r="V1347">
        <v>770</v>
      </c>
      <c r="X1347" t="s">
        <v>136</v>
      </c>
      <c r="Y1347" t="s">
        <v>38</v>
      </c>
      <c r="Z1347" t="s">
        <v>39</v>
      </c>
      <c r="AA1347">
        <v>20220000</v>
      </c>
      <c r="AD1347" t="s">
        <v>40</v>
      </c>
    </row>
    <row r="1348" spans="1:30">
      <c r="A1348">
        <f t="shared" si="63"/>
        <v>20220000</v>
      </c>
      <c r="B1348" t="str">
        <f t="shared" si="64"/>
        <v>Waltham Forest93881Persons18+ yrs</v>
      </c>
      <c r="C1348" t="str">
        <f t="shared" si="65"/>
        <v>Waltham ForestObesity prevalence in adults2022/23Persons18+ yrs</v>
      </c>
      <c r="D1348">
        <v>93881</v>
      </c>
      <c r="E1348" t="s">
        <v>208</v>
      </c>
      <c r="F1348" t="s">
        <v>30</v>
      </c>
      <c r="G1348" t="s">
        <v>31</v>
      </c>
      <c r="H1348" t="s">
        <v>114</v>
      </c>
      <c r="I1348" t="s">
        <v>115</v>
      </c>
      <c r="J1348" t="s">
        <v>34</v>
      </c>
      <c r="K1348" t="s">
        <v>35</v>
      </c>
      <c r="L1348" t="s">
        <v>135</v>
      </c>
      <c r="O1348" t="s">
        <v>54</v>
      </c>
      <c r="P1348">
        <v>22.407879999999999</v>
      </c>
      <c r="Q1348">
        <v>18.362279999999998</v>
      </c>
      <c r="R1348">
        <v>26.55087</v>
      </c>
      <c r="S1348">
        <v>16.37717</v>
      </c>
      <c r="T1348">
        <v>29.032260000000001</v>
      </c>
      <c r="V1348">
        <v>403</v>
      </c>
      <c r="X1348" t="s">
        <v>136</v>
      </c>
      <c r="Y1348" t="s">
        <v>42</v>
      </c>
      <c r="Z1348" t="s">
        <v>39</v>
      </c>
      <c r="AA1348">
        <v>20220000</v>
      </c>
      <c r="AD1348" t="s">
        <v>40</v>
      </c>
    </row>
    <row r="1349" spans="1:30">
      <c r="A1349">
        <f t="shared" si="63"/>
        <v>20220000</v>
      </c>
      <c r="B1349" t="str">
        <f t="shared" si="64"/>
        <v>Hillingdon93881Persons18+ yrs</v>
      </c>
      <c r="C1349" t="str">
        <f t="shared" si="65"/>
        <v>HillingdonObesity prevalence in adults2022/23Persons18+ yrs</v>
      </c>
      <c r="D1349">
        <v>93881</v>
      </c>
      <c r="E1349" t="s">
        <v>208</v>
      </c>
      <c r="F1349" t="s">
        <v>30</v>
      </c>
      <c r="G1349" t="s">
        <v>31</v>
      </c>
      <c r="H1349" t="s">
        <v>86</v>
      </c>
      <c r="I1349" t="s">
        <v>87</v>
      </c>
      <c r="J1349" t="s">
        <v>34</v>
      </c>
      <c r="K1349" t="s">
        <v>35</v>
      </c>
      <c r="L1349" t="s">
        <v>135</v>
      </c>
      <c r="O1349" t="s">
        <v>54</v>
      </c>
      <c r="P1349">
        <v>22.331710000000001</v>
      </c>
      <c r="Q1349">
        <v>18.372699999999998</v>
      </c>
      <c r="R1349">
        <v>26.771650000000001</v>
      </c>
      <c r="S1349">
        <v>16.2727</v>
      </c>
      <c r="T1349">
        <v>28.871390000000002</v>
      </c>
      <c r="V1349">
        <v>381</v>
      </c>
      <c r="X1349" t="s">
        <v>136</v>
      </c>
      <c r="Y1349" t="s">
        <v>42</v>
      </c>
      <c r="Z1349" t="s">
        <v>39</v>
      </c>
      <c r="AA1349">
        <v>20220000</v>
      </c>
      <c r="AD1349" t="s">
        <v>40</v>
      </c>
    </row>
    <row r="1350" spans="1:30">
      <c r="A1350">
        <f t="shared" si="63"/>
        <v>20220000</v>
      </c>
      <c r="B1350" t="str">
        <f t="shared" si="64"/>
        <v>Ealing93881Persons18+ yrs</v>
      </c>
      <c r="C1350" t="str">
        <f t="shared" si="65"/>
        <v>EalingObesity prevalence in adults2022/23Persons18+ yrs</v>
      </c>
      <c r="D1350">
        <v>93881</v>
      </c>
      <c r="E1350" t="s">
        <v>208</v>
      </c>
      <c r="F1350" t="s">
        <v>30</v>
      </c>
      <c r="G1350" t="s">
        <v>31</v>
      </c>
      <c r="H1350" t="s">
        <v>62</v>
      </c>
      <c r="I1350" t="s">
        <v>63</v>
      </c>
      <c r="J1350" t="s">
        <v>34</v>
      </c>
      <c r="K1350" t="s">
        <v>35</v>
      </c>
      <c r="L1350" t="s">
        <v>135</v>
      </c>
      <c r="O1350" t="s">
        <v>54</v>
      </c>
      <c r="P1350">
        <v>22.18479</v>
      </c>
      <c r="Q1350">
        <v>18.226600000000001</v>
      </c>
      <c r="R1350">
        <v>26.108370000000001</v>
      </c>
      <c r="S1350">
        <v>16.00985</v>
      </c>
      <c r="T1350">
        <v>28.817730000000001</v>
      </c>
      <c r="V1350">
        <v>406</v>
      </c>
      <c r="X1350" t="s">
        <v>136</v>
      </c>
      <c r="Y1350" t="s">
        <v>38</v>
      </c>
      <c r="Z1350" t="s">
        <v>39</v>
      </c>
      <c r="AA1350">
        <v>20220000</v>
      </c>
      <c r="AD1350" t="s">
        <v>40</v>
      </c>
    </row>
    <row r="1351" spans="1:30">
      <c r="A1351">
        <f t="shared" si="63"/>
        <v>20220000</v>
      </c>
      <c r="B1351" t="str">
        <f t="shared" si="64"/>
        <v>Hackney93881Persons18+ yrs</v>
      </c>
      <c r="C1351" t="str">
        <f t="shared" si="65"/>
        <v>HackneyObesity prevalence in adults2022/23Persons18+ yrs</v>
      </c>
      <c r="D1351">
        <v>93881</v>
      </c>
      <c r="E1351" t="s">
        <v>208</v>
      </c>
      <c r="F1351" t="s">
        <v>30</v>
      </c>
      <c r="G1351" t="s">
        <v>31</v>
      </c>
      <c r="H1351" t="s">
        <v>101</v>
      </c>
      <c r="I1351" t="s">
        <v>102</v>
      </c>
      <c r="J1351" t="s">
        <v>34</v>
      </c>
      <c r="K1351" t="s">
        <v>35</v>
      </c>
      <c r="L1351" t="s">
        <v>135</v>
      </c>
      <c r="O1351" t="s">
        <v>54</v>
      </c>
      <c r="P1351">
        <v>21.949200000000001</v>
      </c>
      <c r="Q1351">
        <v>18.041239999999998</v>
      </c>
      <c r="R1351">
        <v>26.030930000000001</v>
      </c>
      <c r="S1351">
        <v>15.46392</v>
      </c>
      <c r="T1351">
        <v>28.608250000000002</v>
      </c>
      <c r="V1351">
        <v>388</v>
      </c>
      <c r="X1351" t="s">
        <v>136</v>
      </c>
      <c r="Y1351" t="s">
        <v>38</v>
      </c>
      <c r="Z1351" t="s">
        <v>39</v>
      </c>
      <c r="AA1351">
        <v>20220000</v>
      </c>
      <c r="AD1351" t="s">
        <v>40</v>
      </c>
    </row>
    <row r="1352" spans="1:30">
      <c r="A1352">
        <f t="shared" si="63"/>
        <v>20220000</v>
      </c>
      <c r="B1352" t="str">
        <f t="shared" si="64"/>
        <v>Sutton93881Persons18+ yrs</v>
      </c>
      <c r="C1352" t="str">
        <f t="shared" si="65"/>
        <v>SuttonObesity prevalence in adults2022/23Persons18+ yrs</v>
      </c>
      <c r="D1352">
        <v>93881</v>
      </c>
      <c r="E1352" t="s">
        <v>208</v>
      </c>
      <c r="F1352" t="s">
        <v>30</v>
      </c>
      <c r="G1352" t="s">
        <v>31</v>
      </c>
      <c r="H1352" t="s">
        <v>89</v>
      </c>
      <c r="I1352" t="s">
        <v>90</v>
      </c>
      <c r="J1352" t="s">
        <v>34</v>
      </c>
      <c r="K1352" t="s">
        <v>35</v>
      </c>
      <c r="L1352" t="s">
        <v>135</v>
      </c>
      <c r="O1352" t="s">
        <v>54</v>
      </c>
      <c r="P1352">
        <v>21.12988</v>
      </c>
      <c r="Q1352">
        <v>17.021280000000001</v>
      </c>
      <c r="R1352">
        <v>25.26596</v>
      </c>
      <c r="S1352">
        <v>14.89335</v>
      </c>
      <c r="T1352">
        <v>27.659569999999999</v>
      </c>
      <c r="V1352">
        <v>376</v>
      </c>
      <c r="X1352" t="s">
        <v>136</v>
      </c>
      <c r="Y1352" t="s">
        <v>38</v>
      </c>
      <c r="Z1352" t="s">
        <v>39</v>
      </c>
      <c r="AA1352">
        <v>20220000</v>
      </c>
      <c r="AD1352" t="s">
        <v>40</v>
      </c>
    </row>
    <row r="1353" spans="1:30">
      <c r="A1353">
        <f t="shared" si="63"/>
        <v>20220000</v>
      </c>
      <c r="B1353" t="str">
        <f t="shared" si="64"/>
        <v>Merton93881Persons18+ yrs</v>
      </c>
      <c r="C1353" t="str">
        <f t="shared" si="65"/>
        <v>MertonObesity prevalence in adults2022/23Persons18+ yrs</v>
      </c>
      <c r="D1353">
        <v>93881</v>
      </c>
      <c r="E1353" t="s">
        <v>208</v>
      </c>
      <c r="F1353" t="s">
        <v>30</v>
      </c>
      <c r="G1353" t="s">
        <v>31</v>
      </c>
      <c r="H1353" t="s">
        <v>108</v>
      </c>
      <c r="I1353" t="s">
        <v>109</v>
      </c>
      <c r="J1353" t="s">
        <v>34</v>
      </c>
      <c r="K1353" t="s">
        <v>35</v>
      </c>
      <c r="L1353" t="s">
        <v>135</v>
      </c>
      <c r="O1353" t="s">
        <v>54</v>
      </c>
      <c r="P1353">
        <v>20.935649999999999</v>
      </c>
      <c r="Q1353">
        <v>17.03163</v>
      </c>
      <c r="R1353">
        <v>25.060829999999999</v>
      </c>
      <c r="S1353">
        <v>15.084910000000001</v>
      </c>
      <c r="T1353">
        <v>27.25085</v>
      </c>
      <c r="V1353">
        <v>411</v>
      </c>
      <c r="X1353" t="s">
        <v>136</v>
      </c>
      <c r="Y1353" t="s">
        <v>38</v>
      </c>
      <c r="Z1353" t="s">
        <v>39</v>
      </c>
      <c r="AA1353">
        <v>20220000</v>
      </c>
      <c r="AD1353" t="s">
        <v>40</v>
      </c>
    </row>
    <row r="1354" spans="1:30">
      <c r="A1354">
        <f t="shared" si="63"/>
        <v>20220000</v>
      </c>
      <c r="B1354" t="str">
        <f t="shared" si="64"/>
        <v>Richmond93881Persons18+ yrs</v>
      </c>
      <c r="C1354" t="str">
        <f t="shared" si="65"/>
        <v>RichmondObesity prevalence in adults2022/23Persons18+ yrs</v>
      </c>
      <c r="D1354">
        <v>93881</v>
      </c>
      <c r="E1354" t="s">
        <v>208</v>
      </c>
      <c r="F1354" t="s">
        <v>30</v>
      </c>
      <c r="G1354" t="s">
        <v>31</v>
      </c>
      <c r="H1354" t="s">
        <v>32</v>
      </c>
      <c r="I1354" t="s">
        <v>33</v>
      </c>
      <c r="J1354" t="s">
        <v>34</v>
      </c>
      <c r="K1354" t="s">
        <v>35</v>
      </c>
      <c r="L1354" t="s">
        <v>135</v>
      </c>
      <c r="O1354" t="s">
        <v>54</v>
      </c>
      <c r="P1354">
        <v>20.539950000000001</v>
      </c>
      <c r="Q1354">
        <v>16.923079999999999</v>
      </c>
      <c r="R1354">
        <v>24.395600000000002</v>
      </c>
      <c r="S1354">
        <v>14.72527</v>
      </c>
      <c r="T1354">
        <v>26.593630000000001</v>
      </c>
      <c r="V1354">
        <v>455</v>
      </c>
      <c r="X1354" t="s">
        <v>136</v>
      </c>
      <c r="Y1354" t="s">
        <v>38</v>
      </c>
      <c r="Z1354" t="s">
        <v>39</v>
      </c>
      <c r="AA1354">
        <v>20220000</v>
      </c>
      <c r="AD1354" t="s">
        <v>40</v>
      </c>
    </row>
    <row r="1355" spans="1:30">
      <c r="A1355">
        <f t="shared" si="63"/>
        <v>20220000</v>
      </c>
      <c r="B1355" t="str">
        <f t="shared" si="64"/>
        <v>Southwark93881Persons18+ yrs</v>
      </c>
      <c r="C1355" t="str">
        <f t="shared" si="65"/>
        <v>SouthwarkObesity prevalence in adults2022/23Persons18+ yrs</v>
      </c>
      <c r="D1355">
        <v>93881</v>
      </c>
      <c r="E1355" t="s">
        <v>208</v>
      </c>
      <c r="F1355" t="s">
        <v>30</v>
      </c>
      <c r="G1355" t="s">
        <v>31</v>
      </c>
      <c r="H1355" t="s">
        <v>95</v>
      </c>
      <c r="I1355" t="s">
        <v>96</v>
      </c>
      <c r="J1355" t="s">
        <v>34</v>
      </c>
      <c r="K1355" t="s">
        <v>35</v>
      </c>
      <c r="L1355" t="s">
        <v>135</v>
      </c>
      <c r="O1355" t="s">
        <v>54</v>
      </c>
      <c r="P1355">
        <v>19.658829999999998</v>
      </c>
      <c r="Q1355">
        <v>16.097560000000001</v>
      </c>
      <c r="R1355">
        <v>23.658539999999999</v>
      </c>
      <c r="S1355">
        <v>13.90244</v>
      </c>
      <c r="T1355">
        <v>26.097560000000001</v>
      </c>
      <c r="V1355">
        <v>410</v>
      </c>
      <c r="X1355" t="s">
        <v>136</v>
      </c>
      <c r="Y1355" t="s">
        <v>38</v>
      </c>
      <c r="Z1355" t="s">
        <v>39</v>
      </c>
      <c r="AA1355">
        <v>20220000</v>
      </c>
      <c r="AD1355" t="s">
        <v>40</v>
      </c>
    </row>
    <row r="1356" spans="1:30">
      <c r="A1356">
        <f t="shared" si="63"/>
        <v>20220000</v>
      </c>
      <c r="B1356" t="str">
        <f t="shared" si="64"/>
        <v>Brent93881Persons18+ yrs</v>
      </c>
      <c r="C1356" t="str">
        <f t="shared" si="65"/>
        <v>BrentObesity prevalence in adults2022/23Persons18+ yrs</v>
      </c>
      <c r="D1356">
        <v>93881</v>
      </c>
      <c r="E1356" t="s">
        <v>208</v>
      </c>
      <c r="F1356" t="s">
        <v>30</v>
      </c>
      <c r="G1356" t="s">
        <v>31</v>
      </c>
      <c r="H1356" t="s">
        <v>68</v>
      </c>
      <c r="I1356" t="s">
        <v>69</v>
      </c>
      <c r="J1356" t="s">
        <v>34</v>
      </c>
      <c r="K1356" t="s">
        <v>35</v>
      </c>
      <c r="L1356" t="s">
        <v>135</v>
      </c>
      <c r="O1356" t="s">
        <v>54</v>
      </c>
      <c r="P1356">
        <v>19.389500000000002</v>
      </c>
      <c r="Q1356">
        <v>15.447150000000001</v>
      </c>
      <c r="R1356">
        <v>23.57724</v>
      </c>
      <c r="S1356">
        <v>13.549860000000001</v>
      </c>
      <c r="T1356">
        <v>25.745259999999998</v>
      </c>
      <c r="V1356">
        <v>369</v>
      </c>
      <c r="X1356" t="s">
        <v>136</v>
      </c>
      <c r="Y1356" t="s">
        <v>38</v>
      </c>
      <c r="Z1356" t="s">
        <v>39</v>
      </c>
      <c r="AA1356">
        <v>20220000</v>
      </c>
      <c r="AD1356" t="s">
        <v>40</v>
      </c>
    </row>
    <row r="1357" spans="1:30">
      <c r="A1357">
        <f t="shared" si="63"/>
        <v>20220000</v>
      </c>
      <c r="B1357" t="str">
        <f t="shared" si="64"/>
        <v>Lambeth93881Persons18+ yrs</v>
      </c>
      <c r="C1357" t="str">
        <f t="shared" si="65"/>
        <v>LambethObesity prevalence in adults2022/23Persons18+ yrs</v>
      </c>
      <c r="D1357">
        <v>93881</v>
      </c>
      <c r="E1357" t="s">
        <v>208</v>
      </c>
      <c r="F1357" t="s">
        <v>30</v>
      </c>
      <c r="G1357" t="s">
        <v>31</v>
      </c>
      <c r="H1357" t="s">
        <v>91</v>
      </c>
      <c r="I1357" t="s">
        <v>92</v>
      </c>
      <c r="J1357" t="s">
        <v>34</v>
      </c>
      <c r="K1357" t="s">
        <v>35</v>
      </c>
      <c r="L1357" t="s">
        <v>135</v>
      </c>
      <c r="O1357" t="s">
        <v>54</v>
      </c>
      <c r="P1357">
        <v>19.17333</v>
      </c>
      <c r="Q1357">
        <v>15.403420000000001</v>
      </c>
      <c r="R1357">
        <v>22.982890000000001</v>
      </c>
      <c r="S1357">
        <v>13.447190000000001</v>
      </c>
      <c r="T1357">
        <v>25.672619999999998</v>
      </c>
      <c r="V1357">
        <v>409</v>
      </c>
      <c r="X1357" t="s">
        <v>136</v>
      </c>
      <c r="Y1357" t="s">
        <v>38</v>
      </c>
      <c r="Z1357" t="s">
        <v>39</v>
      </c>
      <c r="AA1357">
        <v>20220000</v>
      </c>
      <c r="AD1357" t="s">
        <v>40</v>
      </c>
    </row>
    <row r="1358" spans="1:30">
      <c r="A1358">
        <f t="shared" si="63"/>
        <v>20220000</v>
      </c>
      <c r="B1358" t="str">
        <f t="shared" si="64"/>
        <v>Barnet93881Persons18+ yrs</v>
      </c>
      <c r="C1358" t="str">
        <f t="shared" si="65"/>
        <v>BarnetObesity prevalence in adults2022/23Persons18+ yrs</v>
      </c>
      <c r="D1358">
        <v>93881</v>
      </c>
      <c r="E1358" t="s">
        <v>208</v>
      </c>
      <c r="F1358" t="s">
        <v>30</v>
      </c>
      <c r="G1358" t="s">
        <v>31</v>
      </c>
      <c r="H1358" t="s">
        <v>93</v>
      </c>
      <c r="I1358" t="s">
        <v>94</v>
      </c>
      <c r="J1358" t="s">
        <v>34</v>
      </c>
      <c r="K1358" t="s">
        <v>35</v>
      </c>
      <c r="L1358" t="s">
        <v>135</v>
      </c>
      <c r="O1358" t="s">
        <v>54</v>
      </c>
      <c r="P1358">
        <v>18.167819999999999</v>
      </c>
      <c r="Q1358">
        <v>14.470280000000001</v>
      </c>
      <c r="R1358">
        <v>21.963819999999998</v>
      </c>
      <c r="S1358">
        <v>12.661239999999999</v>
      </c>
      <c r="T1358">
        <v>24.54806</v>
      </c>
      <c r="V1358">
        <v>387</v>
      </c>
      <c r="X1358" t="s">
        <v>136</v>
      </c>
      <c r="Y1358" t="s">
        <v>38</v>
      </c>
      <c r="Z1358" t="s">
        <v>39</v>
      </c>
      <c r="AA1358">
        <v>20220000</v>
      </c>
      <c r="AD1358" t="s">
        <v>40</v>
      </c>
    </row>
    <row r="1359" spans="1:30">
      <c r="A1359">
        <f t="shared" si="63"/>
        <v>20220000</v>
      </c>
      <c r="B1359" t="str">
        <f t="shared" si="64"/>
        <v>Hammersmith and Fulham93881Persons18+ yrs</v>
      </c>
      <c r="C1359" t="str">
        <f t="shared" si="65"/>
        <v>Hammersmith and FulhamObesity prevalence in adults2022/23Persons18+ yrs</v>
      </c>
      <c r="D1359">
        <v>93881</v>
      </c>
      <c r="E1359" t="s">
        <v>208</v>
      </c>
      <c r="F1359" t="s">
        <v>30</v>
      </c>
      <c r="G1359" t="s">
        <v>31</v>
      </c>
      <c r="H1359" t="s">
        <v>66</v>
      </c>
      <c r="I1359" t="s">
        <v>67</v>
      </c>
      <c r="J1359" t="s">
        <v>34</v>
      </c>
      <c r="K1359" t="s">
        <v>35</v>
      </c>
      <c r="L1359" t="s">
        <v>135</v>
      </c>
      <c r="O1359" t="s">
        <v>54</v>
      </c>
      <c r="P1359">
        <v>18.085129999999999</v>
      </c>
      <c r="Q1359">
        <v>14.54965</v>
      </c>
      <c r="R1359">
        <v>21.709009999999999</v>
      </c>
      <c r="S1359">
        <v>12.70185</v>
      </c>
      <c r="T1359">
        <v>24.249420000000001</v>
      </c>
      <c r="V1359">
        <v>433</v>
      </c>
      <c r="X1359" t="s">
        <v>136</v>
      </c>
      <c r="Y1359" t="s">
        <v>38</v>
      </c>
      <c r="Z1359" t="s">
        <v>39</v>
      </c>
      <c r="AA1359">
        <v>20220000</v>
      </c>
      <c r="AD1359" t="s">
        <v>40</v>
      </c>
    </row>
    <row r="1360" spans="1:30">
      <c r="A1360">
        <f t="shared" si="63"/>
        <v>20220000</v>
      </c>
      <c r="B1360" t="str">
        <f t="shared" si="64"/>
        <v>Islington93881Persons18+ yrs</v>
      </c>
      <c r="C1360" t="str">
        <f t="shared" si="65"/>
        <v>IslingtonObesity prevalence in adults2022/23Persons18+ yrs</v>
      </c>
      <c r="D1360">
        <v>93881</v>
      </c>
      <c r="E1360" t="s">
        <v>208</v>
      </c>
      <c r="F1360" t="s">
        <v>30</v>
      </c>
      <c r="G1360" t="s">
        <v>31</v>
      </c>
      <c r="H1360" t="s">
        <v>74</v>
      </c>
      <c r="I1360" t="s">
        <v>75</v>
      </c>
      <c r="J1360" t="s">
        <v>34</v>
      </c>
      <c r="K1360" t="s">
        <v>35</v>
      </c>
      <c r="L1360" t="s">
        <v>135</v>
      </c>
      <c r="O1360" t="s">
        <v>54</v>
      </c>
      <c r="P1360">
        <v>17.867149999999999</v>
      </c>
      <c r="Q1360">
        <v>14.074070000000001</v>
      </c>
      <c r="R1360">
        <v>21.481480000000001</v>
      </c>
      <c r="S1360">
        <v>12.09877</v>
      </c>
      <c r="T1360">
        <v>23.950620000000001</v>
      </c>
      <c r="V1360">
        <v>405</v>
      </c>
      <c r="X1360" t="s">
        <v>136</v>
      </c>
      <c r="Y1360" t="s">
        <v>38</v>
      </c>
      <c r="Z1360" t="s">
        <v>39</v>
      </c>
      <c r="AA1360">
        <v>20220000</v>
      </c>
      <c r="AD1360" t="s">
        <v>40</v>
      </c>
    </row>
    <row r="1361" spans="1:30">
      <c r="A1361">
        <f t="shared" si="63"/>
        <v>20220000</v>
      </c>
      <c r="B1361" t="str">
        <f t="shared" si="64"/>
        <v>Camden93881Persons18+ yrs</v>
      </c>
      <c r="C1361" t="str">
        <f t="shared" si="65"/>
        <v>CamdenObesity prevalence in adults2022/23Persons18+ yrs</v>
      </c>
      <c r="D1361">
        <v>93881</v>
      </c>
      <c r="E1361" t="s">
        <v>208</v>
      </c>
      <c r="F1361" t="s">
        <v>30</v>
      </c>
      <c r="G1361" t="s">
        <v>31</v>
      </c>
      <c r="H1361" t="s">
        <v>72</v>
      </c>
      <c r="I1361" t="s">
        <v>73</v>
      </c>
      <c r="J1361" t="s">
        <v>34</v>
      </c>
      <c r="K1361" t="s">
        <v>35</v>
      </c>
      <c r="L1361" t="s">
        <v>135</v>
      </c>
      <c r="O1361" t="s">
        <v>54</v>
      </c>
      <c r="P1361">
        <v>17.322600000000001</v>
      </c>
      <c r="Q1361">
        <v>13.834949999999999</v>
      </c>
      <c r="R1361">
        <v>21.116499999999998</v>
      </c>
      <c r="S1361">
        <v>11.89296</v>
      </c>
      <c r="T1361">
        <v>23.30097</v>
      </c>
      <c r="V1361">
        <v>412</v>
      </c>
      <c r="X1361" t="s">
        <v>136</v>
      </c>
      <c r="Y1361" t="s">
        <v>38</v>
      </c>
      <c r="Z1361" t="s">
        <v>39</v>
      </c>
      <c r="AA1361">
        <v>20220000</v>
      </c>
      <c r="AD1361" t="s">
        <v>40</v>
      </c>
    </row>
    <row r="1362" spans="1:30">
      <c r="A1362">
        <f t="shared" si="63"/>
        <v>20220000</v>
      </c>
      <c r="B1362" t="str">
        <f t="shared" si="64"/>
        <v>Harrow93881Persons18+ yrs</v>
      </c>
      <c r="C1362" t="str">
        <f t="shared" si="65"/>
        <v>HarrowObesity prevalence in adults2022/23Persons18+ yrs</v>
      </c>
      <c r="D1362">
        <v>93881</v>
      </c>
      <c r="E1362" t="s">
        <v>208</v>
      </c>
      <c r="F1362" t="s">
        <v>30</v>
      </c>
      <c r="G1362" t="s">
        <v>31</v>
      </c>
      <c r="H1362" t="s">
        <v>64</v>
      </c>
      <c r="I1362" t="s">
        <v>65</v>
      </c>
      <c r="J1362" t="s">
        <v>34</v>
      </c>
      <c r="K1362" t="s">
        <v>35</v>
      </c>
      <c r="L1362" t="s">
        <v>135</v>
      </c>
      <c r="O1362" t="s">
        <v>54</v>
      </c>
      <c r="P1362">
        <v>16.745889999999999</v>
      </c>
      <c r="Q1362">
        <v>13.043480000000001</v>
      </c>
      <c r="R1362">
        <v>20.652170000000002</v>
      </c>
      <c r="S1362">
        <v>11.141030000000001</v>
      </c>
      <c r="T1362">
        <v>23.097829999999998</v>
      </c>
      <c r="V1362">
        <v>368</v>
      </c>
      <c r="X1362" t="s">
        <v>136</v>
      </c>
      <c r="Y1362" t="s">
        <v>38</v>
      </c>
      <c r="Z1362" t="s">
        <v>39</v>
      </c>
      <c r="AA1362">
        <v>20220000</v>
      </c>
      <c r="AD1362" t="s">
        <v>40</v>
      </c>
    </row>
    <row r="1363" spans="1:30">
      <c r="A1363">
        <f t="shared" si="63"/>
        <v>20220000</v>
      </c>
      <c r="B1363" t="str">
        <f t="shared" si="64"/>
        <v>Wandsworth93881Persons18+ yrs</v>
      </c>
      <c r="C1363" t="str">
        <f t="shared" si="65"/>
        <v>WandsworthObesity prevalence in adults2022/23Persons18+ yrs</v>
      </c>
      <c r="D1363">
        <v>93881</v>
      </c>
      <c r="E1363" t="s">
        <v>208</v>
      </c>
      <c r="F1363" t="s">
        <v>30</v>
      </c>
      <c r="G1363" t="s">
        <v>31</v>
      </c>
      <c r="H1363" t="s">
        <v>76</v>
      </c>
      <c r="I1363" t="s">
        <v>77</v>
      </c>
      <c r="J1363" t="s">
        <v>34</v>
      </c>
      <c r="K1363" t="s">
        <v>35</v>
      </c>
      <c r="L1363" t="s">
        <v>135</v>
      </c>
      <c r="O1363" t="s">
        <v>54</v>
      </c>
      <c r="P1363">
        <v>16.336960000000001</v>
      </c>
      <c r="Q1363">
        <v>13.023260000000001</v>
      </c>
      <c r="R1363">
        <v>20</v>
      </c>
      <c r="S1363">
        <v>11.162789999999999</v>
      </c>
      <c r="T1363">
        <v>22.093260000000001</v>
      </c>
      <c r="V1363">
        <v>430</v>
      </c>
      <c r="X1363" t="s">
        <v>136</v>
      </c>
      <c r="Y1363" t="s">
        <v>38</v>
      </c>
      <c r="Z1363" t="s">
        <v>39</v>
      </c>
      <c r="AA1363">
        <v>20220000</v>
      </c>
      <c r="AD1363" t="s">
        <v>40</v>
      </c>
    </row>
    <row r="1364" spans="1:30">
      <c r="A1364">
        <f t="shared" si="63"/>
        <v>20220000</v>
      </c>
      <c r="B1364" t="str">
        <f t="shared" si="64"/>
        <v>Westminster93881Persons18+ yrs</v>
      </c>
      <c r="C1364" t="str">
        <f t="shared" si="65"/>
        <v>WestminsterObesity prevalence in adults2022/23Persons18+ yrs</v>
      </c>
      <c r="D1364">
        <v>93881</v>
      </c>
      <c r="E1364" t="s">
        <v>208</v>
      </c>
      <c r="F1364" t="s">
        <v>30</v>
      </c>
      <c r="G1364" t="s">
        <v>31</v>
      </c>
      <c r="H1364" t="s">
        <v>99</v>
      </c>
      <c r="I1364" t="s">
        <v>100</v>
      </c>
      <c r="J1364" t="s">
        <v>34</v>
      </c>
      <c r="K1364" t="s">
        <v>35</v>
      </c>
      <c r="L1364" t="s">
        <v>135</v>
      </c>
      <c r="O1364" t="s">
        <v>54</v>
      </c>
      <c r="P1364">
        <v>16.18017</v>
      </c>
      <c r="Q1364">
        <v>12.63158</v>
      </c>
      <c r="R1364">
        <v>20</v>
      </c>
      <c r="S1364">
        <v>10.52632</v>
      </c>
      <c r="T1364">
        <v>22.105530000000002</v>
      </c>
      <c r="V1364">
        <v>380</v>
      </c>
      <c r="X1364" t="s">
        <v>136</v>
      </c>
      <c r="Y1364" t="s">
        <v>38</v>
      </c>
      <c r="Z1364" t="s">
        <v>39</v>
      </c>
      <c r="AA1364">
        <v>20220000</v>
      </c>
      <c r="AD1364" t="s">
        <v>40</v>
      </c>
    </row>
    <row r="1365" spans="1:30">
      <c r="A1365">
        <f t="shared" si="63"/>
        <v>20220000</v>
      </c>
      <c r="B1365" t="str">
        <f t="shared" si="64"/>
        <v>Tower Hamlets93881Persons18+ yrs</v>
      </c>
      <c r="C1365" t="str">
        <f t="shared" si="65"/>
        <v>Tower HamletsObesity prevalence in adults2022/23Persons18+ yrs</v>
      </c>
      <c r="D1365">
        <v>93881</v>
      </c>
      <c r="E1365" t="s">
        <v>208</v>
      </c>
      <c r="F1365" t="s">
        <v>30</v>
      </c>
      <c r="G1365" t="s">
        <v>31</v>
      </c>
      <c r="H1365" t="s">
        <v>104</v>
      </c>
      <c r="I1365" t="s">
        <v>105</v>
      </c>
      <c r="J1365" t="s">
        <v>34</v>
      </c>
      <c r="K1365" t="s">
        <v>35</v>
      </c>
      <c r="L1365" t="s">
        <v>135</v>
      </c>
      <c r="O1365" t="s">
        <v>54</v>
      </c>
      <c r="P1365">
        <v>16.01436</v>
      </c>
      <c r="Q1365">
        <v>12.405060000000001</v>
      </c>
      <c r="R1365">
        <v>19.746839999999999</v>
      </c>
      <c r="S1365">
        <v>10.37975</v>
      </c>
      <c r="T1365">
        <v>21.772410000000001</v>
      </c>
      <c r="V1365">
        <v>395</v>
      </c>
      <c r="X1365" t="s">
        <v>136</v>
      </c>
      <c r="Y1365" t="s">
        <v>38</v>
      </c>
      <c r="Z1365" t="s">
        <v>39</v>
      </c>
      <c r="AA1365">
        <v>20220000</v>
      </c>
      <c r="AD1365" t="s">
        <v>40</v>
      </c>
    </row>
    <row r="1366" spans="1:30">
      <c r="A1366">
        <f t="shared" si="63"/>
        <v>20220000</v>
      </c>
      <c r="B1366" t="str">
        <f t="shared" si="64"/>
        <v>Kingston93881Persons18+ yrs</v>
      </c>
      <c r="C1366" t="str">
        <f t="shared" si="65"/>
        <v>KingstonObesity prevalence in adults2022/23Persons18+ yrs</v>
      </c>
      <c r="D1366">
        <v>93881</v>
      </c>
      <c r="E1366" t="s">
        <v>208</v>
      </c>
      <c r="F1366" t="s">
        <v>30</v>
      </c>
      <c r="G1366" t="s">
        <v>31</v>
      </c>
      <c r="H1366" t="s">
        <v>82</v>
      </c>
      <c r="I1366" t="s">
        <v>83</v>
      </c>
      <c r="J1366" t="s">
        <v>34</v>
      </c>
      <c r="K1366" t="s">
        <v>35</v>
      </c>
      <c r="L1366" t="s">
        <v>135</v>
      </c>
      <c r="O1366" t="s">
        <v>54</v>
      </c>
      <c r="P1366">
        <v>15.47317</v>
      </c>
      <c r="Q1366">
        <v>12.01923</v>
      </c>
      <c r="R1366">
        <v>18.990379999999998</v>
      </c>
      <c r="S1366">
        <v>10.09591</v>
      </c>
      <c r="T1366">
        <v>21.15409</v>
      </c>
      <c r="V1366">
        <v>416</v>
      </c>
      <c r="X1366" t="s">
        <v>136</v>
      </c>
      <c r="Y1366" t="s">
        <v>38</v>
      </c>
      <c r="Z1366" t="s">
        <v>39</v>
      </c>
      <c r="AA1366">
        <v>20220000</v>
      </c>
      <c r="AD1366" t="s">
        <v>40</v>
      </c>
    </row>
    <row r="1367" spans="1:30">
      <c r="A1367">
        <f t="shared" si="63"/>
        <v>20220000</v>
      </c>
      <c r="B1367" t="str">
        <f t="shared" si="64"/>
        <v>Haringey93881Persons18+ yrs</v>
      </c>
      <c r="C1367" t="str">
        <f t="shared" si="65"/>
        <v>HaringeyObesity prevalence in adults2022/23Persons18+ yrs</v>
      </c>
      <c r="D1367">
        <v>93881</v>
      </c>
      <c r="E1367" t="s">
        <v>208</v>
      </c>
      <c r="F1367" t="s">
        <v>30</v>
      </c>
      <c r="G1367" t="s">
        <v>31</v>
      </c>
      <c r="H1367" t="s">
        <v>116</v>
      </c>
      <c r="I1367" t="s">
        <v>117</v>
      </c>
      <c r="J1367" t="s">
        <v>34</v>
      </c>
      <c r="K1367" t="s">
        <v>35</v>
      </c>
      <c r="L1367" t="s">
        <v>135</v>
      </c>
      <c r="O1367" t="s">
        <v>54</v>
      </c>
      <c r="P1367">
        <v>13.911199999999999</v>
      </c>
      <c r="Q1367">
        <v>10.765549999999999</v>
      </c>
      <c r="R1367">
        <v>17.464110000000002</v>
      </c>
      <c r="S1367">
        <v>9.0906699999999994</v>
      </c>
      <c r="T1367">
        <v>19.37799</v>
      </c>
      <c r="V1367">
        <v>418</v>
      </c>
      <c r="X1367" t="s">
        <v>136</v>
      </c>
      <c r="Y1367" t="s">
        <v>38</v>
      </c>
      <c r="Z1367" t="s">
        <v>39</v>
      </c>
      <c r="AA1367">
        <v>20220000</v>
      </c>
      <c r="AD1367" t="s">
        <v>40</v>
      </c>
    </row>
    <row r="1368" spans="1:30">
      <c r="A1368">
        <f t="shared" si="63"/>
        <v>20220000</v>
      </c>
      <c r="B1368" t="str">
        <f t="shared" si="64"/>
        <v>Kensington and Chelsea93881Persons18+ yrs</v>
      </c>
      <c r="C1368" t="str">
        <f t="shared" si="65"/>
        <v>Kensington and ChelseaObesity prevalence in adults2022/23Persons18+ yrs</v>
      </c>
      <c r="D1368">
        <v>93881</v>
      </c>
      <c r="E1368" t="s">
        <v>208</v>
      </c>
      <c r="F1368" t="s">
        <v>30</v>
      </c>
      <c r="G1368" t="s">
        <v>31</v>
      </c>
      <c r="H1368" t="s">
        <v>70</v>
      </c>
      <c r="I1368" t="s">
        <v>71</v>
      </c>
      <c r="J1368" t="s">
        <v>34</v>
      </c>
      <c r="K1368" t="s">
        <v>35</v>
      </c>
      <c r="L1368" t="s">
        <v>135</v>
      </c>
      <c r="O1368" t="s">
        <v>54</v>
      </c>
      <c r="P1368">
        <v>13.23967</v>
      </c>
      <c r="Q1368">
        <v>10.02571</v>
      </c>
      <c r="R1368">
        <v>16.709510000000002</v>
      </c>
      <c r="S1368">
        <v>8.2262199999999996</v>
      </c>
      <c r="T1368">
        <v>18.766069999999999</v>
      </c>
      <c r="V1368">
        <v>389</v>
      </c>
      <c r="X1368" t="s">
        <v>136</v>
      </c>
      <c r="Y1368" t="s">
        <v>38</v>
      </c>
      <c r="Z1368" t="s">
        <v>39</v>
      </c>
      <c r="AA1368">
        <v>20220000</v>
      </c>
      <c r="AD1368" t="s">
        <v>40</v>
      </c>
    </row>
    <row r="1369" spans="1:30">
      <c r="A1369">
        <f t="shared" si="63"/>
        <v>20200000</v>
      </c>
      <c r="B1369" t="str">
        <f t="shared" si="64"/>
        <v>Richmond93982Persons16+ yrs</v>
      </c>
      <c r="C1369" t="str">
        <f t="shared" si="65"/>
        <v>RichmondPercentage of adults meeting the '5-a-day' fruit and vegetable consumption recommendations (new method)2020/21Persons16+ yrs</v>
      </c>
      <c r="D1369">
        <v>93982</v>
      </c>
      <c r="E1369" t="s">
        <v>209</v>
      </c>
      <c r="F1369" t="s">
        <v>30</v>
      </c>
      <c r="G1369" t="s">
        <v>31</v>
      </c>
      <c r="H1369" t="s">
        <v>32</v>
      </c>
      <c r="I1369" t="s">
        <v>33</v>
      </c>
      <c r="J1369" t="s">
        <v>34</v>
      </c>
      <c r="K1369" t="s">
        <v>35</v>
      </c>
      <c r="L1369" t="s">
        <v>178</v>
      </c>
      <c r="O1369" t="s">
        <v>52</v>
      </c>
      <c r="P1369">
        <v>45.73</v>
      </c>
      <c r="Q1369">
        <v>41.276600000000002</v>
      </c>
      <c r="R1369">
        <v>50.212769999999999</v>
      </c>
      <c r="S1369">
        <v>38.723399999999998</v>
      </c>
      <c r="T1369">
        <v>52.553400000000003</v>
      </c>
      <c r="V1369">
        <v>470</v>
      </c>
      <c r="Y1369" t="s">
        <v>38</v>
      </c>
      <c r="Z1369" t="s">
        <v>39</v>
      </c>
      <c r="AA1369">
        <v>20200000</v>
      </c>
      <c r="AD1369" t="s">
        <v>40</v>
      </c>
    </row>
    <row r="1370" spans="1:30">
      <c r="A1370">
        <f t="shared" si="63"/>
        <v>20210000</v>
      </c>
      <c r="B1370" t="str">
        <f t="shared" si="64"/>
        <v>Richmond93982Persons16+ yrs</v>
      </c>
      <c r="C1370" t="str">
        <f t="shared" si="65"/>
        <v>RichmondPercentage of adults meeting the '5-a-day' fruit and vegetable consumption recommendations (new method)2021/22Persons16+ yrs</v>
      </c>
      <c r="D1370">
        <v>93982</v>
      </c>
      <c r="E1370" t="s">
        <v>209</v>
      </c>
      <c r="F1370" t="s">
        <v>30</v>
      </c>
      <c r="G1370" t="s">
        <v>31</v>
      </c>
      <c r="H1370" t="s">
        <v>32</v>
      </c>
      <c r="I1370" t="s">
        <v>33</v>
      </c>
      <c r="J1370" t="s">
        <v>34</v>
      </c>
      <c r="K1370" t="s">
        <v>35</v>
      </c>
      <c r="L1370" t="s">
        <v>178</v>
      </c>
      <c r="O1370" t="s">
        <v>53</v>
      </c>
      <c r="P1370">
        <v>38.64</v>
      </c>
      <c r="Q1370">
        <v>34.27948</v>
      </c>
      <c r="R1370">
        <v>43.018560000000001</v>
      </c>
      <c r="S1370">
        <v>31.87773</v>
      </c>
      <c r="T1370">
        <v>46.069870000000002</v>
      </c>
      <c r="V1370">
        <v>458</v>
      </c>
      <c r="Y1370" t="s">
        <v>38</v>
      </c>
      <c r="Z1370" t="s">
        <v>39</v>
      </c>
      <c r="AA1370">
        <v>20210000</v>
      </c>
      <c r="AD1370" t="s">
        <v>40</v>
      </c>
    </row>
    <row r="1371" spans="1:30">
      <c r="A1371">
        <f t="shared" si="63"/>
        <v>20200000</v>
      </c>
      <c r="B1371" t="str">
        <f t="shared" si="64"/>
        <v>England93982Persons16+ yrs</v>
      </c>
      <c r="C1371" t="str">
        <f t="shared" si="65"/>
        <v>EnglandPercentage of adults meeting the '5-a-day' fruit and vegetable consumption recommendations (new method)2020/21Persons16+ yrs</v>
      </c>
      <c r="D1371">
        <v>93982</v>
      </c>
      <c r="E1371" t="s">
        <v>209</v>
      </c>
      <c r="F1371" t="s">
        <v>30</v>
      </c>
      <c r="G1371" t="s">
        <v>31</v>
      </c>
      <c r="H1371" t="s">
        <v>30</v>
      </c>
      <c r="I1371" t="s">
        <v>31</v>
      </c>
      <c r="J1371" t="s">
        <v>31</v>
      </c>
      <c r="K1371" t="s">
        <v>35</v>
      </c>
      <c r="L1371" t="s">
        <v>178</v>
      </c>
      <c r="O1371" t="s">
        <v>52</v>
      </c>
      <c r="P1371">
        <v>34.869999999999997</v>
      </c>
      <c r="Q1371">
        <v>34.64114</v>
      </c>
      <c r="R1371">
        <v>35.10633</v>
      </c>
      <c r="S1371">
        <v>34.537700000000001</v>
      </c>
      <c r="T1371">
        <v>35.24465</v>
      </c>
      <c r="V1371">
        <v>163378</v>
      </c>
      <c r="Y1371" t="s">
        <v>42</v>
      </c>
      <c r="Z1371" t="s">
        <v>39</v>
      </c>
      <c r="AA1371">
        <v>20200000</v>
      </c>
      <c r="AD1371" t="s">
        <v>40</v>
      </c>
    </row>
    <row r="1372" spans="1:30">
      <c r="A1372">
        <f t="shared" si="63"/>
        <v>20210000</v>
      </c>
      <c r="B1372" t="str">
        <f t="shared" si="64"/>
        <v>England93982Persons16+ yrs</v>
      </c>
      <c r="C1372" t="str">
        <f t="shared" si="65"/>
        <v>EnglandPercentage of adults meeting the '5-a-day' fruit and vegetable consumption recommendations (new method)2021/22Persons16+ yrs</v>
      </c>
      <c r="D1372">
        <v>93982</v>
      </c>
      <c r="E1372" t="s">
        <v>209</v>
      </c>
      <c r="F1372" t="s">
        <v>30</v>
      </c>
      <c r="G1372" t="s">
        <v>31</v>
      </c>
      <c r="H1372" t="s">
        <v>30</v>
      </c>
      <c r="I1372" t="s">
        <v>31</v>
      </c>
      <c r="J1372" t="s">
        <v>31</v>
      </c>
      <c r="K1372" t="s">
        <v>35</v>
      </c>
      <c r="L1372" t="s">
        <v>178</v>
      </c>
      <c r="O1372" t="s">
        <v>53</v>
      </c>
      <c r="P1372">
        <v>32.49</v>
      </c>
      <c r="Q1372">
        <v>32.265129999999999</v>
      </c>
      <c r="R1372">
        <v>32.712330000000001</v>
      </c>
      <c r="S1372">
        <v>32.14526</v>
      </c>
      <c r="T1372">
        <v>32.841920000000002</v>
      </c>
      <c r="V1372">
        <v>164357</v>
      </c>
      <c r="Y1372" t="s">
        <v>42</v>
      </c>
      <c r="Z1372" t="s">
        <v>39</v>
      </c>
      <c r="AA1372">
        <v>20210000</v>
      </c>
      <c r="AD1372" t="s">
        <v>40</v>
      </c>
    </row>
    <row r="1373" spans="1:30">
      <c r="A1373">
        <f t="shared" si="63"/>
        <v>20220000</v>
      </c>
      <c r="B1373" t="str">
        <f t="shared" si="64"/>
        <v>England93982Persons16+ yrs</v>
      </c>
      <c r="C1373" t="str">
        <f t="shared" si="65"/>
        <v>EnglandPercentage of adults meeting the '5-a-day' fruit and vegetable consumption recommendations (new method)2022/23Persons16+ yrs</v>
      </c>
      <c r="D1373">
        <v>93982</v>
      </c>
      <c r="E1373" t="s">
        <v>209</v>
      </c>
      <c r="F1373" t="s">
        <v>30</v>
      </c>
      <c r="G1373" t="s">
        <v>31</v>
      </c>
      <c r="H1373" t="s">
        <v>30</v>
      </c>
      <c r="I1373" t="s">
        <v>31</v>
      </c>
      <c r="J1373" t="s">
        <v>31</v>
      </c>
      <c r="K1373" t="s">
        <v>35</v>
      </c>
      <c r="L1373" t="s">
        <v>178</v>
      </c>
      <c r="O1373" t="s">
        <v>54</v>
      </c>
      <c r="P1373">
        <v>31</v>
      </c>
      <c r="Q1373">
        <v>30.724499999999999</v>
      </c>
      <c r="R1373">
        <v>31.182130000000001</v>
      </c>
      <c r="S1373">
        <v>30.578959999999999</v>
      </c>
      <c r="T1373">
        <v>31.31972</v>
      </c>
      <c r="V1373">
        <v>162808</v>
      </c>
      <c r="X1373" t="s">
        <v>136</v>
      </c>
      <c r="Y1373" t="s">
        <v>42</v>
      </c>
      <c r="Z1373" t="s">
        <v>39</v>
      </c>
      <c r="AA1373">
        <v>20220000</v>
      </c>
      <c r="AD1373" t="s">
        <v>40</v>
      </c>
    </row>
    <row r="1374" spans="1:30">
      <c r="A1374">
        <f t="shared" si="63"/>
        <v>20200000</v>
      </c>
      <c r="B1374" t="str">
        <f t="shared" si="64"/>
        <v>London93982Persons16+ yrs</v>
      </c>
      <c r="C1374" t="str">
        <f t="shared" si="65"/>
        <v>LondonPercentage of adults meeting the '5-a-day' fruit and vegetable consumption recommendations (new method)2020/21Persons16+ yrs</v>
      </c>
      <c r="D1374">
        <v>93982</v>
      </c>
      <c r="E1374" t="s">
        <v>209</v>
      </c>
      <c r="F1374" t="s">
        <v>30</v>
      </c>
      <c r="G1374" t="s">
        <v>31</v>
      </c>
      <c r="H1374" t="s">
        <v>56</v>
      </c>
      <c r="I1374" t="s">
        <v>57</v>
      </c>
      <c r="J1374" t="s">
        <v>58</v>
      </c>
      <c r="K1374" t="s">
        <v>35</v>
      </c>
      <c r="L1374" t="s">
        <v>178</v>
      </c>
      <c r="O1374" t="s">
        <v>52</v>
      </c>
      <c r="P1374">
        <v>34.04</v>
      </c>
      <c r="Q1374">
        <v>33.28387</v>
      </c>
      <c r="R1374">
        <v>34.794629999999998</v>
      </c>
      <c r="S1374">
        <v>32.838729999999998</v>
      </c>
      <c r="T1374">
        <v>35.307209999999998</v>
      </c>
      <c r="V1374">
        <v>14827</v>
      </c>
      <c r="Y1374" t="s">
        <v>49</v>
      </c>
      <c r="Z1374" t="s">
        <v>39</v>
      </c>
      <c r="AA1374">
        <v>20200000</v>
      </c>
      <c r="AD1374" t="s">
        <v>40</v>
      </c>
    </row>
    <row r="1375" spans="1:30">
      <c r="A1375">
        <f t="shared" si="63"/>
        <v>20210000</v>
      </c>
      <c r="B1375" t="str">
        <f t="shared" si="64"/>
        <v>London93982Persons16+ yrs</v>
      </c>
      <c r="C1375" t="str">
        <f t="shared" si="65"/>
        <v>LondonPercentage of adults meeting the '5-a-day' fruit and vegetable consumption recommendations (new method)2021/22Persons16+ yrs</v>
      </c>
      <c r="D1375">
        <v>93982</v>
      </c>
      <c r="E1375" t="s">
        <v>209</v>
      </c>
      <c r="F1375" t="s">
        <v>30</v>
      </c>
      <c r="G1375" t="s">
        <v>31</v>
      </c>
      <c r="H1375" t="s">
        <v>56</v>
      </c>
      <c r="I1375" t="s">
        <v>57</v>
      </c>
      <c r="J1375" t="s">
        <v>58</v>
      </c>
      <c r="K1375" t="s">
        <v>35</v>
      </c>
      <c r="L1375" t="s">
        <v>178</v>
      </c>
      <c r="O1375" t="s">
        <v>53</v>
      </c>
      <c r="P1375">
        <v>31.53</v>
      </c>
      <c r="Q1375">
        <v>30.76718</v>
      </c>
      <c r="R1375">
        <v>32.256129999999999</v>
      </c>
      <c r="S1375">
        <v>30.306470000000001</v>
      </c>
      <c r="T1375">
        <v>32.696809999999999</v>
      </c>
      <c r="V1375">
        <v>14977</v>
      </c>
      <c r="Y1375" t="s">
        <v>49</v>
      </c>
      <c r="Z1375" t="s">
        <v>39</v>
      </c>
      <c r="AA1375">
        <v>20210000</v>
      </c>
      <c r="AD1375" t="s">
        <v>40</v>
      </c>
    </row>
    <row r="1376" spans="1:30">
      <c r="A1376">
        <f t="shared" si="63"/>
        <v>20220000</v>
      </c>
      <c r="B1376" t="str">
        <f t="shared" si="64"/>
        <v>London93982Persons16+ yrs</v>
      </c>
      <c r="C1376" t="str">
        <f t="shared" si="65"/>
        <v>LondonPercentage of adults meeting the '5-a-day' fruit and vegetable consumption recommendations (new method)2022/23Persons16+ yrs</v>
      </c>
      <c r="D1376">
        <v>93982</v>
      </c>
      <c r="E1376" t="s">
        <v>209</v>
      </c>
      <c r="F1376" t="s">
        <v>30</v>
      </c>
      <c r="G1376" t="s">
        <v>31</v>
      </c>
      <c r="H1376" t="s">
        <v>56</v>
      </c>
      <c r="I1376" t="s">
        <v>57</v>
      </c>
      <c r="J1376" t="s">
        <v>58</v>
      </c>
      <c r="K1376" t="s">
        <v>35</v>
      </c>
      <c r="L1376" t="s">
        <v>178</v>
      </c>
      <c r="O1376" t="s">
        <v>54</v>
      </c>
      <c r="P1376">
        <v>30.04</v>
      </c>
      <c r="Q1376">
        <v>29.314309999999999</v>
      </c>
      <c r="R1376">
        <v>30.772670000000002</v>
      </c>
      <c r="S1376">
        <v>28.86017</v>
      </c>
      <c r="T1376">
        <v>31.18205</v>
      </c>
      <c r="V1376">
        <v>15634</v>
      </c>
      <c r="X1376" t="s">
        <v>136</v>
      </c>
      <c r="Y1376" t="s">
        <v>49</v>
      </c>
      <c r="Z1376" t="s">
        <v>39</v>
      </c>
      <c r="AA1376">
        <v>20220000</v>
      </c>
      <c r="AD1376" t="s">
        <v>40</v>
      </c>
    </row>
    <row r="1377" spans="1:30">
      <c r="A1377">
        <f t="shared" si="63"/>
        <v>20220000</v>
      </c>
      <c r="B1377" t="str">
        <f t="shared" si="64"/>
        <v>Richmond93982Persons16+ yrs</v>
      </c>
      <c r="C1377" t="str">
        <f t="shared" si="65"/>
        <v>RichmondPercentage of adults meeting the '5-a-day' fruit and vegetable consumption recommendations (new method)2022/23Persons16+ yrs</v>
      </c>
      <c r="D1377">
        <v>93982</v>
      </c>
      <c r="E1377" t="s">
        <v>209</v>
      </c>
      <c r="F1377" t="s">
        <v>30</v>
      </c>
      <c r="G1377" t="s">
        <v>31</v>
      </c>
      <c r="H1377" t="s">
        <v>32</v>
      </c>
      <c r="I1377" t="s">
        <v>33</v>
      </c>
      <c r="J1377" t="s">
        <v>34</v>
      </c>
      <c r="K1377" t="s">
        <v>35</v>
      </c>
      <c r="L1377" t="s">
        <v>178</v>
      </c>
      <c r="O1377" t="s">
        <v>54</v>
      </c>
      <c r="P1377">
        <v>40.98753</v>
      </c>
      <c r="Q1377">
        <v>36.70635</v>
      </c>
      <c r="R1377">
        <v>45.436509999999998</v>
      </c>
      <c r="S1377">
        <v>34.523609999999998</v>
      </c>
      <c r="T1377">
        <v>47.817459999999997</v>
      </c>
      <c r="V1377">
        <v>504</v>
      </c>
      <c r="X1377" t="s">
        <v>136</v>
      </c>
      <c r="Y1377" t="s">
        <v>38</v>
      </c>
      <c r="Z1377" t="s">
        <v>39</v>
      </c>
      <c r="AA1377">
        <v>20220000</v>
      </c>
      <c r="AD1377" t="s">
        <v>40</v>
      </c>
    </row>
    <row r="1378" spans="1:30">
      <c r="A1378">
        <f t="shared" si="63"/>
        <v>20220000</v>
      </c>
      <c r="B1378" t="str">
        <f t="shared" si="64"/>
        <v>Haringey93982Persons16+ yrs</v>
      </c>
      <c r="C1378" t="str">
        <f t="shared" si="65"/>
        <v>HaringeyPercentage of adults meeting the '5-a-day' fruit and vegetable consumption recommendations (new method)2022/23Persons16+ yrs</v>
      </c>
      <c r="D1378">
        <v>93982</v>
      </c>
      <c r="E1378" t="s">
        <v>209</v>
      </c>
      <c r="F1378" t="s">
        <v>30</v>
      </c>
      <c r="G1378" t="s">
        <v>31</v>
      </c>
      <c r="H1378" t="s">
        <v>116</v>
      </c>
      <c r="I1378" t="s">
        <v>117</v>
      </c>
      <c r="J1378" t="s">
        <v>34</v>
      </c>
      <c r="K1378" t="s">
        <v>35</v>
      </c>
      <c r="L1378" t="s">
        <v>178</v>
      </c>
      <c r="O1378" t="s">
        <v>54</v>
      </c>
      <c r="P1378">
        <v>39.133949999999999</v>
      </c>
      <c r="Q1378">
        <v>34.93976</v>
      </c>
      <c r="R1378">
        <v>43.574300000000001</v>
      </c>
      <c r="S1378">
        <v>32.128509999999999</v>
      </c>
      <c r="T1378">
        <v>45.783329999999999</v>
      </c>
      <c r="V1378">
        <v>498</v>
      </c>
      <c r="X1378" t="s">
        <v>136</v>
      </c>
      <c r="Y1378" t="s">
        <v>38</v>
      </c>
      <c r="Z1378" t="s">
        <v>39</v>
      </c>
      <c r="AA1378">
        <v>20220000</v>
      </c>
      <c r="AD1378" t="s">
        <v>40</v>
      </c>
    </row>
    <row r="1379" spans="1:30">
      <c r="A1379">
        <f t="shared" si="63"/>
        <v>20220000</v>
      </c>
      <c r="B1379" t="str">
        <f t="shared" si="64"/>
        <v>Kensington and Chelsea93982Persons16+ yrs</v>
      </c>
      <c r="C1379" t="str">
        <f t="shared" si="65"/>
        <v>Kensington and ChelseaPercentage of adults meeting the '5-a-day' fruit and vegetable consumption recommendations (new method)2022/23Persons16+ yrs</v>
      </c>
      <c r="D1379">
        <v>93982</v>
      </c>
      <c r="E1379" t="s">
        <v>209</v>
      </c>
      <c r="F1379" t="s">
        <v>30</v>
      </c>
      <c r="G1379" t="s">
        <v>31</v>
      </c>
      <c r="H1379" t="s">
        <v>70</v>
      </c>
      <c r="I1379" t="s">
        <v>71</v>
      </c>
      <c r="J1379" t="s">
        <v>34</v>
      </c>
      <c r="K1379" t="s">
        <v>35</v>
      </c>
      <c r="L1379" t="s">
        <v>178</v>
      </c>
      <c r="O1379" t="s">
        <v>54</v>
      </c>
      <c r="P1379">
        <v>37.702599999999997</v>
      </c>
      <c r="Q1379">
        <v>33.260390000000001</v>
      </c>
      <c r="R1379">
        <v>42.231949999999998</v>
      </c>
      <c r="S1379">
        <v>30.634350000000001</v>
      </c>
      <c r="T1379">
        <v>44.42013</v>
      </c>
      <c r="V1379">
        <v>457</v>
      </c>
      <c r="X1379" t="s">
        <v>136</v>
      </c>
      <c r="Y1379" t="s">
        <v>38</v>
      </c>
      <c r="Z1379" t="s">
        <v>39</v>
      </c>
      <c r="AA1379">
        <v>20220000</v>
      </c>
      <c r="AD1379" t="s">
        <v>40</v>
      </c>
    </row>
    <row r="1380" spans="1:30">
      <c r="A1380">
        <f t="shared" si="63"/>
        <v>20220000</v>
      </c>
      <c r="B1380" t="str">
        <f t="shared" si="64"/>
        <v>Hammersmith and Fulham93982Persons16+ yrs</v>
      </c>
      <c r="C1380" t="str">
        <f t="shared" si="65"/>
        <v>Hammersmith and FulhamPercentage of adults meeting the '5-a-day' fruit and vegetable consumption recommendations (new method)2022/23Persons16+ yrs</v>
      </c>
      <c r="D1380">
        <v>93982</v>
      </c>
      <c r="E1380" t="s">
        <v>209</v>
      </c>
      <c r="F1380" t="s">
        <v>30</v>
      </c>
      <c r="G1380" t="s">
        <v>31</v>
      </c>
      <c r="H1380" t="s">
        <v>66</v>
      </c>
      <c r="I1380" t="s">
        <v>67</v>
      </c>
      <c r="J1380" t="s">
        <v>34</v>
      </c>
      <c r="K1380" t="s">
        <v>35</v>
      </c>
      <c r="L1380" t="s">
        <v>178</v>
      </c>
      <c r="O1380" t="s">
        <v>54</v>
      </c>
      <c r="P1380">
        <v>37.363300000000002</v>
      </c>
      <c r="Q1380">
        <v>33.12236</v>
      </c>
      <c r="R1380">
        <v>41.772150000000003</v>
      </c>
      <c r="S1380">
        <v>30.379750000000001</v>
      </c>
      <c r="T1380">
        <v>44.304009999999998</v>
      </c>
      <c r="V1380">
        <v>474</v>
      </c>
      <c r="X1380" t="s">
        <v>136</v>
      </c>
      <c r="Y1380" t="s">
        <v>38</v>
      </c>
      <c r="Z1380" t="s">
        <v>39</v>
      </c>
      <c r="AA1380">
        <v>20220000</v>
      </c>
      <c r="AD1380" t="s">
        <v>40</v>
      </c>
    </row>
    <row r="1381" spans="1:30">
      <c r="A1381">
        <f t="shared" si="63"/>
        <v>20220000</v>
      </c>
      <c r="B1381" t="str">
        <f t="shared" si="64"/>
        <v>Wandsworth93982Persons16+ yrs</v>
      </c>
      <c r="C1381" t="str">
        <f t="shared" si="65"/>
        <v>WandsworthPercentage of adults meeting the '5-a-day' fruit and vegetable consumption recommendations (new method)2022/23Persons16+ yrs</v>
      </c>
      <c r="D1381">
        <v>93982</v>
      </c>
      <c r="E1381" t="s">
        <v>209</v>
      </c>
      <c r="F1381" t="s">
        <v>30</v>
      </c>
      <c r="G1381" t="s">
        <v>31</v>
      </c>
      <c r="H1381" t="s">
        <v>76</v>
      </c>
      <c r="I1381" t="s">
        <v>77</v>
      </c>
      <c r="J1381" t="s">
        <v>34</v>
      </c>
      <c r="K1381" t="s">
        <v>35</v>
      </c>
      <c r="L1381" t="s">
        <v>178</v>
      </c>
      <c r="O1381" t="s">
        <v>54</v>
      </c>
      <c r="P1381">
        <v>35.764600000000002</v>
      </c>
      <c r="Q1381">
        <v>31.557379999999998</v>
      </c>
      <c r="R1381">
        <v>39.959020000000002</v>
      </c>
      <c r="S1381">
        <v>28.68852</v>
      </c>
      <c r="T1381">
        <v>42.622950000000003</v>
      </c>
      <c r="V1381">
        <v>488</v>
      </c>
      <c r="X1381" t="s">
        <v>136</v>
      </c>
      <c r="Y1381" t="s">
        <v>38</v>
      </c>
      <c r="Z1381" t="s">
        <v>39</v>
      </c>
      <c r="AA1381">
        <v>20220000</v>
      </c>
      <c r="AD1381" t="s">
        <v>40</v>
      </c>
    </row>
    <row r="1382" spans="1:30">
      <c r="A1382">
        <f t="shared" si="63"/>
        <v>20220000</v>
      </c>
      <c r="B1382" t="str">
        <f t="shared" si="64"/>
        <v>Kingston93982Persons16+ yrs</v>
      </c>
      <c r="C1382" t="str">
        <f t="shared" si="65"/>
        <v>KingstonPercentage of adults meeting the '5-a-day' fruit and vegetable consumption recommendations (new method)2022/23Persons16+ yrs</v>
      </c>
      <c r="D1382">
        <v>93982</v>
      </c>
      <c r="E1382" t="s">
        <v>209</v>
      </c>
      <c r="F1382" t="s">
        <v>30</v>
      </c>
      <c r="G1382" t="s">
        <v>31</v>
      </c>
      <c r="H1382" t="s">
        <v>82</v>
      </c>
      <c r="I1382" t="s">
        <v>83</v>
      </c>
      <c r="J1382" t="s">
        <v>34</v>
      </c>
      <c r="K1382" t="s">
        <v>35</v>
      </c>
      <c r="L1382" t="s">
        <v>178</v>
      </c>
      <c r="O1382" t="s">
        <v>54</v>
      </c>
      <c r="P1382">
        <v>35.63917</v>
      </c>
      <c r="Q1382">
        <v>31.380749999999999</v>
      </c>
      <c r="R1382">
        <v>39.958159999999999</v>
      </c>
      <c r="S1382">
        <v>28.870290000000001</v>
      </c>
      <c r="T1382">
        <v>42.468620000000001</v>
      </c>
      <c r="V1382">
        <v>478</v>
      </c>
      <c r="X1382" t="s">
        <v>136</v>
      </c>
      <c r="Y1382" t="s">
        <v>38</v>
      </c>
      <c r="Z1382" t="s">
        <v>39</v>
      </c>
      <c r="AA1382">
        <v>20220000</v>
      </c>
      <c r="AD1382" t="s">
        <v>40</v>
      </c>
    </row>
    <row r="1383" spans="1:30">
      <c r="A1383">
        <f t="shared" si="63"/>
        <v>20220000</v>
      </c>
      <c r="B1383" t="str">
        <f t="shared" si="64"/>
        <v>Lambeth93982Persons16+ yrs</v>
      </c>
      <c r="C1383" t="str">
        <f t="shared" si="65"/>
        <v>LambethPercentage of adults meeting the '5-a-day' fruit and vegetable consumption recommendations (new method)2022/23Persons16+ yrs</v>
      </c>
      <c r="D1383">
        <v>93982</v>
      </c>
      <c r="E1383" t="s">
        <v>209</v>
      </c>
      <c r="F1383" t="s">
        <v>30</v>
      </c>
      <c r="G1383" t="s">
        <v>31</v>
      </c>
      <c r="H1383" t="s">
        <v>91</v>
      </c>
      <c r="I1383" t="s">
        <v>92</v>
      </c>
      <c r="J1383" t="s">
        <v>34</v>
      </c>
      <c r="K1383" t="s">
        <v>35</v>
      </c>
      <c r="L1383" t="s">
        <v>178</v>
      </c>
      <c r="O1383" t="s">
        <v>54</v>
      </c>
      <c r="P1383">
        <v>34.895299999999999</v>
      </c>
      <c r="Q1383">
        <v>30.61224</v>
      </c>
      <c r="R1383">
        <v>38.979590000000002</v>
      </c>
      <c r="S1383">
        <v>28.367349999999998</v>
      </c>
      <c r="T1383">
        <v>41.632860000000001</v>
      </c>
      <c r="V1383">
        <v>490</v>
      </c>
      <c r="X1383" t="s">
        <v>136</v>
      </c>
      <c r="Y1383" t="s">
        <v>42</v>
      </c>
      <c r="Z1383" t="s">
        <v>39</v>
      </c>
      <c r="AA1383">
        <v>20220000</v>
      </c>
      <c r="AD1383" t="s">
        <v>40</v>
      </c>
    </row>
    <row r="1384" spans="1:30">
      <c r="A1384">
        <f t="shared" si="63"/>
        <v>20220000</v>
      </c>
      <c r="B1384" t="str">
        <f t="shared" si="64"/>
        <v>Barnet93982Persons16+ yrs</v>
      </c>
      <c r="C1384" t="str">
        <f t="shared" si="65"/>
        <v>BarnetPercentage of adults meeting the '5-a-day' fruit and vegetable consumption recommendations (new method)2022/23Persons16+ yrs</v>
      </c>
      <c r="D1384">
        <v>93982</v>
      </c>
      <c r="E1384" t="s">
        <v>209</v>
      </c>
      <c r="F1384" t="s">
        <v>30</v>
      </c>
      <c r="G1384" t="s">
        <v>31</v>
      </c>
      <c r="H1384" t="s">
        <v>93</v>
      </c>
      <c r="I1384" t="s">
        <v>94</v>
      </c>
      <c r="J1384" t="s">
        <v>34</v>
      </c>
      <c r="K1384" t="s">
        <v>35</v>
      </c>
      <c r="L1384" t="s">
        <v>178</v>
      </c>
      <c r="O1384" t="s">
        <v>54</v>
      </c>
      <c r="P1384">
        <v>34.82367</v>
      </c>
      <c r="Q1384">
        <v>30.58568</v>
      </c>
      <c r="R1384">
        <v>39.26247</v>
      </c>
      <c r="S1384">
        <v>28.199570000000001</v>
      </c>
      <c r="T1384">
        <v>41.431890000000003</v>
      </c>
      <c r="V1384">
        <v>461</v>
      </c>
      <c r="X1384" t="s">
        <v>136</v>
      </c>
      <c r="Y1384" t="s">
        <v>42</v>
      </c>
      <c r="Z1384" t="s">
        <v>39</v>
      </c>
      <c r="AA1384">
        <v>20220000</v>
      </c>
      <c r="AD1384" t="s">
        <v>40</v>
      </c>
    </row>
    <row r="1385" spans="1:30">
      <c r="A1385">
        <f t="shared" si="63"/>
        <v>20220000</v>
      </c>
      <c r="B1385" t="str">
        <f t="shared" si="64"/>
        <v>Southwark93982Persons16+ yrs</v>
      </c>
      <c r="C1385" t="str">
        <f t="shared" si="65"/>
        <v>SouthwarkPercentage of adults meeting the '5-a-day' fruit and vegetable consumption recommendations (new method)2022/23Persons16+ yrs</v>
      </c>
      <c r="D1385">
        <v>93982</v>
      </c>
      <c r="E1385" t="s">
        <v>209</v>
      </c>
      <c r="F1385" t="s">
        <v>30</v>
      </c>
      <c r="G1385" t="s">
        <v>31</v>
      </c>
      <c r="H1385" t="s">
        <v>95</v>
      </c>
      <c r="I1385" t="s">
        <v>96</v>
      </c>
      <c r="J1385" t="s">
        <v>34</v>
      </c>
      <c r="K1385" t="s">
        <v>35</v>
      </c>
      <c r="L1385" t="s">
        <v>178</v>
      </c>
      <c r="O1385" t="s">
        <v>54</v>
      </c>
      <c r="P1385">
        <v>34.301459999999999</v>
      </c>
      <c r="Q1385">
        <v>30.020700000000001</v>
      </c>
      <c r="R1385">
        <v>38.716360000000002</v>
      </c>
      <c r="S1385">
        <v>27.950310000000002</v>
      </c>
      <c r="T1385">
        <v>41.200830000000003</v>
      </c>
      <c r="V1385">
        <v>483</v>
      </c>
      <c r="X1385" t="s">
        <v>136</v>
      </c>
      <c r="Y1385" t="s">
        <v>42</v>
      </c>
      <c r="Z1385" t="s">
        <v>39</v>
      </c>
      <c r="AA1385">
        <v>20220000</v>
      </c>
      <c r="AD1385" t="s">
        <v>40</v>
      </c>
    </row>
    <row r="1386" spans="1:30">
      <c r="A1386">
        <f t="shared" si="63"/>
        <v>20220000</v>
      </c>
      <c r="B1386" t="str">
        <f t="shared" si="64"/>
        <v>Camden93982Persons16+ yrs</v>
      </c>
      <c r="C1386" t="str">
        <f t="shared" si="65"/>
        <v>CamdenPercentage of adults meeting the '5-a-day' fruit and vegetable consumption recommendations (new method)2022/23Persons16+ yrs</v>
      </c>
      <c r="D1386">
        <v>93982</v>
      </c>
      <c r="E1386" t="s">
        <v>209</v>
      </c>
      <c r="F1386" t="s">
        <v>30</v>
      </c>
      <c r="G1386" t="s">
        <v>31</v>
      </c>
      <c r="H1386" t="s">
        <v>72</v>
      </c>
      <c r="I1386" t="s">
        <v>73</v>
      </c>
      <c r="J1386" t="s">
        <v>34</v>
      </c>
      <c r="K1386" t="s">
        <v>35</v>
      </c>
      <c r="L1386" t="s">
        <v>178</v>
      </c>
      <c r="O1386" t="s">
        <v>54</v>
      </c>
      <c r="P1386">
        <v>33.452489999999997</v>
      </c>
      <c r="Q1386">
        <v>29.218109999999999</v>
      </c>
      <c r="R1386">
        <v>37.654319999999998</v>
      </c>
      <c r="S1386">
        <v>26.954730000000001</v>
      </c>
      <c r="T1386">
        <v>39.917700000000004</v>
      </c>
      <c r="V1386">
        <v>486</v>
      </c>
      <c r="X1386" t="s">
        <v>136</v>
      </c>
      <c r="Y1386" t="s">
        <v>42</v>
      </c>
      <c r="Z1386" t="s">
        <v>39</v>
      </c>
      <c r="AA1386">
        <v>20220000</v>
      </c>
      <c r="AD1386" t="s">
        <v>40</v>
      </c>
    </row>
    <row r="1387" spans="1:30">
      <c r="A1387">
        <f t="shared" si="63"/>
        <v>20220000</v>
      </c>
      <c r="B1387" t="str">
        <f t="shared" si="64"/>
        <v>Islington93982Persons16+ yrs</v>
      </c>
      <c r="C1387" t="str">
        <f t="shared" si="65"/>
        <v>IslingtonPercentage of adults meeting the '5-a-day' fruit and vegetable consumption recommendations (new method)2022/23Persons16+ yrs</v>
      </c>
      <c r="D1387">
        <v>93982</v>
      </c>
      <c r="E1387" t="s">
        <v>209</v>
      </c>
      <c r="F1387" t="s">
        <v>30</v>
      </c>
      <c r="G1387" t="s">
        <v>31</v>
      </c>
      <c r="H1387" t="s">
        <v>74</v>
      </c>
      <c r="I1387" t="s">
        <v>75</v>
      </c>
      <c r="J1387" t="s">
        <v>34</v>
      </c>
      <c r="K1387" t="s">
        <v>35</v>
      </c>
      <c r="L1387" t="s">
        <v>178</v>
      </c>
      <c r="O1387" t="s">
        <v>54</v>
      </c>
      <c r="P1387">
        <v>32.853810000000003</v>
      </c>
      <c r="Q1387">
        <v>28.659790000000001</v>
      </c>
      <c r="R1387">
        <v>37.113399999999999</v>
      </c>
      <c r="S1387">
        <v>26.597940000000001</v>
      </c>
      <c r="T1387">
        <v>39.381439999999998</v>
      </c>
      <c r="V1387">
        <v>485</v>
      </c>
      <c r="X1387" t="s">
        <v>136</v>
      </c>
      <c r="Y1387" t="s">
        <v>42</v>
      </c>
      <c r="Z1387" t="s">
        <v>39</v>
      </c>
      <c r="AA1387">
        <v>20220000</v>
      </c>
      <c r="AD1387" t="s">
        <v>40</v>
      </c>
    </row>
    <row r="1388" spans="1:30">
      <c r="A1388">
        <f t="shared" si="63"/>
        <v>20220000</v>
      </c>
      <c r="B1388" t="str">
        <f t="shared" si="64"/>
        <v>Lewisham93982Persons16+ yrs</v>
      </c>
      <c r="C1388" t="str">
        <f t="shared" si="65"/>
        <v>LewishamPercentage of adults meeting the '5-a-day' fruit and vegetable consumption recommendations (new method)2022/23Persons16+ yrs</v>
      </c>
      <c r="D1388">
        <v>93982</v>
      </c>
      <c r="E1388" t="s">
        <v>209</v>
      </c>
      <c r="F1388" t="s">
        <v>30</v>
      </c>
      <c r="G1388" t="s">
        <v>31</v>
      </c>
      <c r="H1388" t="s">
        <v>84</v>
      </c>
      <c r="I1388" t="s">
        <v>85</v>
      </c>
      <c r="J1388" t="s">
        <v>34</v>
      </c>
      <c r="K1388" t="s">
        <v>35</v>
      </c>
      <c r="L1388" t="s">
        <v>178</v>
      </c>
      <c r="O1388" t="s">
        <v>54</v>
      </c>
      <c r="P1388">
        <v>32.344799999999999</v>
      </c>
      <c r="Q1388">
        <v>28.274429999999999</v>
      </c>
      <c r="R1388">
        <v>36.590440000000001</v>
      </c>
      <c r="S1388">
        <v>25.98732</v>
      </c>
      <c r="T1388">
        <v>38.877339999999997</v>
      </c>
      <c r="V1388">
        <v>481</v>
      </c>
      <c r="X1388" t="s">
        <v>136</v>
      </c>
      <c r="Y1388" t="s">
        <v>42</v>
      </c>
      <c r="Z1388" t="s">
        <v>39</v>
      </c>
      <c r="AA1388">
        <v>20220000</v>
      </c>
      <c r="AD1388" t="s">
        <v>40</v>
      </c>
    </row>
    <row r="1389" spans="1:30">
      <c r="A1389">
        <f t="shared" si="63"/>
        <v>20220000</v>
      </c>
      <c r="B1389" t="str">
        <f t="shared" si="64"/>
        <v>Hackney93982Persons16+ yrs</v>
      </c>
      <c r="C1389" t="str">
        <f t="shared" si="65"/>
        <v>HackneyPercentage of adults meeting the '5-a-day' fruit and vegetable consumption recommendations (new method)2022/23Persons16+ yrs</v>
      </c>
      <c r="D1389">
        <v>93982</v>
      </c>
      <c r="E1389" t="s">
        <v>209</v>
      </c>
      <c r="F1389" t="s">
        <v>30</v>
      </c>
      <c r="G1389" t="s">
        <v>31</v>
      </c>
      <c r="H1389" t="s">
        <v>101</v>
      </c>
      <c r="I1389" t="s">
        <v>102</v>
      </c>
      <c r="J1389" t="s">
        <v>34</v>
      </c>
      <c r="K1389" t="s">
        <v>35</v>
      </c>
      <c r="L1389" t="s">
        <v>178</v>
      </c>
      <c r="O1389" t="s">
        <v>54</v>
      </c>
      <c r="P1389">
        <v>31.824529999999999</v>
      </c>
      <c r="Q1389">
        <v>27.526879999999998</v>
      </c>
      <c r="R1389">
        <v>36.12903</v>
      </c>
      <c r="S1389">
        <v>24.946020000000001</v>
      </c>
      <c r="T1389">
        <v>38.494619999999998</v>
      </c>
      <c r="V1389">
        <v>465</v>
      </c>
      <c r="X1389" t="s">
        <v>136</v>
      </c>
      <c r="Y1389" t="s">
        <v>42</v>
      </c>
      <c r="Z1389" t="s">
        <v>39</v>
      </c>
      <c r="AA1389">
        <v>20220000</v>
      </c>
      <c r="AD1389" t="s">
        <v>40</v>
      </c>
    </row>
    <row r="1390" spans="1:30">
      <c r="A1390">
        <f t="shared" si="63"/>
        <v>20220000</v>
      </c>
      <c r="B1390" t="str">
        <f t="shared" si="64"/>
        <v>Enfield93982Persons16+ yrs</v>
      </c>
      <c r="C1390" t="str">
        <f t="shared" si="65"/>
        <v>EnfieldPercentage of adults meeting the '5-a-day' fruit and vegetable consumption recommendations (new method)2022/23Persons16+ yrs</v>
      </c>
      <c r="D1390">
        <v>93982</v>
      </c>
      <c r="E1390" t="s">
        <v>209</v>
      </c>
      <c r="F1390" t="s">
        <v>30</v>
      </c>
      <c r="G1390" t="s">
        <v>31</v>
      </c>
      <c r="H1390" t="s">
        <v>120</v>
      </c>
      <c r="I1390" t="s">
        <v>121</v>
      </c>
      <c r="J1390" t="s">
        <v>34</v>
      </c>
      <c r="K1390" t="s">
        <v>35</v>
      </c>
      <c r="L1390" t="s">
        <v>178</v>
      </c>
      <c r="O1390" t="s">
        <v>54</v>
      </c>
      <c r="P1390">
        <v>30.6006</v>
      </c>
      <c r="Q1390">
        <v>26.373629999999999</v>
      </c>
      <c r="R1390">
        <v>34.945050000000002</v>
      </c>
      <c r="S1390">
        <v>23.516480000000001</v>
      </c>
      <c r="T1390">
        <v>37.582419999999999</v>
      </c>
      <c r="V1390">
        <v>455</v>
      </c>
      <c r="X1390" t="s">
        <v>136</v>
      </c>
      <c r="Y1390" t="s">
        <v>42</v>
      </c>
      <c r="Z1390" t="s">
        <v>39</v>
      </c>
      <c r="AA1390">
        <v>20220000</v>
      </c>
      <c r="AD1390" t="s">
        <v>40</v>
      </c>
    </row>
    <row r="1391" spans="1:30">
      <c r="A1391">
        <f t="shared" si="63"/>
        <v>20220000</v>
      </c>
      <c r="B1391" t="str">
        <f t="shared" si="64"/>
        <v>Harrow93982Persons16+ yrs</v>
      </c>
      <c r="C1391" t="str">
        <f t="shared" si="65"/>
        <v>HarrowPercentage of adults meeting the '5-a-day' fruit and vegetable consumption recommendations (new method)2022/23Persons16+ yrs</v>
      </c>
      <c r="D1391">
        <v>93982</v>
      </c>
      <c r="E1391" t="s">
        <v>209</v>
      </c>
      <c r="F1391" t="s">
        <v>30</v>
      </c>
      <c r="G1391" t="s">
        <v>31</v>
      </c>
      <c r="H1391" t="s">
        <v>64</v>
      </c>
      <c r="I1391" t="s">
        <v>65</v>
      </c>
      <c r="J1391" t="s">
        <v>34</v>
      </c>
      <c r="K1391" t="s">
        <v>35</v>
      </c>
      <c r="L1391" t="s">
        <v>178</v>
      </c>
      <c r="O1391" t="s">
        <v>54</v>
      </c>
      <c r="P1391">
        <v>29.69145</v>
      </c>
      <c r="Q1391">
        <v>25.612469999999998</v>
      </c>
      <c r="R1391">
        <v>33.853009999999998</v>
      </c>
      <c r="S1391">
        <v>23.385300000000001</v>
      </c>
      <c r="T1391">
        <v>36.52561</v>
      </c>
      <c r="V1391">
        <v>449</v>
      </c>
      <c r="X1391" t="s">
        <v>136</v>
      </c>
      <c r="Y1391" t="s">
        <v>42</v>
      </c>
      <c r="Z1391" t="s">
        <v>39</v>
      </c>
      <c r="AA1391">
        <v>20220000</v>
      </c>
      <c r="AD1391" t="s">
        <v>40</v>
      </c>
    </row>
    <row r="1392" spans="1:30">
      <c r="A1392">
        <f t="shared" si="63"/>
        <v>20220000</v>
      </c>
      <c r="B1392" t="str">
        <f t="shared" si="64"/>
        <v>Sutton93982Persons16+ yrs</v>
      </c>
      <c r="C1392" t="str">
        <f t="shared" si="65"/>
        <v>SuttonPercentage of adults meeting the '5-a-day' fruit and vegetable consumption recommendations (new method)2022/23Persons16+ yrs</v>
      </c>
      <c r="D1392">
        <v>93982</v>
      </c>
      <c r="E1392" t="s">
        <v>209</v>
      </c>
      <c r="F1392" t="s">
        <v>30</v>
      </c>
      <c r="G1392" t="s">
        <v>31</v>
      </c>
      <c r="H1392" t="s">
        <v>89</v>
      </c>
      <c r="I1392" t="s">
        <v>90</v>
      </c>
      <c r="J1392" t="s">
        <v>34</v>
      </c>
      <c r="K1392" t="s">
        <v>35</v>
      </c>
      <c r="L1392" t="s">
        <v>178</v>
      </c>
      <c r="O1392" t="s">
        <v>54</v>
      </c>
      <c r="P1392">
        <v>29.485040000000001</v>
      </c>
      <c r="Q1392">
        <v>25.34562</v>
      </c>
      <c r="R1392">
        <v>33.87097</v>
      </c>
      <c r="S1392">
        <v>22.811060000000001</v>
      </c>
      <c r="T1392">
        <v>36.635939999999998</v>
      </c>
      <c r="V1392">
        <v>434</v>
      </c>
      <c r="X1392" t="s">
        <v>136</v>
      </c>
      <c r="Y1392" t="s">
        <v>42</v>
      </c>
      <c r="Z1392" t="s">
        <v>39</v>
      </c>
      <c r="AA1392">
        <v>20220000</v>
      </c>
      <c r="AD1392" t="s">
        <v>40</v>
      </c>
    </row>
    <row r="1393" spans="1:30">
      <c r="A1393">
        <f t="shared" si="63"/>
        <v>20220000</v>
      </c>
      <c r="B1393" t="str">
        <f t="shared" si="64"/>
        <v>Hounslow93982Persons16+ yrs</v>
      </c>
      <c r="C1393" t="str">
        <f t="shared" si="65"/>
        <v>HounslowPercentage of adults meeting the '5-a-day' fruit and vegetable consumption recommendations (new method)2022/23Persons16+ yrs</v>
      </c>
      <c r="D1393">
        <v>93982</v>
      </c>
      <c r="E1393" t="s">
        <v>209</v>
      </c>
      <c r="F1393" t="s">
        <v>30</v>
      </c>
      <c r="G1393" t="s">
        <v>31</v>
      </c>
      <c r="H1393" t="s">
        <v>59</v>
      </c>
      <c r="I1393" t="s">
        <v>60</v>
      </c>
      <c r="J1393" t="s">
        <v>34</v>
      </c>
      <c r="K1393" t="s">
        <v>35</v>
      </c>
      <c r="L1393" t="s">
        <v>178</v>
      </c>
      <c r="O1393" t="s">
        <v>54</v>
      </c>
      <c r="P1393">
        <v>29.126200000000001</v>
      </c>
      <c r="Q1393">
        <v>25</v>
      </c>
      <c r="R1393">
        <v>33.482140000000001</v>
      </c>
      <c r="S1393">
        <v>22.544640000000001</v>
      </c>
      <c r="T1393">
        <v>35.9375</v>
      </c>
      <c r="V1393">
        <v>448</v>
      </c>
      <c r="X1393" t="s">
        <v>136</v>
      </c>
      <c r="Y1393" t="s">
        <v>42</v>
      </c>
      <c r="Z1393" t="s">
        <v>39</v>
      </c>
      <c r="AA1393">
        <v>20220000</v>
      </c>
      <c r="AD1393" t="s">
        <v>40</v>
      </c>
    </row>
    <row r="1394" spans="1:30">
      <c r="A1394">
        <f t="shared" si="63"/>
        <v>20220000</v>
      </c>
      <c r="B1394" t="str">
        <f t="shared" si="64"/>
        <v>Bromley93982Persons16+ yrs</v>
      </c>
      <c r="C1394" t="str">
        <f t="shared" si="65"/>
        <v>BromleyPercentage of adults meeting the '5-a-day' fruit and vegetable consumption recommendations (new method)2022/23Persons16+ yrs</v>
      </c>
      <c r="D1394">
        <v>93982</v>
      </c>
      <c r="E1394" t="s">
        <v>209</v>
      </c>
      <c r="F1394" t="s">
        <v>30</v>
      </c>
      <c r="G1394" t="s">
        <v>31</v>
      </c>
      <c r="H1394" t="s">
        <v>78</v>
      </c>
      <c r="I1394" t="s">
        <v>79</v>
      </c>
      <c r="J1394" t="s">
        <v>34</v>
      </c>
      <c r="K1394" t="s">
        <v>35</v>
      </c>
      <c r="L1394" t="s">
        <v>178</v>
      </c>
      <c r="O1394" t="s">
        <v>54</v>
      </c>
      <c r="P1394">
        <v>28.792010000000001</v>
      </c>
      <c r="Q1394">
        <v>24.68619</v>
      </c>
      <c r="R1394">
        <v>32.845190000000002</v>
      </c>
      <c r="S1394">
        <v>22.38494</v>
      </c>
      <c r="T1394">
        <v>34.937660000000001</v>
      </c>
      <c r="V1394">
        <v>478</v>
      </c>
      <c r="X1394" t="s">
        <v>136</v>
      </c>
      <c r="Y1394" t="s">
        <v>42</v>
      </c>
      <c r="Z1394" t="s">
        <v>39</v>
      </c>
      <c r="AA1394">
        <v>20220000</v>
      </c>
      <c r="AD1394" t="s">
        <v>40</v>
      </c>
    </row>
    <row r="1395" spans="1:30">
      <c r="A1395">
        <f t="shared" si="63"/>
        <v>20220000</v>
      </c>
      <c r="B1395" t="str">
        <f t="shared" si="64"/>
        <v>Croydon93982Persons16+ yrs</v>
      </c>
      <c r="C1395" t="str">
        <f t="shared" si="65"/>
        <v>CroydonPercentage of adults meeting the '5-a-day' fruit and vegetable consumption recommendations (new method)2022/23Persons16+ yrs</v>
      </c>
      <c r="D1395">
        <v>93982</v>
      </c>
      <c r="E1395" t="s">
        <v>209</v>
      </c>
      <c r="F1395" t="s">
        <v>30</v>
      </c>
      <c r="G1395" t="s">
        <v>31</v>
      </c>
      <c r="H1395" t="s">
        <v>110</v>
      </c>
      <c r="I1395" t="s">
        <v>111</v>
      </c>
      <c r="J1395" t="s">
        <v>34</v>
      </c>
      <c r="K1395" t="s">
        <v>35</v>
      </c>
      <c r="L1395" t="s">
        <v>178</v>
      </c>
      <c r="O1395" t="s">
        <v>54</v>
      </c>
      <c r="P1395">
        <v>28.718160000000001</v>
      </c>
      <c r="Q1395">
        <v>24.64066</v>
      </c>
      <c r="R1395">
        <v>32.854210000000002</v>
      </c>
      <c r="S1395">
        <v>22.792400000000001</v>
      </c>
      <c r="T1395">
        <v>35.523609999999998</v>
      </c>
      <c r="V1395">
        <v>487</v>
      </c>
      <c r="X1395" t="s">
        <v>136</v>
      </c>
      <c r="Y1395" t="s">
        <v>42</v>
      </c>
      <c r="Z1395" t="s">
        <v>39</v>
      </c>
      <c r="AA1395">
        <v>20220000</v>
      </c>
      <c r="AD1395" t="s">
        <v>40</v>
      </c>
    </row>
    <row r="1396" spans="1:30">
      <c r="A1396">
        <f t="shared" si="63"/>
        <v>20220000</v>
      </c>
      <c r="B1396" t="str">
        <f t="shared" si="64"/>
        <v>Ealing93982Persons16+ yrs</v>
      </c>
      <c r="C1396" t="str">
        <f t="shared" si="65"/>
        <v>EalingPercentage of adults meeting the '5-a-day' fruit and vegetable consumption recommendations (new method)2022/23Persons16+ yrs</v>
      </c>
      <c r="D1396">
        <v>93982</v>
      </c>
      <c r="E1396" t="s">
        <v>209</v>
      </c>
      <c r="F1396" t="s">
        <v>30</v>
      </c>
      <c r="G1396" t="s">
        <v>31</v>
      </c>
      <c r="H1396" t="s">
        <v>62</v>
      </c>
      <c r="I1396" t="s">
        <v>63</v>
      </c>
      <c r="J1396" t="s">
        <v>34</v>
      </c>
      <c r="K1396" t="s">
        <v>35</v>
      </c>
      <c r="L1396" t="s">
        <v>178</v>
      </c>
      <c r="O1396" t="s">
        <v>54</v>
      </c>
      <c r="P1396">
        <v>28.659030000000001</v>
      </c>
      <c r="Q1396">
        <v>24.746449999999999</v>
      </c>
      <c r="R1396">
        <v>32.657200000000003</v>
      </c>
      <c r="S1396">
        <v>22.718050000000002</v>
      </c>
      <c r="T1396">
        <v>35.294519999999999</v>
      </c>
      <c r="V1396">
        <v>493</v>
      </c>
      <c r="X1396" t="s">
        <v>136</v>
      </c>
      <c r="Y1396" t="s">
        <v>42</v>
      </c>
      <c r="Z1396" t="s">
        <v>39</v>
      </c>
      <c r="AA1396">
        <v>20220000</v>
      </c>
      <c r="AD1396" t="s">
        <v>40</v>
      </c>
    </row>
    <row r="1397" spans="1:30">
      <c r="A1397">
        <f t="shared" si="63"/>
        <v>20220000</v>
      </c>
      <c r="B1397" t="str">
        <f t="shared" si="64"/>
        <v>Merton93982Persons16+ yrs</v>
      </c>
      <c r="C1397" t="str">
        <f t="shared" si="65"/>
        <v>MertonPercentage of adults meeting the '5-a-day' fruit and vegetable consumption recommendations (new method)2022/23Persons16+ yrs</v>
      </c>
      <c r="D1397">
        <v>93982</v>
      </c>
      <c r="E1397" t="s">
        <v>209</v>
      </c>
      <c r="F1397" t="s">
        <v>30</v>
      </c>
      <c r="G1397" t="s">
        <v>31</v>
      </c>
      <c r="H1397" t="s">
        <v>108</v>
      </c>
      <c r="I1397" t="s">
        <v>109</v>
      </c>
      <c r="J1397" t="s">
        <v>34</v>
      </c>
      <c r="K1397" t="s">
        <v>35</v>
      </c>
      <c r="L1397" t="s">
        <v>178</v>
      </c>
      <c r="O1397" t="s">
        <v>54</v>
      </c>
      <c r="P1397">
        <v>28.319330000000001</v>
      </c>
      <c r="Q1397">
        <v>24.318660000000001</v>
      </c>
      <c r="R1397">
        <v>32.494759999999999</v>
      </c>
      <c r="S1397">
        <v>22.01258</v>
      </c>
      <c r="T1397">
        <v>34.800840000000001</v>
      </c>
      <c r="V1397">
        <v>477</v>
      </c>
      <c r="X1397" t="s">
        <v>136</v>
      </c>
      <c r="Y1397" t="s">
        <v>42</v>
      </c>
      <c r="Z1397" t="s">
        <v>39</v>
      </c>
      <c r="AA1397">
        <v>20220000</v>
      </c>
      <c r="AD1397" t="s">
        <v>40</v>
      </c>
    </row>
    <row r="1398" spans="1:30">
      <c r="A1398">
        <f t="shared" si="63"/>
        <v>20220000</v>
      </c>
      <c r="B1398" t="str">
        <f t="shared" si="64"/>
        <v>Greenwich93982Persons16+ yrs</v>
      </c>
      <c r="C1398" t="str">
        <f t="shared" si="65"/>
        <v>GreenwichPercentage of adults meeting the '5-a-day' fruit and vegetable consumption recommendations (new method)2022/23Persons16+ yrs</v>
      </c>
      <c r="D1398">
        <v>93982</v>
      </c>
      <c r="E1398" t="s">
        <v>209</v>
      </c>
      <c r="F1398" t="s">
        <v>30</v>
      </c>
      <c r="G1398" t="s">
        <v>31</v>
      </c>
      <c r="H1398" t="s">
        <v>80</v>
      </c>
      <c r="I1398" t="s">
        <v>81</v>
      </c>
      <c r="J1398" t="s">
        <v>34</v>
      </c>
      <c r="K1398" t="s">
        <v>35</v>
      </c>
      <c r="L1398" t="s">
        <v>178</v>
      </c>
      <c r="O1398" t="s">
        <v>54</v>
      </c>
      <c r="P1398">
        <v>27.98302</v>
      </c>
      <c r="Q1398">
        <v>25.08361</v>
      </c>
      <c r="R1398">
        <v>30.880710000000001</v>
      </c>
      <c r="S1398">
        <v>23.522849999999998</v>
      </c>
      <c r="T1398">
        <v>32.553069999999998</v>
      </c>
      <c r="V1398">
        <v>897</v>
      </c>
      <c r="X1398" t="s">
        <v>136</v>
      </c>
      <c r="Y1398" t="s">
        <v>49</v>
      </c>
      <c r="Z1398" t="s">
        <v>39</v>
      </c>
      <c r="AA1398">
        <v>20220000</v>
      </c>
      <c r="AD1398" t="s">
        <v>40</v>
      </c>
    </row>
    <row r="1399" spans="1:30">
      <c r="A1399">
        <f t="shared" si="63"/>
        <v>20220000</v>
      </c>
      <c r="B1399" t="str">
        <f t="shared" si="64"/>
        <v>Tower Hamlets93982Persons16+ yrs</v>
      </c>
      <c r="C1399" t="str">
        <f t="shared" si="65"/>
        <v>Tower HamletsPercentage of adults meeting the '5-a-day' fruit and vegetable consumption recommendations (new method)2022/23Persons16+ yrs</v>
      </c>
      <c r="D1399">
        <v>93982</v>
      </c>
      <c r="E1399" t="s">
        <v>209</v>
      </c>
      <c r="F1399" t="s">
        <v>30</v>
      </c>
      <c r="G1399" t="s">
        <v>31</v>
      </c>
      <c r="H1399" t="s">
        <v>104</v>
      </c>
      <c r="I1399" t="s">
        <v>105</v>
      </c>
      <c r="J1399" t="s">
        <v>34</v>
      </c>
      <c r="K1399" t="s">
        <v>35</v>
      </c>
      <c r="L1399" t="s">
        <v>178</v>
      </c>
      <c r="O1399" t="s">
        <v>54</v>
      </c>
      <c r="P1399">
        <v>27.72186</v>
      </c>
      <c r="Q1399">
        <v>23.763380000000002</v>
      </c>
      <c r="R1399">
        <v>31.691649999999999</v>
      </c>
      <c r="S1399">
        <v>21.627410000000001</v>
      </c>
      <c r="T1399">
        <v>34.047110000000004</v>
      </c>
      <c r="V1399">
        <v>467</v>
      </c>
      <c r="X1399" t="s">
        <v>136</v>
      </c>
      <c r="Y1399" t="s">
        <v>42</v>
      </c>
      <c r="Z1399" t="s">
        <v>39</v>
      </c>
      <c r="AA1399">
        <v>20220000</v>
      </c>
      <c r="AD1399" t="s">
        <v>40</v>
      </c>
    </row>
    <row r="1400" spans="1:30">
      <c r="A1400">
        <f t="shared" si="63"/>
        <v>20220000</v>
      </c>
      <c r="B1400" t="str">
        <f t="shared" si="64"/>
        <v>Westminster93982Persons16+ yrs</v>
      </c>
      <c r="C1400" t="str">
        <f t="shared" si="65"/>
        <v>WestminsterPercentage of adults meeting the '5-a-day' fruit and vegetable consumption recommendations (new method)2022/23Persons16+ yrs</v>
      </c>
      <c r="D1400">
        <v>93982</v>
      </c>
      <c r="E1400" t="s">
        <v>209</v>
      </c>
      <c r="F1400" t="s">
        <v>30</v>
      </c>
      <c r="G1400" t="s">
        <v>31</v>
      </c>
      <c r="H1400" t="s">
        <v>99</v>
      </c>
      <c r="I1400" t="s">
        <v>100</v>
      </c>
      <c r="J1400" t="s">
        <v>34</v>
      </c>
      <c r="K1400" t="s">
        <v>35</v>
      </c>
      <c r="L1400" t="s">
        <v>178</v>
      </c>
      <c r="O1400" t="s">
        <v>54</v>
      </c>
      <c r="P1400">
        <v>27.519659999999998</v>
      </c>
      <c r="Q1400">
        <v>23.462409999999998</v>
      </c>
      <c r="R1400">
        <v>31.662870000000002</v>
      </c>
      <c r="S1400">
        <v>21.18451</v>
      </c>
      <c r="T1400">
        <v>34.168559999999999</v>
      </c>
      <c r="V1400">
        <v>439</v>
      </c>
      <c r="X1400" t="s">
        <v>136</v>
      </c>
      <c r="Y1400" t="s">
        <v>42</v>
      </c>
      <c r="Z1400" t="s">
        <v>39</v>
      </c>
      <c r="AA1400">
        <v>20220000</v>
      </c>
      <c r="AD1400" t="s">
        <v>40</v>
      </c>
    </row>
    <row r="1401" spans="1:30">
      <c r="A1401">
        <f t="shared" si="63"/>
        <v>20220000</v>
      </c>
      <c r="B1401" t="str">
        <f t="shared" si="64"/>
        <v>Waltham Forest93982Persons16+ yrs</v>
      </c>
      <c r="C1401" t="str">
        <f t="shared" si="65"/>
        <v>Waltham ForestPercentage of adults meeting the '5-a-day' fruit and vegetable consumption recommendations (new method)2022/23Persons16+ yrs</v>
      </c>
      <c r="D1401">
        <v>93982</v>
      </c>
      <c r="E1401" t="s">
        <v>209</v>
      </c>
      <c r="F1401" t="s">
        <v>30</v>
      </c>
      <c r="G1401" t="s">
        <v>31</v>
      </c>
      <c r="H1401" t="s">
        <v>114</v>
      </c>
      <c r="I1401" t="s">
        <v>115</v>
      </c>
      <c r="J1401" t="s">
        <v>34</v>
      </c>
      <c r="K1401" t="s">
        <v>35</v>
      </c>
      <c r="L1401" t="s">
        <v>178</v>
      </c>
      <c r="O1401" t="s">
        <v>54</v>
      </c>
      <c r="P1401">
        <v>27.137619999999998</v>
      </c>
      <c r="Q1401">
        <v>23.155740000000002</v>
      </c>
      <c r="R1401">
        <v>31.147539999999999</v>
      </c>
      <c r="S1401">
        <v>21.106560000000002</v>
      </c>
      <c r="T1401">
        <v>33.40184</v>
      </c>
      <c r="V1401">
        <v>488</v>
      </c>
      <c r="X1401" t="s">
        <v>136</v>
      </c>
      <c r="Y1401" t="s">
        <v>42</v>
      </c>
      <c r="Z1401" t="s">
        <v>39</v>
      </c>
      <c r="AA1401">
        <v>20220000</v>
      </c>
      <c r="AD1401" t="s">
        <v>40</v>
      </c>
    </row>
    <row r="1402" spans="1:30">
      <c r="A1402">
        <f t="shared" si="63"/>
        <v>20220000</v>
      </c>
      <c r="B1402" t="str">
        <f t="shared" si="64"/>
        <v>Hillingdon93982Persons16+ yrs</v>
      </c>
      <c r="C1402" t="str">
        <f t="shared" si="65"/>
        <v>HillingdonPercentage of adults meeting the '5-a-day' fruit and vegetable consumption recommendations (new method)2022/23Persons16+ yrs</v>
      </c>
      <c r="D1402">
        <v>93982</v>
      </c>
      <c r="E1402" t="s">
        <v>209</v>
      </c>
      <c r="F1402" t="s">
        <v>30</v>
      </c>
      <c r="G1402" t="s">
        <v>31</v>
      </c>
      <c r="H1402" t="s">
        <v>86</v>
      </c>
      <c r="I1402" t="s">
        <v>87</v>
      </c>
      <c r="J1402" t="s">
        <v>34</v>
      </c>
      <c r="K1402" t="s">
        <v>35</v>
      </c>
      <c r="L1402" t="s">
        <v>178</v>
      </c>
      <c r="O1402" t="s">
        <v>54</v>
      </c>
      <c r="P1402">
        <v>24.881119999999999</v>
      </c>
      <c r="Q1402">
        <v>20.935410000000001</v>
      </c>
      <c r="R1402">
        <v>28.953230000000001</v>
      </c>
      <c r="S1402">
        <v>18.708020000000001</v>
      </c>
      <c r="T1402">
        <v>31.626059999999999</v>
      </c>
      <c r="V1402">
        <v>449</v>
      </c>
      <c r="X1402" t="s">
        <v>136</v>
      </c>
      <c r="Y1402" t="s">
        <v>49</v>
      </c>
      <c r="Z1402" t="s">
        <v>39</v>
      </c>
      <c r="AA1402">
        <v>20220000</v>
      </c>
      <c r="AD1402" t="s">
        <v>40</v>
      </c>
    </row>
    <row r="1403" spans="1:30">
      <c r="A1403">
        <f t="shared" si="63"/>
        <v>20220000</v>
      </c>
      <c r="B1403" t="str">
        <f t="shared" si="64"/>
        <v>Redbridge93982Persons16+ yrs</v>
      </c>
      <c r="C1403" t="str">
        <f t="shared" si="65"/>
        <v>RedbridgePercentage of adults meeting the '5-a-day' fruit and vegetable consumption recommendations (new method)2022/23Persons16+ yrs</v>
      </c>
      <c r="D1403">
        <v>93982</v>
      </c>
      <c r="E1403" t="s">
        <v>209</v>
      </c>
      <c r="F1403" t="s">
        <v>30</v>
      </c>
      <c r="G1403" t="s">
        <v>31</v>
      </c>
      <c r="H1403" t="s">
        <v>112</v>
      </c>
      <c r="I1403" t="s">
        <v>113</v>
      </c>
      <c r="J1403" t="s">
        <v>34</v>
      </c>
      <c r="K1403" t="s">
        <v>35</v>
      </c>
      <c r="L1403" t="s">
        <v>178</v>
      </c>
      <c r="O1403" t="s">
        <v>54</v>
      </c>
      <c r="P1403">
        <v>24.875450000000001</v>
      </c>
      <c r="Q1403">
        <v>20.935410000000001</v>
      </c>
      <c r="R1403">
        <v>28.953230000000001</v>
      </c>
      <c r="S1403">
        <v>18.485520000000001</v>
      </c>
      <c r="T1403">
        <v>31.403120000000001</v>
      </c>
      <c r="V1403">
        <v>449</v>
      </c>
      <c r="X1403" t="s">
        <v>136</v>
      </c>
      <c r="Y1403" t="s">
        <v>49</v>
      </c>
      <c r="Z1403" t="s">
        <v>39</v>
      </c>
      <c r="AA1403">
        <v>20220000</v>
      </c>
      <c r="AD1403" t="s">
        <v>40</v>
      </c>
    </row>
    <row r="1404" spans="1:30">
      <c r="A1404">
        <f t="shared" si="63"/>
        <v>20220000</v>
      </c>
      <c r="B1404" t="str">
        <f t="shared" si="64"/>
        <v>Bexley93982Persons16+ yrs</v>
      </c>
      <c r="C1404" t="str">
        <f t="shared" si="65"/>
        <v>BexleyPercentage of adults meeting the '5-a-day' fruit and vegetable consumption recommendations (new method)2022/23Persons16+ yrs</v>
      </c>
      <c r="D1404">
        <v>93982</v>
      </c>
      <c r="E1404" t="s">
        <v>209</v>
      </c>
      <c r="F1404" t="s">
        <v>30</v>
      </c>
      <c r="G1404" t="s">
        <v>31</v>
      </c>
      <c r="H1404" t="s">
        <v>97</v>
      </c>
      <c r="I1404" t="s">
        <v>98</v>
      </c>
      <c r="J1404" t="s">
        <v>34</v>
      </c>
      <c r="K1404" t="s">
        <v>35</v>
      </c>
      <c r="L1404" t="s">
        <v>178</v>
      </c>
      <c r="O1404" t="s">
        <v>54</v>
      </c>
      <c r="P1404">
        <v>24.123249999999999</v>
      </c>
      <c r="Q1404">
        <v>20.346319999999999</v>
      </c>
      <c r="R1404">
        <v>27.922080000000001</v>
      </c>
      <c r="S1404">
        <v>18.181819999999998</v>
      </c>
      <c r="T1404">
        <v>30.519480000000001</v>
      </c>
      <c r="V1404">
        <v>462</v>
      </c>
      <c r="X1404" t="s">
        <v>136</v>
      </c>
      <c r="Y1404" t="s">
        <v>49</v>
      </c>
      <c r="Z1404" t="s">
        <v>39</v>
      </c>
      <c r="AA1404">
        <v>20220000</v>
      </c>
      <c r="AD1404" t="s">
        <v>40</v>
      </c>
    </row>
    <row r="1405" spans="1:30">
      <c r="A1405">
        <f t="shared" si="63"/>
        <v>20220000</v>
      </c>
      <c r="B1405" t="str">
        <f t="shared" si="64"/>
        <v>Brent93982Persons16+ yrs</v>
      </c>
      <c r="C1405" t="str">
        <f t="shared" si="65"/>
        <v>BrentPercentage of adults meeting the '5-a-day' fruit and vegetable consumption recommendations (new method)2022/23Persons16+ yrs</v>
      </c>
      <c r="D1405">
        <v>93982</v>
      </c>
      <c r="E1405" t="s">
        <v>209</v>
      </c>
      <c r="F1405" t="s">
        <v>30</v>
      </c>
      <c r="G1405" t="s">
        <v>31</v>
      </c>
      <c r="H1405" t="s">
        <v>68</v>
      </c>
      <c r="I1405" t="s">
        <v>69</v>
      </c>
      <c r="J1405" t="s">
        <v>34</v>
      </c>
      <c r="K1405" t="s">
        <v>35</v>
      </c>
      <c r="L1405" t="s">
        <v>178</v>
      </c>
      <c r="O1405" t="s">
        <v>54</v>
      </c>
      <c r="P1405">
        <v>23.902799999999999</v>
      </c>
      <c r="Q1405">
        <v>20.255859999999998</v>
      </c>
      <c r="R1405">
        <v>27.93177</v>
      </c>
      <c r="S1405">
        <v>17.910450000000001</v>
      </c>
      <c r="T1405">
        <v>30.063970000000001</v>
      </c>
      <c r="V1405">
        <v>469</v>
      </c>
      <c r="X1405" t="s">
        <v>136</v>
      </c>
      <c r="Y1405" t="s">
        <v>49</v>
      </c>
      <c r="Z1405" t="s">
        <v>39</v>
      </c>
      <c r="AA1405">
        <v>20220000</v>
      </c>
      <c r="AD1405" t="s">
        <v>40</v>
      </c>
    </row>
    <row r="1406" spans="1:30">
      <c r="A1406">
        <f t="shared" si="63"/>
        <v>20220000</v>
      </c>
      <c r="B1406" t="str">
        <f t="shared" si="64"/>
        <v>Havering93982Persons16+ yrs</v>
      </c>
      <c r="C1406" t="str">
        <f t="shared" si="65"/>
        <v>HaveringPercentage of adults meeting the '5-a-day' fruit and vegetable consumption recommendations (new method)2022/23Persons16+ yrs</v>
      </c>
      <c r="D1406">
        <v>93982</v>
      </c>
      <c r="E1406" t="s">
        <v>209</v>
      </c>
      <c r="F1406" t="s">
        <v>30</v>
      </c>
      <c r="G1406" t="s">
        <v>31</v>
      </c>
      <c r="H1406" t="s">
        <v>118</v>
      </c>
      <c r="I1406" t="s">
        <v>119</v>
      </c>
      <c r="J1406" t="s">
        <v>34</v>
      </c>
      <c r="K1406" t="s">
        <v>35</v>
      </c>
      <c r="L1406" t="s">
        <v>178</v>
      </c>
      <c r="O1406" t="s">
        <v>54</v>
      </c>
      <c r="P1406">
        <v>22.148050000000001</v>
      </c>
      <c r="Q1406">
        <v>18.22222</v>
      </c>
      <c r="R1406">
        <v>26</v>
      </c>
      <c r="S1406">
        <v>16.444220000000001</v>
      </c>
      <c r="T1406">
        <v>28.44444</v>
      </c>
      <c r="V1406">
        <v>450</v>
      </c>
      <c r="X1406" t="s">
        <v>136</v>
      </c>
      <c r="Y1406" t="s">
        <v>49</v>
      </c>
      <c r="Z1406" t="s">
        <v>39</v>
      </c>
      <c r="AA1406">
        <v>20220000</v>
      </c>
      <c r="AD1406" t="s">
        <v>40</v>
      </c>
    </row>
    <row r="1407" spans="1:30">
      <c r="A1407">
        <f t="shared" si="63"/>
        <v>20220000</v>
      </c>
      <c r="B1407" t="str">
        <f t="shared" si="64"/>
        <v>Barking and Dagenham93982Persons16+ yrs</v>
      </c>
      <c r="C1407" t="str">
        <f t="shared" si="65"/>
        <v>Barking and DagenhamPercentage of adults meeting the '5-a-day' fruit and vegetable consumption recommendations (new method)2022/23Persons16+ yrs</v>
      </c>
      <c r="D1407">
        <v>93982</v>
      </c>
      <c r="E1407" t="s">
        <v>209</v>
      </c>
      <c r="F1407" t="s">
        <v>30</v>
      </c>
      <c r="G1407" t="s">
        <v>31</v>
      </c>
      <c r="H1407" t="s">
        <v>106</v>
      </c>
      <c r="I1407" t="s">
        <v>107</v>
      </c>
      <c r="J1407" t="s">
        <v>34</v>
      </c>
      <c r="K1407" t="s">
        <v>35</v>
      </c>
      <c r="L1407" t="s">
        <v>178</v>
      </c>
      <c r="O1407" t="s">
        <v>54</v>
      </c>
      <c r="P1407">
        <v>21.58541</v>
      </c>
      <c r="Q1407">
        <v>17.782910000000001</v>
      </c>
      <c r="R1407">
        <v>25.404160000000001</v>
      </c>
      <c r="S1407">
        <v>15.70439</v>
      </c>
      <c r="T1407">
        <v>28.175519999999999</v>
      </c>
      <c r="V1407">
        <v>433</v>
      </c>
      <c r="X1407" t="s">
        <v>136</v>
      </c>
      <c r="Y1407" t="s">
        <v>49</v>
      </c>
      <c r="Z1407" t="s">
        <v>39</v>
      </c>
      <c r="AA1407">
        <v>20220000</v>
      </c>
      <c r="AD1407" t="s">
        <v>40</v>
      </c>
    </row>
    <row r="1408" spans="1:30">
      <c r="A1408">
        <f t="shared" si="63"/>
        <v>20220000</v>
      </c>
      <c r="B1408" t="str">
        <f t="shared" si="64"/>
        <v>Newham93982Persons16+ yrs</v>
      </c>
      <c r="C1408" t="str">
        <f t="shared" si="65"/>
        <v>NewhamPercentage of adults meeting the '5-a-day' fruit and vegetable consumption recommendations (new method)2022/23Persons16+ yrs</v>
      </c>
      <c r="D1408">
        <v>93982</v>
      </c>
      <c r="E1408" t="s">
        <v>209</v>
      </c>
      <c r="F1408" t="s">
        <v>30</v>
      </c>
      <c r="G1408" t="s">
        <v>31</v>
      </c>
      <c r="H1408" t="s">
        <v>122</v>
      </c>
      <c r="I1408" t="s">
        <v>123</v>
      </c>
      <c r="J1408" t="s">
        <v>34</v>
      </c>
      <c r="K1408" t="s">
        <v>35</v>
      </c>
      <c r="L1408" t="s">
        <v>178</v>
      </c>
      <c r="O1408" t="s">
        <v>54</v>
      </c>
      <c r="P1408">
        <v>21.035810000000001</v>
      </c>
      <c r="Q1408">
        <v>17.209299999999999</v>
      </c>
      <c r="R1408">
        <v>24.88372</v>
      </c>
      <c r="S1408">
        <v>15.11628</v>
      </c>
      <c r="T1408">
        <v>27.209530000000001</v>
      </c>
      <c r="V1408">
        <v>430</v>
      </c>
      <c r="X1408" t="s">
        <v>136</v>
      </c>
      <c r="Y1408" t="s">
        <v>49</v>
      </c>
      <c r="Z1408" t="s">
        <v>39</v>
      </c>
      <c r="AA1408">
        <v>20220000</v>
      </c>
      <c r="AD1408" t="s">
        <v>40</v>
      </c>
    </row>
    <row r="1409" spans="1:30">
      <c r="A1409">
        <f t="shared" ref="A1409:A1472" si="66">AA1409</f>
        <v>20120000</v>
      </c>
      <c r="B1409" t="str">
        <f t="shared" si="64"/>
        <v>Richmond219PersonsAll ages</v>
      </c>
      <c r="C1409" t="str">
        <f t="shared" si="65"/>
        <v>RichmondHypertension: QOF prevalence (all ages)2012/13PersonsAll ages</v>
      </c>
      <c r="D1409">
        <v>219</v>
      </c>
      <c r="E1409" t="s">
        <v>210</v>
      </c>
      <c r="F1409" t="s">
        <v>30</v>
      </c>
      <c r="G1409" t="s">
        <v>31</v>
      </c>
      <c r="H1409" t="s">
        <v>32</v>
      </c>
      <c r="I1409" t="s">
        <v>33</v>
      </c>
      <c r="J1409" t="s">
        <v>34</v>
      </c>
      <c r="K1409" t="s">
        <v>35</v>
      </c>
      <c r="L1409" t="s">
        <v>190</v>
      </c>
      <c r="O1409" t="s">
        <v>43</v>
      </c>
      <c r="P1409">
        <v>10.49</v>
      </c>
      <c r="Q1409">
        <v>10.363745014708901</v>
      </c>
      <c r="R1409">
        <v>10.6200396924175</v>
      </c>
      <c r="S1409">
        <v>10.290966713241</v>
      </c>
      <c r="T1409">
        <v>10.695007947279599</v>
      </c>
      <c r="U1409">
        <v>23005</v>
      </c>
      <c r="V1409">
        <v>219275</v>
      </c>
      <c r="Y1409" t="s">
        <v>39</v>
      </c>
      <c r="Z1409" t="s">
        <v>39</v>
      </c>
      <c r="AA1409">
        <v>20120000</v>
      </c>
      <c r="AD1409" t="s">
        <v>40</v>
      </c>
    </row>
    <row r="1410" spans="1:30">
      <c r="A1410">
        <f t="shared" si="66"/>
        <v>20130000</v>
      </c>
      <c r="B1410" t="str">
        <f t="shared" ref="B1410:B1473" si="67">CONCATENATE(I1410,D1410,K1410,L1410)</f>
        <v>Richmond219PersonsAll ages</v>
      </c>
      <c r="C1410" t="str">
        <f t="shared" ref="C1410:C1473" si="68">CONCATENATE(I1410,E1410,O1410,K1410,M1410,L1410)</f>
        <v>RichmondHypertension: QOF prevalence (all ages)2013/14PersonsAll ages</v>
      </c>
      <c r="D1410">
        <v>219</v>
      </c>
      <c r="E1410" t="s">
        <v>210</v>
      </c>
      <c r="F1410" t="s">
        <v>30</v>
      </c>
      <c r="G1410" t="s">
        <v>31</v>
      </c>
      <c r="H1410" t="s">
        <v>32</v>
      </c>
      <c r="I1410" t="s">
        <v>33</v>
      </c>
      <c r="J1410" t="s">
        <v>34</v>
      </c>
      <c r="K1410" t="s">
        <v>35</v>
      </c>
      <c r="L1410" t="s">
        <v>190</v>
      </c>
      <c r="O1410" t="s">
        <v>44</v>
      </c>
      <c r="P1410">
        <v>10.27</v>
      </c>
      <c r="Q1410">
        <v>10.142100889835399</v>
      </c>
      <c r="R1410">
        <v>10.393855961502901</v>
      </c>
      <c r="S1410">
        <v>10.0706173045638</v>
      </c>
      <c r="T1410">
        <v>10.4675021624177</v>
      </c>
      <c r="U1410">
        <v>22920</v>
      </c>
      <c r="V1410">
        <v>223229</v>
      </c>
      <c r="Y1410" t="s">
        <v>39</v>
      </c>
      <c r="Z1410" t="s">
        <v>39</v>
      </c>
      <c r="AA1410">
        <v>20130000</v>
      </c>
      <c r="AD1410" t="s">
        <v>40</v>
      </c>
    </row>
    <row r="1411" spans="1:30">
      <c r="A1411">
        <f t="shared" si="66"/>
        <v>20140000</v>
      </c>
      <c r="B1411" t="str">
        <f t="shared" si="67"/>
        <v>Richmond219PersonsAll ages</v>
      </c>
      <c r="C1411" t="str">
        <f t="shared" si="68"/>
        <v>RichmondHypertension: QOF prevalence (all ages)2014/15PersonsAll ages</v>
      </c>
      <c r="D1411">
        <v>219</v>
      </c>
      <c r="E1411" t="s">
        <v>210</v>
      </c>
      <c r="F1411" t="s">
        <v>30</v>
      </c>
      <c r="G1411" t="s">
        <v>31</v>
      </c>
      <c r="H1411" t="s">
        <v>32</v>
      </c>
      <c r="I1411" t="s">
        <v>33</v>
      </c>
      <c r="J1411" t="s">
        <v>34</v>
      </c>
      <c r="K1411" t="s">
        <v>35</v>
      </c>
      <c r="L1411" t="s">
        <v>190</v>
      </c>
      <c r="O1411" t="s">
        <v>45</v>
      </c>
      <c r="P1411">
        <v>10.23</v>
      </c>
      <c r="Q1411">
        <v>10.102931912171201</v>
      </c>
      <c r="R1411">
        <v>10.353880962342</v>
      </c>
      <c r="S1411">
        <v>10.0316781819323</v>
      </c>
      <c r="T1411">
        <v>10.4272924017348</v>
      </c>
      <c r="U1411">
        <v>22905</v>
      </c>
      <c r="V1411">
        <v>223946</v>
      </c>
      <c r="Y1411" t="s">
        <v>39</v>
      </c>
      <c r="Z1411" t="s">
        <v>39</v>
      </c>
      <c r="AA1411">
        <v>20140000</v>
      </c>
      <c r="AD1411" t="s">
        <v>40</v>
      </c>
    </row>
    <row r="1412" spans="1:30">
      <c r="A1412">
        <f t="shared" si="66"/>
        <v>20150000</v>
      </c>
      <c r="B1412" t="str">
        <f t="shared" si="67"/>
        <v>Richmond219PersonsAll ages</v>
      </c>
      <c r="C1412" t="str">
        <f t="shared" si="68"/>
        <v>RichmondHypertension: QOF prevalence (all ages)2015/16PersonsAll ages</v>
      </c>
      <c r="D1412">
        <v>219</v>
      </c>
      <c r="E1412" t="s">
        <v>210</v>
      </c>
      <c r="F1412" t="s">
        <v>30</v>
      </c>
      <c r="G1412" t="s">
        <v>31</v>
      </c>
      <c r="H1412" t="s">
        <v>32</v>
      </c>
      <c r="I1412" t="s">
        <v>33</v>
      </c>
      <c r="J1412" t="s">
        <v>34</v>
      </c>
      <c r="K1412" t="s">
        <v>35</v>
      </c>
      <c r="L1412" t="s">
        <v>190</v>
      </c>
      <c r="O1412" t="s">
        <v>46</v>
      </c>
      <c r="P1412">
        <v>10.16</v>
      </c>
      <c r="Q1412">
        <v>10.0362380762698</v>
      </c>
      <c r="R1412">
        <v>10.2843663094599</v>
      </c>
      <c r="S1412">
        <v>9.9657218544640305</v>
      </c>
      <c r="T1412">
        <v>10.357008073665</v>
      </c>
      <c r="U1412">
        <v>23134</v>
      </c>
      <c r="V1412">
        <v>227701</v>
      </c>
      <c r="Y1412" t="s">
        <v>39</v>
      </c>
      <c r="Z1412" t="s">
        <v>39</v>
      </c>
      <c r="AA1412">
        <v>20150000</v>
      </c>
      <c r="AD1412" t="s">
        <v>40</v>
      </c>
    </row>
    <row r="1413" spans="1:30">
      <c r="A1413">
        <f t="shared" si="66"/>
        <v>20160000</v>
      </c>
      <c r="B1413" t="str">
        <f t="shared" si="67"/>
        <v>Richmond219PersonsAll ages</v>
      </c>
      <c r="C1413" t="str">
        <f t="shared" si="68"/>
        <v>RichmondHypertension: QOF prevalence (all ages)2016/17PersonsAll ages</v>
      </c>
      <c r="D1413">
        <v>219</v>
      </c>
      <c r="E1413" t="s">
        <v>210</v>
      </c>
      <c r="F1413" t="s">
        <v>30</v>
      </c>
      <c r="G1413" t="s">
        <v>31</v>
      </c>
      <c r="H1413" t="s">
        <v>32</v>
      </c>
      <c r="I1413" t="s">
        <v>33</v>
      </c>
      <c r="J1413" t="s">
        <v>34</v>
      </c>
      <c r="K1413" t="s">
        <v>35</v>
      </c>
      <c r="L1413" t="s">
        <v>190</v>
      </c>
      <c r="O1413" t="s">
        <v>47</v>
      </c>
      <c r="P1413">
        <v>10.01</v>
      </c>
      <c r="Q1413">
        <v>9.8924501393034205</v>
      </c>
      <c r="R1413">
        <v>10.136798933948301</v>
      </c>
      <c r="S1413">
        <v>9.8227952965993097</v>
      </c>
      <c r="T1413">
        <v>10.208554136257099</v>
      </c>
      <c r="U1413">
        <v>23155</v>
      </c>
      <c r="V1413">
        <v>231223</v>
      </c>
      <c r="Y1413" t="s">
        <v>39</v>
      </c>
      <c r="Z1413" t="s">
        <v>39</v>
      </c>
      <c r="AA1413">
        <v>20160000</v>
      </c>
      <c r="AD1413" t="s">
        <v>40</v>
      </c>
    </row>
    <row r="1414" spans="1:30">
      <c r="A1414">
        <f t="shared" si="66"/>
        <v>20170000</v>
      </c>
      <c r="B1414" t="str">
        <f t="shared" si="67"/>
        <v>Richmond219PersonsAll ages</v>
      </c>
      <c r="C1414" t="str">
        <f t="shared" si="68"/>
        <v>RichmondHypertension: QOF prevalence (all ages)2017/18PersonsAll ages</v>
      </c>
      <c r="D1414">
        <v>219</v>
      </c>
      <c r="E1414" t="s">
        <v>210</v>
      </c>
      <c r="F1414" t="s">
        <v>30</v>
      </c>
      <c r="G1414" t="s">
        <v>31</v>
      </c>
      <c r="H1414" t="s">
        <v>32</v>
      </c>
      <c r="I1414" t="s">
        <v>33</v>
      </c>
      <c r="J1414" t="s">
        <v>34</v>
      </c>
      <c r="K1414" t="s">
        <v>35</v>
      </c>
      <c r="L1414" t="s">
        <v>190</v>
      </c>
      <c r="O1414" t="s">
        <v>48</v>
      </c>
      <c r="P1414">
        <v>9.98</v>
      </c>
      <c r="Q1414">
        <v>9.8565969442777206</v>
      </c>
      <c r="R1414">
        <v>10.0991000116266</v>
      </c>
      <c r="S1414">
        <v>9.7876207529935204</v>
      </c>
      <c r="T1414">
        <v>10.1701514805538</v>
      </c>
      <c r="U1414">
        <v>23369</v>
      </c>
      <c r="V1414">
        <v>234220</v>
      </c>
      <c r="Y1414" t="s">
        <v>39</v>
      </c>
      <c r="Z1414" t="s">
        <v>39</v>
      </c>
      <c r="AA1414">
        <v>20170000</v>
      </c>
      <c r="AD1414" t="s">
        <v>40</v>
      </c>
    </row>
    <row r="1415" spans="1:30">
      <c r="A1415">
        <f t="shared" si="66"/>
        <v>20180000</v>
      </c>
      <c r="B1415" t="str">
        <f t="shared" si="67"/>
        <v>Richmond219PersonsAll ages</v>
      </c>
      <c r="C1415" t="str">
        <f t="shared" si="68"/>
        <v>RichmondHypertension: QOF prevalence (all ages)2018/19PersonsAll ages</v>
      </c>
      <c r="D1415">
        <v>219</v>
      </c>
      <c r="E1415" t="s">
        <v>210</v>
      </c>
      <c r="F1415" t="s">
        <v>30</v>
      </c>
      <c r="G1415" t="s">
        <v>31</v>
      </c>
      <c r="H1415" t="s">
        <v>32</v>
      </c>
      <c r="I1415" t="s">
        <v>33</v>
      </c>
      <c r="J1415" t="s">
        <v>34</v>
      </c>
      <c r="K1415" t="s">
        <v>35</v>
      </c>
      <c r="L1415" t="s">
        <v>190</v>
      </c>
      <c r="O1415" t="s">
        <v>50</v>
      </c>
      <c r="P1415">
        <v>9.7899999999999991</v>
      </c>
      <c r="Q1415">
        <v>9.6715785421335703</v>
      </c>
      <c r="R1415">
        <v>9.9105963267907509</v>
      </c>
      <c r="S1415">
        <v>9.6036889819412501</v>
      </c>
      <c r="T1415">
        <v>9.9805439342009006</v>
      </c>
      <c r="U1415">
        <v>23225</v>
      </c>
      <c r="V1415">
        <v>237217</v>
      </c>
      <c r="Y1415" t="s">
        <v>39</v>
      </c>
      <c r="Z1415" t="s">
        <v>39</v>
      </c>
      <c r="AA1415">
        <v>20180000</v>
      </c>
      <c r="AD1415" t="s">
        <v>40</v>
      </c>
    </row>
    <row r="1416" spans="1:30">
      <c r="A1416">
        <f t="shared" si="66"/>
        <v>20190000</v>
      </c>
      <c r="B1416" t="str">
        <f t="shared" si="67"/>
        <v>Richmond219PersonsAll ages</v>
      </c>
      <c r="C1416" t="str">
        <f t="shared" si="68"/>
        <v>RichmondHypertension: QOF prevalence (all ages)2019/20PersonsAll ages</v>
      </c>
      <c r="D1416">
        <v>219</v>
      </c>
      <c r="E1416" t="s">
        <v>210</v>
      </c>
      <c r="F1416" t="s">
        <v>30</v>
      </c>
      <c r="G1416" t="s">
        <v>31</v>
      </c>
      <c r="H1416" t="s">
        <v>32</v>
      </c>
      <c r="I1416" t="s">
        <v>33</v>
      </c>
      <c r="J1416" t="s">
        <v>34</v>
      </c>
      <c r="K1416" t="s">
        <v>35</v>
      </c>
      <c r="L1416" t="s">
        <v>190</v>
      </c>
      <c r="O1416" t="s">
        <v>51</v>
      </c>
      <c r="P1416">
        <v>9.69</v>
      </c>
      <c r="Q1416">
        <v>9.5684803673160506</v>
      </c>
      <c r="R1416">
        <v>9.8054770634661601</v>
      </c>
      <c r="S1416">
        <v>9.5011673142596695</v>
      </c>
      <c r="T1416">
        <v>9.8748357294081703</v>
      </c>
      <c r="U1416">
        <v>23174</v>
      </c>
      <c r="V1416">
        <v>239240</v>
      </c>
      <c r="Y1416" t="s">
        <v>39</v>
      </c>
      <c r="Z1416" t="s">
        <v>39</v>
      </c>
      <c r="AA1416">
        <v>20190000</v>
      </c>
      <c r="AD1416" t="s">
        <v>40</v>
      </c>
    </row>
    <row r="1417" spans="1:30">
      <c r="A1417">
        <f t="shared" si="66"/>
        <v>20200000</v>
      </c>
      <c r="B1417" t="str">
        <f t="shared" si="67"/>
        <v>Richmond219PersonsAll ages</v>
      </c>
      <c r="C1417" t="str">
        <f t="shared" si="68"/>
        <v>RichmondHypertension: QOF prevalence (all ages)2020/21PersonsAll ages</v>
      </c>
      <c r="D1417">
        <v>219</v>
      </c>
      <c r="E1417" t="s">
        <v>210</v>
      </c>
      <c r="F1417" t="s">
        <v>30</v>
      </c>
      <c r="G1417" t="s">
        <v>31</v>
      </c>
      <c r="H1417" t="s">
        <v>32</v>
      </c>
      <c r="I1417" t="s">
        <v>33</v>
      </c>
      <c r="J1417" t="s">
        <v>34</v>
      </c>
      <c r="K1417" t="s">
        <v>35</v>
      </c>
      <c r="L1417" t="s">
        <v>190</v>
      </c>
      <c r="O1417" t="s">
        <v>52</v>
      </c>
      <c r="P1417">
        <v>9.67</v>
      </c>
      <c r="Q1417">
        <v>9.5530752192904593</v>
      </c>
      <c r="R1417">
        <v>9.7895778141124694</v>
      </c>
      <c r="S1417">
        <v>9.4857841906975704</v>
      </c>
      <c r="T1417">
        <v>9.8589145440714105</v>
      </c>
      <c r="U1417">
        <v>23144</v>
      </c>
      <c r="V1417">
        <v>239317</v>
      </c>
      <c r="Y1417" t="s">
        <v>39</v>
      </c>
      <c r="Z1417" t="s">
        <v>39</v>
      </c>
      <c r="AA1417">
        <v>20200000</v>
      </c>
      <c r="AD1417" t="s">
        <v>40</v>
      </c>
    </row>
    <row r="1418" spans="1:30">
      <c r="A1418">
        <f t="shared" si="66"/>
        <v>20210000</v>
      </c>
      <c r="B1418" t="str">
        <f t="shared" si="67"/>
        <v>Richmond219PersonsAll ages</v>
      </c>
      <c r="C1418" t="str">
        <f t="shared" si="68"/>
        <v>RichmondHypertension: QOF prevalence (all ages)2021/22PersonsAll ages</v>
      </c>
      <c r="D1418">
        <v>219</v>
      </c>
      <c r="E1418" t="s">
        <v>210</v>
      </c>
      <c r="F1418" t="s">
        <v>30</v>
      </c>
      <c r="G1418" t="s">
        <v>31</v>
      </c>
      <c r="H1418" t="s">
        <v>32</v>
      </c>
      <c r="I1418" t="s">
        <v>33</v>
      </c>
      <c r="J1418" t="s">
        <v>34</v>
      </c>
      <c r="K1418" t="s">
        <v>35</v>
      </c>
      <c r="L1418" t="s">
        <v>190</v>
      </c>
      <c r="O1418" t="s">
        <v>53</v>
      </c>
      <c r="P1418">
        <v>9.84</v>
      </c>
      <c r="Q1418">
        <v>9.7182050364125896</v>
      </c>
      <c r="R1418">
        <v>9.9559491195906595</v>
      </c>
      <c r="S1418">
        <v>9.6506429618749205</v>
      </c>
      <c r="T1418">
        <v>10.025538198706499</v>
      </c>
      <c r="U1418">
        <v>23666</v>
      </c>
      <c r="V1418">
        <v>240591</v>
      </c>
      <c r="Y1418" t="s">
        <v>39</v>
      </c>
      <c r="Z1418" t="s">
        <v>39</v>
      </c>
      <c r="AA1418">
        <v>20210000</v>
      </c>
      <c r="AD1418" t="s">
        <v>40</v>
      </c>
    </row>
    <row r="1419" spans="1:30">
      <c r="A1419">
        <f t="shared" si="66"/>
        <v>20120000</v>
      </c>
      <c r="B1419" t="str">
        <f t="shared" si="67"/>
        <v>England219PersonsAll ages</v>
      </c>
      <c r="C1419" t="str">
        <f t="shared" si="68"/>
        <v>EnglandHypertension: QOF prevalence (all ages)2012/13PersonsAll ages</v>
      </c>
      <c r="D1419">
        <v>219</v>
      </c>
      <c r="E1419" t="s">
        <v>210</v>
      </c>
      <c r="F1419" t="s">
        <v>30</v>
      </c>
      <c r="G1419" t="s">
        <v>31</v>
      </c>
      <c r="H1419" t="s">
        <v>30</v>
      </c>
      <c r="I1419" t="s">
        <v>31</v>
      </c>
      <c r="J1419" t="s">
        <v>31</v>
      </c>
      <c r="K1419" t="s">
        <v>35</v>
      </c>
      <c r="L1419" t="s">
        <v>190</v>
      </c>
      <c r="O1419" t="s">
        <v>43</v>
      </c>
      <c r="P1419">
        <v>13.68</v>
      </c>
      <c r="Q1419">
        <v>13.666639925421901</v>
      </c>
      <c r="R1419">
        <v>13.6846342516988</v>
      </c>
      <c r="S1419">
        <v>13.661454831817901</v>
      </c>
      <c r="T1419">
        <v>13.689827269961601</v>
      </c>
      <c r="U1419">
        <v>7660010</v>
      </c>
      <c r="V1419">
        <v>56012096</v>
      </c>
      <c r="Y1419" t="s">
        <v>39</v>
      </c>
      <c r="Z1419" t="s">
        <v>39</v>
      </c>
      <c r="AA1419">
        <v>20120000</v>
      </c>
      <c r="AD1419" t="s">
        <v>40</v>
      </c>
    </row>
    <row r="1420" spans="1:30">
      <c r="A1420">
        <f t="shared" si="66"/>
        <v>20130000</v>
      </c>
      <c r="B1420" t="str">
        <f t="shared" si="67"/>
        <v>England219PersonsAll ages</v>
      </c>
      <c r="C1420" t="str">
        <f t="shared" si="68"/>
        <v>EnglandHypertension: QOF prevalence (all ages)2013/14PersonsAll ages</v>
      </c>
      <c r="D1420">
        <v>219</v>
      </c>
      <c r="E1420" t="s">
        <v>210</v>
      </c>
      <c r="F1420" t="s">
        <v>30</v>
      </c>
      <c r="G1420" t="s">
        <v>31</v>
      </c>
      <c r="H1420" t="s">
        <v>30</v>
      </c>
      <c r="I1420" t="s">
        <v>31</v>
      </c>
      <c r="J1420" t="s">
        <v>31</v>
      </c>
      <c r="K1420" t="s">
        <v>35</v>
      </c>
      <c r="L1420" t="s">
        <v>190</v>
      </c>
      <c r="O1420" t="s">
        <v>44</v>
      </c>
      <c r="P1420">
        <v>13.73</v>
      </c>
      <c r="Q1420">
        <v>13.7248921116591</v>
      </c>
      <c r="R1420">
        <v>13.7428699538684</v>
      </c>
      <c r="S1420">
        <v>13.719712726332</v>
      </c>
      <c r="T1420">
        <v>13.748057208040899</v>
      </c>
      <c r="U1420">
        <v>7735592</v>
      </c>
      <c r="V1420">
        <v>56324887</v>
      </c>
      <c r="Y1420" t="s">
        <v>39</v>
      </c>
      <c r="Z1420" t="s">
        <v>39</v>
      </c>
      <c r="AA1420">
        <v>20130000</v>
      </c>
      <c r="AD1420" t="s">
        <v>40</v>
      </c>
    </row>
    <row r="1421" spans="1:30">
      <c r="A1421">
        <f t="shared" si="66"/>
        <v>20140000</v>
      </c>
      <c r="B1421" t="str">
        <f t="shared" si="67"/>
        <v>England219PersonsAll ages</v>
      </c>
      <c r="C1421" t="str">
        <f t="shared" si="68"/>
        <v>EnglandHypertension: QOF prevalence (all ages)2014/15PersonsAll ages</v>
      </c>
      <c r="D1421">
        <v>219</v>
      </c>
      <c r="E1421" t="s">
        <v>210</v>
      </c>
      <c r="F1421" t="s">
        <v>30</v>
      </c>
      <c r="G1421" t="s">
        <v>31</v>
      </c>
      <c r="H1421" t="s">
        <v>30</v>
      </c>
      <c r="I1421" t="s">
        <v>31</v>
      </c>
      <c r="J1421" t="s">
        <v>31</v>
      </c>
      <c r="K1421" t="s">
        <v>35</v>
      </c>
      <c r="L1421" t="s">
        <v>190</v>
      </c>
      <c r="O1421" t="s">
        <v>45</v>
      </c>
      <c r="P1421">
        <v>13.79</v>
      </c>
      <c r="Q1421">
        <v>13.7786161862652</v>
      </c>
      <c r="R1421">
        <v>13.7965454716089</v>
      </c>
      <c r="S1421">
        <v>13.773450914920501</v>
      </c>
      <c r="T1421">
        <v>13.801718532764401</v>
      </c>
      <c r="U1421">
        <v>7833779</v>
      </c>
      <c r="V1421">
        <v>56817654</v>
      </c>
      <c r="Y1421" t="s">
        <v>39</v>
      </c>
      <c r="Z1421" t="s">
        <v>39</v>
      </c>
      <c r="AA1421">
        <v>20140000</v>
      </c>
      <c r="AD1421" t="s">
        <v>40</v>
      </c>
    </row>
    <row r="1422" spans="1:30">
      <c r="A1422">
        <f t="shared" si="66"/>
        <v>20150000</v>
      </c>
      <c r="B1422" t="str">
        <f t="shared" si="67"/>
        <v>England219PersonsAll ages</v>
      </c>
      <c r="C1422" t="str">
        <f t="shared" si="68"/>
        <v>EnglandHypertension: QOF prevalence (all ages)2015/16PersonsAll ages</v>
      </c>
      <c r="D1422">
        <v>219</v>
      </c>
      <c r="E1422" t="s">
        <v>210</v>
      </c>
      <c r="F1422" t="s">
        <v>30</v>
      </c>
      <c r="G1422" t="s">
        <v>31</v>
      </c>
      <c r="H1422" t="s">
        <v>30</v>
      </c>
      <c r="I1422" t="s">
        <v>31</v>
      </c>
      <c r="J1422" t="s">
        <v>31</v>
      </c>
      <c r="K1422" t="s">
        <v>35</v>
      </c>
      <c r="L1422" t="s">
        <v>190</v>
      </c>
      <c r="O1422" t="s">
        <v>46</v>
      </c>
      <c r="P1422">
        <v>13.81</v>
      </c>
      <c r="Q1422">
        <v>13.8040424215007</v>
      </c>
      <c r="R1422">
        <v>13.821870578757499</v>
      </c>
      <c r="S1422">
        <v>13.7989054662221</v>
      </c>
      <c r="T1422">
        <v>13.827015219763799</v>
      </c>
      <c r="U1422">
        <v>7949274</v>
      </c>
      <c r="V1422">
        <v>57549410</v>
      </c>
      <c r="Y1422" t="s">
        <v>39</v>
      </c>
      <c r="Z1422" t="s">
        <v>39</v>
      </c>
      <c r="AA1422">
        <v>20150000</v>
      </c>
      <c r="AD1422" t="s">
        <v>40</v>
      </c>
    </row>
    <row r="1423" spans="1:30">
      <c r="A1423">
        <f t="shared" si="66"/>
        <v>20160000</v>
      </c>
      <c r="B1423" t="str">
        <f t="shared" si="67"/>
        <v>England219PersonsAll ages</v>
      </c>
      <c r="C1423" t="str">
        <f t="shared" si="68"/>
        <v>EnglandHypertension: QOF prevalence (all ages)2016/17PersonsAll ages</v>
      </c>
      <c r="D1423">
        <v>219</v>
      </c>
      <c r="E1423" t="s">
        <v>210</v>
      </c>
      <c r="F1423" t="s">
        <v>30</v>
      </c>
      <c r="G1423" t="s">
        <v>31</v>
      </c>
      <c r="H1423" t="s">
        <v>30</v>
      </c>
      <c r="I1423" t="s">
        <v>31</v>
      </c>
      <c r="J1423" t="s">
        <v>31</v>
      </c>
      <c r="K1423" t="s">
        <v>35</v>
      </c>
      <c r="L1423" t="s">
        <v>190</v>
      </c>
      <c r="O1423" t="s">
        <v>47</v>
      </c>
      <c r="P1423">
        <v>13.83</v>
      </c>
      <c r="Q1423">
        <v>13.8256787901643</v>
      </c>
      <c r="R1423">
        <v>13.8434439992885</v>
      </c>
      <c r="S1423">
        <v>13.820559313409801</v>
      </c>
      <c r="T1423">
        <v>13.848571093981001</v>
      </c>
      <c r="U1423">
        <v>8028077</v>
      </c>
      <c r="V1423">
        <v>58029147</v>
      </c>
      <c r="Y1423" t="s">
        <v>39</v>
      </c>
      <c r="Z1423" t="s">
        <v>39</v>
      </c>
      <c r="AA1423">
        <v>20160000</v>
      </c>
      <c r="AD1423" t="s">
        <v>40</v>
      </c>
    </row>
    <row r="1424" spans="1:30">
      <c r="A1424">
        <f t="shared" si="66"/>
        <v>20170000</v>
      </c>
      <c r="B1424" t="str">
        <f t="shared" si="67"/>
        <v>England219PersonsAll ages</v>
      </c>
      <c r="C1424" t="str">
        <f t="shared" si="68"/>
        <v>EnglandHypertension: QOF prevalence (all ages)2017/18PersonsAll ages</v>
      </c>
      <c r="D1424">
        <v>219</v>
      </c>
      <c r="E1424" t="s">
        <v>210</v>
      </c>
      <c r="F1424" t="s">
        <v>30</v>
      </c>
      <c r="G1424" t="s">
        <v>31</v>
      </c>
      <c r="H1424" t="s">
        <v>30</v>
      </c>
      <c r="I1424" t="s">
        <v>31</v>
      </c>
      <c r="J1424" t="s">
        <v>31</v>
      </c>
      <c r="K1424" t="s">
        <v>35</v>
      </c>
      <c r="L1424" t="s">
        <v>190</v>
      </c>
      <c r="O1424" t="s">
        <v>48</v>
      </c>
      <c r="P1424">
        <v>13.94</v>
      </c>
      <c r="Q1424">
        <v>13.936016297296</v>
      </c>
      <c r="R1424">
        <v>13.953786799065</v>
      </c>
      <c r="S1424">
        <v>13.930895317956701</v>
      </c>
      <c r="T1424">
        <v>13.9589153285607</v>
      </c>
      <c r="U1424">
        <v>8141488</v>
      </c>
      <c r="V1424">
        <v>58383266</v>
      </c>
      <c r="Y1424" t="s">
        <v>39</v>
      </c>
      <c r="Z1424" t="s">
        <v>39</v>
      </c>
      <c r="AA1424">
        <v>20170000</v>
      </c>
      <c r="AD1424" t="s">
        <v>40</v>
      </c>
    </row>
    <row r="1425" spans="1:30">
      <c r="A1425">
        <f t="shared" si="66"/>
        <v>20180000</v>
      </c>
      <c r="B1425" t="str">
        <f t="shared" si="67"/>
        <v>England219PersonsAll ages</v>
      </c>
      <c r="C1425" t="str">
        <f t="shared" si="68"/>
        <v>EnglandHypertension: QOF prevalence (all ages)2018/19PersonsAll ages</v>
      </c>
      <c r="D1425">
        <v>219</v>
      </c>
      <c r="E1425" t="s">
        <v>210</v>
      </c>
      <c r="F1425" t="s">
        <v>30</v>
      </c>
      <c r="G1425" t="s">
        <v>31</v>
      </c>
      <c r="H1425" t="s">
        <v>30</v>
      </c>
      <c r="I1425" t="s">
        <v>31</v>
      </c>
      <c r="J1425" t="s">
        <v>31</v>
      </c>
      <c r="K1425" t="s">
        <v>35</v>
      </c>
      <c r="L1425" t="s">
        <v>190</v>
      </c>
      <c r="O1425" t="s">
        <v>50</v>
      </c>
      <c r="P1425">
        <v>13.96</v>
      </c>
      <c r="Q1425">
        <v>13.951453323452499</v>
      </c>
      <c r="R1425">
        <v>13.969082027859599</v>
      </c>
      <c r="S1425">
        <v>13.946374195377301</v>
      </c>
      <c r="T1425">
        <v>13.974168575640601</v>
      </c>
      <c r="U1425">
        <v>8290457</v>
      </c>
      <c r="V1425">
        <v>59386096</v>
      </c>
      <c r="Y1425" t="s">
        <v>39</v>
      </c>
      <c r="Z1425" t="s">
        <v>39</v>
      </c>
      <c r="AA1425">
        <v>20180000</v>
      </c>
      <c r="AD1425" t="s">
        <v>40</v>
      </c>
    </row>
    <row r="1426" spans="1:30">
      <c r="A1426">
        <f t="shared" si="66"/>
        <v>20190000</v>
      </c>
      <c r="B1426" t="str">
        <f t="shared" si="67"/>
        <v>England219PersonsAll ages</v>
      </c>
      <c r="C1426" t="str">
        <f t="shared" si="68"/>
        <v>EnglandHypertension: QOF prevalence (all ages)2019/20PersonsAll ages</v>
      </c>
      <c r="D1426">
        <v>219</v>
      </c>
      <c r="E1426" t="s">
        <v>210</v>
      </c>
      <c r="F1426" t="s">
        <v>30</v>
      </c>
      <c r="G1426" t="s">
        <v>31</v>
      </c>
      <c r="H1426" t="s">
        <v>30</v>
      </c>
      <c r="I1426" t="s">
        <v>31</v>
      </c>
      <c r="J1426" t="s">
        <v>31</v>
      </c>
      <c r="K1426" t="s">
        <v>35</v>
      </c>
      <c r="L1426" t="s">
        <v>190</v>
      </c>
      <c r="O1426" t="s">
        <v>51</v>
      </c>
      <c r="P1426">
        <v>14.1</v>
      </c>
      <c r="Q1426">
        <v>14.086925295774099</v>
      </c>
      <c r="R1426">
        <v>14.104474386301099</v>
      </c>
      <c r="S1426">
        <v>14.0818683173291</v>
      </c>
      <c r="T1426">
        <v>14.1095386333785</v>
      </c>
      <c r="U1426">
        <v>8514885</v>
      </c>
      <c r="V1426">
        <v>60407685</v>
      </c>
      <c r="Y1426" t="s">
        <v>39</v>
      </c>
      <c r="Z1426" t="s">
        <v>39</v>
      </c>
      <c r="AA1426">
        <v>20190000</v>
      </c>
      <c r="AD1426" t="s">
        <v>40</v>
      </c>
    </row>
    <row r="1427" spans="1:30">
      <c r="A1427">
        <f t="shared" si="66"/>
        <v>20200000</v>
      </c>
      <c r="B1427" t="str">
        <f t="shared" si="67"/>
        <v>England219PersonsAll ages</v>
      </c>
      <c r="C1427" t="str">
        <f t="shared" si="68"/>
        <v>EnglandHypertension: QOF prevalence (all ages)2020/21PersonsAll ages</v>
      </c>
      <c r="D1427">
        <v>219</v>
      </c>
      <c r="E1427" t="s">
        <v>210</v>
      </c>
      <c r="F1427" t="s">
        <v>30</v>
      </c>
      <c r="G1427" t="s">
        <v>31</v>
      </c>
      <c r="H1427" t="s">
        <v>30</v>
      </c>
      <c r="I1427" t="s">
        <v>31</v>
      </c>
      <c r="J1427" t="s">
        <v>31</v>
      </c>
      <c r="K1427" t="s">
        <v>35</v>
      </c>
      <c r="L1427" t="s">
        <v>190</v>
      </c>
      <c r="O1427" t="s">
        <v>52</v>
      </c>
      <c r="P1427">
        <v>13.93</v>
      </c>
      <c r="Q1427">
        <v>13.921007638796301</v>
      </c>
      <c r="R1427">
        <v>13.9384263699861</v>
      </c>
      <c r="S1427">
        <v>13.9159887279715</v>
      </c>
      <c r="T1427">
        <v>13.943452543713001</v>
      </c>
      <c r="U1427">
        <v>8457600</v>
      </c>
      <c r="V1427">
        <v>60716244</v>
      </c>
      <c r="Y1427" t="s">
        <v>39</v>
      </c>
      <c r="Z1427" t="s">
        <v>39</v>
      </c>
      <c r="AA1427">
        <v>20200000</v>
      </c>
      <c r="AD1427" t="s">
        <v>40</v>
      </c>
    </row>
    <row r="1428" spans="1:30">
      <c r="A1428">
        <f t="shared" si="66"/>
        <v>20210000</v>
      </c>
      <c r="B1428" t="str">
        <f t="shared" si="67"/>
        <v>England219PersonsAll ages</v>
      </c>
      <c r="C1428" t="str">
        <f t="shared" si="68"/>
        <v>EnglandHypertension: QOF prevalence (all ages)2021/22PersonsAll ages</v>
      </c>
      <c r="D1428">
        <v>219</v>
      </c>
      <c r="E1428" t="s">
        <v>210</v>
      </c>
      <c r="F1428" t="s">
        <v>30</v>
      </c>
      <c r="G1428" t="s">
        <v>31</v>
      </c>
      <c r="H1428" t="s">
        <v>30</v>
      </c>
      <c r="I1428" t="s">
        <v>31</v>
      </c>
      <c r="J1428" t="s">
        <v>31</v>
      </c>
      <c r="K1428" t="s">
        <v>35</v>
      </c>
      <c r="L1428" t="s">
        <v>190</v>
      </c>
      <c r="O1428" t="s">
        <v>53</v>
      </c>
      <c r="P1428">
        <v>13.97</v>
      </c>
      <c r="Q1428">
        <v>13.959261948141</v>
      </c>
      <c r="R1428">
        <v>13.976574074723899</v>
      </c>
      <c r="S1428">
        <v>13.954273983553099</v>
      </c>
      <c r="T1428">
        <v>13.9815691904465</v>
      </c>
      <c r="U1428">
        <v>8604825</v>
      </c>
      <c r="V1428">
        <v>61604213</v>
      </c>
      <c r="Y1428" t="s">
        <v>39</v>
      </c>
      <c r="Z1428" t="s">
        <v>39</v>
      </c>
      <c r="AA1428">
        <v>20210000</v>
      </c>
      <c r="AD1428" t="s">
        <v>40</v>
      </c>
    </row>
    <row r="1429" spans="1:30">
      <c r="A1429">
        <f t="shared" si="66"/>
        <v>20220000</v>
      </c>
      <c r="B1429" t="str">
        <f t="shared" si="67"/>
        <v>England219PersonsAll ages</v>
      </c>
      <c r="C1429" t="str">
        <f t="shared" si="68"/>
        <v>EnglandHypertension: QOF prevalence (all ages)2022/23PersonsAll ages</v>
      </c>
      <c r="D1429">
        <v>219</v>
      </c>
      <c r="E1429" t="s">
        <v>210</v>
      </c>
      <c r="F1429" t="s">
        <v>30</v>
      </c>
      <c r="G1429" t="s">
        <v>31</v>
      </c>
      <c r="H1429" t="s">
        <v>30</v>
      </c>
      <c r="I1429" t="s">
        <v>31</v>
      </c>
      <c r="J1429" t="s">
        <v>31</v>
      </c>
      <c r="K1429" t="s">
        <v>35</v>
      </c>
      <c r="L1429" t="s">
        <v>190</v>
      </c>
      <c r="O1429" t="s">
        <v>54</v>
      </c>
      <c r="P1429">
        <v>14.42</v>
      </c>
      <c r="Q1429">
        <v>14.4138425893871</v>
      </c>
      <c r="R1429">
        <v>14.4312782067393</v>
      </c>
      <c r="S1429">
        <v>14.408818671643999</v>
      </c>
      <c r="T1429">
        <v>14.436309103695701</v>
      </c>
      <c r="U1429">
        <v>8996512</v>
      </c>
      <c r="V1429">
        <v>62378057</v>
      </c>
      <c r="X1429" t="s">
        <v>61</v>
      </c>
      <c r="Y1429" t="s">
        <v>39</v>
      </c>
      <c r="Z1429" t="s">
        <v>39</v>
      </c>
      <c r="AA1429">
        <v>20220000</v>
      </c>
      <c r="AD1429" t="s">
        <v>40</v>
      </c>
    </row>
    <row r="1430" spans="1:30">
      <c r="A1430">
        <f t="shared" si="66"/>
        <v>20120000</v>
      </c>
      <c r="B1430" t="str">
        <f t="shared" si="67"/>
        <v>London219PersonsAll ages</v>
      </c>
      <c r="C1430" t="str">
        <f t="shared" si="68"/>
        <v>LondonHypertension: QOF prevalence (all ages)2012/13PersonsAll ages</v>
      </c>
      <c r="D1430">
        <v>219</v>
      </c>
      <c r="E1430" t="s">
        <v>210</v>
      </c>
      <c r="F1430" t="s">
        <v>30</v>
      </c>
      <c r="G1430" t="s">
        <v>31</v>
      </c>
      <c r="H1430" t="s">
        <v>56</v>
      </c>
      <c r="I1430" t="s">
        <v>57</v>
      </c>
      <c r="J1430" t="s">
        <v>58</v>
      </c>
      <c r="K1430" t="s">
        <v>35</v>
      </c>
      <c r="L1430" t="s">
        <v>190</v>
      </c>
      <c r="O1430" t="s">
        <v>43</v>
      </c>
      <c r="P1430">
        <v>11.04</v>
      </c>
      <c r="Q1430">
        <v>11.0168385520107</v>
      </c>
      <c r="R1430">
        <v>11.0576494484393</v>
      </c>
      <c r="S1430">
        <v>11.0050940662258</v>
      </c>
      <c r="T1430">
        <v>11.0694462725234</v>
      </c>
      <c r="U1430">
        <v>999576</v>
      </c>
      <c r="V1430">
        <v>9056401</v>
      </c>
      <c r="Y1430" t="s">
        <v>39</v>
      </c>
      <c r="Z1430" t="s">
        <v>39</v>
      </c>
      <c r="AA1430">
        <v>20120000</v>
      </c>
      <c r="AD1430" t="s">
        <v>40</v>
      </c>
    </row>
    <row r="1431" spans="1:30">
      <c r="A1431">
        <f t="shared" si="66"/>
        <v>20130000</v>
      </c>
      <c r="B1431" t="str">
        <f t="shared" si="67"/>
        <v>London219PersonsAll ages</v>
      </c>
      <c r="C1431" t="str">
        <f t="shared" si="68"/>
        <v>LondonHypertension: QOF prevalence (all ages)2013/14PersonsAll ages</v>
      </c>
      <c r="D1431">
        <v>219</v>
      </c>
      <c r="E1431" t="s">
        <v>210</v>
      </c>
      <c r="F1431" t="s">
        <v>30</v>
      </c>
      <c r="G1431" t="s">
        <v>31</v>
      </c>
      <c r="H1431" t="s">
        <v>56</v>
      </c>
      <c r="I1431" t="s">
        <v>57</v>
      </c>
      <c r="J1431" t="s">
        <v>58</v>
      </c>
      <c r="K1431" t="s">
        <v>35</v>
      </c>
      <c r="L1431" t="s">
        <v>190</v>
      </c>
      <c r="O1431" t="s">
        <v>44</v>
      </c>
      <c r="P1431">
        <v>11.05</v>
      </c>
      <c r="Q1431">
        <v>11.029767611019301</v>
      </c>
      <c r="R1431">
        <v>11.070546858862</v>
      </c>
      <c r="S1431">
        <v>11.018029214007401</v>
      </c>
      <c r="T1431">
        <v>11.082337452585</v>
      </c>
      <c r="U1431">
        <v>1003148</v>
      </c>
      <c r="V1431">
        <v>9078143</v>
      </c>
      <c r="Y1431" t="s">
        <v>39</v>
      </c>
      <c r="Z1431" t="s">
        <v>39</v>
      </c>
      <c r="AA1431">
        <v>20130000</v>
      </c>
      <c r="AD1431" t="s">
        <v>40</v>
      </c>
    </row>
    <row r="1432" spans="1:30">
      <c r="A1432">
        <f t="shared" si="66"/>
        <v>20140000</v>
      </c>
      <c r="B1432" t="str">
        <f t="shared" si="67"/>
        <v>London219PersonsAll ages</v>
      </c>
      <c r="C1432" t="str">
        <f t="shared" si="68"/>
        <v>LondonHypertension: QOF prevalence (all ages)2014/15PersonsAll ages</v>
      </c>
      <c r="D1432">
        <v>219</v>
      </c>
      <c r="E1432" t="s">
        <v>210</v>
      </c>
      <c r="F1432" t="s">
        <v>30</v>
      </c>
      <c r="G1432" t="s">
        <v>31</v>
      </c>
      <c r="H1432" t="s">
        <v>56</v>
      </c>
      <c r="I1432" t="s">
        <v>57</v>
      </c>
      <c r="J1432" t="s">
        <v>58</v>
      </c>
      <c r="K1432" t="s">
        <v>35</v>
      </c>
      <c r="L1432" t="s">
        <v>190</v>
      </c>
      <c r="O1432" t="s">
        <v>45</v>
      </c>
      <c r="P1432">
        <v>11.06</v>
      </c>
      <c r="Q1432">
        <v>11.0383664060474</v>
      </c>
      <c r="R1432">
        <v>11.0787700978583</v>
      </c>
      <c r="S1432">
        <v>11.026737734953899</v>
      </c>
      <c r="T1432">
        <v>11.090449962816701</v>
      </c>
      <c r="U1432">
        <v>1023370</v>
      </c>
      <c r="V1432">
        <v>9254101</v>
      </c>
      <c r="Y1432" t="s">
        <v>39</v>
      </c>
      <c r="Z1432" t="s">
        <v>39</v>
      </c>
      <c r="AA1432">
        <v>20140000</v>
      </c>
      <c r="AD1432" t="s">
        <v>40</v>
      </c>
    </row>
    <row r="1433" spans="1:30">
      <c r="A1433">
        <f t="shared" si="66"/>
        <v>20150000</v>
      </c>
      <c r="B1433" t="str">
        <f t="shared" si="67"/>
        <v>London219PersonsAll ages</v>
      </c>
      <c r="C1433" t="str">
        <f t="shared" si="68"/>
        <v>LondonHypertension: QOF prevalence (all ages)2015/16PersonsAll ages</v>
      </c>
      <c r="D1433">
        <v>219</v>
      </c>
      <c r="E1433" t="s">
        <v>210</v>
      </c>
      <c r="F1433" t="s">
        <v>30</v>
      </c>
      <c r="G1433" t="s">
        <v>31</v>
      </c>
      <c r="H1433" t="s">
        <v>56</v>
      </c>
      <c r="I1433" t="s">
        <v>57</v>
      </c>
      <c r="J1433" t="s">
        <v>58</v>
      </c>
      <c r="K1433" t="s">
        <v>35</v>
      </c>
      <c r="L1433" t="s">
        <v>190</v>
      </c>
      <c r="O1433" t="s">
        <v>46</v>
      </c>
      <c r="P1433">
        <v>11.05</v>
      </c>
      <c r="Q1433">
        <v>11.0279038244225</v>
      </c>
      <c r="R1433">
        <v>11.0679375421701</v>
      </c>
      <c r="S1433">
        <v>11.0163838718777</v>
      </c>
      <c r="T1433">
        <v>11.0795078022621</v>
      </c>
      <c r="U1433">
        <v>1040664</v>
      </c>
      <c r="V1433">
        <v>9419556</v>
      </c>
      <c r="Y1433" t="s">
        <v>39</v>
      </c>
      <c r="Z1433" t="s">
        <v>39</v>
      </c>
      <c r="AA1433">
        <v>20150000</v>
      </c>
      <c r="AD1433" t="s">
        <v>40</v>
      </c>
    </row>
    <row r="1434" spans="1:30">
      <c r="A1434">
        <f t="shared" si="66"/>
        <v>20160000</v>
      </c>
      <c r="B1434" t="str">
        <f t="shared" si="67"/>
        <v>London219PersonsAll ages</v>
      </c>
      <c r="C1434" t="str">
        <f t="shared" si="68"/>
        <v>LondonHypertension: QOF prevalence (all ages)2016/17PersonsAll ages</v>
      </c>
      <c r="D1434">
        <v>219</v>
      </c>
      <c r="E1434" t="s">
        <v>210</v>
      </c>
      <c r="F1434" t="s">
        <v>30</v>
      </c>
      <c r="G1434" t="s">
        <v>31</v>
      </c>
      <c r="H1434" t="s">
        <v>56</v>
      </c>
      <c r="I1434" t="s">
        <v>57</v>
      </c>
      <c r="J1434" t="s">
        <v>58</v>
      </c>
      <c r="K1434" t="s">
        <v>35</v>
      </c>
      <c r="L1434" t="s">
        <v>190</v>
      </c>
      <c r="O1434" t="s">
        <v>47</v>
      </c>
      <c r="P1434">
        <v>11.08</v>
      </c>
      <c r="Q1434">
        <v>11.065114615351</v>
      </c>
      <c r="R1434">
        <v>11.104836651397401</v>
      </c>
      <c r="S1434">
        <v>11.0536792243136</v>
      </c>
      <c r="T1434">
        <v>11.116321390308499</v>
      </c>
      <c r="U1434">
        <v>1063510</v>
      </c>
      <c r="V1434">
        <v>9594167</v>
      </c>
      <c r="Y1434" t="s">
        <v>39</v>
      </c>
      <c r="Z1434" t="s">
        <v>39</v>
      </c>
      <c r="AA1434">
        <v>20160000</v>
      </c>
      <c r="AD1434" t="s">
        <v>40</v>
      </c>
    </row>
    <row r="1435" spans="1:30">
      <c r="A1435">
        <f t="shared" si="66"/>
        <v>20170000</v>
      </c>
      <c r="B1435" t="str">
        <f t="shared" si="67"/>
        <v>London219PersonsAll ages</v>
      </c>
      <c r="C1435" t="str">
        <f t="shared" si="68"/>
        <v>LondonHypertension: QOF prevalence (all ages)2017/18PersonsAll ages</v>
      </c>
      <c r="D1435">
        <v>219</v>
      </c>
      <c r="E1435" t="s">
        <v>210</v>
      </c>
      <c r="F1435" t="s">
        <v>30</v>
      </c>
      <c r="G1435" t="s">
        <v>31</v>
      </c>
      <c r="H1435" t="s">
        <v>56</v>
      </c>
      <c r="I1435" t="s">
        <v>57</v>
      </c>
      <c r="J1435" t="s">
        <v>58</v>
      </c>
      <c r="K1435" t="s">
        <v>35</v>
      </c>
      <c r="L1435" t="s">
        <v>190</v>
      </c>
      <c r="O1435" t="s">
        <v>48</v>
      </c>
      <c r="P1435">
        <v>11.04</v>
      </c>
      <c r="Q1435">
        <v>11.0166203898546</v>
      </c>
      <c r="R1435">
        <v>11.055864329405001</v>
      </c>
      <c r="S1435">
        <v>11.005324832238699</v>
      </c>
      <c r="T1435">
        <v>11.0672082917891</v>
      </c>
      <c r="U1435">
        <v>1080733</v>
      </c>
      <c r="V1435">
        <v>9792591</v>
      </c>
      <c r="Y1435" t="s">
        <v>39</v>
      </c>
      <c r="Z1435" t="s">
        <v>39</v>
      </c>
      <c r="AA1435">
        <v>20170000</v>
      </c>
      <c r="AD1435" t="s">
        <v>40</v>
      </c>
    </row>
    <row r="1436" spans="1:30">
      <c r="A1436">
        <f t="shared" si="66"/>
        <v>20180000</v>
      </c>
      <c r="B1436" t="str">
        <f t="shared" si="67"/>
        <v>London219PersonsAll ages</v>
      </c>
      <c r="C1436" t="str">
        <f t="shared" si="68"/>
        <v>LondonHypertension: QOF prevalence (all ages)2018/19PersonsAll ages</v>
      </c>
      <c r="D1436">
        <v>219</v>
      </c>
      <c r="E1436" t="s">
        <v>210</v>
      </c>
      <c r="F1436" t="s">
        <v>30</v>
      </c>
      <c r="G1436" t="s">
        <v>31</v>
      </c>
      <c r="H1436" t="s">
        <v>56</v>
      </c>
      <c r="I1436" t="s">
        <v>57</v>
      </c>
      <c r="J1436" t="s">
        <v>58</v>
      </c>
      <c r="K1436" t="s">
        <v>35</v>
      </c>
      <c r="L1436" t="s">
        <v>190</v>
      </c>
      <c r="O1436" t="s">
        <v>50</v>
      </c>
      <c r="P1436">
        <v>10.96</v>
      </c>
      <c r="Q1436">
        <v>10.942583086194301</v>
      </c>
      <c r="R1436">
        <v>10.9811782660022</v>
      </c>
      <c r="S1436">
        <v>10.9314723251403</v>
      </c>
      <c r="T1436">
        <v>10.9923362134609</v>
      </c>
      <c r="U1436">
        <v>1103140</v>
      </c>
      <c r="V1436">
        <v>10063429</v>
      </c>
      <c r="Y1436" t="s">
        <v>39</v>
      </c>
      <c r="Z1436" t="s">
        <v>39</v>
      </c>
      <c r="AA1436">
        <v>20180000</v>
      </c>
      <c r="AD1436" t="s">
        <v>40</v>
      </c>
    </row>
    <row r="1437" spans="1:30">
      <c r="A1437">
        <f t="shared" si="66"/>
        <v>20190000</v>
      </c>
      <c r="B1437" t="str">
        <f t="shared" si="67"/>
        <v>London219PersonsAll ages</v>
      </c>
      <c r="C1437" t="str">
        <f t="shared" si="68"/>
        <v>LondonHypertension: QOF prevalence (all ages)2019/20PersonsAll ages</v>
      </c>
      <c r="D1437">
        <v>219</v>
      </c>
      <c r="E1437" t="s">
        <v>210</v>
      </c>
      <c r="F1437" t="s">
        <v>30</v>
      </c>
      <c r="G1437" t="s">
        <v>31</v>
      </c>
      <c r="H1437" t="s">
        <v>56</v>
      </c>
      <c r="I1437" t="s">
        <v>57</v>
      </c>
      <c r="J1437" t="s">
        <v>58</v>
      </c>
      <c r="K1437" t="s">
        <v>35</v>
      </c>
      <c r="L1437" t="s">
        <v>190</v>
      </c>
      <c r="O1437" t="s">
        <v>51</v>
      </c>
      <c r="P1437">
        <v>11.02</v>
      </c>
      <c r="Q1437">
        <v>11.000385948770001</v>
      </c>
      <c r="R1437">
        <v>11.0386623201261</v>
      </c>
      <c r="S1437">
        <v>10.989368702915099</v>
      </c>
      <c r="T1437">
        <v>11.0497256920876</v>
      </c>
      <c r="U1437">
        <v>1132860</v>
      </c>
      <c r="V1437">
        <v>10280490</v>
      </c>
      <c r="Y1437" t="s">
        <v>39</v>
      </c>
      <c r="Z1437" t="s">
        <v>39</v>
      </c>
      <c r="AA1437">
        <v>20190000</v>
      </c>
      <c r="AD1437" t="s">
        <v>40</v>
      </c>
    </row>
    <row r="1438" spans="1:30">
      <c r="A1438">
        <f t="shared" si="66"/>
        <v>20200000</v>
      </c>
      <c r="B1438" t="str">
        <f t="shared" si="67"/>
        <v>London219PersonsAll ages</v>
      </c>
      <c r="C1438" t="str">
        <f t="shared" si="68"/>
        <v>LondonHypertension: QOF prevalence (all ages)2020/21PersonsAll ages</v>
      </c>
      <c r="D1438">
        <v>219</v>
      </c>
      <c r="E1438" t="s">
        <v>210</v>
      </c>
      <c r="F1438" t="s">
        <v>30</v>
      </c>
      <c r="G1438" t="s">
        <v>31</v>
      </c>
      <c r="H1438" t="s">
        <v>56</v>
      </c>
      <c r="I1438" t="s">
        <v>57</v>
      </c>
      <c r="J1438" t="s">
        <v>58</v>
      </c>
      <c r="K1438" t="s">
        <v>35</v>
      </c>
      <c r="L1438" t="s">
        <v>190</v>
      </c>
      <c r="O1438" t="s">
        <v>52</v>
      </c>
      <c r="P1438">
        <v>10.77</v>
      </c>
      <c r="Q1438">
        <v>10.7538069867865</v>
      </c>
      <c r="R1438">
        <v>10.791551745768</v>
      </c>
      <c r="S1438">
        <v>10.742946557458501</v>
      </c>
      <c r="T1438">
        <v>10.8024581998869</v>
      </c>
      <c r="U1438">
        <v>1116517</v>
      </c>
      <c r="V1438">
        <v>10364349</v>
      </c>
      <c r="Y1438" t="s">
        <v>39</v>
      </c>
      <c r="Z1438" t="s">
        <v>39</v>
      </c>
      <c r="AA1438">
        <v>20200000</v>
      </c>
      <c r="AD1438" t="s">
        <v>40</v>
      </c>
    </row>
    <row r="1439" spans="1:30">
      <c r="A1439">
        <f t="shared" si="66"/>
        <v>20210000</v>
      </c>
      <c r="B1439" t="str">
        <f t="shared" si="67"/>
        <v>London219PersonsAll ages</v>
      </c>
      <c r="C1439" t="str">
        <f t="shared" si="68"/>
        <v>LondonHypertension: QOF prevalence (all ages)2021/22PersonsAll ages</v>
      </c>
      <c r="D1439">
        <v>219</v>
      </c>
      <c r="E1439" t="s">
        <v>210</v>
      </c>
      <c r="F1439" t="s">
        <v>30</v>
      </c>
      <c r="G1439" t="s">
        <v>31</v>
      </c>
      <c r="H1439" t="s">
        <v>56</v>
      </c>
      <c r="I1439" t="s">
        <v>57</v>
      </c>
      <c r="J1439" t="s">
        <v>58</v>
      </c>
      <c r="K1439" t="s">
        <v>35</v>
      </c>
      <c r="L1439" t="s">
        <v>190</v>
      </c>
      <c r="O1439" t="s">
        <v>53</v>
      </c>
      <c r="P1439">
        <v>10.64</v>
      </c>
      <c r="Q1439">
        <v>10.618237327685099</v>
      </c>
      <c r="R1439">
        <v>10.6552677530082</v>
      </c>
      <c r="S1439">
        <v>10.6075817548145</v>
      </c>
      <c r="T1439">
        <v>10.665968270366299</v>
      </c>
      <c r="U1439">
        <v>1132600</v>
      </c>
      <c r="V1439">
        <v>10647997</v>
      </c>
      <c r="Y1439" t="s">
        <v>39</v>
      </c>
      <c r="Z1439" t="s">
        <v>39</v>
      </c>
      <c r="AA1439">
        <v>20210000</v>
      </c>
      <c r="AD1439" t="s">
        <v>40</v>
      </c>
    </row>
    <row r="1440" spans="1:30">
      <c r="A1440">
        <f t="shared" si="66"/>
        <v>20220000</v>
      </c>
      <c r="B1440" t="str">
        <f t="shared" si="67"/>
        <v>London219PersonsAll ages</v>
      </c>
      <c r="C1440" t="str">
        <f t="shared" si="68"/>
        <v>LondonHypertension: QOF prevalence (all ages)2022/23PersonsAll ages</v>
      </c>
      <c r="D1440">
        <v>219</v>
      </c>
      <c r="E1440" t="s">
        <v>210</v>
      </c>
      <c r="F1440" t="s">
        <v>30</v>
      </c>
      <c r="G1440" t="s">
        <v>31</v>
      </c>
      <c r="H1440" t="s">
        <v>56</v>
      </c>
      <c r="I1440" t="s">
        <v>57</v>
      </c>
      <c r="J1440" t="s">
        <v>58</v>
      </c>
      <c r="K1440" t="s">
        <v>35</v>
      </c>
      <c r="L1440" t="s">
        <v>190</v>
      </c>
      <c r="O1440" t="s">
        <v>54</v>
      </c>
      <c r="P1440">
        <v>10.92</v>
      </c>
      <c r="Q1440">
        <v>10.904734151823</v>
      </c>
      <c r="R1440">
        <v>10.941865059616701</v>
      </c>
      <c r="S1440">
        <v>10.894045783940401</v>
      </c>
      <c r="T1440">
        <v>10.9525972740444</v>
      </c>
      <c r="U1440">
        <v>1184087</v>
      </c>
      <c r="V1440">
        <v>10840022</v>
      </c>
      <c r="X1440" t="s">
        <v>197</v>
      </c>
      <c r="Y1440" t="s">
        <v>39</v>
      </c>
      <c r="Z1440" t="s">
        <v>39</v>
      </c>
      <c r="AA1440">
        <v>20220000</v>
      </c>
      <c r="AD1440" t="s">
        <v>40</v>
      </c>
    </row>
    <row r="1441" spans="1:30">
      <c r="A1441">
        <f t="shared" si="66"/>
        <v>20220000</v>
      </c>
      <c r="B1441" t="str">
        <f t="shared" si="67"/>
        <v>Bexley219PersonsAll ages</v>
      </c>
      <c r="C1441" t="str">
        <f t="shared" si="68"/>
        <v>BexleyHypertension: QOF prevalence (all ages)2022/23PersonsAll ages</v>
      </c>
      <c r="D1441">
        <v>219</v>
      </c>
      <c r="E1441" t="s">
        <v>210</v>
      </c>
      <c r="F1441" t="s">
        <v>30</v>
      </c>
      <c r="G1441" t="s">
        <v>31</v>
      </c>
      <c r="H1441" t="s">
        <v>97</v>
      </c>
      <c r="I1441" t="s">
        <v>98</v>
      </c>
      <c r="J1441" t="s">
        <v>34</v>
      </c>
      <c r="K1441" t="s">
        <v>35</v>
      </c>
      <c r="L1441" t="s">
        <v>190</v>
      </c>
      <c r="O1441" t="s">
        <v>54</v>
      </c>
      <c r="P1441">
        <v>14.662461016708001</v>
      </c>
      <c r="Q1441">
        <v>14.525082522020901</v>
      </c>
      <c r="R1441">
        <v>14.8005800325751</v>
      </c>
      <c r="S1441">
        <v>14.4464947357543</v>
      </c>
      <c r="T1441">
        <v>14.880877710161799</v>
      </c>
      <c r="U1441">
        <v>37095</v>
      </c>
      <c r="V1441">
        <v>252993</v>
      </c>
      <c r="X1441" t="s">
        <v>198</v>
      </c>
      <c r="Y1441" t="s">
        <v>39</v>
      </c>
      <c r="Z1441" t="s">
        <v>39</v>
      </c>
      <c r="AA1441">
        <v>20220000</v>
      </c>
      <c r="AD1441" t="s">
        <v>40</v>
      </c>
    </row>
    <row r="1442" spans="1:30">
      <c r="A1442">
        <f t="shared" si="66"/>
        <v>20220000</v>
      </c>
      <c r="B1442" t="str">
        <f t="shared" si="67"/>
        <v>Havering219PersonsAll ages</v>
      </c>
      <c r="C1442" t="str">
        <f t="shared" si="68"/>
        <v>HaveringHypertension: QOF prevalence (all ages)2022/23PersonsAll ages</v>
      </c>
      <c r="D1442">
        <v>219</v>
      </c>
      <c r="E1442" t="s">
        <v>210</v>
      </c>
      <c r="F1442" t="s">
        <v>30</v>
      </c>
      <c r="G1442" t="s">
        <v>31</v>
      </c>
      <c r="H1442" t="s">
        <v>118</v>
      </c>
      <c r="I1442" t="s">
        <v>119</v>
      </c>
      <c r="J1442" t="s">
        <v>34</v>
      </c>
      <c r="K1442" t="s">
        <v>35</v>
      </c>
      <c r="L1442" t="s">
        <v>190</v>
      </c>
      <c r="O1442" t="s">
        <v>54</v>
      </c>
      <c r="P1442">
        <v>14.424612079430799</v>
      </c>
      <c r="Q1442">
        <v>14.292896011641499</v>
      </c>
      <c r="R1442">
        <v>14.557024065390999</v>
      </c>
      <c r="S1442">
        <v>14.2175527306097</v>
      </c>
      <c r="T1442">
        <v>14.633968717648299</v>
      </c>
      <c r="U1442">
        <v>39211</v>
      </c>
      <c r="V1442">
        <v>271834</v>
      </c>
      <c r="X1442" t="s">
        <v>61</v>
      </c>
      <c r="Y1442" t="s">
        <v>39</v>
      </c>
      <c r="Z1442" t="s">
        <v>39</v>
      </c>
      <c r="AA1442">
        <v>20220000</v>
      </c>
      <c r="AD1442" t="s">
        <v>40</v>
      </c>
    </row>
    <row r="1443" spans="1:30">
      <c r="A1443">
        <f t="shared" si="66"/>
        <v>20220000</v>
      </c>
      <c r="B1443" t="str">
        <f t="shared" si="67"/>
        <v>Enfield219PersonsAll ages</v>
      </c>
      <c r="C1443" t="str">
        <f t="shared" si="68"/>
        <v>EnfieldHypertension: QOF prevalence (all ages)2022/23PersonsAll ages</v>
      </c>
      <c r="D1443">
        <v>219</v>
      </c>
      <c r="E1443" t="s">
        <v>210</v>
      </c>
      <c r="F1443" t="s">
        <v>30</v>
      </c>
      <c r="G1443" t="s">
        <v>31</v>
      </c>
      <c r="H1443" t="s">
        <v>120</v>
      </c>
      <c r="I1443" t="s">
        <v>121</v>
      </c>
      <c r="J1443" t="s">
        <v>34</v>
      </c>
      <c r="K1443" t="s">
        <v>35</v>
      </c>
      <c r="L1443" t="s">
        <v>190</v>
      </c>
      <c r="O1443" t="s">
        <v>54</v>
      </c>
      <c r="P1443">
        <v>13.5679701119416</v>
      </c>
      <c r="Q1443">
        <v>13.4565503660231</v>
      </c>
      <c r="R1443">
        <v>13.6799324001713</v>
      </c>
      <c r="S1443">
        <v>13.392732816222701</v>
      </c>
      <c r="T1443">
        <v>13.744983528279199</v>
      </c>
      <c r="U1443">
        <v>48955</v>
      </c>
      <c r="V1443">
        <v>360813</v>
      </c>
      <c r="X1443" t="s">
        <v>61</v>
      </c>
      <c r="Y1443" t="s">
        <v>39</v>
      </c>
      <c r="Z1443" t="s">
        <v>39</v>
      </c>
      <c r="AA1443">
        <v>20220000</v>
      </c>
      <c r="AD1443" t="s">
        <v>40</v>
      </c>
    </row>
    <row r="1444" spans="1:30">
      <c r="A1444">
        <f t="shared" si="66"/>
        <v>20220000</v>
      </c>
      <c r="B1444" t="str">
        <f t="shared" si="67"/>
        <v>Harrow219PersonsAll ages</v>
      </c>
      <c r="C1444" t="str">
        <f t="shared" si="68"/>
        <v>HarrowHypertension: QOF prevalence (all ages)2022/23PersonsAll ages</v>
      </c>
      <c r="D1444">
        <v>219</v>
      </c>
      <c r="E1444" t="s">
        <v>210</v>
      </c>
      <c r="F1444" t="s">
        <v>30</v>
      </c>
      <c r="G1444" t="s">
        <v>31</v>
      </c>
      <c r="H1444" t="s">
        <v>64</v>
      </c>
      <c r="I1444" t="s">
        <v>65</v>
      </c>
      <c r="J1444" t="s">
        <v>34</v>
      </c>
      <c r="K1444" t="s">
        <v>35</v>
      </c>
      <c r="L1444" t="s">
        <v>190</v>
      </c>
      <c r="O1444" t="s">
        <v>54</v>
      </c>
      <c r="P1444">
        <v>13.278110450592701</v>
      </c>
      <c r="Q1444">
        <v>13.151938270220599</v>
      </c>
      <c r="R1444">
        <v>13.404999403530599</v>
      </c>
      <c r="S1444">
        <v>13.079804405065699</v>
      </c>
      <c r="T1444">
        <v>13.478756631207199</v>
      </c>
      <c r="U1444">
        <v>36676</v>
      </c>
      <c r="V1444">
        <v>276214</v>
      </c>
      <c r="X1444" t="s">
        <v>197</v>
      </c>
      <c r="Y1444" t="s">
        <v>39</v>
      </c>
      <c r="Z1444" t="s">
        <v>39</v>
      </c>
      <c r="AA1444">
        <v>20220000</v>
      </c>
      <c r="AD1444" t="s">
        <v>40</v>
      </c>
    </row>
    <row r="1445" spans="1:30">
      <c r="A1445">
        <f t="shared" si="66"/>
        <v>20220000</v>
      </c>
      <c r="B1445" t="str">
        <f t="shared" si="67"/>
        <v>Bromley219PersonsAll ages</v>
      </c>
      <c r="C1445" t="str">
        <f t="shared" si="68"/>
        <v>BromleyHypertension: QOF prevalence (all ages)2022/23PersonsAll ages</v>
      </c>
      <c r="D1445">
        <v>219</v>
      </c>
      <c r="E1445" t="s">
        <v>210</v>
      </c>
      <c r="F1445" t="s">
        <v>30</v>
      </c>
      <c r="G1445" t="s">
        <v>31</v>
      </c>
      <c r="H1445" t="s">
        <v>78</v>
      </c>
      <c r="I1445" t="s">
        <v>79</v>
      </c>
      <c r="J1445" t="s">
        <v>34</v>
      </c>
      <c r="K1445" t="s">
        <v>35</v>
      </c>
      <c r="L1445" t="s">
        <v>190</v>
      </c>
      <c r="O1445" t="s">
        <v>54</v>
      </c>
      <c r="P1445">
        <v>13.2666145514057</v>
      </c>
      <c r="Q1445">
        <v>13.155540049644401</v>
      </c>
      <c r="R1445">
        <v>13.3782460253269</v>
      </c>
      <c r="S1445">
        <v>13.091779978684199</v>
      </c>
      <c r="T1445">
        <v>13.4432673542087</v>
      </c>
      <c r="U1445">
        <v>47179</v>
      </c>
      <c r="V1445">
        <v>355622</v>
      </c>
      <c r="X1445" t="s">
        <v>61</v>
      </c>
      <c r="Y1445" t="s">
        <v>39</v>
      </c>
      <c r="Z1445" t="s">
        <v>39</v>
      </c>
      <c r="AA1445">
        <v>20220000</v>
      </c>
      <c r="AD1445" t="s">
        <v>40</v>
      </c>
    </row>
    <row r="1446" spans="1:30">
      <c r="A1446">
        <f t="shared" si="66"/>
        <v>20220000</v>
      </c>
      <c r="B1446" t="str">
        <f t="shared" si="67"/>
        <v>Sutton219PersonsAll ages</v>
      </c>
      <c r="C1446" t="str">
        <f t="shared" si="68"/>
        <v>SuttonHypertension: QOF prevalence (all ages)2022/23PersonsAll ages</v>
      </c>
      <c r="D1446">
        <v>219</v>
      </c>
      <c r="E1446" t="s">
        <v>210</v>
      </c>
      <c r="F1446" t="s">
        <v>30</v>
      </c>
      <c r="G1446" t="s">
        <v>31</v>
      </c>
      <c r="H1446" t="s">
        <v>89</v>
      </c>
      <c r="I1446" t="s">
        <v>90</v>
      </c>
      <c r="J1446" t="s">
        <v>34</v>
      </c>
      <c r="K1446" t="s">
        <v>35</v>
      </c>
      <c r="L1446" t="s">
        <v>190</v>
      </c>
      <c r="O1446" t="s">
        <v>54</v>
      </c>
      <c r="P1446">
        <v>13.069453418359201</v>
      </c>
      <c r="Q1446">
        <v>12.927120923098901</v>
      </c>
      <c r="R1446">
        <v>13.2127203784905</v>
      </c>
      <c r="S1446">
        <v>12.845779741587201</v>
      </c>
      <c r="T1446">
        <v>13.296172091889099</v>
      </c>
      <c r="U1446">
        <v>27914</v>
      </c>
      <c r="V1446">
        <v>213582</v>
      </c>
      <c r="X1446" t="s">
        <v>61</v>
      </c>
      <c r="Y1446" t="s">
        <v>39</v>
      </c>
      <c r="Z1446" t="s">
        <v>39</v>
      </c>
      <c r="AA1446">
        <v>20220000</v>
      </c>
      <c r="AD1446" t="s">
        <v>40</v>
      </c>
    </row>
    <row r="1447" spans="1:30">
      <c r="A1447">
        <f t="shared" si="66"/>
        <v>20220000</v>
      </c>
      <c r="B1447" t="str">
        <f t="shared" si="67"/>
        <v>Ealing219PersonsAll ages</v>
      </c>
      <c r="C1447" t="str">
        <f t="shared" si="68"/>
        <v>EalingHypertension: QOF prevalence (all ages)2022/23PersonsAll ages</v>
      </c>
      <c r="D1447">
        <v>219</v>
      </c>
      <c r="E1447" t="s">
        <v>210</v>
      </c>
      <c r="F1447" t="s">
        <v>30</v>
      </c>
      <c r="G1447" t="s">
        <v>31</v>
      </c>
      <c r="H1447" t="s">
        <v>62</v>
      </c>
      <c r="I1447" t="s">
        <v>63</v>
      </c>
      <c r="J1447" t="s">
        <v>34</v>
      </c>
      <c r="K1447" t="s">
        <v>35</v>
      </c>
      <c r="L1447" t="s">
        <v>190</v>
      </c>
      <c r="O1447" t="s">
        <v>54</v>
      </c>
      <c r="P1447">
        <v>12.792571791313</v>
      </c>
      <c r="Q1447">
        <v>12.696816813963499</v>
      </c>
      <c r="R1447">
        <v>12.888760828370099</v>
      </c>
      <c r="S1447">
        <v>12.641897239707999</v>
      </c>
      <c r="T1447">
        <v>12.944657229772201</v>
      </c>
      <c r="U1447">
        <v>59449</v>
      </c>
      <c r="V1447">
        <v>464715</v>
      </c>
      <c r="X1447" t="s">
        <v>198</v>
      </c>
      <c r="Y1447" t="s">
        <v>39</v>
      </c>
      <c r="Z1447" t="s">
        <v>39</v>
      </c>
      <c r="AA1447">
        <v>20220000</v>
      </c>
      <c r="AD1447" t="s">
        <v>40</v>
      </c>
    </row>
    <row r="1448" spans="1:30">
      <c r="A1448">
        <f t="shared" si="66"/>
        <v>20220000</v>
      </c>
      <c r="B1448" t="str">
        <f t="shared" si="67"/>
        <v>Hillingdon219PersonsAll ages</v>
      </c>
      <c r="C1448" t="str">
        <f t="shared" si="68"/>
        <v>HillingdonHypertension: QOF prevalence (all ages)2022/23PersonsAll ages</v>
      </c>
      <c r="D1448">
        <v>219</v>
      </c>
      <c r="E1448" t="s">
        <v>210</v>
      </c>
      <c r="F1448" t="s">
        <v>30</v>
      </c>
      <c r="G1448" t="s">
        <v>31</v>
      </c>
      <c r="H1448" t="s">
        <v>86</v>
      </c>
      <c r="I1448" t="s">
        <v>87</v>
      </c>
      <c r="J1448" t="s">
        <v>34</v>
      </c>
      <c r="K1448" t="s">
        <v>35</v>
      </c>
      <c r="L1448" t="s">
        <v>190</v>
      </c>
      <c r="O1448" t="s">
        <v>54</v>
      </c>
      <c r="P1448">
        <v>12.7602508783099</v>
      </c>
      <c r="Q1448">
        <v>12.6484031609727</v>
      </c>
      <c r="R1448">
        <v>12.8726938473411</v>
      </c>
      <c r="S1448">
        <v>12.5842347103384</v>
      </c>
      <c r="T1448">
        <v>12.9382013103458</v>
      </c>
      <c r="U1448">
        <v>43294</v>
      </c>
      <c r="V1448">
        <v>339288</v>
      </c>
      <c r="X1448" t="s">
        <v>61</v>
      </c>
      <c r="Y1448" t="s">
        <v>39</v>
      </c>
      <c r="Z1448" t="s">
        <v>39</v>
      </c>
      <c r="AA1448">
        <v>20220000</v>
      </c>
      <c r="AD1448" t="s">
        <v>40</v>
      </c>
    </row>
    <row r="1449" spans="1:30">
      <c r="A1449">
        <f t="shared" si="66"/>
        <v>20220000</v>
      </c>
      <c r="B1449" t="str">
        <f t="shared" si="67"/>
        <v>Croydon219PersonsAll ages</v>
      </c>
      <c r="C1449" t="str">
        <f t="shared" si="68"/>
        <v>CroydonHypertension: QOF prevalence (all ages)2022/23PersonsAll ages</v>
      </c>
      <c r="D1449">
        <v>219</v>
      </c>
      <c r="E1449" t="s">
        <v>210</v>
      </c>
      <c r="F1449" t="s">
        <v>30</v>
      </c>
      <c r="G1449" t="s">
        <v>31</v>
      </c>
      <c r="H1449" t="s">
        <v>110</v>
      </c>
      <c r="I1449" t="s">
        <v>111</v>
      </c>
      <c r="J1449" t="s">
        <v>34</v>
      </c>
      <c r="K1449" t="s">
        <v>35</v>
      </c>
      <c r="L1449" t="s">
        <v>190</v>
      </c>
      <c r="O1449" t="s">
        <v>54</v>
      </c>
      <c r="P1449">
        <v>12.691347697008</v>
      </c>
      <c r="Q1449">
        <v>12.593262250348101</v>
      </c>
      <c r="R1449">
        <v>12.789893450307501</v>
      </c>
      <c r="S1449">
        <v>12.537065365888701</v>
      </c>
      <c r="T1449">
        <v>12.8471248765015</v>
      </c>
      <c r="U1449">
        <v>55830</v>
      </c>
      <c r="V1449">
        <v>439906</v>
      </c>
      <c r="X1449" t="s">
        <v>198</v>
      </c>
      <c r="Y1449" t="s">
        <v>39</v>
      </c>
      <c r="Z1449" t="s">
        <v>39</v>
      </c>
      <c r="AA1449">
        <v>20220000</v>
      </c>
      <c r="AD1449" t="s">
        <v>40</v>
      </c>
    </row>
    <row r="1450" spans="1:30">
      <c r="A1450">
        <f t="shared" si="66"/>
        <v>20220000</v>
      </c>
      <c r="B1450" t="str">
        <f t="shared" si="67"/>
        <v>Greenwich219PersonsAll ages</v>
      </c>
      <c r="C1450" t="str">
        <f t="shared" si="68"/>
        <v>GreenwichHypertension: QOF prevalence (all ages)2022/23PersonsAll ages</v>
      </c>
      <c r="D1450">
        <v>219</v>
      </c>
      <c r="E1450" t="s">
        <v>210</v>
      </c>
      <c r="F1450" t="s">
        <v>30</v>
      </c>
      <c r="G1450" t="s">
        <v>31</v>
      </c>
      <c r="H1450" t="s">
        <v>80</v>
      </c>
      <c r="I1450" t="s">
        <v>81</v>
      </c>
      <c r="J1450" t="s">
        <v>34</v>
      </c>
      <c r="K1450" t="s">
        <v>35</v>
      </c>
      <c r="L1450" t="s">
        <v>190</v>
      </c>
      <c r="O1450" t="s">
        <v>54</v>
      </c>
      <c r="P1450">
        <v>12.3542902032335</v>
      </c>
      <c r="Q1450">
        <v>12.2399491306176</v>
      </c>
      <c r="R1450">
        <v>12.4692808897513</v>
      </c>
      <c r="S1450">
        <v>12.174477153323799</v>
      </c>
      <c r="T1450">
        <v>12.5362066198091</v>
      </c>
      <c r="U1450">
        <v>39002</v>
      </c>
      <c r="V1450">
        <v>315696</v>
      </c>
      <c r="X1450" t="s">
        <v>61</v>
      </c>
      <c r="Y1450" t="s">
        <v>39</v>
      </c>
      <c r="Z1450" t="s">
        <v>39</v>
      </c>
      <c r="AA1450">
        <v>20220000</v>
      </c>
      <c r="AD1450" t="s">
        <v>40</v>
      </c>
    </row>
    <row r="1451" spans="1:30">
      <c r="A1451">
        <f t="shared" si="66"/>
        <v>20220000</v>
      </c>
      <c r="B1451" t="str">
        <f t="shared" si="67"/>
        <v>Hounslow219PersonsAll ages</v>
      </c>
      <c r="C1451" t="str">
        <f t="shared" si="68"/>
        <v>HounslowHypertension: QOF prevalence (all ages)2022/23PersonsAll ages</v>
      </c>
      <c r="D1451">
        <v>219</v>
      </c>
      <c r="E1451" t="s">
        <v>210</v>
      </c>
      <c r="F1451" t="s">
        <v>30</v>
      </c>
      <c r="G1451" t="s">
        <v>31</v>
      </c>
      <c r="H1451" t="s">
        <v>59</v>
      </c>
      <c r="I1451" t="s">
        <v>60</v>
      </c>
      <c r="J1451" t="s">
        <v>34</v>
      </c>
      <c r="K1451" t="s">
        <v>35</v>
      </c>
      <c r="L1451" t="s">
        <v>190</v>
      </c>
      <c r="O1451" t="s">
        <v>54</v>
      </c>
      <c r="P1451">
        <v>12.1569160810008</v>
      </c>
      <c r="Q1451">
        <v>12.047234842050401</v>
      </c>
      <c r="R1451">
        <v>12.2672081581018</v>
      </c>
      <c r="S1451">
        <v>11.9843520174872</v>
      </c>
      <c r="T1451">
        <v>12.331454591061</v>
      </c>
      <c r="U1451">
        <v>41117</v>
      </c>
      <c r="V1451">
        <v>338219</v>
      </c>
      <c r="X1451" t="s">
        <v>61</v>
      </c>
      <c r="Y1451" t="s">
        <v>39</v>
      </c>
      <c r="Z1451" t="s">
        <v>39</v>
      </c>
      <c r="AA1451">
        <v>20220000</v>
      </c>
      <c r="AD1451" t="s">
        <v>40</v>
      </c>
    </row>
    <row r="1452" spans="1:30">
      <c r="A1452">
        <f t="shared" si="66"/>
        <v>20220000</v>
      </c>
      <c r="B1452" t="str">
        <f t="shared" si="67"/>
        <v>Barking and Dagenham219PersonsAll ages</v>
      </c>
      <c r="C1452" t="str">
        <f t="shared" si="68"/>
        <v>Barking and DagenhamHypertension: QOF prevalence (all ages)2022/23PersonsAll ages</v>
      </c>
      <c r="D1452">
        <v>219</v>
      </c>
      <c r="E1452" t="s">
        <v>210</v>
      </c>
      <c r="F1452" t="s">
        <v>30</v>
      </c>
      <c r="G1452" t="s">
        <v>31</v>
      </c>
      <c r="H1452" t="s">
        <v>106</v>
      </c>
      <c r="I1452" t="s">
        <v>107</v>
      </c>
      <c r="J1452" t="s">
        <v>34</v>
      </c>
      <c r="K1452" t="s">
        <v>35</v>
      </c>
      <c r="L1452" t="s">
        <v>190</v>
      </c>
      <c r="O1452" t="s">
        <v>54</v>
      </c>
      <c r="P1452">
        <v>11.919478245711099</v>
      </c>
      <c r="Q1452">
        <v>11.7963334894807</v>
      </c>
      <c r="R1452">
        <v>12.0434128359041</v>
      </c>
      <c r="S1452">
        <v>11.725972973985799</v>
      </c>
      <c r="T1452">
        <v>12.115531369683</v>
      </c>
      <c r="U1452">
        <v>31453</v>
      </c>
      <c r="V1452">
        <v>263879</v>
      </c>
      <c r="X1452" t="s">
        <v>61</v>
      </c>
      <c r="Y1452" t="s">
        <v>39</v>
      </c>
      <c r="Z1452" t="s">
        <v>39</v>
      </c>
      <c r="AA1452">
        <v>20220000</v>
      </c>
      <c r="AD1452" t="s">
        <v>40</v>
      </c>
    </row>
    <row r="1453" spans="1:30">
      <c r="A1453">
        <f t="shared" si="66"/>
        <v>20220000</v>
      </c>
      <c r="B1453" t="str">
        <f t="shared" si="67"/>
        <v>Barnet219PersonsAll ages</v>
      </c>
      <c r="C1453" t="str">
        <f t="shared" si="68"/>
        <v>BarnetHypertension: QOF prevalence (all ages)2022/23PersonsAll ages</v>
      </c>
      <c r="D1453">
        <v>219</v>
      </c>
      <c r="E1453" t="s">
        <v>210</v>
      </c>
      <c r="F1453" t="s">
        <v>30</v>
      </c>
      <c r="G1453" t="s">
        <v>31</v>
      </c>
      <c r="H1453" t="s">
        <v>93</v>
      </c>
      <c r="I1453" t="s">
        <v>94</v>
      </c>
      <c r="J1453" t="s">
        <v>34</v>
      </c>
      <c r="K1453" t="s">
        <v>35</v>
      </c>
      <c r="L1453" t="s">
        <v>190</v>
      </c>
      <c r="O1453" t="s">
        <v>54</v>
      </c>
      <c r="P1453">
        <v>11.901802999450499</v>
      </c>
      <c r="Q1453">
        <v>11.806270814067499</v>
      </c>
      <c r="R1453">
        <v>11.9978107498263</v>
      </c>
      <c r="S1453">
        <v>11.751506175101399</v>
      </c>
      <c r="T1453">
        <v>12.0536336889654</v>
      </c>
      <c r="U1453">
        <v>52195</v>
      </c>
      <c r="V1453">
        <v>438547</v>
      </c>
      <c r="X1453" t="s">
        <v>61</v>
      </c>
      <c r="Y1453" t="s">
        <v>39</v>
      </c>
      <c r="Z1453" t="s">
        <v>39</v>
      </c>
      <c r="AA1453">
        <v>20220000</v>
      </c>
      <c r="AD1453" t="s">
        <v>40</v>
      </c>
    </row>
    <row r="1454" spans="1:30">
      <c r="A1454">
        <f t="shared" si="66"/>
        <v>20220000</v>
      </c>
      <c r="B1454" t="str">
        <f t="shared" si="67"/>
        <v>Redbridge219PersonsAll ages</v>
      </c>
      <c r="C1454" t="str">
        <f t="shared" si="68"/>
        <v>RedbridgeHypertension: QOF prevalence (all ages)2022/23PersonsAll ages</v>
      </c>
      <c r="D1454">
        <v>219</v>
      </c>
      <c r="E1454" t="s">
        <v>210</v>
      </c>
      <c r="F1454" t="s">
        <v>30</v>
      </c>
      <c r="G1454" t="s">
        <v>31</v>
      </c>
      <c r="H1454" t="s">
        <v>112</v>
      </c>
      <c r="I1454" t="s">
        <v>113</v>
      </c>
      <c r="J1454" t="s">
        <v>34</v>
      </c>
      <c r="K1454" t="s">
        <v>35</v>
      </c>
      <c r="L1454" t="s">
        <v>190</v>
      </c>
      <c r="O1454" t="s">
        <v>54</v>
      </c>
      <c r="P1454">
        <v>11.7575892990951</v>
      </c>
      <c r="Q1454">
        <v>11.6537879940526</v>
      </c>
      <c r="R1454">
        <v>11.8619619036717</v>
      </c>
      <c r="S1454">
        <v>11.594207257017899</v>
      </c>
      <c r="T1454">
        <v>11.922811746917599</v>
      </c>
      <c r="U1454">
        <v>43150</v>
      </c>
      <c r="V1454">
        <v>366997</v>
      </c>
      <c r="X1454" t="s">
        <v>61</v>
      </c>
      <c r="Y1454" t="s">
        <v>39</v>
      </c>
      <c r="Z1454" t="s">
        <v>39</v>
      </c>
      <c r="AA1454">
        <v>20220000</v>
      </c>
      <c r="AD1454" t="s">
        <v>40</v>
      </c>
    </row>
    <row r="1455" spans="1:30">
      <c r="A1455">
        <f t="shared" si="66"/>
        <v>20220000</v>
      </c>
      <c r="B1455" t="str">
        <f t="shared" si="67"/>
        <v>Brent219PersonsAll ages</v>
      </c>
      <c r="C1455" t="str">
        <f t="shared" si="68"/>
        <v>BrentHypertension: QOF prevalence (all ages)2022/23PersonsAll ages</v>
      </c>
      <c r="D1455">
        <v>219</v>
      </c>
      <c r="E1455" t="s">
        <v>210</v>
      </c>
      <c r="F1455" t="s">
        <v>30</v>
      </c>
      <c r="G1455" t="s">
        <v>31</v>
      </c>
      <c r="H1455" t="s">
        <v>68</v>
      </c>
      <c r="I1455" t="s">
        <v>69</v>
      </c>
      <c r="J1455" t="s">
        <v>34</v>
      </c>
      <c r="K1455" t="s">
        <v>35</v>
      </c>
      <c r="L1455" t="s">
        <v>190</v>
      </c>
      <c r="O1455" t="s">
        <v>54</v>
      </c>
      <c r="P1455">
        <v>11.111670360942</v>
      </c>
      <c r="Q1455">
        <v>11.0262167263413</v>
      </c>
      <c r="R1455">
        <v>11.197539487021301</v>
      </c>
      <c r="S1455">
        <v>10.9772152056207</v>
      </c>
      <c r="T1455">
        <v>11.247456935735901</v>
      </c>
      <c r="U1455">
        <v>57399</v>
      </c>
      <c r="V1455">
        <v>516565</v>
      </c>
      <c r="X1455" t="s">
        <v>197</v>
      </c>
      <c r="Y1455" t="s">
        <v>39</v>
      </c>
      <c r="Z1455" t="s">
        <v>39</v>
      </c>
      <c r="AA1455">
        <v>20220000</v>
      </c>
      <c r="AD1455" t="s">
        <v>40</v>
      </c>
    </row>
    <row r="1456" spans="1:30">
      <c r="A1456">
        <f t="shared" si="66"/>
        <v>20220000</v>
      </c>
      <c r="B1456" t="str">
        <f t="shared" si="67"/>
        <v>Lewisham219PersonsAll ages</v>
      </c>
      <c r="C1456" t="str">
        <f t="shared" si="68"/>
        <v>LewishamHypertension: QOF prevalence (all ages)2022/23PersonsAll ages</v>
      </c>
      <c r="D1456">
        <v>219</v>
      </c>
      <c r="E1456" t="s">
        <v>210</v>
      </c>
      <c r="F1456" t="s">
        <v>30</v>
      </c>
      <c r="G1456" t="s">
        <v>31</v>
      </c>
      <c r="H1456" t="s">
        <v>84</v>
      </c>
      <c r="I1456" t="s">
        <v>85</v>
      </c>
      <c r="J1456" t="s">
        <v>34</v>
      </c>
      <c r="K1456" t="s">
        <v>35</v>
      </c>
      <c r="L1456" t="s">
        <v>190</v>
      </c>
      <c r="O1456" t="s">
        <v>54</v>
      </c>
      <c r="P1456">
        <v>11.045070279366801</v>
      </c>
      <c r="Q1456">
        <v>10.9421726068436</v>
      </c>
      <c r="R1456">
        <v>11.148575418899499</v>
      </c>
      <c r="S1456">
        <v>10.8834081638849</v>
      </c>
      <c r="T1456">
        <v>11.208677941285501</v>
      </c>
      <c r="U1456">
        <v>39117</v>
      </c>
      <c r="V1456">
        <v>354158</v>
      </c>
      <c r="X1456" t="s">
        <v>197</v>
      </c>
      <c r="Y1456" t="s">
        <v>39</v>
      </c>
      <c r="Z1456" t="s">
        <v>39</v>
      </c>
      <c r="AA1456">
        <v>20220000</v>
      </c>
      <c r="AD1456" t="s">
        <v>40</v>
      </c>
    </row>
    <row r="1457" spans="1:30">
      <c r="A1457">
        <f t="shared" si="66"/>
        <v>20220000</v>
      </c>
      <c r="B1457" t="str">
        <f t="shared" si="67"/>
        <v>Waltham Forest219PersonsAll ages</v>
      </c>
      <c r="C1457" t="str">
        <f t="shared" si="68"/>
        <v>Waltham ForestHypertension: QOF prevalence (all ages)2022/23PersonsAll ages</v>
      </c>
      <c r="D1457">
        <v>219</v>
      </c>
      <c r="E1457" t="s">
        <v>210</v>
      </c>
      <c r="F1457" t="s">
        <v>30</v>
      </c>
      <c r="G1457" t="s">
        <v>31</v>
      </c>
      <c r="H1457" t="s">
        <v>114</v>
      </c>
      <c r="I1457" t="s">
        <v>115</v>
      </c>
      <c r="J1457" t="s">
        <v>34</v>
      </c>
      <c r="K1457" t="s">
        <v>35</v>
      </c>
      <c r="L1457" t="s">
        <v>190</v>
      </c>
      <c r="O1457" t="s">
        <v>54</v>
      </c>
      <c r="P1457">
        <v>10.997594607805301</v>
      </c>
      <c r="Q1457">
        <v>10.8881240954685</v>
      </c>
      <c r="R1457">
        <v>11.1077581294685</v>
      </c>
      <c r="S1457">
        <v>10.8253795331083</v>
      </c>
      <c r="T1457">
        <v>11.1720283512013</v>
      </c>
      <c r="U1457">
        <v>34199</v>
      </c>
      <c r="V1457">
        <v>310968</v>
      </c>
      <c r="X1457" t="s">
        <v>61</v>
      </c>
      <c r="Y1457" t="s">
        <v>39</v>
      </c>
      <c r="Z1457" t="s">
        <v>39</v>
      </c>
      <c r="AA1457">
        <v>20220000</v>
      </c>
      <c r="AD1457" t="s">
        <v>40</v>
      </c>
    </row>
    <row r="1458" spans="1:30">
      <c r="A1458">
        <f t="shared" si="66"/>
        <v>20220000</v>
      </c>
      <c r="B1458" t="str">
        <f t="shared" si="67"/>
        <v>Merton219PersonsAll ages</v>
      </c>
      <c r="C1458" t="str">
        <f t="shared" si="68"/>
        <v>MertonHypertension: QOF prevalence (all ages)2022/23PersonsAll ages</v>
      </c>
      <c r="D1458">
        <v>219</v>
      </c>
      <c r="E1458" t="s">
        <v>210</v>
      </c>
      <c r="F1458" t="s">
        <v>30</v>
      </c>
      <c r="G1458" t="s">
        <v>31</v>
      </c>
      <c r="H1458" t="s">
        <v>108</v>
      </c>
      <c r="I1458" t="s">
        <v>109</v>
      </c>
      <c r="J1458" t="s">
        <v>34</v>
      </c>
      <c r="K1458" t="s">
        <v>35</v>
      </c>
      <c r="L1458" t="s">
        <v>190</v>
      </c>
      <c r="O1458" t="s">
        <v>54</v>
      </c>
      <c r="P1458">
        <v>10.873494742737799</v>
      </c>
      <c r="Q1458">
        <v>10.7483587948705</v>
      </c>
      <c r="R1458">
        <v>10.999549147062901</v>
      </c>
      <c r="S1458">
        <v>10.676816455612499</v>
      </c>
      <c r="T1458">
        <v>11.0731105549843</v>
      </c>
      <c r="U1458">
        <v>25626</v>
      </c>
      <c r="V1458">
        <v>235674</v>
      </c>
      <c r="X1458" t="s">
        <v>198</v>
      </c>
      <c r="Y1458" t="s">
        <v>39</v>
      </c>
      <c r="Z1458" t="s">
        <v>39</v>
      </c>
      <c r="AA1458">
        <v>20220000</v>
      </c>
      <c r="AD1458" t="s">
        <v>40</v>
      </c>
    </row>
    <row r="1459" spans="1:30">
      <c r="A1459">
        <f t="shared" si="66"/>
        <v>20220000</v>
      </c>
      <c r="B1459" t="str">
        <f t="shared" si="67"/>
        <v>Haringey219PersonsAll ages</v>
      </c>
      <c r="C1459" t="str">
        <f t="shared" si="68"/>
        <v>HaringeyHypertension: QOF prevalence (all ages)2022/23PersonsAll ages</v>
      </c>
      <c r="D1459">
        <v>219</v>
      </c>
      <c r="E1459" t="s">
        <v>210</v>
      </c>
      <c r="F1459" t="s">
        <v>30</v>
      </c>
      <c r="G1459" t="s">
        <v>31</v>
      </c>
      <c r="H1459" t="s">
        <v>116</v>
      </c>
      <c r="I1459" t="s">
        <v>117</v>
      </c>
      <c r="J1459" t="s">
        <v>34</v>
      </c>
      <c r="K1459" t="s">
        <v>35</v>
      </c>
      <c r="L1459" t="s">
        <v>190</v>
      </c>
      <c r="O1459" t="s">
        <v>54</v>
      </c>
      <c r="P1459">
        <v>10.751058333931301</v>
      </c>
      <c r="Q1459">
        <v>10.6464480104171</v>
      </c>
      <c r="R1459">
        <v>10.8563186000668</v>
      </c>
      <c r="S1459">
        <v>10.5866246401963</v>
      </c>
      <c r="T1459">
        <v>10.917568768647101</v>
      </c>
      <c r="U1459">
        <v>35961</v>
      </c>
      <c r="V1459">
        <v>334488</v>
      </c>
      <c r="X1459" t="s">
        <v>61</v>
      </c>
      <c r="Y1459" t="s">
        <v>39</v>
      </c>
      <c r="Z1459" t="s">
        <v>39</v>
      </c>
      <c r="AA1459">
        <v>20220000</v>
      </c>
      <c r="AD1459" t="s">
        <v>40</v>
      </c>
    </row>
    <row r="1460" spans="1:30">
      <c r="A1460">
        <f t="shared" si="66"/>
        <v>20220000</v>
      </c>
      <c r="B1460" t="str">
        <f t="shared" si="67"/>
        <v>Kingston219PersonsAll ages</v>
      </c>
      <c r="C1460" t="str">
        <f t="shared" si="68"/>
        <v>KingstonHypertension: QOF prevalence (all ages)2022/23PersonsAll ages</v>
      </c>
      <c r="D1460">
        <v>219</v>
      </c>
      <c r="E1460" t="s">
        <v>210</v>
      </c>
      <c r="F1460" t="s">
        <v>30</v>
      </c>
      <c r="G1460" t="s">
        <v>31</v>
      </c>
      <c r="H1460" t="s">
        <v>82</v>
      </c>
      <c r="I1460" t="s">
        <v>83</v>
      </c>
      <c r="J1460" t="s">
        <v>34</v>
      </c>
      <c r="K1460" t="s">
        <v>35</v>
      </c>
      <c r="L1460" t="s">
        <v>190</v>
      </c>
      <c r="O1460" t="s">
        <v>54</v>
      </c>
      <c r="P1460">
        <v>10.512450311257799</v>
      </c>
      <c r="Q1460">
        <v>10.3828851091953</v>
      </c>
      <c r="R1460">
        <v>10.643043178522801</v>
      </c>
      <c r="S1460">
        <v>10.3090150083115</v>
      </c>
      <c r="T1460">
        <v>10.7191631523698</v>
      </c>
      <c r="U1460">
        <v>22426</v>
      </c>
      <c r="V1460">
        <v>213328</v>
      </c>
      <c r="X1460" t="s">
        <v>61</v>
      </c>
      <c r="Y1460" t="s">
        <v>39</v>
      </c>
      <c r="Z1460" t="s">
        <v>39</v>
      </c>
      <c r="AA1460">
        <v>20220000</v>
      </c>
      <c r="AD1460" t="s">
        <v>40</v>
      </c>
    </row>
    <row r="1461" spans="1:30">
      <c r="A1461">
        <f t="shared" si="66"/>
        <v>20220000</v>
      </c>
      <c r="B1461" t="str">
        <f t="shared" si="67"/>
        <v>Southwark219PersonsAll ages</v>
      </c>
      <c r="C1461" t="str">
        <f t="shared" si="68"/>
        <v>SouthwarkHypertension: QOF prevalence (all ages)2022/23PersonsAll ages</v>
      </c>
      <c r="D1461">
        <v>219</v>
      </c>
      <c r="E1461" t="s">
        <v>210</v>
      </c>
      <c r="F1461" t="s">
        <v>30</v>
      </c>
      <c r="G1461" t="s">
        <v>31</v>
      </c>
      <c r="H1461" t="s">
        <v>95</v>
      </c>
      <c r="I1461" t="s">
        <v>96</v>
      </c>
      <c r="J1461" t="s">
        <v>34</v>
      </c>
      <c r="K1461" t="s">
        <v>35</v>
      </c>
      <c r="L1461" t="s">
        <v>190</v>
      </c>
      <c r="O1461" t="s">
        <v>54</v>
      </c>
      <c r="P1461">
        <v>10.363383355631999</v>
      </c>
      <c r="Q1461">
        <v>10.265949973525601</v>
      </c>
      <c r="R1461">
        <v>10.4614076122913</v>
      </c>
      <c r="S1461">
        <v>10.210159337739899</v>
      </c>
      <c r="T1461">
        <v>10.51848971439</v>
      </c>
      <c r="U1461">
        <v>38652</v>
      </c>
      <c r="V1461">
        <v>372967</v>
      </c>
      <c r="X1461" t="s">
        <v>197</v>
      </c>
      <c r="Y1461" t="s">
        <v>39</v>
      </c>
      <c r="Z1461" t="s">
        <v>39</v>
      </c>
      <c r="AA1461">
        <v>20220000</v>
      </c>
      <c r="AD1461" t="s">
        <v>40</v>
      </c>
    </row>
    <row r="1462" spans="1:30">
      <c r="A1462">
        <f t="shared" si="66"/>
        <v>20220000</v>
      </c>
      <c r="B1462" t="str">
        <f t="shared" si="67"/>
        <v>Richmond219PersonsAll ages</v>
      </c>
      <c r="C1462" t="str">
        <f t="shared" si="68"/>
        <v>RichmondHypertension: QOF prevalence (all ages)2022/23PersonsAll ages</v>
      </c>
      <c r="D1462">
        <v>219</v>
      </c>
      <c r="E1462" t="s">
        <v>210</v>
      </c>
      <c r="F1462" t="s">
        <v>30</v>
      </c>
      <c r="G1462" t="s">
        <v>31</v>
      </c>
      <c r="H1462" t="s">
        <v>32</v>
      </c>
      <c r="I1462" t="s">
        <v>33</v>
      </c>
      <c r="J1462" t="s">
        <v>34</v>
      </c>
      <c r="K1462" t="s">
        <v>35</v>
      </c>
      <c r="L1462" t="s">
        <v>190</v>
      </c>
      <c r="O1462" t="s">
        <v>54</v>
      </c>
      <c r="P1462">
        <v>10.242456072153701</v>
      </c>
      <c r="Q1462">
        <v>10.1221631073384</v>
      </c>
      <c r="R1462">
        <v>10.3636642105836</v>
      </c>
      <c r="S1462">
        <v>10.053486702216</v>
      </c>
      <c r="T1462">
        <v>10.4343381851356</v>
      </c>
      <c r="U1462">
        <v>24768</v>
      </c>
      <c r="V1462">
        <v>241817</v>
      </c>
      <c r="X1462" t="s">
        <v>198</v>
      </c>
      <c r="Y1462" t="s">
        <v>39</v>
      </c>
      <c r="Z1462" t="s">
        <v>39</v>
      </c>
      <c r="AA1462">
        <v>20220000</v>
      </c>
      <c r="AD1462" t="s">
        <v>40</v>
      </c>
    </row>
    <row r="1463" spans="1:30">
      <c r="A1463">
        <f t="shared" si="66"/>
        <v>20220000</v>
      </c>
      <c r="B1463" t="str">
        <f t="shared" si="67"/>
        <v>Newham219PersonsAll ages</v>
      </c>
      <c r="C1463" t="str">
        <f t="shared" si="68"/>
        <v>NewhamHypertension: QOF prevalence (all ages)2022/23PersonsAll ages</v>
      </c>
      <c r="D1463">
        <v>219</v>
      </c>
      <c r="E1463" t="s">
        <v>210</v>
      </c>
      <c r="F1463" t="s">
        <v>30</v>
      </c>
      <c r="G1463" t="s">
        <v>31</v>
      </c>
      <c r="H1463" t="s">
        <v>122</v>
      </c>
      <c r="I1463" t="s">
        <v>123</v>
      </c>
      <c r="J1463" t="s">
        <v>34</v>
      </c>
      <c r="K1463" t="s">
        <v>35</v>
      </c>
      <c r="L1463" t="s">
        <v>190</v>
      </c>
      <c r="O1463" t="s">
        <v>54</v>
      </c>
      <c r="P1463">
        <v>10.097040868512501</v>
      </c>
      <c r="Q1463">
        <v>10.010641791516001</v>
      </c>
      <c r="R1463">
        <v>10.1839199135351</v>
      </c>
      <c r="S1463">
        <v>9.9611035428139605</v>
      </c>
      <c r="T1463">
        <v>10.234504136131999</v>
      </c>
      <c r="U1463">
        <v>46791</v>
      </c>
      <c r="V1463">
        <v>463413</v>
      </c>
      <c r="X1463" t="s">
        <v>197</v>
      </c>
      <c r="Y1463" t="s">
        <v>39</v>
      </c>
      <c r="Z1463" t="s">
        <v>39</v>
      </c>
      <c r="AA1463">
        <v>20220000</v>
      </c>
      <c r="AD1463" t="s">
        <v>40</v>
      </c>
    </row>
    <row r="1464" spans="1:30">
      <c r="A1464">
        <f t="shared" si="66"/>
        <v>20220000</v>
      </c>
      <c r="B1464" t="str">
        <f t="shared" si="67"/>
        <v>Lambeth219PersonsAll ages</v>
      </c>
      <c r="C1464" t="str">
        <f t="shared" si="68"/>
        <v>LambethHypertension: QOF prevalence (all ages)2022/23PersonsAll ages</v>
      </c>
      <c r="D1464">
        <v>219</v>
      </c>
      <c r="E1464" t="s">
        <v>210</v>
      </c>
      <c r="F1464" t="s">
        <v>30</v>
      </c>
      <c r="G1464" t="s">
        <v>31</v>
      </c>
      <c r="H1464" t="s">
        <v>91</v>
      </c>
      <c r="I1464" t="s">
        <v>92</v>
      </c>
      <c r="J1464" t="s">
        <v>34</v>
      </c>
      <c r="K1464" t="s">
        <v>35</v>
      </c>
      <c r="L1464" t="s">
        <v>190</v>
      </c>
      <c r="O1464" t="s">
        <v>54</v>
      </c>
      <c r="P1464">
        <v>9.5589137576954499</v>
      </c>
      <c r="Q1464">
        <v>9.4715430157081801</v>
      </c>
      <c r="R1464">
        <v>9.6468090467255898</v>
      </c>
      <c r="S1464">
        <v>9.4215244085384597</v>
      </c>
      <c r="T1464">
        <v>9.6979641383182802</v>
      </c>
      <c r="U1464">
        <v>41286</v>
      </c>
      <c r="V1464">
        <v>431911</v>
      </c>
      <c r="X1464" t="s">
        <v>61</v>
      </c>
      <c r="Y1464" t="s">
        <v>39</v>
      </c>
      <c r="Z1464" t="s">
        <v>39</v>
      </c>
      <c r="AA1464">
        <v>20220000</v>
      </c>
      <c r="AD1464" t="s">
        <v>40</v>
      </c>
    </row>
    <row r="1465" spans="1:30">
      <c r="A1465">
        <f t="shared" si="66"/>
        <v>20220000</v>
      </c>
      <c r="B1465" t="str">
        <f t="shared" si="67"/>
        <v>Hackney219PersonsAll ages</v>
      </c>
      <c r="C1465" t="str">
        <f t="shared" si="68"/>
        <v>HackneyHypertension: QOF prevalence (all ages)2022/23PersonsAll ages</v>
      </c>
      <c r="D1465">
        <v>219</v>
      </c>
      <c r="E1465" t="s">
        <v>210</v>
      </c>
      <c r="F1465" t="s">
        <v>30</v>
      </c>
      <c r="G1465" t="s">
        <v>31</v>
      </c>
      <c r="H1465" t="s">
        <v>101</v>
      </c>
      <c r="I1465" t="s">
        <v>102</v>
      </c>
      <c r="J1465" t="s">
        <v>34</v>
      </c>
      <c r="K1465" t="s">
        <v>35</v>
      </c>
      <c r="L1465" t="s">
        <v>190</v>
      </c>
      <c r="O1465" t="s">
        <v>54</v>
      </c>
      <c r="P1465">
        <v>8.9623614409551404</v>
      </c>
      <c r="Q1465">
        <v>8.8666472368918008</v>
      </c>
      <c r="R1465">
        <v>9.0587566993310595</v>
      </c>
      <c r="S1465">
        <v>8.8119894444442597</v>
      </c>
      <c r="T1465">
        <v>9.1148808646194208</v>
      </c>
      <c r="U1465">
        <v>30417</v>
      </c>
      <c r="V1465">
        <v>339386</v>
      </c>
      <c r="X1465" t="s">
        <v>61</v>
      </c>
      <c r="Y1465" t="s">
        <v>39</v>
      </c>
      <c r="Z1465" t="s">
        <v>39</v>
      </c>
      <c r="AA1465">
        <v>20220000</v>
      </c>
      <c r="AD1465" t="s">
        <v>40</v>
      </c>
    </row>
    <row r="1466" spans="1:30">
      <c r="A1466">
        <f t="shared" si="66"/>
        <v>20220000</v>
      </c>
      <c r="B1466" t="str">
        <f t="shared" si="67"/>
        <v>Camden219PersonsAll ages</v>
      </c>
      <c r="C1466" t="str">
        <f t="shared" si="68"/>
        <v>CamdenHypertension: QOF prevalence (all ages)2022/23PersonsAll ages</v>
      </c>
      <c r="D1466">
        <v>219</v>
      </c>
      <c r="E1466" t="s">
        <v>210</v>
      </c>
      <c r="F1466" t="s">
        <v>30</v>
      </c>
      <c r="G1466" t="s">
        <v>31</v>
      </c>
      <c r="H1466" t="s">
        <v>72</v>
      </c>
      <c r="I1466" t="s">
        <v>73</v>
      </c>
      <c r="J1466" t="s">
        <v>34</v>
      </c>
      <c r="K1466" t="s">
        <v>35</v>
      </c>
      <c r="L1466" t="s">
        <v>190</v>
      </c>
      <c r="O1466" t="s">
        <v>54</v>
      </c>
      <c r="P1466">
        <v>8.7509493062580095</v>
      </c>
      <c r="Q1466">
        <v>8.65299905104186</v>
      </c>
      <c r="R1466">
        <v>8.8496330541318695</v>
      </c>
      <c r="S1466">
        <v>8.5972259789546808</v>
      </c>
      <c r="T1466">
        <v>8.9069819858935197</v>
      </c>
      <c r="U1466">
        <v>27770</v>
      </c>
      <c r="V1466">
        <v>317337</v>
      </c>
      <c r="X1466" t="s">
        <v>197</v>
      </c>
      <c r="Y1466" t="s">
        <v>39</v>
      </c>
      <c r="Z1466" t="s">
        <v>39</v>
      </c>
      <c r="AA1466">
        <v>20220000</v>
      </c>
      <c r="AD1466" t="s">
        <v>40</v>
      </c>
    </row>
    <row r="1467" spans="1:30">
      <c r="A1467">
        <f t="shared" si="66"/>
        <v>20220000</v>
      </c>
      <c r="B1467" t="str">
        <f t="shared" si="67"/>
        <v>Kensington and Chelsea219PersonsAll ages</v>
      </c>
      <c r="C1467" t="str">
        <f t="shared" si="68"/>
        <v>Kensington and ChelseaHypertension: QOF prevalence (all ages)2022/23PersonsAll ages</v>
      </c>
      <c r="D1467">
        <v>219</v>
      </c>
      <c r="E1467" t="s">
        <v>210</v>
      </c>
      <c r="F1467" t="s">
        <v>30</v>
      </c>
      <c r="G1467" t="s">
        <v>31</v>
      </c>
      <c r="H1467" t="s">
        <v>70</v>
      </c>
      <c r="I1467" t="s">
        <v>71</v>
      </c>
      <c r="J1467" t="s">
        <v>34</v>
      </c>
      <c r="K1467" t="s">
        <v>35</v>
      </c>
      <c r="L1467" t="s">
        <v>190</v>
      </c>
      <c r="O1467" t="s">
        <v>54</v>
      </c>
      <c r="P1467">
        <v>8.6864496644864708</v>
      </c>
      <c r="Q1467">
        <v>8.5732703286211898</v>
      </c>
      <c r="R1467">
        <v>8.8006184001680499</v>
      </c>
      <c r="S1467">
        <v>8.5088045574999001</v>
      </c>
      <c r="T1467">
        <v>8.8672084182788993</v>
      </c>
      <c r="U1467">
        <v>20479</v>
      </c>
      <c r="V1467">
        <v>235758</v>
      </c>
      <c r="X1467" t="s">
        <v>197</v>
      </c>
      <c r="Y1467" t="s">
        <v>39</v>
      </c>
      <c r="Z1467" t="s">
        <v>39</v>
      </c>
      <c r="AA1467">
        <v>20220000</v>
      </c>
      <c r="AD1467" t="s">
        <v>40</v>
      </c>
    </row>
    <row r="1468" spans="1:30">
      <c r="A1468">
        <f t="shared" si="66"/>
        <v>20220000</v>
      </c>
      <c r="B1468" t="str">
        <f t="shared" si="67"/>
        <v>Wandsworth219PersonsAll ages</v>
      </c>
      <c r="C1468" t="str">
        <f t="shared" si="68"/>
        <v>WandsworthHypertension: QOF prevalence (all ages)2022/23PersonsAll ages</v>
      </c>
      <c r="D1468">
        <v>219</v>
      </c>
      <c r="E1468" t="s">
        <v>210</v>
      </c>
      <c r="F1468" t="s">
        <v>30</v>
      </c>
      <c r="G1468" t="s">
        <v>31</v>
      </c>
      <c r="H1468" t="s">
        <v>76</v>
      </c>
      <c r="I1468" t="s">
        <v>77</v>
      </c>
      <c r="J1468" t="s">
        <v>34</v>
      </c>
      <c r="K1468" t="s">
        <v>35</v>
      </c>
      <c r="L1468" t="s">
        <v>190</v>
      </c>
      <c r="O1468" t="s">
        <v>54</v>
      </c>
      <c r="P1468">
        <v>8.6071056934740593</v>
      </c>
      <c r="Q1468">
        <v>8.5216104043274203</v>
      </c>
      <c r="R1468">
        <v>8.6931709152056893</v>
      </c>
      <c r="S1468">
        <v>8.4727537648268303</v>
      </c>
      <c r="T1468">
        <v>8.7432502394793907</v>
      </c>
      <c r="U1468">
        <v>35319</v>
      </c>
      <c r="V1468">
        <v>410347</v>
      </c>
      <c r="X1468" t="s">
        <v>198</v>
      </c>
      <c r="Y1468" t="s">
        <v>39</v>
      </c>
      <c r="Z1468" t="s">
        <v>39</v>
      </c>
      <c r="AA1468">
        <v>20220000</v>
      </c>
      <c r="AD1468" t="s">
        <v>40</v>
      </c>
    </row>
    <row r="1469" spans="1:30">
      <c r="A1469">
        <f t="shared" si="66"/>
        <v>20220000</v>
      </c>
      <c r="B1469" t="str">
        <f t="shared" si="67"/>
        <v>Islington219PersonsAll ages</v>
      </c>
      <c r="C1469" t="str">
        <f t="shared" si="68"/>
        <v>IslingtonHypertension: QOF prevalence (all ages)2022/23PersonsAll ages</v>
      </c>
      <c r="D1469">
        <v>219</v>
      </c>
      <c r="E1469" t="s">
        <v>210</v>
      </c>
      <c r="F1469" t="s">
        <v>30</v>
      </c>
      <c r="G1469" t="s">
        <v>31</v>
      </c>
      <c r="H1469" t="s">
        <v>74</v>
      </c>
      <c r="I1469" t="s">
        <v>75</v>
      </c>
      <c r="J1469" t="s">
        <v>34</v>
      </c>
      <c r="K1469" t="s">
        <v>35</v>
      </c>
      <c r="L1469" t="s">
        <v>190</v>
      </c>
      <c r="O1469" t="s">
        <v>54</v>
      </c>
      <c r="P1469">
        <v>8.0389287382856498</v>
      </c>
      <c r="Q1469">
        <v>7.9405745754313202</v>
      </c>
      <c r="R1469">
        <v>8.1381013061634402</v>
      </c>
      <c r="S1469">
        <v>7.8845971973422397</v>
      </c>
      <c r="T1469">
        <v>8.1958245172765398</v>
      </c>
      <c r="U1469">
        <v>23401</v>
      </c>
      <c r="V1469">
        <v>291096</v>
      </c>
      <c r="X1469" t="s">
        <v>197</v>
      </c>
      <c r="Y1469" t="s">
        <v>39</v>
      </c>
      <c r="Z1469" t="s">
        <v>39</v>
      </c>
      <c r="AA1469">
        <v>20220000</v>
      </c>
      <c r="AD1469" t="s">
        <v>40</v>
      </c>
    </row>
    <row r="1470" spans="1:30">
      <c r="A1470">
        <f t="shared" si="66"/>
        <v>20220000</v>
      </c>
      <c r="B1470" t="str">
        <f t="shared" si="67"/>
        <v>Westminster219PersonsAll ages</v>
      </c>
      <c r="C1470" t="str">
        <f t="shared" si="68"/>
        <v>WestminsterHypertension: QOF prevalence (all ages)2022/23PersonsAll ages</v>
      </c>
      <c r="D1470">
        <v>219</v>
      </c>
      <c r="E1470" t="s">
        <v>210</v>
      </c>
      <c r="F1470" t="s">
        <v>30</v>
      </c>
      <c r="G1470" t="s">
        <v>31</v>
      </c>
      <c r="H1470" t="s">
        <v>99</v>
      </c>
      <c r="I1470" t="s">
        <v>100</v>
      </c>
      <c r="J1470" t="s">
        <v>34</v>
      </c>
      <c r="K1470" t="s">
        <v>35</v>
      </c>
      <c r="L1470" t="s">
        <v>190</v>
      </c>
      <c r="O1470" t="s">
        <v>54</v>
      </c>
      <c r="P1470">
        <v>7.3375495882218198</v>
      </c>
      <c r="Q1470">
        <v>7.2492920554637204</v>
      </c>
      <c r="R1470">
        <v>7.4265415191979498</v>
      </c>
      <c r="S1470">
        <v>7.1988269281986899</v>
      </c>
      <c r="T1470">
        <v>7.47856276511716</v>
      </c>
      <c r="U1470">
        <v>24341</v>
      </c>
      <c r="V1470">
        <v>331732</v>
      </c>
      <c r="X1470" t="s">
        <v>197</v>
      </c>
      <c r="Y1470" t="s">
        <v>39</v>
      </c>
      <c r="Z1470" t="s">
        <v>39</v>
      </c>
      <c r="AA1470">
        <v>20220000</v>
      </c>
      <c r="AD1470" t="s">
        <v>40</v>
      </c>
    </row>
    <row r="1471" spans="1:30">
      <c r="A1471">
        <f t="shared" si="66"/>
        <v>20220000</v>
      </c>
      <c r="B1471" t="str">
        <f t="shared" si="67"/>
        <v>Hammersmith and Fulham219PersonsAll ages</v>
      </c>
      <c r="C1471" t="str">
        <f t="shared" si="68"/>
        <v>Hammersmith and FulhamHypertension: QOF prevalence (all ages)2022/23PersonsAll ages</v>
      </c>
      <c r="D1471">
        <v>219</v>
      </c>
      <c r="E1471" t="s">
        <v>210</v>
      </c>
      <c r="F1471" t="s">
        <v>30</v>
      </c>
      <c r="G1471" t="s">
        <v>31</v>
      </c>
      <c r="H1471" t="s">
        <v>66</v>
      </c>
      <c r="I1471" t="s">
        <v>67</v>
      </c>
      <c r="J1471" t="s">
        <v>34</v>
      </c>
      <c r="K1471" t="s">
        <v>35</v>
      </c>
      <c r="L1471" t="s">
        <v>190</v>
      </c>
      <c r="O1471" t="s">
        <v>54</v>
      </c>
      <c r="P1471">
        <v>7.2561408777715499</v>
      </c>
      <c r="Q1471">
        <v>7.1701496917727603</v>
      </c>
      <c r="R1471">
        <v>7.3428374025877199</v>
      </c>
      <c r="S1471">
        <v>7.1210848747732296</v>
      </c>
      <c r="T1471">
        <v>7.39339562241764</v>
      </c>
      <c r="U1471">
        <v>25127</v>
      </c>
      <c r="V1471">
        <v>346286</v>
      </c>
      <c r="X1471" t="s">
        <v>197</v>
      </c>
      <c r="Y1471" t="s">
        <v>39</v>
      </c>
      <c r="Z1471" t="s">
        <v>39</v>
      </c>
      <c r="AA1471">
        <v>20220000</v>
      </c>
      <c r="AD1471" t="s">
        <v>40</v>
      </c>
    </row>
    <row r="1472" spans="1:30">
      <c r="A1472">
        <f t="shared" si="66"/>
        <v>20220000</v>
      </c>
      <c r="B1472" t="str">
        <f t="shared" si="67"/>
        <v>Tower Hamlets219PersonsAll ages</v>
      </c>
      <c r="C1472" t="str">
        <f t="shared" si="68"/>
        <v>Tower HamletsHypertension: QOF prevalence (all ages)2022/23PersonsAll ages</v>
      </c>
      <c r="D1472">
        <v>219</v>
      </c>
      <c r="E1472" t="s">
        <v>210</v>
      </c>
      <c r="F1472" t="s">
        <v>30</v>
      </c>
      <c r="G1472" t="s">
        <v>31</v>
      </c>
      <c r="H1472" t="s">
        <v>104</v>
      </c>
      <c r="I1472" t="s">
        <v>105</v>
      </c>
      <c r="J1472" t="s">
        <v>34</v>
      </c>
      <c r="K1472" t="s">
        <v>35</v>
      </c>
      <c r="L1472" t="s">
        <v>190</v>
      </c>
      <c r="O1472" t="s">
        <v>54</v>
      </c>
      <c r="P1472">
        <v>7.1671858018688903</v>
      </c>
      <c r="Q1472">
        <v>7.0859947361328999</v>
      </c>
      <c r="R1472">
        <v>7.2490136948015396</v>
      </c>
      <c r="S1472">
        <v>7.0397405548061398</v>
      </c>
      <c r="T1472">
        <v>7.2966151016695999</v>
      </c>
      <c r="U1472">
        <v>27566</v>
      </c>
      <c r="V1472">
        <v>384614</v>
      </c>
      <c r="X1472" t="s">
        <v>197</v>
      </c>
      <c r="Y1472" t="s">
        <v>39</v>
      </c>
      <c r="Z1472" t="s">
        <v>39</v>
      </c>
      <c r="AA1472">
        <v>20220000</v>
      </c>
      <c r="AD1472" t="s">
        <v>40</v>
      </c>
    </row>
    <row r="1473" spans="1:30">
      <c r="A1473">
        <f t="shared" ref="A1473:A1536" si="69">AA1473</f>
        <v>20120000</v>
      </c>
      <c r="B1473" t="str">
        <f t="shared" si="67"/>
        <v>Richmond241Persons17+ yrs</v>
      </c>
      <c r="C1473" t="str">
        <f t="shared" si="68"/>
        <v>RichmondDiabetes: QOF prevalence (17+ yrs)2012/13Persons17+ yrs</v>
      </c>
      <c r="D1473">
        <v>241</v>
      </c>
      <c r="E1473" t="s">
        <v>211</v>
      </c>
      <c r="F1473" t="s">
        <v>30</v>
      </c>
      <c r="G1473" t="s">
        <v>31</v>
      </c>
      <c r="H1473" t="s">
        <v>32</v>
      </c>
      <c r="I1473" t="s">
        <v>33</v>
      </c>
      <c r="J1473" t="s">
        <v>34</v>
      </c>
      <c r="K1473" t="s">
        <v>35</v>
      </c>
      <c r="L1473" t="s">
        <v>212</v>
      </c>
      <c r="O1473" t="s">
        <v>43</v>
      </c>
      <c r="P1473">
        <v>3.69</v>
      </c>
      <c r="Q1473">
        <v>3.5979801343284898</v>
      </c>
      <c r="R1473">
        <v>3.77470892491508</v>
      </c>
      <c r="S1473">
        <v>3.5485175603674901</v>
      </c>
      <c r="T1473">
        <v>3.8273726875950098</v>
      </c>
      <c r="U1473">
        <v>6423</v>
      </c>
      <c r="V1473">
        <v>174274.497106</v>
      </c>
      <c r="Y1473" t="s">
        <v>39</v>
      </c>
      <c r="Z1473" t="s">
        <v>39</v>
      </c>
      <c r="AA1473">
        <v>20120000</v>
      </c>
      <c r="AD1473" t="s">
        <v>40</v>
      </c>
    </row>
    <row r="1474" spans="1:30">
      <c r="A1474">
        <f t="shared" si="69"/>
        <v>20130000</v>
      </c>
      <c r="B1474" t="str">
        <f t="shared" ref="B1474:B1537" si="70">CONCATENATE(I1474,D1474,K1474,L1474)</f>
        <v>Richmond241Persons17+ yrs</v>
      </c>
      <c r="C1474" t="str">
        <f t="shared" ref="C1474:C1537" si="71">CONCATENATE(I1474,E1474,O1474,K1474,M1474,L1474)</f>
        <v>RichmondDiabetes: QOF prevalence (17+ yrs)2013/14Persons17+ yrs</v>
      </c>
      <c r="D1474">
        <v>241</v>
      </c>
      <c r="E1474" t="s">
        <v>211</v>
      </c>
      <c r="F1474" t="s">
        <v>30</v>
      </c>
      <c r="G1474" t="s">
        <v>31</v>
      </c>
      <c r="H1474" t="s">
        <v>32</v>
      </c>
      <c r="I1474" t="s">
        <v>33</v>
      </c>
      <c r="J1474" t="s">
        <v>34</v>
      </c>
      <c r="K1474" t="s">
        <v>35</v>
      </c>
      <c r="L1474" t="s">
        <v>212</v>
      </c>
      <c r="O1474" t="s">
        <v>44</v>
      </c>
      <c r="P1474">
        <v>3.69</v>
      </c>
      <c r="Q1474">
        <v>3.6032576014162001</v>
      </c>
      <c r="R1474">
        <v>3.77832379629732</v>
      </c>
      <c r="S1474">
        <v>3.5540115566324602</v>
      </c>
      <c r="T1474">
        <v>3.83072017071841</v>
      </c>
      <c r="U1474">
        <v>6534</v>
      </c>
      <c r="V1474">
        <v>177072.03558900001</v>
      </c>
      <c r="Y1474" t="s">
        <v>39</v>
      </c>
      <c r="Z1474" t="s">
        <v>39</v>
      </c>
      <c r="AA1474">
        <v>20130000</v>
      </c>
      <c r="AD1474" t="s">
        <v>40</v>
      </c>
    </row>
    <row r="1475" spans="1:30">
      <c r="A1475">
        <f t="shared" si="69"/>
        <v>20140000</v>
      </c>
      <c r="B1475" t="str">
        <f t="shared" si="70"/>
        <v>Richmond241Persons17+ yrs</v>
      </c>
      <c r="C1475" t="str">
        <f t="shared" si="71"/>
        <v>RichmondDiabetes: QOF prevalence (17+ yrs)2014/15Persons17+ yrs</v>
      </c>
      <c r="D1475">
        <v>241</v>
      </c>
      <c r="E1475" t="s">
        <v>211</v>
      </c>
      <c r="F1475" t="s">
        <v>30</v>
      </c>
      <c r="G1475" t="s">
        <v>31</v>
      </c>
      <c r="H1475" t="s">
        <v>32</v>
      </c>
      <c r="I1475" t="s">
        <v>33</v>
      </c>
      <c r="J1475" t="s">
        <v>34</v>
      </c>
      <c r="K1475" t="s">
        <v>35</v>
      </c>
      <c r="L1475" t="s">
        <v>212</v>
      </c>
      <c r="O1475" t="s">
        <v>45</v>
      </c>
      <c r="P1475">
        <v>3.75</v>
      </c>
      <c r="Q1475">
        <v>3.6606989511381398</v>
      </c>
      <c r="R1475">
        <v>3.8372200991440302</v>
      </c>
      <c r="S1475">
        <v>3.6112357334780798</v>
      </c>
      <c r="T1475">
        <v>3.88982563780199</v>
      </c>
      <c r="U1475">
        <v>6646</v>
      </c>
      <c r="V1475">
        <v>177312.02326099999</v>
      </c>
      <c r="Y1475" t="s">
        <v>39</v>
      </c>
      <c r="Z1475" t="s">
        <v>39</v>
      </c>
      <c r="AA1475">
        <v>20140000</v>
      </c>
      <c r="AD1475" t="s">
        <v>40</v>
      </c>
    </row>
    <row r="1476" spans="1:30">
      <c r="A1476">
        <f t="shared" si="69"/>
        <v>20150000</v>
      </c>
      <c r="B1476" t="str">
        <f t="shared" si="70"/>
        <v>Richmond241Persons17+ yrs</v>
      </c>
      <c r="C1476" t="str">
        <f t="shared" si="71"/>
        <v>RichmondDiabetes: QOF prevalence (17+ yrs)2015/16Persons17+ yrs</v>
      </c>
      <c r="D1476">
        <v>241</v>
      </c>
      <c r="E1476" t="s">
        <v>211</v>
      </c>
      <c r="F1476" t="s">
        <v>30</v>
      </c>
      <c r="G1476" t="s">
        <v>31</v>
      </c>
      <c r="H1476" t="s">
        <v>32</v>
      </c>
      <c r="I1476" t="s">
        <v>33</v>
      </c>
      <c r="J1476" t="s">
        <v>34</v>
      </c>
      <c r="K1476" t="s">
        <v>35</v>
      </c>
      <c r="L1476" t="s">
        <v>212</v>
      </c>
      <c r="O1476" t="s">
        <v>46</v>
      </c>
      <c r="P1476">
        <v>3.82</v>
      </c>
      <c r="Q1476">
        <v>3.73315610027006</v>
      </c>
      <c r="R1476">
        <v>3.91015919123114</v>
      </c>
      <c r="S1476">
        <v>3.6836561227968501</v>
      </c>
      <c r="T1476">
        <v>3.9627462010867802</v>
      </c>
      <c r="U1476">
        <v>6886</v>
      </c>
      <c r="V1476">
        <v>180219</v>
      </c>
      <c r="Y1476" t="s">
        <v>39</v>
      </c>
      <c r="Z1476" t="s">
        <v>39</v>
      </c>
      <c r="AA1476">
        <v>20150000</v>
      </c>
      <c r="AD1476" t="s">
        <v>40</v>
      </c>
    </row>
    <row r="1477" spans="1:30">
      <c r="A1477">
        <f t="shared" si="69"/>
        <v>20160000</v>
      </c>
      <c r="B1477" t="str">
        <f t="shared" si="70"/>
        <v>Richmond241Persons17+ yrs</v>
      </c>
      <c r="C1477" t="str">
        <f t="shared" si="71"/>
        <v>RichmondDiabetes: QOF prevalence (17+ yrs)2016/17Persons17+ yrs</v>
      </c>
      <c r="D1477">
        <v>241</v>
      </c>
      <c r="E1477" t="s">
        <v>211</v>
      </c>
      <c r="F1477" t="s">
        <v>30</v>
      </c>
      <c r="G1477" t="s">
        <v>31</v>
      </c>
      <c r="H1477" t="s">
        <v>32</v>
      </c>
      <c r="I1477" t="s">
        <v>33</v>
      </c>
      <c r="J1477" t="s">
        <v>34</v>
      </c>
      <c r="K1477" t="s">
        <v>35</v>
      </c>
      <c r="L1477" t="s">
        <v>212</v>
      </c>
      <c r="O1477" t="s">
        <v>47</v>
      </c>
      <c r="P1477">
        <v>3.84</v>
      </c>
      <c r="Q1477">
        <v>3.75151187938113</v>
      </c>
      <c r="R1477">
        <v>3.92735973223225</v>
      </c>
      <c r="S1477">
        <v>3.7022464502855099</v>
      </c>
      <c r="T1477">
        <v>3.97966236543339</v>
      </c>
      <c r="U1477">
        <v>7029</v>
      </c>
      <c r="V1477">
        <v>183109</v>
      </c>
      <c r="Y1477" t="s">
        <v>39</v>
      </c>
      <c r="Z1477" t="s">
        <v>39</v>
      </c>
      <c r="AA1477">
        <v>20160000</v>
      </c>
      <c r="AD1477" t="s">
        <v>40</v>
      </c>
    </row>
    <row r="1478" spans="1:30">
      <c r="A1478">
        <f t="shared" si="69"/>
        <v>20170000</v>
      </c>
      <c r="B1478" t="str">
        <f t="shared" si="70"/>
        <v>Richmond241Persons17+ yrs</v>
      </c>
      <c r="C1478" t="str">
        <f t="shared" si="71"/>
        <v>RichmondDiabetes: QOF prevalence (17+ yrs)2017/18Persons17+ yrs</v>
      </c>
      <c r="D1478">
        <v>241</v>
      </c>
      <c r="E1478" t="s">
        <v>211</v>
      </c>
      <c r="F1478" t="s">
        <v>30</v>
      </c>
      <c r="G1478" t="s">
        <v>31</v>
      </c>
      <c r="H1478" t="s">
        <v>32</v>
      </c>
      <c r="I1478" t="s">
        <v>33</v>
      </c>
      <c r="J1478" t="s">
        <v>34</v>
      </c>
      <c r="K1478" t="s">
        <v>35</v>
      </c>
      <c r="L1478" t="s">
        <v>212</v>
      </c>
      <c r="O1478" t="s">
        <v>48</v>
      </c>
      <c r="P1478">
        <v>3.91</v>
      </c>
      <c r="Q1478">
        <v>3.82635925723477</v>
      </c>
      <c r="R1478">
        <v>4.0026121769580802</v>
      </c>
      <c r="S1478">
        <v>3.7769245768704698</v>
      </c>
      <c r="T1478">
        <v>4.0550398935547598</v>
      </c>
      <c r="U1478">
        <v>7261</v>
      </c>
      <c r="V1478">
        <v>185525</v>
      </c>
      <c r="Y1478" t="s">
        <v>39</v>
      </c>
      <c r="Z1478" t="s">
        <v>39</v>
      </c>
      <c r="AA1478">
        <v>20170000</v>
      </c>
      <c r="AD1478" t="s">
        <v>40</v>
      </c>
    </row>
    <row r="1479" spans="1:30">
      <c r="A1479">
        <f t="shared" si="69"/>
        <v>20180000</v>
      </c>
      <c r="B1479" t="str">
        <f t="shared" si="70"/>
        <v>Richmond241Persons17+ yrs</v>
      </c>
      <c r="C1479" t="str">
        <f t="shared" si="71"/>
        <v>RichmondDiabetes: QOF prevalence (17+ yrs)2018/19Persons17+ yrs</v>
      </c>
      <c r="D1479">
        <v>241</v>
      </c>
      <c r="E1479" t="s">
        <v>211</v>
      </c>
      <c r="F1479" t="s">
        <v>30</v>
      </c>
      <c r="G1479" t="s">
        <v>31</v>
      </c>
      <c r="H1479" t="s">
        <v>32</v>
      </c>
      <c r="I1479" t="s">
        <v>33</v>
      </c>
      <c r="J1479" t="s">
        <v>34</v>
      </c>
      <c r="K1479" t="s">
        <v>35</v>
      </c>
      <c r="L1479" t="s">
        <v>212</v>
      </c>
      <c r="O1479" t="s">
        <v>50</v>
      </c>
      <c r="P1479">
        <v>3.97</v>
      </c>
      <c r="Q1479">
        <v>3.8858041863779098</v>
      </c>
      <c r="R1479">
        <v>4.0623953834044597</v>
      </c>
      <c r="S1479">
        <v>3.8364868449204401</v>
      </c>
      <c r="T1479">
        <v>4.1146627245673901</v>
      </c>
      <c r="U1479">
        <v>7470</v>
      </c>
      <c r="V1479">
        <v>188001</v>
      </c>
      <c r="Y1479" t="s">
        <v>39</v>
      </c>
      <c r="Z1479" t="s">
        <v>39</v>
      </c>
      <c r="AA1479">
        <v>20180000</v>
      </c>
      <c r="AD1479" t="s">
        <v>40</v>
      </c>
    </row>
    <row r="1480" spans="1:30">
      <c r="A1480">
        <f t="shared" si="69"/>
        <v>20190000</v>
      </c>
      <c r="B1480" t="str">
        <f t="shared" si="70"/>
        <v>Richmond241Persons17+ yrs</v>
      </c>
      <c r="C1480" t="str">
        <f t="shared" si="71"/>
        <v>RichmondDiabetes: QOF prevalence (17+ yrs)2019/20Persons17+ yrs</v>
      </c>
      <c r="D1480">
        <v>241</v>
      </c>
      <c r="E1480" t="s">
        <v>211</v>
      </c>
      <c r="F1480" t="s">
        <v>30</v>
      </c>
      <c r="G1480" t="s">
        <v>31</v>
      </c>
      <c r="H1480" t="s">
        <v>32</v>
      </c>
      <c r="I1480" t="s">
        <v>33</v>
      </c>
      <c r="J1480" t="s">
        <v>34</v>
      </c>
      <c r="K1480" t="s">
        <v>35</v>
      </c>
      <c r="L1480" t="s">
        <v>212</v>
      </c>
      <c r="O1480" t="s">
        <v>51</v>
      </c>
      <c r="P1480">
        <v>4.07</v>
      </c>
      <c r="Q1480">
        <v>3.9771085057051301</v>
      </c>
      <c r="R1480">
        <v>4.1545592625464698</v>
      </c>
      <c r="S1480">
        <v>3.9274938088844902</v>
      </c>
      <c r="T1480">
        <v>4.2070888232989798</v>
      </c>
      <c r="U1480">
        <v>7720</v>
      </c>
      <c r="V1480">
        <v>189908</v>
      </c>
      <c r="Y1480" t="s">
        <v>39</v>
      </c>
      <c r="Z1480" t="s">
        <v>39</v>
      </c>
      <c r="AA1480">
        <v>20190000</v>
      </c>
      <c r="AD1480" t="s">
        <v>40</v>
      </c>
    </row>
    <row r="1481" spans="1:30">
      <c r="A1481">
        <f t="shared" si="69"/>
        <v>20200000</v>
      </c>
      <c r="B1481" t="str">
        <f t="shared" si="70"/>
        <v>Richmond241Persons17+ yrs</v>
      </c>
      <c r="C1481" t="str">
        <f t="shared" si="71"/>
        <v>RichmondDiabetes: QOF prevalence (17+ yrs)2020/21Persons17+ yrs</v>
      </c>
      <c r="D1481">
        <v>241</v>
      </c>
      <c r="E1481" t="s">
        <v>211</v>
      </c>
      <c r="F1481" t="s">
        <v>30</v>
      </c>
      <c r="G1481" t="s">
        <v>31</v>
      </c>
      <c r="H1481" t="s">
        <v>32</v>
      </c>
      <c r="I1481" t="s">
        <v>33</v>
      </c>
      <c r="J1481" t="s">
        <v>34</v>
      </c>
      <c r="K1481" t="s">
        <v>35</v>
      </c>
      <c r="L1481" t="s">
        <v>212</v>
      </c>
      <c r="O1481" t="s">
        <v>52</v>
      </c>
      <c r="P1481">
        <v>4.09</v>
      </c>
      <c r="Q1481">
        <v>4.0033792261667003</v>
      </c>
      <c r="R1481">
        <v>4.1810858593565001</v>
      </c>
      <c r="S1481">
        <v>3.9537232322228002</v>
      </c>
      <c r="T1481">
        <v>4.2336421193301303</v>
      </c>
      <c r="U1481">
        <v>7805</v>
      </c>
      <c r="V1481">
        <v>190760</v>
      </c>
      <c r="Y1481" t="s">
        <v>39</v>
      </c>
      <c r="Z1481" t="s">
        <v>39</v>
      </c>
      <c r="AA1481">
        <v>20200000</v>
      </c>
      <c r="AD1481" t="s">
        <v>40</v>
      </c>
    </row>
    <row r="1482" spans="1:30">
      <c r="A1482">
        <f t="shared" si="69"/>
        <v>20210000</v>
      </c>
      <c r="B1482" t="str">
        <f t="shared" si="70"/>
        <v>Richmond241Persons17+ yrs</v>
      </c>
      <c r="C1482" t="str">
        <f t="shared" si="71"/>
        <v>RichmondDiabetes: QOF prevalence (17+ yrs)2021/22Persons17+ yrs</v>
      </c>
      <c r="D1482">
        <v>241</v>
      </c>
      <c r="E1482" t="s">
        <v>211</v>
      </c>
      <c r="F1482" t="s">
        <v>30</v>
      </c>
      <c r="G1482" t="s">
        <v>31</v>
      </c>
      <c r="H1482" t="s">
        <v>32</v>
      </c>
      <c r="I1482" t="s">
        <v>33</v>
      </c>
      <c r="J1482" t="s">
        <v>34</v>
      </c>
      <c r="K1482" t="s">
        <v>35</v>
      </c>
      <c r="L1482" t="s">
        <v>212</v>
      </c>
      <c r="O1482" t="s">
        <v>53</v>
      </c>
      <c r="P1482">
        <v>4.2300000000000004</v>
      </c>
      <c r="Q1482">
        <v>4.1390676508869202</v>
      </c>
      <c r="R1482">
        <v>4.3184619146502303</v>
      </c>
      <c r="S1482">
        <v>4.0885079124731201</v>
      </c>
      <c r="T1482">
        <v>4.3718904397906604</v>
      </c>
      <c r="U1482">
        <v>8131</v>
      </c>
      <c r="V1482">
        <v>192310</v>
      </c>
      <c r="Y1482" t="s">
        <v>39</v>
      </c>
      <c r="Z1482" t="s">
        <v>39</v>
      </c>
      <c r="AA1482">
        <v>20210000</v>
      </c>
      <c r="AD1482" t="s">
        <v>40</v>
      </c>
    </row>
    <row r="1483" spans="1:30">
      <c r="A1483">
        <f t="shared" si="69"/>
        <v>20120000</v>
      </c>
      <c r="B1483" t="str">
        <f t="shared" si="70"/>
        <v>England241Persons17+ yrs</v>
      </c>
      <c r="C1483" t="str">
        <f t="shared" si="71"/>
        <v>EnglandDiabetes: QOF prevalence (17+ yrs)2012/13Persons17+ yrs</v>
      </c>
      <c r="D1483">
        <v>241</v>
      </c>
      <c r="E1483" t="s">
        <v>211</v>
      </c>
      <c r="F1483" t="s">
        <v>30</v>
      </c>
      <c r="G1483" t="s">
        <v>31</v>
      </c>
      <c r="H1483" t="s">
        <v>30</v>
      </c>
      <c r="I1483" t="s">
        <v>31</v>
      </c>
      <c r="J1483" t="s">
        <v>31</v>
      </c>
      <c r="K1483" t="s">
        <v>35</v>
      </c>
      <c r="L1483" t="s">
        <v>212</v>
      </c>
      <c r="O1483" t="s">
        <v>43</v>
      </c>
      <c r="P1483">
        <v>6.01</v>
      </c>
      <c r="Q1483">
        <v>6.0064030290598698</v>
      </c>
      <c r="R1483">
        <v>6.0203004674756997</v>
      </c>
      <c r="S1483">
        <v>6.0024001071336901</v>
      </c>
      <c r="T1483">
        <v>6.0243152101350601</v>
      </c>
      <c r="U1483">
        <v>2703044</v>
      </c>
      <c r="V1483">
        <v>44950726.020280004</v>
      </c>
      <c r="W1483" t="s">
        <v>213</v>
      </c>
      <c r="Y1483" t="s">
        <v>42</v>
      </c>
      <c r="Z1483" t="s">
        <v>39</v>
      </c>
      <c r="AA1483">
        <v>20120000</v>
      </c>
      <c r="AD1483" t="s">
        <v>40</v>
      </c>
    </row>
    <row r="1484" spans="1:30">
      <c r="A1484">
        <f t="shared" si="69"/>
        <v>20120000</v>
      </c>
      <c r="B1484" t="str">
        <f t="shared" si="70"/>
        <v>England241Persons17+ yrs</v>
      </c>
      <c r="C1484" t="str">
        <f t="shared" si="71"/>
        <v>EnglandDiabetes: QOF prevalence (17+ yrs)2012/13Persons17+ yrs</v>
      </c>
      <c r="D1484">
        <v>241</v>
      </c>
      <c r="E1484" t="s">
        <v>211</v>
      </c>
      <c r="F1484" t="s">
        <v>30</v>
      </c>
      <c r="G1484" t="s">
        <v>31</v>
      </c>
      <c r="H1484" t="s">
        <v>30</v>
      </c>
      <c r="I1484" t="s">
        <v>31</v>
      </c>
      <c r="J1484" t="s">
        <v>31</v>
      </c>
      <c r="K1484" t="s">
        <v>35</v>
      </c>
      <c r="L1484" t="s">
        <v>212</v>
      </c>
      <c r="O1484" t="s">
        <v>43</v>
      </c>
      <c r="P1484">
        <v>6.01</v>
      </c>
      <c r="Q1484">
        <v>6.0064030290598698</v>
      </c>
      <c r="R1484">
        <v>6.0203004674756997</v>
      </c>
      <c r="S1484">
        <v>6.0024001071336901</v>
      </c>
      <c r="T1484">
        <v>6.0243152101350601</v>
      </c>
      <c r="U1484">
        <v>2703044</v>
      </c>
      <c r="V1484">
        <v>44950726.020280004</v>
      </c>
      <c r="W1484" t="s">
        <v>213</v>
      </c>
      <c r="Y1484" t="s">
        <v>39</v>
      </c>
      <c r="Z1484" t="s">
        <v>39</v>
      </c>
      <c r="AA1484">
        <v>20120000</v>
      </c>
      <c r="AD1484" t="s">
        <v>40</v>
      </c>
    </row>
    <row r="1485" spans="1:30">
      <c r="A1485">
        <f t="shared" si="69"/>
        <v>20130000</v>
      </c>
      <c r="B1485" t="str">
        <f t="shared" si="70"/>
        <v>England241Persons17+ yrs</v>
      </c>
      <c r="C1485" t="str">
        <f t="shared" si="71"/>
        <v>EnglandDiabetes: QOF prevalence (17+ yrs)2013/14Persons17+ yrs</v>
      </c>
      <c r="D1485">
        <v>241</v>
      </c>
      <c r="E1485" t="s">
        <v>211</v>
      </c>
      <c r="F1485" t="s">
        <v>30</v>
      </c>
      <c r="G1485" t="s">
        <v>31</v>
      </c>
      <c r="H1485" t="s">
        <v>30</v>
      </c>
      <c r="I1485" t="s">
        <v>31</v>
      </c>
      <c r="J1485" t="s">
        <v>31</v>
      </c>
      <c r="K1485" t="s">
        <v>35</v>
      </c>
      <c r="L1485" t="s">
        <v>212</v>
      </c>
      <c r="O1485" t="s">
        <v>44</v>
      </c>
      <c r="P1485">
        <v>6.21</v>
      </c>
      <c r="Q1485">
        <v>6.2013052311664696</v>
      </c>
      <c r="R1485">
        <v>6.2153544732517698</v>
      </c>
      <c r="S1485">
        <v>6.1972604399317097</v>
      </c>
      <c r="T1485">
        <v>6.2194109381686804</v>
      </c>
      <c r="U1485">
        <v>2814004</v>
      </c>
      <c r="V1485">
        <v>45326284.661055103</v>
      </c>
      <c r="Y1485" t="s">
        <v>42</v>
      </c>
      <c r="Z1485" t="s">
        <v>39</v>
      </c>
      <c r="AA1485">
        <v>20130000</v>
      </c>
      <c r="AD1485" t="s">
        <v>40</v>
      </c>
    </row>
    <row r="1486" spans="1:30">
      <c r="A1486">
        <f t="shared" si="69"/>
        <v>20130000</v>
      </c>
      <c r="B1486" t="str">
        <f t="shared" si="70"/>
        <v>England241Persons17+ yrs</v>
      </c>
      <c r="C1486" t="str">
        <f t="shared" si="71"/>
        <v>EnglandDiabetes: QOF prevalence (17+ yrs)2013/14Persons17+ yrs</v>
      </c>
      <c r="D1486">
        <v>241</v>
      </c>
      <c r="E1486" t="s">
        <v>211</v>
      </c>
      <c r="F1486" t="s">
        <v>30</v>
      </c>
      <c r="G1486" t="s">
        <v>31</v>
      </c>
      <c r="H1486" t="s">
        <v>30</v>
      </c>
      <c r="I1486" t="s">
        <v>31</v>
      </c>
      <c r="J1486" t="s">
        <v>31</v>
      </c>
      <c r="K1486" t="s">
        <v>35</v>
      </c>
      <c r="L1486" t="s">
        <v>212</v>
      </c>
      <c r="O1486" t="s">
        <v>44</v>
      </c>
      <c r="P1486">
        <v>6.21</v>
      </c>
      <c r="Q1486">
        <v>6.2013052311664696</v>
      </c>
      <c r="R1486">
        <v>6.2153544732517698</v>
      </c>
      <c r="S1486">
        <v>6.1972604399317097</v>
      </c>
      <c r="T1486">
        <v>6.2194109381686804</v>
      </c>
      <c r="U1486">
        <v>2814004</v>
      </c>
      <c r="V1486">
        <v>45326284.661055103</v>
      </c>
      <c r="Y1486" t="s">
        <v>39</v>
      </c>
      <c r="Z1486" t="s">
        <v>39</v>
      </c>
      <c r="AA1486">
        <v>20130000</v>
      </c>
      <c r="AD1486" t="s">
        <v>40</v>
      </c>
    </row>
    <row r="1487" spans="1:30">
      <c r="A1487">
        <f t="shared" si="69"/>
        <v>20140000</v>
      </c>
      <c r="B1487" t="str">
        <f t="shared" si="70"/>
        <v>England241Persons17+ yrs</v>
      </c>
      <c r="C1487" t="str">
        <f t="shared" si="71"/>
        <v>EnglandDiabetes: QOF prevalence (17+ yrs)2014/15Persons17+ yrs</v>
      </c>
      <c r="D1487">
        <v>241</v>
      </c>
      <c r="E1487" t="s">
        <v>211</v>
      </c>
      <c r="F1487" t="s">
        <v>30</v>
      </c>
      <c r="G1487" t="s">
        <v>31</v>
      </c>
      <c r="H1487" t="s">
        <v>30</v>
      </c>
      <c r="I1487" t="s">
        <v>31</v>
      </c>
      <c r="J1487" t="s">
        <v>31</v>
      </c>
      <c r="K1487" t="s">
        <v>35</v>
      </c>
      <c r="L1487" t="s">
        <v>212</v>
      </c>
      <c r="O1487" t="s">
        <v>45</v>
      </c>
      <c r="P1487">
        <v>6.37</v>
      </c>
      <c r="Q1487">
        <v>6.3630792604534703</v>
      </c>
      <c r="R1487">
        <v>6.37723400042713</v>
      </c>
      <c r="S1487">
        <v>6.3590041143639198</v>
      </c>
      <c r="T1487">
        <v>6.3813206748953002</v>
      </c>
      <c r="U1487">
        <v>2913538</v>
      </c>
      <c r="V1487">
        <v>45737325.223220997</v>
      </c>
      <c r="Y1487" t="s">
        <v>42</v>
      </c>
      <c r="Z1487" t="s">
        <v>39</v>
      </c>
      <c r="AA1487">
        <v>20140000</v>
      </c>
      <c r="AD1487" t="s">
        <v>40</v>
      </c>
    </row>
    <row r="1488" spans="1:30">
      <c r="A1488">
        <f t="shared" si="69"/>
        <v>20140000</v>
      </c>
      <c r="B1488" t="str">
        <f t="shared" si="70"/>
        <v>England241Persons17+ yrs</v>
      </c>
      <c r="C1488" t="str">
        <f t="shared" si="71"/>
        <v>EnglandDiabetes: QOF prevalence (17+ yrs)2014/15Persons17+ yrs</v>
      </c>
      <c r="D1488">
        <v>241</v>
      </c>
      <c r="E1488" t="s">
        <v>211</v>
      </c>
      <c r="F1488" t="s">
        <v>30</v>
      </c>
      <c r="G1488" t="s">
        <v>31</v>
      </c>
      <c r="H1488" t="s">
        <v>30</v>
      </c>
      <c r="I1488" t="s">
        <v>31</v>
      </c>
      <c r="J1488" t="s">
        <v>31</v>
      </c>
      <c r="K1488" t="s">
        <v>35</v>
      </c>
      <c r="L1488" t="s">
        <v>212</v>
      </c>
      <c r="O1488" t="s">
        <v>45</v>
      </c>
      <c r="P1488">
        <v>6.37</v>
      </c>
      <c r="Q1488">
        <v>6.3630792604534703</v>
      </c>
      <c r="R1488">
        <v>6.37723400042713</v>
      </c>
      <c r="S1488">
        <v>6.3590041143639198</v>
      </c>
      <c r="T1488">
        <v>6.3813206748953002</v>
      </c>
      <c r="U1488">
        <v>2913538</v>
      </c>
      <c r="V1488">
        <v>45737325.223220997</v>
      </c>
      <c r="Y1488" t="s">
        <v>39</v>
      </c>
      <c r="Z1488" t="s">
        <v>39</v>
      </c>
      <c r="AA1488">
        <v>20140000</v>
      </c>
      <c r="AD1488" t="s">
        <v>40</v>
      </c>
    </row>
    <row r="1489" spans="1:30">
      <c r="A1489">
        <f t="shared" si="69"/>
        <v>20150000</v>
      </c>
      <c r="B1489" t="str">
        <f t="shared" si="70"/>
        <v>England241Persons17+ yrs</v>
      </c>
      <c r="C1489" t="str">
        <f t="shared" si="71"/>
        <v>EnglandDiabetes: QOF prevalence (17+ yrs)2015/16Persons17+ yrs</v>
      </c>
      <c r="D1489">
        <v>241</v>
      </c>
      <c r="E1489" t="s">
        <v>211</v>
      </c>
      <c r="F1489" t="s">
        <v>30</v>
      </c>
      <c r="G1489" t="s">
        <v>31</v>
      </c>
      <c r="H1489" t="s">
        <v>30</v>
      </c>
      <c r="I1489" t="s">
        <v>31</v>
      </c>
      <c r="J1489" t="s">
        <v>31</v>
      </c>
      <c r="K1489" t="s">
        <v>35</v>
      </c>
      <c r="L1489" t="s">
        <v>212</v>
      </c>
      <c r="O1489" t="s">
        <v>46</v>
      </c>
      <c r="P1489">
        <v>6.55</v>
      </c>
      <c r="Q1489">
        <v>6.5397889672834904</v>
      </c>
      <c r="R1489">
        <v>6.5540329685843997</v>
      </c>
      <c r="S1489">
        <v>6.5356876163185804</v>
      </c>
      <c r="T1489">
        <v>6.5581456556030702</v>
      </c>
      <c r="U1489">
        <v>3033529</v>
      </c>
      <c r="V1489">
        <v>46335291</v>
      </c>
      <c r="Y1489" t="s">
        <v>42</v>
      </c>
      <c r="Z1489" t="s">
        <v>39</v>
      </c>
      <c r="AA1489">
        <v>20150000</v>
      </c>
      <c r="AD1489" t="s">
        <v>40</v>
      </c>
    </row>
    <row r="1490" spans="1:30">
      <c r="A1490">
        <f t="shared" si="69"/>
        <v>20150000</v>
      </c>
      <c r="B1490" t="str">
        <f t="shared" si="70"/>
        <v>England241Persons17+ yrs</v>
      </c>
      <c r="C1490" t="str">
        <f t="shared" si="71"/>
        <v>EnglandDiabetes: QOF prevalence (17+ yrs)2015/16Persons17+ yrs</v>
      </c>
      <c r="D1490">
        <v>241</v>
      </c>
      <c r="E1490" t="s">
        <v>211</v>
      </c>
      <c r="F1490" t="s">
        <v>30</v>
      </c>
      <c r="G1490" t="s">
        <v>31</v>
      </c>
      <c r="H1490" t="s">
        <v>30</v>
      </c>
      <c r="I1490" t="s">
        <v>31</v>
      </c>
      <c r="J1490" t="s">
        <v>31</v>
      </c>
      <c r="K1490" t="s">
        <v>35</v>
      </c>
      <c r="L1490" t="s">
        <v>212</v>
      </c>
      <c r="O1490" t="s">
        <v>46</v>
      </c>
      <c r="P1490">
        <v>6.55</v>
      </c>
      <c r="Q1490">
        <v>6.5397889672834904</v>
      </c>
      <c r="R1490">
        <v>6.5540329685843997</v>
      </c>
      <c r="S1490">
        <v>6.5356876163185804</v>
      </c>
      <c r="T1490">
        <v>6.5581456556030702</v>
      </c>
      <c r="U1490">
        <v>3033529</v>
      </c>
      <c r="V1490">
        <v>46335291</v>
      </c>
      <c r="Y1490" t="s">
        <v>39</v>
      </c>
      <c r="Z1490" t="s">
        <v>39</v>
      </c>
      <c r="AA1490">
        <v>20150000</v>
      </c>
      <c r="AD1490" t="s">
        <v>40</v>
      </c>
    </row>
    <row r="1491" spans="1:30">
      <c r="A1491">
        <f t="shared" si="69"/>
        <v>20160000</v>
      </c>
      <c r="B1491" t="str">
        <f t="shared" si="70"/>
        <v>England241Persons17+ yrs</v>
      </c>
      <c r="C1491" t="str">
        <f t="shared" si="71"/>
        <v>EnglandDiabetes: QOF prevalence (17+ yrs)2016/17Persons17+ yrs</v>
      </c>
      <c r="D1491">
        <v>241</v>
      </c>
      <c r="E1491" t="s">
        <v>211</v>
      </c>
      <c r="F1491" t="s">
        <v>30</v>
      </c>
      <c r="G1491" t="s">
        <v>31</v>
      </c>
      <c r="H1491" t="s">
        <v>30</v>
      </c>
      <c r="I1491" t="s">
        <v>31</v>
      </c>
      <c r="J1491" t="s">
        <v>31</v>
      </c>
      <c r="K1491" t="s">
        <v>35</v>
      </c>
      <c r="L1491" t="s">
        <v>212</v>
      </c>
      <c r="O1491" t="s">
        <v>47</v>
      </c>
      <c r="P1491">
        <v>6.67</v>
      </c>
      <c r="Q1491">
        <v>6.6611223479456401</v>
      </c>
      <c r="R1491">
        <v>6.6754264832672501</v>
      </c>
      <c r="S1491">
        <v>6.6570036128954904</v>
      </c>
      <c r="T1491">
        <v>6.6795564278357498</v>
      </c>
      <c r="U1491">
        <v>3116399</v>
      </c>
      <c r="V1491">
        <v>46734733</v>
      </c>
      <c r="Y1491" t="s">
        <v>42</v>
      </c>
      <c r="Z1491" t="s">
        <v>39</v>
      </c>
      <c r="AA1491">
        <v>20160000</v>
      </c>
      <c r="AD1491" t="s">
        <v>40</v>
      </c>
    </row>
    <row r="1492" spans="1:30">
      <c r="A1492">
        <f t="shared" si="69"/>
        <v>20160000</v>
      </c>
      <c r="B1492" t="str">
        <f t="shared" si="70"/>
        <v>England241Persons17+ yrs</v>
      </c>
      <c r="C1492" t="str">
        <f t="shared" si="71"/>
        <v>EnglandDiabetes: QOF prevalence (17+ yrs)2016/17Persons17+ yrs</v>
      </c>
      <c r="D1492">
        <v>241</v>
      </c>
      <c r="E1492" t="s">
        <v>211</v>
      </c>
      <c r="F1492" t="s">
        <v>30</v>
      </c>
      <c r="G1492" t="s">
        <v>31</v>
      </c>
      <c r="H1492" t="s">
        <v>30</v>
      </c>
      <c r="I1492" t="s">
        <v>31</v>
      </c>
      <c r="J1492" t="s">
        <v>31</v>
      </c>
      <c r="K1492" t="s">
        <v>35</v>
      </c>
      <c r="L1492" t="s">
        <v>212</v>
      </c>
      <c r="O1492" t="s">
        <v>47</v>
      </c>
      <c r="P1492">
        <v>6.67</v>
      </c>
      <c r="Q1492">
        <v>6.6611223479456401</v>
      </c>
      <c r="R1492">
        <v>6.6754264832672501</v>
      </c>
      <c r="S1492">
        <v>6.6570036128954904</v>
      </c>
      <c r="T1492">
        <v>6.6795564278357498</v>
      </c>
      <c r="U1492">
        <v>3116399</v>
      </c>
      <c r="V1492">
        <v>46734733</v>
      </c>
      <c r="Y1492" t="s">
        <v>39</v>
      </c>
      <c r="Z1492" t="s">
        <v>39</v>
      </c>
      <c r="AA1492">
        <v>20160000</v>
      </c>
      <c r="AD1492" t="s">
        <v>40</v>
      </c>
    </row>
    <row r="1493" spans="1:30">
      <c r="A1493">
        <f t="shared" si="69"/>
        <v>20170000</v>
      </c>
      <c r="B1493" t="str">
        <f t="shared" si="70"/>
        <v>England241Persons17+ yrs</v>
      </c>
      <c r="C1493" t="str">
        <f t="shared" si="71"/>
        <v>EnglandDiabetes: QOF prevalence (17+ yrs)2017/18Persons17+ yrs</v>
      </c>
      <c r="D1493">
        <v>241</v>
      </c>
      <c r="E1493" t="s">
        <v>211</v>
      </c>
      <c r="F1493" t="s">
        <v>30</v>
      </c>
      <c r="G1493" t="s">
        <v>31</v>
      </c>
      <c r="H1493" t="s">
        <v>30</v>
      </c>
      <c r="I1493" t="s">
        <v>31</v>
      </c>
      <c r="J1493" t="s">
        <v>31</v>
      </c>
      <c r="K1493" t="s">
        <v>35</v>
      </c>
      <c r="L1493" t="s">
        <v>212</v>
      </c>
      <c r="O1493" t="s">
        <v>48</v>
      </c>
      <c r="P1493">
        <v>6.79</v>
      </c>
      <c r="Q1493">
        <v>6.7841026623288796</v>
      </c>
      <c r="R1493">
        <v>6.7984772782972298</v>
      </c>
      <c r="S1493">
        <v>6.7799626305533396</v>
      </c>
      <c r="T1493">
        <v>6.8026284117709102</v>
      </c>
      <c r="U1493">
        <v>3196124</v>
      </c>
      <c r="V1493">
        <v>47062123</v>
      </c>
      <c r="Y1493" t="s">
        <v>39</v>
      </c>
      <c r="Z1493" t="s">
        <v>39</v>
      </c>
      <c r="AA1493">
        <v>20170000</v>
      </c>
      <c r="AD1493" t="s">
        <v>40</v>
      </c>
    </row>
    <row r="1494" spans="1:30">
      <c r="A1494">
        <f t="shared" si="69"/>
        <v>20170000</v>
      </c>
      <c r="B1494" t="str">
        <f t="shared" si="70"/>
        <v>England241Persons17+ yrs</v>
      </c>
      <c r="C1494" t="str">
        <f t="shared" si="71"/>
        <v>EnglandDiabetes: QOF prevalence (17+ yrs)2017/18Persons17+ yrs</v>
      </c>
      <c r="D1494">
        <v>241</v>
      </c>
      <c r="E1494" t="s">
        <v>211</v>
      </c>
      <c r="F1494" t="s">
        <v>30</v>
      </c>
      <c r="G1494" t="s">
        <v>31</v>
      </c>
      <c r="H1494" t="s">
        <v>30</v>
      </c>
      <c r="I1494" t="s">
        <v>31</v>
      </c>
      <c r="J1494" t="s">
        <v>31</v>
      </c>
      <c r="K1494" t="s">
        <v>35</v>
      </c>
      <c r="L1494" t="s">
        <v>212</v>
      </c>
      <c r="O1494" t="s">
        <v>48</v>
      </c>
      <c r="P1494">
        <v>6.79</v>
      </c>
      <c r="Q1494">
        <v>6.7841026623288796</v>
      </c>
      <c r="R1494">
        <v>6.7984772782972298</v>
      </c>
      <c r="S1494">
        <v>6.7799626305533396</v>
      </c>
      <c r="T1494">
        <v>6.8026284117709102</v>
      </c>
      <c r="U1494">
        <v>3196124</v>
      </c>
      <c r="V1494">
        <v>47062123</v>
      </c>
      <c r="Y1494" t="s">
        <v>42</v>
      </c>
      <c r="Z1494" t="s">
        <v>39</v>
      </c>
      <c r="AA1494">
        <v>20170000</v>
      </c>
      <c r="AD1494" t="s">
        <v>40</v>
      </c>
    </row>
    <row r="1495" spans="1:30">
      <c r="A1495">
        <f t="shared" si="69"/>
        <v>20180000</v>
      </c>
      <c r="B1495" t="str">
        <f t="shared" si="70"/>
        <v>England241Persons17+ yrs</v>
      </c>
      <c r="C1495" t="str">
        <f t="shared" si="71"/>
        <v>EnglandDiabetes: QOF prevalence (17+ yrs)2018/19Persons17+ yrs</v>
      </c>
      <c r="D1495">
        <v>241</v>
      </c>
      <c r="E1495" t="s">
        <v>211</v>
      </c>
      <c r="F1495" t="s">
        <v>30</v>
      </c>
      <c r="G1495" t="s">
        <v>31</v>
      </c>
      <c r="H1495" t="s">
        <v>30</v>
      </c>
      <c r="I1495" t="s">
        <v>31</v>
      </c>
      <c r="J1495" t="s">
        <v>31</v>
      </c>
      <c r="K1495" t="s">
        <v>35</v>
      </c>
      <c r="L1495" t="s">
        <v>212</v>
      </c>
      <c r="O1495" t="s">
        <v>50</v>
      </c>
      <c r="P1495">
        <v>6.93</v>
      </c>
      <c r="Q1495">
        <v>6.9243990904120496</v>
      </c>
      <c r="R1495">
        <v>6.9387853183059596</v>
      </c>
      <c r="S1495">
        <v>6.9202561428460196</v>
      </c>
      <c r="T1495">
        <v>6.9429391431010403</v>
      </c>
      <c r="U1495">
        <v>3319266</v>
      </c>
      <c r="V1495">
        <v>47886072</v>
      </c>
      <c r="Y1495" t="s">
        <v>42</v>
      </c>
      <c r="Z1495" t="s">
        <v>39</v>
      </c>
      <c r="AA1495">
        <v>20180000</v>
      </c>
      <c r="AD1495" t="s">
        <v>40</v>
      </c>
    </row>
    <row r="1496" spans="1:30">
      <c r="A1496">
        <f t="shared" si="69"/>
        <v>20180000</v>
      </c>
      <c r="B1496" t="str">
        <f t="shared" si="70"/>
        <v>England241Persons17+ yrs</v>
      </c>
      <c r="C1496" t="str">
        <f t="shared" si="71"/>
        <v>EnglandDiabetes: QOF prevalence (17+ yrs)2018/19Persons17+ yrs</v>
      </c>
      <c r="D1496">
        <v>241</v>
      </c>
      <c r="E1496" t="s">
        <v>211</v>
      </c>
      <c r="F1496" t="s">
        <v>30</v>
      </c>
      <c r="G1496" t="s">
        <v>31</v>
      </c>
      <c r="H1496" t="s">
        <v>30</v>
      </c>
      <c r="I1496" t="s">
        <v>31</v>
      </c>
      <c r="J1496" t="s">
        <v>31</v>
      </c>
      <c r="K1496" t="s">
        <v>35</v>
      </c>
      <c r="L1496" t="s">
        <v>212</v>
      </c>
      <c r="O1496" t="s">
        <v>50</v>
      </c>
      <c r="P1496">
        <v>6.93</v>
      </c>
      <c r="Q1496">
        <v>6.9243990904120496</v>
      </c>
      <c r="R1496">
        <v>6.9387853183059596</v>
      </c>
      <c r="S1496">
        <v>6.9202561428460196</v>
      </c>
      <c r="T1496">
        <v>6.9429391431010403</v>
      </c>
      <c r="U1496">
        <v>3319266</v>
      </c>
      <c r="V1496">
        <v>47886072</v>
      </c>
      <c r="Y1496" t="s">
        <v>39</v>
      </c>
      <c r="Z1496" t="s">
        <v>39</v>
      </c>
      <c r="AA1496">
        <v>20180000</v>
      </c>
      <c r="AD1496" t="s">
        <v>40</v>
      </c>
    </row>
    <row r="1497" spans="1:30">
      <c r="A1497">
        <f t="shared" si="69"/>
        <v>20190000</v>
      </c>
      <c r="B1497" t="str">
        <f t="shared" si="70"/>
        <v>England241Persons17+ yrs</v>
      </c>
      <c r="C1497" t="str">
        <f t="shared" si="71"/>
        <v>EnglandDiabetes: QOF prevalence (17+ yrs)2019/20Persons17+ yrs</v>
      </c>
      <c r="D1497">
        <v>241</v>
      </c>
      <c r="E1497" t="s">
        <v>211</v>
      </c>
      <c r="F1497" t="s">
        <v>30</v>
      </c>
      <c r="G1497" t="s">
        <v>31</v>
      </c>
      <c r="H1497" t="s">
        <v>30</v>
      </c>
      <c r="I1497" t="s">
        <v>31</v>
      </c>
      <c r="J1497" t="s">
        <v>31</v>
      </c>
      <c r="K1497" t="s">
        <v>35</v>
      </c>
      <c r="L1497" t="s">
        <v>212</v>
      </c>
      <c r="O1497" t="s">
        <v>51</v>
      </c>
      <c r="P1497">
        <v>7.08</v>
      </c>
      <c r="Q1497">
        <v>7.0754130005120803</v>
      </c>
      <c r="R1497">
        <v>7.0898091284985698</v>
      </c>
      <c r="S1497">
        <v>7.0712663424443596</v>
      </c>
      <c r="T1497">
        <v>7.0939664282579296</v>
      </c>
      <c r="U1497">
        <v>3455176</v>
      </c>
      <c r="V1497">
        <v>48783947</v>
      </c>
      <c r="Y1497" t="s">
        <v>42</v>
      </c>
      <c r="Z1497" t="s">
        <v>39</v>
      </c>
      <c r="AA1497">
        <v>20190000</v>
      </c>
      <c r="AD1497" t="s">
        <v>40</v>
      </c>
    </row>
    <row r="1498" spans="1:30">
      <c r="A1498">
        <f t="shared" si="69"/>
        <v>20190000</v>
      </c>
      <c r="B1498" t="str">
        <f t="shared" si="70"/>
        <v>England241Persons17+ yrs</v>
      </c>
      <c r="C1498" t="str">
        <f t="shared" si="71"/>
        <v>EnglandDiabetes: QOF prevalence (17+ yrs)2019/20Persons17+ yrs</v>
      </c>
      <c r="D1498">
        <v>241</v>
      </c>
      <c r="E1498" t="s">
        <v>211</v>
      </c>
      <c r="F1498" t="s">
        <v>30</v>
      </c>
      <c r="G1498" t="s">
        <v>31</v>
      </c>
      <c r="H1498" t="s">
        <v>30</v>
      </c>
      <c r="I1498" t="s">
        <v>31</v>
      </c>
      <c r="J1498" t="s">
        <v>31</v>
      </c>
      <c r="K1498" t="s">
        <v>35</v>
      </c>
      <c r="L1498" t="s">
        <v>212</v>
      </c>
      <c r="O1498" t="s">
        <v>51</v>
      </c>
      <c r="P1498">
        <v>7.08</v>
      </c>
      <c r="Q1498">
        <v>7.0754130005120803</v>
      </c>
      <c r="R1498">
        <v>7.0898091284985698</v>
      </c>
      <c r="S1498">
        <v>7.0712663424443596</v>
      </c>
      <c r="T1498">
        <v>7.0939664282579296</v>
      </c>
      <c r="U1498">
        <v>3455176</v>
      </c>
      <c r="V1498">
        <v>48783947</v>
      </c>
      <c r="Y1498" t="s">
        <v>39</v>
      </c>
      <c r="Z1498" t="s">
        <v>39</v>
      </c>
      <c r="AA1498">
        <v>20190000</v>
      </c>
      <c r="AD1498" t="s">
        <v>40</v>
      </c>
    </row>
    <row r="1499" spans="1:30">
      <c r="A1499">
        <f t="shared" si="69"/>
        <v>20200000</v>
      </c>
      <c r="B1499" t="str">
        <f t="shared" si="70"/>
        <v>England241Persons17+ yrs</v>
      </c>
      <c r="C1499" t="str">
        <f t="shared" si="71"/>
        <v>EnglandDiabetes: QOF prevalence (17+ yrs)2020/21Persons17+ yrs</v>
      </c>
      <c r="D1499">
        <v>241</v>
      </c>
      <c r="E1499" t="s">
        <v>211</v>
      </c>
      <c r="F1499" t="s">
        <v>30</v>
      </c>
      <c r="G1499" t="s">
        <v>31</v>
      </c>
      <c r="H1499" t="s">
        <v>30</v>
      </c>
      <c r="I1499" t="s">
        <v>31</v>
      </c>
      <c r="J1499" t="s">
        <v>31</v>
      </c>
      <c r="K1499" t="s">
        <v>35</v>
      </c>
      <c r="L1499" t="s">
        <v>212</v>
      </c>
      <c r="O1499" t="s">
        <v>52</v>
      </c>
      <c r="P1499">
        <v>7.11</v>
      </c>
      <c r="Q1499">
        <v>7.1013422391768701</v>
      </c>
      <c r="R1499">
        <v>7.1157125055116701</v>
      </c>
      <c r="S1499">
        <v>7.0972027614814897</v>
      </c>
      <c r="T1499">
        <v>7.1198625455848497</v>
      </c>
      <c r="U1499">
        <v>3491868</v>
      </c>
      <c r="V1499">
        <v>49122259</v>
      </c>
      <c r="Y1499" t="s">
        <v>39</v>
      </c>
      <c r="Z1499" t="s">
        <v>39</v>
      </c>
      <c r="AA1499">
        <v>20200000</v>
      </c>
      <c r="AD1499" t="s">
        <v>40</v>
      </c>
    </row>
    <row r="1500" spans="1:30">
      <c r="A1500">
        <f t="shared" si="69"/>
        <v>20200000</v>
      </c>
      <c r="B1500" t="str">
        <f t="shared" si="70"/>
        <v>England241Persons17+ yrs</v>
      </c>
      <c r="C1500" t="str">
        <f t="shared" si="71"/>
        <v>EnglandDiabetes: QOF prevalence (17+ yrs)2020/21Persons17+ yrs</v>
      </c>
      <c r="D1500">
        <v>241</v>
      </c>
      <c r="E1500" t="s">
        <v>211</v>
      </c>
      <c r="F1500" t="s">
        <v>30</v>
      </c>
      <c r="G1500" t="s">
        <v>31</v>
      </c>
      <c r="H1500" t="s">
        <v>30</v>
      </c>
      <c r="I1500" t="s">
        <v>31</v>
      </c>
      <c r="J1500" t="s">
        <v>31</v>
      </c>
      <c r="K1500" t="s">
        <v>35</v>
      </c>
      <c r="L1500" t="s">
        <v>212</v>
      </c>
      <c r="O1500" t="s">
        <v>52</v>
      </c>
      <c r="P1500">
        <v>7.11</v>
      </c>
      <c r="Q1500">
        <v>7.1013422391768701</v>
      </c>
      <c r="R1500">
        <v>7.1157125055116701</v>
      </c>
      <c r="S1500">
        <v>7.0972027614814897</v>
      </c>
      <c r="T1500">
        <v>7.1198625455848497</v>
      </c>
      <c r="U1500">
        <v>3491868</v>
      </c>
      <c r="V1500">
        <v>49122259</v>
      </c>
      <c r="Y1500" t="s">
        <v>42</v>
      </c>
      <c r="Z1500" t="s">
        <v>39</v>
      </c>
      <c r="AA1500">
        <v>20200000</v>
      </c>
      <c r="AD1500" t="s">
        <v>40</v>
      </c>
    </row>
    <row r="1501" spans="1:30">
      <c r="A1501">
        <f t="shared" si="69"/>
        <v>20210000</v>
      </c>
      <c r="B1501" t="str">
        <f t="shared" si="70"/>
        <v>England241Persons17+ yrs</v>
      </c>
      <c r="C1501" t="str">
        <f t="shared" si="71"/>
        <v>EnglandDiabetes: QOF prevalence (17+ yrs)2021/22Persons17+ yrs</v>
      </c>
      <c r="D1501">
        <v>241</v>
      </c>
      <c r="E1501" t="s">
        <v>211</v>
      </c>
      <c r="F1501" t="s">
        <v>30</v>
      </c>
      <c r="G1501" t="s">
        <v>31</v>
      </c>
      <c r="H1501" t="s">
        <v>30</v>
      </c>
      <c r="I1501" t="s">
        <v>31</v>
      </c>
      <c r="J1501" t="s">
        <v>31</v>
      </c>
      <c r="K1501" t="s">
        <v>35</v>
      </c>
      <c r="L1501" t="s">
        <v>212</v>
      </c>
      <c r="O1501" t="s">
        <v>53</v>
      </c>
      <c r="P1501">
        <v>7.26</v>
      </c>
      <c r="Q1501">
        <v>7.2498846783063398</v>
      </c>
      <c r="R1501">
        <v>7.2642711136989799</v>
      </c>
      <c r="S1501">
        <v>7.2457412696286401</v>
      </c>
      <c r="T1501">
        <v>7.2684248743652402</v>
      </c>
      <c r="U1501">
        <v>3625401</v>
      </c>
      <c r="V1501">
        <v>49956777</v>
      </c>
      <c r="Y1501" t="s">
        <v>42</v>
      </c>
      <c r="Z1501" t="s">
        <v>39</v>
      </c>
      <c r="AA1501">
        <v>20210000</v>
      </c>
      <c r="AD1501" t="s">
        <v>40</v>
      </c>
    </row>
    <row r="1502" spans="1:30">
      <c r="A1502">
        <f t="shared" si="69"/>
        <v>20210000</v>
      </c>
      <c r="B1502" t="str">
        <f t="shared" si="70"/>
        <v>England241Persons17+ yrs</v>
      </c>
      <c r="C1502" t="str">
        <f t="shared" si="71"/>
        <v>EnglandDiabetes: QOF prevalence (17+ yrs)2021/22Persons17+ yrs</v>
      </c>
      <c r="D1502">
        <v>241</v>
      </c>
      <c r="E1502" t="s">
        <v>211</v>
      </c>
      <c r="F1502" t="s">
        <v>30</v>
      </c>
      <c r="G1502" t="s">
        <v>31</v>
      </c>
      <c r="H1502" t="s">
        <v>30</v>
      </c>
      <c r="I1502" t="s">
        <v>31</v>
      </c>
      <c r="J1502" t="s">
        <v>31</v>
      </c>
      <c r="K1502" t="s">
        <v>35</v>
      </c>
      <c r="L1502" t="s">
        <v>212</v>
      </c>
      <c r="O1502" t="s">
        <v>53</v>
      </c>
      <c r="P1502">
        <v>7.26</v>
      </c>
      <c r="Q1502">
        <v>7.2498846783063398</v>
      </c>
      <c r="R1502">
        <v>7.2642711136989799</v>
      </c>
      <c r="S1502">
        <v>7.2457412696286401</v>
      </c>
      <c r="T1502">
        <v>7.2684248743652402</v>
      </c>
      <c r="U1502">
        <v>3625401</v>
      </c>
      <c r="V1502">
        <v>49956777</v>
      </c>
      <c r="Y1502" t="s">
        <v>39</v>
      </c>
      <c r="Z1502" t="s">
        <v>39</v>
      </c>
      <c r="AA1502">
        <v>20210000</v>
      </c>
      <c r="AD1502" t="s">
        <v>40</v>
      </c>
    </row>
    <row r="1503" spans="1:30">
      <c r="A1503">
        <f t="shared" si="69"/>
        <v>20220000</v>
      </c>
      <c r="B1503" t="str">
        <f t="shared" si="70"/>
        <v>England241Persons17+ yrs</v>
      </c>
      <c r="C1503" t="str">
        <f t="shared" si="71"/>
        <v>EnglandDiabetes: QOF prevalence (17+ yrs)2022/23Persons17+ yrs</v>
      </c>
      <c r="D1503">
        <v>241</v>
      </c>
      <c r="E1503" t="s">
        <v>211</v>
      </c>
      <c r="F1503" t="s">
        <v>30</v>
      </c>
      <c r="G1503" t="s">
        <v>31</v>
      </c>
      <c r="H1503" t="s">
        <v>30</v>
      </c>
      <c r="I1503" t="s">
        <v>31</v>
      </c>
      <c r="J1503" t="s">
        <v>31</v>
      </c>
      <c r="K1503" t="s">
        <v>35</v>
      </c>
      <c r="L1503" t="s">
        <v>212</v>
      </c>
      <c r="O1503" t="s">
        <v>54</v>
      </c>
      <c r="P1503">
        <v>7.45</v>
      </c>
      <c r="Q1503">
        <v>7.4456151338352896</v>
      </c>
      <c r="R1503">
        <v>7.4600793498820597</v>
      </c>
      <c r="S1503">
        <v>7.4414493670288699</v>
      </c>
      <c r="T1503">
        <v>7.4642552830440101</v>
      </c>
      <c r="U1503">
        <v>3774801</v>
      </c>
      <c r="V1503">
        <v>50649129</v>
      </c>
      <c r="X1503" t="s">
        <v>198</v>
      </c>
      <c r="Y1503" t="s">
        <v>39</v>
      </c>
      <c r="Z1503" t="s">
        <v>39</v>
      </c>
      <c r="AA1503">
        <v>20220000</v>
      </c>
      <c r="AD1503" t="s">
        <v>40</v>
      </c>
    </row>
    <row r="1504" spans="1:30">
      <c r="A1504">
        <f t="shared" si="69"/>
        <v>20220000</v>
      </c>
      <c r="B1504" t="str">
        <f t="shared" si="70"/>
        <v>England241Persons17+ yrs</v>
      </c>
      <c r="C1504" t="str">
        <f t="shared" si="71"/>
        <v>EnglandDiabetes: QOF prevalence (17+ yrs)2022/23Persons17+ yrs</v>
      </c>
      <c r="D1504">
        <v>241</v>
      </c>
      <c r="E1504" t="s">
        <v>211</v>
      </c>
      <c r="F1504" t="s">
        <v>30</v>
      </c>
      <c r="G1504" t="s">
        <v>31</v>
      </c>
      <c r="H1504" t="s">
        <v>30</v>
      </c>
      <c r="I1504" t="s">
        <v>31</v>
      </c>
      <c r="J1504" t="s">
        <v>31</v>
      </c>
      <c r="K1504" t="s">
        <v>35</v>
      </c>
      <c r="L1504" t="s">
        <v>212</v>
      </c>
      <c r="O1504" t="s">
        <v>54</v>
      </c>
      <c r="P1504">
        <v>7.45</v>
      </c>
      <c r="Q1504">
        <v>7.4456151338352896</v>
      </c>
      <c r="R1504">
        <v>7.4600793498820597</v>
      </c>
      <c r="S1504">
        <v>7.4414493670288699</v>
      </c>
      <c r="T1504">
        <v>7.4642552830440101</v>
      </c>
      <c r="U1504">
        <v>3774801</v>
      </c>
      <c r="V1504">
        <v>50649129</v>
      </c>
      <c r="X1504" t="s">
        <v>198</v>
      </c>
      <c r="Y1504" t="s">
        <v>42</v>
      </c>
      <c r="Z1504" t="s">
        <v>39</v>
      </c>
      <c r="AA1504">
        <v>20220000</v>
      </c>
      <c r="AD1504" t="s">
        <v>40</v>
      </c>
    </row>
    <row r="1505" spans="1:30">
      <c r="A1505">
        <f t="shared" si="69"/>
        <v>20120000</v>
      </c>
      <c r="B1505" t="str">
        <f t="shared" si="70"/>
        <v>London241Persons17+ yrs</v>
      </c>
      <c r="C1505" t="str">
        <f t="shared" si="71"/>
        <v>LondonDiabetes: QOF prevalence (17+ yrs)2012/13Persons17+ yrs</v>
      </c>
      <c r="D1505">
        <v>241</v>
      </c>
      <c r="E1505" t="s">
        <v>211</v>
      </c>
      <c r="F1505" t="s">
        <v>30</v>
      </c>
      <c r="G1505" t="s">
        <v>31</v>
      </c>
      <c r="H1505" t="s">
        <v>56</v>
      </c>
      <c r="I1505" t="s">
        <v>57</v>
      </c>
      <c r="J1505" t="s">
        <v>58</v>
      </c>
      <c r="K1505" t="s">
        <v>35</v>
      </c>
      <c r="L1505" t="s">
        <v>212</v>
      </c>
      <c r="O1505" t="s">
        <v>43</v>
      </c>
      <c r="P1505">
        <v>5.82</v>
      </c>
      <c r="Q1505">
        <v>5.8024525930083604</v>
      </c>
      <c r="R1505">
        <v>5.8366563660809501</v>
      </c>
      <c r="S1505">
        <v>5.7926218831554896</v>
      </c>
      <c r="T1505">
        <v>5.8465612321943903</v>
      </c>
      <c r="U1505">
        <v>418722</v>
      </c>
      <c r="V1505">
        <v>7195108.7994106002</v>
      </c>
      <c r="W1505" t="s">
        <v>213</v>
      </c>
      <c r="Y1505" t="s">
        <v>169</v>
      </c>
      <c r="Z1505" t="s">
        <v>39</v>
      </c>
      <c r="AA1505">
        <v>20120000</v>
      </c>
      <c r="AD1505" t="s">
        <v>40</v>
      </c>
    </row>
    <row r="1506" spans="1:30">
      <c r="A1506">
        <f t="shared" si="69"/>
        <v>20130000</v>
      </c>
      <c r="B1506" t="str">
        <f t="shared" si="70"/>
        <v>London241Persons17+ yrs</v>
      </c>
      <c r="C1506" t="str">
        <f t="shared" si="71"/>
        <v>LondonDiabetes: QOF prevalence (17+ yrs)2013/14Persons17+ yrs</v>
      </c>
      <c r="D1506">
        <v>241</v>
      </c>
      <c r="E1506" t="s">
        <v>211</v>
      </c>
      <c r="F1506" t="s">
        <v>30</v>
      </c>
      <c r="G1506" t="s">
        <v>31</v>
      </c>
      <c r="H1506" t="s">
        <v>56</v>
      </c>
      <c r="I1506" t="s">
        <v>57</v>
      </c>
      <c r="J1506" t="s">
        <v>58</v>
      </c>
      <c r="K1506" t="s">
        <v>35</v>
      </c>
      <c r="L1506" t="s">
        <v>212</v>
      </c>
      <c r="O1506" t="s">
        <v>44</v>
      </c>
      <c r="P1506">
        <v>6</v>
      </c>
      <c r="Q1506">
        <v>5.9793436789184202</v>
      </c>
      <c r="R1506">
        <v>6.0139641132320696</v>
      </c>
      <c r="S1506">
        <v>5.9693890475071303</v>
      </c>
      <c r="T1506">
        <v>6.0239923533446502</v>
      </c>
      <c r="U1506">
        <v>433027</v>
      </c>
      <c r="V1506">
        <v>7221164.9554166002</v>
      </c>
      <c r="Y1506" t="s">
        <v>169</v>
      </c>
      <c r="Z1506" t="s">
        <v>39</v>
      </c>
      <c r="AA1506">
        <v>20130000</v>
      </c>
      <c r="AD1506" t="s">
        <v>40</v>
      </c>
    </row>
    <row r="1507" spans="1:30">
      <c r="A1507">
        <f t="shared" si="69"/>
        <v>20140000</v>
      </c>
      <c r="B1507" t="str">
        <f t="shared" si="70"/>
        <v>London241Persons17+ yrs</v>
      </c>
      <c r="C1507" t="str">
        <f t="shared" si="71"/>
        <v>LondonDiabetes: QOF prevalence (17+ yrs)2014/15Persons17+ yrs</v>
      </c>
      <c r="D1507">
        <v>241</v>
      </c>
      <c r="E1507" t="s">
        <v>211</v>
      </c>
      <c r="F1507" t="s">
        <v>30</v>
      </c>
      <c r="G1507" t="s">
        <v>31</v>
      </c>
      <c r="H1507" t="s">
        <v>56</v>
      </c>
      <c r="I1507" t="s">
        <v>57</v>
      </c>
      <c r="J1507" t="s">
        <v>58</v>
      </c>
      <c r="K1507" t="s">
        <v>35</v>
      </c>
      <c r="L1507" t="s">
        <v>212</v>
      </c>
      <c r="O1507" t="s">
        <v>45</v>
      </c>
      <c r="P1507">
        <v>6.14</v>
      </c>
      <c r="Q1507">
        <v>6.1239574120110296</v>
      </c>
      <c r="R1507">
        <v>6.1586090055187404</v>
      </c>
      <c r="S1507">
        <v>6.1140018710246897</v>
      </c>
      <c r="T1507">
        <v>6.1686363834551701</v>
      </c>
      <c r="U1507">
        <v>452997</v>
      </c>
      <c r="V1507">
        <v>7376280.3096038997</v>
      </c>
      <c r="Y1507" t="s">
        <v>169</v>
      </c>
      <c r="Z1507" t="s">
        <v>39</v>
      </c>
      <c r="AA1507">
        <v>20140000</v>
      </c>
      <c r="AD1507" t="s">
        <v>40</v>
      </c>
    </row>
    <row r="1508" spans="1:30">
      <c r="A1508">
        <f t="shared" si="69"/>
        <v>20150000</v>
      </c>
      <c r="B1508" t="str">
        <f t="shared" si="70"/>
        <v>London241Persons17+ yrs</v>
      </c>
      <c r="C1508" t="str">
        <f t="shared" si="71"/>
        <v>LondonDiabetes: QOF prevalence (17+ yrs)2015/16Persons17+ yrs</v>
      </c>
      <c r="D1508">
        <v>241</v>
      </c>
      <c r="E1508" t="s">
        <v>211</v>
      </c>
      <c r="F1508" t="s">
        <v>30</v>
      </c>
      <c r="G1508" t="s">
        <v>31</v>
      </c>
      <c r="H1508" t="s">
        <v>56</v>
      </c>
      <c r="I1508" t="s">
        <v>57</v>
      </c>
      <c r="J1508" t="s">
        <v>58</v>
      </c>
      <c r="K1508" t="s">
        <v>35</v>
      </c>
      <c r="L1508" t="s">
        <v>212</v>
      </c>
      <c r="O1508" t="s">
        <v>46</v>
      </c>
      <c r="P1508">
        <v>6.32</v>
      </c>
      <c r="Q1508">
        <v>6.3055521206791303</v>
      </c>
      <c r="R1508">
        <v>6.3403456331022703</v>
      </c>
      <c r="S1508">
        <v>6.2955511906680304</v>
      </c>
      <c r="T1508">
        <v>6.3504168177693296</v>
      </c>
      <c r="U1508">
        <v>475035</v>
      </c>
      <c r="V1508">
        <v>7512891</v>
      </c>
      <c r="Y1508" t="s">
        <v>169</v>
      </c>
      <c r="Z1508" t="s">
        <v>39</v>
      </c>
      <c r="AA1508">
        <v>20150000</v>
      </c>
      <c r="AD1508" t="s">
        <v>40</v>
      </c>
    </row>
    <row r="1509" spans="1:30">
      <c r="A1509">
        <f t="shared" si="69"/>
        <v>20160000</v>
      </c>
      <c r="B1509" t="str">
        <f t="shared" si="70"/>
        <v>London241Persons17+ yrs</v>
      </c>
      <c r="C1509" t="str">
        <f t="shared" si="71"/>
        <v>LondonDiabetes: QOF prevalence (17+ yrs)2016/17Persons17+ yrs</v>
      </c>
      <c r="D1509">
        <v>241</v>
      </c>
      <c r="E1509" t="s">
        <v>211</v>
      </c>
      <c r="F1509" t="s">
        <v>30</v>
      </c>
      <c r="G1509" t="s">
        <v>31</v>
      </c>
      <c r="H1509" t="s">
        <v>56</v>
      </c>
      <c r="I1509" t="s">
        <v>57</v>
      </c>
      <c r="J1509" t="s">
        <v>58</v>
      </c>
      <c r="K1509" t="s">
        <v>35</v>
      </c>
      <c r="L1509" t="s">
        <v>212</v>
      </c>
      <c r="O1509" t="s">
        <v>47</v>
      </c>
      <c r="P1509">
        <v>6.46</v>
      </c>
      <c r="Q1509">
        <v>6.4444041170051198</v>
      </c>
      <c r="R1509">
        <v>6.4792014746384599</v>
      </c>
      <c r="S1509">
        <v>6.4344022598007298</v>
      </c>
      <c r="T1509">
        <v>6.48927196541465</v>
      </c>
      <c r="U1509">
        <v>495441</v>
      </c>
      <c r="V1509">
        <v>7667245</v>
      </c>
      <c r="Y1509" t="s">
        <v>169</v>
      </c>
      <c r="Z1509" t="s">
        <v>39</v>
      </c>
      <c r="AA1509">
        <v>20160000</v>
      </c>
      <c r="AD1509" t="s">
        <v>40</v>
      </c>
    </row>
    <row r="1510" spans="1:30">
      <c r="A1510">
        <f t="shared" si="69"/>
        <v>20170000</v>
      </c>
      <c r="B1510" t="str">
        <f t="shared" si="70"/>
        <v>London241Persons17+ yrs</v>
      </c>
      <c r="C1510" t="str">
        <f t="shared" si="71"/>
        <v>LondonDiabetes: QOF prevalence (17+ yrs)2017/18Persons17+ yrs</v>
      </c>
      <c r="D1510">
        <v>241</v>
      </c>
      <c r="E1510" t="s">
        <v>211</v>
      </c>
      <c r="F1510" t="s">
        <v>30</v>
      </c>
      <c r="G1510" t="s">
        <v>31</v>
      </c>
      <c r="H1510" t="s">
        <v>56</v>
      </c>
      <c r="I1510" t="s">
        <v>57</v>
      </c>
      <c r="J1510" t="s">
        <v>58</v>
      </c>
      <c r="K1510" t="s">
        <v>35</v>
      </c>
      <c r="L1510" t="s">
        <v>212</v>
      </c>
      <c r="O1510" t="s">
        <v>48</v>
      </c>
      <c r="P1510">
        <v>6.51</v>
      </c>
      <c r="Q1510">
        <v>6.4976532040027601</v>
      </c>
      <c r="R1510">
        <v>6.5321737746400004</v>
      </c>
      <c r="S1510">
        <v>6.4877281216644498</v>
      </c>
      <c r="T1510">
        <v>6.5421658368711402</v>
      </c>
      <c r="U1510">
        <v>511256</v>
      </c>
      <c r="V1510">
        <v>7847491</v>
      </c>
      <c r="Y1510" t="s">
        <v>169</v>
      </c>
      <c r="Z1510" t="s">
        <v>39</v>
      </c>
      <c r="AA1510">
        <v>20170000</v>
      </c>
      <c r="AD1510" t="s">
        <v>40</v>
      </c>
    </row>
    <row r="1511" spans="1:30">
      <c r="A1511">
        <f t="shared" si="69"/>
        <v>20180000</v>
      </c>
      <c r="B1511" t="str">
        <f t="shared" si="70"/>
        <v>London241Persons17+ yrs</v>
      </c>
      <c r="C1511" t="str">
        <f t="shared" si="71"/>
        <v>LondonDiabetes: QOF prevalence (17+ yrs)2018/19Persons17+ yrs</v>
      </c>
      <c r="D1511">
        <v>241</v>
      </c>
      <c r="E1511" t="s">
        <v>211</v>
      </c>
      <c r="F1511" t="s">
        <v>30</v>
      </c>
      <c r="G1511" t="s">
        <v>31</v>
      </c>
      <c r="H1511" t="s">
        <v>56</v>
      </c>
      <c r="I1511" t="s">
        <v>57</v>
      </c>
      <c r="J1511" t="s">
        <v>58</v>
      </c>
      <c r="K1511" t="s">
        <v>35</v>
      </c>
      <c r="L1511" t="s">
        <v>212</v>
      </c>
      <c r="O1511" t="s">
        <v>50</v>
      </c>
      <c r="P1511">
        <v>6.63</v>
      </c>
      <c r="Q1511">
        <v>6.61565550554241</v>
      </c>
      <c r="R1511">
        <v>6.6499563297564599</v>
      </c>
      <c r="S1511">
        <v>6.6057922922375498</v>
      </c>
      <c r="T1511">
        <v>6.6598843940695502</v>
      </c>
      <c r="U1511">
        <v>536218</v>
      </c>
      <c r="V1511">
        <v>8084350</v>
      </c>
      <c r="Y1511" t="s">
        <v>169</v>
      </c>
      <c r="Z1511" t="s">
        <v>39</v>
      </c>
      <c r="AA1511">
        <v>20180000</v>
      </c>
      <c r="AD1511" t="s">
        <v>40</v>
      </c>
    </row>
    <row r="1512" spans="1:30">
      <c r="A1512">
        <f t="shared" si="69"/>
        <v>20190000</v>
      </c>
      <c r="B1512" t="str">
        <f t="shared" si="70"/>
        <v>London241Persons17+ yrs</v>
      </c>
      <c r="C1512" t="str">
        <f t="shared" si="71"/>
        <v>LondonDiabetes: QOF prevalence (17+ yrs)2019/20Persons17+ yrs</v>
      </c>
      <c r="D1512">
        <v>241</v>
      </c>
      <c r="E1512" t="s">
        <v>211</v>
      </c>
      <c r="F1512" t="s">
        <v>30</v>
      </c>
      <c r="G1512" t="s">
        <v>31</v>
      </c>
      <c r="H1512" t="s">
        <v>56</v>
      </c>
      <c r="I1512" t="s">
        <v>57</v>
      </c>
      <c r="J1512" t="s">
        <v>58</v>
      </c>
      <c r="K1512" t="s">
        <v>35</v>
      </c>
      <c r="L1512" t="s">
        <v>212</v>
      </c>
      <c r="O1512" t="s">
        <v>51</v>
      </c>
      <c r="P1512">
        <v>6.76</v>
      </c>
      <c r="Q1512">
        <v>6.7398900949244096</v>
      </c>
      <c r="R1512">
        <v>6.7740578596612</v>
      </c>
      <c r="S1512">
        <v>6.7300681089386902</v>
      </c>
      <c r="T1512">
        <v>6.7839429059757697</v>
      </c>
      <c r="U1512">
        <v>560249</v>
      </c>
      <c r="V1512">
        <v>8291437</v>
      </c>
      <c r="Y1512" t="s">
        <v>169</v>
      </c>
      <c r="Z1512" t="s">
        <v>39</v>
      </c>
      <c r="AA1512">
        <v>20190000</v>
      </c>
      <c r="AD1512" t="s">
        <v>40</v>
      </c>
    </row>
    <row r="1513" spans="1:30">
      <c r="A1513">
        <f t="shared" si="69"/>
        <v>20200000</v>
      </c>
      <c r="B1513" t="str">
        <f t="shared" si="70"/>
        <v>London241Persons17+ yrs</v>
      </c>
      <c r="C1513" t="str">
        <f t="shared" si="71"/>
        <v>LondonDiabetes: QOF prevalence (17+ yrs)2020/21Persons17+ yrs</v>
      </c>
      <c r="D1513">
        <v>241</v>
      </c>
      <c r="E1513" t="s">
        <v>211</v>
      </c>
      <c r="F1513" t="s">
        <v>30</v>
      </c>
      <c r="G1513" t="s">
        <v>31</v>
      </c>
      <c r="H1513" t="s">
        <v>56</v>
      </c>
      <c r="I1513" t="s">
        <v>57</v>
      </c>
      <c r="J1513" t="s">
        <v>58</v>
      </c>
      <c r="K1513" t="s">
        <v>35</v>
      </c>
      <c r="L1513" t="s">
        <v>212</v>
      </c>
      <c r="O1513" t="s">
        <v>52</v>
      </c>
      <c r="P1513">
        <v>6.7</v>
      </c>
      <c r="Q1513">
        <v>6.6844921368247396</v>
      </c>
      <c r="R1513">
        <v>6.7183252019291801</v>
      </c>
      <c r="S1513">
        <v>6.6747656551418499</v>
      </c>
      <c r="T1513">
        <v>6.7281140918278703</v>
      </c>
      <c r="U1513">
        <v>562129</v>
      </c>
      <c r="V1513">
        <v>8388240</v>
      </c>
      <c r="Y1513" t="s">
        <v>169</v>
      </c>
      <c r="Z1513" t="s">
        <v>39</v>
      </c>
      <c r="AA1513">
        <v>20200000</v>
      </c>
      <c r="AD1513" t="s">
        <v>40</v>
      </c>
    </row>
    <row r="1514" spans="1:30">
      <c r="A1514">
        <f t="shared" si="69"/>
        <v>20210000</v>
      </c>
      <c r="B1514" t="str">
        <f t="shared" si="70"/>
        <v>London241Persons17+ yrs</v>
      </c>
      <c r="C1514" t="str">
        <f t="shared" si="71"/>
        <v>LondonDiabetes: QOF prevalence (17+ yrs)2021/22Persons17+ yrs</v>
      </c>
      <c r="D1514">
        <v>241</v>
      </c>
      <c r="E1514" t="s">
        <v>211</v>
      </c>
      <c r="F1514" t="s">
        <v>30</v>
      </c>
      <c r="G1514" t="s">
        <v>31</v>
      </c>
      <c r="H1514" t="s">
        <v>56</v>
      </c>
      <c r="I1514" t="s">
        <v>57</v>
      </c>
      <c r="J1514" t="s">
        <v>58</v>
      </c>
      <c r="K1514" t="s">
        <v>35</v>
      </c>
      <c r="L1514" t="s">
        <v>212</v>
      </c>
      <c r="O1514" t="s">
        <v>53</v>
      </c>
      <c r="P1514">
        <v>6.75</v>
      </c>
      <c r="Q1514">
        <v>6.7351305104548498</v>
      </c>
      <c r="R1514">
        <v>6.7685208862895498</v>
      </c>
      <c r="S1514">
        <v>6.7255275041046101</v>
      </c>
      <c r="T1514">
        <v>6.7781841843795396</v>
      </c>
      <c r="U1514">
        <v>585595</v>
      </c>
      <c r="V1514">
        <v>8673154</v>
      </c>
      <c r="Y1514" t="s">
        <v>169</v>
      </c>
      <c r="Z1514" t="s">
        <v>39</v>
      </c>
      <c r="AA1514">
        <v>20210000</v>
      </c>
      <c r="AD1514" t="s">
        <v>40</v>
      </c>
    </row>
    <row r="1515" spans="1:30">
      <c r="A1515">
        <f t="shared" si="69"/>
        <v>20220000</v>
      </c>
      <c r="B1515" t="str">
        <f t="shared" si="70"/>
        <v>London241Persons17+ yrs</v>
      </c>
      <c r="C1515" t="str">
        <f t="shared" si="71"/>
        <v>LondonDiabetes: QOF prevalence (17+ yrs)2022/23Persons17+ yrs</v>
      </c>
      <c r="D1515">
        <v>241</v>
      </c>
      <c r="E1515" t="s">
        <v>211</v>
      </c>
      <c r="F1515" t="s">
        <v>30</v>
      </c>
      <c r="G1515" t="s">
        <v>31</v>
      </c>
      <c r="H1515" t="s">
        <v>56</v>
      </c>
      <c r="I1515" t="s">
        <v>57</v>
      </c>
      <c r="J1515" t="s">
        <v>58</v>
      </c>
      <c r="K1515" t="s">
        <v>35</v>
      </c>
      <c r="L1515" t="s">
        <v>212</v>
      </c>
      <c r="O1515" t="s">
        <v>54</v>
      </c>
      <c r="P1515">
        <v>6.87</v>
      </c>
      <c r="Q1515">
        <v>6.8529943363640404</v>
      </c>
      <c r="R1515">
        <v>6.88629290482793</v>
      </c>
      <c r="S1515">
        <v>6.8434212447333502</v>
      </c>
      <c r="T1515">
        <v>6.8959248500429098</v>
      </c>
      <c r="U1515">
        <v>608803</v>
      </c>
      <c r="V1515">
        <v>8862239</v>
      </c>
      <c r="X1515" t="s">
        <v>198</v>
      </c>
      <c r="Y1515" t="s">
        <v>169</v>
      </c>
      <c r="Z1515" t="s">
        <v>39</v>
      </c>
      <c r="AA1515">
        <v>20220000</v>
      </c>
      <c r="AD1515" t="s">
        <v>40</v>
      </c>
    </row>
    <row r="1516" spans="1:30">
      <c r="A1516">
        <f t="shared" si="69"/>
        <v>20220000</v>
      </c>
      <c r="B1516" t="str">
        <f t="shared" si="70"/>
        <v>Harrow241Persons17+ yrs</v>
      </c>
      <c r="C1516" t="str">
        <f t="shared" si="71"/>
        <v>HarrowDiabetes: QOF prevalence (17+ yrs)2022/23Persons17+ yrs</v>
      </c>
      <c r="D1516">
        <v>241</v>
      </c>
      <c r="E1516" t="s">
        <v>211</v>
      </c>
      <c r="F1516" t="s">
        <v>30</v>
      </c>
      <c r="G1516" t="s">
        <v>31</v>
      </c>
      <c r="H1516" t="s">
        <v>64</v>
      </c>
      <c r="I1516" t="s">
        <v>65</v>
      </c>
      <c r="J1516" t="s">
        <v>34</v>
      </c>
      <c r="K1516" t="s">
        <v>35</v>
      </c>
      <c r="L1516" t="s">
        <v>212</v>
      </c>
      <c r="O1516" t="s">
        <v>54</v>
      </c>
      <c r="P1516">
        <v>10.1847161414046</v>
      </c>
      <c r="Q1516">
        <v>10.059256421557601</v>
      </c>
      <c r="R1516">
        <v>10.311178809346201</v>
      </c>
      <c r="S1516">
        <v>9.9877637835742199</v>
      </c>
      <c r="T1516">
        <v>10.3848591987927</v>
      </c>
      <c r="U1516">
        <v>22518</v>
      </c>
      <c r="V1516">
        <v>221096</v>
      </c>
      <c r="X1516" t="s">
        <v>61</v>
      </c>
      <c r="Y1516" t="s">
        <v>39</v>
      </c>
      <c r="Z1516" t="s">
        <v>39</v>
      </c>
      <c r="AA1516">
        <v>20220000</v>
      </c>
      <c r="AD1516" t="s">
        <v>40</v>
      </c>
    </row>
    <row r="1517" spans="1:30">
      <c r="A1517">
        <f t="shared" si="69"/>
        <v>20220000</v>
      </c>
      <c r="B1517" t="str">
        <f t="shared" si="70"/>
        <v>Redbridge241Persons17+ yrs</v>
      </c>
      <c r="C1517" t="str">
        <f t="shared" si="71"/>
        <v>RedbridgeDiabetes: QOF prevalence (17+ yrs)2022/23Persons17+ yrs</v>
      </c>
      <c r="D1517">
        <v>241</v>
      </c>
      <c r="E1517" t="s">
        <v>211</v>
      </c>
      <c r="F1517" t="s">
        <v>30</v>
      </c>
      <c r="G1517" t="s">
        <v>31</v>
      </c>
      <c r="H1517" t="s">
        <v>112</v>
      </c>
      <c r="I1517" t="s">
        <v>113</v>
      </c>
      <c r="J1517" t="s">
        <v>34</v>
      </c>
      <c r="K1517" t="s">
        <v>35</v>
      </c>
      <c r="L1517" t="s">
        <v>212</v>
      </c>
      <c r="O1517" t="s">
        <v>54</v>
      </c>
      <c r="P1517">
        <v>9.4510090975635297</v>
      </c>
      <c r="Q1517">
        <v>9.3443971692393308</v>
      </c>
      <c r="R1517">
        <v>9.5584136140949898</v>
      </c>
      <c r="S1517">
        <v>9.2835628508664492</v>
      </c>
      <c r="T1517">
        <v>9.6209631714896506</v>
      </c>
      <c r="U1517">
        <v>27114</v>
      </c>
      <c r="V1517">
        <v>286890</v>
      </c>
      <c r="X1517" t="s">
        <v>198</v>
      </c>
      <c r="Y1517" t="s">
        <v>39</v>
      </c>
      <c r="Z1517" t="s">
        <v>39</v>
      </c>
      <c r="AA1517">
        <v>20220000</v>
      </c>
      <c r="AD1517" t="s">
        <v>40</v>
      </c>
    </row>
    <row r="1518" spans="1:30">
      <c r="A1518">
        <f t="shared" si="69"/>
        <v>20220000</v>
      </c>
      <c r="B1518" t="str">
        <f t="shared" si="70"/>
        <v>Barking and Dagenham241Persons17+ yrs</v>
      </c>
      <c r="C1518" t="str">
        <f t="shared" si="71"/>
        <v>Barking and DagenhamDiabetes: QOF prevalence (17+ yrs)2022/23Persons17+ yrs</v>
      </c>
      <c r="D1518">
        <v>241</v>
      </c>
      <c r="E1518" t="s">
        <v>211</v>
      </c>
      <c r="F1518" t="s">
        <v>30</v>
      </c>
      <c r="G1518" t="s">
        <v>31</v>
      </c>
      <c r="H1518" t="s">
        <v>106</v>
      </c>
      <c r="I1518" t="s">
        <v>107</v>
      </c>
      <c r="J1518" t="s">
        <v>34</v>
      </c>
      <c r="K1518" t="s">
        <v>35</v>
      </c>
      <c r="L1518" t="s">
        <v>212</v>
      </c>
      <c r="O1518" t="s">
        <v>54</v>
      </c>
      <c r="P1518">
        <v>9.3954699508087902</v>
      </c>
      <c r="Q1518">
        <v>9.2673721954240307</v>
      </c>
      <c r="R1518">
        <v>9.5247218045898805</v>
      </c>
      <c r="S1518">
        <v>9.1944101242304495</v>
      </c>
      <c r="T1518">
        <v>9.6001799594650894</v>
      </c>
      <c r="U1518">
        <v>18546</v>
      </c>
      <c r="V1518">
        <v>197393</v>
      </c>
      <c r="X1518" t="s">
        <v>198</v>
      </c>
      <c r="Y1518" t="s">
        <v>39</v>
      </c>
      <c r="Z1518" t="s">
        <v>39</v>
      </c>
      <c r="AA1518">
        <v>20220000</v>
      </c>
      <c r="AD1518" t="s">
        <v>40</v>
      </c>
    </row>
    <row r="1519" spans="1:30">
      <c r="A1519">
        <f t="shared" si="69"/>
        <v>20220000</v>
      </c>
      <c r="B1519" t="str">
        <f t="shared" si="70"/>
        <v>Hounslow241Persons17+ yrs</v>
      </c>
      <c r="C1519" t="str">
        <f t="shared" si="71"/>
        <v>HounslowDiabetes: QOF prevalence (17+ yrs)2022/23Persons17+ yrs</v>
      </c>
      <c r="D1519">
        <v>241</v>
      </c>
      <c r="E1519" t="s">
        <v>211</v>
      </c>
      <c r="F1519" t="s">
        <v>30</v>
      </c>
      <c r="G1519" t="s">
        <v>31</v>
      </c>
      <c r="H1519" t="s">
        <v>59</v>
      </c>
      <c r="I1519" t="s">
        <v>60</v>
      </c>
      <c r="J1519" t="s">
        <v>34</v>
      </c>
      <c r="K1519" t="s">
        <v>35</v>
      </c>
      <c r="L1519" t="s">
        <v>212</v>
      </c>
      <c r="O1519" t="s">
        <v>54</v>
      </c>
      <c r="P1519">
        <v>9.0861158633708907</v>
      </c>
      <c r="Q1519">
        <v>8.9785097834360705</v>
      </c>
      <c r="R1519">
        <v>9.1945706722147307</v>
      </c>
      <c r="S1519">
        <v>8.9169328042290896</v>
      </c>
      <c r="T1519">
        <v>9.2579773708576596</v>
      </c>
      <c r="U1519">
        <v>24643</v>
      </c>
      <c r="V1519">
        <v>271216</v>
      </c>
      <c r="X1519" t="s">
        <v>198</v>
      </c>
      <c r="Y1519" t="s">
        <v>39</v>
      </c>
      <c r="Z1519" t="s">
        <v>39</v>
      </c>
      <c r="AA1519">
        <v>20220000</v>
      </c>
      <c r="AD1519" t="s">
        <v>40</v>
      </c>
    </row>
    <row r="1520" spans="1:30">
      <c r="A1520">
        <f t="shared" si="69"/>
        <v>20220000</v>
      </c>
      <c r="B1520" t="str">
        <f t="shared" si="70"/>
        <v>Ealing241Persons17+ yrs</v>
      </c>
      <c r="C1520" t="str">
        <f t="shared" si="71"/>
        <v>EalingDiabetes: QOF prevalence (17+ yrs)2022/23Persons17+ yrs</v>
      </c>
      <c r="D1520">
        <v>241</v>
      </c>
      <c r="E1520" t="s">
        <v>211</v>
      </c>
      <c r="F1520" t="s">
        <v>30</v>
      </c>
      <c r="G1520" t="s">
        <v>31</v>
      </c>
      <c r="H1520" t="s">
        <v>62</v>
      </c>
      <c r="I1520" t="s">
        <v>63</v>
      </c>
      <c r="J1520" t="s">
        <v>34</v>
      </c>
      <c r="K1520" t="s">
        <v>35</v>
      </c>
      <c r="L1520" t="s">
        <v>212</v>
      </c>
      <c r="O1520" t="s">
        <v>54</v>
      </c>
      <c r="P1520">
        <v>8.9714164275847406</v>
      </c>
      <c r="Q1520">
        <v>8.8804746733137705</v>
      </c>
      <c r="R1520">
        <v>9.06297201404265</v>
      </c>
      <c r="S1520">
        <v>8.8285402495474798</v>
      </c>
      <c r="T1520">
        <v>9.1162282017141703</v>
      </c>
      <c r="U1520">
        <v>33772</v>
      </c>
      <c r="V1520">
        <v>376440</v>
      </c>
      <c r="X1520" t="s">
        <v>198</v>
      </c>
      <c r="Y1520" t="s">
        <v>39</v>
      </c>
      <c r="Z1520" t="s">
        <v>39</v>
      </c>
      <c r="AA1520">
        <v>20220000</v>
      </c>
      <c r="AD1520" t="s">
        <v>40</v>
      </c>
    </row>
    <row r="1521" spans="1:30">
      <c r="A1521">
        <f t="shared" si="69"/>
        <v>20220000</v>
      </c>
      <c r="B1521" t="str">
        <f t="shared" si="70"/>
        <v>Newham241Persons17+ yrs</v>
      </c>
      <c r="C1521" t="str">
        <f t="shared" si="71"/>
        <v>NewhamDiabetes: QOF prevalence (17+ yrs)2022/23Persons17+ yrs</v>
      </c>
      <c r="D1521">
        <v>241</v>
      </c>
      <c r="E1521" t="s">
        <v>211</v>
      </c>
      <c r="F1521" t="s">
        <v>30</v>
      </c>
      <c r="G1521" t="s">
        <v>31</v>
      </c>
      <c r="H1521" t="s">
        <v>122</v>
      </c>
      <c r="I1521" t="s">
        <v>123</v>
      </c>
      <c r="J1521" t="s">
        <v>34</v>
      </c>
      <c r="K1521" t="s">
        <v>35</v>
      </c>
      <c r="L1521" t="s">
        <v>212</v>
      </c>
      <c r="O1521" t="s">
        <v>54</v>
      </c>
      <c r="P1521">
        <v>8.6979890300960196</v>
      </c>
      <c r="Q1521">
        <v>8.6078727824674299</v>
      </c>
      <c r="R1521">
        <v>8.7887318996539197</v>
      </c>
      <c r="S1521">
        <v>8.5562786482228006</v>
      </c>
      <c r="T1521">
        <v>8.8416715697326396</v>
      </c>
      <c r="U1521">
        <v>32366</v>
      </c>
      <c r="V1521">
        <v>372109</v>
      </c>
      <c r="X1521" t="s">
        <v>61</v>
      </c>
      <c r="Y1521" t="s">
        <v>39</v>
      </c>
      <c r="Z1521" t="s">
        <v>39</v>
      </c>
      <c r="AA1521">
        <v>20220000</v>
      </c>
      <c r="AD1521" t="s">
        <v>40</v>
      </c>
    </row>
    <row r="1522" spans="1:30">
      <c r="A1522">
        <f t="shared" si="69"/>
        <v>20220000</v>
      </c>
      <c r="B1522" t="str">
        <f t="shared" si="70"/>
        <v>Enfield241Persons17+ yrs</v>
      </c>
      <c r="C1522" t="str">
        <f t="shared" si="71"/>
        <v>EnfieldDiabetes: QOF prevalence (17+ yrs)2022/23Persons17+ yrs</v>
      </c>
      <c r="D1522">
        <v>241</v>
      </c>
      <c r="E1522" t="s">
        <v>211</v>
      </c>
      <c r="F1522" t="s">
        <v>30</v>
      </c>
      <c r="G1522" t="s">
        <v>31</v>
      </c>
      <c r="H1522" t="s">
        <v>120</v>
      </c>
      <c r="I1522" t="s">
        <v>121</v>
      </c>
      <c r="J1522" t="s">
        <v>34</v>
      </c>
      <c r="K1522" t="s">
        <v>35</v>
      </c>
      <c r="L1522" t="s">
        <v>212</v>
      </c>
      <c r="O1522" t="s">
        <v>54</v>
      </c>
      <c r="P1522">
        <v>8.6195293350901796</v>
      </c>
      <c r="Q1522">
        <v>8.5165174910697008</v>
      </c>
      <c r="R1522">
        <v>8.7233692124523294</v>
      </c>
      <c r="S1522">
        <v>8.4577266992423397</v>
      </c>
      <c r="T1522">
        <v>8.7839366029234895</v>
      </c>
      <c r="U1522">
        <v>24335</v>
      </c>
      <c r="V1522">
        <v>282324</v>
      </c>
      <c r="X1522" t="s">
        <v>61</v>
      </c>
      <c r="Y1522" t="s">
        <v>39</v>
      </c>
      <c r="Z1522" t="s">
        <v>39</v>
      </c>
      <c r="AA1522">
        <v>20220000</v>
      </c>
      <c r="AD1522" t="s">
        <v>40</v>
      </c>
    </row>
    <row r="1523" spans="1:30">
      <c r="A1523">
        <f t="shared" si="69"/>
        <v>20220000</v>
      </c>
      <c r="B1523" t="str">
        <f t="shared" si="70"/>
        <v>Brent241Persons17+ yrs</v>
      </c>
      <c r="C1523" t="str">
        <f t="shared" si="71"/>
        <v>BrentDiabetes: QOF prevalence (17+ yrs)2022/23Persons17+ yrs</v>
      </c>
      <c r="D1523">
        <v>241</v>
      </c>
      <c r="E1523" t="s">
        <v>211</v>
      </c>
      <c r="F1523" t="s">
        <v>30</v>
      </c>
      <c r="G1523" t="s">
        <v>31</v>
      </c>
      <c r="H1523" t="s">
        <v>68</v>
      </c>
      <c r="I1523" t="s">
        <v>69</v>
      </c>
      <c r="J1523" t="s">
        <v>34</v>
      </c>
      <c r="K1523" t="s">
        <v>35</v>
      </c>
      <c r="L1523" t="s">
        <v>212</v>
      </c>
      <c r="O1523" t="s">
        <v>54</v>
      </c>
      <c r="P1523">
        <v>8.2530629685018209</v>
      </c>
      <c r="Q1523">
        <v>8.1712489909701294</v>
      </c>
      <c r="R1523">
        <v>8.3354263536112594</v>
      </c>
      <c r="S1523">
        <v>8.1243495923012006</v>
      </c>
      <c r="T1523">
        <v>8.38350024026564</v>
      </c>
      <c r="U1523">
        <v>35540</v>
      </c>
      <c r="V1523">
        <v>430628</v>
      </c>
      <c r="X1523" t="s">
        <v>197</v>
      </c>
      <c r="Y1523" t="s">
        <v>39</v>
      </c>
      <c r="Z1523" t="s">
        <v>39</v>
      </c>
      <c r="AA1523">
        <v>20220000</v>
      </c>
      <c r="AD1523" t="s">
        <v>40</v>
      </c>
    </row>
    <row r="1524" spans="1:30">
      <c r="A1524">
        <f t="shared" si="69"/>
        <v>20220000</v>
      </c>
      <c r="B1524" t="str">
        <f t="shared" si="70"/>
        <v>Hillingdon241Persons17+ yrs</v>
      </c>
      <c r="C1524" t="str">
        <f t="shared" si="71"/>
        <v>HillingdonDiabetes: QOF prevalence (17+ yrs)2022/23Persons17+ yrs</v>
      </c>
      <c r="D1524">
        <v>241</v>
      </c>
      <c r="E1524" t="s">
        <v>211</v>
      </c>
      <c r="F1524" t="s">
        <v>30</v>
      </c>
      <c r="G1524" t="s">
        <v>31</v>
      </c>
      <c r="H1524" t="s">
        <v>86</v>
      </c>
      <c r="I1524" t="s">
        <v>87</v>
      </c>
      <c r="J1524" t="s">
        <v>34</v>
      </c>
      <c r="K1524" t="s">
        <v>35</v>
      </c>
      <c r="L1524" t="s">
        <v>212</v>
      </c>
      <c r="O1524" t="s">
        <v>54</v>
      </c>
      <c r="P1524">
        <v>8.1796590450147999</v>
      </c>
      <c r="Q1524">
        <v>8.07672403690853</v>
      </c>
      <c r="R1524">
        <v>8.2834727587286103</v>
      </c>
      <c r="S1524">
        <v>8.0181979626152096</v>
      </c>
      <c r="T1524">
        <v>8.3438758891961893</v>
      </c>
      <c r="U1524">
        <v>22076</v>
      </c>
      <c r="V1524">
        <v>269889</v>
      </c>
      <c r="X1524" t="s">
        <v>198</v>
      </c>
      <c r="Y1524" t="s">
        <v>39</v>
      </c>
      <c r="Z1524" t="s">
        <v>39</v>
      </c>
      <c r="AA1524">
        <v>20220000</v>
      </c>
      <c r="AD1524" t="s">
        <v>40</v>
      </c>
    </row>
    <row r="1525" spans="1:30">
      <c r="A1525">
        <f t="shared" si="69"/>
        <v>20220000</v>
      </c>
      <c r="B1525" t="str">
        <f t="shared" si="70"/>
        <v>Havering241Persons17+ yrs</v>
      </c>
      <c r="C1525" t="str">
        <f t="shared" si="71"/>
        <v>HaveringDiabetes: QOF prevalence (17+ yrs)2022/23Persons17+ yrs</v>
      </c>
      <c r="D1525">
        <v>241</v>
      </c>
      <c r="E1525" t="s">
        <v>211</v>
      </c>
      <c r="F1525" t="s">
        <v>30</v>
      </c>
      <c r="G1525" t="s">
        <v>31</v>
      </c>
      <c r="H1525" t="s">
        <v>118</v>
      </c>
      <c r="I1525" t="s">
        <v>119</v>
      </c>
      <c r="J1525" t="s">
        <v>34</v>
      </c>
      <c r="K1525" t="s">
        <v>35</v>
      </c>
      <c r="L1525" t="s">
        <v>212</v>
      </c>
      <c r="O1525" t="s">
        <v>54</v>
      </c>
      <c r="P1525">
        <v>7.94366536597121</v>
      </c>
      <c r="Q1525">
        <v>7.8302171661361903</v>
      </c>
      <c r="R1525">
        <v>8.0582210039569802</v>
      </c>
      <c r="S1525">
        <v>7.7655960282296501</v>
      </c>
      <c r="T1525">
        <v>8.1252023249866898</v>
      </c>
      <c r="U1525">
        <v>17141</v>
      </c>
      <c r="V1525">
        <v>215782</v>
      </c>
      <c r="X1525" t="s">
        <v>198</v>
      </c>
      <c r="Y1525" t="s">
        <v>39</v>
      </c>
      <c r="Z1525" t="s">
        <v>39</v>
      </c>
      <c r="AA1525">
        <v>20220000</v>
      </c>
      <c r="AD1525" t="s">
        <v>40</v>
      </c>
    </row>
    <row r="1526" spans="1:30">
      <c r="A1526">
        <f t="shared" si="69"/>
        <v>20220000</v>
      </c>
      <c r="B1526" t="str">
        <f t="shared" si="70"/>
        <v>Bexley241Persons17+ yrs</v>
      </c>
      <c r="C1526" t="str">
        <f t="shared" si="71"/>
        <v>BexleyDiabetes: QOF prevalence (17+ yrs)2022/23Persons17+ yrs</v>
      </c>
      <c r="D1526">
        <v>241</v>
      </c>
      <c r="E1526" t="s">
        <v>211</v>
      </c>
      <c r="F1526" t="s">
        <v>30</v>
      </c>
      <c r="G1526" t="s">
        <v>31</v>
      </c>
      <c r="H1526" t="s">
        <v>97</v>
      </c>
      <c r="I1526" t="s">
        <v>98</v>
      </c>
      <c r="J1526" t="s">
        <v>34</v>
      </c>
      <c r="K1526" t="s">
        <v>35</v>
      </c>
      <c r="L1526" t="s">
        <v>212</v>
      </c>
      <c r="O1526" t="s">
        <v>54</v>
      </c>
      <c r="P1526">
        <v>7.8638326903879197</v>
      </c>
      <c r="Q1526">
        <v>7.7462978028622897</v>
      </c>
      <c r="R1526">
        <v>7.9825694169762702</v>
      </c>
      <c r="S1526">
        <v>7.6796108380133399</v>
      </c>
      <c r="T1526">
        <v>8.0518157592587105</v>
      </c>
      <c r="U1526">
        <v>15676</v>
      </c>
      <c r="V1526">
        <v>199343</v>
      </c>
      <c r="X1526" t="s">
        <v>198</v>
      </c>
      <c r="Y1526" t="s">
        <v>39</v>
      </c>
      <c r="Z1526" t="s">
        <v>39</v>
      </c>
      <c r="AA1526">
        <v>20220000</v>
      </c>
      <c r="AD1526" t="s">
        <v>40</v>
      </c>
    </row>
    <row r="1527" spans="1:30">
      <c r="A1527">
        <f t="shared" si="69"/>
        <v>20220000</v>
      </c>
      <c r="B1527" t="str">
        <f t="shared" si="70"/>
        <v>Croydon241Persons17+ yrs</v>
      </c>
      <c r="C1527" t="str">
        <f t="shared" si="71"/>
        <v>CroydonDiabetes: QOF prevalence (17+ yrs)2022/23Persons17+ yrs</v>
      </c>
      <c r="D1527">
        <v>241</v>
      </c>
      <c r="E1527" t="s">
        <v>211</v>
      </c>
      <c r="F1527" t="s">
        <v>30</v>
      </c>
      <c r="G1527" t="s">
        <v>31</v>
      </c>
      <c r="H1527" t="s">
        <v>110</v>
      </c>
      <c r="I1527" t="s">
        <v>111</v>
      </c>
      <c r="J1527" t="s">
        <v>34</v>
      </c>
      <c r="K1527" t="s">
        <v>35</v>
      </c>
      <c r="L1527" t="s">
        <v>212</v>
      </c>
      <c r="O1527" t="s">
        <v>54</v>
      </c>
      <c r="P1527">
        <v>7.69445068268457</v>
      </c>
      <c r="Q1527">
        <v>7.6068111502253197</v>
      </c>
      <c r="R1527">
        <v>7.78277497929178</v>
      </c>
      <c r="S1527">
        <v>7.5567989472717603</v>
      </c>
      <c r="T1527">
        <v>7.8342430675921602</v>
      </c>
      <c r="U1527">
        <v>27067</v>
      </c>
      <c r="V1527">
        <v>351773</v>
      </c>
      <c r="X1527" t="s">
        <v>198</v>
      </c>
      <c r="Y1527" t="s">
        <v>39</v>
      </c>
      <c r="Z1527" t="s">
        <v>39</v>
      </c>
      <c r="AA1527">
        <v>20220000</v>
      </c>
      <c r="AD1527" t="s">
        <v>40</v>
      </c>
    </row>
    <row r="1528" spans="1:30">
      <c r="A1528">
        <f t="shared" si="69"/>
        <v>20220000</v>
      </c>
      <c r="B1528" t="str">
        <f t="shared" si="70"/>
        <v>Sutton241Persons17+ yrs</v>
      </c>
      <c r="C1528" t="str">
        <f t="shared" si="71"/>
        <v>SuttonDiabetes: QOF prevalence (17+ yrs)2022/23Persons17+ yrs</v>
      </c>
      <c r="D1528">
        <v>241</v>
      </c>
      <c r="E1528" t="s">
        <v>211</v>
      </c>
      <c r="F1528" t="s">
        <v>30</v>
      </c>
      <c r="G1528" t="s">
        <v>31</v>
      </c>
      <c r="H1528" t="s">
        <v>89</v>
      </c>
      <c r="I1528" t="s">
        <v>90</v>
      </c>
      <c r="J1528" t="s">
        <v>34</v>
      </c>
      <c r="K1528" t="s">
        <v>35</v>
      </c>
      <c r="L1528" t="s">
        <v>212</v>
      </c>
      <c r="O1528" t="s">
        <v>54</v>
      </c>
      <c r="P1528">
        <v>7.4162750491625999</v>
      </c>
      <c r="Q1528">
        <v>7.2919396402910497</v>
      </c>
      <c r="R1528">
        <v>7.5420542393266103</v>
      </c>
      <c r="S1528">
        <v>7.2212943279841904</v>
      </c>
      <c r="T1528">
        <v>7.6157609837187499</v>
      </c>
      <c r="U1528">
        <v>12483</v>
      </c>
      <c r="V1528">
        <v>168319</v>
      </c>
      <c r="X1528" t="s">
        <v>198</v>
      </c>
      <c r="Y1528" t="s">
        <v>39</v>
      </c>
      <c r="Z1528" t="s">
        <v>39</v>
      </c>
      <c r="AA1528">
        <v>20220000</v>
      </c>
      <c r="AD1528" t="s">
        <v>40</v>
      </c>
    </row>
    <row r="1529" spans="1:30">
      <c r="A1529">
        <f t="shared" si="69"/>
        <v>20220000</v>
      </c>
      <c r="B1529" t="str">
        <f t="shared" si="70"/>
        <v>Greenwich241Persons17+ yrs</v>
      </c>
      <c r="C1529" t="str">
        <f t="shared" si="71"/>
        <v>GreenwichDiabetes: QOF prevalence (17+ yrs)2022/23Persons17+ yrs</v>
      </c>
      <c r="D1529">
        <v>241</v>
      </c>
      <c r="E1529" t="s">
        <v>211</v>
      </c>
      <c r="F1529" t="s">
        <v>30</v>
      </c>
      <c r="G1529" t="s">
        <v>31</v>
      </c>
      <c r="H1529" t="s">
        <v>80</v>
      </c>
      <c r="I1529" t="s">
        <v>81</v>
      </c>
      <c r="J1529" t="s">
        <v>34</v>
      </c>
      <c r="K1529" t="s">
        <v>35</v>
      </c>
      <c r="L1529" t="s">
        <v>212</v>
      </c>
      <c r="O1529" t="s">
        <v>54</v>
      </c>
      <c r="P1529">
        <v>7.2319152087160798</v>
      </c>
      <c r="Q1529">
        <v>7.1309397999031603</v>
      </c>
      <c r="R1529">
        <v>7.3338689915595898</v>
      </c>
      <c r="S1529">
        <v>7.0733416302290699</v>
      </c>
      <c r="T1529">
        <v>7.3935381674582903</v>
      </c>
      <c r="U1529">
        <v>18068</v>
      </c>
      <c r="V1529">
        <v>249837</v>
      </c>
      <c r="X1529" t="s">
        <v>198</v>
      </c>
      <c r="Y1529" t="s">
        <v>39</v>
      </c>
      <c r="Z1529" t="s">
        <v>39</v>
      </c>
      <c r="AA1529">
        <v>20220000</v>
      </c>
      <c r="AD1529" t="s">
        <v>40</v>
      </c>
    </row>
    <row r="1530" spans="1:30">
      <c r="A1530">
        <f t="shared" si="69"/>
        <v>20220000</v>
      </c>
      <c r="B1530" t="str">
        <f t="shared" si="70"/>
        <v>Waltham Forest241Persons17+ yrs</v>
      </c>
      <c r="C1530" t="str">
        <f t="shared" si="71"/>
        <v>Waltham ForestDiabetes: QOF prevalence (17+ yrs)2022/23Persons17+ yrs</v>
      </c>
      <c r="D1530">
        <v>241</v>
      </c>
      <c r="E1530" t="s">
        <v>211</v>
      </c>
      <c r="F1530" t="s">
        <v>30</v>
      </c>
      <c r="G1530" t="s">
        <v>31</v>
      </c>
      <c r="H1530" t="s">
        <v>114</v>
      </c>
      <c r="I1530" t="s">
        <v>115</v>
      </c>
      <c r="J1530" t="s">
        <v>34</v>
      </c>
      <c r="K1530" t="s">
        <v>35</v>
      </c>
      <c r="L1530" t="s">
        <v>212</v>
      </c>
      <c r="O1530" t="s">
        <v>54</v>
      </c>
      <c r="P1530">
        <v>7.2225925701472597</v>
      </c>
      <c r="Q1530">
        <v>7.1212760596782703</v>
      </c>
      <c r="R1530">
        <v>7.3248969222475697</v>
      </c>
      <c r="S1530">
        <v>7.0633397910609901</v>
      </c>
      <c r="T1530">
        <v>7.3849240547201296</v>
      </c>
      <c r="U1530">
        <v>17877</v>
      </c>
      <c r="V1530">
        <v>247515</v>
      </c>
      <c r="X1530" t="s">
        <v>198</v>
      </c>
      <c r="Y1530" t="s">
        <v>39</v>
      </c>
      <c r="Z1530" t="s">
        <v>39</v>
      </c>
      <c r="AA1530">
        <v>20220000</v>
      </c>
      <c r="AD1530" t="s">
        <v>40</v>
      </c>
    </row>
    <row r="1531" spans="1:30">
      <c r="A1531">
        <f t="shared" si="69"/>
        <v>20220000</v>
      </c>
      <c r="B1531" t="str">
        <f t="shared" si="70"/>
        <v>Barnet241Persons17+ yrs</v>
      </c>
      <c r="C1531" t="str">
        <f t="shared" si="71"/>
        <v>BarnetDiabetes: QOF prevalence (17+ yrs)2022/23Persons17+ yrs</v>
      </c>
      <c r="D1531">
        <v>241</v>
      </c>
      <c r="E1531" t="s">
        <v>211</v>
      </c>
      <c r="F1531" t="s">
        <v>30</v>
      </c>
      <c r="G1531" t="s">
        <v>31</v>
      </c>
      <c r="H1531" t="s">
        <v>93</v>
      </c>
      <c r="I1531" t="s">
        <v>94</v>
      </c>
      <c r="J1531" t="s">
        <v>34</v>
      </c>
      <c r="K1531" t="s">
        <v>35</v>
      </c>
      <c r="L1531" t="s">
        <v>212</v>
      </c>
      <c r="O1531" t="s">
        <v>54</v>
      </c>
      <c r="P1531">
        <v>6.9220576594353398</v>
      </c>
      <c r="Q1531">
        <v>6.8382350293165102</v>
      </c>
      <c r="R1531">
        <v>7.0065881712117699</v>
      </c>
      <c r="S1531">
        <v>6.79037122737821</v>
      </c>
      <c r="T1531">
        <v>7.0559461120339799</v>
      </c>
      <c r="U1531">
        <v>24135</v>
      </c>
      <c r="V1531">
        <v>348668</v>
      </c>
      <c r="X1531" t="s">
        <v>198</v>
      </c>
      <c r="Y1531" t="s">
        <v>39</v>
      </c>
      <c r="Z1531" t="s">
        <v>39</v>
      </c>
      <c r="AA1531">
        <v>20220000</v>
      </c>
      <c r="AD1531" t="s">
        <v>40</v>
      </c>
    </row>
    <row r="1532" spans="1:30">
      <c r="A1532">
        <f t="shared" si="69"/>
        <v>20220000</v>
      </c>
      <c r="B1532" t="str">
        <f t="shared" si="70"/>
        <v>Tower Hamlets241Persons17+ yrs</v>
      </c>
      <c r="C1532" t="str">
        <f t="shared" si="71"/>
        <v>Tower HamletsDiabetes: QOF prevalence (17+ yrs)2022/23Persons17+ yrs</v>
      </c>
      <c r="D1532">
        <v>241</v>
      </c>
      <c r="E1532" t="s">
        <v>211</v>
      </c>
      <c r="F1532" t="s">
        <v>30</v>
      </c>
      <c r="G1532" t="s">
        <v>31</v>
      </c>
      <c r="H1532" t="s">
        <v>104</v>
      </c>
      <c r="I1532" t="s">
        <v>105</v>
      </c>
      <c r="J1532" t="s">
        <v>34</v>
      </c>
      <c r="K1532" t="s">
        <v>35</v>
      </c>
      <c r="L1532" t="s">
        <v>212</v>
      </c>
      <c r="O1532" t="s">
        <v>54</v>
      </c>
      <c r="P1532">
        <v>6.85253600500939</v>
      </c>
      <c r="Q1532">
        <v>6.76541643998541</v>
      </c>
      <c r="R1532">
        <v>6.9404299894301804</v>
      </c>
      <c r="S1532">
        <v>6.7156727252458399</v>
      </c>
      <c r="T1532">
        <v>6.99180723696663</v>
      </c>
      <c r="U1532">
        <v>21887</v>
      </c>
      <c r="V1532">
        <v>319400</v>
      </c>
      <c r="X1532" t="s">
        <v>61</v>
      </c>
      <c r="Y1532" t="s">
        <v>39</v>
      </c>
      <c r="Z1532" t="s">
        <v>39</v>
      </c>
      <c r="AA1532">
        <v>20220000</v>
      </c>
      <c r="AD1532" t="s">
        <v>40</v>
      </c>
    </row>
    <row r="1533" spans="1:30">
      <c r="A1533">
        <f t="shared" si="69"/>
        <v>20220000</v>
      </c>
      <c r="B1533" t="str">
        <f t="shared" si="70"/>
        <v>Lewisham241Persons17+ yrs</v>
      </c>
      <c r="C1533" t="str">
        <f t="shared" si="71"/>
        <v>LewishamDiabetes: QOF prevalence (17+ yrs)2022/23Persons17+ yrs</v>
      </c>
      <c r="D1533">
        <v>241</v>
      </c>
      <c r="E1533" t="s">
        <v>211</v>
      </c>
      <c r="F1533" t="s">
        <v>30</v>
      </c>
      <c r="G1533" t="s">
        <v>31</v>
      </c>
      <c r="H1533" t="s">
        <v>84</v>
      </c>
      <c r="I1533" t="s">
        <v>85</v>
      </c>
      <c r="J1533" t="s">
        <v>34</v>
      </c>
      <c r="K1533" t="s">
        <v>35</v>
      </c>
      <c r="L1533" t="s">
        <v>212</v>
      </c>
      <c r="O1533" t="s">
        <v>54</v>
      </c>
      <c r="P1533">
        <v>6.6180682114032798</v>
      </c>
      <c r="Q1533">
        <v>6.5277268905873704</v>
      </c>
      <c r="R1533">
        <v>6.7092744132556597</v>
      </c>
      <c r="S1533">
        <v>6.47639730421833</v>
      </c>
      <c r="T1533">
        <v>6.7624244449754496</v>
      </c>
      <c r="U1533">
        <v>19065</v>
      </c>
      <c r="V1533">
        <v>288075</v>
      </c>
      <c r="X1533" t="s">
        <v>198</v>
      </c>
      <c r="Y1533" t="s">
        <v>39</v>
      </c>
      <c r="Z1533" t="s">
        <v>39</v>
      </c>
      <c r="AA1533">
        <v>20220000</v>
      </c>
      <c r="AD1533" t="s">
        <v>40</v>
      </c>
    </row>
    <row r="1534" spans="1:30">
      <c r="A1534">
        <f t="shared" si="69"/>
        <v>20220000</v>
      </c>
      <c r="B1534" t="str">
        <f t="shared" si="70"/>
        <v>Merton241Persons17+ yrs</v>
      </c>
      <c r="C1534" t="str">
        <f t="shared" si="71"/>
        <v>MertonDiabetes: QOF prevalence (17+ yrs)2022/23Persons17+ yrs</v>
      </c>
      <c r="D1534">
        <v>241</v>
      </c>
      <c r="E1534" t="s">
        <v>211</v>
      </c>
      <c r="F1534" t="s">
        <v>30</v>
      </c>
      <c r="G1534" t="s">
        <v>31</v>
      </c>
      <c r="H1534" t="s">
        <v>108</v>
      </c>
      <c r="I1534" t="s">
        <v>109</v>
      </c>
      <c r="J1534" t="s">
        <v>34</v>
      </c>
      <c r="K1534" t="s">
        <v>35</v>
      </c>
      <c r="L1534" t="s">
        <v>212</v>
      </c>
      <c r="O1534" t="s">
        <v>54</v>
      </c>
      <c r="P1534">
        <v>6.6119262633108002</v>
      </c>
      <c r="Q1534">
        <v>6.50121104403655</v>
      </c>
      <c r="R1534">
        <v>6.7239506087144596</v>
      </c>
      <c r="S1534">
        <v>6.4379784941371803</v>
      </c>
      <c r="T1534">
        <v>6.7899384787213997</v>
      </c>
      <c r="U1534">
        <v>12586</v>
      </c>
      <c r="V1534">
        <v>190353</v>
      </c>
      <c r="X1534" t="s">
        <v>198</v>
      </c>
      <c r="Y1534" t="s">
        <v>39</v>
      </c>
      <c r="Z1534" t="s">
        <v>39</v>
      </c>
      <c r="AA1534">
        <v>20220000</v>
      </c>
      <c r="AD1534" t="s">
        <v>40</v>
      </c>
    </row>
    <row r="1535" spans="1:30">
      <c r="A1535">
        <f t="shared" si="69"/>
        <v>20220000</v>
      </c>
      <c r="B1535" t="str">
        <f t="shared" si="70"/>
        <v>Haringey241Persons17+ yrs</v>
      </c>
      <c r="C1535" t="str">
        <f t="shared" si="71"/>
        <v>HaringeyDiabetes: QOF prevalence (17+ yrs)2022/23Persons17+ yrs</v>
      </c>
      <c r="D1535">
        <v>241</v>
      </c>
      <c r="E1535" t="s">
        <v>211</v>
      </c>
      <c r="F1535" t="s">
        <v>30</v>
      </c>
      <c r="G1535" t="s">
        <v>31</v>
      </c>
      <c r="H1535" t="s">
        <v>116</v>
      </c>
      <c r="I1535" t="s">
        <v>117</v>
      </c>
      <c r="J1535" t="s">
        <v>34</v>
      </c>
      <c r="K1535" t="s">
        <v>35</v>
      </c>
      <c r="L1535" t="s">
        <v>212</v>
      </c>
      <c r="O1535" t="s">
        <v>54</v>
      </c>
      <c r="P1535">
        <v>6.5978650775283496</v>
      </c>
      <c r="Q1535">
        <v>6.5059267521634601</v>
      </c>
      <c r="R1535">
        <v>6.6907049074744602</v>
      </c>
      <c r="S1535">
        <v>6.4535421910018496</v>
      </c>
      <c r="T1535">
        <v>6.7449866513435</v>
      </c>
      <c r="U1535">
        <v>18246</v>
      </c>
      <c r="V1535">
        <v>276544</v>
      </c>
      <c r="X1535" t="s">
        <v>61</v>
      </c>
      <c r="Y1535" t="s">
        <v>39</v>
      </c>
      <c r="Z1535" t="s">
        <v>39</v>
      </c>
      <c r="AA1535">
        <v>20220000</v>
      </c>
      <c r="AD1535" t="s">
        <v>40</v>
      </c>
    </row>
    <row r="1536" spans="1:30">
      <c r="A1536">
        <f t="shared" si="69"/>
        <v>20220000</v>
      </c>
      <c r="B1536" t="str">
        <f t="shared" si="70"/>
        <v>Southwark241Persons17+ yrs</v>
      </c>
      <c r="C1536" t="str">
        <f t="shared" si="71"/>
        <v>SouthwarkDiabetes: QOF prevalence (17+ yrs)2022/23Persons17+ yrs</v>
      </c>
      <c r="D1536">
        <v>241</v>
      </c>
      <c r="E1536" t="s">
        <v>211</v>
      </c>
      <c r="F1536" t="s">
        <v>30</v>
      </c>
      <c r="G1536" t="s">
        <v>31</v>
      </c>
      <c r="H1536" t="s">
        <v>95</v>
      </c>
      <c r="I1536" t="s">
        <v>96</v>
      </c>
      <c r="J1536" t="s">
        <v>34</v>
      </c>
      <c r="K1536" t="s">
        <v>35</v>
      </c>
      <c r="L1536" t="s">
        <v>212</v>
      </c>
      <c r="O1536" t="s">
        <v>54</v>
      </c>
      <c r="P1536">
        <v>6.4103878462455199</v>
      </c>
      <c r="Q1536">
        <v>6.3249300077589501</v>
      </c>
      <c r="R1536">
        <v>6.4966490141744897</v>
      </c>
      <c r="S1536">
        <v>6.2762789841854403</v>
      </c>
      <c r="T1536">
        <v>6.5469877658523696</v>
      </c>
      <c r="U1536">
        <v>20009</v>
      </c>
      <c r="V1536">
        <v>312134</v>
      </c>
      <c r="X1536" t="s">
        <v>61</v>
      </c>
      <c r="Y1536" t="s">
        <v>39</v>
      </c>
      <c r="Z1536" t="s">
        <v>39</v>
      </c>
      <c r="AA1536">
        <v>20220000</v>
      </c>
      <c r="AD1536" t="s">
        <v>40</v>
      </c>
    </row>
    <row r="1537" spans="1:30">
      <c r="A1537">
        <f t="shared" ref="A1537:A1600" si="72">AA1537</f>
        <v>20220000</v>
      </c>
      <c r="B1537" t="str">
        <f t="shared" si="70"/>
        <v>Bromley241Persons17+ yrs</v>
      </c>
      <c r="C1537" t="str">
        <f t="shared" si="71"/>
        <v>BromleyDiabetes: QOF prevalence (17+ yrs)2022/23Persons17+ yrs</v>
      </c>
      <c r="D1537">
        <v>241</v>
      </c>
      <c r="E1537" t="s">
        <v>211</v>
      </c>
      <c r="F1537" t="s">
        <v>30</v>
      </c>
      <c r="G1537" t="s">
        <v>31</v>
      </c>
      <c r="H1537" t="s">
        <v>78</v>
      </c>
      <c r="I1537" t="s">
        <v>79</v>
      </c>
      <c r="J1537" t="s">
        <v>34</v>
      </c>
      <c r="K1537" t="s">
        <v>35</v>
      </c>
      <c r="L1537" t="s">
        <v>212</v>
      </c>
      <c r="O1537" t="s">
        <v>54</v>
      </c>
      <c r="P1537">
        <v>6.3925705210192696</v>
      </c>
      <c r="Q1537">
        <v>6.3032361184908199</v>
      </c>
      <c r="R1537">
        <v>6.4827864644715802</v>
      </c>
      <c r="S1537">
        <v>6.2523376754350801</v>
      </c>
      <c r="T1537">
        <v>6.5355366507589503</v>
      </c>
      <c r="U1537">
        <v>18193</v>
      </c>
      <c r="V1537">
        <v>284596</v>
      </c>
      <c r="X1537" t="s">
        <v>198</v>
      </c>
      <c r="Y1537" t="s">
        <v>39</v>
      </c>
      <c r="Z1537" t="s">
        <v>39</v>
      </c>
      <c r="AA1537">
        <v>20220000</v>
      </c>
      <c r="AD1537" t="s">
        <v>40</v>
      </c>
    </row>
    <row r="1538" spans="1:30">
      <c r="A1538">
        <f t="shared" si="72"/>
        <v>20220000</v>
      </c>
      <c r="B1538" t="str">
        <f t="shared" ref="B1538:B1601" si="73">CONCATENATE(I1538,D1538,K1538,L1538)</f>
        <v>Hackney241Persons17+ yrs</v>
      </c>
      <c r="C1538" t="str">
        <f t="shared" ref="C1538:C1601" si="74">CONCATENATE(I1538,E1538,O1538,K1538,M1538,L1538)</f>
        <v>HackneyDiabetes: QOF prevalence (17+ yrs)2022/23Persons17+ yrs</v>
      </c>
      <c r="D1538">
        <v>241</v>
      </c>
      <c r="E1538" t="s">
        <v>211</v>
      </c>
      <c r="F1538" t="s">
        <v>30</v>
      </c>
      <c r="G1538" t="s">
        <v>31</v>
      </c>
      <c r="H1538" t="s">
        <v>101</v>
      </c>
      <c r="I1538" t="s">
        <v>102</v>
      </c>
      <c r="J1538" t="s">
        <v>34</v>
      </c>
      <c r="K1538" t="s">
        <v>35</v>
      </c>
      <c r="L1538" t="s">
        <v>212</v>
      </c>
      <c r="O1538" t="s">
        <v>54</v>
      </c>
      <c r="P1538">
        <v>6.0610807719070703</v>
      </c>
      <c r="Q1538">
        <v>5.97228689567096</v>
      </c>
      <c r="R1538">
        <v>6.1507979261939498</v>
      </c>
      <c r="S1538">
        <v>5.9218892148956597</v>
      </c>
      <c r="T1538">
        <v>6.2031293166396502</v>
      </c>
      <c r="U1538">
        <v>16637</v>
      </c>
      <c r="V1538">
        <v>274489</v>
      </c>
      <c r="X1538" t="s">
        <v>61</v>
      </c>
      <c r="Y1538" t="s">
        <v>39</v>
      </c>
      <c r="Z1538" t="s">
        <v>39</v>
      </c>
      <c r="AA1538">
        <v>20220000</v>
      </c>
      <c r="AD1538" t="s">
        <v>40</v>
      </c>
    </row>
    <row r="1539" spans="1:30">
      <c r="A1539">
        <f t="shared" si="72"/>
        <v>20220000</v>
      </c>
      <c r="B1539" t="str">
        <f t="shared" si="73"/>
        <v>Kingston241Persons17+ yrs</v>
      </c>
      <c r="C1539" t="str">
        <f t="shared" si="74"/>
        <v>KingstonDiabetes: QOF prevalence (17+ yrs)2022/23Persons17+ yrs</v>
      </c>
      <c r="D1539">
        <v>241</v>
      </c>
      <c r="E1539" t="s">
        <v>211</v>
      </c>
      <c r="F1539" t="s">
        <v>30</v>
      </c>
      <c r="G1539" t="s">
        <v>31</v>
      </c>
      <c r="H1539" t="s">
        <v>82</v>
      </c>
      <c r="I1539" t="s">
        <v>83</v>
      </c>
      <c r="J1539" t="s">
        <v>34</v>
      </c>
      <c r="K1539" t="s">
        <v>35</v>
      </c>
      <c r="L1539" t="s">
        <v>212</v>
      </c>
      <c r="O1539" t="s">
        <v>54</v>
      </c>
      <c r="P1539">
        <v>5.6595217747702202</v>
      </c>
      <c r="Q1539">
        <v>5.55126518096752</v>
      </c>
      <c r="R1539">
        <v>5.7692696257117699</v>
      </c>
      <c r="S1539">
        <v>5.4897510939760297</v>
      </c>
      <c r="T1539">
        <v>5.8338960241008602</v>
      </c>
      <c r="U1539">
        <v>9735</v>
      </c>
      <c r="V1539">
        <v>172011</v>
      </c>
      <c r="X1539" t="s">
        <v>198</v>
      </c>
      <c r="Y1539" t="s">
        <v>39</v>
      </c>
      <c r="Z1539" t="s">
        <v>39</v>
      </c>
      <c r="AA1539">
        <v>20220000</v>
      </c>
      <c r="AD1539" t="s">
        <v>40</v>
      </c>
    </row>
    <row r="1540" spans="1:30">
      <c r="A1540">
        <f t="shared" si="72"/>
        <v>20220000</v>
      </c>
      <c r="B1540" t="str">
        <f t="shared" si="73"/>
        <v>Lambeth241Persons17+ yrs</v>
      </c>
      <c r="C1540" t="str">
        <f t="shared" si="74"/>
        <v>LambethDiabetes: QOF prevalence (17+ yrs)2022/23Persons17+ yrs</v>
      </c>
      <c r="D1540">
        <v>241</v>
      </c>
      <c r="E1540" t="s">
        <v>211</v>
      </c>
      <c r="F1540" t="s">
        <v>30</v>
      </c>
      <c r="G1540" t="s">
        <v>31</v>
      </c>
      <c r="H1540" t="s">
        <v>91</v>
      </c>
      <c r="I1540" t="s">
        <v>92</v>
      </c>
      <c r="J1540" t="s">
        <v>34</v>
      </c>
      <c r="K1540" t="s">
        <v>35</v>
      </c>
      <c r="L1540" t="s">
        <v>212</v>
      </c>
      <c r="O1540" t="s">
        <v>54</v>
      </c>
      <c r="P1540">
        <v>5.6308851732071696</v>
      </c>
      <c r="Q1540">
        <v>5.5570564161951701</v>
      </c>
      <c r="R1540">
        <v>5.7054064236654902</v>
      </c>
      <c r="S1540">
        <v>5.5150289124603997</v>
      </c>
      <c r="T1540">
        <v>5.7488788692806203</v>
      </c>
      <c r="U1540">
        <v>20876</v>
      </c>
      <c r="V1540">
        <v>370741</v>
      </c>
      <c r="X1540" t="s">
        <v>61</v>
      </c>
      <c r="Y1540" t="s">
        <v>39</v>
      </c>
      <c r="Z1540" t="s">
        <v>39</v>
      </c>
      <c r="AA1540">
        <v>20220000</v>
      </c>
      <c r="AD1540" t="s">
        <v>40</v>
      </c>
    </row>
    <row r="1541" spans="1:30">
      <c r="A1541">
        <f t="shared" si="72"/>
        <v>20220000</v>
      </c>
      <c r="B1541" t="str">
        <f t="shared" si="73"/>
        <v>Wandsworth241Persons17+ yrs</v>
      </c>
      <c r="C1541" t="str">
        <f t="shared" si="74"/>
        <v>WandsworthDiabetes: QOF prevalence (17+ yrs)2022/23Persons17+ yrs</v>
      </c>
      <c r="D1541">
        <v>241</v>
      </c>
      <c r="E1541" t="s">
        <v>211</v>
      </c>
      <c r="F1541" t="s">
        <v>30</v>
      </c>
      <c r="G1541" t="s">
        <v>31</v>
      </c>
      <c r="H1541" t="s">
        <v>76</v>
      </c>
      <c r="I1541" t="s">
        <v>77</v>
      </c>
      <c r="J1541" t="s">
        <v>34</v>
      </c>
      <c r="K1541" t="s">
        <v>35</v>
      </c>
      <c r="L1541" t="s">
        <v>212</v>
      </c>
      <c r="O1541" t="s">
        <v>54</v>
      </c>
      <c r="P1541">
        <v>4.6570491422600204</v>
      </c>
      <c r="Q1541">
        <v>4.5871886984514596</v>
      </c>
      <c r="R1541">
        <v>4.7276765226708104</v>
      </c>
      <c r="S1541">
        <v>4.5473471740901399</v>
      </c>
      <c r="T1541">
        <v>4.7691052720063798</v>
      </c>
      <c r="U1541">
        <v>16044</v>
      </c>
      <c r="V1541">
        <v>344510</v>
      </c>
      <c r="X1541" t="s">
        <v>198</v>
      </c>
      <c r="Y1541" t="s">
        <v>39</v>
      </c>
      <c r="Z1541" t="s">
        <v>39</v>
      </c>
      <c r="AA1541">
        <v>20220000</v>
      </c>
      <c r="AD1541" t="s">
        <v>40</v>
      </c>
    </row>
    <row r="1542" spans="1:30">
      <c r="A1542">
        <f t="shared" si="72"/>
        <v>20220000</v>
      </c>
      <c r="B1542" t="str">
        <f t="shared" si="73"/>
        <v>Islington241Persons17+ yrs</v>
      </c>
      <c r="C1542" t="str">
        <f t="shared" si="74"/>
        <v>IslingtonDiabetes: QOF prevalence (17+ yrs)2022/23Persons17+ yrs</v>
      </c>
      <c r="D1542">
        <v>241</v>
      </c>
      <c r="E1542" t="s">
        <v>211</v>
      </c>
      <c r="F1542" t="s">
        <v>30</v>
      </c>
      <c r="G1542" t="s">
        <v>31</v>
      </c>
      <c r="H1542" t="s">
        <v>74</v>
      </c>
      <c r="I1542" t="s">
        <v>75</v>
      </c>
      <c r="J1542" t="s">
        <v>34</v>
      </c>
      <c r="K1542" t="s">
        <v>35</v>
      </c>
      <c r="L1542" t="s">
        <v>212</v>
      </c>
      <c r="O1542" t="s">
        <v>54</v>
      </c>
      <c r="P1542">
        <v>4.5730465490582199</v>
      </c>
      <c r="Q1542">
        <v>4.4923053983375096</v>
      </c>
      <c r="R1542">
        <v>4.6548351094921596</v>
      </c>
      <c r="S1542">
        <v>4.4463329006465901</v>
      </c>
      <c r="T1542">
        <v>4.7029737804508898</v>
      </c>
      <c r="U1542">
        <v>11564</v>
      </c>
      <c r="V1542">
        <v>252873</v>
      </c>
      <c r="X1542" t="s">
        <v>197</v>
      </c>
      <c r="Y1542" t="s">
        <v>39</v>
      </c>
      <c r="Z1542" t="s">
        <v>39</v>
      </c>
      <c r="AA1542">
        <v>20220000</v>
      </c>
      <c r="AD1542" t="s">
        <v>40</v>
      </c>
    </row>
    <row r="1543" spans="1:30">
      <c r="A1543">
        <f t="shared" si="72"/>
        <v>20220000</v>
      </c>
      <c r="B1543" t="str">
        <f t="shared" si="73"/>
        <v>Richmond241Persons17+ yrs</v>
      </c>
      <c r="C1543" t="str">
        <f t="shared" si="74"/>
        <v>RichmondDiabetes: QOF prevalence (17+ yrs)2022/23Persons17+ yrs</v>
      </c>
      <c r="D1543">
        <v>241</v>
      </c>
      <c r="E1543" t="s">
        <v>211</v>
      </c>
      <c r="F1543" t="s">
        <v>30</v>
      </c>
      <c r="G1543" t="s">
        <v>31</v>
      </c>
      <c r="H1543" t="s">
        <v>32</v>
      </c>
      <c r="I1543" t="s">
        <v>33</v>
      </c>
      <c r="J1543" t="s">
        <v>34</v>
      </c>
      <c r="K1543" t="s">
        <v>35</v>
      </c>
      <c r="L1543" t="s">
        <v>212</v>
      </c>
      <c r="O1543" t="s">
        <v>54</v>
      </c>
      <c r="P1543">
        <v>4.3444598716843599</v>
      </c>
      <c r="Q1543">
        <v>4.2545648895390098</v>
      </c>
      <c r="R1543">
        <v>4.4357310033602104</v>
      </c>
      <c r="S1543">
        <v>4.2036009804963497</v>
      </c>
      <c r="T1543">
        <v>4.4895356533669899</v>
      </c>
      <c r="U1543">
        <v>8417</v>
      </c>
      <c r="V1543">
        <v>193741</v>
      </c>
      <c r="X1543" t="s">
        <v>198</v>
      </c>
      <c r="Y1543" t="s">
        <v>39</v>
      </c>
      <c r="Z1543" t="s">
        <v>39</v>
      </c>
      <c r="AA1543">
        <v>20220000</v>
      </c>
      <c r="AD1543" t="s">
        <v>40</v>
      </c>
    </row>
    <row r="1544" spans="1:30">
      <c r="A1544">
        <f t="shared" si="72"/>
        <v>20220000</v>
      </c>
      <c r="B1544" t="str">
        <f t="shared" si="73"/>
        <v>Kensington and Chelsea241Persons17+ yrs</v>
      </c>
      <c r="C1544" t="str">
        <f t="shared" si="74"/>
        <v>Kensington and ChelseaDiabetes: QOF prevalence (17+ yrs)2022/23Persons17+ yrs</v>
      </c>
      <c r="D1544">
        <v>241</v>
      </c>
      <c r="E1544" t="s">
        <v>211</v>
      </c>
      <c r="F1544" t="s">
        <v>30</v>
      </c>
      <c r="G1544" t="s">
        <v>31</v>
      </c>
      <c r="H1544" t="s">
        <v>70</v>
      </c>
      <c r="I1544" t="s">
        <v>71</v>
      </c>
      <c r="J1544" t="s">
        <v>34</v>
      </c>
      <c r="K1544" t="s">
        <v>35</v>
      </c>
      <c r="L1544" t="s">
        <v>212</v>
      </c>
      <c r="O1544" t="s">
        <v>54</v>
      </c>
      <c r="P1544">
        <v>4.1922658139913</v>
      </c>
      <c r="Q1544">
        <v>4.1059680399117902</v>
      </c>
      <c r="R1544">
        <v>4.2798829328910104</v>
      </c>
      <c r="S1544">
        <v>4.0568326154835699</v>
      </c>
      <c r="T1544">
        <v>4.3317385113412197</v>
      </c>
      <c r="U1544">
        <v>8509</v>
      </c>
      <c r="V1544">
        <v>202969</v>
      </c>
      <c r="X1544" t="s">
        <v>197</v>
      </c>
      <c r="Y1544" t="s">
        <v>39</v>
      </c>
      <c r="Z1544" t="s">
        <v>39</v>
      </c>
      <c r="AA1544">
        <v>20220000</v>
      </c>
      <c r="AD1544" t="s">
        <v>40</v>
      </c>
    </row>
    <row r="1545" spans="1:30">
      <c r="A1545">
        <f t="shared" si="72"/>
        <v>20220000</v>
      </c>
      <c r="B1545" t="str">
        <f t="shared" si="73"/>
        <v>Westminster241Persons17+ yrs</v>
      </c>
      <c r="C1545" t="str">
        <f t="shared" si="74"/>
        <v>WestminsterDiabetes: QOF prevalence (17+ yrs)2022/23Persons17+ yrs</v>
      </c>
      <c r="D1545">
        <v>241</v>
      </c>
      <c r="E1545" t="s">
        <v>211</v>
      </c>
      <c r="F1545" t="s">
        <v>30</v>
      </c>
      <c r="G1545" t="s">
        <v>31</v>
      </c>
      <c r="H1545" t="s">
        <v>99</v>
      </c>
      <c r="I1545" t="s">
        <v>100</v>
      </c>
      <c r="J1545" t="s">
        <v>34</v>
      </c>
      <c r="K1545" t="s">
        <v>35</v>
      </c>
      <c r="L1545" t="s">
        <v>212</v>
      </c>
      <c r="O1545" t="s">
        <v>54</v>
      </c>
      <c r="P1545">
        <v>4.0171211588876004</v>
      </c>
      <c r="Q1545">
        <v>3.9469704801067298</v>
      </c>
      <c r="R1545">
        <v>4.0881810472043201</v>
      </c>
      <c r="S1545">
        <v>3.9070318696104702</v>
      </c>
      <c r="T1545">
        <v>4.1299916235288396</v>
      </c>
      <c r="U1545">
        <v>11891</v>
      </c>
      <c r="V1545">
        <v>296008</v>
      </c>
      <c r="X1545" t="s">
        <v>197</v>
      </c>
      <c r="Y1545" t="s">
        <v>39</v>
      </c>
      <c r="Z1545" t="s">
        <v>39</v>
      </c>
      <c r="AA1545">
        <v>20220000</v>
      </c>
      <c r="AD1545" t="s">
        <v>40</v>
      </c>
    </row>
    <row r="1546" spans="1:30">
      <c r="A1546">
        <f t="shared" si="72"/>
        <v>20220000</v>
      </c>
      <c r="B1546" t="str">
        <f t="shared" si="73"/>
        <v>Camden241Persons17+ yrs</v>
      </c>
      <c r="C1546" t="str">
        <f t="shared" si="74"/>
        <v>CamdenDiabetes: QOF prevalence (17+ yrs)2022/23Persons17+ yrs</v>
      </c>
      <c r="D1546">
        <v>241</v>
      </c>
      <c r="E1546" t="s">
        <v>211</v>
      </c>
      <c r="F1546" t="s">
        <v>30</v>
      </c>
      <c r="G1546" t="s">
        <v>31</v>
      </c>
      <c r="H1546" t="s">
        <v>72</v>
      </c>
      <c r="I1546" t="s">
        <v>73</v>
      </c>
      <c r="J1546" t="s">
        <v>34</v>
      </c>
      <c r="K1546" t="s">
        <v>35</v>
      </c>
      <c r="L1546" t="s">
        <v>212</v>
      </c>
      <c r="O1546" t="s">
        <v>54</v>
      </c>
      <c r="P1546">
        <v>3.94157691892087</v>
      </c>
      <c r="Q1546">
        <v>3.8698452406039201</v>
      </c>
      <c r="R1546">
        <v>4.0142800825140199</v>
      </c>
      <c r="S1546">
        <v>3.82906542593738</v>
      </c>
      <c r="T1546">
        <v>4.0570588804212804</v>
      </c>
      <c r="U1546">
        <v>10943</v>
      </c>
      <c r="V1546">
        <v>277630</v>
      </c>
      <c r="X1546" t="s">
        <v>197</v>
      </c>
      <c r="Y1546" t="s">
        <v>39</v>
      </c>
      <c r="Z1546" t="s">
        <v>39</v>
      </c>
      <c r="AA1546">
        <v>20220000</v>
      </c>
      <c r="AD1546" t="s">
        <v>40</v>
      </c>
    </row>
    <row r="1547" spans="1:30">
      <c r="A1547">
        <f t="shared" si="72"/>
        <v>20220000</v>
      </c>
      <c r="B1547" t="str">
        <f t="shared" si="73"/>
        <v>Hammersmith and Fulham241Persons17+ yrs</v>
      </c>
      <c r="C1547" t="str">
        <f t="shared" si="74"/>
        <v>Hammersmith and FulhamDiabetes: QOF prevalence (17+ yrs)2022/23Persons17+ yrs</v>
      </c>
      <c r="D1547">
        <v>241</v>
      </c>
      <c r="E1547" t="s">
        <v>211</v>
      </c>
      <c r="F1547" t="s">
        <v>30</v>
      </c>
      <c r="G1547" t="s">
        <v>31</v>
      </c>
      <c r="H1547" t="s">
        <v>66</v>
      </c>
      <c r="I1547" t="s">
        <v>67</v>
      </c>
      <c r="J1547" t="s">
        <v>34</v>
      </c>
      <c r="K1547" t="s">
        <v>35</v>
      </c>
      <c r="L1547" t="s">
        <v>212</v>
      </c>
      <c r="O1547" t="s">
        <v>54</v>
      </c>
      <c r="P1547">
        <v>3.4423055683685999</v>
      </c>
      <c r="Q1547">
        <v>3.3784327939604299</v>
      </c>
      <c r="R1547">
        <v>3.5070669352429</v>
      </c>
      <c r="S1547">
        <v>3.3421518681464102</v>
      </c>
      <c r="T1547">
        <v>3.5451691601661901</v>
      </c>
      <c r="U1547">
        <v>10597</v>
      </c>
      <c r="V1547">
        <v>307846</v>
      </c>
      <c r="X1547" t="s">
        <v>197</v>
      </c>
      <c r="Y1547" t="s">
        <v>39</v>
      </c>
      <c r="Z1547" t="s">
        <v>39</v>
      </c>
      <c r="AA1547">
        <v>20220000</v>
      </c>
      <c r="AD1547" t="s">
        <v>40</v>
      </c>
    </row>
    <row r="1548" spans="1:30">
      <c r="A1548">
        <f t="shared" si="72"/>
        <v>20100000</v>
      </c>
      <c r="B1548" t="str">
        <f t="shared" si="73"/>
        <v>Richmond22001Female53-70 yrs</v>
      </c>
      <c r="C1548" t="str">
        <f t="shared" si="74"/>
        <v>RichmondCancer screening coverage: breast cancer2010Female53-70 yrs</v>
      </c>
      <c r="D1548">
        <v>22001</v>
      </c>
      <c r="E1548" t="s">
        <v>214</v>
      </c>
      <c r="F1548" t="s">
        <v>30</v>
      </c>
      <c r="G1548" t="s">
        <v>31</v>
      </c>
      <c r="H1548" t="s">
        <v>32</v>
      </c>
      <c r="I1548" t="s">
        <v>33</v>
      </c>
      <c r="J1548" t="s">
        <v>34</v>
      </c>
      <c r="K1548" t="s">
        <v>189</v>
      </c>
      <c r="L1548" t="s">
        <v>215</v>
      </c>
      <c r="O1548" t="s">
        <v>216</v>
      </c>
      <c r="P1548">
        <v>72.23</v>
      </c>
      <c r="Q1548">
        <v>71.554694318001495</v>
      </c>
      <c r="R1548">
        <v>72.885685294100796</v>
      </c>
      <c r="U1548">
        <v>12565</v>
      </c>
      <c r="V1548">
        <v>17397</v>
      </c>
      <c r="Y1548" t="s">
        <v>49</v>
      </c>
      <c r="Z1548" t="s">
        <v>39</v>
      </c>
      <c r="AA1548">
        <v>20100000</v>
      </c>
      <c r="AD1548" t="s">
        <v>40</v>
      </c>
    </row>
    <row r="1549" spans="1:30">
      <c r="A1549">
        <f t="shared" si="72"/>
        <v>20110000</v>
      </c>
      <c r="B1549" t="str">
        <f t="shared" si="73"/>
        <v>Richmond22001Female53-70 yrs</v>
      </c>
      <c r="C1549" t="str">
        <f t="shared" si="74"/>
        <v>RichmondCancer screening coverage: breast cancer2011Female53-70 yrs</v>
      </c>
      <c r="D1549">
        <v>22001</v>
      </c>
      <c r="E1549" t="s">
        <v>214</v>
      </c>
      <c r="F1549" t="s">
        <v>30</v>
      </c>
      <c r="G1549" t="s">
        <v>31</v>
      </c>
      <c r="H1549" t="s">
        <v>32</v>
      </c>
      <c r="I1549" t="s">
        <v>33</v>
      </c>
      <c r="J1549" t="s">
        <v>34</v>
      </c>
      <c r="K1549" t="s">
        <v>189</v>
      </c>
      <c r="L1549" t="s">
        <v>215</v>
      </c>
      <c r="O1549" t="s">
        <v>191</v>
      </c>
      <c r="P1549">
        <v>72.8</v>
      </c>
      <c r="Q1549">
        <v>72.136395461452196</v>
      </c>
      <c r="R1549">
        <v>73.450664050733593</v>
      </c>
      <c r="U1549">
        <v>12822</v>
      </c>
      <c r="V1549">
        <v>17613</v>
      </c>
      <c r="Y1549" t="s">
        <v>49</v>
      </c>
      <c r="Z1549" t="s">
        <v>39</v>
      </c>
      <c r="AA1549">
        <v>20110000</v>
      </c>
      <c r="AD1549" t="s">
        <v>40</v>
      </c>
    </row>
    <row r="1550" spans="1:30">
      <c r="A1550">
        <f t="shared" si="72"/>
        <v>20120000</v>
      </c>
      <c r="B1550" t="str">
        <f t="shared" si="73"/>
        <v>Richmond22001Female53-70 yrs</v>
      </c>
      <c r="C1550" t="str">
        <f t="shared" si="74"/>
        <v>RichmondCancer screening coverage: breast cancer2012Female53-70 yrs</v>
      </c>
      <c r="D1550">
        <v>22001</v>
      </c>
      <c r="E1550" t="s">
        <v>214</v>
      </c>
      <c r="F1550" t="s">
        <v>30</v>
      </c>
      <c r="G1550" t="s">
        <v>31</v>
      </c>
      <c r="H1550" t="s">
        <v>32</v>
      </c>
      <c r="I1550" t="s">
        <v>33</v>
      </c>
      <c r="J1550" t="s">
        <v>34</v>
      </c>
      <c r="K1550" t="s">
        <v>189</v>
      </c>
      <c r="L1550" t="s">
        <v>215</v>
      </c>
      <c r="O1550" t="s">
        <v>192</v>
      </c>
      <c r="P1550">
        <v>72.59</v>
      </c>
      <c r="Q1550">
        <v>71.935090354197996</v>
      </c>
      <c r="R1550">
        <v>73.235336041857906</v>
      </c>
      <c r="U1550">
        <v>13125</v>
      </c>
      <c r="V1550">
        <v>18081</v>
      </c>
      <c r="Y1550" t="s">
        <v>49</v>
      </c>
      <c r="Z1550" t="s">
        <v>39</v>
      </c>
      <c r="AA1550">
        <v>20120000</v>
      </c>
      <c r="AD1550" t="s">
        <v>40</v>
      </c>
    </row>
    <row r="1551" spans="1:30">
      <c r="A1551">
        <f t="shared" si="72"/>
        <v>20130000</v>
      </c>
      <c r="B1551" t="str">
        <f t="shared" si="73"/>
        <v>Richmond22001Female53-70 yrs</v>
      </c>
      <c r="C1551" t="str">
        <f t="shared" si="74"/>
        <v>RichmondCancer screening coverage: breast cancer2013Female53-70 yrs</v>
      </c>
      <c r="D1551">
        <v>22001</v>
      </c>
      <c r="E1551" t="s">
        <v>214</v>
      </c>
      <c r="F1551" t="s">
        <v>30</v>
      </c>
      <c r="G1551" t="s">
        <v>31</v>
      </c>
      <c r="H1551" t="s">
        <v>32</v>
      </c>
      <c r="I1551" t="s">
        <v>33</v>
      </c>
      <c r="J1551" t="s">
        <v>34</v>
      </c>
      <c r="K1551" t="s">
        <v>189</v>
      </c>
      <c r="L1551" t="s">
        <v>215</v>
      </c>
      <c r="O1551" t="s">
        <v>193</v>
      </c>
      <c r="P1551">
        <v>70.34</v>
      </c>
      <c r="Q1551">
        <v>69.681962378985801</v>
      </c>
      <c r="R1551">
        <v>70.9964426877048</v>
      </c>
      <c r="U1551">
        <v>13048</v>
      </c>
      <c r="V1551">
        <v>18549</v>
      </c>
      <c r="Y1551" t="s">
        <v>49</v>
      </c>
      <c r="Z1551" t="s">
        <v>39</v>
      </c>
      <c r="AA1551">
        <v>20130000</v>
      </c>
      <c r="AD1551" t="s">
        <v>40</v>
      </c>
    </row>
    <row r="1552" spans="1:30">
      <c r="A1552">
        <f t="shared" si="72"/>
        <v>20140000</v>
      </c>
      <c r="B1552" t="str">
        <f t="shared" si="73"/>
        <v>Richmond22001Female53-70 yrs</v>
      </c>
      <c r="C1552" t="str">
        <f t="shared" si="74"/>
        <v>RichmondCancer screening coverage: breast cancer2014Female53-70 yrs</v>
      </c>
      <c r="D1552">
        <v>22001</v>
      </c>
      <c r="E1552" t="s">
        <v>214</v>
      </c>
      <c r="F1552" t="s">
        <v>30</v>
      </c>
      <c r="G1552" t="s">
        <v>31</v>
      </c>
      <c r="H1552" t="s">
        <v>32</v>
      </c>
      <c r="I1552" t="s">
        <v>33</v>
      </c>
      <c r="J1552" t="s">
        <v>34</v>
      </c>
      <c r="K1552" t="s">
        <v>189</v>
      </c>
      <c r="L1552" t="s">
        <v>215</v>
      </c>
      <c r="O1552" t="s">
        <v>194</v>
      </c>
      <c r="P1552">
        <v>70.680000000000007</v>
      </c>
      <c r="Q1552">
        <v>70.024236259999995</v>
      </c>
      <c r="R1552">
        <v>71.323437209999994</v>
      </c>
      <c r="U1552">
        <v>13332</v>
      </c>
      <c r="V1552">
        <v>18863</v>
      </c>
      <c r="Y1552" t="s">
        <v>49</v>
      </c>
      <c r="Z1552" t="s">
        <v>39</v>
      </c>
      <c r="AA1552">
        <v>20140000</v>
      </c>
      <c r="AD1552" t="s">
        <v>40</v>
      </c>
    </row>
    <row r="1553" spans="1:30">
      <c r="A1553">
        <f t="shared" si="72"/>
        <v>20150000</v>
      </c>
      <c r="B1553" t="str">
        <f t="shared" si="73"/>
        <v>Richmond22001Female53-70 yrs</v>
      </c>
      <c r="C1553" t="str">
        <f t="shared" si="74"/>
        <v>RichmondCancer screening coverage: breast cancer2015Female53-70 yrs</v>
      </c>
      <c r="D1553">
        <v>22001</v>
      </c>
      <c r="E1553" t="s">
        <v>214</v>
      </c>
      <c r="F1553" t="s">
        <v>30</v>
      </c>
      <c r="G1553" t="s">
        <v>31</v>
      </c>
      <c r="H1553" t="s">
        <v>32</v>
      </c>
      <c r="I1553" t="s">
        <v>33</v>
      </c>
      <c r="J1553" t="s">
        <v>34</v>
      </c>
      <c r="K1553" t="s">
        <v>189</v>
      </c>
      <c r="L1553" t="s">
        <v>215</v>
      </c>
      <c r="O1553" t="s">
        <v>195</v>
      </c>
      <c r="P1553">
        <v>72.7</v>
      </c>
      <c r="Q1553">
        <v>72</v>
      </c>
      <c r="R1553">
        <v>73.3</v>
      </c>
      <c r="U1553">
        <v>13786</v>
      </c>
      <c r="V1553">
        <v>18975</v>
      </c>
      <c r="Y1553" t="s">
        <v>49</v>
      </c>
      <c r="Z1553" t="s">
        <v>39</v>
      </c>
      <c r="AA1553">
        <v>20150000</v>
      </c>
      <c r="AD1553" t="s">
        <v>40</v>
      </c>
    </row>
    <row r="1554" spans="1:30">
      <c r="A1554">
        <f t="shared" si="72"/>
        <v>20160000</v>
      </c>
      <c r="B1554" t="str">
        <f t="shared" si="73"/>
        <v>Richmond22001Female53-70 yrs</v>
      </c>
      <c r="C1554" t="str">
        <f t="shared" si="74"/>
        <v>RichmondCancer screening coverage: breast cancer2016Female53-70 yrs</v>
      </c>
      <c r="D1554">
        <v>22001</v>
      </c>
      <c r="E1554" t="s">
        <v>214</v>
      </c>
      <c r="F1554" t="s">
        <v>30</v>
      </c>
      <c r="G1554" t="s">
        <v>31</v>
      </c>
      <c r="H1554" t="s">
        <v>32</v>
      </c>
      <c r="I1554" t="s">
        <v>33</v>
      </c>
      <c r="J1554" t="s">
        <v>34</v>
      </c>
      <c r="K1554" t="s">
        <v>189</v>
      </c>
      <c r="L1554" t="s">
        <v>215</v>
      </c>
      <c r="O1554" t="s">
        <v>196</v>
      </c>
      <c r="P1554">
        <v>72.89</v>
      </c>
      <c r="Q1554">
        <v>72.262426239166203</v>
      </c>
      <c r="R1554">
        <v>73.512522665331005</v>
      </c>
      <c r="U1554">
        <v>14160</v>
      </c>
      <c r="V1554">
        <v>19426</v>
      </c>
      <c r="Y1554" t="s">
        <v>49</v>
      </c>
      <c r="Z1554" t="s">
        <v>39</v>
      </c>
      <c r="AA1554">
        <v>20160000</v>
      </c>
      <c r="AD1554" t="s">
        <v>40</v>
      </c>
    </row>
    <row r="1555" spans="1:30">
      <c r="A1555">
        <f t="shared" si="72"/>
        <v>20170000</v>
      </c>
      <c r="B1555" t="str">
        <f t="shared" si="73"/>
        <v>Richmond22001Female53-70 yrs</v>
      </c>
      <c r="C1555" t="str">
        <f t="shared" si="74"/>
        <v>RichmondCancer screening coverage: breast cancer2017Female53-70 yrs</v>
      </c>
      <c r="D1555">
        <v>22001</v>
      </c>
      <c r="E1555" t="s">
        <v>214</v>
      </c>
      <c r="F1555" t="s">
        <v>30</v>
      </c>
      <c r="G1555" t="s">
        <v>31</v>
      </c>
      <c r="H1555" t="s">
        <v>32</v>
      </c>
      <c r="I1555" t="s">
        <v>33</v>
      </c>
      <c r="J1555" t="s">
        <v>34</v>
      </c>
      <c r="K1555" t="s">
        <v>189</v>
      </c>
      <c r="L1555" t="s">
        <v>215</v>
      </c>
      <c r="O1555" t="s">
        <v>164</v>
      </c>
      <c r="P1555">
        <v>72.5</v>
      </c>
      <c r="Q1555">
        <v>71.853959654148298</v>
      </c>
      <c r="R1555">
        <v>73.091902048177403</v>
      </c>
      <c r="U1555">
        <v>14494</v>
      </c>
      <c r="V1555">
        <v>19998</v>
      </c>
      <c r="Y1555" t="s">
        <v>49</v>
      </c>
      <c r="Z1555" t="s">
        <v>39</v>
      </c>
      <c r="AA1555">
        <v>20170000</v>
      </c>
      <c r="AD1555" t="s">
        <v>40</v>
      </c>
    </row>
    <row r="1556" spans="1:30">
      <c r="A1556">
        <f t="shared" si="72"/>
        <v>20180000</v>
      </c>
      <c r="B1556" t="str">
        <f t="shared" si="73"/>
        <v>Richmond22001Female53-70 yrs</v>
      </c>
      <c r="C1556" t="str">
        <f t="shared" si="74"/>
        <v>RichmondCancer screening coverage: breast cancer2018Female53-70 yrs</v>
      </c>
      <c r="D1556">
        <v>22001</v>
      </c>
      <c r="E1556" t="s">
        <v>214</v>
      </c>
      <c r="F1556" t="s">
        <v>30</v>
      </c>
      <c r="G1556" t="s">
        <v>31</v>
      </c>
      <c r="H1556" t="s">
        <v>32</v>
      </c>
      <c r="I1556" t="s">
        <v>33</v>
      </c>
      <c r="J1556" t="s">
        <v>34</v>
      </c>
      <c r="K1556" t="s">
        <v>189</v>
      </c>
      <c r="L1556" t="s">
        <v>215</v>
      </c>
      <c r="O1556" t="s">
        <v>165</v>
      </c>
      <c r="P1556">
        <v>72.400000000000006</v>
      </c>
      <c r="Q1556">
        <v>71.7</v>
      </c>
      <c r="R1556">
        <v>73</v>
      </c>
      <c r="U1556">
        <v>14746</v>
      </c>
      <c r="V1556">
        <v>20378</v>
      </c>
      <c r="Y1556" t="s">
        <v>49</v>
      </c>
      <c r="Z1556" t="s">
        <v>39</v>
      </c>
      <c r="AA1556">
        <v>20180000</v>
      </c>
      <c r="AD1556" t="s">
        <v>40</v>
      </c>
    </row>
    <row r="1557" spans="1:30">
      <c r="A1557">
        <f t="shared" si="72"/>
        <v>20190000</v>
      </c>
      <c r="B1557" t="str">
        <f t="shared" si="73"/>
        <v>Richmond22001Female53-70 yrs</v>
      </c>
      <c r="C1557" t="str">
        <f t="shared" si="74"/>
        <v>RichmondCancer screening coverage: breast cancer2019Female53-70 yrs</v>
      </c>
      <c r="D1557">
        <v>22001</v>
      </c>
      <c r="E1557" t="s">
        <v>214</v>
      </c>
      <c r="F1557" t="s">
        <v>30</v>
      </c>
      <c r="G1557" t="s">
        <v>31</v>
      </c>
      <c r="H1557" t="s">
        <v>32</v>
      </c>
      <c r="I1557" t="s">
        <v>33</v>
      </c>
      <c r="J1557" t="s">
        <v>34</v>
      </c>
      <c r="K1557" t="s">
        <v>189</v>
      </c>
      <c r="L1557" t="s">
        <v>215</v>
      </c>
      <c r="O1557" t="s">
        <v>166</v>
      </c>
      <c r="P1557">
        <v>73.849999999999994</v>
      </c>
      <c r="Q1557">
        <v>73.250322199053798</v>
      </c>
      <c r="R1557">
        <v>74.442790136097599</v>
      </c>
      <c r="S1557">
        <v>72.900057051367895</v>
      </c>
      <c r="T1557">
        <v>74.780013759143799</v>
      </c>
      <c r="U1557">
        <v>15409</v>
      </c>
      <c r="V1557">
        <v>20865</v>
      </c>
      <c r="Y1557" t="s">
        <v>49</v>
      </c>
      <c r="Z1557" t="s">
        <v>39</v>
      </c>
      <c r="AA1557">
        <v>20190000</v>
      </c>
      <c r="AD1557" t="s">
        <v>40</v>
      </c>
    </row>
    <row r="1558" spans="1:30">
      <c r="A1558">
        <f t="shared" si="72"/>
        <v>20200000</v>
      </c>
      <c r="B1558" t="str">
        <f t="shared" si="73"/>
        <v>Richmond22001Female53-70 yrs</v>
      </c>
      <c r="C1558" t="str">
        <f t="shared" si="74"/>
        <v>RichmondCancer screening coverage: breast cancer2020Female53-70 yrs</v>
      </c>
      <c r="D1558">
        <v>22001</v>
      </c>
      <c r="E1558" t="s">
        <v>214</v>
      </c>
      <c r="F1558" t="s">
        <v>30</v>
      </c>
      <c r="G1558" t="s">
        <v>31</v>
      </c>
      <c r="H1558" t="s">
        <v>32</v>
      </c>
      <c r="I1558" t="s">
        <v>33</v>
      </c>
      <c r="J1558" t="s">
        <v>34</v>
      </c>
      <c r="K1558" t="s">
        <v>189</v>
      </c>
      <c r="L1558" t="s">
        <v>215</v>
      </c>
      <c r="O1558" t="s">
        <v>167</v>
      </c>
      <c r="P1558">
        <v>73.540000000000006</v>
      </c>
      <c r="Q1558">
        <v>72.943418481364205</v>
      </c>
      <c r="R1558">
        <v>74.123421806974605</v>
      </c>
      <c r="S1558">
        <v>72.684060586260401</v>
      </c>
      <c r="T1558">
        <v>74.373931656687702</v>
      </c>
      <c r="U1558">
        <v>15790</v>
      </c>
      <c r="V1558">
        <v>21472</v>
      </c>
      <c r="Y1558" t="s">
        <v>42</v>
      </c>
      <c r="Z1558" t="s">
        <v>39</v>
      </c>
      <c r="AA1558">
        <v>20200000</v>
      </c>
      <c r="AD1558" t="s">
        <v>40</v>
      </c>
    </row>
    <row r="1559" spans="1:30">
      <c r="A1559">
        <f t="shared" si="72"/>
        <v>20210000</v>
      </c>
      <c r="B1559" t="str">
        <f t="shared" si="73"/>
        <v>Richmond22001Female53-70 yrs</v>
      </c>
      <c r="C1559" t="str">
        <f t="shared" si="74"/>
        <v>RichmondCancer screening coverage: breast cancer2021Female53-70 yrs</v>
      </c>
      <c r="D1559">
        <v>22001</v>
      </c>
      <c r="E1559" t="s">
        <v>214</v>
      </c>
      <c r="F1559" t="s">
        <v>30</v>
      </c>
      <c r="G1559" t="s">
        <v>31</v>
      </c>
      <c r="H1559" t="s">
        <v>32</v>
      </c>
      <c r="I1559" t="s">
        <v>33</v>
      </c>
      <c r="J1559" t="s">
        <v>34</v>
      </c>
      <c r="K1559" t="s">
        <v>189</v>
      </c>
      <c r="L1559" t="s">
        <v>215</v>
      </c>
      <c r="O1559" t="s">
        <v>171</v>
      </c>
      <c r="P1559">
        <v>52.48</v>
      </c>
      <c r="Q1559">
        <v>51.8197181780181</v>
      </c>
      <c r="R1559">
        <v>53.1409152873252</v>
      </c>
      <c r="S1559">
        <v>51.533847108111097</v>
      </c>
      <c r="T1559">
        <v>53.425874071970199</v>
      </c>
      <c r="U1559">
        <v>11519</v>
      </c>
      <c r="V1559">
        <v>21949</v>
      </c>
      <c r="Y1559" t="s">
        <v>49</v>
      </c>
      <c r="Z1559" t="s">
        <v>39</v>
      </c>
      <c r="AA1559">
        <v>20210000</v>
      </c>
      <c r="AD1559" t="s">
        <v>40</v>
      </c>
    </row>
    <row r="1560" spans="1:30">
      <c r="A1560">
        <f t="shared" si="72"/>
        <v>20220000</v>
      </c>
      <c r="B1560" t="str">
        <f t="shared" si="73"/>
        <v>Richmond22001Female53-70 yrs</v>
      </c>
      <c r="C1560" t="str">
        <f t="shared" si="74"/>
        <v>RichmondCancer screening coverage: breast cancer2022Female53-70 yrs</v>
      </c>
      <c r="D1560">
        <v>22001</v>
      </c>
      <c r="E1560" t="s">
        <v>214</v>
      </c>
      <c r="F1560" t="s">
        <v>30</v>
      </c>
      <c r="G1560" t="s">
        <v>31</v>
      </c>
      <c r="H1560" t="s">
        <v>32</v>
      </c>
      <c r="I1560" t="s">
        <v>33</v>
      </c>
      <c r="J1560" t="s">
        <v>34</v>
      </c>
      <c r="K1560" t="s">
        <v>189</v>
      </c>
      <c r="L1560" t="s">
        <v>215</v>
      </c>
      <c r="O1560" t="s">
        <v>174</v>
      </c>
      <c r="P1560">
        <v>58.45</v>
      </c>
      <c r="Q1560">
        <v>57.804690000000001</v>
      </c>
      <c r="R1560">
        <v>59.093580000000003</v>
      </c>
      <c r="S1560">
        <v>57.524729999999998</v>
      </c>
      <c r="T1560">
        <v>59.3705</v>
      </c>
      <c r="U1560">
        <v>13128</v>
      </c>
      <c r="V1560">
        <v>22460</v>
      </c>
      <c r="Y1560" t="s">
        <v>49</v>
      </c>
      <c r="Z1560" t="s">
        <v>39</v>
      </c>
      <c r="AA1560">
        <v>20220000</v>
      </c>
      <c r="AD1560" t="s">
        <v>40</v>
      </c>
    </row>
    <row r="1561" spans="1:30">
      <c r="A1561">
        <f t="shared" si="72"/>
        <v>20100000</v>
      </c>
      <c r="B1561" t="str">
        <f t="shared" si="73"/>
        <v>England22001Female53-70 yrs</v>
      </c>
      <c r="C1561" t="str">
        <f t="shared" si="74"/>
        <v>EnglandCancer screening coverage: breast cancer2010Female53-70 yrs</v>
      </c>
      <c r="D1561">
        <v>22001</v>
      </c>
      <c r="E1561" t="s">
        <v>214</v>
      </c>
      <c r="F1561" t="s">
        <v>30</v>
      </c>
      <c r="G1561" t="s">
        <v>31</v>
      </c>
      <c r="H1561" t="s">
        <v>30</v>
      </c>
      <c r="I1561" t="s">
        <v>31</v>
      </c>
      <c r="J1561" t="s">
        <v>31</v>
      </c>
      <c r="K1561" t="s">
        <v>189</v>
      </c>
      <c r="L1561" t="s">
        <v>215</v>
      </c>
      <c r="O1561" t="s">
        <v>216</v>
      </c>
      <c r="P1561">
        <v>76.91</v>
      </c>
      <c r="Q1561">
        <v>76.873335674602004</v>
      </c>
      <c r="R1561">
        <v>76.945287287888604</v>
      </c>
      <c r="U1561">
        <v>4053867</v>
      </c>
      <c r="V1561">
        <v>5270969</v>
      </c>
      <c r="Y1561" t="s">
        <v>42</v>
      </c>
      <c r="Z1561" t="s">
        <v>39</v>
      </c>
      <c r="AA1561">
        <v>20100000</v>
      </c>
      <c r="AD1561" t="s">
        <v>40</v>
      </c>
    </row>
    <row r="1562" spans="1:30">
      <c r="A1562">
        <f t="shared" si="72"/>
        <v>20110000</v>
      </c>
      <c r="B1562" t="str">
        <f t="shared" si="73"/>
        <v>England22001Female53-70 yrs</v>
      </c>
      <c r="C1562" t="str">
        <f t="shared" si="74"/>
        <v>EnglandCancer screening coverage: breast cancer2011Female53-70 yrs</v>
      </c>
      <c r="D1562">
        <v>22001</v>
      </c>
      <c r="E1562" t="s">
        <v>214</v>
      </c>
      <c r="F1562" t="s">
        <v>30</v>
      </c>
      <c r="G1562" t="s">
        <v>31</v>
      </c>
      <c r="H1562" t="s">
        <v>30</v>
      </c>
      <c r="I1562" t="s">
        <v>31</v>
      </c>
      <c r="J1562" t="s">
        <v>31</v>
      </c>
      <c r="K1562" t="s">
        <v>189</v>
      </c>
      <c r="L1562" t="s">
        <v>215</v>
      </c>
      <c r="O1562" t="s">
        <v>191</v>
      </c>
      <c r="P1562">
        <v>77.13</v>
      </c>
      <c r="Q1562">
        <v>77.097304775271596</v>
      </c>
      <c r="R1562">
        <v>77.168458321339699</v>
      </c>
      <c r="U1562">
        <v>4129080</v>
      </c>
      <c r="V1562">
        <v>5353202</v>
      </c>
      <c r="Y1562" t="s">
        <v>42</v>
      </c>
      <c r="Z1562" t="s">
        <v>39</v>
      </c>
      <c r="AA1562">
        <v>20110000</v>
      </c>
      <c r="AD1562" t="s">
        <v>40</v>
      </c>
    </row>
    <row r="1563" spans="1:30">
      <c r="A1563">
        <f t="shared" si="72"/>
        <v>20120000</v>
      </c>
      <c r="B1563" t="str">
        <f t="shared" si="73"/>
        <v>England22001Female53-70 yrs</v>
      </c>
      <c r="C1563" t="str">
        <f t="shared" si="74"/>
        <v>EnglandCancer screening coverage: breast cancer2012Female53-70 yrs</v>
      </c>
      <c r="D1563">
        <v>22001</v>
      </c>
      <c r="E1563" t="s">
        <v>214</v>
      </c>
      <c r="F1563" t="s">
        <v>30</v>
      </c>
      <c r="G1563" t="s">
        <v>31</v>
      </c>
      <c r="H1563" t="s">
        <v>30</v>
      </c>
      <c r="I1563" t="s">
        <v>31</v>
      </c>
      <c r="J1563" t="s">
        <v>31</v>
      </c>
      <c r="K1563" t="s">
        <v>189</v>
      </c>
      <c r="L1563" t="s">
        <v>215</v>
      </c>
      <c r="O1563" t="s">
        <v>192</v>
      </c>
      <c r="P1563">
        <v>76.92</v>
      </c>
      <c r="Q1563">
        <v>76.885901386608396</v>
      </c>
      <c r="R1563">
        <v>76.956572470871805</v>
      </c>
      <c r="U1563">
        <v>4201239</v>
      </c>
      <c r="V1563">
        <v>5461740</v>
      </c>
      <c r="Y1563" t="s">
        <v>42</v>
      </c>
      <c r="Z1563" t="s">
        <v>39</v>
      </c>
      <c r="AA1563">
        <v>20120000</v>
      </c>
      <c r="AD1563" t="s">
        <v>40</v>
      </c>
    </row>
    <row r="1564" spans="1:30">
      <c r="A1564">
        <f t="shared" si="72"/>
        <v>20130000</v>
      </c>
      <c r="B1564" t="str">
        <f t="shared" si="73"/>
        <v>England22001Female53-70 yrs</v>
      </c>
      <c r="C1564" t="str">
        <f t="shared" si="74"/>
        <v>EnglandCancer screening coverage: breast cancer2013Female53-70 yrs</v>
      </c>
      <c r="D1564">
        <v>22001</v>
      </c>
      <c r="E1564" t="s">
        <v>214</v>
      </c>
      <c r="F1564" t="s">
        <v>30</v>
      </c>
      <c r="G1564" t="s">
        <v>31</v>
      </c>
      <c r="H1564" t="s">
        <v>30</v>
      </c>
      <c r="I1564" t="s">
        <v>31</v>
      </c>
      <c r="J1564" t="s">
        <v>31</v>
      </c>
      <c r="K1564" t="s">
        <v>189</v>
      </c>
      <c r="L1564" t="s">
        <v>215</v>
      </c>
      <c r="O1564" t="s">
        <v>193</v>
      </c>
      <c r="P1564">
        <v>76.319999999999993</v>
      </c>
      <c r="Q1564">
        <v>76.289610947892001</v>
      </c>
      <c r="R1564">
        <v>76.360242044748404</v>
      </c>
      <c r="U1564">
        <v>4248035</v>
      </c>
      <c r="V1564">
        <v>5565723</v>
      </c>
      <c r="Y1564" t="s">
        <v>42</v>
      </c>
      <c r="Z1564" t="s">
        <v>39</v>
      </c>
      <c r="AA1564">
        <v>20130000</v>
      </c>
      <c r="AD1564" t="s">
        <v>40</v>
      </c>
    </row>
    <row r="1565" spans="1:30">
      <c r="A1565">
        <f t="shared" si="72"/>
        <v>20140000</v>
      </c>
      <c r="B1565" t="str">
        <f t="shared" si="73"/>
        <v>England22001Female53-70 yrs</v>
      </c>
      <c r="C1565" t="str">
        <f t="shared" si="74"/>
        <v>EnglandCancer screening coverage: breast cancer2014Female53-70 yrs</v>
      </c>
      <c r="D1565">
        <v>22001</v>
      </c>
      <c r="E1565" t="s">
        <v>214</v>
      </c>
      <c r="F1565" t="s">
        <v>30</v>
      </c>
      <c r="G1565" t="s">
        <v>31</v>
      </c>
      <c r="H1565" t="s">
        <v>30</v>
      </c>
      <c r="I1565" t="s">
        <v>31</v>
      </c>
      <c r="J1565" t="s">
        <v>31</v>
      </c>
      <c r="K1565" t="s">
        <v>189</v>
      </c>
      <c r="L1565" t="s">
        <v>215</v>
      </c>
      <c r="O1565" t="s">
        <v>194</v>
      </c>
      <c r="P1565">
        <v>75.900000000000006</v>
      </c>
      <c r="Q1565">
        <v>75.865545470000001</v>
      </c>
      <c r="R1565">
        <v>75.936128519999997</v>
      </c>
      <c r="U1565">
        <v>4282034</v>
      </c>
      <c r="V1565">
        <v>5641615</v>
      </c>
      <c r="Y1565" t="s">
        <v>42</v>
      </c>
      <c r="Z1565" t="s">
        <v>39</v>
      </c>
      <c r="AA1565">
        <v>20140000</v>
      </c>
      <c r="AD1565" t="s">
        <v>40</v>
      </c>
    </row>
    <row r="1566" spans="1:30">
      <c r="A1566">
        <f t="shared" si="72"/>
        <v>20150000</v>
      </c>
      <c r="B1566" t="str">
        <f t="shared" si="73"/>
        <v>England22001Female53-70 yrs</v>
      </c>
      <c r="C1566" t="str">
        <f t="shared" si="74"/>
        <v>EnglandCancer screening coverage: breast cancer2015Female53-70 yrs</v>
      </c>
      <c r="D1566">
        <v>22001</v>
      </c>
      <c r="E1566" t="s">
        <v>214</v>
      </c>
      <c r="F1566" t="s">
        <v>30</v>
      </c>
      <c r="G1566" t="s">
        <v>31</v>
      </c>
      <c r="H1566" t="s">
        <v>30</v>
      </c>
      <c r="I1566" t="s">
        <v>31</v>
      </c>
      <c r="J1566" t="s">
        <v>31</v>
      </c>
      <c r="K1566" t="s">
        <v>189</v>
      </c>
      <c r="L1566" t="s">
        <v>215</v>
      </c>
      <c r="O1566" t="s">
        <v>195</v>
      </c>
      <c r="P1566">
        <v>75.400000000000006</v>
      </c>
      <c r="Q1566">
        <v>75.400000000000006</v>
      </c>
      <c r="R1566">
        <v>75.400000000000006</v>
      </c>
      <c r="U1566">
        <v>4327589</v>
      </c>
      <c r="V1566">
        <v>5739049</v>
      </c>
      <c r="Y1566" t="s">
        <v>42</v>
      </c>
      <c r="Z1566" t="s">
        <v>39</v>
      </c>
      <c r="AA1566">
        <v>20150000</v>
      </c>
      <c r="AD1566" t="s">
        <v>40</v>
      </c>
    </row>
    <row r="1567" spans="1:30">
      <c r="A1567">
        <f t="shared" si="72"/>
        <v>20160000</v>
      </c>
      <c r="B1567" t="str">
        <f t="shared" si="73"/>
        <v>England22001Female53-70 yrs</v>
      </c>
      <c r="C1567" t="str">
        <f t="shared" si="74"/>
        <v>EnglandCancer screening coverage: breast cancer2016Female53-70 yrs</v>
      </c>
      <c r="D1567">
        <v>22001</v>
      </c>
      <c r="E1567" t="s">
        <v>214</v>
      </c>
      <c r="F1567" t="s">
        <v>30</v>
      </c>
      <c r="G1567" t="s">
        <v>31</v>
      </c>
      <c r="H1567" t="s">
        <v>30</v>
      </c>
      <c r="I1567" t="s">
        <v>31</v>
      </c>
      <c r="J1567" t="s">
        <v>31</v>
      </c>
      <c r="K1567" t="s">
        <v>189</v>
      </c>
      <c r="L1567" t="s">
        <v>215</v>
      </c>
      <c r="O1567" t="s">
        <v>196</v>
      </c>
      <c r="P1567">
        <v>75.47</v>
      </c>
      <c r="Q1567">
        <v>75.434264702804498</v>
      </c>
      <c r="R1567">
        <v>75.504116697726403</v>
      </c>
      <c r="U1567">
        <v>4399968</v>
      </c>
      <c r="V1567">
        <v>5830150</v>
      </c>
      <c r="Y1567" t="s">
        <v>42</v>
      </c>
      <c r="Z1567" t="s">
        <v>39</v>
      </c>
      <c r="AA1567">
        <v>20160000</v>
      </c>
      <c r="AD1567" t="s">
        <v>40</v>
      </c>
    </row>
    <row r="1568" spans="1:30">
      <c r="A1568">
        <f t="shared" si="72"/>
        <v>20170000</v>
      </c>
      <c r="B1568" t="str">
        <f t="shared" si="73"/>
        <v>England22001Female53-70 yrs</v>
      </c>
      <c r="C1568" t="str">
        <f t="shared" si="74"/>
        <v>EnglandCancer screening coverage: breast cancer2017Female53-70 yrs</v>
      </c>
      <c r="D1568">
        <v>22001</v>
      </c>
      <c r="E1568" t="s">
        <v>214</v>
      </c>
      <c r="F1568" t="s">
        <v>30</v>
      </c>
      <c r="G1568" t="s">
        <v>31</v>
      </c>
      <c r="H1568" t="s">
        <v>30</v>
      </c>
      <c r="I1568" t="s">
        <v>31</v>
      </c>
      <c r="J1568" t="s">
        <v>31</v>
      </c>
      <c r="K1568" t="s">
        <v>189</v>
      </c>
      <c r="L1568" t="s">
        <v>215</v>
      </c>
      <c r="O1568" t="s">
        <v>164</v>
      </c>
      <c r="P1568">
        <v>75.36</v>
      </c>
      <c r="Q1568">
        <v>75.328802592528902</v>
      </c>
      <c r="R1568">
        <v>75.398053330256801</v>
      </c>
      <c r="U1568">
        <v>4483412</v>
      </c>
      <c r="V1568">
        <v>5949054</v>
      </c>
      <c r="W1568" t="s">
        <v>130</v>
      </c>
      <c r="Y1568" t="s">
        <v>42</v>
      </c>
      <c r="Z1568" t="s">
        <v>39</v>
      </c>
      <c r="AA1568">
        <v>20170000</v>
      </c>
      <c r="AD1568" t="s">
        <v>40</v>
      </c>
    </row>
    <row r="1569" spans="1:30">
      <c r="A1569">
        <f t="shared" si="72"/>
        <v>20180000</v>
      </c>
      <c r="B1569" t="str">
        <f t="shared" si="73"/>
        <v>England22001Female53-70 yrs</v>
      </c>
      <c r="C1569" t="str">
        <f t="shared" si="74"/>
        <v>EnglandCancer screening coverage: breast cancer2018Female53-70 yrs</v>
      </c>
      <c r="D1569">
        <v>22001</v>
      </c>
      <c r="E1569" t="s">
        <v>214</v>
      </c>
      <c r="F1569" t="s">
        <v>30</v>
      </c>
      <c r="G1569" t="s">
        <v>31</v>
      </c>
      <c r="H1569" t="s">
        <v>30</v>
      </c>
      <c r="I1569" t="s">
        <v>31</v>
      </c>
      <c r="J1569" t="s">
        <v>31</v>
      </c>
      <c r="K1569" t="s">
        <v>189</v>
      </c>
      <c r="L1569" t="s">
        <v>215</v>
      </c>
      <c r="O1569" t="s">
        <v>165</v>
      </c>
      <c r="P1569">
        <v>74.900000000000006</v>
      </c>
      <c r="Q1569">
        <v>74.900000000000006</v>
      </c>
      <c r="R1569">
        <v>74.900000000000006</v>
      </c>
      <c r="U1569">
        <v>4497949</v>
      </c>
      <c r="V1569">
        <v>6005152</v>
      </c>
      <c r="W1569" t="s">
        <v>130</v>
      </c>
      <c r="Y1569" t="s">
        <v>42</v>
      </c>
      <c r="Z1569" t="s">
        <v>39</v>
      </c>
      <c r="AA1569">
        <v>20180000</v>
      </c>
      <c r="AD1569" t="s">
        <v>40</v>
      </c>
    </row>
    <row r="1570" spans="1:30">
      <c r="A1570">
        <f t="shared" si="72"/>
        <v>20190000</v>
      </c>
      <c r="B1570" t="str">
        <f t="shared" si="73"/>
        <v>England22001Female53-70 yrs</v>
      </c>
      <c r="C1570" t="str">
        <f t="shared" si="74"/>
        <v>EnglandCancer screening coverage: breast cancer2019Female53-70 yrs</v>
      </c>
      <c r="D1570">
        <v>22001</v>
      </c>
      <c r="E1570" t="s">
        <v>214</v>
      </c>
      <c r="F1570" t="s">
        <v>30</v>
      </c>
      <c r="G1570" t="s">
        <v>31</v>
      </c>
      <c r="H1570" t="s">
        <v>30</v>
      </c>
      <c r="I1570" t="s">
        <v>31</v>
      </c>
      <c r="J1570" t="s">
        <v>31</v>
      </c>
      <c r="K1570" t="s">
        <v>189</v>
      </c>
      <c r="L1570" t="s">
        <v>215</v>
      </c>
      <c r="O1570" t="s">
        <v>166</v>
      </c>
      <c r="P1570">
        <v>74.45</v>
      </c>
      <c r="Q1570">
        <v>74.415345534297103</v>
      </c>
      <c r="R1570">
        <v>74.484672973490405</v>
      </c>
      <c r="S1570">
        <v>74.395332794485796</v>
      </c>
      <c r="T1570">
        <v>74.504639814942905</v>
      </c>
      <c r="U1570">
        <v>4527577</v>
      </c>
      <c r="V1570">
        <v>6081364</v>
      </c>
      <c r="W1570" t="s">
        <v>130</v>
      </c>
      <c r="Y1570" t="s">
        <v>42</v>
      </c>
      <c r="Z1570" t="s">
        <v>39</v>
      </c>
      <c r="AA1570">
        <v>20190000</v>
      </c>
      <c r="AD1570" t="s">
        <v>40</v>
      </c>
    </row>
    <row r="1571" spans="1:30">
      <c r="A1571">
        <f t="shared" si="72"/>
        <v>20200000</v>
      </c>
      <c r="B1571" t="str">
        <f t="shared" si="73"/>
        <v>England22001Female53-70 yrs</v>
      </c>
      <c r="C1571" t="str">
        <f t="shared" si="74"/>
        <v>EnglandCancer screening coverage: breast cancer2020Female53-70 yrs</v>
      </c>
      <c r="D1571">
        <v>22001</v>
      </c>
      <c r="E1571" t="s">
        <v>214</v>
      </c>
      <c r="F1571" t="s">
        <v>30</v>
      </c>
      <c r="G1571" t="s">
        <v>31</v>
      </c>
      <c r="H1571" t="s">
        <v>30</v>
      </c>
      <c r="I1571" t="s">
        <v>31</v>
      </c>
      <c r="J1571" t="s">
        <v>31</v>
      </c>
      <c r="K1571" t="s">
        <v>189</v>
      </c>
      <c r="L1571" t="s">
        <v>215</v>
      </c>
      <c r="O1571" t="s">
        <v>167</v>
      </c>
      <c r="P1571">
        <v>74.05</v>
      </c>
      <c r="Q1571">
        <v>74.017154503540695</v>
      </c>
      <c r="R1571">
        <v>74.086300926285304</v>
      </c>
      <c r="S1571">
        <v>74.0021967158618</v>
      </c>
      <c r="T1571">
        <v>74.101227259678595</v>
      </c>
      <c r="U1571">
        <v>4572938</v>
      </c>
      <c r="V1571">
        <v>6175328</v>
      </c>
      <c r="W1571" t="s">
        <v>130</v>
      </c>
      <c r="Y1571" t="s">
        <v>42</v>
      </c>
      <c r="Z1571" t="s">
        <v>39</v>
      </c>
      <c r="AA1571">
        <v>20200000</v>
      </c>
      <c r="AD1571" t="s">
        <v>40</v>
      </c>
    </row>
    <row r="1572" spans="1:30">
      <c r="A1572">
        <f t="shared" si="72"/>
        <v>20210000</v>
      </c>
      <c r="B1572" t="str">
        <f t="shared" si="73"/>
        <v>England22001Female53-70 yrs</v>
      </c>
      <c r="C1572" t="str">
        <f t="shared" si="74"/>
        <v>EnglandCancer screening coverage: breast cancer2021Female53-70 yrs</v>
      </c>
      <c r="D1572">
        <v>22001</v>
      </c>
      <c r="E1572" t="s">
        <v>214</v>
      </c>
      <c r="F1572" t="s">
        <v>30</v>
      </c>
      <c r="G1572" t="s">
        <v>31</v>
      </c>
      <c r="H1572" t="s">
        <v>30</v>
      </c>
      <c r="I1572" t="s">
        <v>31</v>
      </c>
      <c r="J1572" t="s">
        <v>31</v>
      </c>
      <c r="K1572" t="s">
        <v>189</v>
      </c>
      <c r="L1572" t="s">
        <v>215</v>
      </c>
      <c r="O1572" t="s">
        <v>171</v>
      </c>
      <c r="P1572">
        <v>64.14</v>
      </c>
      <c r="Q1572">
        <v>64.100599397181199</v>
      </c>
      <c r="R1572">
        <v>64.175696972633801</v>
      </c>
      <c r="S1572">
        <v>64.084362227833097</v>
      </c>
      <c r="T1572">
        <v>64.191915922629505</v>
      </c>
      <c r="U1572">
        <v>4019478</v>
      </c>
      <c r="V1572">
        <v>6266906</v>
      </c>
      <c r="W1572" t="s">
        <v>130</v>
      </c>
      <c r="Y1572" t="s">
        <v>42</v>
      </c>
      <c r="Z1572" t="s">
        <v>39</v>
      </c>
      <c r="AA1572">
        <v>20210000</v>
      </c>
      <c r="AD1572" t="s">
        <v>40</v>
      </c>
    </row>
    <row r="1573" spans="1:30">
      <c r="A1573">
        <f t="shared" si="72"/>
        <v>20220000</v>
      </c>
      <c r="B1573" t="str">
        <f t="shared" si="73"/>
        <v>England22001Female53-70 yrs</v>
      </c>
      <c r="C1573" t="str">
        <f t="shared" si="74"/>
        <v>EnglandCancer screening coverage: breast cancer2022Female53-70 yrs</v>
      </c>
      <c r="D1573">
        <v>22001</v>
      </c>
      <c r="E1573" t="s">
        <v>214</v>
      </c>
      <c r="F1573" t="s">
        <v>30</v>
      </c>
      <c r="G1573" t="s">
        <v>31</v>
      </c>
      <c r="H1573" t="s">
        <v>30</v>
      </c>
      <c r="I1573" t="s">
        <v>31</v>
      </c>
      <c r="J1573" t="s">
        <v>31</v>
      </c>
      <c r="K1573" t="s">
        <v>189</v>
      </c>
      <c r="L1573" t="s">
        <v>215</v>
      </c>
      <c r="O1573" t="s">
        <v>174</v>
      </c>
      <c r="P1573">
        <v>65.239999999999995</v>
      </c>
      <c r="Q1573">
        <v>65.198560000000001</v>
      </c>
      <c r="R1573">
        <v>65.272469999999998</v>
      </c>
      <c r="S1573">
        <v>65.182580000000002</v>
      </c>
      <c r="T1573">
        <v>65.288430000000005</v>
      </c>
      <c r="U1573">
        <v>4162410</v>
      </c>
      <c r="V1573">
        <v>6380588</v>
      </c>
      <c r="W1573" t="s">
        <v>130</v>
      </c>
      <c r="Y1573" t="s">
        <v>42</v>
      </c>
      <c r="Z1573" t="s">
        <v>39</v>
      </c>
      <c r="AA1573">
        <v>20220000</v>
      </c>
      <c r="AD1573" t="s">
        <v>40</v>
      </c>
    </row>
    <row r="1574" spans="1:30">
      <c r="A1574">
        <f t="shared" si="72"/>
        <v>20230000</v>
      </c>
      <c r="B1574" t="str">
        <f t="shared" si="73"/>
        <v>England22001Female53-70 yrs</v>
      </c>
      <c r="C1574" t="str">
        <f t="shared" si="74"/>
        <v>EnglandCancer screening coverage: breast cancer2023Female53-70 yrs</v>
      </c>
      <c r="D1574">
        <v>22001</v>
      </c>
      <c r="E1574" t="s">
        <v>214</v>
      </c>
      <c r="F1574" t="s">
        <v>30</v>
      </c>
      <c r="G1574" t="s">
        <v>31</v>
      </c>
      <c r="H1574" t="s">
        <v>30</v>
      </c>
      <c r="I1574" t="s">
        <v>31</v>
      </c>
      <c r="J1574" t="s">
        <v>31</v>
      </c>
      <c r="K1574" t="s">
        <v>189</v>
      </c>
      <c r="L1574" t="s">
        <v>215</v>
      </c>
      <c r="O1574" t="s">
        <v>175</v>
      </c>
      <c r="P1574">
        <v>66.25</v>
      </c>
      <c r="Q1574">
        <v>66.209609999999998</v>
      </c>
      <c r="R1574">
        <v>66.282300000000006</v>
      </c>
      <c r="S1574">
        <v>66.188640000000007</v>
      </c>
      <c r="T1574">
        <v>66.303250000000006</v>
      </c>
      <c r="U1574">
        <v>4307866</v>
      </c>
      <c r="V1574">
        <v>6502835</v>
      </c>
      <c r="W1574" t="s">
        <v>130</v>
      </c>
      <c r="X1574" t="s">
        <v>132</v>
      </c>
      <c r="Y1574" t="s">
        <v>42</v>
      </c>
      <c r="Z1574" t="s">
        <v>39</v>
      </c>
      <c r="AA1574">
        <v>20230000</v>
      </c>
      <c r="AD1574" t="s">
        <v>40</v>
      </c>
    </row>
    <row r="1575" spans="1:30">
      <c r="A1575">
        <f t="shared" si="72"/>
        <v>20100000</v>
      </c>
      <c r="B1575" t="str">
        <f t="shared" si="73"/>
        <v>London22001Female53-70 yrs</v>
      </c>
      <c r="C1575" t="str">
        <f t="shared" si="74"/>
        <v>LondonCancer screening coverage: breast cancer2010Female53-70 yrs</v>
      </c>
      <c r="D1575">
        <v>22001</v>
      </c>
      <c r="E1575" t="s">
        <v>214</v>
      </c>
      <c r="F1575" t="s">
        <v>30</v>
      </c>
      <c r="G1575" t="s">
        <v>31</v>
      </c>
      <c r="H1575" t="s">
        <v>56</v>
      </c>
      <c r="I1575" t="s">
        <v>57</v>
      </c>
      <c r="J1575" t="s">
        <v>58</v>
      </c>
      <c r="K1575" t="s">
        <v>189</v>
      </c>
      <c r="L1575" t="s">
        <v>215</v>
      </c>
      <c r="O1575" t="s">
        <v>216</v>
      </c>
      <c r="P1575">
        <v>66.91</v>
      </c>
      <c r="Q1575">
        <v>66.794136553759998</v>
      </c>
      <c r="R1575">
        <v>67.0280228975504</v>
      </c>
      <c r="U1575">
        <v>416124</v>
      </c>
      <c r="V1575">
        <v>621905</v>
      </c>
      <c r="Y1575" t="s">
        <v>49</v>
      </c>
      <c r="Z1575" t="s">
        <v>39</v>
      </c>
      <c r="AA1575">
        <v>20100000</v>
      </c>
      <c r="AD1575" t="s">
        <v>40</v>
      </c>
    </row>
    <row r="1576" spans="1:30">
      <c r="A1576">
        <f t="shared" si="72"/>
        <v>20110000</v>
      </c>
      <c r="B1576" t="str">
        <f t="shared" si="73"/>
        <v>London22001Female53-70 yrs</v>
      </c>
      <c r="C1576" t="str">
        <f t="shared" si="74"/>
        <v>LondonCancer screening coverage: breast cancer2011Female53-70 yrs</v>
      </c>
      <c r="D1576">
        <v>22001</v>
      </c>
      <c r="E1576" t="s">
        <v>214</v>
      </c>
      <c r="F1576" t="s">
        <v>30</v>
      </c>
      <c r="G1576" t="s">
        <v>31</v>
      </c>
      <c r="H1576" t="s">
        <v>56</v>
      </c>
      <c r="I1576" t="s">
        <v>57</v>
      </c>
      <c r="J1576" t="s">
        <v>58</v>
      </c>
      <c r="K1576" t="s">
        <v>189</v>
      </c>
      <c r="L1576" t="s">
        <v>215</v>
      </c>
      <c r="O1576" t="s">
        <v>191</v>
      </c>
      <c r="P1576">
        <v>68.73</v>
      </c>
      <c r="Q1576">
        <v>68.619267210744198</v>
      </c>
      <c r="R1576">
        <v>68.847467697507099</v>
      </c>
      <c r="U1576">
        <v>435850</v>
      </c>
      <c r="V1576">
        <v>634116</v>
      </c>
      <c r="Y1576" t="s">
        <v>49</v>
      </c>
      <c r="Z1576" t="s">
        <v>39</v>
      </c>
      <c r="AA1576">
        <v>20110000</v>
      </c>
      <c r="AD1576" t="s">
        <v>40</v>
      </c>
    </row>
    <row r="1577" spans="1:30">
      <c r="A1577">
        <f t="shared" si="72"/>
        <v>20120000</v>
      </c>
      <c r="B1577" t="str">
        <f t="shared" si="73"/>
        <v>London22001Female53-70 yrs</v>
      </c>
      <c r="C1577" t="str">
        <f t="shared" si="74"/>
        <v>LondonCancer screening coverage: breast cancer2012Female53-70 yrs</v>
      </c>
      <c r="D1577">
        <v>22001</v>
      </c>
      <c r="E1577" t="s">
        <v>214</v>
      </c>
      <c r="F1577" t="s">
        <v>30</v>
      </c>
      <c r="G1577" t="s">
        <v>31</v>
      </c>
      <c r="H1577" t="s">
        <v>56</v>
      </c>
      <c r="I1577" t="s">
        <v>57</v>
      </c>
      <c r="J1577" t="s">
        <v>58</v>
      </c>
      <c r="K1577" t="s">
        <v>189</v>
      </c>
      <c r="L1577" t="s">
        <v>215</v>
      </c>
      <c r="O1577" t="s">
        <v>192</v>
      </c>
      <c r="P1577">
        <v>69.150000000000006</v>
      </c>
      <c r="Q1577">
        <v>69.041921655168096</v>
      </c>
      <c r="R1577">
        <v>69.266045201872302</v>
      </c>
      <c r="U1577">
        <v>451245</v>
      </c>
      <c r="V1577">
        <v>652521</v>
      </c>
      <c r="Y1577" t="s">
        <v>49</v>
      </c>
      <c r="Z1577" t="s">
        <v>39</v>
      </c>
      <c r="AA1577">
        <v>20120000</v>
      </c>
      <c r="AD1577" t="s">
        <v>40</v>
      </c>
    </row>
    <row r="1578" spans="1:30">
      <c r="A1578">
        <f t="shared" si="72"/>
        <v>20130000</v>
      </c>
      <c r="B1578" t="str">
        <f t="shared" si="73"/>
        <v>London22001Female53-70 yrs</v>
      </c>
      <c r="C1578" t="str">
        <f t="shared" si="74"/>
        <v>LondonCancer screening coverage: breast cancer2013Female53-70 yrs</v>
      </c>
      <c r="D1578">
        <v>22001</v>
      </c>
      <c r="E1578" t="s">
        <v>214</v>
      </c>
      <c r="F1578" t="s">
        <v>30</v>
      </c>
      <c r="G1578" t="s">
        <v>31</v>
      </c>
      <c r="H1578" t="s">
        <v>56</v>
      </c>
      <c r="I1578" t="s">
        <v>57</v>
      </c>
      <c r="J1578" t="s">
        <v>58</v>
      </c>
      <c r="K1578" t="s">
        <v>189</v>
      </c>
      <c r="L1578" t="s">
        <v>215</v>
      </c>
      <c r="O1578" t="s">
        <v>193</v>
      </c>
      <c r="P1578">
        <v>68.569999999999993</v>
      </c>
      <c r="Q1578">
        <v>68.454098809991393</v>
      </c>
      <c r="R1578">
        <v>68.676295877399596</v>
      </c>
      <c r="U1578">
        <v>459934</v>
      </c>
      <c r="V1578">
        <v>670797</v>
      </c>
      <c r="Y1578" t="s">
        <v>49</v>
      </c>
      <c r="Z1578" t="s">
        <v>39</v>
      </c>
      <c r="AA1578">
        <v>20130000</v>
      </c>
      <c r="AD1578" t="s">
        <v>40</v>
      </c>
    </row>
    <row r="1579" spans="1:30">
      <c r="A1579">
        <f t="shared" si="72"/>
        <v>20140000</v>
      </c>
      <c r="B1579" t="str">
        <f t="shared" si="73"/>
        <v>London22001Female53-70 yrs</v>
      </c>
      <c r="C1579" t="str">
        <f t="shared" si="74"/>
        <v>LondonCancer screening coverage: breast cancer2014Female53-70 yrs</v>
      </c>
      <c r="D1579">
        <v>22001</v>
      </c>
      <c r="E1579" t="s">
        <v>214</v>
      </c>
      <c r="F1579" t="s">
        <v>30</v>
      </c>
      <c r="G1579" t="s">
        <v>31</v>
      </c>
      <c r="H1579" t="s">
        <v>56</v>
      </c>
      <c r="I1579" t="s">
        <v>57</v>
      </c>
      <c r="J1579" t="s">
        <v>58</v>
      </c>
      <c r="K1579" t="s">
        <v>189</v>
      </c>
      <c r="L1579" t="s">
        <v>215</v>
      </c>
      <c r="O1579" t="s">
        <v>194</v>
      </c>
      <c r="P1579">
        <v>68.91</v>
      </c>
      <c r="Q1579">
        <v>68.800611340000003</v>
      </c>
      <c r="R1579">
        <v>69.022057050000001</v>
      </c>
      <c r="U1579">
        <v>462597</v>
      </c>
      <c r="V1579">
        <v>671292</v>
      </c>
      <c r="Y1579" t="s">
        <v>49</v>
      </c>
      <c r="Z1579" t="s">
        <v>39</v>
      </c>
      <c r="AA1579">
        <v>20140000</v>
      </c>
      <c r="AD1579" t="s">
        <v>40</v>
      </c>
    </row>
    <row r="1580" spans="1:30">
      <c r="A1580">
        <f t="shared" si="72"/>
        <v>20150000</v>
      </c>
      <c r="B1580" t="str">
        <f t="shared" si="73"/>
        <v>London22001Female53-70 yrs</v>
      </c>
      <c r="C1580" t="str">
        <f t="shared" si="74"/>
        <v>LondonCancer screening coverage: breast cancer2015Female53-70 yrs</v>
      </c>
      <c r="D1580">
        <v>22001</v>
      </c>
      <c r="E1580" t="s">
        <v>214</v>
      </c>
      <c r="F1580" t="s">
        <v>30</v>
      </c>
      <c r="G1580" t="s">
        <v>31</v>
      </c>
      <c r="H1580" t="s">
        <v>56</v>
      </c>
      <c r="I1580" t="s">
        <v>57</v>
      </c>
      <c r="J1580" t="s">
        <v>58</v>
      </c>
      <c r="K1580" t="s">
        <v>189</v>
      </c>
      <c r="L1580" t="s">
        <v>215</v>
      </c>
      <c r="O1580" t="s">
        <v>195</v>
      </c>
      <c r="P1580">
        <v>68.3</v>
      </c>
      <c r="Q1580">
        <v>68.2</v>
      </c>
      <c r="R1580">
        <v>68.400000000000006</v>
      </c>
      <c r="U1580">
        <v>474914</v>
      </c>
      <c r="V1580">
        <v>695475</v>
      </c>
      <c r="Y1580" t="s">
        <v>49</v>
      </c>
      <c r="Z1580" t="s">
        <v>39</v>
      </c>
      <c r="AA1580">
        <v>20150000</v>
      </c>
      <c r="AD1580" t="s">
        <v>40</v>
      </c>
    </row>
    <row r="1581" spans="1:30">
      <c r="A1581">
        <f t="shared" si="72"/>
        <v>20160000</v>
      </c>
      <c r="B1581" t="str">
        <f t="shared" si="73"/>
        <v>London22001Female53-70 yrs</v>
      </c>
      <c r="C1581" t="str">
        <f t="shared" si="74"/>
        <v>LondonCancer screening coverage: breast cancer2016Female53-70 yrs</v>
      </c>
      <c r="D1581">
        <v>22001</v>
      </c>
      <c r="E1581" t="s">
        <v>214</v>
      </c>
      <c r="F1581" t="s">
        <v>30</v>
      </c>
      <c r="G1581" t="s">
        <v>31</v>
      </c>
      <c r="H1581" t="s">
        <v>56</v>
      </c>
      <c r="I1581" t="s">
        <v>57</v>
      </c>
      <c r="J1581" t="s">
        <v>58</v>
      </c>
      <c r="K1581" t="s">
        <v>189</v>
      </c>
      <c r="L1581" t="s">
        <v>215</v>
      </c>
      <c r="O1581" t="s">
        <v>196</v>
      </c>
      <c r="P1581">
        <v>69.209999999999994</v>
      </c>
      <c r="Q1581">
        <v>69.102281153263704</v>
      </c>
      <c r="R1581">
        <v>69.315971101163598</v>
      </c>
      <c r="U1581">
        <v>496289</v>
      </c>
      <c r="V1581">
        <v>717085</v>
      </c>
      <c r="Y1581" t="s">
        <v>49</v>
      </c>
      <c r="Z1581" t="s">
        <v>39</v>
      </c>
      <c r="AA1581">
        <v>20160000</v>
      </c>
      <c r="AD1581" t="s">
        <v>40</v>
      </c>
    </row>
    <row r="1582" spans="1:30">
      <c r="A1582">
        <f t="shared" si="72"/>
        <v>20170000</v>
      </c>
      <c r="B1582" t="str">
        <f t="shared" si="73"/>
        <v>London22001Female53-70 yrs</v>
      </c>
      <c r="C1582" t="str">
        <f t="shared" si="74"/>
        <v>LondonCancer screening coverage: breast cancer2017Female53-70 yrs</v>
      </c>
      <c r="D1582">
        <v>22001</v>
      </c>
      <c r="E1582" t="s">
        <v>214</v>
      </c>
      <c r="F1582" t="s">
        <v>30</v>
      </c>
      <c r="G1582" t="s">
        <v>31</v>
      </c>
      <c r="H1582" t="s">
        <v>56</v>
      </c>
      <c r="I1582" t="s">
        <v>57</v>
      </c>
      <c r="J1582" t="s">
        <v>58</v>
      </c>
      <c r="K1582" t="s">
        <v>189</v>
      </c>
      <c r="L1582" t="s">
        <v>215</v>
      </c>
      <c r="O1582" t="s">
        <v>164</v>
      </c>
      <c r="P1582">
        <v>69.42</v>
      </c>
      <c r="Q1582">
        <v>69.310245040274395</v>
      </c>
      <c r="R1582">
        <v>69.520004619093697</v>
      </c>
      <c r="U1582">
        <v>514666</v>
      </c>
      <c r="V1582">
        <v>741431</v>
      </c>
      <c r="W1582" t="s">
        <v>130</v>
      </c>
      <c r="Y1582" t="s">
        <v>49</v>
      </c>
      <c r="Z1582" t="s">
        <v>39</v>
      </c>
      <c r="AA1582">
        <v>20170000</v>
      </c>
      <c r="AD1582" t="s">
        <v>40</v>
      </c>
    </row>
    <row r="1583" spans="1:30">
      <c r="A1583">
        <f t="shared" si="72"/>
        <v>20180000</v>
      </c>
      <c r="B1583" t="str">
        <f t="shared" si="73"/>
        <v>London22001Female53-70 yrs</v>
      </c>
      <c r="C1583" t="str">
        <f t="shared" si="74"/>
        <v>LondonCancer screening coverage: breast cancer2018Female53-70 yrs</v>
      </c>
      <c r="D1583">
        <v>22001</v>
      </c>
      <c r="E1583" t="s">
        <v>214</v>
      </c>
      <c r="F1583" t="s">
        <v>30</v>
      </c>
      <c r="G1583" t="s">
        <v>31</v>
      </c>
      <c r="H1583" t="s">
        <v>56</v>
      </c>
      <c r="I1583" t="s">
        <v>57</v>
      </c>
      <c r="J1583" t="s">
        <v>58</v>
      </c>
      <c r="K1583" t="s">
        <v>189</v>
      </c>
      <c r="L1583" t="s">
        <v>215</v>
      </c>
      <c r="O1583" t="s">
        <v>165</v>
      </c>
      <c r="P1583">
        <v>69.3</v>
      </c>
      <c r="Q1583">
        <v>69.2</v>
      </c>
      <c r="R1583">
        <v>69.400000000000006</v>
      </c>
      <c r="U1583">
        <v>528719</v>
      </c>
      <c r="V1583">
        <v>762885</v>
      </c>
      <c r="W1583" t="s">
        <v>130</v>
      </c>
      <c r="Y1583" t="s">
        <v>49</v>
      </c>
      <c r="Z1583" t="s">
        <v>39</v>
      </c>
      <c r="AA1583">
        <v>20180000</v>
      </c>
      <c r="AD1583" t="s">
        <v>40</v>
      </c>
    </row>
    <row r="1584" spans="1:30">
      <c r="A1584">
        <f t="shared" si="72"/>
        <v>20190000</v>
      </c>
      <c r="B1584" t="str">
        <f t="shared" si="73"/>
        <v>London22001Female53-70 yrs</v>
      </c>
      <c r="C1584" t="str">
        <f t="shared" si="74"/>
        <v>LondonCancer screening coverage: breast cancer2019Female53-70 yrs</v>
      </c>
      <c r="D1584">
        <v>22001</v>
      </c>
      <c r="E1584" t="s">
        <v>214</v>
      </c>
      <c r="F1584" t="s">
        <v>30</v>
      </c>
      <c r="G1584" t="s">
        <v>31</v>
      </c>
      <c r="H1584" t="s">
        <v>56</v>
      </c>
      <c r="I1584" t="s">
        <v>57</v>
      </c>
      <c r="J1584" t="s">
        <v>58</v>
      </c>
      <c r="K1584" t="s">
        <v>189</v>
      </c>
      <c r="L1584" t="s">
        <v>215</v>
      </c>
      <c r="O1584" t="s">
        <v>166</v>
      </c>
      <c r="P1584">
        <v>67.319999999999993</v>
      </c>
      <c r="Q1584">
        <v>67.220371978022698</v>
      </c>
      <c r="R1584">
        <v>67.427565250916103</v>
      </c>
      <c r="S1584">
        <v>67.160504994134698</v>
      </c>
      <c r="T1584">
        <v>67.4871810690329</v>
      </c>
      <c r="U1584">
        <v>530117</v>
      </c>
      <c r="V1584">
        <v>787411</v>
      </c>
      <c r="W1584" t="s">
        <v>130</v>
      </c>
      <c r="Y1584" t="s">
        <v>49</v>
      </c>
      <c r="Z1584" t="s">
        <v>39</v>
      </c>
      <c r="AA1584">
        <v>20190000</v>
      </c>
      <c r="AD1584" t="s">
        <v>40</v>
      </c>
    </row>
    <row r="1585" spans="1:30">
      <c r="A1585">
        <f t="shared" si="72"/>
        <v>20200000</v>
      </c>
      <c r="B1585" t="str">
        <f t="shared" si="73"/>
        <v>London22001Female53-70 yrs</v>
      </c>
      <c r="C1585" t="str">
        <f t="shared" si="74"/>
        <v>LondonCancer screening coverage: breast cancer2020Female53-70 yrs</v>
      </c>
      <c r="D1585">
        <v>22001</v>
      </c>
      <c r="E1585" t="s">
        <v>214</v>
      </c>
      <c r="F1585" t="s">
        <v>30</v>
      </c>
      <c r="G1585" t="s">
        <v>31</v>
      </c>
      <c r="H1585" t="s">
        <v>56</v>
      </c>
      <c r="I1585" t="s">
        <v>57</v>
      </c>
      <c r="J1585" t="s">
        <v>58</v>
      </c>
      <c r="K1585" t="s">
        <v>189</v>
      </c>
      <c r="L1585" t="s">
        <v>215</v>
      </c>
      <c r="O1585" t="s">
        <v>167</v>
      </c>
      <c r="P1585">
        <v>67.23</v>
      </c>
      <c r="Q1585">
        <v>67.122984514653297</v>
      </c>
      <c r="R1585">
        <v>67.327017713109896</v>
      </c>
      <c r="S1585">
        <v>67.078809116415101</v>
      </c>
      <c r="T1585">
        <v>67.371022061178095</v>
      </c>
      <c r="U1585">
        <v>546710</v>
      </c>
      <c r="V1585">
        <v>813253</v>
      </c>
      <c r="W1585" t="s">
        <v>130</v>
      </c>
      <c r="Y1585" t="s">
        <v>49</v>
      </c>
      <c r="Z1585" t="s">
        <v>39</v>
      </c>
      <c r="AA1585">
        <v>20200000</v>
      </c>
      <c r="AD1585" t="s">
        <v>40</v>
      </c>
    </row>
    <row r="1586" spans="1:30">
      <c r="A1586">
        <f t="shared" si="72"/>
        <v>20210000</v>
      </c>
      <c r="B1586" t="str">
        <f t="shared" si="73"/>
        <v>London22001Female53-70 yrs</v>
      </c>
      <c r="C1586" t="str">
        <f t="shared" si="74"/>
        <v>LondonCancer screening coverage: breast cancer2021Female53-70 yrs</v>
      </c>
      <c r="D1586">
        <v>22001</v>
      </c>
      <c r="E1586" t="s">
        <v>214</v>
      </c>
      <c r="F1586" t="s">
        <v>30</v>
      </c>
      <c r="G1586" t="s">
        <v>31</v>
      </c>
      <c r="H1586" t="s">
        <v>56</v>
      </c>
      <c r="I1586" t="s">
        <v>57</v>
      </c>
      <c r="J1586" t="s">
        <v>58</v>
      </c>
      <c r="K1586" t="s">
        <v>189</v>
      </c>
      <c r="L1586" t="s">
        <v>215</v>
      </c>
      <c r="O1586" t="s">
        <v>171</v>
      </c>
      <c r="P1586">
        <v>55.17</v>
      </c>
      <c r="Q1586">
        <v>55.061684182679898</v>
      </c>
      <c r="R1586">
        <v>55.274857675574602</v>
      </c>
      <c r="S1586">
        <v>55.0155942505653</v>
      </c>
      <c r="T1586">
        <v>55.320897699398401</v>
      </c>
      <c r="U1586">
        <v>461373</v>
      </c>
      <c r="V1586">
        <v>836301</v>
      </c>
      <c r="W1586" t="s">
        <v>130</v>
      </c>
      <c r="Y1586" t="s">
        <v>49</v>
      </c>
      <c r="Z1586" t="s">
        <v>39</v>
      </c>
      <c r="AA1586">
        <v>20210000</v>
      </c>
      <c r="AD1586" t="s">
        <v>40</v>
      </c>
    </row>
    <row r="1587" spans="1:30">
      <c r="A1587">
        <f t="shared" si="72"/>
        <v>20220000</v>
      </c>
      <c r="B1587" t="str">
        <f t="shared" si="73"/>
        <v>London22001Female53-70 yrs</v>
      </c>
      <c r="C1587" t="str">
        <f t="shared" si="74"/>
        <v>LondonCancer screening coverage: breast cancer2022Female53-70 yrs</v>
      </c>
      <c r="D1587">
        <v>22001</v>
      </c>
      <c r="E1587" t="s">
        <v>214</v>
      </c>
      <c r="F1587" t="s">
        <v>30</v>
      </c>
      <c r="G1587" t="s">
        <v>31</v>
      </c>
      <c r="H1587" t="s">
        <v>56</v>
      </c>
      <c r="I1587" t="s">
        <v>57</v>
      </c>
      <c r="J1587" t="s">
        <v>58</v>
      </c>
      <c r="K1587" t="s">
        <v>189</v>
      </c>
      <c r="L1587" t="s">
        <v>215</v>
      </c>
      <c r="O1587" t="s">
        <v>174</v>
      </c>
      <c r="P1587">
        <v>55.51</v>
      </c>
      <c r="Q1587">
        <v>55.400579999999998</v>
      </c>
      <c r="R1587">
        <v>55.609940000000002</v>
      </c>
      <c r="S1587">
        <v>55.355310000000003</v>
      </c>
      <c r="T1587">
        <v>55.655160000000002</v>
      </c>
      <c r="U1587">
        <v>480537</v>
      </c>
      <c r="V1587">
        <v>865750</v>
      </c>
      <c r="W1587" t="s">
        <v>130</v>
      </c>
      <c r="Y1587" t="s">
        <v>49</v>
      </c>
      <c r="Z1587" t="s">
        <v>39</v>
      </c>
      <c r="AA1587">
        <v>20220000</v>
      </c>
      <c r="AD1587" t="s">
        <v>40</v>
      </c>
    </row>
    <row r="1588" spans="1:30">
      <c r="A1588">
        <f t="shared" si="72"/>
        <v>20230000</v>
      </c>
      <c r="B1588" t="str">
        <f t="shared" si="73"/>
        <v>London22001Female53-70 yrs</v>
      </c>
      <c r="C1588" t="str">
        <f t="shared" si="74"/>
        <v>LondonCancer screening coverage: breast cancer2023Female53-70 yrs</v>
      </c>
      <c r="D1588">
        <v>22001</v>
      </c>
      <c r="E1588" t="s">
        <v>214</v>
      </c>
      <c r="F1588" t="s">
        <v>30</v>
      </c>
      <c r="G1588" t="s">
        <v>31</v>
      </c>
      <c r="H1588" t="s">
        <v>56</v>
      </c>
      <c r="I1588" t="s">
        <v>57</v>
      </c>
      <c r="J1588" t="s">
        <v>58</v>
      </c>
      <c r="K1588" t="s">
        <v>189</v>
      </c>
      <c r="L1588" t="s">
        <v>215</v>
      </c>
      <c r="O1588" t="s">
        <v>175</v>
      </c>
      <c r="P1588">
        <v>55.83</v>
      </c>
      <c r="Q1588">
        <v>55.727739999999997</v>
      </c>
      <c r="R1588">
        <v>55.933810000000001</v>
      </c>
      <c r="S1588">
        <v>55.668289999999999</v>
      </c>
      <c r="T1588">
        <v>55.993200000000002</v>
      </c>
      <c r="U1588">
        <v>498171</v>
      </c>
      <c r="V1588">
        <v>892287</v>
      </c>
      <c r="W1588" t="s">
        <v>130</v>
      </c>
      <c r="X1588" t="s">
        <v>132</v>
      </c>
      <c r="Y1588" t="s">
        <v>49</v>
      </c>
      <c r="Z1588" t="s">
        <v>39</v>
      </c>
      <c r="AA1588">
        <v>20230000</v>
      </c>
      <c r="AD1588" t="s">
        <v>40</v>
      </c>
    </row>
    <row r="1589" spans="1:30">
      <c r="A1589">
        <f t="shared" si="72"/>
        <v>20230000</v>
      </c>
      <c r="B1589" t="str">
        <f t="shared" si="73"/>
        <v>Havering22001Female53-70 yrs</v>
      </c>
      <c r="C1589" t="str">
        <f t="shared" si="74"/>
        <v>HaveringCancer screening coverage: breast cancer2023Female53-70 yrs</v>
      </c>
      <c r="D1589">
        <v>22001</v>
      </c>
      <c r="E1589" t="s">
        <v>214</v>
      </c>
      <c r="F1589" t="s">
        <v>30</v>
      </c>
      <c r="G1589" t="s">
        <v>31</v>
      </c>
      <c r="H1589" t="s">
        <v>118</v>
      </c>
      <c r="I1589" t="s">
        <v>119</v>
      </c>
      <c r="J1589" t="s">
        <v>34</v>
      </c>
      <c r="K1589" t="s">
        <v>189</v>
      </c>
      <c r="L1589" t="s">
        <v>215</v>
      </c>
      <c r="O1589">
        <v>2023</v>
      </c>
      <c r="P1589">
        <v>73.691569999999999</v>
      </c>
      <c r="Q1589">
        <v>73.178309999999996</v>
      </c>
      <c r="R1589">
        <v>74.198459999999997</v>
      </c>
      <c r="S1589">
        <v>72.879499999999993</v>
      </c>
      <c r="T1589">
        <v>74.487830000000002</v>
      </c>
      <c r="U1589">
        <v>21092</v>
      </c>
      <c r="V1589">
        <v>28622</v>
      </c>
      <c r="X1589" t="s">
        <v>132</v>
      </c>
      <c r="Y1589" t="s">
        <v>38</v>
      </c>
      <c r="Z1589" t="s">
        <v>39</v>
      </c>
      <c r="AA1589">
        <v>20230000</v>
      </c>
      <c r="AD1589" t="s">
        <v>40</v>
      </c>
    </row>
    <row r="1590" spans="1:30">
      <c r="A1590">
        <f t="shared" si="72"/>
        <v>20230000</v>
      </c>
      <c r="B1590" t="str">
        <f t="shared" si="73"/>
        <v>Bromley22001Female53-70 yrs</v>
      </c>
      <c r="C1590" t="str">
        <f t="shared" si="74"/>
        <v>BromleyCancer screening coverage: breast cancer2023Female53-70 yrs</v>
      </c>
      <c r="D1590">
        <v>22001</v>
      </c>
      <c r="E1590" t="s">
        <v>214</v>
      </c>
      <c r="F1590" t="s">
        <v>30</v>
      </c>
      <c r="G1590" t="s">
        <v>31</v>
      </c>
      <c r="H1590" t="s">
        <v>78</v>
      </c>
      <c r="I1590" t="s">
        <v>79</v>
      </c>
      <c r="J1590" t="s">
        <v>34</v>
      </c>
      <c r="K1590" t="s">
        <v>189</v>
      </c>
      <c r="L1590" t="s">
        <v>215</v>
      </c>
      <c r="O1590">
        <v>2023</v>
      </c>
      <c r="P1590">
        <v>70.019490000000005</v>
      </c>
      <c r="Q1590">
        <v>69.553430000000006</v>
      </c>
      <c r="R1590">
        <v>70.481449999999995</v>
      </c>
      <c r="S1590">
        <v>69.282839999999993</v>
      </c>
      <c r="T1590">
        <v>70.745940000000004</v>
      </c>
      <c r="U1590">
        <v>26223</v>
      </c>
      <c r="V1590">
        <v>37451</v>
      </c>
      <c r="X1590" t="s">
        <v>132</v>
      </c>
      <c r="Y1590" t="s">
        <v>38</v>
      </c>
      <c r="Z1590" t="s">
        <v>39</v>
      </c>
      <c r="AA1590">
        <v>20230000</v>
      </c>
      <c r="AD1590" t="s">
        <v>40</v>
      </c>
    </row>
    <row r="1591" spans="1:30">
      <c r="A1591">
        <f t="shared" si="72"/>
        <v>20230000</v>
      </c>
      <c r="B1591" t="str">
        <f t="shared" si="73"/>
        <v>Bexley22001Female53-70 yrs</v>
      </c>
      <c r="C1591" t="str">
        <f t="shared" si="74"/>
        <v>BexleyCancer screening coverage: breast cancer2023Female53-70 yrs</v>
      </c>
      <c r="D1591">
        <v>22001</v>
      </c>
      <c r="E1591" t="s">
        <v>214</v>
      </c>
      <c r="F1591" t="s">
        <v>30</v>
      </c>
      <c r="G1591" t="s">
        <v>31</v>
      </c>
      <c r="H1591" t="s">
        <v>97</v>
      </c>
      <c r="I1591" t="s">
        <v>98</v>
      </c>
      <c r="J1591" t="s">
        <v>34</v>
      </c>
      <c r="K1591" t="s">
        <v>189</v>
      </c>
      <c r="L1591" t="s">
        <v>215</v>
      </c>
      <c r="O1591">
        <v>2023</v>
      </c>
      <c r="P1591">
        <v>67.880830000000003</v>
      </c>
      <c r="Q1591">
        <v>67.324349999999995</v>
      </c>
      <c r="R1591">
        <v>68.432280000000006</v>
      </c>
      <c r="S1591">
        <v>67.001230000000007</v>
      </c>
      <c r="T1591">
        <v>68.747929999999997</v>
      </c>
      <c r="U1591">
        <v>18524</v>
      </c>
      <c r="V1591">
        <v>27289</v>
      </c>
      <c r="X1591" t="s">
        <v>132</v>
      </c>
      <c r="Y1591" t="s">
        <v>38</v>
      </c>
      <c r="Z1591" t="s">
        <v>39</v>
      </c>
      <c r="AA1591">
        <v>20230000</v>
      </c>
      <c r="AD1591" t="s">
        <v>40</v>
      </c>
    </row>
    <row r="1592" spans="1:30">
      <c r="A1592">
        <f t="shared" si="72"/>
        <v>20230000</v>
      </c>
      <c r="B1592" t="str">
        <f t="shared" si="73"/>
        <v>Sutton22001Female53-70 yrs</v>
      </c>
      <c r="C1592" t="str">
        <f t="shared" si="74"/>
        <v>SuttonCancer screening coverage: breast cancer2023Female53-70 yrs</v>
      </c>
      <c r="D1592">
        <v>22001</v>
      </c>
      <c r="E1592" t="s">
        <v>214</v>
      </c>
      <c r="F1592" t="s">
        <v>30</v>
      </c>
      <c r="G1592" t="s">
        <v>31</v>
      </c>
      <c r="H1592" t="s">
        <v>89</v>
      </c>
      <c r="I1592" t="s">
        <v>90</v>
      </c>
      <c r="J1592" t="s">
        <v>34</v>
      </c>
      <c r="K1592" t="s">
        <v>189</v>
      </c>
      <c r="L1592" t="s">
        <v>215</v>
      </c>
      <c r="O1592">
        <v>2023</v>
      </c>
      <c r="P1592">
        <v>65.425250000000005</v>
      </c>
      <c r="Q1592">
        <v>64.798969999999997</v>
      </c>
      <c r="R1592">
        <v>66.046220000000005</v>
      </c>
      <c r="S1592">
        <v>64.435509999999994</v>
      </c>
      <c r="T1592">
        <v>66.401799999999994</v>
      </c>
      <c r="U1592">
        <v>14616</v>
      </c>
      <c r="V1592">
        <v>22340</v>
      </c>
      <c r="X1592" t="s">
        <v>132</v>
      </c>
      <c r="Y1592" t="s">
        <v>49</v>
      </c>
      <c r="Z1592" t="s">
        <v>39</v>
      </c>
      <c r="AA1592">
        <v>20230000</v>
      </c>
      <c r="AD1592" t="s">
        <v>40</v>
      </c>
    </row>
    <row r="1593" spans="1:30">
      <c r="A1593">
        <f t="shared" si="72"/>
        <v>20230000</v>
      </c>
      <c r="B1593" t="str">
        <f t="shared" si="73"/>
        <v>Kingston22001Female53-70 yrs</v>
      </c>
      <c r="C1593" t="str">
        <f t="shared" si="74"/>
        <v>KingstonCancer screening coverage: breast cancer2023Female53-70 yrs</v>
      </c>
      <c r="D1593">
        <v>22001</v>
      </c>
      <c r="E1593" t="s">
        <v>214</v>
      </c>
      <c r="F1593" t="s">
        <v>30</v>
      </c>
      <c r="G1593" t="s">
        <v>31</v>
      </c>
      <c r="H1593" t="s">
        <v>82</v>
      </c>
      <c r="I1593" t="s">
        <v>83</v>
      </c>
      <c r="J1593" t="s">
        <v>34</v>
      </c>
      <c r="K1593" t="s">
        <v>189</v>
      </c>
      <c r="L1593" t="s">
        <v>215</v>
      </c>
      <c r="O1593">
        <v>2023</v>
      </c>
      <c r="P1593">
        <v>64.55104</v>
      </c>
      <c r="Q1593">
        <v>63.844059999999999</v>
      </c>
      <c r="R1593">
        <v>65.251720000000006</v>
      </c>
      <c r="S1593">
        <v>63.433660000000003</v>
      </c>
      <c r="T1593">
        <v>65.652770000000004</v>
      </c>
      <c r="U1593">
        <v>11452</v>
      </c>
      <c r="V1593">
        <v>17741</v>
      </c>
      <c r="X1593" t="s">
        <v>132</v>
      </c>
      <c r="Y1593" t="s">
        <v>49</v>
      </c>
      <c r="Z1593" t="s">
        <v>39</v>
      </c>
      <c r="AA1593">
        <v>20230000</v>
      </c>
      <c r="AD1593" t="s">
        <v>40</v>
      </c>
    </row>
    <row r="1594" spans="1:30">
      <c r="A1594">
        <f t="shared" si="72"/>
        <v>20230000</v>
      </c>
      <c r="B1594" t="str">
        <f t="shared" si="73"/>
        <v>Richmond22001Female53-70 yrs</v>
      </c>
      <c r="C1594" t="str">
        <f t="shared" si="74"/>
        <v>RichmondCancer screening coverage: breast cancer2023Female53-70 yrs</v>
      </c>
      <c r="D1594">
        <v>22001</v>
      </c>
      <c r="E1594" t="s">
        <v>214</v>
      </c>
      <c r="F1594" t="s">
        <v>30</v>
      </c>
      <c r="G1594" t="s">
        <v>31</v>
      </c>
      <c r="H1594" t="s">
        <v>32</v>
      </c>
      <c r="I1594" t="s">
        <v>33</v>
      </c>
      <c r="J1594" t="s">
        <v>34</v>
      </c>
      <c r="K1594" t="s">
        <v>189</v>
      </c>
      <c r="L1594" t="s">
        <v>215</v>
      </c>
      <c r="O1594">
        <v>2023</v>
      </c>
      <c r="P1594">
        <v>63.777880000000003</v>
      </c>
      <c r="Q1594">
        <v>63.154429999999998</v>
      </c>
      <c r="R1594">
        <v>64.396739999999994</v>
      </c>
      <c r="S1594">
        <v>62.792909999999999</v>
      </c>
      <c r="T1594">
        <v>64.751419999999996</v>
      </c>
      <c r="U1594">
        <v>14667</v>
      </c>
      <c r="V1594">
        <v>22997</v>
      </c>
      <c r="X1594" t="s">
        <v>132</v>
      </c>
      <c r="Y1594" t="s">
        <v>49</v>
      </c>
      <c r="Z1594" t="s">
        <v>39</v>
      </c>
      <c r="AA1594">
        <v>20230000</v>
      </c>
      <c r="AD1594" t="s">
        <v>40</v>
      </c>
    </row>
    <row r="1595" spans="1:30">
      <c r="A1595">
        <f t="shared" si="72"/>
        <v>20230000</v>
      </c>
      <c r="B1595" t="str">
        <f t="shared" si="73"/>
        <v>Harrow22001Female53-70 yrs</v>
      </c>
      <c r="C1595" t="str">
        <f t="shared" si="74"/>
        <v>HarrowCancer screening coverage: breast cancer2023Female53-70 yrs</v>
      </c>
      <c r="D1595">
        <v>22001</v>
      </c>
      <c r="E1595" t="s">
        <v>214</v>
      </c>
      <c r="F1595" t="s">
        <v>30</v>
      </c>
      <c r="G1595" t="s">
        <v>31</v>
      </c>
      <c r="H1595" t="s">
        <v>64</v>
      </c>
      <c r="I1595" t="s">
        <v>65</v>
      </c>
      <c r="J1595" t="s">
        <v>34</v>
      </c>
      <c r="K1595" t="s">
        <v>189</v>
      </c>
      <c r="L1595" t="s">
        <v>215</v>
      </c>
      <c r="O1595">
        <v>2023</v>
      </c>
      <c r="P1595">
        <v>62.03284</v>
      </c>
      <c r="Q1595">
        <v>61.465380000000003</v>
      </c>
      <c r="R1595">
        <v>62.597029999999997</v>
      </c>
      <c r="S1595">
        <v>61.136740000000003</v>
      </c>
      <c r="T1595">
        <v>62.920810000000003</v>
      </c>
      <c r="U1595">
        <v>17528</v>
      </c>
      <c r="V1595">
        <v>28256</v>
      </c>
      <c r="X1595" t="s">
        <v>132</v>
      </c>
      <c r="Y1595" t="s">
        <v>49</v>
      </c>
      <c r="Z1595" t="s">
        <v>39</v>
      </c>
      <c r="AA1595">
        <v>20230000</v>
      </c>
      <c r="AD1595" t="s">
        <v>40</v>
      </c>
    </row>
    <row r="1596" spans="1:30">
      <c r="A1596">
        <f t="shared" si="72"/>
        <v>20230000</v>
      </c>
      <c r="B1596" t="str">
        <f t="shared" si="73"/>
        <v>Croydon22001Female53-70 yrs</v>
      </c>
      <c r="C1596" t="str">
        <f t="shared" si="74"/>
        <v>CroydonCancer screening coverage: breast cancer2023Female53-70 yrs</v>
      </c>
      <c r="D1596">
        <v>22001</v>
      </c>
      <c r="E1596" t="s">
        <v>214</v>
      </c>
      <c r="F1596" t="s">
        <v>30</v>
      </c>
      <c r="G1596" t="s">
        <v>31</v>
      </c>
      <c r="H1596" t="s">
        <v>110</v>
      </c>
      <c r="I1596" t="s">
        <v>111</v>
      </c>
      <c r="J1596" t="s">
        <v>34</v>
      </c>
      <c r="K1596" t="s">
        <v>189</v>
      </c>
      <c r="L1596" t="s">
        <v>215</v>
      </c>
      <c r="O1596">
        <v>2023</v>
      </c>
      <c r="P1596">
        <v>61.571429999999999</v>
      </c>
      <c r="Q1596">
        <v>61.112789999999997</v>
      </c>
      <c r="R1596">
        <v>62.028019999999998</v>
      </c>
      <c r="S1596">
        <v>60.847410000000004</v>
      </c>
      <c r="T1596">
        <v>62.290349999999997</v>
      </c>
      <c r="U1596">
        <v>26722</v>
      </c>
      <c r="V1596">
        <v>43400</v>
      </c>
      <c r="X1596" t="s">
        <v>132</v>
      </c>
      <c r="Y1596" t="s">
        <v>49</v>
      </c>
      <c r="Z1596" t="s">
        <v>39</v>
      </c>
      <c r="AA1596">
        <v>20230000</v>
      </c>
      <c r="AD1596" t="s">
        <v>40</v>
      </c>
    </row>
    <row r="1597" spans="1:30">
      <c r="A1597">
        <f t="shared" si="72"/>
        <v>20230000</v>
      </c>
      <c r="B1597" t="str">
        <f t="shared" si="73"/>
        <v>Barking and Dagenham22001Female53-70 yrs</v>
      </c>
      <c r="C1597" t="str">
        <f t="shared" si="74"/>
        <v>Barking and DagenhamCancer screening coverage: breast cancer2023Female53-70 yrs</v>
      </c>
      <c r="D1597">
        <v>22001</v>
      </c>
      <c r="E1597" t="s">
        <v>214</v>
      </c>
      <c r="F1597" t="s">
        <v>30</v>
      </c>
      <c r="G1597" t="s">
        <v>31</v>
      </c>
      <c r="H1597" t="s">
        <v>106</v>
      </c>
      <c r="I1597" t="s">
        <v>107</v>
      </c>
      <c r="J1597" t="s">
        <v>34</v>
      </c>
      <c r="K1597" t="s">
        <v>189</v>
      </c>
      <c r="L1597" t="s">
        <v>215</v>
      </c>
      <c r="O1597">
        <v>2023</v>
      </c>
      <c r="P1597">
        <v>61.002040000000001</v>
      </c>
      <c r="Q1597">
        <v>60.308199999999999</v>
      </c>
      <c r="R1597">
        <v>61.691459999999999</v>
      </c>
      <c r="S1597">
        <v>59.906230000000001</v>
      </c>
      <c r="T1597">
        <v>62.086860000000001</v>
      </c>
      <c r="U1597">
        <v>11652</v>
      </c>
      <c r="V1597">
        <v>19101</v>
      </c>
      <c r="X1597" t="s">
        <v>132</v>
      </c>
      <c r="Y1597" t="s">
        <v>49</v>
      </c>
      <c r="Z1597" t="s">
        <v>39</v>
      </c>
      <c r="AA1597">
        <v>20230000</v>
      </c>
      <c r="AD1597" t="s">
        <v>40</v>
      </c>
    </row>
    <row r="1598" spans="1:30">
      <c r="A1598">
        <f t="shared" si="72"/>
        <v>20230000</v>
      </c>
      <c r="B1598" t="str">
        <f t="shared" si="73"/>
        <v>Enfield22001Female53-70 yrs</v>
      </c>
      <c r="C1598" t="str">
        <f t="shared" si="74"/>
        <v>EnfieldCancer screening coverage: breast cancer2023Female53-70 yrs</v>
      </c>
      <c r="D1598">
        <v>22001</v>
      </c>
      <c r="E1598" t="s">
        <v>214</v>
      </c>
      <c r="F1598" t="s">
        <v>30</v>
      </c>
      <c r="G1598" t="s">
        <v>31</v>
      </c>
      <c r="H1598" t="s">
        <v>120</v>
      </c>
      <c r="I1598" t="s">
        <v>121</v>
      </c>
      <c r="J1598" t="s">
        <v>34</v>
      </c>
      <c r="K1598" t="s">
        <v>189</v>
      </c>
      <c r="L1598" t="s">
        <v>215</v>
      </c>
      <c r="O1598">
        <v>2023</v>
      </c>
      <c r="P1598">
        <v>60.319859999999998</v>
      </c>
      <c r="Q1598">
        <v>59.816139999999997</v>
      </c>
      <c r="R1598">
        <v>60.821399999999997</v>
      </c>
      <c r="S1598">
        <v>59.524729999999998</v>
      </c>
      <c r="T1598">
        <v>61.109569999999998</v>
      </c>
      <c r="U1598">
        <v>21951</v>
      </c>
      <c r="V1598">
        <v>36391</v>
      </c>
      <c r="X1598" t="s">
        <v>132</v>
      </c>
      <c r="Y1598" t="s">
        <v>49</v>
      </c>
      <c r="Z1598" t="s">
        <v>39</v>
      </c>
      <c r="AA1598">
        <v>20230000</v>
      </c>
      <c r="AD1598" t="s">
        <v>40</v>
      </c>
    </row>
    <row r="1599" spans="1:30">
      <c r="A1599">
        <f t="shared" si="72"/>
        <v>20230000</v>
      </c>
      <c r="B1599" t="str">
        <f t="shared" si="73"/>
        <v>Merton22001Female53-70 yrs</v>
      </c>
      <c r="C1599" t="str">
        <f t="shared" si="74"/>
        <v>MertonCancer screening coverage: breast cancer2023Female53-70 yrs</v>
      </c>
      <c r="D1599">
        <v>22001</v>
      </c>
      <c r="E1599" t="s">
        <v>214</v>
      </c>
      <c r="F1599" t="s">
        <v>30</v>
      </c>
      <c r="G1599" t="s">
        <v>31</v>
      </c>
      <c r="H1599" t="s">
        <v>108</v>
      </c>
      <c r="I1599" t="s">
        <v>109</v>
      </c>
      <c r="J1599" t="s">
        <v>34</v>
      </c>
      <c r="K1599" t="s">
        <v>189</v>
      </c>
      <c r="L1599" t="s">
        <v>215</v>
      </c>
      <c r="O1599">
        <v>2023</v>
      </c>
      <c r="P1599">
        <v>59.055320000000002</v>
      </c>
      <c r="Q1599">
        <v>58.416490000000003</v>
      </c>
      <c r="R1599">
        <v>59.691119999999998</v>
      </c>
      <c r="S1599">
        <v>58.046819999999997</v>
      </c>
      <c r="T1599">
        <v>60.056269999999998</v>
      </c>
      <c r="U1599">
        <v>13503</v>
      </c>
      <c r="V1599">
        <v>22865</v>
      </c>
      <c r="X1599" t="s">
        <v>132</v>
      </c>
      <c r="Y1599" t="s">
        <v>49</v>
      </c>
      <c r="Z1599" t="s">
        <v>39</v>
      </c>
      <c r="AA1599">
        <v>20230000</v>
      </c>
      <c r="AD1599" t="s">
        <v>40</v>
      </c>
    </row>
    <row r="1600" spans="1:30">
      <c r="A1600">
        <f t="shared" si="72"/>
        <v>20230000</v>
      </c>
      <c r="B1600" t="str">
        <f t="shared" si="73"/>
        <v>Redbridge22001Female53-70 yrs</v>
      </c>
      <c r="C1600" t="str">
        <f t="shared" si="74"/>
        <v>RedbridgeCancer screening coverage: breast cancer2023Female53-70 yrs</v>
      </c>
      <c r="D1600">
        <v>22001</v>
      </c>
      <c r="E1600" t="s">
        <v>214</v>
      </c>
      <c r="F1600" t="s">
        <v>30</v>
      </c>
      <c r="G1600" t="s">
        <v>31</v>
      </c>
      <c r="H1600" t="s">
        <v>112</v>
      </c>
      <c r="I1600" t="s">
        <v>113</v>
      </c>
      <c r="J1600" t="s">
        <v>34</v>
      </c>
      <c r="K1600" t="s">
        <v>189</v>
      </c>
      <c r="L1600" t="s">
        <v>215</v>
      </c>
      <c r="O1600">
        <v>2023</v>
      </c>
      <c r="P1600">
        <v>58.907380000000003</v>
      </c>
      <c r="Q1600">
        <v>58.347140000000003</v>
      </c>
      <c r="R1600">
        <v>59.465319999999998</v>
      </c>
      <c r="S1600">
        <v>58.023099999999999</v>
      </c>
      <c r="T1600">
        <v>59.785939999999997</v>
      </c>
      <c r="U1600">
        <v>17522</v>
      </c>
      <c r="V1600">
        <v>29745</v>
      </c>
      <c r="X1600" t="s">
        <v>132</v>
      </c>
      <c r="Y1600" t="s">
        <v>49</v>
      </c>
      <c r="Z1600" t="s">
        <v>39</v>
      </c>
      <c r="AA1600">
        <v>20230000</v>
      </c>
      <c r="AD1600" t="s">
        <v>40</v>
      </c>
    </row>
    <row r="1601" spans="1:30">
      <c r="A1601">
        <f t="shared" ref="A1601:A1664" si="75">AA1601</f>
        <v>20230000</v>
      </c>
      <c r="B1601" t="str">
        <f t="shared" si="73"/>
        <v>Barnet22001Female53-70 yrs</v>
      </c>
      <c r="C1601" t="str">
        <f t="shared" si="74"/>
        <v>BarnetCancer screening coverage: breast cancer2023Female53-70 yrs</v>
      </c>
      <c r="D1601">
        <v>22001</v>
      </c>
      <c r="E1601" t="s">
        <v>214</v>
      </c>
      <c r="F1601" t="s">
        <v>30</v>
      </c>
      <c r="G1601" t="s">
        <v>31</v>
      </c>
      <c r="H1601" t="s">
        <v>93</v>
      </c>
      <c r="I1601" t="s">
        <v>94</v>
      </c>
      <c r="J1601" t="s">
        <v>34</v>
      </c>
      <c r="K1601" t="s">
        <v>189</v>
      </c>
      <c r="L1601" t="s">
        <v>215</v>
      </c>
      <c r="O1601">
        <v>2023</v>
      </c>
      <c r="P1601">
        <v>58.394860000000001</v>
      </c>
      <c r="Q1601">
        <v>57.921109999999999</v>
      </c>
      <c r="R1601">
        <v>58.867060000000002</v>
      </c>
      <c r="S1601">
        <v>57.647260000000003</v>
      </c>
      <c r="T1601">
        <v>59.138620000000003</v>
      </c>
      <c r="U1601">
        <v>24360</v>
      </c>
      <c r="V1601">
        <v>41716</v>
      </c>
      <c r="X1601" t="s">
        <v>132</v>
      </c>
      <c r="Y1601" t="s">
        <v>49</v>
      </c>
      <c r="Z1601" t="s">
        <v>39</v>
      </c>
      <c r="AA1601">
        <v>20230000</v>
      </c>
      <c r="AD1601" t="s">
        <v>40</v>
      </c>
    </row>
    <row r="1602" spans="1:30">
      <c r="A1602">
        <f t="shared" si="75"/>
        <v>20230000</v>
      </c>
      <c r="B1602" t="str">
        <f t="shared" ref="B1602:B1665" si="76">CONCATENATE(I1602,D1602,K1602,L1602)</f>
        <v>Waltham Forest22001Female53-70 yrs</v>
      </c>
      <c r="C1602" t="str">
        <f t="shared" ref="C1602:C1665" si="77">CONCATENATE(I1602,E1602,O1602,K1602,M1602,L1602)</f>
        <v>Waltham ForestCancer screening coverage: breast cancer2023Female53-70 yrs</v>
      </c>
      <c r="D1602">
        <v>22001</v>
      </c>
      <c r="E1602" t="s">
        <v>214</v>
      </c>
      <c r="F1602" t="s">
        <v>30</v>
      </c>
      <c r="G1602" t="s">
        <v>31</v>
      </c>
      <c r="H1602" t="s">
        <v>114</v>
      </c>
      <c r="I1602" t="s">
        <v>115</v>
      </c>
      <c r="J1602" t="s">
        <v>34</v>
      </c>
      <c r="K1602" t="s">
        <v>189</v>
      </c>
      <c r="L1602" t="s">
        <v>215</v>
      </c>
      <c r="O1602">
        <v>2023</v>
      </c>
      <c r="P1602">
        <v>58.209400000000002</v>
      </c>
      <c r="Q1602">
        <v>57.617350000000002</v>
      </c>
      <c r="R1602">
        <v>58.799100000000003</v>
      </c>
      <c r="S1602">
        <v>57.274949999999997</v>
      </c>
      <c r="T1602">
        <v>59.137990000000002</v>
      </c>
      <c r="U1602">
        <v>15578</v>
      </c>
      <c r="V1602">
        <v>26762</v>
      </c>
      <c r="X1602" t="s">
        <v>61</v>
      </c>
      <c r="Y1602" t="s">
        <v>49</v>
      </c>
      <c r="Z1602" t="s">
        <v>39</v>
      </c>
      <c r="AA1602">
        <v>20230000</v>
      </c>
      <c r="AD1602" t="s">
        <v>40</v>
      </c>
    </row>
    <row r="1603" spans="1:30">
      <c r="A1603">
        <f t="shared" si="75"/>
        <v>20230000</v>
      </c>
      <c r="B1603" t="str">
        <f t="shared" si="76"/>
        <v>Hounslow22001Female53-70 yrs</v>
      </c>
      <c r="C1603" t="str">
        <f t="shared" si="77"/>
        <v>HounslowCancer screening coverage: breast cancer2023Female53-70 yrs</v>
      </c>
      <c r="D1603">
        <v>22001</v>
      </c>
      <c r="E1603" t="s">
        <v>214</v>
      </c>
      <c r="F1603" t="s">
        <v>30</v>
      </c>
      <c r="G1603" t="s">
        <v>31</v>
      </c>
      <c r="H1603" t="s">
        <v>59</v>
      </c>
      <c r="I1603" t="s">
        <v>60</v>
      </c>
      <c r="J1603" t="s">
        <v>34</v>
      </c>
      <c r="K1603" t="s">
        <v>189</v>
      </c>
      <c r="L1603" t="s">
        <v>215</v>
      </c>
      <c r="O1603">
        <v>2023</v>
      </c>
      <c r="P1603">
        <v>56.054929999999999</v>
      </c>
      <c r="Q1603">
        <v>55.486339999999998</v>
      </c>
      <c r="R1603">
        <v>56.621929999999999</v>
      </c>
      <c r="S1603">
        <v>55.157809999999998</v>
      </c>
      <c r="T1603">
        <v>56.948099999999997</v>
      </c>
      <c r="U1603">
        <v>16451</v>
      </c>
      <c r="V1603">
        <v>29348</v>
      </c>
      <c r="X1603" t="s">
        <v>132</v>
      </c>
      <c r="Y1603" t="s">
        <v>49</v>
      </c>
      <c r="Z1603" t="s">
        <v>39</v>
      </c>
      <c r="AA1603">
        <v>20230000</v>
      </c>
      <c r="AD1603" t="s">
        <v>40</v>
      </c>
    </row>
    <row r="1604" spans="1:30">
      <c r="A1604">
        <f t="shared" si="75"/>
        <v>20230000</v>
      </c>
      <c r="B1604" t="str">
        <f t="shared" si="76"/>
        <v>Hillingdon22001Female53-70 yrs</v>
      </c>
      <c r="C1604" t="str">
        <f t="shared" si="77"/>
        <v>HillingdonCancer screening coverage: breast cancer2023Female53-70 yrs</v>
      </c>
      <c r="D1604">
        <v>22001</v>
      </c>
      <c r="E1604" t="s">
        <v>214</v>
      </c>
      <c r="F1604" t="s">
        <v>30</v>
      </c>
      <c r="G1604" t="s">
        <v>31</v>
      </c>
      <c r="H1604" t="s">
        <v>86</v>
      </c>
      <c r="I1604" t="s">
        <v>87</v>
      </c>
      <c r="J1604" t="s">
        <v>34</v>
      </c>
      <c r="K1604" t="s">
        <v>189</v>
      </c>
      <c r="L1604" t="s">
        <v>215</v>
      </c>
      <c r="O1604">
        <v>2023</v>
      </c>
      <c r="P1604">
        <v>55.536720000000003</v>
      </c>
      <c r="Q1604">
        <v>54.979900000000001</v>
      </c>
      <c r="R1604">
        <v>56.092140000000001</v>
      </c>
      <c r="S1604">
        <v>54.658250000000002</v>
      </c>
      <c r="T1604">
        <v>56.411740000000002</v>
      </c>
      <c r="U1604">
        <v>17032</v>
      </c>
      <c r="V1604">
        <v>30668</v>
      </c>
      <c r="X1604" t="s">
        <v>132</v>
      </c>
      <c r="Y1604" t="s">
        <v>49</v>
      </c>
      <c r="Z1604" t="s">
        <v>39</v>
      </c>
      <c r="AA1604">
        <v>20230000</v>
      </c>
      <c r="AD1604" t="s">
        <v>40</v>
      </c>
    </row>
    <row r="1605" spans="1:30">
      <c r="A1605">
        <f t="shared" si="75"/>
        <v>20230000</v>
      </c>
      <c r="B1605" t="str">
        <f t="shared" si="76"/>
        <v>Wandsworth22001Female53-70 yrs</v>
      </c>
      <c r="C1605" t="str">
        <f t="shared" si="77"/>
        <v>WandsworthCancer screening coverage: breast cancer2023Female53-70 yrs</v>
      </c>
      <c r="D1605">
        <v>22001</v>
      </c>
      <c r="E1605" t="s">
        <v>214</v>
      </c>
      <c r="F1605" t="s">
        <v>30</v>
      </c>
      <c r="G1605" t="s">
        <v>31</v>
      </c>
      <c r="H1605" t="s">
        <v>76</v>
      </c>
      <c r="I1605" t="s">
        <v>77</v>
      </c>
      <c r="J1605" t="s">
        <v>34</v>
      </c>
      <c r="K1605" t="s">
        <v>189</v>
      </c>
      <c r="L1605" t="s">
        <v>215</v>
      </c>
      <c r="O1605">
        <v>2023</v>
      </c>
      <c r="P1605">
        <v>54.210180000000001</v>
      </c>
      <c r="Q1605">
        <v>53.632570000000001</v>
      </c>
      <c r="R1605">
        <v>54.786659999999998</v>
      </c>
      <c r="S1605">
        <v>53.299050000000001</v>
      </c>
      <c r="T1605">
        <v>55.118499999999997</v>
      </c>
      <c r="U1605">
        <v>15522</v>
      </c>
      <c r="V1605">
        <v>28633</v>
      </c>
      <c r="X1605" t="s">
        <v>132</v>
      </c>
      <c r="Y1605" t="s">
        <v>49</v>
      </c>
      <c r="Z1605" t="s">
        <v>39</v>
      </c>
      <c r="AA1605">
        <v>20230000</v>
      </c>
      <c r="AD1605" t="s">
        <v>40</v>
      </c>
    </row>
    <row r="1606" spans="1:30">
      <c r="A1606">
        <f t="shared" si="75"/>
        <v>20230000</v>
      </c>
      <c r="B1606" t="str">
        <f t="shared" si="76"/>
        <v>Greenwich22001Female53-70 yrs</v>
      </c>
      <c r="C1606" t="str">
        <f t="shared" si="77"/>
        <v>GreenwichCancer screening coverage: breast cancer2023Female53-70 yrs</v>
      </c>
      <c r="D1606">
        <v>22001</v>
      </c>
      <c r="E1606" t="s">
        <v>214</v>
      </c>
      <c r="F1606" t="s">
        <v>30</v>
      </c>
      <c r="G1606" t="s">
        <v>31</v>
      </c>
      <c r="H1606" t="s">
        <v>80</v>
      </c>
      <c r="I1606" t="s">
        <v>81</v>
      </c>
      <c r="J1606" t="s">
        <v>34</v>
      </c>
      <c r="K1606" t="s">
        <v>189</v>
      </c>
      <c r="L1606" t="s">
        <v>215</v>
      </c>
      <c r="O1606">
        <v>2023</v>
      </c>
      <c r="P1606">
        <v>53.76146</v>
      </c>
      <c r="Q1606">
        <v>53.16798</v>
      </c>
      <c r="R1606">
        <v>54.353870000000001</v>
      </c>
      <c r="S1606">
        <v>52.82535</v>
      </c>
      <c r="T1606">
        <v>54.694920000000003</v>
      </c>
      <c r="U1606">
        <v>14600</v>
      </c>
      <c r="V1606">
        <v>27157</v>
      </c>
      <c r="X1606" t="s">
        <v>132</v>
      </c>
      <c r="Y1606" t="s">
        <v>49</v>
      </c>
      <c r="Z1606" t="s">
        <v>39</v>
      </c>
      <c r="AA1606">
        <v>20230000</v>
      </c>
      <c r="AD1606" t="s">
        <v>40</v>
      </c>
    </row>
    <row r="1607" spans="1:30">
      <c r="A1607">
        <f t="shared" si="75"/>
        <v>20230000</v>
      </c>
      <c r="B1607" t="str">
        <f t="shared" si="76"/>
        <v>Brent22001Female53-70 yrs</v>
      </c>
      <c r="C1607" t="str">
        <f t="shared" si="77"/>
        <v>BrentCancer screening coverage: breast cancer2023Female53-70 yrs</v>
      </c>
      <c r="D1607">
        <v>22001</v>
      </c>
      <c r="E1607" t="s">
        <v>214</v>
      </c>
      <c r="F1607" t="s">
        <v>30</v>
      </c>
      <c r="G1607" t="s">
        <v>31</v>
      </c>
      <c r="H1607" t="s">
        <v>68</v>
      </c>
      <c r="I1607" t="s">
        <v>69</v>
      </c>
      <c r="J1607" t="s">
        <v>34</v>
      </c>
      <c r="K1607" t="s">
        <v>189</v>
      </c>
      <c r="L1607" t="s">
        <v>215</v>
      </c>
      <c r="O1607">
        <v>2023</v>
      </c>
      <c r="P1607">
        <v>53.42398</v>
      </c>
      <c r="Q1607">
        <v>52.911749999999998</v>
      </c>
      <c r="R1607">
        <v>53.935490000000001</v>
      </c>
      <c r="S1607">
        <v>52.616100000000003</v>
      </c>
      <c r="T1607">
        <v>54.230080000000001</v>
      </c>
      <c r="U1607">
        <v>19488</v>
      </c>
      <c r="V1607">
        <v>36478</v>
      </c>
      <c r="X1607" t="s">
        <v>132</v>
      </c>
      <c r="Y1607" t="s">
        <v>49</v>
      </c>
      <c r="Z1607" t="s">
        <v>39</v>
      </c>
      <c r="AA1607">
        <v>20230000</v>
      </c>
      <c r="AD1607" t="s">
        <v>40</v>
      </c>
    </row>
    <row r="1608" spans="1:30">
      <c r="A1608">
        <f t="shared" si="75"/>
        <v>20230000</v>
      </c>
      <c r="B1608" t="str">
        <f t="shared" si="76"/>
        <v>Lewisham22001Female53-70 yrs</v>
      </c>
      <c r="C1608" t="str">
        <f t="shared" si="77"/>
        <v>LewishamCancer screening coverage: breast cancer2023Female53-70 yrs</v>
      </c>
      <c r="D1608">
        <v>22001</v>
      </c>
      <c r="E1608" t="s">
        <v>214</v>
      </c>
      <c r="F1608" t="s">
        <v>30</v>
      </c>
      <c r="G1608" t="s">
        <v>31</v>
      </c>
      <c r="H1608" t="s">
        <v>84</v>
      </c>
      <c r="I1608" t="s">
        <v>85</v>
      </c>
      <c r="J1608" t="s">
        <v>34</v>
      </c>
      <c r="K1608" t="s">
        <v>189</v>
      </c>
      <c r="L1608" t="s">
        <v>215</v>
      </c>
      <c r="O1608">
        <v>2023</v>
      </c>
      <c r="P1608">
        <v>53.251359999999998</v>
      </c>
      <c r="Q1608">
        <v>52.690289999999997</v>
      </c>
      <c r="R1608">
        <v>53.811619999999998</v>
      </c>
      <c r="S1608">
        <v>52.366430000000001</v>
      </c>
      <c r="T1608">
        <v>54.134250000000002</v>
      </c>
      <c r="U1608">
        <v>16198</v>
      </c>
      <c r="V1608">
        <v>30418</v>
      </c>
      <c r="X1608" t="s">
        <v>132</v>
      </c>
      <c r="Y1608" t="s">
        <v>49</v>
      </c>
      <c r="Z1608" t="s">
        <v>39</v>
      </c>
      <c r="AA1608">
        <v>20230000</v>
      </c>
      <c r="AD1608" t="s">
        <v>40</v>
      </c>
    </row>
    <row r="1609" spans="1:30">
      <c r="A1609">
        <f t="shared" si="75"/>
        <v>20230000</v>
      </c>
      <c r="B1609" t="str">
        <f t="shared" si="76"/>
        <v>Southwark22001Female53-70 yrs</v>
      </c>
      <c r="C1609" t="str">
        <f t="shared" si="77"/>
        <v>SouthwarkCancer screening coverage: breast cancer2023Female53-70 yrs</v>
      </c>
      <c r="D1609">
        <v>22001</v>
      </c>
      <c r="E1609" t="s">
        <v>214</v>
      </c>
      <c r="F1609" t="s">
        <v>30</v>
      </c>
      <c r="G1609" t="s">
        <v>31</v>
      </c>
      <c r="H1609" t="s">
        <v>95</v>
      </c>
      <c r="I1609" t="s">
        <v>96</v>
      </c>
      <c r="J1609" t="s">
        <v>34</v>
      </c>
      <c r="K1609" t="s">
        <v>189</v>
      </c>
      <c r="L1609" t="s">
        <v>215</v>
      </c>
      <c r="O1609">
        <v>2023</v>
      </c>
      <c r="P1609">
        <v>53.031849999999999</v>
      </c>
      <c r="Q1609">
        <v>52.470120000000001</v>
      </c>
      <c r="R1609">
        <v>53.592820000000003</v>
      </c>
      <c r="S1609">
        <v>52.145910000000001</v>
      </c>
      <c r="T1609">
        <v>53.915880000000001</v>
      </c>
      <c r="U1609">
        <v>16101</v>
      </c>
      <c r="V1609">
        <v>30361</v>
      </c>
      <c r="X1609" t="s">
        <v>132</v>
      </c>
      <c r="Y1609" t="s">
        <v>49</v>
      </c>
      <c r="Z1609" t="s">
        <v>39</v>
      </c>
      <c r="AA1609">
        <v>20230000</v>
      </c>
      <c r="AD1609" t="s">
        <v>40</v>
      </c>
    </row>
    <row r="1610" spans="1:30">
      <c r="A1610">
        <f t="shared" si="75"/>
        <v>20230000</v>
      </c>
      <c r="B1610" t="str">
        <f t="shared" si="76"/>
        <v>Lambeth22001Female53-70 yrs</v>
      </c>
      <c r="C1610" t="str">
        <f t="shared" si="77"/>
        <v>LambethCancer screening coverage: breast cancer2023Female53-70 yrs</v>
      </c>
      <c r="D1610">
        <v>22001</v>
      </c>
      <c r="E1610" t="s">
        <v>214</v>
      </c>
      <c r="F1610" t="s">
        <v>30</v>
      </c>
      <c r="G1610" t="s">
        <v>31</v>
      </c>
      <c r="H1610" t="s">
        <v>91</v>
      </c>
      <c r="I1610" t="s">
        <v>92</v>
      </c>
      <c r="J1610" t="s">
        <v>34</v>
      </c>
      <c r="K1610" t="s">
        <v>189</v>
      </c>
      <c r="L1610" t="s">
        <v>215</v>
      </c>
      <c r="O1610">
        <v>2023</v>
      </c>
      <c r="P1610">
        <v>52.693519999999999</v>
      </c>
      <c r="Q1610">
        <v>52.139090000000003</v>
      </c>
      <c r="R1610">
        <v>53.24727</v>
      </c>
      <c r="S1610">
        <v>51.81915</v>
      </c>
      <c r="T1610">
        <v>53.566229999999997</v>
      </c>
      <c r="U1610">
        <v>16433</v>
      </c>
      <c r="V1610">
        <v>31186</v>
      </c>
      <c r="X1610" t="s">
        <v>132</v>
      </c>
      <c r="Y1610" t="s">
        <v>49</v>
      </c>
      <c r="Z1610" t="s">
        <v>39</v>
      </c>
      <c r="AA1610">
        <v>20230000</v>
      </c>
      <c r="AD1610" t="s">
        <v>40</v>
      </c>
    </row>
    <row r="1611" spans="1:30">
      <c r="A1611">
        <f t="shared" si="75"/>
        <v>20230000</v>
      </c>
      <c r="B1611" t="str">
        <f t="shared" si="76"/>
        <v>Haringey22001Female53-70 yrs</v>
      </c>
      <c r="C1611" t="str">
        <f t="shared" si="77"/>
        <v>HaringeyCancer screening coverage: breast cancer2023Female53-70 yrs</v>
      </c>
      <c r="D1611">
        <v>22001</v>
      </c>
      <c r="E1611" t="s">
        <v>214</v>
      </c>
      <c r="F1611" t="s">
        <v>30</v>
      </c>
      <c r="G1611" t="s">
        <v>31</v>
      </c>
      <c r="H1611" t="s">
        <v>116</v>
      </c>
      <c r="I1611" t="s">
        <v>117</v>
      </c>
      <c r="J1611" t="s">
        <v>34</v>
      </c>
      <c r="K1611" t="s">
        <v>189</v>
      </c>
      <c r="L1611" t="s">
        <v>215</v>
      </c>
      <c r="O1611">
        <v>2023</v>
      </c>
      <c r="P1611">
        <v>51.43159</v>
      </c>
      <c r="Q1611">
        <v>50.850470000000001</v>
      </c>
      <c r="R1611">
        <v>52.012320000000003</v>
      </c>
      <c r="S1611">
        <v>50.515259999999998</v>
      </c>
      <c r="T1611">
        <v>52.34695</v>
      </c>
      <c r="U1611">
        <v>14622</v>
      </c>
      <c r="V1611">
        <v>28430</v>
      </c>
      <c r="X1611" t="s">
        <v>132</v>
      </c>
      <c r="Y1611" t="s">
        <v>49</v>
      </c>
      <c r="Z1611" t="s">
        <v>39</v>
      </c>
      <c r="AA1611">
        <v>20230000</v>
      </c>
      <c r="AD1611" t="s">
        <v>40</v>
      </c>
    </row>
    <row r="1612" spans="1:30">
      <c r="A1612">
        <f t="shared" si="75"/>
        <v>20230000</v>
      </c>
      <c r="B1612" t="str">
        <f t="shared" si="76"/>
        <v>Newham22001Female53-70 yrs</v>
      </c>
      <c r="C1612" t="str">
        <f t="shared" si="77"/>
        <v>NewhamCancer screening coverage: breast cancer2023Female53-70 yrs</v>
      </c>
      <c r="D1612">
        <v>22001</v>
      </c>
      <c r="E1612" t="s">
        <v>214</v>
      </c>
      <c r="F1612" t="s">
        <v>30</v>
      </c>
      <c r="G1612" t="s">
        <v>31</v>
      </c>
      <c r="H1612" t="s">
        <v>122</v>
      </c>
      <c r="I1612" t="s">
        <v>123</v>
      </c>
      <c r="J1612" t="s">
        <v>34</v>
      </c>
      <c r="K1612" t="s">
        <v>189</v>
      </c>
      <c r="L1612" t="s">
        <v>215</v>
      </c>
      <c r="O1612">
        <v>2023</v>
      </c>
      <c r="P1612">
        <v>47.91451</v>
      </c>
      <c r="Q1612">
        <v>47.34854</v>
      </c>
      <c r="R1612">
        <v>48.481009999999998</v>
      </c>
      <c r="S1612">
        <v>47.022480000000002</v>
      </c>
      <c r="T1612">
        <v>48.807859999999998</v>
      </c>
      <c r="U1612">
        <v>14325</v>
      </c>
      <c r="V1612">
        <v>29897</v>
      </c>
      <c r="X1612" t="s">
        <v>132</v>
      </c>
      <c r="Y1612" t="s">
        <v>49</v>
      </c>
      <c r="Z1612" t="s">
        <v>39</v>
      </c>
      <c r="AA1612">
        <v>20230000</v>
      </c>
      <c r="AD1612" t="s">
        <v>40</v>
      </c>
    </row>
    <row r="1613" spans="1:30">
      <c r="A1613">
        <f t="shared" si="75"/>
        <v>20230000</v>
      </c>
      <c r="B1613" t="str">
        <f t="shared" si="76"/>
        <v>Hackney22001Female53-70 yrs</v>
      </c>
      <c r="C1613" t="str">
        <f t="shared" si="77"/>
        <v>HackneyCancer screening coverage: breast cancer2023Female53-70 yrs</v>
      </c>
      <c r="D1613">
        <v>22001</v>
      </c>
      <c r="E1613" t="s">
        <v>214</v>
      </c>
      <c r="F1613" t="s">
        <v>30</v>
      </c>
      <c r="G1613" t="s">
        <v>31</v>
      </c>
      <c r="H1613" t="s">
        <v>101</v>
      </c>
      <c r="I1613" t="s">
        <v>102</v>
      </c>
      <c r="J1613" t="s">
        <v>34</v>
      </c>
      <c r="K1613" t="s">
        <v>189</v>
      </c>
      <c r="L1613" t="s">
        <v>215</v>
      </c>
      <c r="O1613">
        <v>2023</v>
      </c>
      <c r="P1613">
        <v>47.354390000000002</v>
      </c>
      <c r="Q1613">
        <v>46.718170000000001</v>
      </c>
      <c r="R1613">
        <v>47.991459999999996</v>
      </c>
      <c r="S1613">
        <v>46.351790000000001</v>
      </c>
      <c r="T1613">
        <v>48.359119999999997</v>
      </c>
      <c r="U1613">
        <v>11187</v>
      </c>
      <c r="V1613">
        <v>23624</v>
      </c>
      <c r="X1613" t="s">
        <v>61</v>
      </c>
      <c r="Y1613" t="s">
        <v>49</v>
      </c>
      <c r="Z1613" t="s">
        <v>39</v>
      </c>
      <c r="AA1613">
        <v>20230000</v>
      </c>
      <c r="AD1613" t="s">
        <v>40</v>
      </c>
    </row>
    <row r="1614" spans="1:30">
      <c r="A1614">
        <f t="shared" si="75"/>
        <v>20230000</v>
      </c>
      <c r="B1614" t="str">
        <f t="shared" si="76"/>
        <v>Ealing22001Female53-70 yrs</v>
      </c>
      <c r="C1614" t="str">
        <f t="shared" si="77"/>
        <v>EalingCancer screening coverage: breast cancer2023Female53-70 yrs</v>
      </c>
      <c r="D1614">
        <v>22001</v>
      </c>
      <c r="E1614" t="s">
        <v>214</v>
      </c>
      <c r="F1614" t="s">
        <v>30</v>
      </c>
      <c r="G1614" t="s">
        <v>31</v>
      </c>
      <c r="H1614" t="s">
        <v>62</v>
      </c>
      <c r="I1614" t="s">
        <v>63</v>
      </c>
      <c r="J1614" t="s">
        <v>34</v>
      </c>
      <c r="K1614" t="s">
        <v>189</v>
      </c>
      <c r="L1614" t="s">
        <v>215</v>
      </c>
      <c r="O1614">
        <v>2023</v>
      </c>
      <c r="P1614">
        <v>46.876300000000001</v>
      </c>
      <c r="Q1614">
        <v>46.37762</v>
      </c>
      <c r="R1614">
        <v>47.375599999999999</v>
      </c>
      <c r="S1614">
        <v>46.090389999999999</v>
      </c>
      <c r="T1614">
        <v>47.66377</v>
      </c>
      <c r="U1614">
        <v>18008</v>
      </c>
      <c r="V1614">
        <v>38416</v>
      </c>
      <c r="X1614" t="s">
        <v>132</v>
      </c>
      <c r="Y1614" t="s">
        <v>49</v>
      </c>
      <c r="Z1614" t="s">
        <v>39</v>
      </c>
      <c r="AA1614">
        <v>20230000</v>
      </c>
      <c r="AD1614" t="s">
        <v>40</v>
      </c>
    </row>
    <row r="1615" spans="1:30">
      <c r="A1615">
        <f t="shared" si="75"/>
        <v>20230000</v>
      </c>
      <c r="B1615" t="str">
        <f t="shared" si="76"/>
        <v>Hammersmith and Fulham22001Female53-70 yrs</v>
      </c>
      <c r="C1615" t="str">
        <f t="shared" si="77"/>
        <v>Hammersmith and FulhamCancer screening coverage: breast cancer2023Female53-70 yrs</v>
      </c>
      <c r="D1615">
        <v>22001</v>
      </c>
      <c r="E1615" t="s">
        <v>214</v>
      </c>
      <c r="F1615" t="s">
        <v>30</v>
      </c>
      <c r="G1615" t="s">
        <v>31</v>
      </c>
      <c r="H1615" t="s">
        <v>66</v>
      </c>
      <c r="I1615" t="s">
        <v>67</v>
      </c>
      <c r="J1615" t="s">
        <v>34</v>
      </c>
      <c r="K1615" t="s">
        <v>189</v>
      </c>
      <c r="L1615" t="s">
        <v>215</v>
      </c>
      <c r="O1615">
        <v>2023</v>
      </c>
      <c r="P1615">
        <v>46.433250000000001</v>
      </c>
      <c r="Q1615">
        <v>45.726370000000003</v>
      </c>
      <c r="R1615">
        <v>47.141570000000002</v>
      </c>
      <c r="S1615">
        <v>45.319540000000003</v>
      </c>
      <c r="T1615">
        <v>47.550530000000002</v>
      </c>
      <c r="U1615">
        <v>8859</v>
      </c>
      <c r="V1615">
        <v>19079</v>
      </c>
      <c r="X1615" t="s">
        <v>132</v>
      </c>
      <c r="Y1615" t="s">
        <v>49</v>
      </c>
      <c r="Z1615" t="s">
        <v>39</v>
      </c>
      <c r="AA1615">
        <v>20230000</v>
      </c>
      <c r="AD1615" t="s">
        <v>40</v>
      </c>
    </row>
    <row r="1616" spans="1:30">
      <c r="A1616">
        <f t="shared" si="75"/>
        <v>20230000</v>
      </c>
      <c r="B1616" t="str">
        <f t="shared" si="76"/>
        <v>Tower Hamlets22001Female53-70 yrs</v>
      </c>
      <c r="C1616" t="str">
        <f t="shared" si="77"/>
        <v>Tower HamletsCancer screening coverage: breast cancer2023Female53-70 yrs</v>
      </c>
      <c r="D1616">
        <v>22001</v>
      </c>
      <c r="E1616" t="s">
        <v>214</v>
      </c>
      <c r="F1616" t="s">
        <v>30</v>
      </c>
      <c r="G1616" t="s">
        <v>31</v>
      </c>
      <c r="H1616" t="s">
        <v>104</v>
      </c>
      <c r="I1616" t="s">
        <v>105</v>
      </c>
      <c r="J1616" t="s">
        <v>34</v>
      </c>
      <c r="K1616" t="s">
        <v>189</v>
      </c>
      <c r="L1616" t="s">
        <v>215</v>
      </c>
      <c r="O1616">
        <v>2023</v>
      </c>
      <c r="P1616">
        <v>46.113909999999997</v>
      </c>
      <c r="Q1616">
        <v>45.403619999999997</v>
      </c>
      <c r="R1616">
        <v>46.825769999999999</v>
      </c>
      <c r="S1616">
        <v>44.994909999999997</v>
      </c>
      <c r="T1616">
        <v>47.236840000000001</v>
      </c>
      <c r="U1616">
        <v>8704</v>
      </c>
      <c r="V1616">
        <v>18875</v>
      </c>
      <c r="X1616" t="s">
        <v>132</v>
      </c>
      <c r="Y1616" t="s">
        <v>49</v>
      </c>
      <c r="Z1616" t="s">
        <v>39</v>
      </c>
      <c r="AA1616">
        <v>20230000</v>
      </c>
      <c r="AD1616" t="s">
        <v>40</v>
      </c>
    </row>
    <row r="1617" spans="1:30">
      <c r="A1617">
        <f t="shared" si="75"/>
        <v>20230000</v>
      </c>
      <c r="B1617" t="str">
        <f t="shared" si="76"/>
        <v>Islington22001Female53-70 yrs</v>
      </c>
      <c r="C1617" t="str">
        <f t="shared" si="77"/>
        <v>IslingtonCancer screening coverage: breast cancer2023Female53-70 yrs</v>
      </c>
      <c r="D1617">
        <v>22001</v>
      </c>
      <c r="E1617" t="s">
        <v>214</v>
      </c>
      <c r="F1617" t="s">
        <v>30</v>
      </c>
      <c r="G1617" t="s">
        <v>31</v>
      </c>
      <c r="H1617" t="s">
        <v>74</v>
      </c>
      <c r="I1617" t="s">
        <v>75</v>
      </c>
      <c r="J1617" t="s">
        <v>34</v>
      </c>
      <c r="K1617" t="s">
        <v>189</v>
      </c>
      <c r="L1617" t="s">
        <v>215</v>
      </c>
      <c r="O1617">
        <v>2023</v>
      </c>
      <c r="P1617">
        <v>45.866869999999999</v>
      </c>
      <c r="Q1617">
        <v>45.179369999999999</v>
      </c>
      <c r="R1617">
        <v>46.55594</v>
      </c>
      <c r="S1617">
        <v>44.78378</v>
      </c>
      <c r="T1617">
        <v>46.953870000000002</v>
      </c>
      <c r="U1617">
        <v>9233</v>
      </c>
      <c r="V1617">
        <v>20130</v>
      </c>
      <c r="X1617" t="s">
        <v>132</v>
      </c>
      <c r="Y1617" t="s">
        <v>49</v>
      </c>
      <c r="Z1617" t="s">
        <v>39</v>
      </c>
      <c r="AA1617">
        <v>20230000</v>
      </c>
      <c r="AD1617" t="s">
        <v>40</v>
      </c>
    </row>
    <row r="1618" spans="1:30">
      <c r="A1618">
        <f t="shared" si="75"/>
        <v>20230000</v>
      </c>
      <c r="B1618" t="str">
        <f t="shared" si="76"/>
        <v>Camden22001Female53-70 yrs</v>
      </c>
      <c r="C1618" t="str">
        <f t="shared" si="77"/>
        <v>CamdenCancer screening coverage: breast cancer2023Female53-70 yrs</v>
      </c>
      <c r="D1618">
        <v>22001</v>
      </c>
      <c r="E1618" t="s">
        <v>214</v>
      </c>
      <c r="F1618" t="s">
        <v>30</v>
      </c>
      <c r="G1618" t="s">
        <v>31</v>
      </c>
      <c r="H1618" t="s">
        <v>72</v>
      </c>
      <c r="I1618" t="s">
        <v>73</v>
      </c>
      <c r="J1618" t="s">
        <v>34</v>
      </c>
      <c r="K1618" t="s">
        <v>189</v>
      </c>
      <c r="L1618" t="s">
        <v>215</v>
      </c>
      <c r="O1618">
        <v>2023</v>
      </c>
      <c r="P1618">
        <v>45.759329999999999</v>
      </c>
      <c r="Q1618">
        <v>45.095219999999998</v>
      </c>
      <c r="R1618">
        <v>46.424959999999999</v>
      </c>
      <c r="S1618">
        <v>44.713059999999999</v>
      </c>
      <c r="T1618">
        <v>46.809359999999998</v>
      </c>
      <c r="U1618">
        <v>9868</v>
      </c>
      <c r="V1618">
        <v>21565</v>
      </c>
      <c r="X1618" t="s">
        <v>61</v>
      </c>
      <c r="Y1618" t="s">
        <v>49</v>
      </c>
      <c r="Z1618" t="s">
        <v>39</v>
      </c>
      <c r="AA1618">
        <v>20230000</v>
      </c>
      <c r="AD1618" t="s">
        <v>40</v>
      </c>
    </row>
    <row r="1619" spans="1:30">
      <c r="A1619">
        <f t="shared" si="75"/>
        <v>20230000</v>
      </c>
      <c r="B1619" t="str">
        <f t="shared" si="76"/>
        <v>Westminster22001Female53-70 yrs</v>
      </c>
      <c r="C1619" t="str">
        <f t="shared" si="77"/>
        <v>WestminsterCancer screening coverage: breast cancer2023Female53-70 yrs</v>
      </c>
      <c r="D1619">
        <v>22001</v>
      </c>
      <c r="E1619" t="s">
        <v>214</v>
      </c>
      <c r="F1619" t="s">
        <v>30</v>
      </c>
      <c r="G1619" t="s">
        <v>31</v>
      </c>
      <c r="H1619" t="s">
        <v>99</v>
      </c>
      <c r="I1619" t="s">
        <v>100</v>
      </c>
      <c r="J1619" t="s">
        <v>34</v>
      </c>
      <c r="K1619" t="s">
        <v>189</v>
      </c>
      <c r="L1619" t="s">
        <v>215</v>
      </c>
      <c r="O1619">
        <v>2023</v>
      </c>
      <c r="P1619">
        <v>39.162970000000001</v>
      </c>
      <c r="Q1619">
        <v>38.542749999999998</v>
      </c>
      <c r="R1619">
        <v>39.786709999999999</v>
      </c>
      <c r="S1619">
        <v>38.186790000000002</v>
      </c>
      <c r="T1619">
        <v>40.147889999999997</v>
      </c>
      <c r="U1619">
        <v>9264</v>
      </c>
      <c r="V1619">
        <v>23655</v>
      </c>
      <c r="X1619" t="s">
        <v>132</v>
      </c>
      <c r="Y1619" t="s">
        <v>49</v>
      </c>
      <c r="Z1619" t="s">
        <v>39</v>
      </c>
      <c r="AA1619">
        <v>20230000</v>
      </c>
      <c r="AD1619" t="s">
        <v>40</v>
      </c>
    </row>
    <row r="1620" spans="1:30">
      <c r="A1620">
        <f t="shared" si="75"/>
        <v>20230000</v>
      </c>
      <c r="B1620" t="str">
        <f t="shared" si="76"/>
        <v>Kensington and Chelsea22001Female53-70 yrs</v>
      </c>
      <c r="C1620" t="str">
        <f t="shared" si="77"/>
        <v>Kensington and ChelseaCancer screening coverage: breast cancer2023Female53-70 yrs</v>
      </c>
      <c r="D1620">
        <v>22001</v>
      </c>
      <c r="E1620" t="s">
        <v>214</v>
      </c>
      <c r="F1620" t="s">
        <v>30</v>
      </c>
      <c r="G1620" t="s">
        <v>31</v>
      </c>
      <c r="H1620" t="s">
        <v>70</v>
      </c>
      <c r="I1620" t="s">
        <v>71</v>
      </c>
      <c r="J1620" t="s">
        <v>34</v>
      </c>
      <c r="K1620" t="s">
        <v>189</v>
      </c>
      <c r="L1620" t="s">
        <v>215</v>
      </c>
      <c r="O1620">
        <v>2023</v>
      </c>
      <c r="P1620">
        <v>34.269509999999997</v>
      </c>
      <c r="Q1620">
        <v>33.595619999999997</v>
      </c>
      <c r="R1620">
        <v>34.949809999999999</v>
      </c>
      <c r="S1620">
        <v>33.210059999999999</v>
      </c>
      <c r="T1620">
        <v>35.344889999999999</v>
      </c>
      <c r="U1620">
        <v>6467</v>
      </c>
      <c r="V1620">
        <v>18871</v>
      </c>
      <c r="X1620" t="s">
        <v>132</v>
      </c>
      <c r="Y1620" t="s">
        <v>49</v>
      </c>
      <c r="Z1620" t="s">
        <v>39</v>
      </c>
      <c r="AA1620">
        <v>20230000</v>
      </c>
      <c r="AD1620" t="s">
        <v>40</v>
      </c>
    </row>
    <row r="1621" spans="1:30">
      <c r="A1621">
        <f t="shared" si="75"/>
        <v>20010000</v>
      </c>
      <c r="B1621" t="str">
        <f t="shared" si="76"/>
        <v>Richmond41001Persons10+ yrs</v>
      </c>
      <c r="C1621" t="str">
        <f t="shared" si="77"/>
        <v>RichmondSuicide rate2001 - 03Persons10+ yrs</v>
      </c>
      <c r="D1621">
        <v>41001</v>
      </c>
      <c r="E1621" t="s">
        <v>217</v>
      </c>
      <c r="F1621" t="s">
        <v>30</v>
      </c>
      <c r="G1621" t="s">
        <v>31</v>
      </c>
      <c r="H1621" t="s">
        <v>32</v>
      </c>
      <c r="I1621" t="s">
        <v>33</v>
      </c>
      <c r="J1621" t="s">
        <v>34</v>
      </c>
      <c r="K1621" t="s">
        <v>35</v>
      </c>
      <c r="L1621" t="s">
        <v>218</v>
      </c>
      <c r="O1621" t="s">
        <v>219</v>
      </c>
      <c r="P1621">
        <v>7.22</v>
      </c>
      <c r="Q1621">
        <v>4.8568294918332899</v>
      </c>
      <c r="R1621">
        <v>10.303651811027001</v>
      </c>
      <c r="U1621">
        <v>32</v>
      </c>
      <c r="V1621">
        <v>461527</v>
      </c>
      <c r="Y1621" t="s">
        <v>42</v>
      </c>
      <c r="Z1621" t="s">
        <v>39</v>
      </c>
      <c r="AA1621">
        <v>20010000</v>
      </c>
      <c r="AD1621" t="s">
        <v>220</v>
      </c>
    </row>
    <row r="1622" spans="1:30">
      <c r="A1622">
        <f t="shared" si="75"/>
        <v>20020000</v>
      </c>
      <c r="B1622" t="str">
        <f t="shared" si="76"/>
        <v>Richmond41001Persons10+ yrs</v>
      </c>
      <c r="C1622" t="str">
        <f t="shared" si="77"/>
        <v>RichmondSuicide rate2002 - 04Persons10+ yrs</v>
      </c>
      <c r="D1622">
        <v>41001</v>
      </c>
      <c r="E1622" t="s">
        <v>217</v>
      </c>
      <c r="F1622" t="s">
        <v>30</v>
      </c>
      <c r="G1622" t="s">
        <v>31</v>
      </c>
      <c r="H1622" t="s">
        <v>32</v>
      </c>
      <c r="I1622" t="s">
        <v>33</v>
      </c>
      <c r="J1622" t="s">
        <v>34</v>
      </c>
      <c r="K1622" t="s">
        <v>35</v>
      </c>
      <c r="L1622" t="s">
        <v>218</v>
      </c>
      <c r="O1622" t="s">
        <v>221</v>
      </c>
      <c r="P1622">
        <v>6.97</v>
      </c>
      <c r="Q1622">
        <v>4.71037235791957</v>
      </c>
      <c r="R1622">
        <v>9.9012208374301807</v>
      </c>
      <c r="U1622">
        <v>33</v>
      </c>
      <c r="V1622">
        <v>465991</v>
      </c>
      <c r="Y1622" t="s">
        <v>38</v>
      </c>
      <c r="Z1622" t="s">
        <v>39</v>
      </c>
      <c r="AA1622">
        <v>20020000</v>
      </c>
      <c r="AD1622" t="s">
        <v>220</v>
      </c>
    </row>
    <row r="1623" spans="1:30">
      <c r="A1623">
        <f t="shared" si="75"/>
        <v>20030000</v>
      </c>
      <c r="B1623" t="str">
        <f t="shared" si="76"/>
        <v>Richmond41001Persons10+ yrs</v>
      </c>
      <c r="C1623" t="str">
        <f t="shared" si="77"/>
        <v>RichmondSuicide rate2003 - 05Persons10+ yrs</v>
      </c>
      <c r="D1623">
        <v>41001</v>
      </c>
      <c r="E1623" t="s">
        <v>217</v>
      </c>
      <c r="F1623" t="s">
        <v>30</v>
      </c>
      <c r="G1623" t="s">
        <v>31</v>
      </c>
      <c r="H1623" t="s">
        <v>32</v>
      </c>
      <c r="I1623" t="s">
        <v>33</v>
      </c>
      <c r="J1623" t="s">
        <v>34</v>
      </c>
      <c r="K1623" t="s">
        <v>35</v>
      </c>
      <c r="L1623" t="s">
        <v>218</v>
      </c>
      <c r="O1623" t="s">
        <v>222</v>
      </c>
      <c r="P1623">
        <v>7.38</v>
      </c>
      <c r="Q1623">
        <v>4.9861047756159902</v>
      </c>
      <c r="R1623">
        <v>10.476887973832</v>
      </c>
      <c r="U1623">
        <v>34</v>
      </c>
      <c r="V1623">
        <v>471013</v>
      </c>
      <c r="Y1623" t="s">
        <v>42</v>
      </c>
      <c r="Z1623" t="s">
        <v>39</v>
      </c>
      <c r="AA1623">
        <v>20030000</v>
      </c>
      <c r="AD1623" t="s">
        <v>220</v>
      </c>
    </row>
    <row r="1624" spans="1:30">
      <c r="A1624">
        <f t="shared" si="75"/>
        <v>20040000</v>
      </c>
      <c r="B1624" t="str">
        <f t="shared" si="76"/>
        <v>Richmond41001Persons10+ yrs</v>
      </c>
      <c r="C1624" t="str">
        <f t="shared" si="77"/>
        <v>RichmondSuicide rate2004 - 06Persons10+ yrs</v>
      </c>
      <c r="D1624">
        <v>41001</v>
      </c>
      <c r="E1624" t="s">
        <v>217</v>
      </c>
      <c r="F1624" t="s">
        <v>30</v>
      </c>
      <c r="G1624" t="s">
        <v>31</v>
      </c>
      <c r="H1624" t="s">
        <v>32</v>
      </c>
      <c r="I1624" t="s">
        <v>33</v>
      </c>
      <c r="J1624" t="s">
        <v>34</v>
      </c>
      <c r="K1624" t="s">
        <v>35</v>
      </c>
      <c r="L1624" t="s">
        <v>218</v>
      </c>
      <c r="O1624" t="s">
        <v>223</v>
      </c>
      <c r="P1624">
        <v>7.46</v>
      </c>
      <c r="Q1624">
        <v>5.0929783096782799</v>
      </c>
      <c r="R1624">
        <v>10.5106005313241</v>
      </c>
      <c r="U1624">
        <v>35</v>
      </c>
      <c r="V1624">
        <v>475344</v>
      </c>
      <c r="Y1624" t="s">
        <v>42</v>
      </c>
      <c r="Z1624" t="s">
        <v>39</v>
      </c>
      <c r="AA1624">
        <v>20040000</v>
      </c>
      <c r="AD1624" t="s">
        <v>220</v>
      </c>
    </row>
    <row r="1625" spans="1:30">
      <c r="A1625">
        <f t="shared" si="75"/>
        <v>20050000</v>
      </c>
      <c r="B1625" t="str">
        <f t="shared" si="76"/>
        <v>Richmond41001Persons10+ yrs</v>
      </c>
      <c r="C1625" t="str">
        <f t="shared" si="77"/>
        <v>RichmondSuicide rate2005 - 07Persons10+ yrs</v>
      </c>
      <c r="D1625">
        <v>41001</v>
      </c>
      <c r="E1625" t="s">
        <v>217</v>
      </c>
      <c r="F1625" t="s">
        <v>30</v>
      </c>
      <c r="G1625" t="s">
        <v>31</v>
      </c>
      <c r="H1625" t="s">
        <v>32</v>
      </c>
      <c r="I1625" t="s">
        <v>33</v>
      </c>
      <c r="J1625" t="s">
        <v>34</v>
      </c>
      <c r="K1625" t="s">
        <v>35</v>
      </c>
      <c r="L1625" t="s">
        <v>218</v>
      </c>
      <c r="O1625" t="s">
        <v>224</v>
      </c>
      <c r="P1625">
        <v>5.86</v>
      </c>
      <c r="Q1625">
        <v>3.74001896069311</v>
      </c>
      <c r="R1625">
        <v>8.7068702524866293</v>
      </c>
      <c r="U1625">
        <v>26</v>
      </c>
      <c r="V1625">
        <v>477585</v>
      </c>
      <c r="Y1625" t="s">
        <v>38</v>
      </c>
      <c r="Z1625" t="s">
        <v>39</v>
      </c>
      <c r="AA1625">
        <v>20050000</v>
      </c>
      <c r="AD1625" t="s">
        <v>220</v>
      </c>
    </row>
    <row r="1626" spans="1:30">
      <c r="A1626">
        <f t="shared" si="75"/>
        <v>20060000</v>
      </c>
      <c r="B1626" t="str">
        <f t="shared" si="76"/>
        <v>Richmond41001Persons10+ yrs</v>
      </c>
      <c r="C1626" t="str">
        <f t="shared" si="77"/>
        <v>RichmondSuicide rate2006 - 08Persons10+ yrs</v>
      </c>
      <c r="D1626">
        <v>41001</v>
      </c>
      <c r="E1626" t="s">
        <v>217</v>
      </c>
      <c r="F1626" t="s">
        <v>30</v>
      </c>
      <c r="G1626" t="s">
        <v>31</v>
      </c>
      <c r="H1626" t="s">
        <v>32</v>
      </c>
      <c r="I1626" t="s">
        <v>33</v>
      </c>
      <c r="J1626" t="s">
        <v>34</v>
      </c>
      <c r="K1626" t="s">
        <v>35</v>
      </c>
      <c r="L1626" t="s">
        <v>218</v>
      </c>
      <c r="O1626" t="s">
        <v>225</v>
      </c>
      <c r="P1626">
        <v>6.57</v>
      </c>
      <c r="Q1626">
        <v>4.37428192620047</v>
      </c>
      <c r="R1626">
        <v>9.4615885758217093</v>
      </c>
      <c r="U1626">
        <v>30</v>
      </c>
      <c r="V1626">
        <v>478326</v>
      </c>
      <c r="Y1626" t="s">
        <v>42</v>
      </c>
      <c r="Z1626" t="s">
        <v>39</v>
      </c>
      <c r="AA1626">
        <v>20060000</v>
      </c>
      <c r="AD1626" t="s">
        <v>220</v>
      </c>
    </row>
    <row r="1627" spans="1:30">
      <c r="A1627">
        <f t="shared" si="75"/>
        <v>20070000</v>
      </c>
      <c r="B1627" t="str">
        <f t="shared" si="76"/>
        <v>Richmond41001Persons10+ yrs</v>
      </c>
      <c r="C1627" t="str">
        <f t="shared" si="77"/>
        <v>RichmondSuicide rate2007 - 09Persons10+ yrs</v>
      </c>
      <c r="D1627">
        <v>41001</v>
      </c>
      <c r="E1627" t="s">
        <v>217</v>
      </c>
      <c r="F1627" t="s">
        <v>30</v>
      </c>
      <c r="G1627" t="s">
        <v>31</v>
      </c>
      <c r="H1627" t="s">
        <v>32</v>
      </c>
      <c r="I1627" t="s">
        <v>33</v>
      </c>
      <c r="J1627" t="s">
        <v>34</v>
      </c>
      <c r="K1627" t="s">
        <v>35</v>
      </c>
      <c r="L1627" t="s">
        <v>218</v>
      </c>
      <c r="O1627" t="s">
        <v>226</v>
      </c>
      <c r="P1627">
        <v>5.16</v>
      </c>
      <c r="Q1627">
        <v>3.2468473086131802</v>
      </c>
      <c r="R1627">
        <v>7.7597201686760799</v>
      </c>
      <c r="U1627">
        <v>24</v>
      </c>
      <c r="V1627">
        <v>479243</v>
      </c>
      <c r="Y1627" t="s">
        <v>38</v>
      </c>
      <c r="Z1627" t="s">
        <v>39</v>
      </c>
      <c r="AA1627">
        <v>20070000</v>
      </c>
      <c r="AD1627" t="s">
        <v>220</v>
      </c>
    </row>
    <row r="1628" spans="1:30">
      <c r="A1628">
        <f t="shared" si="75"/>
        <v>20080000</v>
      </c>
      <c r="B1628" t="str">
        <f t="shared" si="76"/>
        <v>Richmond41001Persons10+ yrs</v>
      </c>
      <c r="C1628" t="str">
        <f t="shared" si="77"/>
        <v>RichmondSuicide rate2008 - 10Persons10+ yrs</v>
      </c>
      <c r="D1628">
        <v>41001</v>
      </c>
      <c r="E1628" t="s">
        <v>217</v>
      </c>
      <c r="F1628" t="s">
        <v>30</v>
      </c>
      <c r="G1628" t="s">
        <v>31</v>
      </c>
      <c r="H1628" t="s">
        <v>32</v>
      </c>
      <c r="I1628" t="s">
        <v>33</v>
      </c>
      <c r="J1628" t="s">
        <v>34</v>
      </c>
      <c r="K1628" t="s">
        <v>35</v>
      </c>
      <c r="L1628" t="s">
        <v>218</v>
      </c>
      <c r="O1628" t="s">
        <v>227</v>
      </c>
      <c r="P1628">
        <v>8.33</v>
      </c>
      <c r="Q1628">
        <v>5.8902230199807004</v>
      </c>
      <c r="R1628">
        <v>11.413493120597099</v>
      </c>
      <c r="U1628">
        <v>40</v>
      </c>
      <c r="V1628">
        <v>481674</v>
      </c>
      <c r="Y1628" t="s">
        <v>42</v>
      </c>
      <c r="Z1628" t="s">
        <v>39</v>
      </c>
      <c r="AA1628">
        <v>20080000</v>
      </c>
      <c r="AD1628" t="s">
        <v>220</v>
      </c>
    </row>
    <row r="1629" spans="1:30">
      <c r="A1629">
        <f t="shared" si="75"/>
        <v>20090000</v>
      </c>
      <c r="B1629" t="str">
        <f t="shared" si="76"/>
        <v>Richmond41001Persons10+ yrs</v>
      </c>
      <c r="C1629" t="str">
        <f t="shared" si="77"/>
        <v>RichmondSuicide rate2009 - 11Persons10+ yrs</v>
      </c>
      <c r="D1629">
        <v>41001</v>
      </c>
      <c r="E1629" t="s">
        <v>217</v>
      </c>
      <c r="F1629" t="s">
        <v>30</v>
      </c>
      <c r="G1629" t="s">
        <v>31</v>
      </c>
      <c r="H1629" t="s">
        <v>32</v>
      </c>
      <c r="I1629" t="s">
        <v>33</v>
      </c>
      <c r="J1629" t="s">
        <v>34</v>
      </c>
      <c r="K1629" t="s">
        <v>35</v>
      </c>
      <c r="L1629" t="s">
        <v>218</v>
      </c>
      <c r="O1629" t="s">
        <v>228</v>
      </c>
      <c r="P1629">
        <v>8.9600000000000009</v>
      </c>
      <c r="Q1629">
        <v>6.4512970030884196</v>
      </c>
      <c r="R1629">
        <v>12.1118589073306</v>
      </c>
      <c r="U1629">
        <v>44</v>
      </c>
      <c r="V1629">
        <v>484363</v>
      </c>
      <c r="Y1629" t="s">
        <v>42</v>
      </c>
      <c r="Z1629" t="s">
        <v>39</v>
      </c>
      <c r="AA1629">
        <v>20090000</v>
      </c>
      <c r="AD1629" t="s">
        <v>220</v>
      </c>
    </row>
    <row r="1630" spans="1:30">
      <c r="A1630">
        <f t="shared" si="75"/>
        <v>20100000</v>
      </c>
      <c r="B1630" t="str">
        <f t="shared" si="76"/>
        <v>Richmond41001Persons10+ yrs</v>
      </c>
      <c r="C1630" t="str">
        <f t="shared" si="77"/>
        <v>RichmondSuicide rate2010 - 12Persons10+ yrs</v>
      </c>
      <c r="D1630">
        <v>41001</v>
      </c>
      <c r="E1630" t="s">
        <v>217</v>
      </c>
      <c r="F1630" t="s">
        <v>30</v>
      </c>
      <c r="G1630" t="s">
        <v>31</v>
      </c>
      <c r="H1630" t="s">
        <v>32</v>
      </c>
      <c r="I1630" t="s">
        <v>33</v>
      </c>
      <c r="J1630" t="s">
        <v>34</v>
      </c>
      <c r="K1630" t="s">
        <v>35</v>
      </c>
      <c r="L1630" t="s">
        <v>218</v>
      </c>
      <c r="O1630" t="s">
        <v>229</v>
      </c>
      <c r="P1630">
        <v>9.2200000000000006</v>
      </c>
      <c r="Q1630">
        <v>6.6260599999999998</v>
      </c>
      <c r="R1630">
        <v>12.466240000000001</v>
      </c>
      <c r="U1630">
        <v>44</v>
      </c>
      <c r="V1630">
        <v>487438</v>
      </c>
      <c r="Y1630" t="s">
        <v>42</v>
      </c>
      <c r="Z1630" t="s">
        <v>39</v>
      </c>
      <c r="AA1630">
        <v>20100000</v>
      </c>
      <c r="AD1630" t="s">
        <v>220</v>
      </c>
    </row>
    <row r="1631" spans="1:30">
      <c r="A1631">
        <f t="shared" si="75"/>
        <v>20110000</v>
      </c>
      <c r="B1631" t="str">
        <f t="shared" si="76"/>
        <v>Richmond41001Persons10+ yrs</v>
      </c>
      <c r="C1631" t="str">
        <f t="shared" si="77"/>
        <v>RichmondSuicide rate2011 - 13Persons10+ yrs</v>
      </c>
      <c r="D1631">
        <v>41001</v>
      </c>
      <c r="E1631" t="s">
        <v>217</v>
      </c>
      <c r="F1631" t="s">
        <v>30</v>
      </c>
      <c r="G1631" t="s">
        <v>31</v>
      </c>
      <c r="H1631" t="s">
        <v>32</v>
      </c>
      <c r="I1631" t="s">
        <v>33</v>
      </c>
      <c r="J1631" t="s">
        <v>34</v>
      </c>
      <c r="K1631" t="s">
        <v>35</v>
      </c>
      <c r="L1631" t="s">
        <v>218</v>
      </c>
      <c r="O1631" t="s">
        <v>230</v>
      </c>
      <c r="P1631">
        <v>7.19</v>
      </c>
      <c r="Q1631">
        <v>4.88462</v>
      </c>
      <c r="R1631">
        <v>10.17103</v>
      </c>
      <c r="U1631">
        <v>33</v>
      </c>
      <c r="V1631">
        <v>491190</v>
      </c>
      <c r="Y1631" t="s">
        <v>42</v>
      </c>
      <c r="Z1631" t="s">
        <v>39</v>
      </c>
      <c r="AA1631">
        <v>20110000</v>
      </c>
      <c r="AD1631" t="s">
        <v>220</v>
      </c>
    </row>
    <row r="1632" spans="1:30">
      <c r="A1632">
        <f t="shared" si="75"/>
        <v>20120000</v>
      </c>
      <c r="B1632" t="str">
        <f t="shared" si="76"/>
        <v>Richmond41001Persons10+ yrs</v>
      </c>
      <c r="C1632" t="str">
        <f t="shared" si="77"/>
        <v>RichmondSuicide rate2012 - 14Persons10+ yrs</v>
      </c>
      <c r="D1632">
        <v>41001</v>
      </c>
      <c r="E1632" t="s">
        <v>217</v>
      </c>
      <c r="F1632" t="s">
        <v>30</v>
      </c>
      <c r="G1632" t="s">
        <v>31</v>
      </c>
      <c r="H1632" t="s">
        <v>32</v>
      </c>
      <c r="I1632" t="s">
        <v>33</v>
      </c>
      <c r="J1632" t="s">
        <v>34</v>
      </c>
      <c r="K1632" t="s">
        <v>35</v>
      </c>
      <c r="L1632" t="s">
        <v>218</v>
      </c>
      <c r="O1632" t="s">
        <v>231</v>
      </c>
      <c r="P1632">
        <v>5.47</v>
      </c>
      <c r="Q1632">
        <v>3.46462</v>
      </c>
      <c r="R1632">
        <v>8.1840200000000003</v>
      </c>
      <c r="U1632">
        <v>24</v>
      </c>
      <c r="V1632">
        <v>496124</v>
      </c>
      <c r="Y1632" t="s">
        <v>38</v>
      </c>
      <c r="Z1632" t="s">
        <v>39</v>
      </c>
      <c r="AA1632">
        <v>20120000</v>
      </c>
      <c r="AD1632" t="s">
        <v>220</v>
      </c>
    </row>
    <row r="1633" spans="1:30">
      <c r="A1633">
        <f t="shared" si="75"/>
        <v>20130000</v>
      </c>
      <c r="B1633" t="str">
        <f t="shared" si="76"/>
        <v>Richmond41001Persons10+ yrs</v>
      </c>
      <c r="C1633" t="str">
        <f t="shared" si="77"/>
        <v>RichmondSuicide rate2013 - 15Persons10+ yrs</v>
      </c>
      <c r="D1633">
        <v>41001</v>
      </c>
      <c r="E1633" t="s">
        <v>217</v>
      </c>
      <c r="F1633" t="s">
        <v>30</v>
      </c>
      <c r="G1633" t="s">
        <v>31</v>
      </c>
      <c r="H1633" t="s">
        <v>32</v>
      </c>
      <c r="I1633" t="s">
        <v>33</v>
      </c>
      <c r="J1633" t="s">
        <v>34</v>
      </c>
      <c r="K1633" t="s">
        <v>35</v>
      </c>
      <c r="L1633" t="s">
        <v>218</v>
      </c>
      <c r="O1633" t="s">
        <v>232</v>
      </c>
      <c r="P1633">
        <v>6.64</v>
      </c>
      <c r="Q1633">
        <v>4.4740599999999997</v>
      </c>
      <c r="R1633">
        <v>9.4714899999999993</v>
      </c>
      <c r="U1633">
        <v>31</v>
      </c>
      <c r="V1633">
        <v>500208</v>
      </c>
      <c r="Y1633" t="s">
        <v>38</v>
      </c>
      <c r="Z1633" t="s">
        <v>39</v>
      </c>
      <c r="AA1633">
        <v>20130000</v>
      </c>
      <c r="AD1633" t="s">
        <v>220</v>
      </c>
    </row>
    <row r="1634" spans="1:30">
      <c r="A1634">
        <f t="shared" si="75"/>
        <v>20140000</v>
      </c>
      <c r="B1634" t="str">
        <f t="shared" si="76"/>
        <v>Richmond41001Persons10+ yrs</v>
      </c>
      <c r="C1634" t="str">
        <f t="shared" si="77"/>
        <v>RichmondSuicide rate2014 - 16Persons10+ yrs</v>
      </c>
      <c r="D1634">
        <v>41001</v>
      </c>
      <c r="E1634" t="s">
        <v>217</v>
      </c>
      <c r="F1634" t="s">
        <v>30</v>
      </c>
      <c r="G1634" t="s">
        <v>31</v>
      </c>
      <c r="H1634" t="s">
        <v>32</v>
      </c>
      <c r="I1634" t="s">
        <v>33</v>
      </c>
      <c r="J1634" t="s">
        <v>34</v>
      </c>
      <c r="K1634" t="s">
        <v>35</v>
      </c>
      <c r="L1634" t="s">
        <v>218</v>
      </c>
      <c r="O1634" t="s">
        <v>233</v>
      </c>
      <c r="P1634">
        <v>7.07</v>
      </c>
      <c r="Q1634">
        <v>4.8598299999999997</v>
      </c>
      <c r="R1634">
        <v>9.9370100000000008</v>
      </c>
      <c r="U1634">
        <v>34</v>
      </c>
      <c r="V1634">
        <v>503750</v>
      </c>
      <c r="Y1634" t="s">
        <v>42</v>
      </c>
      <c r="Z1634" t="s">
        <v>39</v>
      </c>
      <c r="AA1634">
        <v>20140000</v>
      </c>
      <c r="AD1634" t="s">
        <v>220</v>
      </c>
    </row>
    <row r="1635" spans="1:30">
      <c r="A1635">
        <f t="shared" si="75"/>
        <v>20150000</v>
      </c>
      <c r="B1635" t="str">
        <f t="shared" si="76"/>
        <v>Richmond41001Persons10+ yrs</v>
      </c>
      <c r="C1635" t="str">
        <f t="shared" si="77"/>
        <v>RichmondSuicide rate2015 - 17Persons10+ yrs</v>
      </c>
      <c r="D1635">
        <v>41001</v>
      </c>
      <c r="E1635" t="s">
        <v>217</v>
      </c>
      <c r="F1635" t="s">
        <v>30</v>
      </c>
      <c r="G1635" t="s">
        <v>31</v>
      </c>
      <c r="H1635" t="s">
        <v>32</v>
      </c>
      <c r="I1635" t="s">
        <v>33</v>
      </c>
      <c r="J1635" t="s">
        <v>34</v>
      </c>
      <c r="K1635" t="s">
        <v>35</v>
      </c>
      <c r="L1635" t="s">
        <v>218</v>
      </c>
      <c r="O1635" t="s">
        <v>234</v>
      </c>
      <c r="P1635">
        <v>7.79</v>
      </c>
      <c r="Q1635">
        <v>5.49878</v>
      </c>
      <c r="R1635">
        <v>10.693849999999999</v>
      </c>
      <c r="U1635">
        <v>39</v>
      </c>
      <c r="V1635">
        <v>506514</v>
      </c>
      <c r="Y1635" t="s">
        <v>42</v>
      </c>
      <c r="Z1635" t="s">
        <v>39</v>
      </c>
      <c r="AA1635">
        <v>20150000</v>
      </c>
      <c r="AD1635" t="s">
        <v>220</v>
      </c>
    </row>
    <row r="1636" spans="1:30">
      <c r="A1636">
        <f t="shared" si="75"/>
        <v>20160000</v>
      </c>
      <c r="B1636" t="str">
        <f t="shared" si="76"/>
        <v>Richmond41001Persons10+ yrs</v>
      </c>
      <c r="C1636" t="str">
        <f t="shared" si="77"/>
        <v>RichmondSuicide rate2016 - 18Persons10+ yrs</v>
      </c>
      <c r="D1636">
        <v>41001</v>
      </c>
      <c r="E1636" t="s">
        <v>217</v>
      </c>
      <c r="F1636" t="s">
        <v>30</v>
      </c>
      <c r="G1636" t="s">
        <v>31</v>
      </c>
      <c r="H1636" t="s">
        <v>32</v>
      </c>
      <c r="I1636" t="s">
        <v>33</v>
      </c>
      <c r="J1636" t="s">
        <v>34</v>
      </c>
      <c r="K1636" t="s">
        <v>35</v>
      </c>
      <c r="L1636" t="s">
        <v>218</v>
      </c>
      <c r="O1636" t="s">
        <v>235</v>
      </c>
      <c r="P1636">
        <v>8.6999999999999993</v>
      </c>
      <c r="Q1636">
        <v>6.2883599999999999</v>
      </c>
      <c r="R1636">
        <v>11.71866</v>
      </c>
      <c r="U1636">
        <v>44</v>
      </c>
      <c r="V1636">
        <v>509740</v>
      </c>
      <c r="Y1636" t="s">
        <v>42</v>
      </c>
      <c r="Z1636" t="s">
        <v>39</v>
      </c>
      <c r="AA1636">
        <v>20160000</v>
      </c>
      <c r="AD1636" t="s">
        <v>220</v>
      </c>
    </row>
    <row r="1637" spans="1:30">
      <c r="A1637">
        <f t="shared" si="75"/>
        <v>20170000</v>
      </c>
      <c r="B1637" t="str">
        <f t="shared" si="76"/>
        <v>Richmond41001Persons10+ yrs</v>
      </c>
      <c r="C1637" t="str">
        <f t="shared" si="77"/>
        <v>RichmondSuicide rate2017 - 19Persons10+ yrs</v>
      </c>
      <c r="D1637">
        <v>41001</v>
      </c>
      <c r="E1637" t="s">
        <v>217</v>
      </c>
      <c r="F1637" t="s">
        <v>30</v>
      </c>
      <c r="G1637" t="s">
        <v>31</v>
      </c>
      <c r="H1637" t="s">
        <v>32</v>
      </c>
      <c r="I1637" t="s">
        <v>33</v>
      </c>
      <c r="J1637" t="s">
        <v>34</v>
      </c>
      <c r="K1637" t="s">
        <v>35</v>
      </c>
      <c r="L1637" t="s">
        <v>218</v>
      </c>
      <c r="O1637" t="s">
        <v>236</v>
      </c>
      <c r="P1637">
        <v>9.18</v>
      </c>
      <c r="Q1637">
        <v>6.6857800000000003</v>
      </c>
      <c r="R1637">
        <v>12.2864</v>
      </c>
      <c r="U1637">
        <v>46</v>
      </c>
      <c r="V1637">
        <v>513105</v>
      </c>
      <c r="Y1637" t="s">
        <v>42</v>
      </c>
      <c r="Z1637" t="s">
        <v>39</v>
      </c>
      <c r="AA1637">
        <v>20170000</v>
      </c>
      <c r="AD1637" t="s">
        <v>220</v>
      </c>
    </row>
    <row r="1638" spans="1:30">
      <c r="A1638">
        <f t="shared" si="75"/>
        <v>20180000</v>
      </c>
      <c r="B1638" t="str">
        <f t="shared" si="76"/>
        <v>Richmond41001Persons10+ yrs</v>
      </c>
      <c r="C1638" t="str">
        <f t="shared" si="77"/>
        <v>RichmondSuicide rate2018 - 20Persons10+ yrs</v>
      </c>
      <c r="D1638">
        <v>41001</v>
      </c>
      <c r="E1638" t="s">
        <v>217</v>
      </c>
      <c r="F1638" t="s">
        <v>30</v>
      </c>
      <c r="G1638" t="s">
        <v>31</v>
      </c>
      <c r="H1638" t="s">
        <v>32</v>
      </c>
      <c r="I1638" t="s">
        <v>33</v>
      </c>
      <c r="J1638" t="s">
        <v>34</v>
      </c>
      <c r="K1638" t="s">
        <v>35</v>
      </c>
      <c r="L1638" t="s">
        <v>218</v>
      </c>
      <c r="O1638" t="s">
        <v>237</v>
      </c>
      <c r="P1638">
        <v>9.85</v>
      </c>
      <c r="Q1638">
        <v>7.2793900000000002</v>
      </c>
      <c r="R1638">
        <v>13.031510000000001</v>
      </c>
      <c r="U1638">
        <v>50</v>
      </c>
      <c r="V1638">
        <v>516265</v>
      </c>
      <c r="Y1638" t="s">
        <v>42</v>
      </c>
      <c r="Z1638" t="s">
        <v>39</v>
      </c>
      <c r="AA1638">
        <v>20180000</v>
      </c>
      <c r="AD1638" t="s">
        <v>220</v>
      </c>
    </row>
    <row r="1639" spans="1:30">
      <c r="A1639">
        <f t="shared" si="75"/>
        <v>20190000</v>
      </c>
      <c r="B1639" t="str">
        <f t="shared" si="76"/>
        <v>Richmond41001Persons10+ yrs</v>
      </c>
      <c r="C1639" t="str">
        <f t="shared" si="77"/>
        <v>RichmondSuicide rate2019 - 21Persons10+ yrs</v>
      </c>
      <c r="D1639">
        <v>41001</v>
      </c>
      <c r="E1639" t="s">
        <v>217</v>
      </c>
      <c r="F1639" t="s">
        <v>30</v>
      </c>
      <c r="G1639" t="s">
        <v>31</v>
      </c>
      <c r="H1639" t="s">
        <v>32</v>
      </c>
      <c r="I1639" t="s">
        <v>33</v>
      </c>
      <c r="J1639" t="s">
        <v>34</v>
      </c>
      <c r="K1639" t="s">
        <v>35</v>
      </c>
      <c r="L1639" t="s">
        <v>218</v>
      </c>
      <c r="O1639" t="s">
        <v>238</v>
      </c>
      <c r="P1639">
        <v>7.15</v>
      </c>
      <c r="Q1639">
        <v>5.0076700000000001</v>
      </c>
      <c r="R1639">
        <v>9.8780699999999992</v>
      </c>
      <c r="U1639">
        <v>37</v>
      </c>
      <c r="V1639">
        <v>517064</v>
      </c>
      <c r="Y1639" t="s">
        <v>38</v>
      </c>
      <c r="Z1639" t="s">
        <v>39</v>
      </c>
      <c r="AA1639">
        <v>20190000</v>
      </c>
      <c r="AD1639" t="s">
        <v>220</v>
      </c>
    </row>
    <row r="1640" spans="1:30">
      <c r="A1640">
        <f t="shared" si="75"/>
        <v>20010000</v>
      </c>
      <c r="B1640" t="str">
        <f t="shared" si="76"/>
        <v>England41001Persons10+ yrs</v>
      </c>
      <c r="C1640" t="str">
        <f t="shared" si="77"/>
        <v>EnglandSuicide rate2001 - 03Persons10+ yrs</v>
      </c>
      <c r="D1640">
        <v>41001</v>
      </c>
      <c r="E1640" t="s">
        <v>217</v>
      </c>
      <c r="F1640" t="s">
        <v>30</v>
      </c>
      <c r="G1640" t="s">
        <v>31</v>
      </c>
      <c r="H1640" t="s">
        <v>30</v>
      </c>
      <c r="I1640" t="s">
        <v>31</v>
      </c>
      <c r="J1640" t="s">
        <v>31</v>
      </c>
      <c r="K1640" t="s">
        <v>35</v>
      </c>
      <c r="L1640" t="s">
        <v>218</v>
      </c>
      <c r="O1640" t="s">
        <v>219</v>
      </c>
      <c r="P1640">
        <v>10.26</v>
      </c>
      <c r="Q1640">
        <v>10.0874345291654</v>
      </c>
      <c r="R1640">
        <v>10.438933667812099</v>
      </c>
      <c r="U1640">
        <v>13402</v>
      </c>
      <c r="V1640">
        <v>131084032</v>
      </c>
      <c r="Y1640" t="s">
        <v>42</v>
      </c>
      <c r="Z1640" t="s">
        <v>39</v>
      </c>
      <c r="AA1640">
        <v>20010000</v>
      </c>
      <c r="AD1640" t="s">
        <v>220</v>
      </c>
    </row>
    <row r="1641" spans="1:30">
      <c r="A1641">
        <f t="shared" si="75"/>
        <v>20020000</v>
      </c>
      <c r="B1641" t="str">
        <f t="shared" si="76"/>
        <v>England41001Persons10+ yrs</v>
      </c>
      <c r="C1641" t="str">
        <f t="shared" si="77"/>
        <v>EnglandSuicide rate2002 - 04Persons10+ yrs</v>
      </c>
      <c r="D1641">
        <v>41001</v>
      </c>
      <c r="E1641" t="s">
        <v>217</v>
      </c>
      <c r="F1641" t="s">
        <v>30</v>
      </c>
      <c r="G1641" t="s">
        <v>31</v>
      </c>
      <c r="H1641" t="s">
        <v>30</v>
      </c>
      <c r="I1641" t="s">
        <v>31</v>
      </c>
      <c r="J1641" t="s">
        <v>31</v>
      </c>
      <c r="K1641" t="s">
        <v>35</v>
      </c>
      <c r="L1641" t="s">
        <v>218</v>
      </c>
      <c r="O1641" t="s">
        <v>221</v>
      </c>
      <c r="P1641">
        <v>10.18</v>
      </c>
      <c r="Q1641">
        <v>10.0069390668403</v>
      </c>
      <c r="R1641">
        <v>10.3561139894252</v>
      </c>
      <c r="U1641">
        <v>13359</v>
      </c>
      <c r="V1641">
        <v>131937657</v>
      </c>
      <c r="Y1641" t="s">
        <v>42</v>
      </c>
      <c r="Z1641" t="s">
        <v>39</v>
      </c>
      <c r="AA1641">
        <v>20020000</v>
      </c>
      <c r="AD1641" t="s">
        <v>220</v>
      </c>
    </row>
    <row r="1642" spans="1:30">
      <c r="A1642">
        <f t="shared" si="75"/>
        <v>20030000</v>
      </c>
      <c r="B1642" t="str">
        <f t="shared" si="76"/>
        <v>England41001Persons10+ yrs</v>
      </c>
      <c r="C1642" t="str">
        <f t="shared" si="77"/>
        <v>EnglandSuicide rate2003 - 05Persons10+ yrs</v>
      </c>
      <c r="D1642">
        <v>41001</v>
      </c>
      <c r="E1642" t="s">
        <v>217</v>
      </c>
      <c r="F1642" t="s">
        <v>30</v>
      </c>
      <c r="G1642" t="s">
        <v>31</v>
      </c>
      <c r="H1642" t="s">
        <v>30</v>
      </c>
      <c r="I1642" t="s">
        <v>31</v>
      </c>
      <c r="J1642" t="s">
        <v>31</v>
      </c>
      <c r="K1642" t="s">
        <v>35</v>
      </c>
      <c r="L1642" t="s">
        <v>218</v>
      </c>
      <c r="O1642" t="s">
        <v>222</v>
      </c>
      <c r="P1642">
        <v>10.1</v>
      </c>
      <c r="Q1642">
        <v>9.92648208111207</v>
      </c>
      <c r="R1642">
        <v>10.273150215588</v>
      </c>
      <c r="U1642">
        <v>13328</v>
      </c>
      <c r="V1642">
        <v>132903572</v>
      </c>
      <c r="Y1642" t="s">
        <v>42</v>
      </c>
      <c r="Z1642" t="s">
        <v>39</v>
      </c>
      <c r="AA1642">
        <v>20030000</v>
      </c>
      <c r="AD1642" t="s">
        <v>220</v>
      </c>
    </row>
    <row r="1643" spans="1:30">
      <c r="A1643">
        <f t="shared" si="75"/>
        <v>20040000</v>
      </c>
      <c r="B1643" t="str">
        <f t="shared" si="76"/>
        <v>England41001Persons10+ yrs</v>
      </c>
      <c r="C1643" t="str">
        <f t="shared" si="77"/>
        <v>EnglandSuicide rate2004 - 06Persons10+ yrs</v>
      </c>
      <c r="D1643">
        <v>41001</v>
      </c>
      <c r="E1643" t="s">
        <v>217</v>
      </c>
      <c r="F1643" t="s">
        <v>30</v>
      </c>
      <c r="G1643" t="s">
        <v>31</v>
      </c>
      <c r="H1643" t="s">
        <v>30</v>
      </c>
      <c r="I1643" t="s">
        <v>31</v>
      </c>
      <c r="J1643" t="s">
        <v>31</v>
      </c>
      <c r="K1643" t="s">
        <v>35</v>
      </c>
      <c r="L1643" t="s">
        <v>218</v>
      </c>
      <c r="O1643" t="s">
        <v>223</v>
      </c>
      <c r="P1643">
        <v>9.84</v>
      </c>
      <c r="Q1643">
        <v>9.6659216436748494</v>
      </c>
      <c r="R1643">
        <v>10.0066879801022</v>
      </c>
      <c r="U1643">
        <v>13070</v>
      </c>
      <c r="V1643">
        <v>133941034</v>
      </c>
      <c r="Y1643" t="s">
        <v>42</v>
      </c>
      <c r="Z1643" t="s">
        <v>39</v>
      </c>
      <c r="AA1643">
        <v>20040000</v>
      </c>
      <c r="AD1643" t="s">
        <v>220</v>
      </c>
    </row>
    <row r="1644" spans="1:30">
      <c r="A1644">
        <f t="shared" si="75"/>
        <v>20050000</v>
      </c>
      <c r="B1644" t="str">
        <f t="shared" si="76"/>
        <v>England41001Persons10+ yrs</v>
      </c>
      <c r="C1644" t="str">
        <f t="shared" si="77"/>
        <v>EnglandSuicide rate2005 - 07Persons10+ yrs</v>
      </c>
      <c r="D1644">
        <v>41001</v>
      </c>
      <c r="E1644" t="s">
        <v>217</v>
      </c>
      <c r="F1644" t="s">
        <v>30</v>
      </c>
      <c r="G1644" t="s">
        <v>31</v>
      </c>
      <c r="H1644" t="s">
        <v>30</v>
      </c>
      <c r="I1644" t="s">
        <v>31</v>
      </c>
      <c r="J1644" t="s">
        <v>31</v>
      </c>
      <c r="K1644" t="s">
        <v>35</v>
      </c>
      <c r="L1644" t="s">
        <v>218</v>
      </c>
      <c r="O1644" t="s">
        <v>224</v>
      </c>
      <c r="P1644">
        <v>9.36</v>
      </c>
      <c r="Q1644">
        <v>9.1992365723054697</v>
      </c>
      <c r="R1644">
        <v>9.5299049244288003</v>
      </c>
      <c r="U1644">
        <v>12566</v>
      </c>
      <c r="V1644">
        <v>135076866</v>
      </c>
      <c r="Y1644" t="s">
        <v>42</v>
      </c>
      <c r="Z1644" t="s">
        <v>39</v>
      </c>
      <c r="AA1644">
        <v>20050000</v>
      </c>
      <c r="AD1644" t="s">
        <v>220</v>
      </c>
    </row>
    <row r="1645" spans="1:30">
      <c r="A1645">
        <f t="shared" si="75"/>
        <v>20060000</v>
      </c>
      <c r="B1645" t="str">
        <f t="shared" si="76"/>
        <v>England41001Persons10+ yrs</v>
      </c>
      <c r="C1645" t="str">
        <f t="shared" si="77"/>
        <v>EnglandSuicide rate2006 - 08Persons10+ yrs</v>
      </c>
      <c r="D1645">
        <v>41001</v>
      </c>
      <c r="E1645" t="s">
        <v>217</v>
      </c>
      <c r="F1645" t="s">
        <v>30</v>
      </c>
      <c r="G1645" t="s">
        <v>31</v>
      </c>
      <c r="H1645" t="s">
        <v>30</v>
      </c>
      <c r="I1645" t="s">
        <v>31</v>
      </c>
      <c r="J1645" t="s">
        <v>31</v>
      </c>
      <c r="K1645" t="s">
        <v>35</v>
      </c>
      <c r="L1645" t="s">
        <v>218</v>
      </c>
      <c r="O1645" t="s">
        <v>225</v>
      </c>
      <c r="P1645">
        <v>9.1999999999999993</v>
      </c>
      <c r="Q1645">
        <v>9.0404315599041407</v>
      </c>
      <c r="R1645">
        <v>9.3667934709437706</v>
      </c>
      <c r="U1645">
        <v>12453</v>
      </c>
      <c r="V1645">
        <v>136170638</v>
      </c>
      <c r="Y1645" t="s">
        <v>42</v>
      </c>
      <c r="Z1645" t="s">
        <v>39</v>
      </c>
      <c r="AA1645">
        <v>20060000</v>
      </c>
      <c r="AD1645" t="s">
        <v>220</v>
      </c>
    </row>
    <row r="1646" spans="1:30">
      <c r="A1646">
        <f t="shared" si="75"/>
        <v>20070000</v>
      </c>
      <c r="B1646" t="str">
        <f t="shared" si="76"/>
        <v>England41001Persons10+ yrs</v>
      </c>
      <c r="C1646" t="str">
        <f t="shared" si="77"/>
        <v>EnglandSuicide rate2007 - 09Persons10+ yrs</v>
      </c>
      <c r="D1646">
        <v>41001</v>
      </c>
      <c r="E1646" t="s">
        <v>217</v>
      </c>
      <c r="F1646" t="s">
        <v>30</v>
      </c>
      <c r="G1646" t="s">
        <v>31</v>
      </c>
      <c r="H1646" t="s">
        <v>30</v>
      </c>
      <c r="I1646" t="s">
        <v>31</v>
      </c>
      <c r="J1646" t="s">
        <v>31</v>
      </c>
      <c r="K1646" t="s">
        <v>35</v>
      </c>
      <c r="L1646" t="s">
        <v>218</v>
      </c>
      <c r="O1646" t="s">
        <v>226</v>
      </c>
      <c r="P1646">
        <v>9.2799999999999994</v>
      </c>
      <c r="Q1646">
        <v>9.1225621182995607</v>
      </c>
      <c r="R1646">
        <v>9.4487924255847293</v>
      </c>
      <c r="U1646">
        <v>12679</v>
      </c>
      <c r="V1646">
        <v>137228374</v>
      </c>
      <c r="Y1646" t="s">
        <v>42</v>
      </c>
      <c r="Z1646" t="s">
        <v>39</v>
      </c>
      <c r="AA1646">
        <v>20070000</v>
      </c>
      <c r="AD1646" t="s">
        <v>220</v>
      </c>
    </row>
    <row r="1647" spans="1:30">
      <c r="A1647">
        <f t="shared" si="75"/>
        <v>20080000</v>
      </c>
      <c r="B1647" t="str">
        <f t="shared" si="76"/>
        <v>England41001Persons10+ yrs</v>
      </c>
      <c r="C1647" t="str">
        <f t="shared" si="77"/>
        <v>EnglandSuicide rate2008 - 10Persons10+ yrs</v>
      </c>
      <c r="D1647">
        <v>41001</v>
      </c>
      <c r="E1647" t="s">
        <v>217</v>
      </c>
      <c r="F1647" t="s">
        <v>30</v>
      </c>
      <c r="G1647" t="s">
        <v>31</v>
      </c>
      <c r="H1647" t="s">
        <v>30</v>
      </c>
      <c r="I1647" t="s">
        <v>31</v>
      </c>
      <c r="J1647" t="s">
        <v>31</v>
      </c>
      <c r="K1647" t="s">
        <v>35</v>
      </c>
      <c r="L1647" t="s">
        <v>218</v>
      </c>
      <c r="O1647" t="s">
        <v>227</v>
      </c>
      <c r="P1647">
        <v>9.3800000000000008</v>
      </c>
      <c r="Q1647">
        <v>9.2143124256129507</v>
      </c>
      <c r="R1647">
        <v>9.5410576635577495</v>
      </c>
      <c r="U1647">
        <v>12882</v>
      </c>
      <c r="V1647">
        <v>138261405</v>
      </c>
      <c r="Y1647" t="s">
        <v>42</v>
      </c>
      <c r="Z1647" t="s">
        <v>39</v>
      </c>
      <c r="AA1647">
        <v>20080000</v>
      </c>
      <c r="AD1647" t="s">
        <v>220</v>
      </c>
    </row>
    <row r="1648" spans="1:30">
      <c r="A1648">
        <f t="shared" si="75"/>
        <v>20090000</v>
      </c>
      <c r="B1648" t="str">
        <f t="shared" si="76"/>
        <v>England41001Persons10+ yrs</v>
      </c>
      <c r="C1648" t="str">
        <f t="shared" si="77"/>
        <v>EnglandSuicide rate2009 - 11Persons10+ yrs</v>
      </c>
      <c r="D1648">
        <v>41001</v>
      </c>
      <c r="E1648" t="s">
        <v>217</v>
      </c>
      <c r="F1648" t="s">
        <v>30</v>
      </c>
      <c r="G1648" t="s">
        <v>31</v>
      </c>
      <c r="H1648" t="s">
        <v>30</v>
      </c>
      <c r="I1648" t="s">
        <v>31</v>
      </c>
      <c r="J1648" t="s">
        <v>31</v>
      </c>
      <c r="K1648" t="s">
        <v>35</v>
      </c>
      <c r="L1648" t="s">
        <v>218</v>
      </c>
      <c r="O1648" t="s">
        <v>228</v>
      </c>
      <c r="P1648">
        <v>9.48</v>
      </c>
      <c r="Q1648">
        <v>9.3144648419377294</v>
      </c>
      <c r="R1648">
        <v>9.6416070719961198</v>
      </c>
      <c r="U1648">
        <v>13112</v>
      </c>
      <c r="V1648">
        <v>139288599</v>
      </c>
      <c r="Y1648" t="s">
        <v>42</v>
      </c>
      <c r="Z1648" t="s">
        <v>39</v>
      </c>
      <c r="AA1648">
        <v>20090000</v>
      </c>
      <c r="AD1648" t="s">
        <v>220</v>
      </c>
    </row>
    <row r="1649" spans="1:30">
      <c r="A1649">
        <f t="shared" si="75"/>
        <v>20100000</v>
      </c>
      <c r="B1649" t="str">
        <f t="shared" si="76"/>
        <v>England41001Persons10+ yrs</v>
      </c>
      <c r="C1649" t="str">
        <f t="shared" si="77"/>
        <v>EnglandSuicide rate2010 - 12Persons10+ yrs</v>
      </c>
      <c r="D1649">
        <v>41001</v>
      </c>
      <c r="E1649" t="s">
        <v>217</v>
      </c>
      <c r="F1649" t="s">
        <v>30</v>
      </c>
      <c r="G1649" t="s">
        <v>31</v>
      </c>
      <c r="H1649" t="s">
        <v>30</v>
      </c>
      <c r="I1649" t="s">
        <v>31</v>
      </c>
      <c r="J1649" t="s">
        <v>31</v>
      </c>
      <c r="K1649" t="s">
        <v>35</v>
      </c>
      <c r="L1649" t="s">
        <v>218</v>
      </c>
      <c r="O1649" t="s">
        <v>229</v>
      </c>
      <c r="P1649">
        <v>9.49</v>
      </c>
      <c r="Q1649">
        <v>9.3233300000000003</v>
      </c>
      <c r="R1649">
        <v>9.6483399999999993</v>
      </c>
      <c r="U1649">
        <v>13233</v>
      </c>
      <c r="V1649">
        <v>140253287</v>
      </c>
      <c r="Y1649" t="s">
        <v>42</v>
      </c>
      <c r="Z1649" t="s">
        <v>39</v>
      </c>
      <c r="AA1649">
        <v>20100000</v>
      </c>
      <c r="AD1649" t="s">
        <v>220</v>
      </c>
    </row>
    <row r="1650" spans="1:30">
      <c r="A1650">
        <f t="shared" si="75"/>
        <v>20110000</v>
      </c>
      <c r="B1650" t="str">
        <f t="shared" si="76"/>
        <v>England41001Persons10+ yrs</v>
      </c>
      <c r="C1650" t="str">
        <f t="shared" si="77"/>
        <v>EnglandSuicide rate2011 - 13Persons10+ yrs</v>
      </c>
      <c r="D1650">
        <v>41001</v>
      </c>
      <c r="E1650" t="s">
        <v>217</v>
      </c>
      <c r="F1650" t="s">
        <v>30</v>
      </c>
      <c r="G1650" t="s">
        <v>31</v>
      </c>
      <c r="H1650" t="s">
        <v>30</v>
      </c>
      <c r="I1650" t="s">
        <v>31</v>
      </c>
      <c r="J1650" t="s">
        <v>31</v>
      </c>
      <c r="K1650" t="s">
        <v>35</v>
      </c>
      <c r="L1650" t="s">
        <v>218</v>
      </c>
      <c r="O1650" t="s">
        <v>230</v>
      </c>
      <c r="P1650">
        <v>9.7899999999999991</v>
      </c>
      <c r="Q1650">
        <v>9.6243800000000004</v>
      </c>
      <c r="R1650">
        <v>9.9531500000000008</v>
      </c>
      <c r="U1650">
        <v>13758</v>
      </c>
      <c r="V1650">
        <v>141160732</v>
      </c>
      <c r="Y1650" t="s">
        <v>42</v>
      </c>
      <c r="Z1650" t="s">
        <v>39</v>
      </c>
      <c r="AA1650">
        <v>20110000</v>
      </c>
      <c r="AD1650" t="s">
        <v>220</v>
      </c>
    </row>
    <row r="1651" spans="1:30">
      <c r="A1651">
        <f t="shared" si="75"/>
        <v>20120000</v>
      </c>
      <c r="B1651" t="str">
        <f t="shared" si="76"/>
        <v>England41001Persons10+ yrs</v>
      </c>
      <c r="C1651" t="str">
        <f t="shared" si="77"/>
        <v>EnglandSuicide rate2012 - 14Persons10+ yrs</v>
      </c>
      <c r="D1651">
        <v>41001</v>
      </c>
      <c r="E1651" t="s">
        <v>217</v>
      </c>
      <c r="F1651" t="s">
        <v>30</v>
      </c>
      <c r="G1651" t="s">
        <v>31</v>
      </c>
      <c r="H1651" t="s">
        <v>30</v>
      </c>
      <c r="I1651" t="s">
        <v>31</v>
      </c>
      <c r="J1651" t="s">
        <v>31</v>
      </c>
      <c r="K1651" t="s">
        <v>35</v>
      </c>
      <c r="L1651" t="s">
        <v>218</v>
      </c>
      <c r="O1651" t="s">
        <v>231</v>
      </c>
      <c r="P1651">
        <v>9.9700000000000006</v>
      </c>
      <c r="Q1651">
        <v>9.8066399999999998</v>
      </c>
      <c r="R1651">
        <v>10.13706</v>
      </c>
      <c r="U1651">
        <v>14122</v>
      </c>
      <c r="V1651">
        <v>142082503</v>
      </c>
      <c r="Y1651" t="s">
        <v>42</v>
      </c>
      <c r="Z1651" t="s">
        <v>39</v>
      </c>
      <c r="AA1651">
        <v>20120000</v>
      </c>
      <c r="AD1651" t="s">
        <v>220</v>
      </c>
    </row>
    <row r="1652" spans="1:30">
      <c r="A1652">
        <f t="shared" si="75"/>
        <v>20130000</v>
      </c>
      <c r="B1652" t="str">
        <f t="shared" si="76"/>
        <v>England41001Persons10+ yrs</v>
      </c>
      <c r="C1652" t="str">
        <f t="shared" si="77"/>
        <v>EnglandSuicide rate2013 - 15Persons10+ yrs</v>
      </c>
      <c r="D1652">
        <v>41001</v>
      </c>
      <c r="E1652" t="s">
        <v>217</v>
      </c>
      <c r="F1652" t="s">
        <v>30</v>
      </c>
      <c r="G1652" t="s">
        <v>31</v>
      </c>
      <c r="H1652" t="s">
        <v>30</v>
      </c>
      <c r="I1652" t="s">
        <v>31</v>
      </c>
      <c r="J1652" t="s">
        <v>31</v>
      </c>
      <c r="K1652" t="s">
        <v>35</v>
      </c>
      <c r="L1652" t="s">
        <v>218</v>
      </c>
      <c r="O1652" t="s">
        <v>232</v>
      </c>
      <c r="P1652">
        <v>10.119999999999999</v>
      </c>
      <c r="Q1652">
        <v>9.9536099999999994</v>
      </c>
      <c r="R1652">
        <v>10.285170000000001</v>
      </c>
      <c r="U1652">
        <v>14429</v>
      </c>
      <c r="V1652">
        <v>143137118</v>
      </c>
      <c r="Y1652" t="s">
        <v>42</v>
      </c>
      <c r="Z1652" t="s">
        <v>39</v>
      </c>
      <c r="AA1652">
        <v>20130000</v>
      </c>
      <c r="AD1652" t="s">
        <v>220</v>
      </c>
    </row>
    <row r="1653" spans="1:30">
      <c r="A1653">
        <f t="shared" si="75"/>
        <v>20140000</v>
      </c>
      <c r="B1653" t="str">
        <f t="shared" si="76"/>
        <v>England41001Persons10+ yrs</v>
      </c>
      <c r="C1653" t="str">
        <f t="shared" si="77"/>
        <v>EnglandSuicide rate2014 - 16Persons10+ yrs</v>
      </c>
      <c r="D1653">
        <v>41001</v>
      </c>
      <c r="E1653" t="s">
        <v>217</v>
      </c>
      <c r="F1653" t="s">
        <v>30</v>
      </c>
      <c r="G1653" t="s">
        <v>31</v>
      </c>
      <c r="H1653" t="s">
        <v>30</v>
      </c>
      <c r="I1653" t="s">
        <v>31</v>
      </c>
      <c r="J1653" t="s">
        <v>31</v>
      </c>
      <c r="K1653" t="s">
        <v>35</v>
      </c>
      <c r="L1653" t="s">
        <v>218</v>
      </c>
      <c r="O1653" t="s">
        <v>233</v>
      </c>
      <c r="P1653">
        <v>9.91</v>
      </c>
      <c r="Q1653">
        <v>9.7460599999999999</v>
      </c>
      <c r="R1653">
        <v>10.0723</v>
      </c>
      <c r="U1653">
        <v>14277</v>
      </c>
      <c r="V1653">
        <v>144336952</v>
      </c>
      <c r="Y1653" t="s">
        <v>42</v>
      </c>
      <c r="Z1653" t="s">
        <v>39</v>
      </c>
      <c r="AA1653">
        <v>20140000</v>
      </c>
      <c r="AD1653" t="s">
        <v>220</v>
      </c>
    </row>
    <row r="1654" spans="1:30">
      <c r="A1654">
        <f t="shared" si="75"/>
        <v>20150000</v>
      </c>
      <c r="B1654" t="str">
        <f t="shared" si="76"/>
        <v>England41001Persons10+ yrs</v>
      </c>
      <c r="C1654" t="str">
        <f t="shared" si="77"/>
        <v>EnglandSuicide rate2015 - 17Persons10+ yrs</v>
      </c>
      <c r="D1654">
        <v>41001</v>
      </c>
      <c r="E1654" t="s">
        <v>217</v>
      </c>
      <c r="F1654" t="s">
        <v>30</v>
      </c>
      <c r="G1654" t="s">
        <v>31</v>
      </c>
      <c r="H1654" t="s">
        <v>30</v>
      </c>
      <c r="I1654" t="s">
        <v>31</v>
      </c>
      <c r="J1654" t="s">
        <v>31</v>
      </c>
      <c r="K1654" t="s">
        <v>35</v>
      </c>
      <c r="L1654" t="s">
        <v>218</v>
      </c>
      <c r="O1654" t="s">
        <v>234</v>
      </c>
      <c r="P1654">
        <v>9.5399999999999991</v>
      </c>
      <c r="Q1654">
        <v>9.3766099999999994</v>
      </c>
      <c r="R1654">
        <v>9.6952599999999993</v>
      </c>
      <c r="U1654">
        <v>13846</v>
      </c>
      <c r="V1654">
        <v>145500804</v>
      </c>
      <c r="Y1654" t="s">
        <v>42</v>
      </c>
      <c r="Z1654" t="s">
        <v>39</v>
      </c>
      <c r="AA1654">
        <v>20150000</v>
      </c>
      <c r="AD1654" t="s">
        <v>220</v>
      </c>
    </row>
    <row r="1655" spans="1:30">
      <c r="A1655">
        <f t="shared" si="75"/>
        <v>20160000</v>
      </c>
      <c r="B1655" t="str">
        <f t="shared" si="76"/>
        <v>England41001Persons10+ yrs</v>
      </c>
      <c r="C1655" t="str">
        <f t="shared" si="77"/>
        <v>EnglandSuicide rate2016 - 18Persons10+ yrs</v>
      </c>
      <c r="D1655">
        <v>41001</v>
      </c>
      <c r="E1655" t="s">
        <v>217</v>
      </c>
      <c r="F1655" t="s">
        <v>30</v>
      </c>
      <c r="G1655" t="s">
        <v>31</v>
      </c>
      <c r="H1655" t="s">
        <v>30</v>
      </c>
      <c r="I1655" t="s">
        <v>31</v>
      </c>
      <c r="J1655" t="s">
        <v>31</v>
      </c>
      <c r="K1655" t="s">
        <v>35</v>
      </c>
      <c r="L1655" t="s">
        <v>218</v>
      </c>
      <c r="O1655" t="s">
        <v>235</v>
      </c>
      <c r="P1655">
        <v>9.6</v>
      </c>
      <c r="Q1655">
        <v>9.4429200000000009</v>
      </c>
      <c r="R1655">
        <v>9.7614000000000001</v>
      </c>
      <c r="U1655">
        <v>14047</v>
      </c>
      <c r="V1655">
        <v>146646621</v>
      </c>
      <c r="Y1655" t="s">
        <v>42</v>
      </c>
      <c r="Z1655" t="s">
        <v>39</v>
      </c>
      <c r="AA1655">
        <v>20160000</v>
      </c>
      <c r="AD1655" t="s">
        <v>220</v>
      </c>
    </row>
    <row r="1656" spans="1:30">
      <c r="A1656">
        <f t="shared" si="75"/>
        <v>20170000</v>
      </c>
      <c r="B1656" t="str">
        <f t="shared" si="76"/>
        <v>England41001Persons10+ yrs</v>
      </c>
      <c r="C1656" t="str">
        <f t="shared" si="77"/>
        <v>EnglandSuicide rate2017 - 19Persons10+ yrs</v>
      </c>
      <c r="D1656">
        <v>41001</v>
      </c>
      <c r="E1656" t="s">
        <v>217</v>
      </c>
      <c r="F1656" t="s">
        <v>30</v>
      </c>
      <c r="G1656" t="s">
        <v>31</v>
      </c>
      <c r="H1656" t="s">
        <v>30</v>
      </c>
      <c r="I1656" t="s">
        <v>31</v>
      </c>
      <c r="J1656" t="s">
        <v>31</v>
      </c>
      <c r="K1656" t="s">
        <v>35</v>
      </c>
      <c r="L1656" t="s">
        <v>218</v>
      </c>
      <c r="O1656" t="s">
        <v>236</v>
      </c>
      <c r="P1656">
        <v>10.050000000000001</v>
      </c>
      <c r="Q1656">
        <v>9.8859700000000004</v>
      </c>
      <c r="R1656">
        <v>10.210739999999999</v>
      </c>
      <c r="U1656">
        <v>14788</v>
      </c>
      <c r="V1656">
        <v>147723844</v>
      </c>
      <c r="Y1656" t="s">
        <v>42</v>
      </c>
      <c r="Z1656" t="s">
        <v>39</v>
      </c>
      <c r="AA1656">
        <v>20170000</v>
      </c>
      <c r="AD1656" t="s">
        <v>220</v>
      </c>
    </row>
    <row r="1657" spans="1:30">
      <c r="A1657">
        <f t="shared" si="75"/>
        <v>20180000</v>
      </c>
      <c r="B1657" t="str">
        <f t="shared" si="76"/>
        <v>England41001Persons10+ yrs</v>
      </c>
      <c r="C1657" t="str">
        <f t="shared" si="77"/>
        <v>EnglandSuicide rate2018 - 20Persons10+ yrs</v>
      </c>
      <c r="D1657">
        <v>41001</v>
      </c>
      <c r="E1657" t="s">
        <v>217</v>
      </c>
      <c r="F1657" t="s">
        <v>30</v>
      </c>
      <c r="G1657" t="s">
        <v>31</v>
      </c>
      <c r="H1657" t="s">
        <v>30</v>
      </c>
      <c r="I1657" t="s">
        <v>31</v>
      </c>
      <c r="J1657" t="s">
        <v>31</v>
      </c>
      <c r="K1657" t="s">
        <v>35</v>
      </c>
      <c r="L1657" t="s">
        <v>218</v>
      </c>
      <c r="O1657" t="s">
        <v>237</v>
      </c>
      <c r="P1657">
        <v>10.31</v>
      </c>
      <c r="Q1657">
        <v>10.14547</v>
      </c>
      <c r="R1657">
        <v>10.473509999999999</v>
      </c>
      <c r="U1657">
        <v>15249</v>
      </c>
      <c r="V1657">
        <v>148657881</v>
      </c>
      <c r="Y1657" t="s">
        <v>42</v>
      </c>
      <c r="Z1657" t="s">
        <v>39</v>
      </c>
      <c r="AA1657">
        <v>20180000</v>
      </c>
      <c r="AD1657" t="s">
        <v>220</v>
      </c>
    </row>
    <row r="1658" spans="1:30">
      <c r="A1658">
        <f t="shared" si="75"/>
        <v>20190000</v>
      </c>
      <c r="B1658" t="str">
        <f t="shared" si="76"/>
        <v>England41001Persons10+ yrs</v>
      </c>
      <c r="C1658" t="str">
        <f t="shared" si="77"/>
        <v>EnglandSuicide rate2019 - 21Persons10+ yrs</v>
      </c>
      <c r="D1658">
        <v>41001</v>
      </c>
      <c r="E1658" t="s">
        <v>217</v>
      </c>
      <c r="F1658" t="s">
        <v>30</v>
      </c>
      <c r="G1658" t="s">
        <v>31</v>
      </c>
      <c r="H1658" t="s">
        <v>30</v>
      </c>
      <c r="I1658" t="s">
        <v>31</v>
      </c>
      <c r="J1658" t="s">
        <v>31</v>
      </c>
      <c r="K1658" t="s">
        <v>35</v>
      </c>
      <c r="L1658" t="s">
        <v>218</v>
      </c>
      <c r="O1658" t="s">
        <v>238</v>
      </c>
      <c r="P1658">
        <v>10.4</v>
      </c>
      <c r="Q1658">
        <v>10.2326</v>
      </c>
      <c r="R1658">
        <v>10.56122</v>
      </c>
      <c r="U1658">
        <v>15447</v>
      </c>
      <c r="V1658">
        <v>149577090</v>
      </c>
      <c r="Y1658" t="s">
        <v>42</v>
      </c>
      <c r="Z1658" t="s">
        <v>39</v>
      </c>
      <c r="AA1658">
        <v>20190000</v>
      </c>
      <c r="AD1658" t="s">
        <v>220</v>
      </c>
    </row>
    <row r="1659" spans="1:30">
      <c r="A1659">
        <f t="shared" si="75"/>
        <v>20200000</v>
      </c>
      <c r="B1659" t="str">
        <f t="shared" si="76"/>
        <v>England41001Persons10+ yrs</v>
      </c>
      <c r="C1659" t="str">
        <f t="shared" si="77"/>
        <v>EnglandSuicide rate2020 - 22Persons10+ yrs</v>
      </c>
      <c r="D1659">
        <v>41001</v>
      </c>
      <c r="E1659" t="s">
        <v>217</v>
      </c>
      <c r="F1659" t="s">
        <v>30</v>
      </c>
      <c r="G1659" t="s">
        <v>31</v>
      </c>
      <c r="H1659" t="s">
        <v>30</v>
      </c>
      <c r="I1659" t="s">
        <v>31</v>
      </c>
      <c r="J1659" t="s">
        <v>31</v>
      </c>
      <c r="K1659" t="s">
        <v>35</v>
      </c>
      <c r="L1659" t="s">
        <v>218</v>
      </c>
      <c r="O1659" t="s">
        <v>239</v>
      </c>
      <c r="P1659">
        <v>10.33</v>
      </c>
      <c r="Q1659">
        <v>10.164569999999999</v>
      </c>
      <c r="R1659">
        <v>10.49132</v>
      </c>
      <c r="U1659">
        <v>15415</v>
      </c>
      <c r="V1659">
        <v>150663492</v>
      </c>
      <c r="X1659" t="s">
        <v>136</v>
      </c>
      <c r="Y1659" t="s">
        <v>42</v>
      </c>
      <c r="Z1659" t="s">
        <v>39</v>
      </c>
      <c r="AA1659">
        <v>20200000</v>
      </c>
      <c r="AD1659" t="s">
        <v>220</v>
      </c>
    </row>
    <row r="1660" spans="1:30">
      <c r="A1660">
        <f t="shared" si="75"/>
        <v>20010000</v>
      </c>
      <c r="B1660" t="str">
        <f t="shared" si="76"/>
        <v>London41001Persons10+ yrs</v>
      </c>
      <c r="C1660" t="str">
        <f t="shared" si="77"/>
        <v>LondonSuicide rate2001 - 03Persons10+ yrs</v>
      </c>
      <c r="D1660">
        <v>41001</v>
      </c>
      <c r="E1660" t="s">
        <v>217</v>
      </c>
      <c r="F1660" t="s">
        <v>30</v>
      </c>
      <c r="G1660" t="s">
        <v>31</v>
      </c>
      <c r="H1660" t="s">
        <v>56</v>
      </c>
      <c r="I1660" t="s">
        <v>57</v>
      </c>
      <c r="J1660" t="s">
        <v>58</v>
      </c>
      <c r="K1660" t="s">
        <v>35</v>
      </c>
      <c r="L1660" t="s">
        <v>218</v>
      </c>
      <c r="O1660" t="s">
        <v>219</v>
      </c>
      <c r="P1660">
        <v>10.11</v>
      </c>
      <c r="Q1660">
        <v>9.6384945248871698</v>
      </c>
      <c r="R1660">
        <v>10.602337668186699</v>
      </c>
      <c r="U1660">
        <v>1915</v>
      </c>
      <c r="V1660">
        <v>19292822</v>
      </c>
      <c r="Y1660" t="s">
        <v>42</v>
      </c>
      <c r="Z1660" t="s">
        <v>39</v>
      </c>
      <c r="AA1660">
        <v>20010000</v>
      </c>
      <c r="AD1660" t="s">
        <v>220</v>
      </c>
    </row>
    <row r="1661" spans="1:30">
      <c r="A1661">
        <f t="shared" si="75"/>
        <v>20020000</v>
      </c>
      <c r="B1661" t="str">
        <f t="shared" si="76"/>
        <v>London41001Persons10+ yrs</v>
      </c>
      <c r="C1661" t="str">
        <f t="shared" si="77"/>
        <v>LondonSuicide rate2002 - 04Persons10+ yrs</v>
      </c>
      <c r="D1661">
        <v>41001</v>
      </c>
      <c r="E1661" t="s">
        <v>217</v>
      </c>
      <c r="F1661" t="s">
        <v>30</v>
      </c>
      <c r="G1661" t="s">
        <v>31</v>
      </c>
      <c r="H1661" t="s">
        <v>56</v>
      </c>
      <c r="I1661" t="s">
        <v>57</v>
      </c>
      <c r="J1661" t="s">
        <v>58</v>
      </c>
      <c r="K1661" t="s">
        <v>35</v>
      </c>
      <c r="L1661" t="s">
        <v>218</v>
      </c>
      <c r="O1661" t="s">
        <v>221</v>
      </c>
      <c r="P1661">
        <v>10.02</v>
      </c>
      <c r="Q1661">
        <v>9.5485873674468102</v>
      </c>
      <c r="R1661">
        <v>10.5046138318702</v>
      </c>
      <c r="U1661">
        <v>1912</v>
      </c>
      <c r="V1661">
        <v>19388903</v>
      </c>
      <c r="Y1661" t="s">
        <v>42</v>
      </c>
      <c r="Z1661" t="s">
        <v>39</v>
      </c>
      <c r="AA1661">
        <v>20020000</v>
      </c>
      <c r="AD1661" t="s">
        <v>220</v>
      </c>
    </row>
    <row r="1662" spans="1:30">
      <c r="A1662">
        <f t="shared" si="75"/>
        <v>20030000</v>
      </c>
      <c r="B1662" t="str">
        <f t="shared" si="76"/>
        <v>London41001Persons10+ yrs</v>
      </c>
      <c r="C1662" t="str">
        <f t="shared" si="77"/>
        <v>LondonSuicide rate2003 - 05Persons10+ yrs</v>
      </c>
      <c r="D1662">
        <v>41001</v>
      </c>
      <c r="E1662" t="s">
        <v>217</v>
      </c>
      <c r="F1662" t="s">
        <v>30</v>
      </c>
      <c r="G1662" t="s">
        <v>31</v>
      </c>
      <c r="H1662" t="s">
        <v>56</v>
      </c>
      <c r="I1662" t="s">
        <v>57</v>
      </c>
      <c r="J1662" t="s">
        <v>58</v>
      </c>
      <c r="K1662" t="s">
        <v>35</v>
      </c>
      <c r="L1662" t="s">
        <v>218</v>
      </c>
      <c r="O1662" t="s">
        <v>222</v>
      </c>
      <c r="P1662">
        <v>10.01</v>
      </c>
      <c r="Q1662">
        <v>9.5422895269058294</v>
      </c>
      <c r="R1662">
        <v>10.499299828611001</v>
      </c>
      <c r="U1662">
        <v>1902</v>
      </c>
      <c r="V1662">
        <v>19505996</v>
      </c>
      <c r="Y1662" t="s">
        <v>42</v>
      </c>
      <c r="Z1662" t="s">
        <v>39</v>
      </c>
      <c r="AA1662">
        <v>20030000</v>
      </c>
      <c r="AD1662" t="s">
        <v>220</v>
      </c>
    </row>
    <row r="1663" spans="1:30">
      <c r="A1663">
        <f t="shared" si="75"/>
        <v>20040000</v>
      </c>
      <c r="B1663" t="str">
        <f t="shared" si="76"/>
        <v>London41001Persons10+ yrs</v>
      </c>
      <c r="C1663" t="str">
        <f t="shared" si="77"/>
        <v>LondonSuicide rate2004 - 06Persons10+ yrs</v>
      </c>
      <c r="D1663">
        <v>41001</v>
      </c>
      <c r="E1663" t="s">
        <v>217</v>
      </c>
      <c r="F1663" t="s">
        <v>30</v>
      </c>
      <c r="G1663" t="s">
        <v>31</v>
      </c>
      <c r="H1663" t="s">
        <v>56</v>
      </c>
      <c r="I1663" t="s">
        <v>57</v>
      </c>
      <c r="J1663" t="s">
        <v>58</v>
      </c>
      <c r="K1663" t="s">
        <v>35</v>
      </c>
      <c r="L1663" t="s">
        <v>218</v>
      </c>
      <c r="O1663" t="s">
        <v>223</v>
      </c>
      <c r="P1663">
        <v>9.67</v>
      </c>
      <c r="Q1663">
        <v>9.2033673225736603</v>
      </c>
      <c r="R1663">
        <v>10.1441806106491</v>
      </c>
      <c r="U1663">
        <v>1830</v>
      </c>
      <c r="V1663">
        <v>19676543</v>
      </c>
      <c r="Y1663" t="s">
        <v>42</v>
      </c>
      <c r="Z1663" t="s">
        <v>39</v>
      </c>
      <c r="AA1663">
        <v>20040000</v>
      </c>
      <c r="AD1663" t="s">
        <v>220</v>
      </c>
    </row>
    <row r="1664" spans="1:30">
      <c r="A1664">
        <f t="shared" si="75"/>
        <v>20050000</v>
      </c>
      <c r="B1664" t="str">
        <f t="shared" si="76"/>
        <v>London41001Persons10+ yrs</v>
      </c>
      <c r="C1664" t="str">
        <f t="shared" si="77"/>
        <v>LondonSuicide rate2005 - 07Persons10+ yrs</v>
      </c>
      <c r="D1664">
        <v>41001</v>
      </c>
      <c r="E1664" t="s">
        <v>217</v>
      </c>
      <c r="F1664" t="s">
        <v>30</v>
      </c>
      <c r="G1664" t="s">
        <v>31</v>
      </c>
      <c r="H1664" t="s">
        <v>56</v>
      </c>
      <c r="I1664" t="s">
        <v>57</v>
      </c>
      <c r="J1664" t="s">
        <v>58</v>
      </c>
      <c r="K1664" t="s">
        <v>35</v>
      </c>
      <c r="L1664" t="s">
        <v>218</v>
      </c>
      <c r="O1664" t="s">
        <v>224</v>
      </c>
      <c r="P1664">
        <v>9.17</v>
      </c>
      <c r="Q1664">
        <v>8.7233291535392095</v>
      </c>
      <c r="R1664">
        <v>9.6358060871355402</v>
      </c>
      <c r="U1664">
        <v>1753</v>
      </c>
      <c r="V1664">
        <v>19894921</v>
      </c>
      <c r="Y1664" t="s">
        <v>42</v>
      </c>
      <c r="Z1664" t="s">
        <v>39</v>
      </c>
      <c r="AA1664">
        <v>20050000</v>
      </c>
      <c r="AD1664" t="s">
        <v>220</v>
      </c>
    </row>
    <row r="1665" spans="1:30">
      <c r="A1665">
        <f t="shared" ref="A1665:A1728" si="78">AA1665</f>
        <v>20060000</v>
      </c>
      <c r="B1665" t="str">
        <f t="shared" si="76"/>
        <v>London41001Persons10+ yrs</v>
      </c>
      <c r="C1665" t="str">
        <f t="shared" si="77"/>
        <v>LondonSuicide rate2006 - 08Persons10+ yrs</v>
      </c>
      <c r="D1665">
        <v>41001</v>
      </c>
      <c r="E1665" t="s">
        <v>217</v>
      </c>
      <c r="F1665" t="s">
        <v>30</v>
      </c>
      <c r="G1665" t="s">
        <v>31</v>
      </c>
      <c r="H1665" t="s">
        <v>56</v>
      </c>
      <c r="I1665" t="s">
        <v>57</v>
      </c>
      <c r="J1665" t="s">
        <v>58</v>
      </c>
      <c r="K1665" t="s">
        <v>35</v>
      </c>
      <c r="L1665" t="s">
        <v>218</v>
      </c>
      <c r="O1665" t="s">
        <v>225</v>
      </c>
      <c r="P1665">
        <v>8.7899999999999991</v>
      </c>
      <c r="Q1665">
        <v>8.3514339470379895</v>
      </c>
      <c r="R1665">
        <v>9.2343000290713704</v>
      </c>
      <c r="U1665">
        <v>1726</v>
      </c>
      <c r="V1665">
        <v>20136115</v>
      </c>
      <c r="Y1665" t="s">
        <v>42</v>
      </c>
      <c r="Z1665" t="s">
        <v>39</v>
      </c>
      <c r="AA1665">
        <v>20060000</v>
      </c>
      <c r="AD1665" t="s">
        <v>220</v>
      </c>
    </row>
    <row r="1666" spans="1:30">
      <c r="A1666">
        <f t="shared" si="78"/>
        <v>20070000</v>
      </c>
      <c r="B1666" t="str">
        <f t="shared" ref="B1666:B1729" si="79">CONCATENATE(I1666,D1666,K1666,L1666)</f>
        <v>London41001Persons10+ yrs</v>
      </c>
      <c r="C1666" t="str">
        <f t="shared" ref="C1666:C1729" si="80">CONCATENATE(I1666,E1666,O1666,K1666,M1666,L1666)</f>
        <v>LondonSuicide rate2007 - 09Persons10+ yrs</v>
      </c>
      <c r="D1666">
        <v>41001</v>
      </c>
      <c r="E1666" t="s">
        <v>217</v>
      </c>
      <c r="F1666" t="s">
        <v>30</v>
      </c>
      <c r="G1666" t="s">
        <v>31</v>
      </c>
      <c r="H1666" t="s">
        <v>56</v>
      </c>
      <c r="I1666" t="s">
        <v>57</v>
      </c>
      <c r="J1666" t="s">
        <v>58</v>
      </c>
      <c r="K1666" t="s">
        <v>35</v>
      </c>
      <c r="L1666" t="s">
        <v>218</v>
      </c>
      <c r="O1666" t="s">
        <v>226</v>
      </c>
      <c r="P1666">
        <v>8.49</v>
      </c>
      <c r="Q1666">
        <v>8.0672998010083798</v>
      </c>
      <c r="R1666">
        <v>8.9244834504106407</v>
      </c>
      <c r="U1666">
        <v>1710</v>
      </c>
      <c r="V1666">
        <v>20415845</v>
      </c>
      <c r="Y1666" t="s">
        <v>38</v>
      </c>
      <c r="Z1666" t="s">
        <v>39</v>
      </c>
      <c r="AA1666">
        <v>20070000</v>
      </c>
      <c r="AD1666" t="s">
        <v>220</v>
      </c>
    </row>
    <row r="1667" spans="1:30">
      <c r="A1667">
        <f t="shared" si="78"/>
        <v>20080000</v>
      </c>
      <c r="B1667" t="str">
        <f t="shared" si="79"/>
        <v>London41001Persons10+ yrs</v>
      </c>
      <c r="C1667" t="str">
        <f t="shared" si="80"/>
        <v>LondonSuicide rate2008 - 10Persons10+ yrs</v>
      </c>
      <c r="D1667">
        <v>41001</v>
      </c>
      <c r="E1667" t="s">
        <v>217</v>
      </c>
      <c r="F1667" t="s">
        <v>30</v>
      </c>
      <c r="G1667" t="s">
        <v>31</v>
      </c>
      <c r="H1667" t="s">
        <v>56</v>
      </c>
      <c r="I1667" t="s">
        <v>57</v>
      </c>
      <c r="J1667" t="s">
        <v>58</v>
      </c>
      <c r="K1667" t="s">
        <v>35</v>
      </c>
      <c r="L1667" t="s">
        <v>218</v>
      </c>
      <c r="O1667" t="s">
        <v>227</v>
      </c>
      <c r="P1667">
        <v>8.51</v>
      </c>
      <c r="Q1667">
        <v>8.0937834408432394</v>
      </c>
      <c r="R1667">
        <v>8.9461612070847707</v>
      </c>
      <c r="U1667">
        <v>1735</v>
      </c>
      <c r="V1667">
        <v>20711662</v>
      </c>
      <c r="Y1667" t="s">
        <v>38</v>
      </c>
      <c r="Z1667" t="s">
        <v>39</v>
      </c>
      <c r="AA1667">
        <v>20080000</v>
      </c>
      <c r="AD1667" t="s">
        <v>220</v>
      </c>
    </row>
    <row r="1668" spans="1:30">
      <c r="A1668">
        <f t="shared" si="78"/>
        <v>20090000</v>
      </c>
      <c r="B1668" t="str">
        <f t="shared" si="79"/>
        <v>London41001Persons10+ yrs</v>
      </c>
      <c r="C1668" t="str">
        <f t="shared" si="80"/>
        <v>LondonSuicide rate2009 - 11Persons10+ yrs</v>
      </c>
      <c r="D1668">
        <v>41001</v>
      </c>
      <c r="E1668" t="s">
        <v>217</v>
      </c>
      <c r="F1668" t="s">
        <v>30</v>
      </c>
      <c r="G1668" t="s">
        <v>31</v>
      </c>
      <c r="H1668" t="s">
        <v>56</v>
      </c>
      <c r="I1668" t="s">
        <v>57</v>
      </c>
      <c r="J1668" t="s">
        <v>58</v>
      </c>
      <c r="K1668" t="s">
        <v>35</v>
      </c>
      <c r="L1668" t="s">
        <v>218</v>
      </c>
      <c r="O1668" t="s">
        <v>228</v>
      </c>
      <c r="P1668">
        <v>8.43</v>
      </c>
      <c r="Q1668">
        <v>8.0162689339414506</v>
      </c>
      <c r="R1668">
        <v>8.8610248441222303</v>
      </c>
      <c r="U1668">
        <v>1729</v>
      </c>
      <c r="V1668">
        <v>21032509</v>
      </c>
      <c r="Y1668" t="s">
        <v>38</v>
      </c>
      <c r="Z1668" t="s">
        <v>39</v>
      </c>
      <c r="AA1668">
        <v>20090000</v>
      </c>
      <c r="AD1668" t="s">
        <v>220</v>
      </c>
    </row>
    <row r="1669" spans="1:30">
      <c r="A1669">
        <f t="shared" si="78"/>
        <v>20100000</v>
      </c>
      <c r="B1669" t="str">
        <f t="shared" si="79"/>
        <v>London41001Persons10+ yrs</v>
      </c>
      <c r="C1669" t="str">
        <f t="shared" si="80"/>
        <v>LondonSuicide rate2010 - 12Persons10+ yrs</v>
      </c>
      <c r="D1669">
        <v>41001</v>
      </c>
      <c r="E1669" t="s">
        <v>217</v>
      </c>
      <c r="F1669" t="s">
        <v>30</v>
      </c>
      <c r="G1669" t="s">
        <v>31</v>
      </c>
      <c r="H1669" t="s">
        <v>56</v>
      </c>
      <c r="I1669" t="s">
        <v>57</v>
      </c>
      <c r="J1669" t="s">
        <v>58</v>
      </c>
      <c r="K1669" t="s">
        <v>35</v>
      </c>
      <c r="L1669" t="s">
        <v>218</v>
      </c>
      <c r="O1669" t="s">
        <v>229</v>
      </c>
      <c r="P1669">
        <v>8.3699999999999992</v>
      </c>
      <c r="Q1669">
        <v>7.9522599999999999</v>
      </c>
      <c r="R1669">
        <v>8.7824899999999992</v>
      </c>
      <c r="U1669">
        <v>1736</v>
      </c>
      <c r="V1669">
        <v>21326819</v>
      </c>
      <c r="Y1669" t="s">
        <v>38</v>
      </c>
      <c r="Z1669" t="s">
        <v>39</v>
      </c>
      <c r="AA1669">
        <v>20100000</v>
      </c>
      <c r="AD1669" t="s">
        <v>220</v>
      </c>
    </row>
    <row r="1670" spans="1:30">
      <c r="A1670">
        <f t="shared" si="78"/>
        <v>20110000</v>
      </c>
      <c r="B1670" t="str">
        <f t="shared" si="79"/>
        <v>London41001Persons10+ yrs</v>
      </c>
      <c r="C1670" t="str">
        <f t="shared" si="80"/>
        <v>LondonSuicide rate2011 - 13Persons10+ yrs</v>
      </c>
      <c r="D1670">
        <v>41001</v>
      </c>
      <c r="E1670" t="s">
        <v>217</v>
      </c>
      <c r="F1670" t="s">
        <v>30</v>
      </c>
      <c r="G1670" t="s">
        <v>31</v>
      </c>
      <c r="H1670" t="s">
        <v>56</v>
      </c>
      <c r="I1670" t="s">
        <v>57</v>
      </c>
      <c r="J1670" t="s">
        <v>58</v>
      </c>
      <c r="K1670" t="s">
        <v>35</v>
      </c>
      <c r="L1670" t="s">
        <v>218</v>
      </c>
      <c r="O1670" t="s">
        <v>230</v>
      </c>
      <c r="P1670">
        <v>8.0299999999999994</v>
      </c>
      <c r="Q1670">
        <v>7.6272599999999997</v>
      </c>
      <c r="R1670">
        <v>8.4370999999999992</v>
      </c>
      <c r="U1670">
        <v>1678</v>
      </c>
      <c r="V1670">
        <v>21618625</v>
      </c>
      <c r="Y1670" t="s">
        <v>38</v>
      </c>
      <c r="Z1670" t="s">
        <v>39</v>
      </c>
      <c r="AA1670">
        <v>20110000</v>
      </c>
      <c r="AD1670" t="s">
        <v>220</v>
      </c>
    </row>
    <row r="1671" spans="1:30">
      <c r="A1671">
        <f t="shared" si="78"/>
        <v>20120000</v>
      </c>
      <c r="B1671" t="str">
        <f t="shared" si="79"/>
        <v>London41001Persons10+ yrs</v>
      </c>
      <c r="C1671" t="str">
        <f t="shared" si="80"/>
        <v>LondonSuicide rate2012 - 14Persons10+ yrs</v>
      </c>
      <c r="D1671">
        <v>41001</v>
      </c>
      <c r="E1671" t="s">
        <v>217</v>
      </c>
      <c r="F1671" t="s">
        <v>30</v>
      </c>
      <c r="G1671" t="s">
        <v>31</v>
      </c>
      <c r="H1671" t="s">
        <v>56</v>
      </c>
      <c r="I1671" t="s">
        <v>57</v>
      </c>
      <c r="J1671" t="s">
        <v>58</v>
      </c>
      <c r="K1671" t="s">
        <v>35</v>
      </c>
      <c r="L1671" t="s">
        <v>218</v>
      </c>
      <c r="O1671" t="s">
        <v>231</v>
      </c>
      <c r="P1671">
        <v>7.82</v>
      </c>
      <c r="Q1671">
        <v>7.4206300000000001</v>
      </c>
      <c r="R1671">
        <v>8.2173800000000004</v>
      </c>
      <c r="U1671">
        <v>1645</v>
      </c>
      <c r="V1671">
        <v>21881317</v>
      </c>
      <c r="Y1671" t="s">
        <v>38</v>
      </c>
      <c r="Z1671" t="s">
        <v>39</v>
      </c>
      <c r="AA1671">
        <v>20120000</v>
      </c>
      <c r="AD1671" t="s">
        <v>220</v>
      </c>
    </row>
    <row r="1672" spans="1:30">
      <c r="A1672">
        <f t="shared" si="78"/>
        <v>20130000</v>
      </c>
      <c r="B1672" t="str">
        <f t="shared" si="79"/>
        <v>London41001Persons10+ yrs</v>
      </c>
      <c r="C1672" t="str">
        <f t="shared" si="80"/>
        <v>LondonSuicide rate2013 - 15Persons10+ yrs</v>
      </c>
      <c r="D1672">
        <v>41001</v>
      </c>
      <c r="E1672" t="s">
        <v>217</v>
      </c>
      <c r="F1672" t="s">
        <v>30</v>
      </c>
      <c r="G1672" t="s">
        <v>31</v>
      </c>
      <c r="H1672" t="s">
        <v>56</v>
      </c>
      <c r="I1672" t="s">
        <v>57</v>
      </c>
      <c r="J1672" t="s">
        <v>58</v>
      </c>
      <c r="K1672" t="s">
        <v>35</v>
      </c>
      <c r="L1672" t="s">
        <v>218</v>
      </c>
      <c r="O1672" t="s">
        <v>232</v>
      </c>
      <c r="P1672">
        <v>8.56</v>
      </c>
      <c r="Q1672">
        <v>8.1412300000000002</v>
      </c>
      <c r="R1672">
        <v>8.9752700000000001</v>
      </c>
      <c r="U1672">
        <v>1803</v>
      </c>
      <c r="V1672">
        <v>22168831</v>
      </c>
      <c r="Y1672" t="s">
        <v>38</v>
      </c>
      <c r="Z1672" t="s">
        <v>39</v>
      </c>
      <c r="AA1672">
        <v>20130000</v>
      </c>
      <c r="AD1672" t="s">
        <v>220</v>
      </c>
    </row>
    <row r="1673" spans="1:30">
      <c r="A1673">
        <f t="shared" si="78"/>
        <v>20140000</v>
      </c>
      <c r="B1673" t="str">
        <f t="shared" si="79"/>
        <v>London41001Persons10+ yrs</v>
      </c>
      <c r="C1673" t="str">
        <f t="shared" si="80"/>
        <v>LondonSuicide rate2014 - 16Persons10+ yrs</v>
      </c>
      <c r="D1673">
        <v>41001</v>
      </c>
      <c r="E1673" t="s">
        <v>217</v>
      </c>
      <c r="F1673" t="s">
        <v>30</v>
      </c>
      <c r="G1673" t="s">
        <v>31</v>
      </c>
      <c r="H1673" t="s">
        <v>56</v>
      </c>
      <c r="I1673" t="s">
        <v>57</v>
      </c>
      <c r="J1673" t="s">
        <v>58</v>
      </c>
      <c r="K1673" t="s">
        <v>35</v>
      </c>
      <c r="L1673" t="s">
        <v>218</v>
      </c>
      <c r="O1673" t="s">
        <v>233</v>
      </c>
      <c r="P1673">
        <v>8.66</v>
      </c>
      <c r="Q1673">
        <v>8.2424700000000009</v>
      </c>
      <c r="R1673">
        <v>9.0725899999999999</v>
      </c>
      <c r="U1673">
        <v>1867</v>
      </c>
      <c r="V1673">
        <v>22445901</v>
      </c>
      <c r="Y1673" t="s">
        <v>38</v>
      </c>
      <c r="Z1673" t="s">
        <v>39</v>
      </c>
      <c r="AA1673">
        <v>20140000</v>
      </c>
      <c r="AD1673" t="s">
        <v>220</v>
      </c>
    </row>
    <row r="1674" spans="1:30">
      <c r="A1674">
        <f t="shared" si="78"/>
        <v>20150000</v>
      </c>
      <c r="B1674" t="str">
        <f t="shared" si="79"/>
        <v>London41001Persons10+ yrs</v>
      </c>
      <c r="C1674" t="str">
        <f t="shared" si="80"/>
        <v>LondonSuicide rate2015 - 17Persons10+ yrs</v>
      </c>
      <c r="D1674">
        <v>41001</v>
      </c>
      <c r="E1674" t="s">
        <v>217</v>
      </c>
      <c r="F1674" t="s">
        <v>30</v>
      </c>
      <c r="G1674" t="s">
        <v>31</v>
      </c>
      <c r="H1674" t="s">
        <v>56</v>
      </c>
      <c r="I1674" t="s">
        <v>57</v>
      </c>
      <c r="J1674" t="s">
        <v>58</v>
      </c>
      <c r="K1674" t="s">
        <v>35</v>
      </c>
      <c r="L1674" t="s">
        <v>218</v>
      </c>
      <c r="O1674" t="s">
        <v>234</v>
      </c>
      <c r="P1674">
        <v>8.65</v>
      </c>
      <c r="Q1674">
        <v>8.2374100000000006</v>
      </c>
      <c r="R1674">
        <v>9.0613799999999998</v>
      </c>
      <c r="U1674">
        <v>1883</v>
      </c>
      <c r="V1674">
        <v>22673708</v>
      </c>
      <c r="Y1674" t="s">
        <v>38</v>
      </c>
      <c r="Z1674" t="s">
        <v>39</v>
      </c>
      <c r="AA1674">
        <v>20150000</v>
      </c>
      <c r="AD1674" t="s">
        <v>220</v>
      </c>
    </row>
    <row r="1675" spans="1:30">
      <c r="A1675">
        <f t="shared" si="78"/>
        <v>20160000</v>
      </c>
      <c r="B1675" t="str">
        <f t="shared" si="79"/>
        <v>London41001Persons10+ yrs</v>
      </c>
      <c r="C1675" t="str">
        <f t="shared" si="80"/>
        <v>LondonSuicide rate2016 - 18Persons10+ yrs</v>
      </c>
      <c r="D1675">
        <v>41001</v>
      </c>
      <c r="E1675" t="s">
        <v>217</v>
      </c>
      <c r="F1675" t="s">
        <v>30</v>
      </c>
      <c r="G1675" t="s">
        <v>31</v>
      </c>
      <c r="H1675" t="s">
        <v>56</v>
      </c>
      <c r="I1675" t="s">
        <v>57</v>
      </c>
      <c r="J1675" t="s">
        <v>58</v>
      </c>
      <c r="K1675" t="s">
        <v>35</v>
      </c>
      <c r="L1675" t="s">
        <v>218</v>
      </c>
      <c r="O1675" t="s">
        <v>235</v>
      </c>
      <c r="P1675">
        <v>8.1300000000000008</v>
      </c>
      <c r="Q1675">
        <v>7.7385000000000002</v>
      </c>
      <c r="R1675">
        <v>8.5259599999999995</v>
      </c>
      <c r="U1675">
        <v>1809</v>
      </c>
      <c r="V1675">
        <v>22872185</v>
      </c>
      <c r="Y1675" t="s">
        <v>38</v>
      </c>
      <c r="Z1675" t="s">
        <v>39</v>
      </c>
      <c r="AA1675">
        <v>20160000</v>
      </c>
      <c r="AD1675" t="s">
        <v>220</v>
      </c>
    </row>
    <row r="1676" spans="1:30">
      <c r="A1676">
        <f t="shared" si="78"/>
        <v>20170000</v>
      </c>
      <c r="B1676" t="str">
        <f t="shared" si="79"/>
        <v>London41001Persons10+ yrs</v>
      </c>
      <c r="C1676" t="str">
        <f t="shared" si="80"/>
        <v>LondonSuicide rate2017 - 19Persons10+ yrs</v>
      </c>
      <c r="D1676">
        <v>41001</v>
      </c>
      <c r="E1676" t="s">
        <v>217</v>
      </c>
      <c r="F1676" t="s">
        <v>30</v>
      </c>
      <c r="G1676" t="s">
        <v>31</v>
      </c>
      <c r="H1676" t="s">
        <v>56</v>
      </c>
      <c r="I1676" t="s">
        <v>57</v>
      </c>
      <c r="J1676" t="s">
        <v>58</v>
      </c>
      <c r="K1676" t="s">
        <v>35</v>
      </c>
      <c r="L1676" t="s">
        <v>218</v>
      </c>
      <c r="O1676" t="s">
        <v>236</v>
      </c>
      <c r="P1676">
        <v>8.24</v>
      </c>
      <c r="Q1676">
        <v>7.84755</v>
      </c>
      <c r="R1676">
        <v>8.6366300000000003</v>
      </c>
      <c r="U1676">
        <v>1845</v>
      </c>
      <c r="V1676">
        <v>23066461</v>
      </c>
      <c r="Y1676" t="s">
        <v>38</v>
      </c>
      <c r="Z1676" t="s">
        <v>39</v>
      </c>
      <c r="AA1676">
        <v>20170000</v>
      </c>
      <c r="AD1676" t="s">
        <v>220</v>
      </c>
    </row>
    <row r="1677" spans="1:30">
      <c r="A1677">
        <f t="shared" si="78"/>
        <v>20180000</v>
      </c>
      <c r="B1677" t="str">
        <f t="shared" si="79"/>
        <v>London41001Persons10+ yrs</v>
      </c>
      <c r="C1677" t="str">
        <f t="shared" si="80"/>
        <v>LondonSuicide rate2018 - 20Persons10+ yrs</v>
      </c>
      <c r="D1677">
        <v>41001</v>
      </c>
      <c r="E1677" t="s">
        <v>217</v>
      </c>
      <c r="F1677" t="s">
        <v>30</v>
      </c>
      <c r="G1677" t="s">
        <v>31</v>
      </c>
      <c r="H1677" t="s">
        <v>56</v>
      </c>
      <c r="I1677" t="s">
        <v>57</v>
      </c>
      <c r="J1677" t="s">
        <v>58</v>
      </c>
      <c r="K1677" t="s">
        <v>35</v>
      </c>
      <c r="L1677" t="s">
        <v>218</v>
      </c>
      <c r="O1677" t="s">
        <v>237</v>
      </c>
      <c r="P1677">
        <v>8.01</v>
      </c>
      <c r="Q1677">
        <v>7.6290300000000002</v>
      </c>
      <c r="R1677">
        <v>8.4003300000000003</v>
      </c>
      <c r="U1677">
        <v>1820</v>
      </c>
      <c r="V1677">
        <v>23220248</v>
      </c>
      <c r="Y1677" t="s">
        <v>38</v>
      </c>
      <c r="Z1677" t="s">
        <v>39</v>
      </c>
      <c r="AA1677">
        <v>20180000</v>
      </c>
      <c r="AD1677" t="s">
        <v>220</v>
      </c>
    </row>
    <row r="1678" spans="1:30">
      <c r="A1678">
        <f t="shared" si="78"/>
        <v>20190000</v>
      </c>
      <c r="B1678" t="str">
        <f t="shared" si="79"/>
        <v>London41001Persons10+ yrs</v>
      </c>
      <c r="C1678" t="str">
        <f t="shared" si="80"/>
        <v>LondonSuicide rate2019 - 21Persons10+ yrs</v>
      </c>
      <c r="D1678">
        <v>41001</v>
      </c>
      <c r="E1678" t="s">
        <v>217</v>
      </c>
      <c r="F1678" t="s">
        <v>30</v>
      </c>
      <c r="G1678" t="s">
        <v>31</v>
      </c>
      <c r="H1678" t="s">
        <v>56</v>
      </c>
      <c r="I1678" t="s">
        <v>57</v>
      </c>
      <c r="J1678" t="s">
        <v>58</v>
      </c>
      <c r="K1678" t="s">
        <v>35</v>
      </c>
      <c r="L1678" t="s">
        <v>218</v>
      </c>
      <c r="O1678" t="s">
        <v>238</v>
      </c>
      <c r="P1678">
        <v>7.33</v>
      </c>
      <c r="Q1678">
        <v>6.9648099999999999</v>
      </c>
      <c r="R1678">
        <v>7.69801</v>
      </c>
      <c r="U1678">
        <v>1679</v>
      </c>
      <c r="V1678">
        <v>23281915</v>
      </c>
      <c r="Y1678" t="s">
        <v>38</v>
      </c>
      <c r="Z1678" t="s">
        <v>39</v>
      </c>
      <c r="AA1678">
        <v>20190000</v>
      </c>
      <c r="AD1678" t="s">
        <v>220</v>
      </c>
    </row>
    <row r="1679" spans="1:30">
      <c r="A1679">
        <f t="shared" si="78"/>
        <v>20200000</v>
      </c>
      <c r="B1679" t="str">
        <f t="shared" si="79"/>
        <v>London41001Persons10+ yrs</v>
      </c>
      <c r="C1679" t="str">
        <f t="shared" si="80"/>
        <v>LondonSuicide rate2020 - 22Persons10+ yrs</v>
      </c>
      <c r="D1679">
        <v>41001</v>
      </c>
      <c r="E1679" t="s">
        <v>217</v>
      </c>
      <c r="F1679" t="s">
        <v>30</v>
      </c>
      <c r="G1679" t="s">
        <v>31</v>
      </c>
      <c r="H1679" t="s">
        <v>56</v>
      </c>
      <c r="I1679" t="s">
        <v>57</v>
      </c>
      <c r="J1679" t="s">
        <v>58</v>
      </c>
      <c r="K1679" t="s">
        <v>35</v>
      </c>
      <c r="L1679" t="s">
        <v>218</v>
      </c>
      <c r="O1679" t="s">
        <v>239</v>
      </c>
      <c r="P1679">
        <v>6.94</v>
      </c>
      <c r="Q1679">
        <v>6.5900299999999996</v>
      </c>
      <c r="R1679">
        <v>7.2993600000000001</v>
      </c>
      <c r="U1679">
        <v>1599</v>
      </c>
      <c r="V1679">
        <v>23334062</v>
      </c>
      <c r="X1679" t="s">
        <v>136</v>
      </c>
      <c r="Y1679" t="s">
        <v>38</v>
      </c>
      <c r="Z1679" t="s">
        <v>39</v>
      </c>
      <c r="AA1679">
        <v>20200000</v>
      </c>
      <c r="AD1679" t="s">
        <v>220</v>
      </c>
    </row>
    <row r="1680" spans="1:30">
      <c r="A1680">
        <f t="shared" si="78"/>
        <v>20200000</v>
      </c>
      <c r="B1680" t="str">
        <f t="shared" si="79"/>
        <v>Hackney41001Persons10+ yrs</v>
      </c>
      <c r="C1680" t="str">
        <f t="shared" si="80"/>
        <v>HackneySuicide rate2020 - 22Persons10+ yrs</v>
      </c>
      <c r="D1680">
        <v>41001</v>
      </c>
      <c r="E1680" t="s">
        <v>217</v>
      </c>
      <c r="F1680" t="s">
        <v>30</v>
      </c>
      <c r="G1680" t="s">
        <v>31</v>
      </c>
      <c r="H1680" t="s">
        <v>101</v>
      </c>
      <c r="I1680" t="s">
        <v>102</v>
      </c>
      <c r="J1680" t="s">
        <v>34</v>
      </c>
      <c r="K1680" t="s">
        <v>35</v>
      </c>
      <c r="L1680" t="s">
        <v>218</v>
      </c>
      <c r="O1680" t="s">
        <v>239</v>
      </c>
      <c r="P1680">
        <v>11.039300000000001</v>
      </c>
      <c r="Q1680">
        <v>8.2745499999999996</v>
      </c>
      <c r="R1680">
        <v>14.36102</v>
      </c>
      <c r="U1680">
        <v>66</v>
      </c>
      <c r="V1680">
        <v>689556</v>
      </c>
      <c r="X1680" t="s">
        <v>136</v>
      </c>
      <c r="Y1680" t="s">
        <v>42</v>
      </c>
      <c r="Z1680" t="s">
        <v>39</v>
      </c>
      <c r="AA1680">
        <v>20200000</v>
      </c>
      <c r="AD1680" t="s">
        <v>220</v>
      </c>
    </row>
    <row r="1681" spans="1:30">
      <c r="A1681">
        <f t="shared" si="78"/>
        <v>20200000</v>
      </c>
      <c r="B1681" t="str">
        <f t="shared" si="79"/>
        <v>Hammersmith and Fulham41001Persons10+ yrs</v>
      </c>
      <c r="C1681" t="str">
        <f t="shared" si="80"/>
        <v>Hammersmith and FulhamSuicide rate2020 - 22Persons10+ yrs</v>
      </c>
      <c r="D1681">
        <v>41001</v>
      </c>
      <c r="E1681" t="s">
        <v>217</v>
      </c>
      <c r="F1681" t="s">
        <v>30</v>
      </c>
      <c r="G1681" t="s">
        <v>31</v>
      </c>
      <c r="H1681" t="s">
        <v>66</v>
      </c>
      <c r="I1681" t="s">
        <v>67</v>
      </c>
      <c r="J1681" t="s">
        <v>34</v>
      </c>
      <c r="K1681" t="s">
        <v>35</v>
      </c>
      <c r="L1681" t="s">
        <v>218</v>
      </c>
      <c r="O1681" t="s">
        <v>239</v>
      </c>
      <c r="P1681">
        <v>11.018000000000001</v>
      </c>
      <c r="Q1681">
        <v>8.2830499999999994</v>
      </c>
      <c r="R1681">
        <v>14.32837</v>
      </c>
      <c r="U1681">
        <v>61</v>
      </c>
      <c r="V1681">
        <v>500669</v>
      </c>
      <c r="X1681" t="s">
        <v>136</v>
      </c>
      <c r="Y1681" t="s">
        <v>42</v>
      </c>
      <c r="Z1681" t="s">
        <v>39</v>
      </c>
      <c r="AA1681">
        <v>20200000</v>
      </c>
      <c r="AD1681" t="s">
        <v>220</v>
      </c>
    </row>
    <row r="1682" spans="1:30">
      <c r="A1682">
        <f t="shared" si="78"/>
        <v>20200000</v>
      </c>
      <c r="B1682" t="str">
        <f t="shared" si="79"/>
        <v>Camden41001Persons10+ yrs</v>
      </c>
      <c r="C1682" t="str">
        <f t="shared" si="80"/>
        <v>CamdenSuicide rate2020 - 22Persons10+ yrs</v>
      </c>
      <c r="D1682">
        <v>41001</v>
      </c>
      <c r="E1682" t="s">
        <v>217</v>
      </c>
      <c r="F1682" t="s">
        <v>30</v>
      </c>
      <c r="G1682" t="s">
        <v>31</v>
      </c>
      <c r="H1682" t="s">
        <v>72</v>
      </c>
      <c r="I1682" t="s">
        <v>73</v>
      </c>
      <c r="J1682" t="s">
        <v>34</v>
      </c>
      <c r="K1682" t="s">
        <v>35</v>
      </c>
      <c r="L1682" t="s">
        <v>218</v>
      </c>
      <c r="O1682" t="s">
        <v>239</v>
      </c>
      <c r="P1682">
        <v>10.614549999999999</v>
      </c>
      <c r="Q1682">
        <v>7.8525999999999998</v>
      </c>
      <c r="R1682">
        <v>13.99213</v>
      </c>
      <c r="U1682">
        <v>55</v>
      </c>
      <c r="V1682">
        <v>583318</v>
      </c>
      <c r="X1682" t="s">
        <v>136</v>
      </c>
      <c r="Y1682" t="s">
        <v>42</v>
      </c>
      <c r="Z1682" t="s">
        <v>39</v>
      </c>
      <c r="AA1682">
        <v>20200000</v>
      </c>
      <c r="AD1682" t="s">
        <v>220</v>
      </c>
    </row>
    <row r="1683" spans="1:30">
      <c r="A1683">
        <f t="shared" si="78"/>
        <v>20200000</v>
      </c>
      <c r="B1683" t="str">
        <f t="shared" si="79"/>
        <v>Kensington and Chelsea41001Persons10+ yrs</v>
      </c>
      <c r="C1683" t="str">
        <f t="shared" si="80"/>
        <v>Kensington and ChelseaSuicide rate2020 - 22Persons10+ yrs</v>
      </c>
      <c r="D1683">
        <v>41001</v>
      </c>
      <c r="E1683" t="s">
        <v>217</v>
      </c>
      <c r="F1683" t="s">
        <v>30</v>
      </c>
      <c r="G1683" t="s">
        <v>31</v>
      </c>
      <c r="H1683" t="s">
        <v>70</v>
      </c>
      <c r="I1683" t="s">
        <v>71</v>
      </c>
      <c r="J1683" t="s">
        <v>34</v>
      </c>
      <c r="K1683" t="s">
        <v>35</v>
      </c>
      <c r="L1683" t="s">
        <v>218</v>
      </c>
      <c r="O1683" t="s">
        <v>239</v>
      </c>
      <c r="P1683">
        <v>10.61176</v>
      </c>
      <c r="Q1683">
        <v>7.5885400000000001</v>
      </c>
      <c r="R1683">
        <v>14.41891</v>
      </c>
      <c r="U1683">
        <v>42</v>
      </c>
      <c r="V1683">
        <v>397074</v>
      </c>
      <c r="X1683" t="s">
        <v>136</v>
      </c>
      <c r="Y1683" t="s">
        <v>42</v>
      </c>
      <c r="Z1683" t="s">
        <v>39</v>
      </c>
      <c r="AA1683">
        <v>20200000</v>
      </c>
      <c r="AD1683" t="s">
        <v>220</v>
      </c>
    </row>
    <row r="1684" spans="1:30">
      <c r="A1684">
        <f t="shared" si="78"/>
        <v>20200000</v>
      </c>
      <c r="B1684" t="str">
        <f t="shared" si="79"/>
        <v>Islington41001Persons10+ yrs</v>
      </c>
      <c r="C1684" t="str">
        <f t="shared" si="80"/>
        <v>IslingtonSuicide rate2020 - 22Persons10+ yrs</v>
      </c>
      <c r="D1684">
        <v>41001</v>
      </c>
      <c r="E1684" t="s">
        <v>217</v>
      </c>
      <c r="F1684" t="s">
        <v>30</v>
      </c>
      <c r="G1684" t="s">
        <v>31</v>
      </c>
      <c r="H1684" t="s">
        <v>74</v>
      </c>
      <c r="I1684" t="s">
        <v>75</v>
      </c>
      <c r="J1684" t="s">
        <v>34</v>
      </c>
      <c r="K1684" t="s">
        <v>35</v>
      </c>
      <c r="L1684" t="s">
        <v>218</v>
      </c>
      <c r="O1684" t="s">
        <v>239</v>
      </c>
      <c r="P1684">
        <v>9.7438800000000008</v>
      </c>
      <c r="Q1684">
        <v>6.9082499999999998</v>
      </c>
      <c r="R1684">
        <v>13.26144</v>
      </c>
      <c r="U1684">
        <v>48</v>
      </c>
      <c r="V1684">
        <v>594518</v>
      </c>
      <c r="X1684" t="s">
        <v>136</v>
      </c>
      <c r="Y1684" t="s">
        <v>42</v>
      </c>
      <c r="Z1684" t="s">
        <v>39</v>
      </c>
      <c r="AA1684">
        <v>20200000</v>
      </c>
      <c r="AD1684" t="s">
        <v>220</v>
      </c>
    </row>
    <row r="1685" spans="1:30">
      <c r="A1685">
        <f t="shared" si="78"/>
        <v>20200000</v>
      </c>
      <c r="B1685" t="str">
        <f t="shared" si="79"/>
        <v>Havering41001Persons10+ yrs</v>
      </c>
      <c r="C1685" t="str">
        <f t="shared" si="80"/>
        <v>HaveringSuicide rate2020 - 22Persons10+ yrs</v>
      </c>
      <c r="D1685">
        <v>41001</v>
      </c>
      <c r="E1685" t="s">
        <v>217</v>
      </c>
      <c r="F1685" t="s">
        <v>30</v>
      </c>
      <c r="G1685" t="s">
        <v>31</v>
      </c>
      <c r="H1685" t="s">
        <v>118</v>
      </c>
      <c r="I1685" t="s">
        <v>119</v>
      </c>
      <c r="J1685" t="s">
        <v>34</v>
      </c>
      <c r="K1685" t="s">
        <v>35</v>
      </c>
      <c r="L1685" t="s">
        <v>218</v>
      </c>
      <c r="O1685" t="s">
        <v>239</v>
      </c>
      <c r="P1685">
        <v>9.6288400000000003</v>
      </c>
      <c r="Q1685">
        <v>7.4399100000000002</v>
      </c>
      <c r="R1685">
        <v>12.258749999999999</v>
      </c>
      <c r="U1685">
        <v>66</v>
      </c>
      <c r="V1685">
        <v>687925</v>
      </c>
      <c r="X1685" t="s">
        <v>136</v>
      </c>
      <c r="Y1685" t="s">
        <v>42</v>
      </c>
      <c r="Z1685" t="s">
        <v>39</v>
      </c>
      <c r="AA1685">
        <v>20200000</v>
      </c>
      <c r="AD1685" t="s">
        <v>220</v>
      </c>
    </row>
    <row r="1686" spans="1:30">
      <c r="A1686">
        <f t="shared" si="78"/>
        <v>20200000</v>
      </c>
      <c r="B1686" t="str">
        <f t="shared" si="79"/>
        <v>Westminster41001Persons10+ yrs</v>
      </c>
      <c r="C1686" t="str">
        <f t="shared" si="80"/>
        <v>WestminsterSuicide rate2020 - 22Persons10+ yrs</v>
      </c>
      <c r="D1686">
        <v>41001</v>
      </c>
      <c r="E1686" t="s">
        <v>217</v>
      </c>
      <c r="F1686" t="s">
        <v>30</v>
      </c>
      <c r="G1686" t="s">
        <v>31</v>
      </c>
      <c r="H1686" t="s">
        <v>99</v>
      </c>
      <c r="I1686" t="s">
        <v>100</v>
      </c>
      <c r="J1686" t="s">
        <v>34</v>
      </c>
      <c r="K1686" t="s">
        <v>35</v>
      </c>
      <c r="L1686" t="s">
        <v>218</v>
      </c>
      <c r="O1686" t="s">
        <v>239</v>
      </c>
      <c r="P1686">
        <v>9.2796500000000002</v>
      </c>
      <c r="Q1686">
        <v>6.78287</v>
      </c>
      <c r="R1686">
        <v>12.363379999999999</v>
      </c>
      <c r="U1686">
        <v>50</v>
      </c>
      <c r="V1686">
        <v>572329</v>
      </c>
      <c r="X1686" t="s">
        <v>136</v>
      </c>
      <c r="Y1686" t="s">
        <v>42</v>
      </c>
      <c r="Z1686" t="s">
        <v>39</v>
      </c>
      <c r="AA1686">
        <v>20200000</v>
      </c>
      <c r="AD1686" t="s">
        <v>220</v>
      </c>
    </row>
    <row r="1687" spans="1:30">
      <c r="A1687">
        <f t="shared" si="78"/>
        <v>20200000</v>
      </c>
      <c r="B1687" t="str">
        <f t="shared" si="79"/>
        <v>Ealing41001Persons10+ yrs</v>
      </c>
      <c r="C1687" t="str">
        <f t="shared" si="80"/>
        <v>EalingSuicide rate2020 - 22Persons10+ yrs</v>
      </c>
      <c r="D1687">
        <v>41001</v>
      </c>
      <c r="E1687" t="s">
        <v>217</v>
      </c>
      <c r="F1687" t="s">
        <v>30</v>
      </c>
      <c r="G1687" t="s">
        <v>31</v>
      </c>
      <c r="H1687" t="s">
        <v>62</v>
      </c>
      <c r="I1687" t="s">
        <v>63</v>
      </c>
      <c r="J1687" t="s">
        <v>34</v>
      </c>
      <c r="K1687" t="s">
        <v>35</v>
      </c>
      <c r="L1687" t="s">
        <v>218</v>
      </c>
      <c r="O1687" t="s">
        <v>239</v>
      </c>
      <c r="P1687">
        <v>8.9370799999999999</v>
      </c>
      <c r="Q1687">
        <v>7.0624000000000002</v>
      </c>
      <c r="R1687">
        <v>11.142580000000001</v>
      </c>
      <c r="U1687">
        <v>84</v>
      </c>
      <c r="V1687">
        <v>972663</v>
      </c>
      <c r="X1687" t="s">
        <v>136</v>
      </c>
      <c r="Y1687" t="s">
        <v>42</v>
      </c>
      <c r="Z1687" t="s">
        <v>39</v>
      </c>
      <c r="AA1687">
        <v>20200000</v>
      </c>
      <c r="AD1687" t="s">
        <v>220</v>
      </c>
    </row>
    <row r="1688" spans="1:30">
      <c r="A1688">
        <f t="shared" si="78"/>
        <v>20200000</v>
      </c>
      <c r="B1688" t="str">
        <f t="shared" si="79"/>
        <v>Redbridge41001Persons10+ yrs</v>
      </c>
      <c r="C1688" t="str">
        <f t="shared" si="80"/>
        <v>RedbridgeSuicide rate2020 - 22Persons10+ yrs</v>
      </c>
      <c r="D1688">
        <v>41001</v>
      </c>
      <c r="E1688" t="s">
        <v>217</v>
      </c>
      <c r="F1688" t="s">
        <v>30</v>
      </c>
      <c r="G1688" t="s">
        <v>31</v>
      </c>
      <c r="H1688" t="s">
        <v>112</v>
      </c>
      <c r="I1688" t="s">
        <v>113</v>
      </c>
      <c r="J1688" t="s">
        <v>34</v>
      </c>
      <c r="K1688" t="s">
        <v>35</v>
      </c>
      <c r="L1688" t="s">
        <v>218</v>
      </c>
      <c r="O1688" t="s">
        <v>239</v>
      </c>
      <c r="P1688">
        <v>8.6165599999999998</v>
      </c>
      <c r="Q1688">
        <v>6.5984299999999996</v>
      </c>
      <c r="R1688">
        <v>11.044639999999999</v>
      </c>
      <c r="U1688">
        <v>65</v>
      </c>
      <c r="V1688">
        <v>803276</v>
      </c>
      <c r="X1688" t="s">
        <v>136</v>
      </c>
      <c r="Y1688" t="s">
        <v>42</v>
      </c>
      <c r="Z1688" t="s">
        <v>39</v>
      </c>
      <c r="AA1688">
        <v>20200000</v>
      </c>
      <c r="AD1688" t="s">
        <v>220</v>
      </c>
    </row>
    <row r="1689" spans="1:30">
      <c r="A1689">
        <f t="shared" si="78"/>
        <v>20200000</v>
      </c>
      <c r="B1689" t="str">
        <f t="shared" si="79"/>
        <v>Barking and Dagenham41001Persons10+ yrs</v>
      </c>
      <c r="C1689" t="str">
        <f t="shared" si="80"/>
        <v>Barking and DagenhamSuicide rate2020 - 22Persons10+ yrs</v>
      </c>
      <c r="D1689">
        <v>41001</v>
      </c>
      <c r="E1689" t="s">
        <v>217</v>
      </c>
      <c r="F1689" t="s">
        <v>30</v>
      </c>
      <c r="G1689" t="s">
        <v>31</v>
      </c>
      <c r="H1689" t="s">
        <v>106</v>
      </c>
      <c r="I1689" t="s">
        <v>107</v>
      </c>
      <c r="J1689" t="s">
        <v>34</v>
      </c>
      <c r="K1689" t="s">
        <v>35</v>
      </c>
      <c r="L1689" t="s">
        <v>218</v>
      </c>
      <c r="O1689" t="s">
        <v>239</v>
      </c>
      <c r="P1689">
        <v>8.4141700000000004</v>
      </c>
      <c r="Q1689">
        <v>5.8406599999999997</v>
      </c>
      <c r="R1689">
        <v>11.65499</v>
      </c>
      <c r="U1689">
        <v>42</v>
      </c>
      <c r="V1689">
        <v>550801</v>
      </c>
      <c r="X1689" t="s">
        <v>136</v>
      </c>
      <c r="Y1689" t="s">
        <v>42</v>
      </c>
      <c r="Z1689" t="s">
        <v>39</v>
      </c>
      <c r="AA1689">
        <v>20200000</v>
      </c>
      <c r="AD1689" t="s">
        <v>220</v>
      </c>
    </row>
    <row r="1690" spans="1:30">
      <c r="A1690">
        <f t="shared" si="78"/>
        <v>20200000</v>
      </c>
      <c r="B1690" t="str">
        <f t="shared" si="79"/>
        <v>Richmond41001Persons10+ yrs</v>
      </c>
      <c r="C1690" t="str">
        <f t="shared" si="80"/>
        <v>RichmondSuicide rate2020 - 22Persons10+ yrs</v>
      </c>
      <c r="D1690">
        <v>41001</v>
      </c>
      <c r="E1690" t="s">
        <v>217</v>
      </c>
      <c r="F1690" t="s">
        <v>30</v>
      </c>
      <c r="G1690" t="s">
        <v>31</v>
      </c>
      <c r="H1690" t="s">
        <v>32</v>
      </c>
      <c r="I1690" t="s">
        <v>33</v>
      </c>
      <c r="J1690" t="s">
        <v>34</v>
      </c>
      <c r="K1690" t="s">
        <v>35</v>
      </c>
      <c r="L1690" t="s">
        <v>218</v>
      </c>
      <c r="O1690" t="s">
        <v>239</v>
      </c>
      <c r="P1690">
        <v>8.3334700000000002</v>
      </c>
      <c r="Q1690">
        <v>6.0316299999999998</v>
      </c>
      <c r="R1690">
        <v>11.216670000000001</v>
      </c>
      <c r="U1690">
        <v>44</v>
      </c>
      <c r="V1690">
        <v>516226</v>
      </c>
      <c r="X1690" t="s">
        <v>136</v>
      </c>
      <c r="Y1690" t="s">
        <v>42</v>
      </c>
      <c r="Z1690" t="s">
        <v>39</v>
      </c>
      <c r="AA1690">
        <v>20200000</v>
      </c>
      <c r="AD1690" t="s">
        <v>220</v>
      </c>
    </row>
    <row r="1691" spans="1:30">
      <c r="A1691">
        <f t="shared" si="78"/>
        <v>20200000</v>
      </c>
      <c r="B1691" t="str">
        <f t="shared" si="79"/>
        <v>Tower Hamlets41001Persons10+ yrs</v>
      </c>
      <c r="C1691" t="str">
        <f t="shared" si="80"/>
        <v>Tower HamletsSuicide rate2020 - 22Persons10+ yrs</v>
      </c>
      <c r="D1691">
        <v>41001</v>
      </c>
      <c r="E1691" t="s">
        <v>217</v>
      </c>
      <c r="F1691" t="s">
        <v>30</v>
      </c>
      <c r="G1691" t="s">
        <v>31</v>
      </c>
      <c r="H1691" t="s">
        <v>104</v>
      </c>
      <c r="I1691" t="s">
        <v>105</v>
      </c>
      <c r="J1691" t="s">
        <v>34</v>
      </c>
      <c r="K1691" t="s">
        <v>35</v>
      </c>
      <c r="L1691" t="s">
        <v>218</v>
      </c>
      <c r="O1691" t="s">
        <v>239</v>
      </c>
      <c r="P1691">
        <v>8.1343399999999999</v>
      </c>
      <c r="Q1691">
        <v>5.6348500000000001</v>
      </c>
      <c r="R1691">
        <v>11.16466</v>
      </c>
      <c r="U1691">
        <v>60</v>
      </c>
      <c r="V1691">
        <v>834333</v>
      </c>
      <c r="X1691" t="s">
        <v>136</v>
      </c>
      <c r="Y1691" t="s">
        <v>42</v>
      </c>
      <c r="Z1691" t="s">
        <v>39</v>
      </c>
      <c r="AA1691">
        <v>20200000</v>
      </c>
      <c r="AD1691" t="s">
        <v>220</v>
      </c>
    </row>
    <row r="1692" spans="1:30">
      <c r="A1692">
        <f t="shared" si="78"/>
        <v>20200000</v>
      </c>
      <c r="B1692" t="str">
        <f t="shared" si="79"/>
        <v>Hillingdon41001Persons10+ yrs</v>
      </c>
      <c r="C1692" t="str">
        <f t="shared" si="80"/>
        <v>HillingdonSuicide rate2020 - 22Persons10+ yrs</v>
      </c>
      <c r="D1692">
        <v>41001</v>
      </c>
      <c r="E1692" t="s">
        <v>217</v>
      </c>
      <c r="F1692" t="s">
        <v>30</v>
      </c>
      <c r="G1692" t="s">
        <v>31</v>
      </c>
      <c r="H1692" t="s">
        <v>86</v>
      </c>
      <c r="I1692" t="s">
        <v>87</v>
      </c>
      <c r="J1692" t="s">
        <v>34</v>
      </c>
      <c r="K1692" t="s">
        <v>35</v>
      </c>
      <c r="L1692" t="s">
        <v>218</v>
      </c>
      <c r="O1692" t="s">
        <v>239</v>
      </c>
      <c r="P1692">
        <v>7.8182</v>
      </c>
      <c r="Q1692">
        <v>5.9174300000000004</v>
      </c>
      <c r="R1692">
        <v>10.12266</v>
      </c>
      <c r="U1692">
        <v>60</v>
      </c>
      <c r="V1692">
        <v>799986</v>
      </c>
      <c r="X1692" t="s">
        <v>136</v>
      </c>
      <c r="Y1692" t="s">
        <v>38</v>
      </c>
      <c r="Z1692" t="s">
        <v>39</v>
      </c>
      <c r="AA1692">
        <v>20200000</v>
      </c>
      <c r="AD1692" t="s">
        <v>220</v>
      </c>
    </row>
    <row r="1693" spans="1:30">
      <c r="A1693">
        <f t="shared" si="78"/>
        <v>20200000</v>
      </c>
      <c r="B1693" t="str">
        <f t="shared" si="79"/>
        <v>Southwark41001Persons10+ yrs</v>
      </c>
      <c r="C1693" t="str">
        <f t="shared" si="80"/>
        <v>SouthwarkSuicide rate2020 - 22Persons10+ yrs</v>
      </c>
      <c r="D1693">
        <v>41001</v>
      </c>
      <c r="E1693" t="s">
        <v>217</v>
      </c>
      <c r="F1693" t="s">
        <v>30</v>
      </c>
      <c r="G1693" t="s">
        <v>31</v>
      </c>
      <c r="H1693" t="s">
        <v>95</v>
      </c>
      <c r="I1693" t="s">
        <v>96</v>
      </c>
      <c r="J1693" t="s">
        <v>34</v>
      </c>
      <c r="K1693" t="s">
        <v>35</v>
      </c>
      <c r="L1693" t="s">
        <v>218</v>
      </c>
      <c r="O1693" t="s">
        <v>239</v>
      </c>
      <c r="P1693">
        <v>7.4358500000000003</v>
      </c>
      <c r="Q1693">
        <v>5.3095999999999997</v>
      </c>
      <c r="R1693">
        <v>10.04585</v>
      </c>
      <c r="U1693">
        <v>53</v>
      </c>
      <c r="V1693">
        <v>832880</v>
      </c>
      <c r="X1693" t="s">
        <v>136</v>
      </c>
      <c r="Y1693" t="s">
        <v>38</v>
      </c>
      <c r="Z1693" t="s">
        <v>39</v>
      </c>
      <c r="AA1693">
        <v>20200000</v>
      </c>
      <c r="AD1693" t="s">
        <v>220</v>
      </c>
    </row>
    <row r="1694" spans="1:30">
      <c r="A1694">
        <f t="shared" si="78"/>
        <v>20200000</v>
      </c>
      <c r="B1694" t="str">
        <f t="shared" si="79"/>
        <v>Sutton41001Persons10+ yrs</v>
      </c>
      <c r="C1694" t="str">
        <f t="shared" si="80"/>
        <v>SuttonSuicide rate2020 - 22Persons10+ yrs</v>
      </c>
      <c r="D1694">
        <v>41001</v>
      </c>
      <c r="E1694" t="s">
        <v>217</v>
      </c>
      <c r="F1694" t="s">
        <v>30</v>
      </c>
      <c r="G1694" t="s">
        <v>31</v>
      </c>
      <c r="H1694" t="s">
        <v>89</v>
      </c>
      <c r="I1694" t="s">
        <v>90</v>
      </c>
      <c r="J1694" t="s">
        <v>34</v>
      </c>
      <c r="K1694" t="s">
        <v>35</v>
      </c>
      <c r="L1694" t="s">
        <v>218</v>
      </c>
      <c r="O1694" t="s">
        <v>239</v>
      </c>
      <c r="P1694">
        <v>7.3563499999999999</v>
      </c>
      <c r="Q1694">
        <v>5.2349399999999999</v>
      </c>
      <c r="R1694">
        <v>10.04326</v>
      </c>
      <c r="U1694">
        <v>40</v>
      </c>
      <c r="V1694">
        <v>548631</v>
      </c>
      <c r="X1694" t="s">
        <v>136</v>
      </c>
      <c r="Y1694" t="s">
        <v>38</v>
      </c>
      <c r="Z1694" t="s">
        <v>39</v>
      </c>
      <c r="AA1694">
        <v>20200000</v>
      </c>
      <c r="AD1694" t="s">
        <v>220</v>
      </c>
    </row>
    <row r="1695" spans="1:30">
      <c r="A1695">
        <f t="shared" si="78"/>
        <v>20200000</v>
      </c>
      <c r="B1695" t="str">
        <f t="shared" si="79"/>
        <v>Wandsworth41001Persons10+ yrs</v>
      </c>
      <c r="C1695" t="str">
        <f t="shared" si="80"/>
        <v>WandsworthSuicide rate2020 - 22Persons10+ yrs</v>
      </c>
      <c r="D1695">
        <v>41001</v>
      </c>
      <c r="E1695" t="s">
        <v>217</v>
      </c>
      <c r="F1695" t="s">
        <v>30</v>
      </c>
      <c r="G1695" t="s">
        <v>31</v>
      </c>
      <c r="H1695" t="s">
        <v>76</v>
      </c>
      <c r="I1695" t="s">
        <v>77</v>
      </c>
      <c r="J1695" t="s">
        <v>34</v>
      </c>
      <c r="K1695" t="s">
        <v>35</v>
      </c>
      <c r="L1695" t="s">
        <v>218</v>
      </c>
      <c r="O1695" t="s">
        <v>239</v>
      </c>
      <c r="P1695">
        <v>7.2382400000000002</v>
      </c>
      <c r="Q1695">
        <v>5.3060099999999997</v>
      </c>
      <c r="R1695">
        <v>9.5885400000000001</v>
      </c>
      <c r="U1695">
        <v>58</v>
      </c>
      <c r="V1695">
        <v>883924</v>
      </c>
      <c r="X1695" t="s">
        <v>136</v>
      </c>
      <c r="Y1695" t="s">
        <v>38</v>
      </c>
      <c r="Z1695" t="s">
        <v>39</v>
      </c>
      <c r="AA1695">
        <v>20200000</v>
      </c>
      <c r="AD1695" t="s">
        <v>220</v>
      </c>
    </row>
    <row r="1696" spans="1:30">
      <c r="A1696">
        <f t="shared" si="78"/>
        <v>20200000</v>
      </c>
      <c r="B1696" t="str">
        <f t="shared" si="79"/>
        <v>Merton41001Persons10+ yrs</v>
      </c>
      <c r="C1696" t="str">
        <f t="shared" si="80"/>
        <v>MertonSuicide rate2020 - 22Persons10+ yrs</v>
      </c>
      <c r="D1696">
        <v>41001</v>
      </c>
      <c r="E1696" t="s">
        <v>217</v>
      </c>
      <c r="F1696" t="s">
        <v>30</v>
      </c>
      <c r="G1696" t="s">
        <v>31</v>
      </c>
      <c r="H1696" t="s">
        <v>108</v>
      </c>
      <c r="I1696" t="s">
        <v>109</v>
      </c>
      <c r="J1696" t="s">
        <v>34</v>
      </c>
      <c r="K1696" t="s">
        <v>35</v>
      </c>
      <c r="L1696" t="s">
        <v>218</v>
      </c>
      <c r="O1696" t="s">
        <v>239</v>
      </c>
      <c r="P1696">
        <v>6.8030499999999998</v>
      </c>
      <c r="Q1696">
        <v>4.8227500000000001</v>
      </c>
      <c r="R1696">
        <v>9.3039100000000001</v>
      </c>
      <c r="U1696">
        <v>41</v>
      </c>
      <c r="V1696">
        <v>566587</v>
      </c>
      <c r="X1696" t="s">
        <v>136</v>
      </c>
      <c r="Y1696" t="s">
        <v>38</v>
      </c>
      <c r="Z1696" t="s">
        <v>39</v>
      </c>
      <c r="AA1696">
        <v>20200000</v>
      </c>
      <c r="AD1696" t="s">
        <v>220</v>
      </c>
    </row>
    <row r="1697" spans="1:30">
      <c r="A1697">
        <f t="shared" si="78"/>
        <v>20200000</v>
      </c>
      <c r="B1697" t="str">
        <f t="shared" si="79"/>
        <v>Hounslow41001Persons10+ yrs</v>
      </c>
      <c r="C1697" t="str">
        <f t="shared" si="80"/>
        <v>HounslowSuicide rate2020 - 22Persons10+ yrs</v>
      </c>
      <c r="D1697">
        <v>41001</v>
      </c>
      <c r="E1697" t="s">
        <v>217</v>
      </c>
      <c r="F1697" t="s">
        <v>30</v>
      </c>
      <c r="G1697" t="s">
        <v>31</v>
      </c>
      <c r="H1697" t="s">
        <v>59</v>
      </c>
      <c r="I1697" t="s">
        <v>60</v>
      </c>
      <c r="J1697" t="s">
        <v>34</v>
      </c>
      <c r="K1697" t="s">
        <v>35</v>
      </c>
      <c r="L1697" t="s">
        <v>218</v>
      </c>
      <c r="O1697" t="s">
        <v>239</v>
      </c>
      <c r="P1697">
        <v>6.7596999999999996</v>
      </c>
      <c r="Q1697">
        <v>4.9377899999999997</v>
      </c>
      <c r="R1697">
        <v>9.0099199999999993</v>
      </c>
      <c r="U1697">
        <v>50</v>
      </c>
      <c r="V1697">
        <v>756240</v>
      </c>
      <c r="X1697" t="s">
        <v>136</v>
      </c>
      <c r="Y1697" t="s">
        <v>38</v>
      </c>
      <c r="Z1697" t="s">
        <v>39</v>
      </c>
      <c r="AA1697">
        <v>20200000</v>
      </c>
      <c r="AD1697" t="s">
        <v>220</v>
      </c>
    </row>
    <row r="1698" spans="1:30">
      <c r="A1698">
        <f t="shared" si="78"/>
        <v>20200000</v>
      </c>
      <c r="B1698" t="str">
        <f t="shared" si="79"/>
        <v>Lewisham41001Persons10+ yrs</v>
      </c>
      <c r="C1698" t="str">
        <f t="shared" si="80"/>
        <v>LewishamSuicide rate2020 - 22Persons10+ yrs</v>
      </c>
      <c r="D1698">
        <v>41001</v>
      </c>
      <c r="E1698" t="s">
        <v>217</v>
      </c>
      <c r="F1698" t="s">
        <v>30</v>
      </c>
      <c r="G1698" t="s">
        <v>31</v>
      </c>
      <c r="H1698" t="s">
        <v>84</v>
      </c>
      <c r="I1698" t="s">
        <v>85</v>
      </c>
      <c r="J1698" t="s">
        <v>34</v>
      </c>
      <c r="K1698" t="s">
        <v>35</v>
      </c>
      <c r="L1698" t="s">
        <v>218</v>
      </c>
      <c r="O1698" t="s">
        <v>239</v>
      </c>
      <c r="P1698">
        <v>6.6838800000000003</v>
      </c>
      <c r="Q1698">
        <v>4.8409599999999999</v>
      </c>
      <c r="R1698">
        <v>8.9552999999999994</v>
      </c>
      <c r="U1698">
        <v>51</v>
      </c>
      <c r="V1698">
        <v>790897</v>
      </c>
      <c r="X1698" t="s">
        <v>136</v>
      </c>
      <c r="Y1698" t="s">
        <v>38</v>
      </c>
      <c r="Z1698" t="s">
        <v>39</v>
      </c>
      <c r="AA1698">
        <v>20200000</v>
      </c>
      <c r="AD1698" t="s">
        <v>220</v>
      </c>
    </row>
    <row r="1699" spans="1:30">
      <c r="A1699">
        <f t="shared" si="78"/>
        <v>20200000</v>
      </c>
      <c r="B1699" t="str">
        <f t="shared" si="79"/>
        <v>Waltham Forest41001Persons10+ yrs</v>
      </c>
      <c r="C1699" t="str">
        <f t="shared" si="80"/>
        <v>Waltham ForestSuicide rate2020 - 22Persons10+ yrs</v>
      </c>
      <c r="D1699">
        <v>41001</v>
      </c>
      <c r="E1699" t="s">
        <v>217</v>
      </c>
      <c r="F1699" t="s">
        <v>30</v>
      </c>
      <c r="G1699" t="s">
        <v>31</v>
      </c>
      <c r="H1699" t="s">
        <v>114</v>
      </c>
      <c r="I1699" t="s">
        <v>115</v>
      </c>
      <c r="J1699" t="s">
        <v>34</v>
      </c>
      <c r="K1699" t="s">
        <v>35</v>
      </c>
      <c r="L1699" t="s">
        <v>218</v>
      </c>
      <c r="O1699" t="s">
        <v>239</v>
      </c>
      <c r="P1699">
        <v>6.4398799999999996</v>
      </c>
      <c r="Q1699">
        <v>4.7046000000000001</v>
      </c>
      <c r="R1699">
        <v>8.5786300000000004</v>
      </c>
      <c r="U1699">
        <v>51</v>
      </c>
      <c r="V1699">
        <v>723387</v>
      </c>
      <c r="X1699" t="s">
        <v>136</v>
      </c>
      <c r="Y1699" t="s">
        <v>38</v>
      </c>
      <c r="Z1699" t="s">
        <v>39</v>
      </c>
      <c r="AA1699">
        <v>20200000</v>
      </c>
      <c r="AD1699" t="s">
        <v>220</v>
      </c>
    </row>
    <row r="1700" spans="1:30">
      <c r="A1700">
        <f t="shared" si="78"/>
        <v>20200000</v>
      </c>
      <c r="B1700" t="str">
        <f t="shared" si="79"/>
        <v>Greenwich41001Persons10+ yrs</v>
      </c>
      <c r="C1700" t="str">
        <f t="shared" si="80"/>
        <v>GreenwichSuicide rate2020 - 22Persons10+ yrs</v>
      </c>
      <c r="D1700">
        <v>41001</v>
      </c>
      <c r="E1700" t="s">
        <v>217</v>
      </c>
      <c r="F1700" t="s">
        <v>30</v>
      </c>
      <c r="G1700" t="s">
        <v>31</v>
      </c>
      <c r="H1700" t="s">
        <v>80</v>
      </c>
      <c r="I1700" t="s">
        <v>81</v>
      </c>
      <c r="J1700" t="s">
        <v>34</v>
      </c>
      <c r="K1700" t="s">
        <v>35</v>
      </c>
      <c r="L1700" t="s">
        <v>218</v>
      </c>
      <c r="O1700" t="s">
        <v>239</v>
      </c>
      <c r="P1700">
        <v>6.3601299999999998</v>
      </c>
      <c r="Q1700">
        <v>4.5456300000000001</v>
      </c>
      <c r="R1700">
        <v>8.6271900000000006</v>
      </c>
      <c r="U1700">
        <v>45</v>
      </c>
      <c r="V1700">
        <v>754951</v>
      </c>
      <c r="X1700" t="s">
        <v>136</v>
      </c>
      <c r="Y1700" t="s">
        <v>38</v>
      </c>
      <c r="Z1700" t="s">
        <v>39</v>
      </c>
      <c r="AA1700">
        <v>20200000</v>
      </c>
      <c r="AD1700" t="s">
        <v>220</v>
      </c>
    </row>
    <row r="1701" spans="1:30">
      <c r="A1701">
        <f t="shared" si="78"/>
        <v>20200000</v>
      </c>
      <c r="B1701" t="str">
        <f t="shared" si="79"/>
        <v>Kingston41001Persons10+ yrs</v>
      </c>
      <c r="C1701" t="str">
        <f t="shared" si="80"/>
        <v>KingstonSuicide rate2020 - 22Persons10+ yrs</v>
      </c>
      <c r="D1701">
        <v>41001</v>
      </c>
      <c r="E1701" t="s">
        <v>217</v>
      </c>
      <c r="F1701" t="s">
        <v>30</v>
      </c>
      <c r="G1701" t="s">
        <v>31</v>
      </c>
      <c r="H1701" t="s">
        <v>82</v>
      </c>
      <c r="I1701" t="s">
        <v>83</v>
      </c>
      <c r="J1701" t="s">
        <v>34</v>
      </c>
      <c r="K1701" t="s">
        <v>35</v>
      </c>
      <c r="L1701" t="s">
        <v>218</v>
      </c>
      <c r="O1701" t="s">
        <v>239</v>
      </c>
      <c r="P1701">
        <v>6.0720599999999996</v>
      </c>
      <c r="Q1701">
        <v>3.93343</v>
      </c>
      <c r="R1701">
        <v>8.9412599999999998</v>
      </c>
      <c r="U1701">
        <v>26</v>
      </c>
      <c r="V1701">
        <v>445810</v>
      </c>
      <c r="X1701" t="s">
        <v>136</v>
      </c>
      <c r="Y1701" t="s">
        <v>38</v>
      </c>
      <c r="Z1701" t="s">
        <v>39</v>
      </c>
      <c r="AA1701">
        <v>20200000</v>
      </c>
      <c r="AD1701" t="s">
        <v>220</v>
      </c>
    </row>
    <row r="1702" spans="1:30">
      <c r="A1702">
        <f t="shared" si="78"/>
        <v>20200000</v>
      </c>
      <c r="B1702" t="str">
        <f t="shared" si="79"/>
        <v>Newham41001Persons10+ yrs</v>
      </c>
      <c r="C1702" t="str">
        <f t="shared" si="80"/>
        <v>NewhamSuicide rate2020 - 22Persons10+ yrs</v>
      </c>
      <c r="D1702">
        <v>41001</v>
      </c>
      <c r="E1702" t="s">
        <v>217</v>
      </c>
      <c r="F1702" t="s">
        <v>30</v>
      </c>
      <c r="G1702" t="s">
        <v>31</v>
      </c>
      <c r="H1702" t="s">
        <v>122</v>
      </c>
      <c r="I1702" t="s">
        <v>123</v>
      </c>
      <c r="J1702" t="s">
        <v>34</v>
      </c>
      <c r="K1702" t="s">
        <v>35</v>
      </c>
      <c r="L1702" t="s">
        <v>218</v>
      </c>
      <c r="O1702" t="s">
        <v>239</v>
      </c>
      <c r="P1702">
        <v>5.8522800000000004</v>
      </c>
      <c r="Q1702">
        <v>4.2963199999999997</v>
      </c>
      <c r="R1702">
        <v>7.7482199999999999</v>
      </c>
      <c r="U1702">
        <v>57</v>
      </c>
      <c r="V1702">
        <v>916439</v>
      </c>
      <c r="X1702" t="s">
        <v>136</v>
      </c>
      <c r="Y1702" t="s">
        <v>38</v>
      </c>
      <c r="Z1702" t="s">
        <v>39</v>
      </c>
      <c r="AA1702">
        <v>20200000</v>
      </c>
      <c r="AD1702" t="s">
        <v>220</v>
      </c>
    </row>
    <row r="1703" spans="1:30">
      <c r="A1703">
        <f t="shared" si="78"/>
        <v>20200000</v>
      </c>
      <c r="B1703" t="str">
        <f t="shared" si="79"/>
        <v>Bexley41001Persons10+ yrs</v>
      </c>
      <c r="C1703" t="str">
        <f t="shared" si="80"/>
        <v>BexleySuicide rate2020 - 22Persons10+ yrs</v>
      </c>
      <c r="D1703">
        <v>41001</v>
      </c>
      <c r="E1703" t="s">
        <v>217</v>
      </c>
      <c r="F1703" t="s">
        <v>30</v>
      </c>
      <c r="G1703" t="s">
        <v>31</v>
      </c>
      <c r="H1703" t="s">
        <v>97</v>
      </c>
      <c r="I1703" t="s">
        <v>98</v>
      </c>
      <c r="J1703" t="s">
        <v>34</v>
      </c>
      <c r="K1703" t="s">
        <v>35</v>
      </c>
      <c r="L1703" t="s">
        <v>218</v>
      </c>
      <c r="O1703" t="s">
        <v>239</v>
      </c>
      <c r="P1703">
        <v>5.7124800000000002</v>
      </c>
      <c r="Q1703">
        <v>4.0161899999999999</v>
      </c>
      <c r="R1703">
        <v>7.8814700000000002</v>
      </c>
      <c r="U1703">
        <v>37</v>
      </c>
      <c r="V1703">
        <v>647716</v>
      </c>
      <c r="X1703" t="s">
        <v>136</v>
      </c>
      <c r="Y1703" t="s">
        <v>38</v>
      </c>
      <c r="Z1703" t="s">
        <v>39</v>
      </c>
      <c r="AA1703">
        <v>20200000</v>
      </c>
      <c r="AD1703" t="s">
        <v>220</v>
      </c>
    </row>
    <row r="1704" spans="1:30">
      <c r="A1704">
        <f t="shared" si="78"/>
        <v>20200000</v>
      </c>
      <c r="B1704" t="str">
        <f t="shared" si="79"/>
        <v>Croydon41001Persons10+ yrs</v>
      </c>
      <c r="C1704" t="str">
        <f t="shared" si="80"/>
        <v>CroydonSuicide rate2020 - 22Persons10+ yrs</v>
      </c>
      <c r="D1704">
        <v>41001</v>
      </c>
      <c r="E1704" t="s">
        <v>217</v>
      </c>
      <c r="F1704" t="s">
        <v>30</v>
      </c>
      <c r="G1704" t="s">
        <v>31</v>
      </c>
      <c r="H1704" t="s">
        <v>110</v>
      </c>
      <c r="I1704" t="s">
        <v>111</v>
      </c>
      <c r="J1704" t="s">
        <v>34</v>
      </c>
      <c r="K1704" t="s">
        <v>35</v>
      </c>
      <c r="L1704" t="s">
        <v>218</v>
      </c>
      <c r="O1704" t="s">
        <v>239</v>
      </c>
      <c r="P1704">
        <v>5.3355399999999999</v>
      </c>
      <c r="Q1704">
        <v>4.0155700000000003</v>
      </c>
      <c r="R1704">
        <v>6.9467499999999998</v>
      </c>
      <c r="U1704">
        <v>56</v>
      </c>
      <c r="V1704">
        <v>1023785</v>
      </c>
      <c r="X1704" t="s">
        <v>136</v>
      </c>
      <c r="Y1704" t="s">
        <v>38</v>
      </c>
      <c r="Z1704" t="s">
        <v>39</v>
      </c>
      <c r="AA1704">
        <v>20200000</v>
      </c>
      <c r="AD1704" t="s">
        <v>220</v>
      </c>
    </row>
    <row r="1705" spans="1:30">
      <c r="A1705">
        <f t="shared" si="78"/>
        <v>20200000</v>
      </c>
      <c r="B1705" t="str">
        <f t="shared" si="79"/>
        <v>Haringey41001Persons10+ yrs</v>
      </c>
      <c r="C1705" t="str">
        <f t="shared" si="80"/>
        <v>HaringeySuicide rate2020 - 22Persons10+ yrs</v>
      </c>
      <c r="D1705">
        <v>41001</v>
      </c>
      <c r="E1705" t="s">
        <v>217</v>
      </c>
      <c r="F1705" t="s">
        <v>30</v>
      </c>
      <c r="G1705" t="s">
        <v>31</v>
      </c>
      <c r="H1705" t="s">
        <v>116</v>
      </c>
      <c r="I1705" t="s">
        <v>117</v>
      </c>
      <c r="J1705" t="s">
        <v>34</v>
      </c>
      <c r="K1705" t="s">
        <v>35</v>
      </c>
      <c r="L1705" t="s">
        <v>218</v>
      </c>
      <c r="O1705" t="s">
        <v>239</v>
      </c>
      <c r="P1705">
        <v>5.2334399999999999</v>
      </c>
      <c r="Q1705">
        <v>3.6724299999999999</v>
      </c>
      <c r="R1705">
        <v>7.2048100000000002</v>
      </c>
      <c r="U1705">
        <v>41</v>
      </c>
      <c r="V1705">
        <v>705275</v>
      </c>
      <c r="X1705" t="s">
        <v>136</v>
      </c>
      <c r="Y1705" t="s">
        <v>38</v>
      </c>
      <c r="Z1705" t="s">
        <v>39</v>
      </c>
      <c r="AA1705">
        <v>20200000</v>
      </c>
      <c r="AD1705" t="s">
        <v>220</v>
      </c>
    </row>
    <row r="1706" spans="1:30">
      <c r="A1706">
        <f t="shared" si="78"/>
        <v>20200000</v>
      </c>
      <c r="B1706" t="str">
        <f t="shared" si="79"/>
        <v>Bromley41001Persons10+ yrs</v>
      </c>
      <c r="C1706" t="str">
        <f t="shared" si="80"/>
        <v>BromleySuicide rate2020 - 22Persons10+ yrs</v>
      </c>
      <c r="D1706">
        <v>41001</v>
      </c>
      <c r="E1706" t="s">
        <v>217</v>
      </c>
      <c r="F1706" t="s">
        <v>30</v>
      </c>
      <c r="G1706" t="s">
        <v>31</v>
      </c>
      <c r="H1706" t="s">
        <v>78</v>
      </c>
      <c r="I1706" t="s">
        <v>79</v>
      </c>
      <c r="J1706" t="s">
        <v>34</v>
      </c>
      <c r="K1706" t="s">
        <v>35</v>
      </c>
      <c r="L1706" t="s">
        <v>218</v>
      </c>
      <c r="O1706" t="s">
        <v>239</v>
      </c>
      <c r="P1706">
        <v>5.2168299999999999</v>
      </c>
      <c r="Q1706">
        <v>3.7968899999999999</v>
      </c>
      <c r="R1706">
        <v>6.9909299999999996</v>
      </c>
      <c r="U1706">
        <v>45</v>
      </c>
      <c r="V1706">
        <v>870280</v>
      </c>
      <c r="X1706" t="s">
        <v>136</v>
      </c>
      <c r="Y1706" t="s">
        <v>38</v>
      </c>
      <c r="Z1706" t="s">
        <v>39</v>
      </c>
      <c r="AA1706">
        <v>20200000</v>
      </c>
      <c r="AD1706" t="s">
        <v>220</v>
      </c>
    </row>
    <row r="1707" spans="1:30">
      <c r="A1707">
        <f t="shared" si="78"/>
        <v>20200000</v>
      </c>
      <c r="B1707" t="str">
        <f t="shared" si="79"/>
        <v>Harrow41001Persons10+ yrs</v>
      </c>
      <c r="C1707" t="str">
        <f t="shared" si="80"/>
        <v>HarrowSuicide rate2020 - 22Persons10+ yrs</v>
      </c>
      <c r="D1707">
        <v>41001</v>
      </c>
      <c r="E1707" t="s">
        <v>217</v>
      </c>
      <c r="F1707" t="s">
        <v>30</v>
      </c>
      <c r="G1707" t="s">
        <v>31</v>
      </c>
      <c r="H1707" t="s">
        <v>64</v>
      </c>
      <c r="I1707" t="s">
        <v>65</v>
      </c>
      <c r="J1707" t="s">
        <v>34</v>
      </c>
      <c r="K1707" t="s">
        <v>35</v>
      </c>
      <c r="L1707" t="s">
        <v>218</v>
      </c>
      <c r="O1707" t="s">
        <v>239</v>
      </c>
      <c r="P1707">
        <v>5.1698199999999996</v>
      </c>
      <c r="Q1707">
        <v>3.5654599999999999</v>
      </c>
      <c r="R1707">
        <v>7.2434099999999999</v>
      </c>
      <c r="U1707">
        <v>34</v>
      </c>
      <c r="V1707">
        <v>687849</v>
      </c>
      <c r="X1707" t="s">
        <v>136</v>
      </c>
      <c r="Y1707" t="s">
        <v>38</v>
      </c>
      <c r="Z1707" t="s">
        <v>39</v>
      </c>
      <c r="AA1707">
        <v>20200000</v>
      </c>
      <c r="AD1707" t="s">
        <v>220</v>
      </c>
    </row>
    <row r="1708" spans="1:30">
      <c r="A1708">
        <f t="shared" si="78"/>
        <v>20200000</v>
      </c>
      <c r="B1708" t="str">
        <f t="shared" si="79"/>
        <v>Enfield41001Persons10+ yrs</v>
      </c>
      <c r="C1708" t="str">
        <f t="shared" si="80"/>
        <v>EnfieldSuicide rate2020 - 22Persons10+ yrs</v>
      </c>
      <c r="D1708">
        <v>41001</v>
      </c>
      <c r="E1708" t="s">
        <v>217</v>
      </c>
      <c r="F1708" t="s">
        <v>30</v>
      </c>
      <c r="G1708" t="s">
        <v>31</v>
      </c>
      <c r="H1708" t="s">
        <v>120</v>
      </c>
      <c r="I1708" t="s">
        <v>121</v>
      </c>
      <c r="J1708" t="s">
        <v>34</v>
      </c>
      <c r="K1708" t="s">
        <v>35</v>
      </c>
      <c r="L1708" t="s">
        <v>218</v>
      </c>
      <c r="O1708" t="s">
        <v>239</v>
      </c>
      <c r="P1708">
        <v>4.9094499999999996</v>
      </c>
      <c r="Q1708">
        <v>3.50671</v>
      </c>
      <c r="R1708">
        <v>6.6809399999999997</v>
      </c>
      <c r="U1708">
        <v>41</v>
      </c>
      <c r="V1708">
        <v>858085</v>
      </c>
      <c r="X1708" t="s">
        <v>136</v>
      </c>
      <c r="Y1708" t="s">
        <v>38</v>
      </c>
      <c r="Z1708" t="s">
        <v>39</v>
      </c>
      <c r="AA1708">
        <v>20200000</v>
      </c>
      <c r="AD1708" t="s">
        <v>220</v>
      </c>
    </row>
    <row r="1709" spans="1:30">
      <c r="A1709">
        <f t="shared" si="78"/>
        <v>20200000</v>
      </c>
      <c r="B1709" t="str">
        <f t="shared" si="79"/>
        <v>Brent41001Persons10+ yrs</v>
      </c>
      <c r="C1709" t="str">
        <f t="shared" si="80"/>
        <v>BrentSuicide rate2020 - 22Persons10+ yrs</v>
      </c>
      <c r="D1709">
        <v>41001</v>
      </c>
      <c r="E1709" t="s">
        <v>217</v>
      </c>
      <c r="F1709" t="s">
        <v>30</v>
      </c>
      <c r="G1709" t="s">
        <v>31</v>
      </c>
      <c r="H1709" t="s">
        <v>68</v>
      </c>
      <c r="I1709" t="s">
        <v>69</v>
      </c>
      <c r="J1709" t="s">
        <v>34</v>
      </c>
      <c r="K1709" t="s">
        <v>35</v>
      </c>
      <c r="L1709" t="s">
        <v>218</v>
      </c>
      <c r="O1709" t="s">
        <v>239</v>
      </c>
      <c r="P1709">
        <v>4.8354499999999998</v>
      </c>
      <c r="Q1709">
        <v>3.4910600000000001</v>
      </c>
      <c r="R1709">
        <v>6.5151599999999998</v>
      </c>
      <c r="U1709">
        <v>45</v>
      </c>
      <c r="V1709">
        <v>902613</v>
      </c>
      <c r="X1709" t="s">
        <v>136</v>
      </c>
      <c r="Y1709" t="s">
        <v>38</v>
      </c>
      <c r="Z1709" t="s">
        <v>39</v>
      </c>
      <c r="AA1709">
        <v>20200000</v>
      </c>
      <c r="AD1709" t="s">
        <v>220</v>
      </c>
    </row>
    <row r="1710" spans="1:30">
      <c r="A1710">
        <f t="shared" si="78"/>
        <v>20200000</v>
      </c>
      <c r="B1710" t="str">
        <f t="shared" si="79"/>
        <v>Lambeth41001Persons10+ yrs</v>
      </c>
      <c r="C1710" t="str">
        <f t="shared" si="80"/>
        <v>LambethSuicide rate2020 - 22Persons10+ yrs</v>
      </c>
      <c r="D1710">
        <v>41001</v>
      </c>
      <c r="E1710" t="s">
        <v>217</v>
      </c>
      <c r="F1710" t="s">
        <v>30</v>
      </c>
      <c r="G1710" t="s">
        <v>31</v>
      </c>
      <c r="H1710" t="s">
        <v>91</v>
      </c>
      <c r="I1710" t="s">
        <v>92</v>
      </c>
      <c r="J1710" t="s">
        <v>34</v>
      </c>
      <c r="K1710" t="s">
        <v>35</v>
      </c>
      <c r="L1710" t="s">
        <v>218</v>
      </c>
      <c r="O1710" t="s">
        <v>239</v>
      </c>
      <c r="P1710">
        <v>4.5411299999999999</v>
      </c>
      <c r="Q1710">
        <v>3.0555500000000002</v>
      </c>
      <c r="R1710">
        <v>6.42272</v>
      </c>
      <c r="U1710">
        <v>40</v>
      </c>
      <c r="V1710">
        <v>868848</v>
      </c>
      <c r="X1710" t="s">
        <v>136</v>
      </c>
      <c r="Y1710" t="s">
        <v>38</v>
      </c>
      <c r="Z1710" t="s">
        <v>39</v>
      </c>
      <c r="AA1710">
        <v>20200000</v>
      </c>
      <c r="AD1710" t="s">
        <v>220</v>
      </c>
    </row>
    <row r="1711" spans="1:30">
      <c r="A1711">
        <f t="shared" si="78"/>
        <v>20200000</v>
      </c>
      <c r="B1711" t="str">
        <f t="shared" si="79"/>
        <v>Barnet41001Persons10+ yrs</v>
      </c>
      <c r="C1711" t="str">
        <f t="shared" si="80"/>
        <v>BarnetSuicide rate2020 - 22Persons10+ yrs</v>
      </c>
      <c r="D1711">
        <v>41001</v>
      </c>
      <c r="E1711" t="s">
        <v>217</v>
      </c>
      <c r="F1711" t="s">
        <v>30</v>
      </c>
      <c r="G1711" t="s">
        <v>31</v>
      </c>
      <c r="H1711" t="s">
        <v>93</v>
      </c>
      <c r="I1711" t="s">
        <v>94</v>
      </c>
      <c r="J1711" t="s">
        <v>34</v>
      </c>
      <c r="K1711" t="s">
        <v>35</v>
      </c>
      <c r="L1711" t="s">
        <v>218</v>
      </c>
      <c r="O1711" t="s">
        <v>239</v>
      </c>
      <c r="P1711">
        <v>4.1558900000000003</v>
      </c>
      <c r="Q1711">
        <v>2.9907699999999999</v>
      </c>
      <c r="R1711">
        <v>5.6190899999999999</v>
      </c>
      <c r="U1711">
        <v>43</v>
      </c>
      <c r="V1711">
        <v>1020469</v>
      </c>
      <c r="X1711" t="s">
        <v>136</v>
      </c>
      <c r="Y1711" t="s">
        <v>38</v>
      </c>
      <c r="Z1711" t="s">
        <v>39</v>
      </c>
      <c r="AA1711">
        <v>20200000</v>
      </c>
      <c r="AD1711" t="s">
        <v>220</v>
      </c>
    </row>
    <row r="1712" spans="1:30">
      <c r="A1712">
        <f t="shared" si="78"/>
        <v>20150000</v>
      </c>
      <c r="B1712" t="str">
        <f t="shared" si="79"/>
        <v>Richmond91720Persons60-74 yrs</v>
      </c>
      <c r="C1712" t="str">
        <f t="shared" si="80"/>
        <v>RichmondCancer screening coverage: bowel cancer2015Persons60-74 yrs</v>
      </c>
      <c r="D1712">
        <v>91720</v>
      </c>
      <c r="E1712" t="s">
        <v>240</v>
      </c>
      <c r="F1712" t="s">
        <v>30</v>
      </c>
      <c r="G1712" t="s">
        <v>31</v>
      </c>
      <c r="H1712" t="s">
        <v>32</v>
      </c>
      <c r="I1712" t="s">
        <v>33</v>
      </c>
      <c r="J1712" t="s">
        <v>34</v>
      </c>
      <c r="K1712" t="s">
        <v>35</v>
      </c>
      <c r="L1712" t="s">
        <v>241</v>
      </c>
      <c r="O1712" t="s">
        <v>195</v>
      </c>
      <c r="P1712">
        <v>57.4</v>
      </c>
      <c r="Q1712">
        <v>56.801079999999999</v>
      </c>
      <c r="R1712">
        <v>57.996769999999998</v>
      </c>
      <c r="S1712">
        <v>56.541629999999998</v>
      </c>
      <c r="T1712">
        <v>58.253950000000003</v>
      </c>
      <c r="U1712">
        <v>15083</v>
      </c>
      <c r="V1712">
        <v>26277</v>
      </c>
      <c r="Y1712" t="s">
        <v>42</v>
      </c>
      <c r="Z1712" t="s">
        <v>39</v>
      </c>
      <c r="AA1712">
        <v>20150000</v>
      </c>
      <c r="AD1712" t="s">
        <v>40</v>
      </c>
    </row>
    <row r="1713" spans="1:30">
      <c r="A1713">
        <f t="shared" si="78"/>
        <v>20160000</v>
      </c>
      <c r="B1713" t="str">
        <f t="shared" si="79"/>
        <v>Richmond91720Persons60-74 yrs</v>
      </c>
      <c r="C1713" t="str">
        <f t="shared" si="80"/>
        <v>RichmondCancer screening coverage: bowel cancer2016Persons60-74 yrs</v>
      </c>
      <c r="D1713">
        <v>91720</v>
      </c>
      <c r="E1713" t="s">
        <v>240</v>
      </c>
      <c r="F1713" t="s">
        <v>30</v>
      </c>
      <c r="G1713" t="s">
        <v>31</v>
      </c>
      <c r="H1713" t="s">
        <v>32</v>
      </c>
      <c r="I1713" t="s">
        <v>33</v>
      </c>
      <c r="J1713" t="s">
        <v>34</v>
      </c>
      <c r="K1713" t="s">
        <v>35</v>
      </c>
      <c r="L1713" t="s">
        <v>241</v>
      </c>
      <c r="O1713" t="s">
        <v>196</v>
      </c>
      <c r="P1713">
        <v>57.52</v>
      </c>
      <c r="Q1713">
        <v>56.931620000000002</v>
      </c>
      <c r="R1713">
        <v>58.114699999999999</v>
      </c>
      <c r="S1713">
        <v>56.674889999999998</v>
      </c>
      <c r="T1713">
        <v>58.369160000000001</v>
      </c>
      <c r="U1713">
        <v>15428</v>
      </c>
      <c r="V1713">
        <v>26820</v>
      </c>
      <c r="Y1713" t="s">
        <v>49</v>
      </c>
      <c r="Z1713" t="s">
        <v>39</v>
      </c>
      <c r="AA1713">
        <v>20160000</v>
      </c>
      <c r="AD1713" t="s">
        <v>40</v>
      </c>
    </row>
    <row r="1714" spans="1:30">
      <c r="A1714">
        <f t="shared" si="78"/>
        <v>20170000</v>
      </c>
      <c r="B1714" t="str">
        <f t="shared" si="79"/>
        <v>Richmond91720Persons60-74 yrs</v>
      </c>
      <c r="C1714" t="str">
        <f t="shared" si="80"/>
        <v>RichmondCancer screening coverage: bowel cancer2017Persons60-74 yrs</v>
      </c>
      <c r="D1714">
        <v>91720</v>
      </c>
      <c r="E1714" t="s">
        <v>240</v>
      </c>
      <c r="F1714" t="s">
        <v>30</v>
      </c>
      <c r="G1714" t="s">
        <v>31</v>
      </c>
      <c r="H1714" t="s">
        <v>32</v>
      </c>
      <c r="I1714" t="s">
        <v>33</v>
      </c>
      <c r="J1714" t="s">
        <v>34</v>
      </c>
      <c r="K1714" t="s">
        <v>35</v>
      </c>
      <c r="L1714" t="s">
        <v>241</v>
      </c>
      <c r="O1714" t="s">
        <v>164</v>
      </c>
      <c r="P1714">
        <v>57.78</v>
      </c>
      <c r="Q1714">
        <v>57.194879999999998</v>
      </c>
      <c r="R1714">
        <v>58.36045</v>
      </c>
      <c r="S1714">
        <v>56.941929999999999</v>
      </c>
      <c r="T1714">
        <v>58.61112</v>
      </c>
      <c r="U1714">
        <v>15940</v>
      </c>
      <c r="V1714">
        <v>27588</v>
      </c>
      <c r="Y1714" t="s">
        <v>49</v>
      </c>
      <c r="Z1714" t="s">
        <v>39</v>
      </c>
      <c r="AA1714">
        <v>20170000</v>
      </c>
      <c r="AD1714" t="s">
        <v>40</v>
      </c>
    </row>
    <row r="1715" spans="1:30">
      <c r="A1715">
        <f t="shared" si="78"/>
        <v>20180000</v>
      </c>
      <c r="B1715" t="str">
        <f t="shared" si="79"/>
        <v>Richmond91720Persons60-74 yrs</v>
      </c>
      <c r="C1715" t="str">
        <f t="shared" si="80"/>
        <v>RichmondCancer screening coverage: bowel cancer2018Persons60-74 yrs</v>
      </c>
      <c r="D1715">
        <v>91720</v>
      </c>
      <c r="E1715" t="s">
        <v>240</v>
      </c>
      <c r="F1715" t="s">
        <v>30</v>
      </c>
      <c r="G1715" t="s">
        <v>31</v>
      </c>
      <c r="H1715" t="s">
        <v>32</v>
      </c>
      <c r="I1715" t="s">
        <v>33</v>
      </c>
      <c r="J1715" t="s">
        <v>34</v>
      </c>
      <c r="K1715" t="s">
        <v>35</v>
      </c>
      <c r="L1715" t="s">
        <v>241</v>
      </c>
      <c r="O1715" t="s">
        <v>165</v>
      </c>
      <c r="P1715">
        <v>58.05</v>
      </c>
      <c r="Q1715">
        <v>57.475119999999997</v>
      </c>
      <c r="R1715">
        <v>58.625039999999998</v>
      </c>
      <c r="S1715">
        <v>57.225540000000002</v>
      </c>
      <c r="T1715">
        <v>58.872329999999998</v>
      </c>
      <c r="U1715">
        <v>16425</v>
      </c>
      <c r="V1715">
        <v>28294</v>
      </c>
      <c r="Y1715" t="s">
        <v>49</v>
      </c>
      <c r="Z1715" t="s">
        <v>39</v>
      </c>
      <c r="AA1715">
        <v>20180000</v>
      </c>
      <c r="AD1715" t="s">
        <v>40</v>
      </c>
    </row>
    <row r="1716" spans="1:30">
      <c r="A1716">
        <f t="shared" si="78"/>
        <v>20190000</v>
      </c>
      <c r="B1716" t="str">
        <f t="shared" si="79"/>
        <v>Richmond91720Persons60-74 yrs</v>
      </c>
      <c r="C1716" t="str">
        <f t="shared" si="80"/>
        <v>RichmondCancer screening coverage: bowel cancer2019Persons60-74 yrs</v>
      </c>
      <c r="D1716">
        <v>91720</v>
      </c>
      <c r="E1716" t="s">
        <v>240</v>
      </c>
      <c r="F1716" t="s">
        <v>30</v>
      </c>
      <c r="G1716" t="s">
        <v>31</v>
      </c>
      <c r="H1716" t="s">
        <v>32</v>
      </c>
      <c r="I1716" t="s">
        <v>33</v>
      </c>
      <c r="J1716" t="s">
        <v>34</v>
      </c>
      <c r="K1716" t="s">
        <v>35</v>
      </c>
      <c r="L1716" t="s">
        <v>241</v>
      </c>
      <c r="O1716" t="s">
        <v>166</v>
      </c>
      <c r="P1716">
        <v>59.7</v>
      </c>
      <c r="Q1716">
        <v>59.132950000000001</v>
      </c>
      <c r="R1716">
        <v>60.263840000000002</v>
      </c>
      <c r="S1716">
        <v>58.887279999999997</v>
      </c>
      <c r="T1716">
        <v>60.506810000000002</v>
      </c>
      <c r="U1716">
        <v>17255</v>
      </c>
      <c r="V1716">
        <v>28903</v>
      </c>
      <c r="Y1716" t="s">
        <v>49</v>
      </c>
      <c r="Z1716" t="s">
        <v>39</v>
      </c>
      <c r="AA1716">
        <v>20190000</v>
      </c>
      <c r="AD1716" t="s">
        <v>40</v>
      </c>
    </row>
    <row r="1717" spans="1:30">
      <c r="A1717">
        <f t="shared" si="78"/>
        <v>20200000</v>
      </c>
      <c r="B1717" t="str">
        <f t="shared" si="79"/>
        <v>Richmond91720Persons60-74 yrs</v>
      </c>
      <c r="C1717" t="str">
        <f t="shared" si="80"/>
        <v>RichmondCancer screening coverage: bowel cancer2020Persons60-74 yrs</v>
      </c>
      <c r="D1717">
        <v>91720</v>
      </c>
      <c r="E1717" t="s">
        <v>240</v>
      </c>
      <c r="F1717" t="s">
        <v>30</v>
      </c>
      <c r="G1717" t="s">
        <v>31</v>
      </c>
      <c r="H1717" t="s">
        <v>32</v>
      </c>
      <c r="I1717" t="s">
        <v>33</v>
      </c>
      <c r="J1717" t="s">
        <v>34</v>
      </c>
      <c r="K1717" t="s">
        <v>35</v>
      </c>
      <c r="L1717" t="s">
        <v>241</v>
      </c>
      <c r="O1717" t="s">
        <v>167</v>
      </c>
      <c r="P1717">
        <v>63</v>
      </c>
      <c r="Q1717">
        <v>62.444580000000002</v>
      </c>
      <c r="R1717">
        <v>63.546810000000001</v>
      </c>
      <c r="S1717">
        <v>62.204659999999997</v>
      </c>
      <c r="T1717">
        <v>63.783169999999998</v>
      </c>
      <c r="U1717">
        <v>18571</v>
      </c>
      <c r="V1717">
        <v>29479</v>
      </c>
      <c r="Y1717" t="s">
        <v>49</v>
      </c>
      <c r="Z1717" t="s">
        <v>39</v>
      </c>
      <c r="AA1717">
        <v>20200000</v>
      </c>
      <c r="AD1717" t="s">
        <v>40</v>
      </c>
    </row>
    <row r="1718" spans="1:30">
      <c r="A1718">
        <f t="shared" si="78"/>
        <v>20210000</v>
      </c>
      <c r="B1718" t="str">
        <f t="shared" si="79"/>
        <v>Richmond91720Persons60-74 yrs</v>
      </c>
      <c r="C1718" t="str">
        <f t="shared" si="80"/>
        <v>RichmondCancer screening coverage: bowel cancer2021Persons60-74 yrs</v>
      </c>
      <c r="D1718">
        <v>91720</v>
      </c>
      <c r="E1718" t="s">
        <v>240</v>
      </c>
      <c r="F1718" t="s">
        <v>30</v>
      </c>
      <c r="G1718" t="s">
        <v>31</v>
      </c>
      <c r="H1718" t="s">
        <v>32</v>
      </c>
      <c r="I1718" t="s">
        <v>33</v>
      </c>
      <c r="J1718" t="s">
        <v>34</v>
      </c>
      <c r="K1718" t="s">
        <v>35</v>
      </c>
      <c r="L1718" t="s">
        <v>241</v>
      </c>
      <c r="O1718" t="s">
        <v>171</v>
      </c>
      <c r="P1718">
        <v>66.44</v>
      </c>
      <c r="Q1718">
        <v>65.901330000000002</v>
      </c>
      <c r="R1718">
        <v>66.969989999999996</v>
      </c>
      <c r="S1718">
        <v>65.668229999999994</v>
      </c>
      <c r="T1718">
        <v>67.198660000000004</v>
      </c>
      <c r="U1718">
        <v>19930</v>
      </c>
      <c r="V1718">
        <v>29998</v>
      </c>
      <c r="Y1718" t="s">
        <v>42</v>
      </c>
      <c r="Z1718" t="s">
        <v>39</v>
      </c>
      <c r="AA1718">
        <v>20210000</v>
      </c>
      <c r="AD1718" t="s">
        <v>40</v>
      </c>
    </row>
    <row r="1719" spans="1:30">
      <c r="A1719">
        <f t="shared" si="78"/>
        <v>20220000</v>
      </c>
      <c r="B1719" t="str">
        <f t="shared" si="79"/>
        <v>Richmond91720Persons60-74 yrs</v>
      </c>
      <c r="C1719" t="str">
        <f t="shared" si="80"/>
        <v>RichmondCancer screening coverage: bowel cancer2022Persons60-74 yrs</v>
      </c>
      <c r="D1719">
        <v>91720</v>
      </c>
      <c r="E1719" t="s">
        <v>240</v>
      </c>
      <c r="F1719" t="s">
        <v>30</v>
      </c>
      <c r="G1719" t="s">
        <v>31</v>
      </c>
      <c r="H1719" t="s">
        <v>32</v>
      </c>
      <c r="I1719" t="s">
        <v>33</v>
      </c>
      <c r="J1719" t="s">
        <v>34</v>
      </c>
      <c r="K1719" t="s">
        <v>35</v>
      </c>
      <c r="L1719" t="s">
        <v>241</v>
      </c>
      <c r="O1719" t="s">
        <v>174</v>
      </c>
      <c r="P1719">
        <v>68.08</v>
      </c>
      <c r="Q1719">
        <v>67.557649999999995</v>
      </c>
      <c r="R1719">
        <v>68.606859999999998</v>
      </c>
      <c r="S1719">
        <v>67.328550000000007</v>
      </c>
      <c r="T1719">
        <v>68.831140000000005</v>
      </c>
      <c r="U1719">
        <v>20648</v>
      </c>
      <c r="V1719">
        <v>30327</v>
      </c>
      <c r="Y1719" t="s">
        <v>49</v>
      </c>
      <c r="Z1719" t="s">
        <v>39</v>
      </c>
      <c r="AA1719">
        <v>20220000</v>
      </c>
      <c r="AD1719" t="s">
        <v>40</v>
      </c>
    </row>
    <row r="1720" spans="1:30">
      <c r="A1720">
        <f t="shared" si="78"/>
        <v>20150000</v>
      </c>
      <c r="B1720" t="str">
        <f t="shared" si="79"/>
        <v>England91720Persons60-74 yrs</v>
      </c>
      <c r="C1720" t="str">
        <f t="shared" si="80"/>
        <v>EnglandCancer screening coverage: bowel cancer2015Persons60-74 yrs</v>
      </c>
      <c r="D1720">
        <v>91720</v>
      </c>
      <c r="E1720" t="s">
        <v>240</v>
      </c>
      <c r="F1720" t="s">
        <v>30</v>
      </c>
      <c r="G1720" t="s">
        <v>31</v>
      </c>
      <c r="H1720" t="s">
        <v>30</v>
      </c>
      <c r="I1720" t="s">
        <v>31</v>
      </c>
      <c r="J1720" t="s">
        <v>31</v>
      </c>
      <c r="K1720" t="s">
        <v>35</v>
      </c>
      <c r="L1720" t="s">
        <v>241</v>
      </c>
      <c r="O1720" t="s">
        <v>195</v>
      </c>
      <c r="P1720">
        <v>57.26</v>
      </c>
      <c r="Q1720">
        <v>57.224580000000003</v>
      </c>
      <c r="R1720">
        <v>57.292079999999999</v>
      </c>
      <c r="S1720">
        <v>57.209989999999998</v>
      </c>
      <c r="T1720">
        <v>57.306660000000001</v>
      </c>
      <c r="U1720">
        <v>4726134</v>
      </c>
      <c r="V1720">
        <v>8254054</v>
      </c>
      <c r="W1720" t="s">
        <v>130</v>
      </c>
      <c r="Y1720" t="s">
        <v>42</v>
      </c>
      <c r="Z1720" t="s">
        <v>39</v>
      </c>
      <c r="AA1720">
        <v>20150000</v>
      </c>
      <c r="AD1720" t="s">
        <v>40</v>
      </c>
    </row>
    <row r="1721" spans="1:30">
      <c r="A1721">
        <f t="shared" si="78"/>
        <v>20160000</v>
      </c>
      <c r="B1721" t="str">
        <f t="shared" si="79"/>
        <v>England91720Persons60-74 yrs</v>
      </c>
      <c r="C1721" t="str">
        <f t="shared" si="80"/>
        <v>EnglandCancer screening coverage: bowel cancer2016Persons60-74 yrs</v>
      </c>
      <c r="D1721">
        <v>91720</v>
      </c>
      <c r="E1721" t="s">
        <v>240</v>
      </c>
      <c r="F1721" t="s">
        <v>30</v>
      </c>
      <c r="G1721" t="s">
        <v>31</v>
      </c>
      <c r="H1721" t="s">
        <v>30</v>
      </c>
      <c r="I1721" t="s">
        <v>31</v>
      </c>
      <c r="J1721" t="s">
        <v>31</v>
      </c>
      <c r="K1721" t="s">
        <v>35</v>
      </c>
      <c r="L1721" t="s">
        <v>241</v>
      </c>
      <c r="O1721" t="s">
        <v>196</v>
      </c>
      <c r="P1721">
        <v>58.41</v>
      </c>
      <c r="Q1721">
        <v>58.374200000000002</v>
      </c>
      <c r="R1721">
        <v>58.44088</v>
      </c>
      <c r="S1721">
        <v>58.359789999999997</v>
      </c>
      <c r="T1721">
        <v>58.455280000000002</v>
      </c>
      <c r="U1721">
        <v>4904123</v>
      </c>
      <c r="V1721">
        <v>8396386</v>
      </c>
      <c r="W1721" t="s">
        <v>130</v>
      </c>
      <c r="Y1721" t="s">
        <v>42</v>
      </c>
      <c r="Z1721" t="s">
        <v>39</v>
      </c>
      <c r="AA1721">
        <v>20160000</v>
      </c>
      <c r="AD1721" t="s">
        <v>40</v>
      </c>
    </row>
    <row r="1722" spans="1:30">
      <c r="A1722">
        <f t="shared" si="78"/>
        <v>20170000</v>
      </c>
      <c r="B1722" t="str">
        <f t="shared" si="79"/>
        <v>England91720Persons60-74 yrs</v>
      </c>
      <c r="C1722" t="str">
        <f t="shared" si="80"/>
        <v>EnglandCancer screening coverage: bowel cancer2017Persons60-74 yrs</v>
      </c>
      <c r="D1722">
        <v>91720</v>
      </c>
      <c r="E1722" t="s">
        <v>240</v>
      </c>
      <c r="F1722" t="s">
        <v>30</v>
      </c>
      <c r="G1722" t="s">
        <v>31</v>
      </c>
      <c r="H1722" t="s">
        <v>30</v>
      </c>
      <c r="I1722" t="s">
        <v>31</v>
      </c>
      <c r="J1722" t="s">
        <v>31</v>
      </c>
      <c r="K1722" t="s">
        <v>35</v>
      </c>
      <c r="L1722" t="s">
        <v>241</v>
      </c>
      <c r="O1722" t="s">
        <v>164</v>
      </c>
      <c r="P1722">
        <v>59.15</v>
      </c>
      <c r="Q1722">
        <v>59.121119999999998</v>
      </c>
      <c r="R1722">
        <v>59.186999999999998</v>
      </c>
      <c r="S1722">
        <v>59.106879999999997</v>
      </c>
      <c r="T1722">
        <v>59.201230000000002</v>
      </c>
      <c r="U1722">
        <v>5060429</v>
      </c>
      <c r="V1722">
        <v>8554660</v>
      </c>
      <c r="W1722" t="s">
        <v>130</v>
      </c>
      <c r="Y1722" t="s">
        <v>42</v>
      </c>
      <c r="Z1722" t="s">
        <v>39</v>
      </c>
      <c r="AA1722">
        <v>20170000</v>
      </c>
      <c r="AD1722" t="s">
        <v>40</v>
      </c>
    </row>
    <row r="1723" spans="1:30">
      <c r="A1723">
        <f t="shared" si="78"/>
        <v>20180000</v>
      </c>
      <c r="B1723" t="str">
        <f t="shared" si="79"/>
        <v>England91720Persons60-74 yrs</v>
      </c>
      <c r="C1723" t="str">
        <f t="shared" si="80"/>
        <v>EnglandCancer screening coverage: bowel cancer2018Persons60-74 yrs</v>
      </c>
      <c r="D1723">
        <v>91720</v>
      </c>
      <c r="E1723" t="s">
        <v>240</v>
      </c>
      <c r="F1723" t="s">
        <v>30</v>
      </c>
      <c r="G1723" t="s">
        <v>31</v>
      </c>
      <c r="H1723" t="s">
        <v>30</v>
      </c>
      <c r="I1723" t="s">
        <v>31</v>
      </c>
      <c r="J1723" t="s">
        <v>31</v>
      </c>
      <c r="K1723" t="s">
        <v>35</v>
      </c>
      <c r="L1723" t="s">
        <v>241</v>
      </c>
      <c r="O1723" t="s">
        <v>165</v>
      </c>
      <c r="P1723">
        <v>59.54</v>
      </c>
      <c r="Q1723">
        <v>59.511809999999997</v>
      </c>
      <c r="R1723">
        <v>59.576680000000003</v>
      </c>
      <c r="S1723">
        <v>59.497790000000002</v>
      </c>
      <c r="T1723">
        <v>59.590690000000002</v>
      </c>
      <c r="U1723">
        <v>5238069</v>
      </c>
      <c r="V1723">
        <v>8796935</v>
      </c>
      <c r="W1723" t="s">
        <v>130</v>
      </c>
      <c r="Y1723" t="s">
        <v>42</v>
      </c>
      <c r="Z1723" t="s">
        <v>39</v>
      </c>
      <c r="AA1723">
        <v>20180000</v>
      </c>
      <c r="AD1723" t="s">
        <v>40</v>
      </c>
    </row>
    <row r="1724" spans="1:30">
      <c r="A1724">
        <f t="shared" si="78"/>
        <v>20190000</v>
      </c>
      <c r="B1724" t="str">
        <f t="shared" si="79"/>
        <v>England91720Persons60-74 yrs</v>
      </c>
      <c r="C1724" t="str">
        <f t="shared" si="80"/>
        <v>EnglandCancer screening coverage: bowel cancer2019Persons60-74 yrs</v>
      </c>
      <c r="D1724">
        <v>91720</v>
      </c>
      <c r="E1724" t="s">
        <v>240</v>
      </c>
      <c r="F1724" t="s">
        <v>30</v>
      </c>
      <c r="G1724" t="s">
        <v>31</v>
      </c>
      <c r="H1724" t="s">
        <v>30</v>
      </c>
      <c r="I1724" t="s">
        <v>31</v>
      </c>
      <c r="J1724" t="s">
        <v>31</v>
      </c>
      <c r="K1724" t="s">
        <v>35</v>
      </c>
      <c r="L1724" t="s">
        <v>241</v>
      </c>
      <c r="O1724" t="s">
        <v>166</v>
      </c>
      <c r="P1724">
        <v>60.51</v>
      </c>
      <c r="Q1724">
        <v>60.473790000000001</v>
      </c>
      <c r="R1724">
        <v>60.537889999999997</v>
      </c>
      <c r="S1724">
        <v>60.45993</v>
      </c>
      <c r="T1724">
        <v>60.551740000000002</v>
      </c>
      <c r="U1724">
        <v>5406607</v>
      </c>
      <c r="V1724">
        <v>8935677</v>
      </c>
      <c r="W1724" t="s">
        <v>130</v>
      </c>
      <c r="Y1724" t="s">
        <v>42</v>
      </c>
      <c r="Z1724" t="s">
        <v>39</v>
      </c>
      <c r="AA1724">
        <v>20190000</v>
      </c>
      <c r="AD1724" t="s">
        <v>40</v>
      </c>
    </row>
    <row r="1725" spans="1:30">
      <c r="A1725">
        <f t="shared" si="78"/>
        <v>20200000</v>
      </c>
      <c r="B1725" t="str">
        <f t="shared" si="79"/>
        <v>England91720Persons60-74 yrs</v>
      </c>
      <c r="C1725" t="str">
        <f t="shared" si="80"/>
        <v>EnglandCancer screening coverage: bowel cancer2020Persons60-74 yrs</v>
      </c>
      <c r="D1725">
        <v>91720</v>
      </c>
      <c r="E1725" t="s">
        <v>240</v>
      </c>
      <c r="F1725" t="s">
        <v>30</v>
      </c>
      <c r="G1725" t="s">
        <v>31</v>
      </c>
      <c r="H1725" t="s">
        <v>30</v>
      </c>
      <c r="I1725" t="s">
        <v>31</v>
      </c>
      <c r="J1725" t="s">
        <v>31</v>
      </c>
      <c r="K1725" t="s">
        <v>35</v>
      </c>
      <c r="L1725" t="s">
        <v>241</v>
      </c>
      <c r="O1725" t="s">
        <v>167</v>
      </c>
      <c r="P1725">
        <v>64.27</v>
      </c>
      <c r="Q1725">
        <v>64.243160000000003</v>
      </c>
      <c r="R1725">
        <v>64.305589999999995</v>
      </c>
      <c r="S1725">
        <v>64.229669999999999</v>
      </c>
      <c r="T1725">
        <v>64.319069999999996</v>
      </c>
      <c r="U1725">
        <v>5819797</v>
      </c>
      <c r="V1725">
        <v>9054614</v>
      </c>
      <c r="W1725" t="s">
        <v>130</v>
      </c>
      <c r="Y1725" t="s">
        <v>42</v>
      </c>
      <c r="Z1725" t="s">
        <v>39</v>
      </c>
      <c r="AA1725">
        <v>20200000</v>
      </c>
      <c r="AD1725" t="s">
        <v>40</v>
      </c>
    </row>
    <row r="1726" spans="1:30">
      <c r="A1726">
        <f t="shared" si="78"/>
        <v>20210000</v>
      </c>
      <c r="B1726" t="str">
        <f t="shared" si="79"/>
        <v>England91720Persons60-74 yrs</v>
      </c>
      <c r="C1726" t="str">
        <f t="shared" si="80"/>
        <v>EnglandCancer screening coverage: bowel cancer2021Persons60-74 yrs</v>
      </c>
      <c r="D1726">
        <v>91720</v>
      </c>
      <c r="E1726" t="s">
        <v>240</v>
      </c>
      <c r="F1726" t="s">
        <v>30</v>
      </c>
      <c r="G1726" t="s">
        <v>31</v>
      </c>
      <c r="H1726" t="s">
        <v>30</v>
      </c>
      <c r="I1726" t="s">
        <v>31</v>
      </c>
      <c r="J1726" t="s">
        <v>31</v>
      </c>
      <c r="K1726" t="s">
        <v>35</v>
      </c>
      <c r="L1726" t="s">
        <v>241</v>
      </c>
      <c r="O1726" t="s">
        <v>171</v>
      </c>
      <c r="P1726">
        <v>66.12</v>
      </c>
      <c r="Q1726">
        <v>66.086920000000006</v>
      </c>
      <c r="R1726">
        <v>66.147989999999993</v>
      </c>
      <c r="S1726">
        <v>66.073710000000005</v>
      </c>
      <c r="T1726">
        <v>66.161180000000002</v>
      </c>
      <c r="U1726">
        <v>6101466</v>
      </c>
      <c r="V1726">
        <v>9228222</v>
      </c>
      <c r="W1726" t="s">
        <v>130</v>
      </c>
      <c r="Y1726" t="s">
        <v>42</v>
      </c>
      <c r="Z1726" t="s">
        <v>39</v>
      </c>
      <c r="AA1726">
        <v>20210000</v>
      </c>
      <c r="AD1726" t="s">
        <v>40</v>
      </c>
    </row>
    <row r="1727" spans="1:30">
      <c r="A1727">
        <f t="shared" si="78"/>
        <v>20220000</v>
      </c>
      <c r="B1727" t="str">
        <f t="shared" si="79"/>
        <v>England91720Persons60-74 yrs</v>
      </c>
      <c r="C1727" t="str">
        <f t="shared" si="80"/>
        <v>EnglandCancer screening coverage: bowel cancer2022Persons60-74 yrs</v>
      </c>
      <c r="D1727">
        <v>91720</v>
      </c>
      <c r="E1727" t="s">
        <v>240</v>
      </c>
      <c r="F1727" t="s">
        <v>30</v>
      </c>
      <c r="G1727" t="s">
        <v>31</v>
      </c>
      <c r="H1727" t="s">
        <v>30</v>
      </c>
      <c r="I1727" t="s">
        <v>31</v>
      </c>
      <c r="J1727" t="s">
        <v>31</v>
      </c>
      <c r="K1727" t="s">
        <v>35</v>
      </c>
      <c r="L1727" t="s">
        <v>241</v>
      </c>
      <c r="O1727" t="s">
        <v>174</v>
      </c>
      <c r="P1727">
        <v>70.319999999999993</v>
      </c>
      <c r="Q1727">
        <v>70.286609999999996</v>
      </c>
      <c r="R1727">
        <v>70.345730000000003</v>
      </c>
      <c r="S1727">
        <v>70.273820000000001</v>
      </c>
      <c r="T1727">
        <v>70.358490000000003</v>
      </c>
      <c r="U1727">
        <v>6452369</v>
      </c>
      <c r="V1727">
        <v>9176223</v>
      </c>
      <c r="W1727" t="s">
        <v>130</v>
      </c>
      <c r="Y1727" t="s">
        <v>42</v>
      </c>
      <c r="Z1727" t="s">
        <v>39</v>
      </c>
      <c r="AA1727">
        <v>20220000</v>
      </c>
      <c r="AD1727" t="s">
        <v>40</v>
      </c>
    </row>
    <row r="1728" spans="1:30">
      <c r="A1728">
        <f t="shared" si="78"/>
        <v>20230000</v>
      </c>
      <c r="B1728" t="str">
        <f t="shared" si="79"/>
        <v>England91720Persons60-74 yrs</v>
      </c>
      <c r="C1728" t="str">
        <f t="shared" si="80"/>
        <v>EnglandCancer screening coverage: bowel cancer2023Persons60-74 yrs</v>
      </c>
      <c r="D1728">
        <v>91720</v>
      </c>
      <c r="E1728" t="s">
        <v>240</v>
      </c>
      <c r="F1728" t="s">
        <v>30</v>
      </c>
      <c r="G1728" t="s">
        <v>31</v>
      </c>
      <c r="H1728" t="s">
        <v>30</v>
      </c>
      <c r="I1728" t="s">
        <v>31</v>
      </c>
      <c r="J1728" t="s">
        <v>31</v>
      </c>
      <c r="K1728" t="s">
        <v>35</v>
      </c>
      <c r="L1728" t="s">
        <v>241</v>
      </c>
      <c r="O1728" t="s">
        <v>175</v>
      </c>
      <c r="P1728">
        <v>71.989999999999995</v>
      </c>
      <c r="Q1728">
        <v>71.962010000000006</v>
      </c>
      <c r="R1728">
        <v>72.019810000000007</v>
      </c>
      <c r="S1728">
        <v>71.945329999999998</v>
      </c>
      <c r="T1728">
        <v>72.036460000000005</v>
      </c>
      <c r="U1728">
        <v>6675948</v>
      </c>
      <c r="V1728">
        <v>9273320</v>
      </c>
      <c r="W1728" t="s">
        <v>130</v>
      </c>
      <c r="X1728" t="s">
        <v>131</v>
      </c>
      <c r="Y1728" t="s">
        <v>42</v>
      </c>
      <c r="Z1728" t="s">
        <v>39</v>
      </c>
      <c r="AA1728">
        <v>20230000</v>
      </c>
      <c r="AD1728" t="s">
        <v>40</v>
      </c>
    </row>
    <row r="1729" spans="1:30">
      <c r="A1729">
        <f t="shared" ref="A1729:A1792" si="81">AA1729</f>
        <v>20150000</v>
      </c>
      <c r="B1729" t="str">
        <f t="shared" si="79"/>
        <v>London91720Persons60-74 yrs</v>
      </c>
      <c r="C1729" t="str">
        <f t="shared" si="80"/>
        <v>LondonCancer screening coverage: bowel cancer2015Persons60-74 yrs</v>
      </c>
      <c r="D1729">
        <v>91720</v>
      </c>
      <c r="E1729" t="s">
        <v>240</v>
      </c>
      <c r="F1729" t="s">
        <v>30</v>
      </c>
      <c r="G1729" t="s">
        <v>31</v>
      </c>
      <c r="H1729" t="s">
        <v>56</v>
      </c>
      <c r="I1729" t="s">
        <v>57</v>
      </c>
      <c r="J1729" t="s">
        <v>58</v>
      </c>
      <c r="K1729" t="s">
        <v>35</v>
      </c>
      <c r="L1729" t="s">
        <v>241</v>
      </c>
      <c r="O1729" t="s">
        <v>195</v>
      </c>
      <c r="P1729">
        <v>47.5</v>
      </c>
      <c r="Q1729">
        <v>47.392890000000001</v>
      </c>
      <c r="R1729">
        <v>47.599139999999998</v>
      </c>
      <c r="S1729">
        <v>47.348329999999997</v>
      </c>
      <c r="T1729">
        <v>47.643720000000002</v>
      </c>
      <c r="U1729">
        <v>427806</v>
      </c>
      <c r="V1729">
        <v>900720</v>
      </c>
      <c r="W1729" t="s">
        <v>130</v>
      </c>
      <c r="Y1729" t="s">
        <v>49</v>
      </c>
      <c r="Z1729" t="s">
        <v>39</v>
      </c>
      <c r="AA1729">
        <v>20150000</v>
      </c>
      <c r="AD1729" t="s">
        <v>40</v>
      </c>
    </row>
    <row r="1730" spans="1:30">
      <c r="A1730">
        <f t="shared" si="81"/>
        <v>20160000</v>
      </c>
      <c r="B1730" t="str">
        <f t="shared" ref="B1730:B1793" si="82">CONCATENATE(I1730,D1730,K1730,L1730)</f>
        <v>London91720Persons60-74 yrs</v>
      </c>
      <c r="C1730" t="str">
        <f t="shared" ref="C1730:C1793" si="83">CONCATENATE(I1730,E1730,O1730,K1730,M1730,L1730)</f>
        <v>LondonCancer screening coverage: bowel cancer2016Persons60-74 yrs</v>
      </c>
      <c r="D1730">
        <v>91720</v>
      </c>
      <c r="E1730" t="s">
        <v>240</v>
      </c>
      <c r="F1730" t="s">
        <v>30</v>
      </c>
      <c r="G1730" t="s">
        <v>31</v>
      </c>
      <c r="H1730" t="s">
        <v>56</v>
      </c>
      <c r="I1730" t="s">
        <v>57</v>
      </c>
      <c r="J1730" t="s">
        <v>58</v>
      </c>
      <c r="K1730" t="s">
        <v>35</v>
      </c>
      <c r="L1730" t="s">
        <v>241</v>
      </c>
      <c r="O1730" t="s">
        <v>196</v>
      </c>
      <c r="P1730">
        <v>48.82</v>
      </c>
      <c r="Q1730">
        <v>48.715409999999999</v>
      </c>
      <c r="R1730">
        <v>48.919409999999999</v>
      </c>
      <c r="S1730">
        <v>48.671329999999998</v>
      </c>
      <c r="T1730">
        <v>48.963500000000003</v>
      </c>
      <c r="U1730">
        <v>450364</v>
      </c>
      <c r="V1730">
        <v>922548</v>
      </c>
      <c r="W1730" t="s">
        <v>130</v>
      </c>
      <c r="Y1730" t="s">
        <v>49</v>
      </c>
      <c r="Z1730" t="s">
        <v>39</v>
      </c>
      <c r="AA1730">
        <v>20160000</v>
      </c>
      <c r="AD1730" t="s">
        <v>40</v>
      </c>
    </row>
    <row r="1731" spans="1:30">
      <c r="A1731">
        <f t="shared" si="81"/>
        <v>20170000</v>
      </c>
      <c r="B1731" t="str">
        <f t="shared" si="82"/>
        <v>London91720Persons60-74 yrs</v>
      </c>
      <c r="C1731" t="str">
        <f t="shared" si="83"/>
        <v>LondonCancer screening coverage: bowel cancer2017Persons60-74 yrs</v>
      </c>
      <c r="D1731">
        <v>91720</v>
      </c>
      <c r="E1731" t="s">
        <v>240</v>
      </c>
      <c r="F1731" t="s">
        <v>30</v>
      </c>
      <c r="G1731" t="s">
        <v>31</v>
      </c>
      <c r="H1731" t="s">
        <v>56</v>
      </c>
      <c r="I1731" t="s">
        <v>57</v>
      </c>
      <c r="J1731" t="s">
        <v>58</v>
      </c>
      <c r="K1731" t="s">
        <v>35</v>
      </c>
      <c r="L1731" t="s">
        <v>241</v>
      </c>
      <c r="O1731" t="s">
        <v>164</v>
      </c>
      <c r="P1731">
        <v>49.5</v>
      </c>
      <c r="Q1731">
        <v>49.39667</v>
      </c>
      <c r="R1731">
        <v>49.597679999999997</v>
      </c>
      <c r="S1731">
        <v>49.353230000000003</v>
      </c>
      <c r="T1731">
        <v>49.641120000000001</v>
      </c>
      <c r="U1731">
        <v>470531</v>
      </c>
      <c r="V1731">
        <v>950622</v>
      </c>
      <c r="W1731" t="s">
        <v>130</v>
      </c>
      <c r="Y1731" t="s">
        <v>49</v>
      </c>
      <c r="Z1731" t="s">
        <v>39</v>
      </c>
      <c r="AA1731">
        <v>20170000</v>
      </c>
      <c r="AD1731" t="s">
        <v>40</v>
      </c>
    </row>
    <row r="1732" spans="1:30">
      <c r="A1732">
        <f t="shared" si="81"/>
        <v>20180000</v>
      </c>
      <c r="B1732" t="str">
        <f t="shared" si="82"/>
        <v>London91720Persons60-74 yrs</v>
      </c>
      <c r="C1732" t="str">
        <f t="shared" si="83"/>
        <v>LondonCancer screening coverage: bowel cancer2018Persons60-74 yrs</v>
      </c>
      <c r="D1732">
        <v>91720</v>
      </c>
      <c r="E1732" t="s">
        <v>240</v>
      </c>
      <c r="F1732" t="s">
        <v>30</v>
      </c>
      <c r="G1732" t="s">
        <v>31</v>
      </c>
      <c r="H1732" t="s">
        <v>56</v>
      </c>
      <c r="I1732" t="s">
        <v>57</v>
      </c>
      <c r="J1732" t="s">
        <v>58</v>
      </c>
      <c r="K1732" t="s">
        <v>35</v>
      </c>
      <c r="L1732" t="s">
        <v>241</v>
      </c>
      <c r="O1732" t="s">
        <v>165</v>
      </c>
      <c r="P1732">
        <v>50.11</v>
      </c>
      <c r="Q1732">
        <v>50.009979999999999</v>
      </c>
      <c r="R1732">
        <v>50.208129999999997</v>
      </c>
      <c r="S1732">
        <v>49.96716</v>
      </c>
      <c r="T1732">
        <v>50.250950000000003</v>
      </c>
      <c r="U1732">
        <v>490265</v>
      </c>
      <c r="V1732">
        <v>978396</v>
      </c>
      <c r="W1732" t="s">
        <v>130</v>
      </c>
      <c r="Y1732" t="s">
        <v>49</v>
      </c>
      <c r="Z1732" t="s">
        <v>39</v>
      </c>
      <c r="AA1732">
        <v>20180000</v>
      </c>
      <c r="AD1732" t="s">
        <v>40</v>
      </c>
    </row>
    <row r="1733" spans="1:30">
      <c r="A1733">
        <f t="shared" si="81"/>
        <v>20190000</v>
      </c>
      <c r="B1733" t="str">
        <f t="shared" si="82"/>
        <v>London91720Persons60-74 yrs</v>
      </c>
      <c r="C1733" t="str">
        <f t="shared" si="83"/>
        <v>LondonCancer screening coverage: bowel cancer2019Persons60-74 yrs</v>
      </c>
      <c r="D1733">
        <v>91720</v>
      </c>
      <c r="E1733" t="s">
        <v>240</v>
      </c>
      <c r="F1733" t="s">
        <v>30</v>
      </c>
      <c r="G1733" t="s">
        <v>31</v>
      </c>
      <c r="H1733" t="s">
        <v>56</v>
      </c>
      <c r="I1733" t="s">
        <v>57</v>
      </c>
      <c r="J1733" t="s">
        <v>58</v>
      </c>
      <c r="K1733" t="s">
        <v>35</v>
      </c>
      <c r="L1733" t="s">
        <v>241</v>
      </c>
      <c r="O1733" t="s">
        <v>166</v>
      </c>
      <c r="P1733">
        <v>51.29</v>
      </c>
      <c r="Q1733">
        <v>51.190309999999997</v>
      </c>
      <c r="R1733">
        <v>51.385260000000002</v>
      </c>
      <c r="S1733">
        <v>51.148180000000004</v>
      </c>
      <c r="T1733">
        <v>51.427379999999999</v>
      </c>
      <c r="U1733">
        <v>518080</v>
      </c>
      <c r="V1733">
        <v>1010143</v>
      </c>
      <c r="W1733" t="s">
        <v>130</v>
      </c>
      <c r="Y1733" t="s">
        <v>49</v>
      </c>
      <c r="Z1733" t="s">
        <v>39</v>
      </c>
      <c r="AA1733">
        <v>20190000</v>
      </c>
      <c r="AD1733" t="s">
        <v>40</v>
      </c>
    </row>
    <row r="1734" spans="1:30">
      <c r="A1734">
        <f t="shared" si="81"/>
        <v>20200000</v>
      </c>
      <c r="B1734" t="str">
        <f t="shared" si="82"/>
        <v>London91720Persons60-74 yrs</v>
      </c>
      <c r="C1734" t="str">
        <f t="shared" si="83"/>
        <v>LondonCancer screening coverage: bowel cancer2020Persons60-74 yrs</v>
      </c>
      <c r="D1734">
        <v>91720</v>
      </c>
      <c r="E1734" t="s">
        <v>240</v>
      </c>
      <c r="F1734" t="s">
        <v>30</v>
      </c>
      <c r="G1734" t="s">
        <v>31</v>
      </c>
      <c r="H1734" t="s">
        <v>56</v>
      </c>
      <c r="I1734" t="s">
        <v>57</v>
      </c>
      <c r="J1734" t="s">
        <v>58</v>
      </c>
      <c r="K1734" t="s">
        <v>35</v>
      </c>
      <c r="L1734" t="s">
        <v>241</v>
      </c>
      <c r="O1734" t="s">
        <v>167</v>
      </c>
      <c r="P1734">
        <v>55.99</v>
      </c>
      <c r="Q1734">
        <v>55.895769999999999</v>
      </c>
      <c r="R1734">
        <v>56.086150000000004</v>
      </c>
      <c r="S1734">
        <v>55.854610000000001</v>
      </c>
      <c r="T1734">
        <v>56.127270000000003</v>
      </c>
      <c r="U1734">
        <v>584893</v>
      </c>
      <c r="V1734">
        <v>1044620</v>
      </c>
      <c r="W1734" t="s">
        <v>130</v>
      </c>
      <c r="Y1734" t="s">
        <v>49</v>
      </c>
      <c r="Z1734" t="s">
        <v>39</v>
      </c>
      <c r="AA1734">
        <v>20200000</v>
      </c>
      <c r="AD1734" t="s">
        <v>40</v>
      </c>
    </row>
    <row r="1735" spans="1:30">
      <c r="A1735">
        <f t="shared" si="81"/>
        <v>20210000</v>
      </c>
      <c r="B1735" t="str">
        <f t="shared" si="82"/>
        <v>London91720Persons60-74 yrs</v>
      </c>
      <c r="C1735" t="str">
        <f t="shared" si="83"/>
        <v>LondonCancer screening coverage: bowel cancer2021Persons60-74 yrs</v>
      </c>
      <c r="D1735">
        <v>91720</v>
      </c>
      <c r="E1735" t="s">
        <v>240</v>
      </c>
      <c r="F1735" t="s">
        <v>30</v>
      </c>
      <c r="G1735" t="s">
        <v>31</v>
      </c>
      <c r="H1735" t="s">
        <v>56</v>
      </c>
      <c r="I1735" t="s">
        <v>57</v>
      </c>
      <c r="J1735" t="s">
        <v>58</v>
      </c>
      <c r="K1735" t="s">
        <v>35</v>
      </c>
      <c r="L1735" t="s">
        <v>241</v>
      </c>
      <c r="O1735" t="s">
        <v>171</v>
      </c>
      <c r="P1735">
        <v>59.85</v>
      </c>
      <c r="Q1735">
        <v>59.757460000000002</v>
      </c>
      <c r="R1735">
        <v>59.942549999999997</v>
      </c>
      <c r="S1735">
        <v>59.71743</v>
      </c>
      <c r="T1735">
        <v>59.982509999999998</v>
      </c>
      <c r="U1735">
        <v>645044</v>
      </c>
      <c r="V1735">
        <v>1077767</v>
      </c>
      <c r="W1735" t="s">
        <v>130</v>
      </c>
      <c r="Y1735" t="s">
        <v>49</v>
      </c>
      <c r="Z1735" t="s">
        <v>39</v>
      </c>
      <c r="AA1735">
        <v>20210000</v>
      </c>
      <c r="AD1735" t="s">
        <v>40</v>
      </c>
    </row>
    <row r="1736" spans="1:30">
      <c r="A1736">
        <f t="shared" si="81"/>
        <v>20220000</v>
      </c>
      <c r="B1736" t="str">
        <f t="shared" si="82"/>
        <v>London91720Persons60-74 yrs</v>
      </c>
      <c r="C1736" t="str">
        <f t="shared" si="83"/>
        <v>LondonCancer screening coverage: bowel cancer2022Persons60-74 yrs</v>
      </c>
      <c r="D1736">
        <v>91720</v>
      </c>
      <c r="E1736" t="s">
        <v>240</v>
      </c>
      <c r="F1736" t="s">
        <v>30</v>
      </c>
      <c r="G1736" t="s">
        <v>31</v>
      </c>
      <c r="H1736" t="s">
        <v>56</v>
      </c>
      <c r="I1736" t="s">
        <v>57</v>
      </c>
      <c r="J1736" t="s">
        <v>58</v>
      </c>
      <c r="K1736" t="s">
        <v>35</v>
      </c>
      <c r="L1736" t="s">
        <v>241</v>
      </c>
      <c r="O1736" t="s">
        <v>174</v>
      </c>
      <c r="P1736">
        <v>62.07</v>
      </c>
      <c r="Q1736">
        <v>61.976210000000002</v>
      </c>
      <c r="R1736">
        <v>62.156959999999998</v>
      </c>
      <c r="S1736">
        <v>61.937100000000001</v>
      </c>
      <c r="T1736">
        <v>62.195979999999999</v>
      </c>
      <c r="U1736">
        <v>687229</v>
      </c>
      <c r="V1736">
        <v>1107244</v>
      </c>
      <c r="W1736" t="s">
        <v>130</v>
      </c>
      <c r="Y1736" t="s">
        <v>49</v>
      </c>
      <c r="Z1736" t="s">
        <v>39</v>
      </c>
      <c r="AA1736">
        <v>20220000</v>
      </c>
      <c r="AD1736" t="s">
        <v>40</v>
      </c>
    </row>
    <row r="1737" spans="1:30">
      <c r="A1737">
        <f t="shared" si="81"/>
        <v>20230000</v>
      </c>
      <c r="B1737" t="str">
        <f t="shared" si="82"/>
        <v>London91720Persons60-74 yrs</v>
      </c>
      <c r="C1737" t="str">
        <f t="shared" si="83"/>
        <v>LondonCancer screening coverage: bowel cancer2023Persons60-74 yrs</v>
      </c>
      <c r="D1737">
        <v>91720</v>
      </c>
      <c r="E1737" t="s">
        <v>240</v>
      </c>
      <c r="F1737" t="s">
        <v>30</v>
      </c>
      <c r="G1737" t="s">
        <v>31</v>
      </c>
      <c r="H1737" t="s">
        <v>56</v>
      </c>
      <c r="I1737" t="s">
        <v>57</v>
      </c>
      <c r="J1737" t="s">
        <v>58</v>
      </c>
      <c r="K1737" t="s">
        <v>35</v>
      </c>
      <c r="L1737" t="s">
        <v>241</v>
      </c>
      <c r="O1737" t="s">
        <v>175</v>
      </c>
      <c r="P1737">
        <v>63.48</v>
      </c>
      <c r="Q1737">
        <v>63.390500000000003</v>
      </c>
      <c r="R1737">
        <v>63.567140000000002</v>
      </c>
      <c r="S1737">
        <v>63.339509999999997</v>
      </c>
      <c r="T1737">
        <v>63.618009999999998</v>
      </c>
      <c r="U1737">
        <v>724763</v>
      </c>
      <c r="V1737">
        <v>1141739</v>
      </c>
      <c r="W1737" t="s">
        <v>130</v>
      </c>
      <c r="X1737" t="s">
        <v>131</v>
      </c>
      <c r="Y1737" t="s">
        <v>49</v>
      </c>
      <c r="Z1737" t="s">
        <v>39</v>
      </c>
      <c r="AA1737">
        <v>20230000</v>
      </c>
      <c r="AD1737" t="s">
        <v>40</v>
      </c>
    </row>
    <row r="1738" spans="1:30">
      <c r="A1738">
        <f t="shared" si="81"/>
        <v>20230000</v>
      </c>
      <c r="B1738" t="str">
        <f t="shared" si="82"/>
        <v>Bromley91720Persons60-74 yrs</v>
      </c>
      <c r="C1738" t="str">
        <f t="shared" si="83"/>
        <v>BromleyCancer screening coverage: bowel cancer2023Persons60-74 yrs</v>
      </c>
      <c r="D1738">
        <v>91720</v>
      </c>
      <c r="E1738" t="s">
        <v>240</v>
      </c>
      <c r="F1738" t="s">
        <v>30</v>
      </c>
      <c r="G1738" t="s">
        <v>31</v>
      </c>
      <c r="H1738" t="s">
        <v>78</v>
      </c>
      <c r="I1738" t="s">
        <v>79</v>
      </c>
      <c r="J1738" t="s">
        <v>34</v>
      </c>
      <c r="K1738" t="s">
        <v>35</v>
      </c>
      <c r="L1738" t="s">
        <v>241</v>
      </c>
      <c r="O1738">
        <v>2023</v>
      </c>
      <c r="P1738">
        <v>73.947670000000002</v>
      </c>
      <c r="Q1738">
        <v>73.563429999999997</v>
      </c>
      <c r="R1738">
        <v>74.328270000000003</v>
      </c>
      <c r="S1738">
        <v>73.340230000000005</v>
      </c>
      <c r="T1738">
        <v>74.546080000000003</v>
      </c>
      <c r="U1738">
        <v>37419</v>
      </c>
      <c r="V1738">
        <v>50602</v>
      </c>
      <c r="X1738" t="s">
        <v>131</v>
      </c>
      <c r="Y1738" t="s">
        <v>38</v>
      </c>
      <c r="Z1738" t="s">
        <v>39</v>
      </c>
      <c r="AA1738">
        <v>20230000</v>
      </c>
      <c r="AD1738" t="s">
        <v>40</v>
      </c>
    </row>
    <row r="1739" spans="1:30">
      <c r="A1739">
        <f t="shared" si="81"/>
        <v>20230000</v>
      </c>
      <c r="B1739" t="str">
        <f t="shared" si="82"/>
        <v>Bexley91720Persons60-74 yrs</v>
      </c>
      <c r="C1739" t="str">
        <f t="shared" si="83"/>
        <v>BexleyCancer screening coverage: bowel cancer2023Persons60-74 yrs</v>
      </c>
      <c r="D1739">
        <v>91720</v>
      </c>
      <c r="E1739" t="s">
        <v>240</v>
      </c>
      <c r="F1739" t="s">
        <v>30</v>
      </c>
      <c r="G1739" t="s">
        <v>31</v>
      </c>
      <c r="H1739" t="s">
        <v>97</v>
      </c>
      <c r="I1739" t="s">
        <v>98</v>
      </c>
      <c r="J1739" t="s">
        <v>34</v>
      </c>
      <c r="K1739" t="s">
        <v>35</v>
      </c>
      <c r="L1739" t="s">
        <v>241</v>
      </c>
      <c r="O1739">
        <v>2023</v>
      </c>
      <c r="P1739">
        <v>70.982330000000005</v>
      </c>
      <c r="Q1739">
        <v>70.514510000000001</v>
      </c>
      <c r="R1739">
        <v>71.445729999999998</v>
      </c>
      <c r="S1739">
        <v>70.242769999999993</v>
      </c>
      <c r="T1739">
        <v>71.710909999999998</v>
      </c>
      <c r="U1739">
        <v>25905</v>
      </c>
      <c r="V1739">
        <v>36495</v>
      </c>
      <c r="X1739" t="s">
        <v>131</v>
      </c>
      <c r="Y1739" t="s">
        <v>49</v>
      </c>
      <c r="Z1739" t="s">
        <v>39</v>
      </c>
      <c r="AA1739">
        <v>20230000</v>
      </c>
      <c r="AD1739" t="s">
        <v>40</v>
      </c>
    </row>
    <row r="1740" spans="1:30">
      <c r="A1740">
        <f t="shared" si="81"/>
        <v>20230000</v>
      </c>
      <c r="B1740" t="str">
        <f t="shared" si="82"/>
        <v>Sutton91720Persons60-74 yrs</v>
      </c>
      <c r="C1740" t="str">
        <f t="shared" si="83"/>
        <v>SuttonCancer screening coverage: bowel cancer2023Persons60-74 yrs</v>
      </c>
      <c r="D1740">
        <v>91720</v>
      </c>
      <c r="E1740" t="s">
        <v>240</v>
      </c>
      <c r="F1740" t="s">
        <v>30</v>
      </c>
      <c r="G1740" t="s">
        <v>31</v>
      </c>
      <c r="H1740" t="s">
        <v>89</v>
      </c>
      <c r="I1740" t="s">
        <v>90</v>
      </c>
      <c r="J1740" t="s">
        <v>34</v>
      </c>
      <c r="K1740" t="s">
        <v>35</v>
      </c>
      <c r="L1740" t="s">
        <v>241</v>
      </c>
      <c r="O1740">
        <v>2023</v>
      </c>
      <c r="P1740">
        <v>70.797669999999997</v>
      </c>
      <c r="Q1740">
        <v>70.274540000000002</v>
      </c>
      <c r="R1740">
        <v>71.315349999999995</v>
      </c>
      <c r="S1740">
        <v>69.97045</v>
      </c>
      <c r="T1740">
        <v>71.611339999999998</v>
      </c>
      <c r="U1740">
        <v>20760</v>
      </c>
      <c r="V1740">
        <v>29323</v>
      </c>
      <c r="X1740" t="s">
        <v>131</v>
      </c>
      <c r="Y1740" t="s">
        <v>49</v>
      </c>
      <c r="Z1740" t="s">
        <v>39</v>
      </c>
      <c r="AA1740">
        <v>20230000</v>
      </c>
      <c r="AD1740" t="s">
        <v>40</v>
      </c>
    </row>
    <row r="1741" spans="1:30">
      <c r="A1741">
        <f t="shared" si="81"/>
        <v>20230000</v>
      </c>
      <c r="B1741" t="str">
        <f t="shared" si="82"/>
        <v>Havering91720Persons60-74 yrs</v>
      </c>
      <c r="C1741" t="str">
        <f t="shared" si="83"/>
        <v>HaveringCancer screening coverage: bowel cancer2023Persons60-74 yrs</v>
      </c>
      <c r="D1741">
        <v>91720</v>
      </c>
      <c r="E1741" t="s">
        <v>240</v>
      </c>
      <c r="F1741" t="s">
        <v>30</v>
      </c>
      <c r="G1741" t="s">
        <v>31</v>
      </c>
      <c r="H1741" t="s">
        <v>118</v>
      </c>
      <c r="I1741" t="s">
        <v>119</v>
      </c>
      <c r="J1741" t="s">
        <v>34</v>
      </c>
      <c r="K1741" t="s">
        <v>35</v>
      </c>
      <c r="L1741" t="s">
        <v>241</v>
      </c>
      <c r="O1741">
        <v>2023</v>
      </c>
      <c r="P1741">
        <v>70.730130000000003</v>
      </c>
      <c r="Q1741">
        <v>70.282759999999996</v>
      </c>
      <c r="R1741">
        <v>71.173519999999996</v>
      </c>
      <c r="S1741">
        <v>70.023009999999999</v>
      </c>
      <c r="T1741">
        <v>71.427369999999996</v>
      </c>
      <c r="U1741">
        <v>28355</v>
      </c>
      <c r="V1741">
        <v>40089</v>
      </c>
      <c r="X1741" t="s">
        <v>131</v>
      </c>
      <c r="Y1741" t="s">
        <v>49</v>
      </c>
      <c r="Z1741" t="s">
        <v>39</v>
      </c>
      <c r="AA1741">
        <v>20230000</v>
      </c>
      <c r="AD1741" t="s">
        <v>40</v>
      </c>
    </row>
    <row r="1742" spans="1:30">
      <c r="A1742">
        <f t="shared" si="81"/>
        <v>20230000</v>
      </c>
      <c r="B1742" t="str">
        <f t="shared" si="82"/>
        <v>Richmond91720Persons60-74 yrs</v>
      </c>
      <c r="C1742" t="str">
        <f t="shared" si="83"/>
        <v>RichmondCancer screening coverage: bowel cancer2023Persons60-74 yrs</v>
      </c>
      <c r="D1742">
        <v>91720</v>
      </c>
      <c r="E1742" t="s">
        <v>240</v>
      </c>
      <c r="F1742" t="s">
        <v>30</v>
      </c>
      <c r="G1742" t="s">
        <v>31</v>
      </c>
      <c r="H1742" t="s">
        <v>32</v>
      </c>
      <c r="I1742" t="s">
        <v>33</v>
      </c>
      <c r="J1742" t="s">
        <v>34</v>
      </c>
      <c r="K1742" t="s">
        <v>35</v>
      </c>
      <c r="L1742" t="s">
        <v>241</v>
      </c>
      <c r="O1742">
        <v>2023</v>
      </c>
      <c r="P1742">
        <v>70.143289999999993</v>
      </c>
      <c r="Q1742">
        <v>69.629530000000003</v>
      </c>
      <c r="R1742">
        <v>70.652019999999993</v>
      </c>
      <c r="S1742">
        <v>69.331040000000002</v>
      </c>
      <c r="T1742">
        <v>70.943049999999999</v>
      </c>
      <c r="U1742">
        <v>21588</v>
      </c>
      <c r="V1742">
        <v>30777</v>
      </c>
      <c r="X1742" t="s">
        <v>131</v>
      </c>
      <c r="Y1742" t="s">
        <v>49</v>
      </c>
      <c r="Z1742" t="s">
        <v>39</v>
      </c>
      <c r="AA1742">
        <v>20230000</v>
      </c>
      <c r="AD1742" t="s">
        <v>40</v>
      </c>
    </row>
    <row r="1743" spans="1:30">
      <c r="A1743">
        <f t="shared" si="81"/>
        <v>20230000</v>
      </c>
      <c r="B1743" t="str">
        <f t="shared" si="82"/>
        <v>Kingston91720Persons60-74 yrs</v>
      </c>
      <c r="C1743" t="str">
        <f t="shared" si="83"/>
        <v>KingstonCancer screening coverage: bowel cancer2023Persons60-74 yrs</v>
      </c>
      <c r="D1743">
        <v>91720</v>
      </c>
      <c r="E1743" t="s">
        <v>240</v>
      </c>
      <c r="F1743" t="s">
        <v>30</v>
      </c>
      <c r="G1743" t="s">
        <v>31</v>
      </c>
      <c r="H1743" t="s">
        <v>82</v>
      </c>
      <c r="I1743" t="s">
        <v>83</v>
      </c>
      <c r="J1743" t="s">
        <v>34</v>
      </c>
      <c r="K1743" t="s">
        <v>35</v>
      </c>
      <c r="L1743" t="s">
        <v>241</v>
      </c>
      <c r="O1743">
        <v>2023</v>
      </c>
      <c r="P1743">
        <v>69.981939999999994</v>
      </c>
      <c r="Q1743">
        <v>69.396569999999997</v>
      </c>
      <c r="R1743">
        <v>70.560860000000005</v>
      </c>
      <c r="S1743">
        <v>69.056160000000006</v>
      </c>
      <c r="T1743">
        <v>70.8917</v>
      </c>
      <c r="U1743">
        <v>16662</v>
      </c>
      <c r="V1743">
        <v>23809</v>
      </c>
      <c r="X1743" t="s">
        <v>131</v>
      </c>
      <c r="Y1743" t="s">
        <v>49</v>
      </c>
      <c r="Z1743" t="s">
        <v>39</v>
      </c>
      <c r="AA1743">
        <v>20230000</v>
      </c>
      <c r="AD1743" t="s">
        <v>40</v>
      </c>
    </row>
    <row r="1744" spans="1:30">
      <c r="A1744">
        <f t="shared" si="81"/>
        <v>20230000</v>
      </c>
      <c r="B1744" t="str">
        <f t="shared" si="82"/>
        <v>Merton91720Persons60-74 yrs</v>
      </c>
      <c r="C1744" t="str">
        <f t="shared" si="83"/>
        <v>MertonCancer screening coverage: bowel cancer2023Persons60-74 yrs</v>
      </c>
      <c r="D1744">
        <v>91720</v>
      </c>
      <c r="E1744" t="s">
        <v>240</v>
      </c>
      <c r="F1744" t="s">
        <v>30</v>
      </c>
      <c r="G1744" t="s">
        <v>31</v>
      </c>
      <c r="H1744" t="s">
        <v>108</v>
      </c>
      <c r="I1744" t="s">
        <v>109</v>
      </c>
      <c r="J1744" t="s">
        <v>34</v>
      </c>
      <c r="K1744" t="s">
        <v>35</v>
      </c>
      <c r="L1744" t="s">
        <v>241</v>
      </c>
      <c r="O1744">
        <v>2023</v>
      </c>
      <c r="P1744">
        <v>65.945279999999997</v>
      </c>
      <c r="Q1744">
        <v>65.401430000000005</v>
      </c>
      <c r="R1744">
        <v>66.484970000000004</v>
      </c>
      <c r="S1744">
        <v>65.085970000000003</v>
      </c>
      <c r="T1744">
        <v>66.794229999999999</v>
      </c>
      <c r="U1744">
        <v>19380</v>
      </c>
      <c r="V1744">
        <v>29388</v>
      </c>
      <c r="X1744" t="s">
        <v>131</v>
      </c>
      <c r="Y1744" t="s">
        <v>49</v>
      </c>
      <c r="Z1744" t="s">
        <v>39</v>
      </c>
      <c r="AA1744">
        <v>20230000</v>
      </c>
      <c r="AD1744" t="s">
        <v>40</v>
      </c>
    </row>
    <row r="1745" spans="1:30">
      <c r="A1745">
        <f t="shared" si="81"/>
        <v>20230000</v>
      </c>
      <c r="B1745" t="str">
        <f t="shared" si="82"/>
        <v>Croydon91720Persons60-74 yrs</v>
      </c>
      <c r="C1745" t="str">
        <f t="shared" si="83"/>
        <v>CroydonCancer screening coverage: bowel cancer2023Persons60-74 yrs</v>
      </c>
      <c r="D1745">
        <v>91720</v>
      </c>
      <c r="E1745" t="s">
        <v>240</v>
      </c>
      <c r="F1745" t="s">
        <v>30</v>
      </c>
      <c r="G1745" t="s">
        <v>31</v>
      </c>
      <c r="H1745" t="s">
        <v>110</v>
      </c>
      <c r="I1745" t="s">
        <v>111</v>
      </c>
      <c r="J1745" t="s">
        <v>34</v>
      </c>
      <c r="K1745" t="s">
        <v>35</v>
      </c>
      <c r="L1745" t="s">
        <v>241</v>
      </c>
      <c r="O1745">
        <v>2023</v>
      </c>
      <c r="P1745">
        <v>65.558250000000001</v>
      </c>
      <c r="Q1745">
        <v>65.164249999999996</v>
      </c>
      <c r="R1745">
        <v>65.950109999999995</v>
      </c>
      <c r="S1745">
        <v>64.936099999999996</v>
      </c>
      <c r="T1745">
        <v>66.1751</v>
      </c>
      <c r="U1745">
        <v>36828</v>
      </c>
      <c r="V1745">
        <v>56176</v>
      </c>
      <c r="X1745" t="s">
        <v>131</v>
      </c>
      <c r="Y1745" t="s">
        <v>49</v>
      </c>
      <c r="Z1745" t="s">
        <v>39</v>
      </c>
      <c r="AA1745">
        <v>20230000</v>
      </c>
      <c r="AD1745" t="s">
        <v>40</v>
      </c>
    </row>
    <row r="1746" spans="1:30">
      <c r="A1746">
        <f t="shared" si="81"/>
        <v>20230000</v>
      </c>
      <c r="B1746" t="str">
        <f t="shared" si="82"/>
        <v>Enfield91720Persons60-74 yrs</v>
      </c>
      <c r="C1746" t="str">
        <f t="shared" si="83"/>
        <v>EnfieldCancer screening coverage: bowel cancer2023Persons60-74 yrs</v>
      </c>
      <c r="D1746">
        <v>91720</v>
      </c>
      <c r="E1746" t="s">
        <v>240</v>
      </c>
      <c r="F1746" t="s">
        <v>30</v>
      </c>
      <c r="G1746" t="s">
        <v>31</v>
      </c>
      <c r="H1746" t="s">
        <v>120</v>
      </c>
      <c r="I1746" t="s">
        <v>121</v>
      </c>
      <c r="J1746" t="s">
        <v>34</v>
      </c>
      <c r="K1746" t="s">
        <v>35</v>
      </c>
      <c r="L1746" t="s">
        <v>241</v>
      </c>
      <c r="O1746">
        <v>2023</v>
      </c>
      <c r="P1746">
        <v>65.365350000000007</v>
      </c>
      <c r="Q1746">
        <v>64.931709999999995</v>
      </c>
      <c r="R1746">
        <v>65.796449999999993</v>
      </c>
      <c r="S1746">
        <v>64.680530000000005</v>
      </c>
      <c r="T1746">
        <v>66.043869999999998</v>
      </c>
      <c r="U1746">
        <v>30406</v>
      </c>
      <c r="V1746">
        <v>46517</v>
      </c>
      <c r="X1746" t="s">
        <v>131</v>
      </c>
      <c r="Y1746" t="s">
        <v>49</v>
      </c>
      <c r="Z1746" t="s">
        <v>39</v>
      </c>
      <c r="AA1746">
        <v>20230000</v>
      </c>
      <c r="AD1746" t="s">
        <v>40</v>
      </c>
    </row>
    <row r="1747" spans="1:30">
      <c r="A1747">
        <f t="shared" si="81"/>
        <v>20230000</v>
      </c>
      <c r="B1747" t="str">
        <f t="shared" si="82"/>
        <v>Barnet91720Persons60-74 yrs</v>
      </c>
      <c r="C1747" t="str">
        <f t="shared" si="83"/>
        <v>BarnetCancer screening coverage: bowel cancer2023Persons60-74 yrs</v>
      </c>
      <c r="D1747">
        <v>91720</v>
      </c>
      <c r="E1747" t="s">
        <v>240</v>
      </c>
      <c r="F1747" t="s">
        <v>30</v>
      </c>
      <c r="G1747" t="s">
        <v>31</v>
      </c>
      <c r="H1747" t="s">
        <v>93</v>
      </c>
      <c r="I1747" t="s">
        <v>94</v>
      </c>
      <c r="J1747" t="s">
        <v>34</v>
      </c>
      <c r="K1747" t="s">
        <v>35</v>
      </c>
      <c r="L1747" t="s">
        <v>241</v>
      </c>
      <c r="O1747">
        <v>2023</v>
      </c>
      <c r="P1747">
        <v>65.179879999999997</v>
      </c>
      <c r="Q1747">
        <v>64.780919999999995</v>
      </c>
      <c r="R1747">
        <v>65.576729999999998</v>
      </c>
      <c r="S1747">
        <v>64.54992</v>
      </c>
      <c r="T1747">
        <v>65.804590000000005</v>
      </c>
      <c r="U1747">
        <v>35890</v>
      </c>
      <c r="V1747">
        <v>55063</v>
      </c>
      <c r="X1747" t="s">
        <v>131</v>
      </c>
      <c r="Y1747" t="s">
        <v>49</v>
      </c>
      <c r="Z1747" t="s">
        <v>39</v>
      </c>
      <c r="AA1747">
        <v>20230000</v>
      </c>
      <c r="AD1747" t="s">
        <v>40</v>
      </c>
    </row>
    <row r="1748" spans="1:30">
      <c r="A1748">
        <f t="shared" si="81"/>
        <v>20230000</v>
      </c>
      <c r="B1748" t="str">
        <f t="shared" si="82"/>
        <v>Harrow91720Persons60-74 yrs</v>
      </c>
      <c r="C1748" t="str">
        <f t="shared" si="83"/>
        <v>HarrowCancer screening coverage: bowel cancer2023Persons60-74 yrs</v>
      </c>
      <c r="D1748">
        <v>91720</v>
      </c>
      <c r="E1748" t="s">
        <v>240</v>
      </c>
      <c r="F1748" t="s">
        <v>30</v>
      </c>
      <c r="G1748" t="s">
        <v>31</v>
      </c>
      <c r="H1748" t="s">
        <v>64</v>
      </c>
      <c r="I1748" t="s">
        <v>65</v>
      </c>
      <c r="J1748" t="s">
        <v>34</v>
      </c>
      <c r="K1748" t="s">
        <v>35</v>
      </c>
      <c r="L1748" t="s">
        <v>241</v>
      </c>
      <c r="O1748">
        <v>2023</v>
      </c>
      <c r="P1748">
        <v>64.988590000000002</v>
      </c>
      <c r="Q1748">
        <v>64.516319999999993</v>
      </c>
      <c r="R1748">
        <v>65.457930000000005</v>
      </c>
      <c r="S1748">
        <v>64.242699999999999</v>
      </c>
      <c r="T1748">
        <v>65.727209999999999</v>
      </c>
      <c r="U1748">
        <v>25625</v>
      </c>
      <c r="V1748">
        <v>39430</v>
      </c>
      <c r="X1748" t="s">
        <v>131</v>
      </c>
      <c r="Y1748" t="s">
        <v>49</v>
      </c>
      <c r="Z1748" t="s">
        <v>39</v>
      </c>
      <c r="AA1748">
        <v>20230000</v>
      </c>
      <c r="AD1748" t="s">
        <v>40</v>
      </c>
    </row>
    <row r="1749" spans="1:30">
      <c r="A1749">
        <f t="shared" si="81"/>
        <v>20230000</v>
      </c>
      <c r="B1749" t="str">
        <f t="shared" si="82"/>
        <v>Hillingdon91720Persons60-74 yrs</v>
      </c>
      <c r="C1749" t="str">
        <f t="shared" si="83"/>
        <v>HillingdonCancer screening coverage: bowel cancer2023Persons60-74 yrs</v>
      </c>
      <c r="D1749">
        <v>91720</v>
      </c>
      <c r="E1749" t="s">
        <v>240</v>
      </c>
      <c r="F1749" t="s">
        <v>30</v>
      </c>
      <c r="G1749" t="s">
        <v>31</v>
      </c>
      <c r="H1749" t="s">
        <v>86</v>
      </c>
      <c r="I1749" t="s">
        <v>87</v>
      </c>
      <c r="J1749" t="s">
        <v>34</v>
      </c>
      <c r="K1749" t="s">
        <v>35</v>
      </c>
      <c r="L1749" t="s">
        <v>241</v>
      </c>
      <c r="O1749">
        <v>2023</v>
      </c>
      <c r="P1749">
        <v>64.785129999999995</v>
      </c>
      <c r="Q1749">
        <v>64.323790000000002</v>
      </c>
      <c r="R1749">
        <v>65.243719999999996</v>
      </c>
      <c r="S1749">
        <v>64.056550000000001</v>
      </c>
      <c r="T1749">
        <v>65.506889999999999</v>
      </c>
      <c r="U1749">
        <v>26834</v>
      </c>
      <c r="V1749">
        <v>41420</v>
      </c>
      <c r="X1749" t="s">
        <v>131</v>
      </c>
      <c r="Y1749" t="s">
        <v>49</v>
      </c>
      <c r="Z1749" t="s">
        <v>39</v>
      </c>
      <c r="AA1749">
        <v>20230000</v>
      </c>
      <c r="AD1749" t="s">
        <v>40</v>
      </c>
    </row>
    <row r="1750" spans="1:30">
      <c r="A1750">
        <f t="shared" si="81"/>
        <v>20230000</v>
      </c>
      <c r="B1750" t="str">
        <f t="shared" si="82"/>
        <v>Greenwich91720Persons60-74 yrs</v>
      </c>
      <c r="C1750" t="str">
        <f t="shared" si="83"/>
        <v>GreenwichCancer screening coverage: bowel cancer2023Persons60-74 yrs</v>
      </c>
      <c r="D1750">
        <v>91720</v>
      </c>
      <c r="E1750" t="s">
        <v>240</v>
      </c>
      <c r="F1750" t="s">
        <v>30</v>
      </c>
      <c r="G1750" t="s">
        <v>31</v>
      </c>
      <c r="H1750" t="s">
        <v>80</v>
      </c>
      <c r="I1750" t="s">
        <v>81</v>
      </c>
      <c r="J1750" t="s">
        <v>34</v>
      </c>
      <c r="K1750" t="s">
        <v>35</v>
      </c>
      <c r="L1750" t="s">
        <v>241</v>
      </c>
      <c r="O1750">
        <v>2023</v>
      </c>
      <c r="P1750">
        <v>64.68289</v>
      </c>
      <c r="Q1750">
        <v>64.173410000000004</v>
      </c>
      <c r="R1750">
        <v>65.189049999999995</v>
      </c>
      <c r="S1750">
        <v>63.878169999999997</v>
      </c>
      <c r="T1750">
        <v>65.479370000000003</v>
      </c>
      <c r="U1750">
        <v>22009</v>
      </c>
      <c r="V1750">
        <v>34026</v>
      </c>
      <c r="X1750" t="s">
        <v>131</v>
      </c>
      <c r="Y1750" t="s">
        <v>49</v>
      </c>
      <c r="Z1750" t="s">
        <v>39</v>
      </c>
      <c r="AA1750">
        <v>20230000</v>
      </c>
      <c r="AD1750" t="s">
        <v>40</v>
      </c>
    </row>
    <row r="1751" spans="1:30">
      <c r="A1751">
        <f t="shared" si="81"/>
        <v>20230000</v>
      </c>
      <c r="B1751" t="str">
        <f t="shared" si="82"/>
        <v>Hounslow91720Persons60-74 yrs</v>
      </c>
      <c r="C1751" t="str">
        <f t="shared" si="83"/>
        <v>HounslowCancer screening coverage: bowel cancer2023Persons60-74 yrs</v>
      </c>
      <c r="D1751">
        <v>91720</v>
      </c>
      <c r="E1751" t="s">
        <v>240</v>
      </c>
      <c r="F1751" t="s">
        <v>30</v>
      </c>
      <c r="G1751" t="s">
        <v>31</v>
      </c>
      <c r="H1751" t="s">
        <v>59</v>
      </c>
      <c r="I1751" t="s">
        <v>60</v>
      </c>
      <c r="J1751" t="s">
        <v>34</v>
      </c>
      <c r="K1751" t="s">
        <v>35</v>
      </c>
      <c r="L1751" t="s">
        <v>241</v>
      </c>
      <c r="O1751">
        <v>2023</v>
      </c>
      <c r="P1751">
        <v>63.968820000000001</v>
      </c>
      <c r="Q1751">
        <v>63.48704</v>
      </c>
      <c r="R1751">
        <v>64.447810000000004</v>
      </c>
      <c r="S1751">
        <v>63.207990000000002</v>
      </c>
      <c r="T1751">
        <v>64.722710000000006</v>
      </c>
      <c r="U1751">
        <v>24541</v>
      </c>
      <c r="V1751">
        <v>38364</v>
      </c>
      <c r="X1751" t="s">
        <v>131</v>
      </c>
      <c r="Y1751" t="s">
        <v>49</v>
      </c>
      <c r="Z1751" t="s">
        <v>39</v>
      </c>
      <c r="AA1751">
        <v>20230000</v>
      </c>
      <c r="AD1751" t="s">
        <v>40</v>
      </c>
    </row>
    <row r="1752" spans="1:30">
      <c r="A1752">
        <f t="shared" si="81"/>
        <v>20230000</v>
      </c>
      <c r="B1752" t="str">
        <f t="shared" si="82"/>
        <v>Wandsworth91720Persons60-74 yrs</v>
      </c>
      <c r="C1752" t="str">
        <f t="shared" si="83"/>
        <v>WandsworthCancer screening coverage: bowel cancer2023Persons60-74 yrs</v>
      </c>
      <c r="D1752">
        <v>91720</v>
      </c>
      <c r="E1752" t="s">
        <v>240</v>
      </c>
      <c r="F1752" t="s">
        <v>30</v>
      </c>
      <c r="G1752" t="s">
        <v>31</v>
      </c>
      <c r="H1752" t="s">
        <v>76</v>
      </c>
      <c r="I1752" t="s">
        <v>77</v>
      </c>
      <c r="J1752" t="s">
        <v>34</v>
      </c>
      <c r="K1752" t="s">
        <v>35</v>
      </c>
      <c r="L1752" t="s">
        <v>241</v>
      </c>
      <c r="O1752">
        <v>2023</v>
      </c>
      <c r="P1752">
        <v>63.675739999999998</v>
      </c>
      <c r="Q1752">
        <v>63.174370000000003</v>
      </c>
      <c r="R1752">
        <v>64.174160000000001</v>
      </c>
      <c r="S1752">
        <v>62.883949999999999</v>
      </c>
      <c r="T1752">
        <v>64.460189999999997</v>
      </c>
      <c r="U1752">
        <v>22638</v>
      </c>
      <c r="V1752">
        <v>35552</v>
      </c>
      <c r="X1752" t="s">
        <v>131</v>
      </c>
      <c r="Y1752" t="s">
        <v>49</v>
      </c>
      <c r="Z1752" t="s">
        <v>39</v>
      </c>
      <c r="AA1752">
        <v>20230000</v>
      </c>
      <c r="AD1752" t="s">
        <v>40</v>
      </c>
    </row>
    <row r="1753" spans="1:30">
      <c r="A1753">
        <f t="shared" si="81"/>
        <v>20230000</v>
      </c>
      <c r="B1753" t="str">
        <f t="shared" si="82"/>
        <v>Ealing91720Persons60-74 yrs</v>
      </c>
      <c r="C1753" t="str">
        <f t="shared" si="83"/>
        <v>EalingCancer screening coverage: bowel cancer2023Persons60-74 yrs</v>
      </c>
      <c r="D1753">
        <v>91720</v>
      </c>
      <c r="E1753" t="s">
        <v>240</v>
      </c>
      <c r="F1753" t="s">
        <v>30</v>
      </c>
      <c r="G1753" t="s">
        <v>31</v>
      </c>
      <c r="H1753" t="s">
        <v>62</v>
      </c>
      <c r="I1753" t="s">
        <v>63</v>
      </c>
      <c r="J1753" t="s">
        <v>34</v>
      </c>
      <c r="K1753" t="s">
        <v>35</v>
      </c>
      <c r="L1753" t="s">
        <v>241</v>
      </c>
      <c r="O1753">
        <v>2023</v>
      </c>
      <c r="P1753">
        <v>63.229689999999998</v>
      </c>
      <c r="Q1753">
        <v>62.806649999999998</v>
      </c>
      <c r="R1753">
        <v>63.650709999999997</v>
      </c>
      <c r="S1753">
        <v>62.561799999999998</v>
      </c>
      <c r="T1753">
        <v>63.89255</v>
      </c>
      <c r="U1753">
        <v>31704</v>
      </c>
      <c r="V1753">
        <v>50141</v>
      </c>
      <c r="X1753" t="s">
        <v>131</v>
      </c>
      <c r="Y1753" t="s">
        <v>49</v>
      </c>
      <c r="Z1753" t="s">
        <v>39</v>
      </c>
      <c r="AA1753">
        <v>20230000</v>
      </c>
      <c r="AD1753" t="s">
        <v>40</v>
      </c>
    </row>
    <row r="1754" spans="1:30">
      <c r="A1754">
        <f t="shared" si="81"/>
        <v>20230000</v>
      </c>
      <c r="B1754" t="str">
        <f t="shared" si="82"/>
        <v>Redbridge91720Persons60-74 yrs</v>
      </c>
      <c r="C1754" t="str">
        <f t="shared" si="83"/>
        <v>RedbridgeCancer screening coverage: bowel cancer2023Persons60-74 yrs</v>
      </c>
      <c r="D1754">
        <v>91720</v>
      </c>
      <c r="E1754" t="s">
        <v>240</v>
      </c>
      <c r="F1754" t="s">
        <v>30</v>
      </c>
      <c r="G1754" t="s">
        <v>31</v>
      </c>
      <c r="H1754" t="s">
        <v>112</v>
      </c>
      <c r="I1754" t="s">
        <v>113</v>
      </c>
      <c r="J1754" t="s">
        <v>34</v>
      </c>
      <c r="K1754" t="s">
        <v>35</v>
      </c>
      <c r="L1754" t="s">
        <v>241</v>
      </c>
      <c r="O1754">
        <v>2023</v>
      </c>
      <c r="P1754">
        <v>63.042490000000001</v>
      </c>
      <c r="Q1754">
        <v>62.566310000000001</v>
      </c>
      <c r="R1754">
        <v>63.516150000000003</v>
      </c>
      <c r="S1754">
        <v>62.290610000000001</v>
      </c>
      <c r="T1754">
        <v>63.7881</v>
      </c>
      <c r="U1754">
        <v>25014</v>
      </c>
      <c r="V1754">
        <v>39678</v>
      </c>
      <c r="X1754" t="s">
        <v>131</v>
      </c>
      <c r="Y1754" t="s">
        <v>49</v>
      </c>
      <c r="Z1754" t="s">
        <v>39</v>
      </c>
      <c r="AA1754">
        <v>20230000</v>
      </c>
      <c r="AD1754" t="s">
        <v>40</v>
      </c>
    </row>
    <row r="1755" spans="1:30">
      <c r="A1755">
        <f t="shared" si="81"/>
        <v>20230000</v>
      </c>
      <c r="B1755" t="str">
        <f t="shared" si="82"/>
        <v>Lewisham91720Persons60-74 yrs</v>
      </c>
      <c r="C1755" t="str">
        <f t="shared" si="83"/>
        <v>LewishamCancer screening coverage: bowel cancer2023Persons60-74 yrs</v>
      </c>
      <c r="D1755">
        <v>91720</v>
      </c>
      <c r="E1755" t="s">
        <v>240</v>
      </c>
      <c r="F1755" t="s">
        <v>30</v>
      </c>
      <c r="G1755" t="s">
        <v>31</v>
      </c>
      <c r="H1755" t="s">
        <v>84</v>
      </c>
      <c r="I1755" t="s">
        <v>85</v>
      </c>
      <c r="J1755" t="s">
        <v>34</v>
      </c>
      <c r="K1755" t="s">
        <v>35</v>
      </c>
      <c r="L1755" t="s">
        <v>241</v>
      </c>
      <c r="O1755">
        <v>2023</v>
      </c>
      <c r="P1755">
        <v>61.386859999999999</v>
      </c>
      <c r="Q1755">
        <v>60.880780000000001</v>
      </c>
      <c r="R1755">
        <v>61.89049</v>
      </c>
      <c r="S1755">
        <v>60.587879999999998</v>
      </c>
      <c r="T1755">
        <v>62.179749999999999</v>
      </c>
      <c r="U1755">
        <v>21928</v>
      </c>
      <c r="V1755">
        <v>35721</v>
      </c>
      <c r="X1755" t="s">
        <v>131</v>
      </c>
      <c r="Y1755" t="s">
        <v>49</v>
      </c>
      <c r="Z1755" t="s">
        <v>39</v>
      </c>
      <c r="AA1755">
        <v>20230000</v>
      </c>
      <c r="AD1755" t="s">
        <v>40</v>
      </c>
    </row>
    <row r="1756" spans="1:30">
      <c r="A1756">
        <f t="shared" si="81"/>
        <v>20230000</v>
      </c>
      <c r="B1756" t="str">
        <f t="shared" si="82"/>
        <v>Waltham Forest91720Persons60-74 yrs</v>
      </c>
      <c r="C1756" t="str">
        <f t="shared" si="83"/>
        <v>Waltham ForestCancer screening coverage: bowel cancer2023Persons60-74 yrs</v>
      </c>
      <c r="D1756">
        <v>91720</v>
      </c>
      <c r="E1756" t="s">
        <v>240</v>
      </c>
      <c r="F1756" t="s">
        <v>30</v>
      </c>
      <c r="G1756" t="s">
        <v>31</v>
      </c>
      <c r="H1756" t="s">
        <v>114</v>
      </c>
      <c r="I1756" t="s">
        <v>115</v>
      </c>
      <c r="J1756" t="s">
        <v>34</v>
      </c>
      <c r="K1756" t="s">
        <v>35</v>
      </c>
      <c r="L1756" t="s">
        <v>241</v>
      </c>
      <c r="O1756">
        <v>2023</v>
      </c>
      <c r="P1756">
        <v>61.261319999999998</v>
      </c>
      <c r="Q1756">
        <v>60.730170000000001</v>
      </c>
      <c r="R1756">
        <v>61.7898</v>
      </c>
      <c r="S1756">
        <v>60.422730000000001</v>
      </c>
      <c r="T1756">
        <v>62.09328</v>
      </c>
      <c r="U1756">
        <v>19894</v>
      </c>
      <c r="V1756">
        <v>32474</v>
      </c>
      <c r="X1756" t="s">
        <v>131</v>
      </c>
      <c r="Y1756" t="s">
        <v>49</v>
      </c>
      <c r="Z1756" t="s">
        <v>39</v>
      </c>
      <c r="AA1756">
        <v>20230000</v>
      </c>
      <c r="AD1756" t="s">
        <v>40</v>
      </c>
    </row>
    <row r="1757" spans="1:30">
      <c r="A1757">
        <f t="shared" si="81"/>
        <v>20230000</v>
      </c>
      <c r="B1757" t="str">
        <f t="shared" si="82"/>
        <v>Islington91720Persons60-74 yrs</v>
      </c>
      <c r="C1757" t="str">
        <f t="shared" si="83"/>
        <v>IslingtonCancer screening coverage: bowel cancer2023Persons60-74 yrs</v>
      </c>
      <c r="D1757">
        <v>91720</v>
      </c>
      <c r="E1757" t="s">
        <v>240</v>
      </c>
      <c r="F1757" t="s">
        <v>30</v>
      </c>
      <c r="G1757" t="s">
        <v>31</v>
      </c>
      <c r="H1757" t="s">
        <v>74</v>
      </c>
      <c r="I1757" t="s">
        <v>75</v>
      </c>
      <c r="J1757" t="s">
        <v>34</v>
      </c>
      <c r="K1757" t="s">
        <v>35</v>
      </c>
      <c r="L1757" t="s">
        <v>241</v>
      </c>
      <c r="O1757">
        <v>2023</v>
      </c>
      <c r="P1757">
        <v>61.107979999999998</v>
      </c>
      <c r="Q1757">
        <v>60.499589999999998</v>
      </c>
      <c r="R1757">
        <v>61.712919999999997</v>
      </c>
      <c r="S1757">
        <v>60.147280000000002</v>
      </c>
      <c r="T1757">
        <v>62.060119999999998</v>
      </c>
      <c r="U1757">
        <v>15156</v>
      </c>
      <c r="V1757">
        <v>24802</v>
      </c>
      <c r="X1757" t="s">
        <v>131</v>
      </c>
      <c r="Y1757" t="s">
        <v>49</v>
      </c>
      <c r="Z1757" t="s">
        <v>39</v>
      </c>
      <c r="AA1757">
        <v>20230000</v>
      </c>
      <c r="AD1757" t="s">
        <v>40</v>
      </c>
    </row>
    <row r="1758" spans="1:30">
      <c r="A1758">
        <f t="shared" si="81"/>
        <v>20230000</v>
      </c>
      <c r="B1758" t="str">
        <f t="shared" si="82"/>
        <v>Southwark91720Persons60-74 yrs</v>
      </c>
      <c r="C1758" t="str">
        <f t="shared" si="83"/>
        <v>SouthwarkCancer screening coverage: bowel cancer2023Persons60-74 yrs</v>
      </c>
      <c r="D1758">
        <v>91720</v>
      </c>
      <c r="E1758" t="s">
        <v>240</v>
      </c>
      <c r="F1758" t="s">
        <v>30</v>
      </c>
      <c r="G1758" t="s">
        <v>31</v>
      </c>
      <c r="H1758" t="s">
        <v>95</v>
      </c>
      <c r="I1758" t="s">
        <v>96</v>
      </c>
      <c r="J1758" t="s">
        <v>34</v>
      </c>
      <c r="K1758" t="s">
        <v>35</v>
      </c>
      <c r="L1758" t="s">
        <v>241</v>
      </c>
      <c r="O1758">
        <v>2023</v>
      </c>
      <c r="P1758">
        <v>60.99071</v>
      </c>
      <c r="Q1758">
        <v>60.484670000000001</v>
      </c>
      <c r="R1758">
        <v>61.494399999999999</v>
      </c>
      <c r="S1758">
        <v>60.191830000000003</v>
      </c>
      <c r="T1758">
        <v>61.783740000000002</v>
      </c>
      <c r="U1758">
        <v>21867</v>
      </c>
      <c r="V1758">
        <v>35853</v>
      </c>
      <c r="X1758" t="s">
        <v>131</v>
      </c>
      <c r="Y1758" t="s">
        <v>49</v>
      </c>
      <c r="Z1758" t="s">
        <v>39</v>
      </c>
      <c r="AA1758">
        <v>20230000</v>
      </c>
      <c r="AD1758" t="s">
        <v>40</v>
      </c>
    </row>
    <row r="1759" spans="1:30">
      <c r="A1759">
        <f t="shared" si="81"/>
        <v>20230000</v>
      </c>
      <c r="B1759" t="str">
        <f t="shared" si="82"/>
        <v>Haringey91720Persons60-74 yrs</v>
      </c>
      <c r="C1759" t="str">
        <f t="shared" si="83"/>
        <v>HaringeyCancer screening coverage: bowel cancer2023Persons60-74 yrs</v>
      </c>
      <c r="D1759">
        <v>91720</v>
      </c>
      <c r="E1759" t="s">
        <v>240</v>
      </c>
      <c r="F1759" t="s">
        <v>30</v>
      </c>
      <c r="G1759" t="s">
        <v>31</v>
      </c>
      <c r="H1759" t="s">
        <v>116</v>
      </c>
      <c r="I1759" t="s">
        <v>117</v>
      </c>
      <c r="J1759" t="s">
        <v>34</v>
      </c>
      <c r="K1759" t="s">
        <v>35</v>
      </c>
      <c r="L1759" t="s">
        <v>241</v>
      </c>
      <c r="O1759">
        <v>2023</v>
      </c>
      <c r="P1759">
        <v>60.47307</v>
      </c>
      <c r="Q1759">
        <v>59.953780000000002</v>
      </c>
      <c r="R1759">
        <v>60.990009999999998</v>
      </c>
      <c r="S1759">
        <v>59.653309999999998</v>
      </c>
      <c r="T1759">
        <v>61.28698</v>
      </c>
      <c r="U1759">
        <v>20683</v>
      </c>
      <c r="V1759">
        <v>34202</v>
      </c>
      <c r="X1759" t="s">
        <v>131</v>
      </c>
      <c r="Y1759" t="s">
        <v>49</v>
      </c>
      <c r="Z1759" t="s">
        <v>39</v>
      </c>
      <c r="AA1759">
        <v>20230000</v>
      </c>
      <c r="AD1759" t="s">
        <v>40</v>
      </c>
    </row>
    <row r="1760" spans="1:30">
      <c r="A1760">
        <f t="shared" si="81"/>
        <v>20230000</v>
      </c>
      <c r="B1760" t="str">
        <f t="shared" si="82"/>
        <v>Lambeth91720Persons60-74 yrs</v>
      </c>
      <c r="C1760" t="str">
        <f t="shared" si="83"/>
        <v>LambethCancer screening coverage: bowel cancer2023Persons60-74 yrs</v>
      </c>
      <c r="D1760">
        <v>91720</v>
      </c>
      <c r="E1760" t="s">
        <v>240</v>
      </c>
      <c r="F1760" t="s">
        <v>30</v>
      </c>
      <c r="G1760" t="s">
        <v>31</v>
      </c>
      <c r="H1760" t="s">
        <v>91</v>
      </c>
      <c r="I1760" t="s">
        <v>92</v>
      </c>
      <c r="J1760" t="s">
        <v>34</v>
      </c>
      <c r="K1760" t="s">
        <v>35</v>
      </c>
      <c r="L1760" t="s">
        <v>241</v>
      </c>
      <c r="O1760">
        <v>2023</v>
      </c>
      <c r="P1760">
        <v>60.154200000000003</v>
      </c>
      <c r="Q1760">
        <v>59.656700000000001</v>
      </c>
      <c r="R1760">
        <v>60.649610000000003</v>
      </c>
      <c r="S1760">
        <v>59.36891</v>
      </c>
      <c r="T1760">
        <v>60.9343</v>
      </c>
      <c r="U1760">
        <v>22470</v>
      </c>
      <c r="V1760">
        <v>37354</v>
      </c>
      <c r="X1760" t="s">
        <v>131</v>
      </c>
      <c r="Y1760" t="s">
        <v>49</v>
      </c>
      <c r="Z1760" t="s">
        <v>39</v>
      </c>
      <c r="AA1760">
        <v>20230000</v>
      </c>
      <c r="AD1760" t="s">
        <v>40</v>
      </c>
    </row>
    <row r="1761" spans="1:30">
      <c r="A1761">
        <f t="shared" si="81"/>
        <v>20230000</v>
      </c>
      <c r="B1761" t="str">
        <f t="shared" si="82"/>
        <v>Brent91720Persons60-74 yrs</v>
      </c>
      <c r="C1761" t="str">
        <f t="shared" si="83"/>
        <v>BrentCancer screening coverage: bowel cancer2023Persons60-74 yrs</v>
      </c>
      <c r="D1761">
        <v>91720</v>
      </c>
      <c r="E1761" t="s">
        <v>240</v>
      </c>
      <c r="F1761" t="s">
        <v>30</v>
      </c>
      <c r="G1761" t="s">
        <v>31</v>
      </c>
      <c r="H1761" t="s">
        <v>68</v>
      </c>
      <c r="I1761" t="s">
        <v>69</v>
      </c>
      <c r="J1761" t="s">
        <v>34</v>
      </c>
      <c r="K1761" t="s">
        <v>35</v>
      </c>
      <c r="L1761" t="s">
        <v>241</v>
      </c>
      <c r="O1761">
        <v>2023</v>
      </c>
      <c r="P1761">
        <v>59.90934</v>
      </c>
      <c r="Q1761">
        <v>59.465440000000001</v>
      </c>
      <c r="R1761">
        <v>60.351619999999997</v>
      </c>
      <c r="S1761">
        <v>59.208759999999998</v>
      </c>
      <c r="T1761">
        <v>60.605899999999998</v>
      </c>
      <c r="U1761">
        <v>28152</v>
      </c>
      <c r="V1761">
        <v>46991</v>
      </c>
      <c r="X1761" t="s">
        <v>131</v>
      </c>
      <c r="Y1761" t="s">
        <v>49</v>
      </c>
      <c r="Z1761" t="s">
        <v>39</v>
      </c>
      <c r="AA1761">
        <v>20230000</v>
      </c>
      <c r="AD1761" t="s">
        <v>40</v>
      </c>
    </row>
    <row r="1762" spans="1:30">
      <c r="A1762">
        <f t="shared" si="81"/>
        <v>20230000</v>
      </c>
      <c r="B1762" t="str">
        <f t="shared" si="82"/>
        <v>Camden91720Persons60-74 yrs</v>
      </c>
      <c r="C1762" t="str">
        <f t="shared" si="83"/>
        <v>CamdenCancer screening coverage: bowel cancer2023Persons60-74 yrs</v>
      </c>
      <c r="D1762">
        <v>91720</v>
      </c>
      <c r="E1762" t="s">
        <v>240</v>
      </c>
      <c r="F1762" t="s">
        <v>30</v>
      </c>
      <c r="G1762" t="s">
        <v>31</v>
      </c>
      <c r="H1762" t="s">
        <v>72</v>
      </c>
      <c r="I1762" t="s">
        <v>73</v>
      </c>
      <c r="J1762" t="s">
        <v>34</v>
      </c>
      <c r="K1762" t="s">
        <v>35</v>
      </c>
      <c r="L1762" t="s">
        <v>241</v>
      </c>
      <c r="O1762">
        <v>2023</v>
      </c>
      <c r="P1762">
        <v>59.040349999999997</v>
      </c>
      <c r="Q1762">
        <v>58.460880000000003</v>
      </c>
      <c r="R1762">
        <v>59.617330000000003</v>
      </c>
      <c r="S1762">
        <v>58.125660000000003</v>
      </c>
      <c r="T1762">
        <v>59.948830000000001</v>
      </c>
      <c r="U1762">
        <v>16402</v>
      </c>
      <c r="V1762">
        <v>27781</v>
      </c>
      <c r="X1762" t="s">
        <v>131</v>
      </c>
      <c r="Y1762" t="s">
        <v>49</v>
      </c>
      <c r="Z1762" t="s">
        <v>39</v>
      </c>
      <c r="AA1762">
        <v>20230000</v>
      </c>
      <c r="AD1762" t="s">
        <v>40</v>
      </c>
    </row>
    <row r="1763" spans="1:30">
      <c r="A1763">
        <f t="shared" si="81"/>
        <v>20230000</v>
      </c>
      <c r="B1763" t="str">
        <f t="shared" si="82"/>
        <v>Barking and Dagenham91720Persons60-74 yrs</v>
      </c>
      <c r="C1763" t="str">
        <f t="shared" si="83"/>
        <v>Barking and DagenhamCancer screening coverage: bowel cancer2023Persons60-74 yrs</v>
      </c>
      <c r="D1763">
        <v>91720</v>
      </c>
      <c r="E1763" t="s">
        <v>240</v>
      </c>
      <c r="F1763" t="s">
        <v>30</v>
      </c>
      <c r="G1763" t="s">
        <v>31</v>
      </c>
      <c r="H1763" t="s">
        <v>106</v>
      </c>
      <c r="I1763" t="s">
        <v>107</v>
      </c>
      <c r="J1763" t="s">
        <v>34</v>
      </c>
      <c r="K1763" t="s">
        <v>35</v>
      </c>
      <c r="L1763" t="s">
        <v>241</v>
      </c>
      <c r="O1763">
        <v>2023</v>
      </c>
      <c r="P1763">
        <v>58.90963</v>
      </c>
      <c r="Q1763">
        <v>58.269820000000003</v>
      </c>
      <c r="R1763">
        <v>59.54645</v>
      </c>
      <c r="S1763">
        <v>57.899610000000003</v>
      </c>
      <c r="T1763">
        <v>59.912210000000002</v>
      </c>
      <c r="U1763">
        <v>13442</v>
      </c>
      <c r="V1763">
        <v>22818</v>
      </c>
      <c r="X1763" t="s">
        <v>131</v>
      </c>
      <c r="Y1763" t="s">
        <v>49</v>
      </c>
      <c r="Z1763" t="s">
        <v>39</v>
      </c>
      <c r="AA1763">
        <v>20230000</v>
      </c>
      <c r="AD1763" t="s">
        <v>40</v>
      </c>
    </row>
    <row r="1764" spans="1:30">
      <c r="A1764">
        <f t="shared" si="81"/>
        <v>20230000</v>
      </c>
      <c r="B1764" t="str">
        <f t="shared" si="82"/>
        <v>Hackney91720Persons60-74 yrs</v>
      </c>
      <c r="C1764" t="str">
        <f t="shared" si="83"/>
        <v>HackneyCancer screening coverage: bowel cancer2023Persons60-74 yrs</v>
      </c>
      <c r="D1764">
        <v>91720</v>
      </c>
      <c r="E1764" t="s">
        <v>240</v>
      </c>
      <c r="F1764" t="s">
        <v>30</v>
      </c>
      <c r="G1764" t="s">
        <v>31</v>
      </c>
      <c r="H1764" t="s">
        <v>101</v>
      </c>
      <c r="I1764" t="s">
        <v>102</v>
      </c>
      <c r="J1764" t="s">
        <v>34</v>
      </c>
      <c r="K1764" t="s">
        <v>35</v>
      </c>
      <c r="L1764" t="s">
        <v>241</v>
      </c>
      <c r="O1764">
        <v>2023</v>
      </c>
      <c r="P1764">
        <v>58.164900000000003</v>
      </c>
      <c r="Q1764">
        <v>57.586579999999998</v>
      </c>
      <c r="R1764">
        <v>58.740989999999996</v>
      </c>
      <c r="S1764">
        <v>57.25215</v>
      </c>
      <c r="T1764">
        <v>59.072099999999999</v>
      </c>
      <c r="U1764">
        <v>16317</v>
      </c>
      <c r="V1764">
        <v>28053</v>
      </c>
      <c r="X1764" t="s">
        <v>131</v>
      </c>
      <c r="Y1764" t="s">
        <v>49</v>
      </c>
      <c r="Z1764" t="s">
        <v>39</v>
      </c>
      <c r="AA1764">
        <v>20230000</v>
      </c>
      <c r="AD1764" t="s">
        <v>40</v>
      </c>
    </row>
    <row r="1765" spans="1:30">
      <c r="A1765">
        <f t="shared" si="81"/>
        <v>20230000</v>
      </c>
      <c r="B1765" t="str">
        <f t="shared" si="82"/>
        <v>Hammersmith and Fulham91720Persons60-74 yrs</v>
      </c>
      <c r="C1765" t="str">
        <f t="shared" si="83"/>
        <v>Hammersmith and FulhamCancer screening coverage: bowel cancer2023Persons60-74 yrs</v>
      </c>
      <c r="D1765">
        <v>91720</v>
      </c>
      <c r="E1765" t="s">
        <v>240</v>
      </c>
      <c r="F1765" t="s">
        <v>30</v>
      </c>
      <c r="G1765" t="s">
        <v>31</v>
      </c>
      <c r="H1765" t="s">
        <v>66</v>
      </c>
      <c r="I1765" t="s">
        <v>67</v>
      </c>
      <c r="J1765" t="s">
        <v>34</v>
      </c>
      <c r="K1765" t="s">
        <v>35</v>
      </c>
      <c r="L1765" t="s">
        <v>241</v>
      </c>
      <c r="O1765">
        <v>2023</v>
      </c>
      <c r="P1765">
        <v>57.854219999999998</v>
      </c>
      <c r="Q1765">
        <v>57.21472</v>
      </c>
      <c r="R1765">
        <v>58.491100000000003</v>
      </c>
      <c r="S1765">
        <v>56.844859999999997</v>
      </c>
      <c r="T1765">
        <v>58.857059999999997</v>
      </c>
      <c r="U1765">
        <v>13303</v>
      </c>
      <c r="V1765">
        <v>22994</v>
      </c>
      <c r="X1765" t="s">
        <v>131</v>
      </c>
      <c r="Y1765" t="s">
        <v>49</v>
      </c>
      <c r="Z1765" t="s">
        <v>39</v>
      </c>
      <c r="AA1765">
        <v>20230000</v>
      </c>
      <c r="AD1765" t="s">
        <v>40</v>
      </c>
    </row>
    <row r="1766" spans="1:30">
      <c r="A1766">
        <f t="shared" si="81"/>
        <v>20230000</v>
      </c>
      <c r="B1766" t="str">
        <f t="shared" si="82"/>
        <v>Newham91720Persons60-74 yrs</v>
      </c>
      <c r="C1766" t="str">
        <f t="shared" si="83"/>
        <v>NewhamCancer screening coverage: bowel cancer2023Persons60-74 yrs</v>
      </c>
      <c r="D1766">
        <v>91720</v>
      </c>
      <c r="E1766" t="s">
        <v>240</v>
      </c>
      <c r="F1766" t="s">
        <v>30</v>
      </c>
      <c r="G1766" t="s">
        <v>31</v>
      </c>
      <c r="H1766" t="s">
        <v>122</v>
      </c>
      <c r="I1766" t="s">
        <v>123</v>
      </c>
      <c r="J1766" t="s">
        <v>34</v>
      </c>
      <c r="K1766" t="s">
        <v>35</v>
      </c>
      <c r="L1766" t="s">
        <v>241</v>
      </c>
      <c r="O1766">
        <v>2023</v>
      </c>
      <c r="P1766">
        <v>56.505949999999999</v>
      </c>
      <c r="Q1766">
        <v>55.991729999999997</v>
      </c>
      <c r="R1766">
        <v>57.018770000000004</v>
      </c>
      <c r="S1766">
        <v>55.69462</v>
      </c>
      <c r="T1766">
        <v>57.313809999999997</v>
      </c>
      <c r="U1766">
        <v>20228</v>
      </c>
      <c r="V1766">
        <v>35798</v>
      </c>
      <c r="X1766" t="s">
        <v>131</v>
      </c>
      <c r="Y1766" t="s">
        <v>49</v>
      </c>
      <c r="Z1766" t="s">
        <v>39</v>
      </c>
      <c r="AA1766">
        <v>20230000</v>
      </c>
      <c r="AD1766" t="s">
        <v>40</v>
      </c>
    </row>
    <row r="1767" spans="1:30">
      <c r="A1767">
        <f t="shared" si="81"/>
        <v>20230000</v>
      </c>
      <c r="B1767" t="str">
        <f t="shared" si="82"/>
        <v>Tower Hamlets91720Persons60-74 yrs</v>
      </c>
      <c r="C1767" t="str">
        <f t="shared" si="83"/>
        <v>Tower HamletsCancer screening coverage: bowel cancer2023Persons60-74 yrs</v>
      </c>
      <c r="D1767">
        <v>91720</v>
      </c>
      <c r="E1767" t="s">
        <v>240</v>
      </c>
      <c r="F1767" t="s">
        <v>30</v>
      </c>
      <c r="G1767" t="s">
        <v>31</v>
      </c>
      <c r="H1767" t="s">
        <v>104</v>
      </c>
      <c r="I1767" t="s">
        <v>105</v>
      </c>
      <c r="J1767" t="s">
        <v>34</v>
      </c>
      <c r="K1767" t="s">
        <v>35</v>
      </c>
      <c r="L1767" t="s">
        <v>241</v>
      </c>
      <c r="O1767">
        <v>2023</v>
      </c>
      <c r="P1767">
        <v>55.01643</v>
      </c>
      <c r="Q1767">
        <v>54.382869999999997</v>
      </c>
      <c r="R1767">
        <v>55.648359999999997</v>
      </c>
      <c r="S1767">
        <v>54.0169</v>
      </c>
      <c r="T1767">
        <v>56.011920000000003</v>
      </c>
      <c r="U1767">
        <v>13062</v>
      </c>
      <c r="V1767">
        <v>23742</v>
      </c>
      <c r="X1767" t="s">
        <v>131</v>
      </c>
      <c r="Y1767" t="s">
        <v>49</v>
      </c>
      <c r="Z1767" t="s">
        <v>39</v>
      </c>
      <c r="AA1767">
        <v>20230000</v>
      </c>
      <c r="AD1767" t="s">
        <v>40</v>
      </c>
    </row>
    <row r="1768" spans="1:30">
      <c r="A1768">
        <f t="shared" si="81"/>
        <v>20230000</v>
      </c>
      <c r="B1768" t="str">
        <f t="shared" si="82"/>
        <v>Kensington and Chelsea91720Persons60-74 yrs</v>
      </c>
      <c r="C1768" t="str">
        <f t="shared" si="83"/>
        <v>Kensington and ChelseaCancer screening coverage: bowel cancer2023Persons60-74 yrs</v>
      </c>
      <c r="D1768">
        <v>91720</v>
      </c>
      <c r="E1768" t="s">
        <v>240</v>
      </c>
      <c r="F1768" t="s">
        <v>30</v>
      </c>
      <c r="G1768" t="s">
        <v>31</v>
      </c>
      <c r="H1768" t="s">
        <v>70</v>
      </c>
      <c r="I1768" t="s">
        <v>71</v>
      </c>
      <c r="J1768" t="s">
        <v>34</v>
      </c>
      <c r="K1768" t="s">
        <v>35</v>
      </c>
      <c r="L1768" t="s">
        <v>241</v>
      </c>
      <c r="O1768">
        <v>2023</v>
      </c>
      <c r="P1768">
        <v>53.806829999999998</v>
      </c>
      <c r="Q1768">
        <v>53.176349999999999</v>
      </c>
      <c r="R1768">
        <v>54.436100000000003</v>
      </c>
      <c r="S1768">
        <v>52.812330000000003</v>
      </c>
      <c r="T1768">
        <v>54.798319999999997</v>
      </c>
      <c r="U1768">
        <v>12947</v>
      </c>
      <c r="V1768">
        <v>24062</v>
      </c>
      <c r="X1768" t="s">
        <v>131</v>
      </c>
      <c r="Y1768" t="s">
        <v>49</v>
      </c>
      <c r="Z1768" t="s">
        <v>39</v>
      </c>
      <c r="AA1768">
        <v>20230000</v>
      </c>
      <c r="AD1768" t="s">
        <v>40</v>
      </c>
    </row>
    <row r="1769" spans="1:30">
      <c r="A1769">
        <f t="shared" si="81"/>
        <v>20230000</v>
      </c>
      <c r="B1769" t="str">
        <f t="shared" si="82"/>
        <v>Westminster91720Persons60-74 yrs</v>
      </c>
      <c r="C1769" t="str">
        <f t="shared" si="83"/>
        <v>WestminsterCancer screening coverage: bowel cancer2023Persons60-74 yrs</v>
      </c>
      <c r="D1769">
        <v>91720</v>
      </c>
      <c r="E1769" t="s">
        <v>240</v>
      </c>
      <c r="F1769" t="s">
        <v>30</v>
      </c>
      <c r="G1769" t="s">
        <v>31</v>
      </c>
      <c r="H1769" t="s">
        <v>99</v>
      </c>
      <c r="I1769" t="s">
        <v>100</v>
      </c>
      <c r="J1769" t="s">
        <v>34</v>
      </c>
      <c r="K1769" t="s">
        <v>35</v>
      </c>
      <c r="L1769" t="s">
        <v>241</v>
      </c>
      <c r="O1769">
        <v>2023</v>
      </c>
      <c r="P1769">
        <v>53.272930000000002</v>
      </c>
      <c r="Q1769">
        <v>52.71631</v>
      </c>
      <c r="R1769">
        <v>53.828740000000003</v>
      </c>
      <c r="S1769">
        <v>52.395029999999998</v>
      </c>
      <c r="T1769">
        <v>54.148820000000001</v>
      </c>
      <c r="U1769">
        <v>16464</v>
      </c>
      <c r="V1769">
        <v>30905</v>
      </c>
      <c r="X1769" t="s">
        <v>131</v>
      </c>
      <c r="Y1769" t="s">
        <v>49</v>
      </c>
      <c r="Z1769" t="s">
        <v>39</v>
      </c>
      <c r="AA1769">
        <v>20230000</v>
      </c>
      <c r="AD1769" t="s">
        <v>40</v>
      </c>
    </row>
    <row r="1770" spans="1:30">
      <c r="A1770">
        <f t="shared" si="81"/>
        <v>20100000</v>
      </c>
      <c r="B1770" t="str">
        <f t="shared" si="82"/>
        <v>Richmond93560Female25-49 yrs</v>
      </c>
      <c r="C1770" t="str">
        <f t="shared" si="83"/>
        <v>RichmondCancer screening coverage: cervical cancer (aged 25 to 49 years old)2010Female25-49 yrs</v>
      </c>
      <c r="D1770">
        <v>93560</v>
      </c>
      <c r="E1770" t="s">
        <v>242</v>
      </c>
      <c r="F1770" t="s">
        <v>30</v>
      </c>
      <c r="G1770" t="s">
        <v>31</v>
      </c>
      <c r="H1770" t="s">
        <v>32</v>
      </c>
      <c r="I1770" t="s">
        <v>33</v>
      </c>
      <c r="J1770" t="s">
        <v>34</v>
      </c>
      <c r="K1770" t="s">
        <v>189</v>
      </c>
      <c r="L1770" t="s">
        <v>243</v>
      </c>
      <c r="O1770" t="s">
        <v>216</v>
      </c>
      <c r="P1770">
        <v>72.2</v>
      </c>
      <c r="Q1770">
        <v>71.768065221461001</v>
      </c>
      <c r="R1770">
        <v>72.623085446344405</v>
      </c>
      <c r="S1770">
        <v>71.518561427326205</v>
      </c>
      <c r="T1770">
        <v>72.866584292116599</v>
      </c>
      <c r="U1770">
        <v>30458</v>
      </c>
      <c r="V1770">
        <v>42187</v>
      </c>
      <c r="Y1770" t="s">
        <v>49</v>
      </c>
      <c r="Z1770" t="s">
        <v>39</v>
      </c>
      <c r="AA1770">
        <v>20100000</v>
      </c>
      <c r="AD1770" t="s">
        <v>40</v>
      </c>
    </row>
    <row r="1771" spans="1:30">
      <c r="A1771">
        <f t="shared" si="81"/>
        <v>20110000</v>
      </c>
      <c r="B1771" t="str">
        <f t="shared" si="82"/>
        <v>Richmond93560Female25-49 yrs</v>
      </c>
      <c r="C1771" t="str">
        <f t="shared" si="83"/>
        <v>RichmondCancer screening coverage: cervical cancer (aged 25 to 49 years old)2011Female25-49 yrs</v>
      </c>
      <c r="D1771">
        <v>93560</v>
      </c>
      <c r="E1771" t="s">
        <v>242</v>
      </c>
      <c r="F1771" t="s">
        <v>30</v>
      </c>
      <c r="G1771" t="s">
        <v>31</v>
      </c>
      <c r="H1771" t="s">
        <v>32</v>
      </c>
      <c r="I1771" t="s">
        <v>33</v>
      </c>
      <c r="J1771" t="s">
        <v>34</v>
      </c>
      <c r="K1771" t="s">
        <v>189</v>
      </c>
      <c r="L1771" t="s">
        <v>243</v>
      </c>
      <c r="O1771" t="s">
        <v>191</v>
      </c>
      <c r="P1771">
        <v>72.86</v>
      </c>
      <c r="Q1771">
        <v>72.433343061684099</v>
      </c>
      <c r="R1771">
        <v>73.285693075128293</v>
      </c>
      <c r="S1771">
        <v>72.184491504977402</v>
      </c>
      <c r="T1771">
        <v>73.528305644916003</v>
      </c>
      <c r="U1771">
        <v>30470</v>
      </c>
      <c r="V1771">
        <v>41819</v>
      </c>
      <c r="Y1771" t="s">
        <v>49</v>
      </c>
      <c r="Z1771" t="s">
        <v>39</v>
      </c>
      <c r="AA1771">
        <v>20110000</v>
      </c>
      <c r="AD1771" t="s">
        <v>40</v>
      </c>
    </row>
    <row r="1772" spans="1:30">
      <c r="A1772">
        <f t="shared" si="81"/>
        <v>20120000</v>
      </c>
      <c r="B1772" t="str">
        <f t="shared" si="82"/>
        <v>Richmond93560Female25-49 yrs</v>
      </c>
      <c r="C1772" t="str">
        <f t="shared" si="83"/>
        <v>RichmondCancer screening coverage: cervical cancer (aged 25 to 49 years old)2012Female25-49 yrs</v>
      </c>
      <c r="D1772">
        <v>93560</v>
      </c>
      <c r="E1772" t="s">
        <v>242</v>
      </c>
      <c r="F1772" t="s">
        <v>30</v>
      </c>
      <c r="G1772" t="s">
        <v>31</v>
      </c>
      <c r="H1772" t="s">
        <v>32</v>
      </c>
      <c r="I1772" t="s">
        <v>33</v>
      </c>
      <c r="J1772" t="s">
        <v>34</v>
      </c>
      <c r="K1772" t="s">
        <v>189</v>
      </c>
      <c r="L1772" t="s">
        <v>243</v>
      </c>
      <c r="O1772" t="s">
        <v>192</v>
      </c>
      <c r="P1772">
        <v>72.19</v>
      </c>
      <c r="Q1772">
        <v>71.765369371613701</v>
      </c>
      <c r="R1772">
        <v>72.617056354815105</v>
      </c>
      <c r="S1772">
        <v>71.516850517086596</v>
      </c>
      <c r="T1772">
        <v>72.859618729948295</v>
      </c>
      <c r="U1772">
        <v>30698</v>
      </c>
      <c r="V1772">
        <v>42522</v>
      </c>
      <c r="Y1772" t="s">
        <v>49</v>
      </c>
      <c r="Z1772" t="s">
        <v>39</v>
      </c>
      <c r="AA1772">
        <v>20120000</v>
      </c>
      <c r="AD1772" t="s">
        <v>40</v>
      </c>
    </row>
    <row r="1773" spans="1:30">
      <c r="A1773">
        <f t="shared" si="81"/>
        <v>20130000</v>
      </c>
      <c r="B1773" t="str">
        <f t="shared" si="82"/>
        <v>Richmond93560Female25-49 yrs</v>
      </c>
      <c r="C1773" t="str">
        <f t="shared" si="83"/>
        <v>RichmondCancer screening coverage: cervical cancer (aged 25 to 49 years old)2013Female25-49 yrs</v>
      </c>
      <c r="D1773">
        <v>93560</v>
      </c>
      <c r="E1773" t="s">
        <v>242</v>
      </c>
      <c r="F1773" t="s">
        <v>30</v>
      </c>
      <c r="G1773" t="s">
        <v>31</v>
      </c>
      <c r="H1773" t="s">
        <v>32</v>
      </c>
      <c r="I1773" t="s">
        <v>33</v>
      </c>
      <c r="J1773" t="s">
        <v>34</v>
      </c>
      <c r="K1773" t="s">
        <v>189</v>
      </c>
      <c r="L1773" t="s">
        <v>243</v>
      </c>
      <c r="O1773" t="s">
        <v>193</v>
      </c>
      <c r="P1773">
        <v>69.78</v>
      </c>
      <c r="Q1773">
        <v>69.344292210487794</v>
      </c>
      <c r="R1773">
        <v>70.2124844388415</v>
      </c>
      <c r="S1773">
        <v>69.091369657326794</v>
      </c>
      <c r="T1773">
        <v>70.460155323479697</v>
      </c>
      <c r="U1773">
        <v>29995</v>
      </c>
      <c r="V1773">
        <v>42985</v>
      </c>
      <c r="Y1773" t="s">
        <v>49</v>
      </c>
      <c r="Z1773" t="s">
        <v>39</v>
      </c>
      <c r="AA1773">
        <v>20130000</v>
      </c>
      <c r="AD1773" t="s">
        <v>40</v>
      </c>
    </row>
    <row r="1774" spans="1:30">
      <c r="A1774">
        <f t="shared" si="81"/>
        <v>20140000</v>
      </c>
      <c r="B1774" t="str">
        <f t="shared" si="82"/>
        <v>Richmond93560Female25-49 yrs</v>
      </c>
      <c r="C1774" t="str">
        <f t="shared" si="83"/>
        <v>RichmondCancer screening coverage: cervical cancer (aged 25 to 49 years old)2014Female25-49 yrs</v>
      </c>
      <c r="D1774">
        <v>93560</v>
      </c>
      <c r="E1774" t="s">
        <v>242</v>
      </c>
      <c r="F1774" t="s">
        <v>30</v>
      </c>
      <c r="G1774" t="s">
        <v>31</v>
      </c>
      <c r="H1774" t="s">
        <v>32</v>
      </c>
      <c r="I1774" t="s">
        <v>33</v>
      </c>
      <c r="J1774" t="s">
        <v>34</v>
      </c>
      <c r="K1774" t="s">
        <v>189</v>
      </c>
      <c r="L1774" t="s">
        <v>243</v>
      </c>
      <c r="O1774" t="s">
        <v>194</v>
      </c>
      <c r="P1774">
        <v>71</v>
      </c>
      <c r="Q1774">
        <v>70.569373873294296</v>
      </c>
      <c r="R1774">
        <v>71.430360391505701</v>
      </c>
      <c r="S1774">
        <v>70.318345250544198</v>
      </c>
      <c r="T1774">
        <v>71.675772515664207</v>
      </c>
      <c r="U1774">
        <v>30300</v>
      </c>
      <c r="V1774">
        <v>42675</v>
      </c>
      <c r="Y1774" t="s">
        <v>49</v>
      </c>
      <c r="Z1774" t="s">
        <v>39</v>
      </c>
      <c r="AA1774">
        <v>20140000</v>
      </c>
      <c r="AD1774" t="s">
        <v>40</v>
      </c>
    </row>
    <row r="1775" spans="1:30">
      <c r="A1775">
        <f t="shared" si="81"/>
        <v>20150000</v>
      </c>
      <c r="B1775" t="str">
        <f t="shared" si="82"/>
        <v>Richmond93560Female25-49 yrs</v>
      </c>
      <c r="C1775" t="str">
        <f t="shared" si="83"/>
        <v>RichmondCancer screening coverage: cervical cancer (aged 25 to 49 years old)2015Female25-49 yrs</v>
      </c>
      <c r="D1775">
        <v>93560</v>
      </c>
      <c r="E1775" t="s">
        <v>242</v>
      </c>
      <c r="F1775" t="s">
        <v>30</v>
      </c>
      <c r="G1775" t="s">
        <v>31</v>
      </c>
      <c r="H1775" t="s">
        <v>32</v>
      </c>
      <c r="I1775" t="s">
        <v>33</v>
      </c>
      <c r="J1775" t="s">
        <v>34</v>
      </c>
      <c r="K1775" t="s">
        <v>189</v>
      </c>
      <c r="L1775" t="s">
        <v>243</v>
      </c>
      <c r="O1775" t="s">
        <v>195</v>
      </c>
      <c r="P1775">
        <v>71.11</v>
      </c>
      <c r="Q1775">
        <v>70.670244591502694</v>
      </c>
      <c r="R1775">
        <v>71.540308416934394</v>
      </c>
      <c r="S1775">
        <v>70.416519582559303</v>
      </c>
      <c r="T1775">
        <v>71.788256646665204</v>
      </c>
      <c r="U1775">
        <v>29651</v>
      </c>
      <c r="V1775">
        <v>41699</v>
      </c>
      <c r="Y1775" t="s">
        <v>42</v>
      </c>
      <c r="Z1775" t="s">
        <v>39</v>
      </c>
      <c r="AA1775">
        <v>20150000</v>
      </c>
      <c r="AD1775" t="s">
        <v>40</v>
      </c>
    </row>
    <row r="1776" spans="1:30">
      <c r="A1776">
        <f t="shared" si="81"/>
        <v>20160000</v>
      </c>
      <c r="B1776" t="str">
        <f t="shared" si="82"/>
        <v>Richmond93560Female25-49 yrs</v>
      </c>
      <c r="C1776" t="str">
        <f t="shared" si="83"/>
        <v>RichmondCancer screening coverage: cervical cancer (aged 25 to 49 years old)2016Female25-49 yrs</v>
      </c>
      <c r="D1776">
        <v>93560</v>
      </c>
      <c r="E1776" t="s">
        <v>242</v>
      </c>
      <c r="F1776" t="s">
        <v>30</v>
      </c>
      <c r="G1776" t="s">
        <v>31</v>
      </c>
      <c r="H1776" t="s">
        <v>32</v>
      </c>
      <c r="I1776" t="s">
        <v>33</v>
      </c>
      <c r="J1776" t="s">
        <v>34</v>
      </c>
      <c r="K1776" t="s">
        <v>189</v>
      </c>
      <c r="L1776" t="s">
        <v>243</v>
      </c>
      <c r="O1776" t="s">
        <v>196</v>
      </c>
      <c r="P1776">
        <v>69.260000000000005</v>
      </c>
      <c r="Q1776">
        <v>68.814943097923504</v>
      </c>
      <c r="R1776">
        <v>69.698087772015498</v>
      </c>
      <c r="S1776">
        <v>68.557717067125196</v>
      </c>
      <c r="T1776">
        <v>69.950073707903599</v>
      </c>
      <c r="U1776">
        <v>29049</v>
      </c>
      <c r="V1776">
        <v>41943</v>
      </c>
      <c r="Y1776" t="s">
        <v>49</v>
      </c>
      <c r="Z1776" t="s">
        <v>39</v>
      </c>
      <c r="AA1776">
        <v>20160000</v>
      </c>
      <c r="AD1776" t="s">
        <v>40</v>
      </c>
    </row>
    <row r="1777" spans="1:30">
      <c r="A1777">
        <f t="shared" si="81"/>
        <v>20170000</v>
      </c>
      <c r="B1777" t="str">
        <f t="shared" si="82"/>
        <v>Richmond93560Female25-49 yrs</v>
      </c>
      <c r="C1777" t="str">
        <f t="shared" si="83"/>
        <v>RichmondCancer screening coverage: cervical cancer (aged 25 to 49 years old)2017Female25-49 yrs</v>
      </c>
      <c r="D1777">
        <v>93560</v>
      </c>
      <c r="E1777" t="s">
        <v>242</v>
      </c>
      <c r="F1777" t="s">
        <v>30</v>
      </c>
      <c r="G1777" t="s">
        <v>31</v>
      </c>
      <c r="H1777" t="s">
        <v>32</v>
      </c>
      <c r="I1777" t="s">
        <v>33</v>
      </c>
      <c r="J1777" t="s">
        <v>34</v>
      </c>
      <c r="K1777" t="s">
        <v>189</v>
      </c>
      <c r="L1777" t="s">
        <v>243</v>
      </c>
      <c r="O1777" t="s">
        <v>164</v>
      </c>
      <c r="P1777">
        <v>67.78</v>
      </c>
      <c r="Q1777">
        <v>67.331108634419905</v>
      </c>
      <c r="R1777">
        <v>68.221118068406597</v>
      </c>
      <c r="S1777">
        <v>67.072129873494902</v>
      </c>
      <c r="T1777">
        <v>68.475307416489997</v>
      </c>
      <c r="U1777">
        <v>28712</v>
      </c>
      <c r="V1777">
        <v>42362</v>
      </c>
      <c r="Y1777" t="s">
        <v>49</v>
      </c>
      <c r="Z1777" t="s">
        <v>39</v>
      </c>
      <c r="AA1777">
        <v>20170000</v>
      </c>
      <c r="AD1777" t="s">
        <v>40</v>
      </c>
    </row>
    <row r="1778" spans="1:30">
      <c r="A1778">
        <f t="shared" si="81"/>
        <v>20180000</v>
      </c>
      <c r="B1778" t="str">
        <f t="shared" si="82"/>
        <v>Richmond93560Female25-49 yrs</v>
      </c>
      <c r="C1778" t="str">
        <f t="shared" si="83"/>
        <v>RichmondCancer screening coverage: cervical cancer (aged 25 to 49 years old)2018Female25-49 yrs</v>
      </c>
      <c r="D1778">
        <v>93560</v>
      </c>
      <c r="E1778" t="s">
        <v>242</v>
      </c>
      <c r="F1778" t="s">
        <v>30</v>
      </c>
      <c r="G1778" t="s">
        <v>31</v>
      </c>
      <c r="H1778" t="s">
        <v>32</v>
      </c>
      <c r="I1778" t="s">
        <v>33</v>
      </c>
      <c r="J1778" t="s">
        <v>34</v>
      </c>
      <c r="K1778" t="s">
        <v>189</v>
      </c>
      <c r="L1778" t="s">
        <v>243</v>
      </c>
      <c r="O1778" t="s">
        <v>165</v>
      </c>
      <c r="P1778">
        <v>67.12</v>
      </c>
      <c r="Q1778">
        <v>66.6784380120869</v>
      </c>
      <c r="R1778">
        <v>67.566289170176603</v>
      </c>
      <c r="S1778">
        <v>66.420204380558104</v>
      </c>
      <c r="T1778">
        <v>67.819979334668204</v>
      </c>
      <c r="U1778">
        <v>28872</v>
      </c>
      <c r="V1778">
        <v>43013</v>
      </c>
      <c r="Y1778" t="s">
        <v>49</v>
      </c>
      <c r="Z1778" t="s">
        <v>39</v>
      </c>
      <c r="AA1778">
        <v>20180000</v>
      </c>
      <c r="AD1778" t="s">
        <v>40</v>
      </c>
    </row>
    <row r="1779" spans="1:30">
      <c r="A1779">
        <f t="shared" si="81"/>
        <v>20190000</v>
      </c>
      <c r="B1779" t="str">
        <f t="shared" si="82"/>
        <v>Richmond93560Female25-49 yrs</v>
      </c>
      <c r="C1779" t="str">
        <f t="shared" si="83"/>
        <v>RichmondCancer screening coverage: cervical cancer (aged 25 to 49 years old)2019Female25-49 yrs</v>
      </c>
      <c r="D1779">
        <v>93560</v>
      </c>
      <c r="E1779" t="s">
        <v>242</v>
      </c>
      <c r="F1779" t="s">
        <v>30</v>
      </c>
      <c r="G1779" t="s">
        <v>31</v>
      </c>
      <c r="H1779" t="s">
        <v>32</v>
      </c>
      <c r="I1779" t="s">
        <v>33</v>
      </c>
      <c r="J1779" t="s">
        <v>34</v>
      </c>
      <c r="K1779" t="s">
        <v>189</v>
      </c>
      <c r="L1779" t="s">
        <v>243</v>
      </c>
      <c r="O1779" t="s">
        <v>166</v>
      </c>
      <c r="P1779">
        <v>67.540000000000006</v>
      </c>
      <c r="Q1779">
        <v>67.100278194688499</v>
      </c>
      <c r="R1779">
        <v>67.981303451785493</v>
      </c>
      <c r="S1779">
        <v>66.843976699999899</v>
      </c>
      <c r="T1779">
        <v>68.232991412468095</v>
      </c>
      <c r="U1779">
        <v>29310</v>
      </c>
      <c r="V1779">
        <v>43395</v>
      </c>
      <c r="Y1779" t="s">
        <v>49</v>
      </c>
      <c r="Z1779" t="s">
        <v>39</v>
      </c>
      <c r="AA1779">
        <v>20190000</v>
      </c>
      <c r="AD1779" t="s">
        <v>40</v>
      </c>
    </row>
    <row r="1780" spans="1:30">
      <c r="A1780">
        <f t="shared" si="81"/>
        <v>20200000</v>
      </c>
      <c r="B1780" t="str">
        <f t="shared" si="82"/>
        <v>Richmond93560Female25-49 yrs</v>
      </c>
      <c r="C1780" t="str">
        <f t="shared" si="83"/>
        <v>RichmondCancer screening coverage: cervical cancer (aged 25 to 49 years old)2020Female25-49 yrs</v>
      </c>
      <c r="D1780">
        <v>93560</v>
      </c>
      <c r="E1780" t="s">
        <v>242</v>
      </c>
      <c r="F1780" t="s">
        <v>30</v>
      </c>
      <c r="G1780" t="s">
        <v>31</v>
      </c>
      <c r="H1780" t="s">
        <v>32</v>
      </c>
      <c r="I1780" t="s">
        <v>33</v>
      </c>
      <c r="J1780" t="s">
        <v>34</v>
      </c>
      <c r="K1780" t="s">
        <v>189</v>
      </c>
      <c r="L1780" t="s">
        <v>243</v>
      </c>
      <c r="O1780" t="s">
        <v>167</v>
      </c>
      <c r="P1780">
        <v>67.599999999999994</v>
      </c>
      <c r="Q1780">
        <v>67.162718979872693</v>
      </c>
      <c r="R1780">
        <v>68.037717371986901</v>
      </c>
      <c r="S1780">
        <v>66.972045834301696</v>
      </c>
      <c r="T1780">
        <v>68.225157218970594</v>
      </c>
      <c r="U1780">
        <v>29713</v>
      </c>
      <c r="V1780">
        <v>43953</v>
      </c>
      <c r="Y1780" t="s">
        <v>49</v>
      </c>
      <c r="Z1780" t="s">
        <v>39</v>
      </c>
      <c r="AA1780">
        <v>20200000</v>
      </c>
      <c r="AD1780" t="s">
        <v>40</v>
      </c>
    </row>
    <row r="1781" spans="1:30">
      <c r="A1781">
        <f t="shared" si="81"/>
        <v>20210000</v>
      </c>
      <c r="B1781" t="str">
        <f t="shared" si="82"/>
        <v>Richmond93560Female25-49 yrs</v>
      </c>
      <c r="C1781" t="str">
        <f t="shared" si="83"/>
        <v>RichmondCancer screening coverage: cervical cancer (aged 25 to 49 years old)2021Female25-49 yrs</v>
      </c>
      <c r="D1781">
        <v>93560</v>
      </c>
      <c r="E1781" t="s">
        <v>242</v>
      </c>
      <c r="F1781" t="s">
        <v>30</v>
      </c>
      <c r="G1781" t="s">
        <v>31</v>
      </c>
      <c r="H1781" t="s">
        <v>32</v>
      </c>
      <c r="I1781" t="s">
        <v>33</v>
      </c>
      <c r="J1781" t="s">
        <v>34</v>
      </c>
      <c r="K1781" t="s">
        <v>189</v>
      </c>
      <c r="L1781" t="s">
        <v>243</v>
      </c>
      <c r="O1781" t="s">
        <v>171</v>
      </c>
      <c r="P1781">
        <v>65.81</v>
      </c>
      <c r="Q1781">
        <v>65.362315340292099</v>
      </c>
      <c r="R1781">
        <v>66.254955813621294</v>
      </c>
      <c r="S1781">
        <v>65.167977215238807</v>
      </c>
      <c r="T1781">
        <v>66.446351888771304</v>
      </c>
      <c r="U1781">
        <v>28553</v>
      </c>
      <c r="V1781">
        <v>43387</v>
      </c>
      <c r="Y1781" t="s">
        <v>49</v>
      </c>
      <c r="Z1781" t="s">
        <v>39</v>
      </c>
      <c r="AA1781">
        <v>20210000</v>
      </c>
      <c r="AD1781" t="s">
        <v>40</v>
      </c>
    </row>
    <row r="1782" spans="1:30">
      <c r="A1782">
        <f t="shared" si="81"/>
        <v>20220000</v>
      </c>
      <c r="B1782" t="str">
        <f t="shared" si="82"/>
        <v>Richmond93560Female25-49 yrs</v>
      </c>
      <c r="C1782" t="str">
        <f t="shared" si="83"/>
        <v>RichmondCancer screening coverage: cervical cancer (aged 25 to 49 years old)2022Female25-49 yrs</v>
      </c>
      <c r="D1782">
        <v>93560</v>
      </c>
      <c r="E1782" t="s">
        <v>242</v>
      </c>
      <c r="F1782" t="s">
        <v>30</v>
      </c>
      <c r="G1782" t="s">
        <v>31</v>
      </c>
      <c r="H1782" t="s">
        <v>32</v>
      </c>
      <c r="I1782" t="s">
        <v>33</v>
      </c>
      <c r="J1782" t="s">
        <v>34</v>
      </c>
      <c r="K1782" t="s">
        <v>189</v>
      </c>
      <c r="L1782" t="s">
        <v>243</v>
      </c>
      <c r="O1782" t="s">
        <v>174</v>
      </c>
      <c r="P1782">
        <v>66.69</v>
      </c>
      <c r="Q1782">
        <v>66.242909999999995</v>
      </c>
      <c r="R1782">
        <v>67.130549999999999</v>
      </c>
      <c r="S1782">
        <v>66.049570000000003</v>
      </c>
      <c r="T1782">
        <v>67.320779999999999</v>
      </c>
      <c r="U1782">
        <v>28890</v>
      </c>
      <c r="V1782">
        <v>43321</v>
      </c>
      <c r="Y1782" t="s">
        <v>49</v>
      </c>
      <c r="Z1782" t="s">
        <v>39</v>
      </c>
      <c r="AA1782">
        <v>20220000</v>
      </c>
      <c r="AD1782" t="s">
        <v>40</v>
      </c>
    </row>
    <row r="1783" spans="1:30">
      <c r="A1783">
        <f t="shared" si="81"/>
        <v>20100000</v>
      </c>
      <c r="B1783" t="str">
        <f t="shared" si="82"/>
        <v>England93560Female25-49 yrs</v>
      </c>
      <c r="C1783" t="str">
        <f t="shared" si="83"/>
        <v>EnglandCancer screening coverage: cervical cancer (aged 25 to 49 years old)2010Female25-49 yrs</v>
      </c>
      <c r="D1783">
        <v>93560</v>
      </c>
      <c r="E1783" t="s">
        <v>242</v>
      </c>
      <c r="F1783" t="s">
        <v>30</v>
      </c>
      <c r="G1783" t="s">
        <v>31</v>
      </c>
      <c r="H1783" t="s">
        <v>30</v>
      </c>
      <c r="I1783" t="s">
        <v>31</v>
      </c>
      <c r="J1783" t="s">
        <v>31</v>
      </c>
      <c r="K1783" t="s">
        <v>189</v>
      </c>
      <c r="L1783" t="s">
        <v>243</v>
      </c>
      <c r="O1783" t="s">
        <v>216</v>
      </c>
      <c r="P1783">
        <v>74.13</v>
      </c>
      <c r="Q1783">
        <v>74.101993984008899</v>
      </c>
      <c r="R1783">
        <v>74.158062595205394</v>
      </c>
      <c r="S1783">
        <v>74.085812529056</v>
      </c>
      <c r="T1783">
        <v>74.1742146621107</v>
      </c>
      <c r="U1783">
        <v>6948654</v>
      </c>
      <c r="V1783">
        <v>9373601</v>
      </c>
      <c r="W1783" t="s">
        <v>130</v>
      </c>
      <c r="Y1783" t="s">
        <v>42</v>
      </c>
      <c r="Z1783" t="s">
        <v>39</v>
      </c>
      <c r="AA1783">
        <v>20100000</v>
      </c>
      <c r="AD1783" t="s">
        <v>40</v>
      </c>
    </row>
    <row r="1784" spans="1:30">
      <c r="A1784">
        <f t="shared" si="81"/>
        <v>20110000</v>
      </c>
      <c r="B1784" t="str">
        <f t="shared" si="82"/>
        <v>England93560Female25-49 yrs</v>
      </c>
      <c r="C1784" t="str">
        <f t="shared" si="83"/>
        <v>EnglandCancer screening coverage: cervical cancer (aged 25 to 49 years old)2011Female25-49 yrs</v>
      </c>
      <c r="D1784">
        <v>93560</v>
      </c>
      <c r="E1784" t="s">
        <v>242</v>
      </c>
      <c r="F1784" t="s">
        <v>30</v>
      </c>
      <c r="G1784" t="s">
        <v>31</v>
      </c>
      <c r="H1784" t="s">
        <v>30</v>
      </c>
      <c r="I1784" t="s">
        <v>31</v>
      </c>
      <c r="J1784" t="s">
        <v>31</v>
      </c>
      <c r="K1784" t="s">
        <v>189</v>
      </c>
      <c r="L1784" t="s">
        <v>243</v>
      </c>
      <c r="O1784" t="s">
        <v>191</v>
      </c>
      <c r="P1784">
        <v>73.73</v>
      </c>
      <c r="Q1784">
        <v>73.706842435100697</v>
      </c>
      <c r="R1784">
        <v>73.762912325406901</v>
      </c>
      <c r="S1784">
        <v>73.690660992539605</v>
      </c>
      <c r="T1784">
        <v>73.779065142180997</v>
      </c>
      <c r="U1784">
        <v>6979462</v>
      </c>
      <c r="V1784">
        <v>9465617</v>
      </c>
      <c r="W1784" t="s">
        <v>130</v>
      </c>
      <c r="Y1784" t="s">
        <v>42</v>
      </c>
      <c r="Z1784" t="s">
        <v>39</v>
      </c>
      <c r="AA1784">
        <v>20110000</v>
      </c>
      <c r="AD1784" t="s">
        <v>40</v>
      </c>
    </row>
    <row r="1785" spans="1:30">
      <c r="A1785">
        <f t="shared" si="81"/>
        <v>20120000</v>
      </c>
      <c r="B1785" t="str">
        <f t="shared" si="82"/>
        <v>England93560Female25-49 yrs</v>
      </c>
      <c r="C1785" t="str">
        <f t="shared" si="83"/>
        <v>EnglandCancer screening coverage: cervical cancer (aged 25 to 49 years old)2012Female25-49 yrs</v>
      </c>
      <c r="D1785">
        <v>93560</v>
      </c>
      <c r="E1785" t="s">
        <v>242</v>
      </c>
      <c r="F1785" t="s">
        <v>30</v>
      </c>
      <c r="G1785" t="s">
        <v>31</v>
      </c>
      <c r="H1785" t="s">
        <v>30</v>
      </c>
      <c r="I1785" t="s">
        <v>31</v>
      </c>
      <c r="J1785" t="s">
        <v>31</v>
      </c>
      <c r="K1785" t="s">
        <v>189</v>
      </c>
      <c r="L1785" t="s">
        <v>243</v>
      </c>
      <c r="O1785" t="s">
        <v>192</v>
      </c>
      <c r="P1785">
        <v>73.38</v>
      </c>
      <c r="Q1785">
        <v>73.353795586368093</v>
      </c>
      <c r="R1785">
        <v>73.409812932445604</v>
      </c>
      <c r="S1785">
        <v>73.337629653587598</v>
      </c>
      <c r="T1785">
        <v>73.425950957817804</v>
      </c>
      <c r="U1785">
        <v>7018856</v>
      </c>
      <c r="V1785">
        <v>9564844</v>
      </c>
      <c r="W1785" t="s">
        <v>130</v>
      </c>
      <c r="Y1785" t="s">
        <v>42</v>
      </c>
      <c r="Z1785" t="s">
        <v>39</v>
      </c>
      <c r="AA1785">
        <v>20120000</v>
      </c>
      <c r="AD1785" t="s">
        <v>40</v>
      </c>
    </row>
    <row r="1786" spans="1:30">
      <c r="A1786">
        <f t="shared" si="81"/>
        <v>20130000</v>
      </c>
      <c r="B1786" t="str">
        <f t="shared" si="82"/>
        <v>England93560Female25-49 yrs</v>
      </c>
      <c r="C1786" t="str">
        <f t="shared" si="83"/>
        <v>EnglandCancer screening coverage: cervical cancer (aged 25 to 49 years old)2013Female25-49 yrs</v>
      </c>
      <c r="D1786">
        <v>93560</v>
      </c>
      <c r="E1786" t="s">
        <v>242</v>
      </c>
      <c r="F1786" t="s">
        <v>30</v>
      </c>
      <c r="G1786" t="s">
        <v>31</v>
      </c>
      <c r="H1786" t="s">
        <v>30</v>
      </c>
      <c r="I1786" t="s">
        <v>31</v>
      </c>
      <c r="J1786" t="s">
        <v>31</v>
      </c>
      <c r="K1786" t="s">
        <v>189</v>
      </c>
      <c r="L1786" t="s">
        <v>243</v>
      </c>
      <c r="O1786" t="s">
        <v>193</v>
      </c>
      <c r="P1786">
        <v>71.459999999999994</v>
      </c>
      <c r="Q1786">
        <v>71.429606706264394</v>
      </c>
      <c r="R1786">
        <v>71.487142498532407</v>
      </c>
      <c r="S1786">
        <v>71.413003962726194</v>
      </c>
      <c r="T1786">
        <v>71.503719365626495</v>
      </c>
      <c r="U1786">
        <v>6764953</v>
      </c>
      <c r="V1786">
        <v>9466983</v>
      </c>
      <c r="W1786" t="s">
        <v>130</v>
      </c>
      <c r="Y1786" t="s">
        <v>42</v>
      </c>
      <c r="Z1786" t="s">
        <v>39</v>
      </c>
      <c r="AA1786">
        <v>20130000</v>
      </c>
      <c r="AD1786" t="s">
        <v>40</v>
      </c>
    </row>
    <row r="1787" spans="1:30">
      <c r="A1787">
        <f t="shared" si="81"/>
        <v>20140000</v>
      </c>
      <c r="B1787" t="str">
        <f t="shared" si="82"/>
        <v>England93560Female25-49 yrs</v>
      </c>
      <c r="C1787" t="str">
        <f t="shared" si="83"/>
        <v>EnglandCancer screening coverage: cervical cancer (aged 25 to 49 years old)2014Female25-49 yrs</v>
      </c>
      <c r="D1787">
        <v>93560</v>
      </c>
      <c r="E1787" t="s">
        <v>242</v>
      </c>
      <c r="F1787" t="s">
        <v>30</v>
      </c>
      <c r="G1787" t="s">
        <v>31</v>
      </c>
      <c r="H1787" t="s">
        <v>30</v>
      </c>
      <c r="I1787" t="s">
        <v>31</v>
      </c>
      <c r="J1787" t="s">
        <v>31</v>
      </c>
      <c r="K1787" t="s">
        <v>189</v>
      </c>
      <c r="L1787" t="s">
        <v>243</v>
      </c>
      <c r="O1787" t="s">
        <v>194</v>
      </c>
      <c r="P1787">
        <v>71.819999999999993</v>
      </c>
      <c r="Q1787">
        <v>71.795879561432898</v>
      </c>
      <c r="R1787">
        <v>71.852712325922894</v>
      </c>
      <c r="S1787">
        <v>71.779479526324195</v>
      </c>
      <c r="T1787">
        <v>71.869086481579799</v>
      </c>
      <c r="U1787">
        <v>6914742</v>
      </c>
      <c r="V1787">
        <v>9627301</v>
      </c>
      <c r="W1787" t="s">
        <v>130</v>
      </c>
      <c r="Y1787" t="s">
        <v>42</v>
      </c>
      <c r="Z1787" t="s">
        <v>39</v>
      </c>
      <c r="AA1787">
        <v>20140000</v>
      </c>
      <c r="AD1787" t="s">
        <v>40</v>
      </c>
    </row>
    <row r="1788" spans="1:30">
      <c r="A1788">
        <f t="shared" si="81"/>
        <v>20150000</v>
      </c>
      <c r="B1788" t="str">
        <f t="shared" si="82"/>
        <v>England93560Female25-49 yrs</v>
      </c>
      <c r="C1788" t="str">
        <f t="shared" si="83"/>
        <v>EnglandCancer screening coverage: cervical cancer (aged 25 to 49 years old)2015Female25-49 yrs</v>
      </c>
      <c r="D1788">
        <v>93560</v>
      </c>
      <c r="E1788" t="s">
        <v>242</v>
      </c>
      <c r="F1788" t="s">
        <v>30</v>
      </c>
      <c r="G1788" t="s">
        <v>31</v>
      </c>
      <c r="H1788" t="s">
        <v>30</v>
      </c>
      <c r="I1788" t="s">
        <v>31</v>
      </c>
      <c r="J1788" t="s">
        <v>31</v>
      </c>
      <c r="K1788" t="s">
        <v>189</v>
      </c>
      <c r="L1788" t="s">
        <v>243</v>
      </c>
      <c r="O1788" t="s">
        <v>195</v>
      </c>
      <c r="P1788">
        <v>71.17</v>
      </c>
      <c r="Q1788">
        <v>71.138716216017102</v>
      </c>
      <c r="R1788">
        <v>71.195689857990004</v>
      </c>
      <c r="S1788">
        <v>71.122276061522001</v>
      </c>
      <c r="T1788">
        <v>71.212105134901904</v>
      </c>
      <c r="U1788">
        <v>6912810</v>
      </c>
      <c r="V1788">
        <v>9713476</v>
      </c>
      <c r="W1788" t="s">
        <v>130</v>
      </c>
      <c r="Y1788" t="s">
        <v>42</v>
      </c>
      <c r="Z1788" t="s">
        <v>39</v>
      </c>
      <c r="AA1788">
        <v>20150000</v>
      </c>
      <c r="AD1788" t="s">
        <v>40</v>
      </c>
    </row>
    <row r="1789" spans="1:30">
      <c r="A1789">
        <f t="shared" si="81"/>
        <v>20160000</v>
      </c>
      <c r="B1789" t="str">
        <f t="shared" si="82"/>
        <v>England93560Female25-49 yrs</v>
      </c>
      <c r="C1789" t="str">
        <f t="shared" si="83"/>
        <v>EnglandCancer screening coverage: cervical cancer (aged 25 to 49 years old)2016Female25-49 yrs</v>
      </c>
      <c r="D1789">
        <v>93560</v>
      </c>
      <c r="E1789" t="s">
        <v>242</v>
      </c>
      <c r="F1789" t="s">
        <v>30</v>
      </c>
      <c r="G1789" t="s">
        <v>31</v>
      </c>
      <c r="H1789" t="s">
        <v>30</v>
      </c>
      <c r="I1789" t="s">
        <v>31</v>
      </c>
      <c r="J1789" t="s">
        <v>31</v>
      </c>
      <c r="K1789" t="s">
        <v>189</v>
      </c>
      <c r="L1789" t="s">
        <v>243</v>
      </c>
      <c r="O1789" t="s">
        <v>196</v>
      </c>
      <c r="P1789">
        <v>70.180000000000007</v>
      </c>
      <c r="Q1789">
        <v>70.154293068922101</v>
      </c>
      <c r="R1789">
        <v>70.211522635416998</v>
      </c>
      <c r="S1789">
        <v>70.137779826016597</v>
      </c>
      <c r="T1789">
        <v>70.228012409493502</v>
      </c>
      <c r="U1789">
        <v>6890379</v>
      </c>
      <c r="V1789">
        <v>9817744</v>
      </c>
      <c r="W1789" t="s">
        <v>130</v>
      </c>
      <c r="Y1789" t="s">
        <v>42</v>
      </c>
      <c r="Z1789" t="s">
        <v>39</v>
      </c>
      <c r="AA1789">
        <v>20160000</v>
      </c>
      <c r="AD1789" t="s">
        <v>40</v>
      </c>
    </row>
    <row r="1790" spans="1:30">
      <c r="A1790">
        <f t="shared" si="81"/>
        <v>20170000</v>
      </c>
      <c r="B1790" t="str">
        <f t="shared" si="82"/>
        <v>England93560Female25-49 yrs</v>
      </c>
      <c r="C1790" t="str">
        <f t="shared" si="83"/>
        <v>EnglandCancer screening coverage: cervical cancer (aged 25 to 49 years old)2017Female25-49 yrs</v>
      </c>
      <c r="D1790">
        <v>93560</v>
      </c>
      <c r="E1790" t="s">
        <v>242</v>
      </c>
      <c r="F1790" t="s">
        <v>30</v>
      </c>
      <c r="G1790" t="s">
        <v>31</v>
      </c>
      <c r="H1790" t="s">
        <v>30</v>
      </c>
      <c r="I1790" t="s">
        <v>31</v>
      </c>
      <c r="J1790" t="s">
        <v>31</v>
      </c>
      <c r="K1790" t="s">
        <v>189</v>
      </c>
      <c r="L1790" t="s">
        <v>243</v>
      </c>
      <c r="O1790" t="s">
        <v>164</v>
      </c>
      <c r="P1790">
        <v>69.59</v>
      </c>
      <c r="Q1790">
        <v>69.563208320418099</v>
      </c>
      <c r="R1790">
        <v>69.620357664034103</v>
      </c>
      <c r="S1790">
        <v>69.5467187107092</v>
      </c>
      <c r="T1790">
        <v>69.636824808508706</v>
      </c>
      <c r="U1790">
        <v>6928519</v>
      </c>
      <c r="V1790">
        <v>9955943</v>
      </c>
      <c r="W1790" t="s">
        <v>130</v>
      </c>
      <c r="Y1790" t="s">
        <v>42</v>
      </c>
      <c r="Z1790" t="s">
        <v>39</v>
      </c>
      <c r="AA1790">
        <v>20170000</v>
      </c>
      <c r="AD1790" t="s">
        <v>40</v>
      </c>
    </row>
    <row r="1791" spans="1:30">
      <c r="A1791">
        <f t="shared" si="81"/>
        <v>20180000</v>
      </c>
      <c r="B1791" t="str">
        <f t="shared" si="82"/>
        <v>England93560Female25-49 yrs</v>
      </c>
      <c r="C1791" t="str">
        <f t="shared" si="83"/>
        <v>EnglandCancer screening coverage: cervical cancer (aged 25 to 49 years old)2018Female25-49 yrs</v>
      </c>
      <c r="D1791">
        <v>93560</v>
      </c>
      <c r="E1791" t="s">
        <v>242</v>
      </c>
      <c r="F1791" t="s">
        <v>30</v>
      </c>
      <c r="G1791" t="s">
        <v>31</v>
      </c>
      <c r="H1791" t="s">
        <v>30</v>
      </c>
      <c r="I1791" t="s">
        <v>31</v>
      </c>
      <c r="J1791" t="s">
        <v>31</v>
      </c>
      <c r="K1791" t="s">
        <v>189</v>
      </c>
      <c r="L1791" t="s">
        <v>243</v>
      </c>
      <c r="O1791" t="s">
        <v>165</v>
      </c>
      <c r="P1791">
        <v>69.099999999999994</v>
      </c>
      <c r="Q1791">
        <v>69.072626929452298</v>
      </c>
      <c r="R1791">
        <v>69.129654943860302</v>
      </c>
      <c r="S1791">
        <v>69.056172728376097</v>
      </c>
      <c r="T1791">
        <v>69.146087529123804</v>
      </c>
      <c r="U1791">
        <v>6970957</v>
      </c>
      <c r="V1791">
        <v>10088048</v>
      </c>
      <c r="W1791" t="s">
        <v>130</v>
      </c>
      <c r="Y1791" t="s">
        <v>42</v>
      </c>
      <c r="Z1791" t="s">
        <v>39</v>
      </c>
      <c r="AA1791">
        <v>20180000</v>
      </c>
      <c r="AD1791" t="s">
        <v>40</v>
      </c>
    </row>
    <row r="1792" spans="1:30">
      <c r="A1792">
        <f t="shared" si="81"/>
        <v>20190000</v>
      </c>
      <c r="B1792" t="str">
        <f t="shared" si="82"/>
        <v>England93560Female25-49 yrs</v>
      </c>
      <c r="C1792" t="str">
        <f t="shared" si="83"/>
        <v>EnglandCancer screening coverage: cervical cancer (aged 25 to 49 years old)2019Female25-49 yrs</v>
      </c>
      <c r="D1792">
        <v>93560</v>
      </c>
      <c r="E1792" t="s">
        <v>242</v>
      </c>
      <c r="F1792" t="s">
        <v>30</v>
      </c>
      <c r="G1792" t="s">
        <v>31</v>
      </c>
      <c r="H1792" t="s">
        <v>30</v>
      </c>
      <c r="I1792" t="s">
        <v>31</v>
      </c>
      <c r="J1792" t="s">
        <v>31</v>
      </c>
      <c r="K1792" t="s">
        <v>189</v>
      </c>
      <c r="L1792" t="s">
        <v>243</v>
      </c>
      <c r="O1792" t="s">
        <v>166</v>
      </c>
      <c r="P1792">
        <v>69.790000000000006</v>
      </c>
      <c r="Q1792">
        <v>69.766188882682997</v>
      </c>
      <c r="R1792">
        <v>69.822502112195295</v>
      </c>
      <c r="S1792">
        <v>69.749940528655699</v>
      </c>
      <c r="T1792">
        <v>69.838728344601407</v>
      </c>
      <c r="U1792">
        <v>7129579</v>
      </c>
      <c r="V1792">
        <v>10215123</v>
      </c>
      <c r="W1792" t="s">
        <v>130</v>
      </c>
      <c r="Y1792" t="s">
        <v>42</v>
      </c>
      <c r="Z1792" t="s">
        <v>39</v>
      </c>
      <c r="AA1792">
        <v>20190000</v>
      </c>
      <c r="AD1792" t="s">
        <v>40</v>
      </c>
    </row>
    <row r="1793" spans="1:30">
      <c r="A1793">
        <f t="shared" ref="A1793:A1856" si="84">AA1793</f>
        <v>20200000</v>
      </c>
      <c r="B1793" t="str">
        <f t="shared" si="82"/>
        <v>England93560Female25-49 yrs</v>
      </c>
      <c r="C1793" t="str">
        <f t="shared" si="83"/>
        <v>EnglandCancer screening coverage: cervical cancer (aged 25 to 49 years old)2020Female25-49 yrs</v>
      </c>
      <c r="D1793">
        <v>93560</v>
      </c>
      <c r="E1793" t="s">
        <v>242</v>
      </c>
      <c r="F1793" t="s">
        <v>30</v>
      </c>
      <c r="G1793" t="s">
        <v>31</v>
      </c>
      <c r="H1793" t="s">
        <v>30</v>
      </c>
      <c r="I1793" t="s">
        <v>31</v>
      </c>
      <c r="J1793" t="s">
        <v>31</v>
      </c>
      <c r="K1793" t="s">
        <v>189</v>
      </c>
      <c r="L1793" t="s">
        <v>243</v>
      </c>
      <c r="O1793" t="s">
        <v>167</v>
      </c>
      <c r="P1793">
        <v>70.23</v>
      </c>
      <c r="Q1793">
        <v>70.203251967588997</v>
      </c>
      <c r="R1793">
        <v>70.258916479947601</v>
      </c>
      <c r="S1793">
        <v>70.191215371787393</v>
      </c>
      <c r="T1793">
        <v>70.270937317012198</v>
      </c>
      <c r="U1793">
        <v>7281502</v>
      </c>
      <c r="V1793">
        <v>10367918</v>
      </c>
      <c r="W1793" t="s">
        <v>130</v>
      </c>
      <c r="Y1793" t="s">
        <v>42</v>
      </c>
      <c r="Z1793" t="s">
        <v>39</v>
      </c>
      <c r="AA1793">
        <v>20200000</v>
      </c>
      <c r="AD1793" t="s">
        <v>40</v>
      </c>
    </row>
    <row r="1794" spans="1:30">
      <c r="A1794">
        <f t="shared" si="84"/>
        <v>20210000</v>
      </c>
      <c r="B1794" t="str">
        <f t="shared" ref="B1794:B1857" si="85">CONCATENATE(I1794,D1794,K1794,L1794)</f>
        <v>England93560Female25-49 yrs</v>
      </c>
      <c r="C1794" t="str">
        <f t="shared" ref="C1794:C1857" si="86">CONCATENATE(I1794,E1794,O1794,K1794,M1794,L1794)</f>
        <v>EnglandCancer screening coverage: cervical cancer (aged 25 to 49 years old)2021Female25-49 yrs</v>
      </c>
      <c r="D1794">
        <v>93560</v>
      </c>
      <c r="E1794" t="s">
        <v>242</v>
      </c>
      <c r="F1794" t="s">
        <v>30</v>
      </c>
      <c r="G1794" t="s">
        <v>31</v>
      </c>
      <c r="H1794" t="s">
        <v>30</v>
      </c>
      <c r="I1794" t="s">
        <v>31</v>
      </c>
      <c r="J1794" t="s">
        <v>31</v>
      </c>
      <c r="K1794" t="s">
        <v>189</v>
      </c>
      <c r="L1794" t="s">
        <v>243</v>
      </c>
      <c r="O1794" t="s">
        <v>171</v>
      </c>
      <c r="P1794">
        <v>67.989999999999995</v>
      </c>
      <c r="Q1794">
        <v>67.957917770553607</v>
      </c>
      <c r="R1794">
        <v>68.014551081806601</v>
      </c>
      <c r="S1794">
        <v>67.945672738498402</v>
      </c>
      <c r="T1794">
        <v>68.026782183441298</v>
      </c>
      <c r="U1794">
        <v>7089096</v>
      </c>
      <c r="V1794">
        <v>10427251</v>
      </c>
      <c r="W1794" t="s">
        <v>130</v>
      </c>
      <c r="Y1794" t="s">
        <v>42</v>
      </c>
      <c r="Z1794" t="s">
        <v>39</v>
      </c>
      <c r="AA1794">
        <v>20210000</v>
      </c>
      <c r="AD1794" t="s">
        <v>40</v>
      </c>
    </row>
    <row r="1795" spans="1:30">
      <c r="A1795">
        <f t="shared" si="84"/>
        <v>20220000</v>
      </c>
      <c r="B1795" t="str">
        <f t="shared" si="85"/>
        <v>England93560Female25-49 yrs</v>
      </c>
      <c r="C1795" t="str">
        <f t="shared" si="86"/>
        <v>EnglandCancer screening coverage: cervical cancer (aged 25 to 49 years old)2022Female25-49 yrs</v>
      </c>
      <c r="D1795">
        <v>93560</v>
      </c>
      <c r="E1795" t="s">
        <v>242</v>
      </c>
      <c r="F1795" t="s">
        <v>30</v>
      </c>
      <c r="G1795" t="s">
        <v>31</v>
      </c>
      <c r="H1795" t="s">
        <v>30</v>
      </c>
      <c r="I1795" t="s">
        <v>31</v>
      </c>
      <c r="J1795" t="s">
        <v>31</v>
      </c>
      <c r="K1795" t="s">
        <v>189</v>
      </c>
      <c r="L1795" t="s">
        <v>243</v>
      </c>
      <c r="O1795" t="s">
        <v>174</v>
      </c>
      <c r="P1795">
        <v>67.569999999999993</v>
      </c>
      <c r="Q1795">
        <v>67.538939999999997</v>
      </c>
      <c r="R1795">
        <v>67.595309999999998</v>
      </c>
      <c r="S1795">
        <v>67.526759999999996</v>
      </c>
      <c r="T1795">
        <v>67.607479999999995</v>
      </c>
      <c r="U1795">
        <v>7160733</v>
      </c>
      <c r="V1795">
        <v>10597953</v>
      </c>
      <c r="W1795" t="s">
        <v>130</v>
      </c>
      <c r="Y1795" t="s">
        <v>42</v>
      </c>
      <c r="Z1795" t="s">
        <v>39</v>
      </c>
      <c r="AA1795">
        <v>20220000</v>
      </c>
      <c r="AD1795" t="s">
        <v>40</v>
      </c>
    </row>
    <row r="1796" spans="1:30">
      <c r="A1796">
        <f t="shared" si="84"/>
        <v>20230000</v>
      </c>
      <c r="B1796" t="str">
        <f t="shared" si="85"/>
        <v>England93560Female25-49 yrs</v>
      </c>
      <c r="C1796" t="str">
        <f t="shared" si="86"/>
        <v>EnglandCancer screening coverage: cervical cancer (aged 25 to 49 years old)2023Female25-49 yrs</v>
      </c>
      <c r="D1796">
        <v>93560</v>
      </c>
      <c r="E1796" t="s">
        <v>242</v>
      </c>
      <c r="F1796" t="s">
        <v>30</v>
      </c>
      <c r="G1796" t="s">
        <v>31</v>
      </c>
      <c r="H1796" t="s">
        <v>30</v>
      </c>
      <c r="I1796" t="s">
        <v>31</v>
      </c>
      <c r="J1796" t="s">
        <v>31</v>
      </c>
      <c r="K1796" t="s">
        <v>189</v>
      </c>
      <c r="L1796" t="s">
        <v>243</v>
      </c>
      <c r="O1796" t="s">
        <v>175</v>
      </c>
      <c r="P1796">
        <v>65.819999999999993</v>
      </c>
      <c r="Q1796">
        <v>65.794489999999996</v>
      </c>
      <c r="R1796">
        <v>65.851050000000001</v>
      </c>
      <c r="S1796">
        <v>65.778170000000003</v>
      </c>
      <c r="T1796">
        <v>65.867350000000002</v>
      </c>
      <c r="U1796">
        <v>7113333</v>
      </c>
      <c r="V1796">
        <v>10806796</v>
      </c>
      <c r="W1796" t="s">
        <v>130</v>
      </c>
      <c r="X1796" t="s">
        <v>132</v>
      </c>
      <c r="Y1796" t="s">
        <v>42</v>
      </c>
      <c r="Z1796" t="s">
        <v>39</v>
      </c>
      <c r="AA1796">
        <v>20230000</v>
      </c>
      <c r="AD1796" t="s">
        <v>40</v>
      </c>
    </row>
    <row r="1797" spans="1:30">
      <c r="A1797">
        <f t="shared" si="84"/>
        <v>20100000</v>
      </c>
      <c r="B1797" t="str">
        <f t="shared" si="85"/>
        <v>London93560Female25-49 yrs</v>
      </c>
      <c r="C1797" t="str">
        <f t="shared" si="86"/>
        <v>LondonCancer screening coverage: cervical cancer (aged 25 to 49 years old)2010Female25-49 yrs</v>
      </c>
      <c r="D1797">
        <v>93560</v>
      </c>
      <c r="E1797" t="s">
        <v>242</v>
      </c>
      <c r="F1797" t="s">
        <v>30</v>
      </c>
      <c r="G1797" t="s">
        <v>31</v>
      </c>
      <c r="H1797" t="s">
        <v>56</v>
      </c>
      <c r="I1797" t="s">
        <v>57</v>
      </c>
      <c r="J1797" t="s">
        <v>58</v>
      </c>
      <c r="K1797" t="s">
        <v>189</v>
      </c>
      <c r="L1797" t="s">
        <v>243</v>
      </c>
      <c r="O1797" t="s">
        <v>216</v>
      </c>
      <c r="P1797">
        <v>67.83</v>
      </c>
      <c r="Q1797">
        <v>67.757113747871102</v>
      </c>
      <c r="R1797">
        <v>67.893196179569102</v>
      </c>
      <c r="S1797">
        <v>67.717819822284497</v>
      </c>
      <c r="T1797">
        <v>67.932377724236702</v>
      </c>
      <c r="U1797">
        <v>1228144</v>
      </c>
      <c r="V1797">
        <v>1810749</v>
      </c>
      <c r="W1797" t="s">
        <v>130</v>
      </c>
      <c r="Y1797" t="s">
        <v>49</v>
      </c>
      <c r="Z1797" t="s">
        <v>39</v>
      </c>
      <c r="AA1797">
        <v>20100000</v>
      </c>
      <c r="AD1797" t="s">
        <v>40</v>
      </c>
    </row>
    <row r="1798" spans="1:30">
      <c r="A1798">
        <f t="shared" si="84"/>
        <v>20110000</v>
      </c>
      <c r="B1798" t="str">
        <f t="shared" si="85"/>
        <v>London93560Female25-49 yrs</v>
      </c>
      <c r="C1798" t="str">
        <f t="shared" si="86"/>
        <v>LondonCancer screening coverage: cervical cancer (aged 25 to 49 years old)2011Female25-49 yrs</v>
      </c>
      <c r="D1798">
        <v>93560</v>
      </c>
      <c r="E1798" t="s">
        <v>242</v>
      </c>
      <c r="F1798" t="s">
        <v>30</v>
      </c>
      <c r="G1798" t="s">
        <v>31</v>
      </c>
      <c r="H1798" t="s">
        <v>56</v>
      </c>
      <c r="I1798" t="s">
        <v>57</v>
      </c>
      <c r="J1798" t="s">
        <v>58</v>
      </c>
      <c r="K1798" t="s">
        <v>189</v>
      </c>
      <c r="L1798" t="s">
        <v>243</v>
      </c>
      <c r="O1798" t="s">
        <v>191</v>
      </c>
      <c r="P1798">
        <v>67.59</v>
      </c>
      <c r="Q1798">
        <v>67.519304597517603</v>
      </c>
      <c r="R1798">
        <v>67.653635672011404</v>
      </c>
      <c r="S1798">
        <v>67.480518029883598</v>
      </c>
      <c r="T1798">
        <v>67.692314615926193</v>
      </c>
      <c r="U1798">
        <v>1260806</v>
      </c>
      <c r="V1798">
        <v>1865470</v>
      </c>
      <c r="W1798" t="s">
        <v>130</v>
      </c>
      <c r="Y1798" t="s">
        <v>49</v>
      </c>
      <c r="Z1798" t="s">
        <v>39</v>
      </c>
      <c r="AA1798">
        <v>20110000</v>
      </c>
      <c r="AD1798" t="s">
        <v>40</v>
      </c>
    </row>
    <row r="1799" spans="1:30">
      <c r="A1799">
        <f t="shared" si="84"/>
        <v>20120000</v>
      </c>
      <c r="B1799" t="str">
        <f t="shared" si="85"/>
        <v>London93560Female25-49 yrs</v>
      </c>
      <c r="C1799" t="str">
        <f t="shared" si="86"/>
        <v>LondonCancer screening coverage: cervical cancer (aged 25 to 49 years old)2012Female25-49 yrs</v>
      </c>
      <c r="D1799">
        <v>93560</v>
      </c>
      <c r="E1799" t="s">
        <v>242</v>
      </c>
      <c r="F1799" t="s">
        <v>30</v>
      </c>
      <c r="G1799" t="s">
        <v>31</v>
      </c>
      <c r="H1799" t="s">
        <v>56</v>
      </c>
      <c r="I1799" t="s">
        <v>57</v>
      </c>
      <c r="J1799" t="s">
        <v>58</v>
      </c>
      <c r="K1799" t="s">
        <v>189</v>
      </c>
      <c r="L1799" t="s">
        <v>243</v>
      </c>
      <c r="O1799" t="s">
        <v>192</v>
      </c>
      <c r="P1799">
        <v>67.36</v>
      </c>
      <c r="Q1799">
        <v>67.293497610261497</v>
      </c>
      <c r="R1799">
        <v>67.426003337410506</v>
      </c>
      <c r="S1799">
        <v>67.255239669861595</v>
      </c>
      <c r="T1799">
        <v>67.464158281585895</v>
      </c>
      <c r="U1799">
        <v>1296106</v>
      </c>
      <c r="V1799">
        <v>1924154</v>
      </c>
      <c r="W1799" t="s">
        <v>130</v>
      </c>
      <c r="Y1799" t="s">
        <v>49</v>
      </c>
      <c r="Z1799" t="s">
        <v>39</v>
      </c>
      <c r="AA1799">
        <v>20120000</v>
      </c>
      <c r="AD1799" t="s">
        <v>40</v>
      </c>
    </row>
    <row r="1800" spans="1:30">
      <c r="A1800">
        <f t="shared" si="84"/>
        <v>20130000</v>
      </c>
      <c r="B1800" t="str">
        <f t="shared" si="85"/>
        <v>London93560Female25-49 yrs</v>
      </c>
      <c r="C1800" t="str">
        <f t="shared" si="86"/>
        <v>LondonCancer screening coverage: cervical cancer (aged 25 to 49 years old)2013Female25-49 yrs</v>
      </c>
      <c r="D1800">
        <v>93560</v>
      </c>
      <c r="E1800" t="s">
        <v>242</v>
      </c>
      <c r="F1800" t="s">
        <v>30</v>
      </c>
      <c r="G1800" t="s">
        <v>31</v>
      </c>
      <c r="H1800" t="s">
        <v>56</v>
      </c>
      <c r="I1800" t="s">
        <v>57</v>
      </c>
      <c r="J1800" t="s">
        <v>58</v>
      </c>
      <c r="K1800" t="s">
        <v>189</v>
      </c>
      <c r="L1800" t="s">
        <v>243</v>
      </c>
      <c r="O1800" t="s">
        <v>193</v>
      </c>
      <c r="P1800">
        <v>65.84</v>
      </c>
      <c r="Q1800">
        <v>65.773127377357596</v>
      </c>
      <c r="R1800">
        <v>65.909021959895895</v>
      </c>
      <c r="S1800">
        <v>65.733895487912605</v>
      </c>
      <c r="T1800">
        <v>65.948157210829805</v>
      </c>
      <c r="U1800">
        <v>1232109</v>
      </c>
      <c r="V1800">
        <v>1871337</v>
      </c>
      <c r="W1800" t="s">
        <v>130</v>
      </c>
      <c r="Y1800" t="s">
        <v>49</v>
      </c>
      <c r="Z1800" t="s">
        <v>39</v>
      </c>
      <c r="AA1800">
        <v>20130000</v>
      </c>
      <c r="AD1800" t="s">
        <v>40</v>
      </c>
    </row>
    <row r="1801" spans="1:30">
      <c r="A1801">
        <f t="shared" si="84"/>
        <v>20140000</v>
      </c>
      <c r="B1801" t="str">
        <f t="shared" si="85"/>
        <v>London93560Female25-49 yrs</v>
      </c>
      <c r="C1801" t="str">
        <f t="shared" si="86"/>
        <v>LondonCancer screening coverage: cervical cancer (aged 25 to 49 years old)2014Female25-49 yrs</v>
      </c>
      <c r="D1801">
        <v>93560</v>
      </c>
      <c r="E1801" t="s">
        <v>242</v>
      </c>
      <c r="F1801" t="s">
        <v>30</v>
      </c>
      <c r="G1801" t="s">
        <v>31</v>
      </c>
      <c r="H1801" t="s">
        <v>56</v>
      </c>
      <c r="I1801" t="s">
        <v>57</v>
      </c>
      <c r="J1801" t="s">
        <v>58</v>
      </c>
      <c r="K1801" t="s">
        <v>189</v>
      </c>
      <c r="L1801" t="s">
        <v>243</v>
      </c>
      <c r="O1801" t="s">
        <v>194</v>
      </c>
      <c r="P1801">
        <v>67.73</v>
      </c>
      <c r="Q1801">
        <v>67.667091322027701</v>
      </c>
      <c r="R1801">
        <v>67.799298189743297</v>
      </c>
      <c r="S1801">
        <v>67.628918368489195</v>
      </c>
      <c r="T1801">
        <v>67.837365777411506</v>
      </c>
      <c r="U1801">
        <v>1301387</v>
      </c>
      <c r="V1801">
        <v>1921342</v>
      </c>
      <c r="W1801" t="s">
        <v>130</v>
      </c>
      <c r="Y1801" t="s">
        <v>49</v>
      </c>
      <c r="Z1801" t="s">
        <v>39</v>
      </c>
      <c r="AA1801">
        <v>20140000</v>
      </c>
      <c r="AD1801" t="s">
        <v>40</v>
      </c>
    </row>
    <row r="1802" spans="1:30">
      <c r="A1802">
        <f t="shared" si="84"/>
        <v>20150000</v>
      </c>
      <c r="B1802" t="str">
        <f t="shared" si="85"/>
        <v>London93560Female25-49 yrs</v>
      </c>
      <c r="C1802" t="str">
        <f t="shared" si="86"/>
        <v>LondonCancer screening coverage: cervical cancer (aged 25 to 49 years old)2015Female25-49 yrs</v>
      </c>
      <c r="D1802">
        <v>93560</v>
      </c>
      <c r="E1802" t="s">
        <v>242</v>
      </c>
      <c r="F1802" t="s">
        <v>30</v>
      </c>
      <c r="G1802" t="s">
        <v>31</v>
      </c>
      <c r="H1802" t="s">
        <v>56</v>
      </c>
      <c r="I1802" t="s">
        <v>57</v>
      </c>
      <c r="J1802" t="s">
        <v>58</v>
      </c>
      <c r="K1802" t="s">
        <v>189</v>
      </c>
      <c r="L1802" t="s">
        <v>243</v>
      </c>
      <c r="O1802" t="s">
        <v>195</v>
      </c>
      <c r="P1802">
        <v>65.64</v>
      </c>
      <c r="Q1802">
        <v>65.574850643882698</v>
      </c>
      <c r="R1802">
        <v>65.707175678735695</v>
      </c>
      <c r="S1802">
        <v>65.536651193380195</v>
      </c>
      <c r="T1802">
        <v>65.7452849107041</v>
      </c>
      <c r="U1802">
        <v>1299159</v>
      </c>
      <c r="V1802">
        <v>1979187</v>
      </c>
      <c r="W1802" t="s">
        <v>130</v>
      </c>
      <c r="Y1802" t="s">
        <v>49</v>
      </c>
      <c r="Z1802" t="s">
        <v>39</v>
      </c>
      <c r="AA1802">
        <v>20150000</v>
      </c>
      <c r="AD1802" t="s">
        <v>40</v>
      </c>
    </row>
    <row r="1803" spans="1:30">
      <c r="A1803">
        <f t="shared" si="84"/>
        <v>20160000</v>
      </c>
      <c r="B1803" t="str">
        <f t="shared" si="85"/>
        <v>London93560Female25-49 yrs</v>
      </c>
      <c r="C1803" t="str">
        <f t="shared" si="86"/>
        <v>LondonCancer screening coverage: cervical cancer (aged 25 to 49 years old)2016Female25-49 yrs</v>
      </c>
      <c r="D1803">
        <v>93560</v>
      </c>
      <c r="E1803" t="s">
        <v>242</v>
      </c>
      <c r="F1803" t="s">
        <v>30</v>
      </c>
      <c r="G1803" t="s">
        <v>31</v>
      </c>
      <c r="H1803" t="s">
        <v>56</v>
      </c>
      <c r="I1803" t="s">
        <v>57</v>
      </c>
      <c r="J1803" t="s">
        <v>58</v>
      </c>
      <c r="K1803" t="s">
        <v>189</v>
      </c>
      <c r="L1803" t="s">
        <v>243</v>
      </c>
      <c r="O1803" t="s">
        <v>196</v>
      </c>
      <c r="P1803">
        <v>63.65</v>
      </c>
      <c r="Q1803">
        <v>63.5860022875829</v>
      </c>
      <c r="R1803">
        <v>63.718573454587897</v>
      </c>
      <c r="S1803">
        <v>63.547738453098503</v>
      </c>
      <c r="T1803">
        <v>63.756760238658501</v>
      </c>
      <c r="U1803">
        <v>1287545</v>
      </c>
      <c r="V1803">
        <v>2022778</v>
      </c>
      <c r="W1803" t="s">
        <v>130</v>
      </c>
      <c r="Y1803" t="s">
        <v>49</v>
      </c>
      <c r="Z1803" t="s">
        <v>39</v>
      </c>
      <c r="AA1803">
        <v>20160000</v>
      </c>
      <c r="AD1803" t="s">
        <v>40</v>
      </c>
    </row>
    <row r="1804" spans="1:30">
      <c r="A1804">
        <f t="shared" si="84"/>
        <v>20170000</v>
      </c>
      <c r="B1804" t="str">
        <f t="shared" si="85"/>
        <v>London93560Female25-49 yrs</v>
      </c>
      <c r="C1804" t="str">
        <f t="shared" si="86"/>
        <v>LondonCancer screening coverage: cervical cancer (aged 25 to 49 years old)2017Female25-49 yrs</v>
      </c>
      <c r="D1804">
        <v>93560</v>
      </c>
      <c r="E1804" t="s">
        <v>242</v>
      </c>
      <c r="F1804" t="s">
        <v>30</v>
      </c>
      <c r="G1804" t="s">
        <v>31</v>
      </c>
      <c r="H1804" t="s">
        <v>56</v>
      </c>
      <c r="I1804" t="s">
        <v>57</v>
      </c>
      <c r="J1804" t="s">
        <v>58</v>
      </c>
      <c r="K1804" t="s">
        <v>189</v>
      </c>
      <c r="L1804" t="s">
        <v>243</v>
      </c>
      <c r="O1804" t="s">
        <v>164</v>
      </c>
      <c r="P1804">
        <v>62.58</v>
      </c>
      <c r="Q1804">
        <v>62.516442574639598</v>
      </c>
      <c r="R1804">
        <v>62.647855020031002</v>
      </c>
      <c r="S1804">
        <v>62.478516897603001</v>
      </c>
      <c r="T1804">
        <v>62.685711758699803</v>
      </c>
      <c r="U1804">
        <v>1303954</v>
      </c>
      <c r="V1804">
        <v>2083587</v>
      </c>
      <c r="W1804" t="s">
        <v>130</v>
      </c>
      <c r="Y1804" t="s">
        <v>49</v>
      </c>
      <c r="Z1804" t="s">
        <v>39</v>
      </c>
      <c r="AA1804">
        <v>20170000</v>
      </c>
      <c r="AD1804" t="s">
        <v>40</v>
      </c>
    </row>
    <row r="1805" spans="1:30">
      <c r="A1805">
        <f t="shared" si="84"/>
        <v>20180000</v>
      </c>
      <c r="B1805" t="str">
        <f t="shared" si="85"/>
        <v>London93560Female25-49 yrs</v>
      </c>
      <c r="C1805" t="str">
        <f t="shared" si="86"/>
        <v>LondonCancer screening coverage: cervical cancer (aged 25 to 49 years old)2018Female25-49 yrs</v>
      </c>
      <c r="D1805">
        <v>93560</v>
      </c>
      <c r="E1805" t="s">
        <v>242</v>
      </c>
      <c r="F1805" t="s">
        <v>30</v>
      </c>
      <c r="G1805" t="s">
        <v>31</v>
      </c>
      <c r="H1805" t="s">
        <v>56</v>
      </c>
      <c r="I1805" t="s">
        <v>57</v>
      </c>
      <c r="J1805" t="s">
        <v>58</v>
      </c>
      <c r="K1805" t="s">
        <v>189</v>
      </c>
      <c r="L1805" t="s">
        <v>243</v>
      </c>
      <c r="O1805" t="s">
        <v>165</v>
      </c>
      <c r="P1805">
        <v>61.64</v>
      </c>
      <c r="Q1805">
        <v>61.570415191884599</v>
      </c>
      <c r="R1805">
        <v>61.700703772475002</v>
      </c>
      <c r="S1805">
        <v>61.532817005624501</v>
      </c>
      <c r="T1805">
        <v>61.7382399000902</v>
      </c>
      <c r="U1805">
        <v>1319272</v>
      </c>
      <c r="V1805">
        <v>2140439</v>
      </c>
      <c r="W1805" t="s">
        <v>130</v>
      </c>
      <c r="Y1805" t="s">
        <v>49</v>
      </c>
      <c r="Z1805" t="s">
        <v>39</v>
      </c>
      <c r="AA1805">
        <v>20180000</v>
      </c>
      <c r="AD1805" t="s">
        <v>40</v>
      </c>
    </row>
    <row r="1806" spans="1:30">
      <c r="A1806">
        <f t="shared" si="84"/>
        <v>20190000</v>
      </c>
      <c r="B1806" t="str">
        <f t="shared" si="85"/>
        <v>London93560Female25-49 yrs</v>
      </c>
      <c r="C1806" t="str">
        <f t="shared" si="86"/>
        <v>LondonCancer screening coverage: cervical cancer (aged 25 to 49 years old)2019Female25-49 yrs</v>
      </c>
      <c r="D1806">
        <v>93560</v>
      </c>
      <c r="E1806" t="s">
        <v>242</v>
      </c>
      <c r="F1806" t="s">
        <v>30</v>
      </c>
      <c r="G1806" t="s">
        <v>31</v>
      </c>
      <c r="H1806" t="s">
        <v>56</v>
      </c>
      <c r="I1806" t="s">
        <v>57</v>
      </c>
      <c r="J1806" t="s">
        <v>58</v>
      </c>
      <c r="K1806" t="s">
        <v>189</v>
      </c>
      <c r="L1806" t="s">
        <v>243</v>
      </c>
      <c r="O1806" t="s">
        <v>166</v>
      </c>
      <c r="P1806">
        <v>61.53</v>
      </c>
      <c r="Q1806">
        <v>61.469373026734701</v>
      </c>
      <c r="R1806">
        <v>61.598066088370103</v>
      </c>
      <c r="S1806">
        <v>61.432235936434601</v>
      </c>
      <c r="T1806">
        <v>61.635143220434799</v>
      </c>
      <c r="U1806">
        <v>1351300</v>
      </c>
      <c r="V1806">
        <v>2196031</v>
      </c>
      <c r="W1806" t="s">
        <v>130</v>
      </c>
      <c r="Y1806" t="s">
        <v>49</v>
      </c>
      <c r="Z1806" t="s">
        <v>39</v>
      </c>
      <c r="AA1806">
        <v>20190000</v>
      </c>
      <c r="AD1806" t="s">
        <v>40</v>
      </c>
    </row>
    <row r="1807" spans="1:30">
      <c r="A1807">
        <f t="shared" si="84"/>
        <v>20200000</v>
      </c>
      <c r="B1807" t="str">
        <f t="shared" si="85"/>
        <v>London93560Female25-49 yrs</v>
      </c>
      <c r="C1807" t="str">
        <f t="shared" si="86"/>
        <v>LondonCancer screening coverage: cervical cancer (aged 25 to 49 years old)2020Female25-49 yrs</v>
      </c>
      <c r="D1807">
        <v>93560</v>
      </c>
      <c r="E1807" t="s">
        <v>242</v>
      </c>
      <c r="F1807" t="s">
        <v>30</v>
      </c>
      <c r="G1807" t="s">
        <v>31</v>
      </c>
      <c r="H1807" t="s">
        <v>56</v>
      </c>
      <c r="I1807" t="s">
        <v>57</v>
      </c>
      <c r="J1807" t="s">
        <v>58</v>
      </c>
      <c r="K1807" t="s">
        <v>189</v>
      </c>
      <c r="L1807" t="s">
        <v>243</v>
      </c>
      <c r="O1807" t="s">
        <v>167</v>
      </c>
      <c r="P1807">
        <v>61.83</v>
      </c>
      <c r="Q1807">
        <v>61.771156165065698</v>
      </c>
      <c r="R1807">
        <v>61.897728184782203</v>
      </c>
      <c r="S1807">
        <v>61.743783776223196</v>
      </c>
      <c r="T1807">
        <v>61.925058349721198</v>
      </c>
      <c r="U1807">
        <v>1399628</v>
      </c>
      <c r="V1807">
        <v>2263508</v>
      </c>
      <c r="W1807" t="s">
        <v>130</v>
      </c>
      <c r="Y1807" t="s">
        <v>49</v>
      </c>
      <c r="Z1807" t="s">
        <v>39</v>
      </c>
      <c r="AA1807">
        <v>20200000</v>
      </c>
      <c r="AD1807" t="s">
        <v>40</v>
      </c>
    </row>
    <row r="1808" spans="1:30">
      <c r="A1808">
        <f t="shared" si="84"/>
        <v>20210000</v>
      </c>
      <c r="B1808" t="str">
        <f t="shared" si="85"/>
        <v>London93560Female25-49 yrs</v>
      </c>
      <c r="C1808" t="str">
        <f t="shared" si="86"/>
        <v>LondonCancer screening coverage: cervical cancer (aged 25 to 49 years old)2021Female25-49 yrs</v>
      </c>
      <c r="D1808">
        <v>93560</v>
      </c>
      <c r="E1808" t="s">
        <v>242</v>
      </c>
      <c r="F1808" t="s">
        <v>30</v>
      </c>
      <c r="G1808" t="s">
        <v>31</v>
      </c>
      <c r="H1808" t="s">
        <v>56</v>
      </c>
      <c r="I1808" t="s">
        <v>57</v>
      </c>
      <c r="J1808" t="s">
        <v>58</v>
      </c>
      <c r="K1808" t="s">
        <v>189</v>
      </c>
      <c r="L1808" t="s">
        <v>243</v>
      </c>
      <c r="O1808" t="s">
        <v>171</v>
      </c>
      <c r="P1808">
        <v>59.12</v>
      </c>
      <c r="Q1808">
        <v>59.057232112960598</v>
      </c>
      <c r="R1808">
        <v>59.184902648961298</v>
      </c>
      <c r="S1808">
        <v>59.029627290726999</v>
      </c>
      <c r="T1808">
        <v>59.212475139949902</v>
      </c>
      <c r="U1808">
        <v>1346971</v>
      </c>
      <c r="V1808">
        <v>2278326</v>
      </c>
      <c r="W1808" t="s">
        <v>130</v>
      </c>
      <c r="Y1808" t="s">
        <v>49</v>
      </c>
      <c r="Z1808" t="s">
        <v>39</v>
      </c>
      <c r="AA1808">
        <v>20210000</v>
      </c>
      <c r="AD1808" t="s">
        <v>40</v>
      </c>
    </row>
    <row r="1809" spans="1:30">
      <c r="A1809">
        <f t="shared" si="84"/>
        <v>20220000</v>
      </c>
      <c r="B1809" t="str">
        <f t="shared" si="85"/>
        <v>London93560Female25-49 yrs</v>
      </c>
      <c r="C1809" t="str">
        <f t="shared" si="86"/>
        <v>LondonCancer screening coverage: cervical cancer (aged 25 to 49 years old)2022Female25-49 yrs</v>
      </c>
      <c r="D1809">
        <v>93560</v>
      </c>
      <c r="E1809" t="s">
        <v>242</v>
      </c>
      <c r="F1809" t="s">
        <v>30</v>
      </c>
      <c r="G1809" t="s">
        <v>31</v>
      </c>
      <c r="H1809" t="s">
        <v>56</v>
      </c>
      <c r="I1809" t="s">
        <v>57</v>
      </c>
      <c r="J1809" t="s">
        <v>58</v>
      </c>
      <c r="K1809" t="s">
        <v>189</v>
      </c>
      <c r="L1809" t="s">
        <v>243</v>
      </c>
      <c r="O1809" t="s">
        <v>174</v>
      </c>
      <c r="P1809">
        <v>59.31</v>
      </c>
      <c r="Q1809">
        <v>59.244630000000001</v>
      </c>
      <c r="R1809">
        <v>59.37068</v>
      </c>
      <c r="S1809">
        <v>59.217379999999999</v>
      </c>
      <c r="T1809">
        <v>59.397910000000003</v>
      </c>
      <c r="U1809">
        <v>1384129</v>
      </c>
      <c r="V1809">
        <v>2333811</v>
      </c>
      <c r="W1809" t="s">
        <v>130</v>
      </c>
      <c r="Y1809" t="s">
        <v>49</v>
      </c>
      <c r="Z1809" t="s">
        <v>39</v>
      </c>
      <c r="AA1809">
        <v>20220000</v>
      </c>
      <c r="AD1809" t="s">
        <v>40</v>
      </c>
    </row>
    <row r="1810" spans="1:30">
      <c r="A1810">
        <f t="shared" si="84"/>
        <v>20230000</v>
      </c>
      <c r="B1810" t="str">
        <f t="shared" si="85"/>
        <v>London93560Female25-49 yrs</v>
      </c>
      <c r="C1810" t="str">
        <f t="shared" si="86"/>
        <v>LondonCancer screening coverage: cervical cancer (aged 25 to 49 years old)2023Female25-49 yrs</v>
      </c>
      <c r="D1810">
        <v>93560</v>
      </c>
      <c r="E1810" t="s">
        <v>242</v>
      </c>
      <c r="F1810" t="s">
        <v>30</v>
      </c>
      <c r="G1810" t="s">
        <v>31</v>
      </c>
      <c r="H1810" t="s">
        <v>56</v>
      </c>
      <c r="I1810" t="s">
        <v>57</v>
      </c>
      <c r="J1810" t="s">
        <v>58</v>
      </c>
      <c r="K1810" t="s">
        <v>189</v>
      </c>
      <c r="L1810" t="s">
        <v>243</v>
      </c>
      <c r="O1810" t="s">
        <v>175</v>
      </c>
      <c r="P1810">
        <v>58.03</v>
      </c>
      <c r="Q1810">
        <v>57.967779999999998</v>
      </c>
      <c r="R1810">
        <v>58.093049999999998</v>
      </c>
      <c r="S1810">
        <v>57.931640000000002</v>
      </c>
      <c r="T1810">
        <v>58.129159999999999</v>
      </c>
      <c r="U1810">
        <v>1383854</v>
      </c>
      <c r="V1810">
        <v>2384704</v>
      </c>
      <c r="W1810" t="s">
        <v>130</v>
      </c>
      <c r="X1810" t="s">
        <v>132</v>
      </c>
      <c r="Y1810" t="s">
        <v>49</v>
      </c>
      <c r="Z1810" t="s">
        <v>39</v>
      </c>
      <c r="AA1810">
        <v>20230000</v>
      </c>
      <c r="AD1810" t="s">
        <v>40</v>
      </c>
    </row>
    <row r="1811" spans="1:30">
      <c r="A1811">
        <f t="shared" si="84"/>
        <v>20230000</v>
      </c>
      <c r="B1811" t="str">
        <f t="shared" si="85"/>
        <v>Bromley93560Female25-49 yrs</v>
      </c>
      <c r="C1811" t="str">
        <f t="shared" si="86"/>
        <v>BromleyCancer screening coverage: cervical cancer (aged 25 to 49 years old)2023Female25-49 yrs</v>
      </c>
      <c r="D1811">
        <v>93560</v>
      </c>
      <c r="E1811" t="s">
        <v>242</v>
      </c>
      <c r="F1811" t="s">
        <v>30</v>
      </c>
      <c r="G1811" t="s">
        <v>31</v>
      </c>
      <c r="H1811" t="s">
        <v>78</v>
      </c>
      <c r="I1811" t="s">
        <v>79</v>
      </c>
      <c r="J1811" t="s">
        <v>34</v>
      </c>
      <c r="K1811" t="s">
        <v>189</v>
      </c>
      <c r="L1811" t="s">
        <v>243</v>
      </c>
      <c r="O1811">
        <v>2023</v>
      </c>
      <c r="P1811">
        <v>70.947739999999996</v>
      </c>
      <c r="Q1811">
        <v>70.599180000000004</v>
      </c>
      <c r="R1811">
        <v>71.293840000000003</v>
      </c>
      <c r="S1811">
        <v>70.397080000000003</v>
      </c>
      <c r="T1811">
        <v>71.4923</v>
      </c>
      <c r="U1811">
        <v>46563</v>
      </c>
      <c r="V1811">
        <v>65630</v>
      </c>
      <c r="X1811" t="s">
        <v>132</v>
      </c>
      <c r="Y1811" t="s">
        <v>38</v>
      </c>
      <c r="Z1811" t="s">
        <v>39</v>
      </c>
      <c r="AA1811">
        <v>20230000</v>
      </c>
      <c r="AD1811" t="s">
        <v>40</v>
      </c>
    </row>
    <row r="1812" spans="1:30">
      <c r="A1812">
        <f t="shared" si="84"/>
        <v>20230000</v>
      </c>
      <c r="B1812" t="str">
        <f t="shared" si="85"/>
        <v>Havering93560Female25-49 yrs</v>
      </c>
      <c r="C1812" t="str">
        <f t="shared" si="86"/>
        <v>HaveringCancer screening coverage: cervical cancer (aged 25 to 49 years old)2023Female25-49 yrs</v>
      </c>
      <c r="D1812">
        <v>93560</v>
      </c>
      <c r="E1812" t="s">
        <v>242</v>
      </c>
      <c r="F1812" t="s">
        <v>30</v>
      </c>
      <c r="G1812" t="s">
        <v>31</v>
      </c>
      <c r="H1812" t="s">
        <v>118</v>
      </c>
      <c r="I1812" t="s">
        <v>119</v>
      </c>
      <c r="J1812" t="s">
        <v>34</v>
      </c>
      <c r="K1812" t="s">
        <v>189</v>
      </c>
      <c r="L1812" t="s">
        <v>243</v>
      </c>
      <c r="O1812">
        <v>2023</v>
      </c>
      <c r="P1812">
        <v>70.177980000000005</v>
      </c>
      <c r="Q1812">
        <v>69.777060000000006</v>
      </c>
      <c r="R1812">
        <v>70.575829999999996</v>
      </c>
      <c r="S1812">
        <v>69.544479999999993</v>
      </c>
      <c r="T1812">
        <v>70.803830000000005</v>
      </c>
      <c r="U1812">
        <v>35369</v>
      </c>
      <c r="V1812">
        <v>50399</v>
      </c>
      <c r="X1812" t="s">
        <v>61</v>
      </c>
      <c r="Y1812" t="s">
        <v>38</v>
      </c>
      <c r="Z1812" t="s">
        <v>39</v>
      </c>
      <c r="AA1812">
        <v>20230000</v>
      </c>
      <c r="AD1812" t="s">
        <v>40</v>
      </c>
    </row>
    <row r="1813" spans="1:30">
      <c r="A1813">
        <f t="shared" si="84"/>
        <v>20230000</v>
      </c>
      <c r="B1813" t="str">
        <f t="shared" si="85"/>
        <v>Sutton93560Female25-49 yrs</v>
      </c>
      <c r="C1813" t="str">
        <f t="shared" si="86"/>
        <v>SuttonCancer screening coverage: cervical cancer (aged 25 to 49 years old)2023Female25-49 yrs</v>
      </c>
      <c r="D1813">
        <v>93560</v>
      </c>
      <c r="E1813" t="s">
        <v>242</v>
      </c>
      <c r="F1813" t="s">
        <v>30</v>
      </c>
      <c r="G1813" t="s">
        <v>31</v>
      </c>
      <c r="H1813" t="s">
        <v>89</v>
      </c>
      <c r="I1813" t="s">
        <v>90</v>
      </c>
      <c r="J1813" t="s">
        <v>34</v>
      </c>
      <c r="K1813" t="s">
        <v>189</v>
      </c>
      <c r="L1813" t="s">
        <v>243</v>
      </c>
      <c r="O1813">
        <v>2023</v>
      </c>
      <c r="P1813">
        <v>69.700469999999996</v>
      </c>
      <c r="Q1813">
        <v>69.266050000000007</v>
      </c>
      <c r="R1813">
        <v>70.131389999999996</v>
      </c>
      <c r="S1813">
        <v>69.013990000000007</v>
      </c>
      <c r="T1813">
        <v>70.378270000000001</v>
      </c>
      <c r="U1813">
        <v>30204</v>
      </c>
      <c r="V1813">
        <v>43334</v>
      </c>
      <c r="X1813" t="s">
        <v>132</v>
      </c>
      <c r="Y1813" t="s">
        <v>38</v>
      </c>
      <c r="Z1813" t="s">
        <v>39</v>
      </c>
      <c r="AA1813">
        <v>20230000</v>
      </c>
      <c r="AD1813" t="s">
        <v>40</v>
      </c>
    </row>
    <row r="1814" spans="1:30">
      <c r="A1814">
        <f t="shared" si="84"/>
        <v>20230000</v>
      </c>
      <c r="B1814" t="str">
        <f t="shared" si="85"/>
        <v>Bexley93560Female25-49 yrs</v>
      </c>
      <c r="C1814" t="str">
        <f t="shared" si="86"/>
        <v>BexleyCancer screening coverage: cervical cancer (aged 25 to 49 years old)2023Female25-49 yrs</v>
      </c>
      <c r="D1814">
        <v>93560</v>
      </c>
      <c r="E1814" t="s">
        <v>242</v>
      </c>
      <c r="F1814" t="s">
        <v>30</v>
      </c>
      <c r="G1814" t="s">
        <v>31</v>
      </c>
      <c r="H1814" t="s">
        <v>97</v>
      </c>
      <c r="I1814" t="s">
        <v>98</v>
      </c>
      <c r="J1814" t="s">
        <v>34</v>
      </c>
      <c r="K1814" t="s">
        <v>189</v>
      </c>
      <c r="L1814" t="s">
        <v>243</v>
      </c>
      <c r="O1814">
        <v>2023</v>
      </c>
      <c r="P1814">
        <v>69.003780000000006</v>
      </c>
      <c r="Q1814">
        <v>68.585509999999999</v>
      </c>
      <c r="R1814">
        <v>69.418970000000002</v>
      </c>
      <c r="S1814">
        <v>68.342939999999999</v>
      </c>
      <c r="T1814">
        <v>69.656959999999998</v>
      </c>
      <c r="U1814">
        <v>32645</v>
      </c>
      <c r="V1814">
        <v>47309</v>
      </c>
      <c r="X1814" t="s">
        <v>132</v>
      </c>
      <c r="Y1814" t="s">
        <v>38</v>
      </c>
      <c r="Z1814" t="s">
        <v>39</v>
      </c>
      <c r="AA1814">
        <v>20230000</v>
      </c>
      <c r="AD1814" t="s">
        <v>40</v>
      </c>
    </row>
    <row r="1815" spans="1:30">
      <c r="A1815">
        <f t="shared" si="84"/>
        <v>20230000</v>
      </c>
      <c r="B1815" t="str">
        <f t="shared" si="85"/>
        <v>Richmond93560Female25-49 yrs</v>
      </c>
      <c r="C1815" t="str">
        <f t="shared" si="86"/>
        <v>RichmondCancer screening coverage: cervical cancer (aged 25 to 49 years old)2023Female25-49 yrs</v>
      </c>
      <c r="D1815">
        <v>93560</v>
      </c>
      <c r="E1815" t="s">
        <v>242</v>
      </c>
      <c r="F1815" t="s">
        <v>30</v>
      </c>
      <c r="G1815" t="s">
        <v>31</v>
      </c>
      <c r="H1815" t="s">
        <v>32</v>
      </c>
      <c r="I1815" t="s">
        <v>33</v>
      </c>
      <c r="J1815" t="s">
        <v>34</v>
      </c>
      <c r="K1815" t="s">
        <v>189</v>
      </c>
      <c r="L1815" t="s">
        <v>243</v>
      </c>
      <c r="O1815">
        <v>2023</v>
      </c>
      <c r="P1815">
        <v>65.454080000000005</v>
      </c>
      <c r="Q1815">
        <v>65.003380000000007</v>
      </c>
      <c r="R1815">
        <v>65.902019999999993</v>
      </c>
      <c r="S1815">
        <v>64.742260000000002</v>
      </c>
      <c r="T1815">
        <v>66.159040000000005</v>
      </c>
      <c r="U1815">
        <v>28159</v>
      </c>
      <c r="V1815">
        <v>43021</v>
      </c>
      <c r="X1815" t="s">
        <v>132</v>
      </c>
      <c r="Y1815" t="s">
        <v>42</v>
      </c>
      <c r="Z1815" t="s">
        <v>39</v>
      </c>
      <c r="AA1815">
        <v>20230000</v>
      </c>
      <c r="AD1815" t="s">
        <v>40</v>
      </c>
    </row>
    <row r="1816" spans="1:30">
      <c r="A1816">
        <f t="shared" si="84"/>
        <v>20230000</v>
      </c>
      <c r="B1816" t="str">
        <f t="shared" si="85"/>
        <v>Croydon93560Female25-49 yrs</v>
      </c>
      <c r="C1816" t="str">
        <f t="shared" si="86"/>
        <v>CroydonCancer screening coverage: cervical cancer (aged 25 to 49 years old)2023Female25-49 yrs</v>
      </c>
      <c r="D1816">
        <v>93560</v>
      </c>
      <c r="E1816" t="s">
        <v>242</v>
      </c>
      <c r="F1816" t="s">
        <v>30</v>
      </c>
      <c r="G1816" t="s">
        <v>31</v>
      </c>
      <c r="H1816" t="s">
        <v>110</v>
      </c>
      <c r="I1816" t="s">
        <v>111</v>
      </c>
      <c r="J1816" t="s">
        <v>34</v>
      </c>
      <c r="K1816" t="s">
        <v>189</v>
      </c>
      <c r="L1816" t="s">
        <v>243</v>
      </c>
      <c r="O1816">
        <v>2023</v>
      </c>
      <c r="P1816">
        <v>63.994720000000001</v>
      </c>
      <c r="Q1816">
        <v>63.678249999999998</v>
      </c>
      <c r="R1816">
        <v>64.309979999999996</v>
      </c>
      <c r="S1816">
        <v>63.49521</v>
      </c>
      <c r="T1816">
        <v>64.491219999999998</v>
      </c>
      <c r="U1816">
        <v>56771</v>
      </c>
      <c r="V1816">
        <v>88712</v>
      </c>
      <c r="X1816" t="s">
        <v>132</v>
      </c>
      <c r="Y1816" t="s">
        <v>49</v>
      </c>
      <c r="Z1816" t="s">
        <v>39</v>
      </c>
      <c r="AA1816">
        <v>20230000</v>
      </c>
      <c r="AD1816" t="s">
        <v>40</v>
      </c>
    </row>
    <row r="1817" spans="1:30">
      <c r="A1817">
        <f t="shared" si="84"/>
        <v>20230000</v>
      </c>
      <c r="B1817" t="str">
        <f t="shared" si="85"/>
        <v>Lewisham93560Female25-49 yrs</v>
      </c>
      <c r="C1817" t="str">
        <f t="shared" si="86"/>
        <v>LewishamCancer screening coverage: cervical cancer (aged 25 to 49 years old)2023Female25-49 yrs</v>
      </c>
      <c r="D1817">
        <v>93560</v>
      </c>
      <c r="E1817" t="s">
        <v>242</v>
      </c>
      <c r="F1817" t="s">
        <v>30</v>
      </c>
      <c r="G1817" t="s">
        <v>31</v>
      </c>
      <c r="H1817" t="s">
        <v>84</v>
      </c>
      <c r="I1817" t="s">
        <v>85</v>
      </c>
      <c r="J1817" t="s">
        <v>34</v>
      </c>
      <c r="K1817" t="s">
        <v>189</v>
      </c>
      <c r="L1817" t="s">
        <v>243</v>
      </c>
      <c r="O1817">
        <v>2023</v>
      </c>
      <c r="P1817">
        <v>62.951410000000003</v>
      </c>
      <c r="Q1817">
        <v>62.620359999999998</v>
      </c>
      <c r="R1817">
        <v>63.281239999999997</v>
      </c>
      <c r="S1817">
        <v>62.428919999999998</v>
      </c>
      <c r="T1817">
        <v>63.470880000000001</v>
      </c>
      <c r="U1817">
        <v>51651</v>
      </c>
      <c r="V1817">
        <v>82049</v>
      </c>
      <c r="X1817" t="s">
        <v>132</v>
      </c>
      <c r="Y1817" t="s">
        <v>49</v>
      </c>
      <c r="Z1817" t="s">
        <v>39</v>
      </c>
      <c r="AA1817">
        <v>20230000</v>
      </c>
      <c r="AD1817" t="s">
        <v>40</v>
      </c>
    </row>
    <row r="1818" spans="1:30">
      <c r="A1818">
        <f t="shared" si="84"/>
        <v>20230000</v>
      </c>
      <c r="B1818" t="str">
        <f t="shared" si="85"/>
        <v>Enfield93560Female25-49 yrs</v>
      </c>
      <c r="C1818" t="str">
        <f t="shared" si="86"/>
        <v>EnfieldCancer screening coverage: cervical cancer (aged 25 to 49 years old)2023Female25-49 yrs</v>
      </c>
      <c r="D1818">
        <v>93560</v>
      </c>
      <c r="E1818" t="s">
        <v>242</v>
      </c>
      <c r="F1818" t="s">
        <v>30</v>
      </c>
      <c r="G1818" t="s">
        <v>31</v>
      </c>
      <c r="H1818" t="s">
        <v>120</v>
      </c>
      <c r="I1818" t="s">
        <v>121</v>
      </c>
      <c r="J1818" t="s">
        <v>34</v>
      </c>
      <c r="K1818" t="s">
        <v>189</v>
      </c>
      <c r="L1818" t="s">
        <v>243</v>
      </c>
      <c r="O1818">
        <v>2023</v>
      </c>
      <c r="P1818">
        <v>62.45158</v>
      </c>
      <c r="Q1818">
        <v>62.097279999999998</v>
      </c>
      <c r="R1818">
        <v>62.804549999999999</v>
      </c>
      <c r="S1818">
        <v>61.892380000000003</v>
      </c>
      <c r="T1818">
        <v>63.007480000000001</v>
      </c>
      <c r="U1818">
        <v>44982</v>
      </c>
      <c r="V1818">
        <v>72027</v>
      </c>
      <c r="X1818" t="s">
        <v>132</v>
      </c>
      <c r="Y1818" t="s">
        <v>49</v>
      </c>
      <c r="Z1818" t="s">
        <v>39</v>
      </c>
      <c r="AA1818">
        <v>20230000</v>
      </c>
      <c r="AD1818" t="s">
        <v>40</v>
      </c>
    </row>
    <row r="1819" spans="1:30">
      <c r="A1819">
        <f t="shared" si="84"/>
        <v>20230000</v>
      </c>
      <c r="B1819" t="str">
        <f t="shared" si="85"/>
        <v>Waltham Forest93560Female25-49 yrs</v>
      </c>
      <c r="C1819" t="str">
        <f t="shared" si="86"/>
        <v>Waltham ForestCancer screening coverage: cervical cancer (aged 25 to 49 years old)2023Female25-49 yrs</v>
      </c>
      <c r="D1819">
        <v>93560</v>
      </c>
      <c r="E1819" t="s">
        <v>242</v>
      </c>
      <c r="F1819" t="s">
        <v>30</v>
      </c>
      <c r="G1819" t="s">
        <v>31</v>
      </c>
      <c r="H1819" t="s">
        <v>114</v>
      </c>
      <c r="I1819" t="s">
        <v>115</v>
      </c>
      <c r="J1819" t="s">
        <v>34</v>
      </c>
      <c r="K1819" t="s">
        <v>189</v>
      </c>
      <c r="L1819" t="s">
        <v>243</v>
      </c>
      <c r="O1819">
        <v>2023</v>
      </c>
      <c r="P1819">
        <v>62.24633</v>
      </c>
      <c r="Q1819">
        <v>61.8947</v>
      </c>
      <c r="R1819">
        <v>62.596679999999999</v>
      </c>
      <c r="S1819">
        <v>61.691360000000003</v>
      </c>
      <c r="T1819">
        <v>62.798119999999997</v>
      </c>
      <c r="U1819">
        <v>45611</v>
      </c>
      <c r="V1819">
        <v>73275</v>
      </c>
      <c r="X1819" t="s">
        <v>132</v>
      </c>
      <c r="Y1819" t="s">
        <v>49</v>
      </c>
      <c r="Z1819" t="s">
        <v>39</v>
      </c>
      <c r="AA1819">
        <v>20230000</v>
      </c>
      <c r="AD1819" t="s">
        <v>40</v>
      </c>
    </row>
    <row r="1820" spans="1:30">
      <c r="A1820">
        <f t="shared" si="84"/>
        <v>20230000</v>
      </c>
      <c r="B1820" t="str">
        <f t="shared" si="85"/>
        <v>Kingston93560Female25-49 yrs</v>
      </c>
      <c r="C1820" t="str">
        <f t="shared" si="86"/>
        <v>KingstonCancer screening coverage: cervical cancer (aged 25 to 49 years old)2023Female25-49 yrs</v>
      </c>
      <c r="D1820">
        <v>93560</v>
      </c>
      <c r="E1820" t="s">
        <v>242</v>
      </c>
      <c r="F1820" t="s">
        <v>30</v>
      </c>
      <c r="G1820" t="s">
        <v>31</v>
      </c>
      <c r="H1820" t="s">
        <v>82</v>
      </c>
      <c r="I1820" t="s">
        <v>83</v>
      </c>
      <c r="J1820" t="s">
        <v>34</v>
      </c>
      <c r="K1820" t="s">
        <v>189</v>
      </c>
      <c r="L1820" t="s">
        <v>243</v>
      </c>
      <c r="O1820">
        <v>2023</v>
      </c>
      <c r="P1820">
        <v>61.994289999999999</v>
      </c>
      <c r="Q1820">
        <v>61.517139999999998</v>
      </c>
      <c r="R1820">
        <v>62.46913</v>
      </c>
      <c r="S1820">
        <v>61.24098</v>
      </c>
      <c r="T1820">
        <v>62.741869999999999</v>
      </c>
      <c r="U1820">
        <v>24763</v>
      </c>
      <c r="V1820">
        <v>39944</v>
      </c>
      <c r="X1820" t="s">
        <v>132</v>
      </c>
      <c r="Y1820" t="s">
        <v>49</v>
      </c>
      <c r="Z1820" t="s">
        <v>39</v>
      </c>
      <c r="AA1820">
        <v>20230000</v>
      </c>
      <c r="AD1820" t="s">
        <v>40</v>
      </c>
    </row>
    <row r="1821" spans="1:30">
      <c r="A1821">
        <f t="shared" si="84"/>
        <v>20230000</v>
      </c>
      <c r="B1821" t="str">
        <f t="shared" si="85"/>
        <v>Merton93560Female25-49 yrs</v>
      </c>
      <c r="C1821" t="str">
        <f t="shared" si="86"/>
        <v>MertonCancer screening coverage: cervical cancer (aged 25 to 49 years old)2023Female25-49 yrs</v>
      </c>
      <c r="D1821">
        <v>93560</v>
      </c>
      <c r="E1821" t="s">
        <v>242</v>
      </c>
      <c r="F1821" t="s">
        <v>30</v>
      </c>
      <c r="G1821" t="s">
        <v>31</v>
      </c>
      <c r="H1821" t="s">
        <v>108</v>
      </c>
      <c r="I1821" t="s">
        <v>109</v>
      </c>
      <c r="J1821" t="s">
        <v>34</v>
      </c>
      <c r="K1821" t="s">
        <v>189</v>
      </c>
      <c r="L1821" t="s">
        <v>243</v>
      </c>
      <c r="O1821">
        <v>2023</v>
      </c>
      <c r="P1821">
        <v>61.662970000000001</v>
      </c>
      <c r="Q1821">
        <v>61.259169999999997</v>
      </c>
      <c r="R1821">
        <v>62.065170000000002</v>
      </c>
      <c r="S1821">
        <v>61.02561</v>
      </c>
      <c r="T1821">
        <v>62.296349999999997</v>
      </c>
      <c r="U1821">
        <v>34477</v>
      </c>
      <c r="V1821">
        <v>55912</v>
      </c>
      <c r="X1821" t="s">
        <v>132</v>
      </c>
      <c r="Y1821" t="s">
        <v>49</v>
      </c>
      <c r="Z1821" t="s">
        <v>39</v>
      </c>
      <c r="AA1821">
        <v>20230000</v>
      </c>
      <c r="AD1821" t="s">
        <v>40</v>
      </c>
    </row>
    <row r="1822" spans="1:30">
      <c r="A1822">
        <f t="shared" si="84"/>
        <v>20230000</v>
      </c>
      <c r="B1822" t="str">
        <f t="shared" si="85"/>
        <v>Hillingdon93560Female25-49 yrs</v>
      </c>
      <c r="C1822" t="str">
        <f t="shared" si="86"/>
        <v>HillingdonCancer screening coverage: cervical cancer (aged 25 to 49 years old)2023Female25-49 yrs</v>
      </c>
      <c r="D1822">
        <v>93560</v>
      </c>
      <c r="E1822" t="s">
        <v>242</v>
      </c>
      <c r="F1822" t="s">
        <v>30</v>
      </c>
      <c r="G1822" t="s">
        <v>31</v>
      </c>
      <c r="H1822" t="s">
        <v>86</v>
      </c>
      <c r="I1822" t="s">
        <v>87</v>
      </c>
      <c r="J1822" t="s">
        <v>34</v>
      </c>
      <c r="K1822" t="s">
        <v>189</v>
      </c>
      <c r="L1822" t="s">
        <v>243</v>
      </c>
      <c r="O1822">
        <v>2023</v>
      </c>
      <c r="P1822">
        <v>61.108640000000001</v>
      </c>
      <c r="Q1822">
        <v>60.746139999999997</v>
      </c>
      <c r="R1822">
        <v>61.469920000000002</v>
      </c>
      <c r="S1822">
        <v>60.536560000000001</v>
      </c>
      <c r="T1822">
        <v>61.677680000000002</v>
      </c>
      <c r="U1822">
        <v>42597</v>
      </c>
      <c r="V1822">
        <v>69707</v>
      </c>
      <c r="X1822" t="s">
        <v>132</v>
      </c>
      <c r="Y1822" t="s">
        <v>49</v>
      </c>
      <c r="Z1822" t="s">
        <v>39</v>
      </c>
      <c r="AA1822">
        <v>20230000</v>
      </c>
      <c r="AD1822" t="s">
        <v>40</v>
      </c>
    </row>
    <row r="1823" spans="1:30">
      <c r="A1823">
        <f t="shared" si="84"/>
        <v>20230000</v>
      </c>
      <c r="B1823" t="str">
        <f t="shared" si="85"/>
        <v>Wandsworth93560Female25-49 yrs</v>
      </c>
      <c r="C1823" t="str">
        <f t="shared" si="86"/>
        <v>WandsworthCancer screening coverage: cervical cancer (aged 25 to 49 years old)2023Female25-49 yrs</v>
      </c>
      <c r="D1823">
        <v>93560</v>
      </c>
      <c r="E1823" t="s">
        <v>242</v>
      </c>
      <c r="F1823" t="s">
        <v>30</v>
      </c>
      <c r="G1823" t="s">
        <v>31</v>
      </c>
      <c r="H1823" t="s">
        <v>76</v>
      </c>
      <c r="I1823" t="s">
        <v>77</v>
      </c>
      <c r="J1823" t="s">
        <v>34</v>
      </c>
      <c r="K1823" t="s">
        <v>189</v>
      </c>
      <c r="L1823" t="s">
        <v>243</v>
      </c>
      <c r="O1823">
        <v>2023</v>
      </c>
      <c r="P1823">
        <v>60.918199999999999</v>
      </c>
      <c r="Q1823">
        <v>60.630589999999998</v>
      </c>
      <c r="R1823">
        <v>61.205060000000003</v>
      </c>
      <c r="S1823">
        <v>60.464390000000002</v>
      </c>
      <c r="T1823">
        <v>61.370130000000003</v>
      </c>
      <c r="U1823">
        <v>67526</v>
      </c>
      <c r="V1823">
        <v>110847</v>
      </c>
      <c r="X1823" t="s">
        <v>132</v>
      </c>
      <c r="Y1823" t="s">
        <v>49</v>
      </c>
      <c r="Z1823" t="s">
        <v>39</v>
      </c>
      <c r="AA1823">
        <v>20230000</v>
      </c>
      <c r="AD1823" t="s">
        <v>40</v>
      </c>
    </row>
    <row r="1824" spans="1:30">
      <c r="A1824">
        <f t="shared" si="84"/>
        <v>20230000</v>
      </c>
      <c r="B1824" t="str">
        <f t="shared" si="85"/>
        <v>Greenwich93560Female25-49 yrs</v>
      </c>
      <c r="C1824" t="str">
        <f t="shared" si="86"/>
        <v>GreenwichCancer screening coverage: cervical cancer (aged 25 to 49 years old)2023Female25-49 yrs</v>
      </c>
      <c r="D1824">
        <v>93560</v>
      </c>
      <c r="E1824" t="s">
        <v>242</v>
      </c>
      <c r="F1824" t="s">
        <v>30</v>
      </c>
      <c r="G1824" t="s">
        <v>31</v>
      </c>
      <c r="H1824" t="s">
        <v>80</v>
      </c>
      <c r="I1824" t="s">
        <v>81</v>
      </c>
      <c r="J1824" t="s">
        <v>34</v>
      </c>
      <c r="K1824" t="s">
        <v>189</v>
      </c>
      <c r="L1824" t="s">
        <v>243</v>
      </c>
      <c r="O1824">
        <v>2023</v>
      </c>
      <c r="P1824">
        <v>60.807189999999999</v>
      </c>
      <c r="Q1824">
        <v>60.453800000000001</v>
      </c>
      <c r="R1824">
        <v>61.15945</v>
      </c>
      <c r="S1824">
        <v>60.249519999999997</v>
      </c>
      <c r="T1824">
        <v>61.36206</v>
      </c>
      <c r="U1824">
        <v>44717</v>
      </c>
      <c r="V1824">
        <v>73539</v>
      </c>
      <c r="X1824" t="s">
        <v>132</v>
      </c>
      <c r="Y1824" t="s">
        <v>49</v>
      </c>
      <c r="Z1824" t="s">
        <v>39</v>
      </c>
      <c r="AA1824">
        <v>20230000</v>
      </c>
      <c r="AD1824" t="s">
        <v>40</v>
      </c>
    </row>
    <row r="1825" spans="1:30">
      <c r="A1825">
        <f t="shared" si="84"/>
        <v>20230000</v>
      </c>
      <c r="B1825" t="str">
        <f t="shared" si="85"/>
        <v>Barking and Dagenham93560Female25-49 yrs</v>
      </c>
      <c r="C1825" t="str">
        <f t="shared" si="86"/>
        <v>Barking and DagenhamCancer screening coverage: cervical cancer (aged 25 to 49 years old)2023Female25-49 yrs</v>
      </c>
      <c r="D1825">
        <v>93560</v>
      </c>
      <c r="E1825" t="s">
        <v>242</v>
      </c>
      <c r="F1825" t="s">
        <v>30</v>
      </c>
      <c r="G1825" t="s">
        <v>31</v>
      </c>
      <c r="H1825" t="s">
        <v>106</v>
      </c>
      <c r="I1825" t="s">
        <v>107</v>
      </c>
      <c r="J1825" t="s">
        <v>34</v>
      </c>
      <c r="K1825" t="s">
        <v>189</v>
      </c>
      <c r="L1825" t="s">
        <v>243</v>
      </c>
      <c r="O1825">
        <v>2023</v>
      </c>
      <c r="P1825">
        <v>60.383339999999997</v>
      </c>
      <c r="Q1825">
        <v>59.962479999999999</v>
      </c>
      <c r="R1825">
        <v>60.802660000000003</v>
      </c>
      <c r="S1825">
        <v>59.719119999999997</v>
      </c>
      <c r="T1825">
        <v>61.04374</v>
      </c>
      <c r="U1825">
        <v>31441</v>
      </c>
      <c r="V1825">
        <v>52069</v>
      </c>
      <c r="X1825" t="s">
        <v>132</v>
      </c>
      <c r="Y1825" t="s">
        <v>49</v>
      </c>
      <c r="Z1825" t="s">
        <v>39</v>
      </c>
      <c r="AA1825">
        <v>20230000</v>
      </c>
      <c r="AD1825" t="s">
        <v>40</v>
      </c>
    </row>
    <row r="1826" spans="1:30">
      <c r="A1826">
        <f t="shared" si="84"/>
        <v>20230000</v>
      </c>
      <c r="B1826" t="str">
        <f t="shared" si="85"/>
        <v>Hackney93560Female25-49 yrs</v>
      </c>
      <c r="C1826" t="str">
        <f t="shared" si="86"/>
        <v>HackneyCancer screening coverage: cervical cancer (aged 25 to 49 years old)2023Female25-49 yrs</v>
      </c>
      <c r="D1826">
        <v>93560</v>
      </c>
      <c r="E1826" t="s">
        <v>242</v>
      </c>
      <c r="F1826" t="s">
        <v>30</v>
      </c>
      <c r="G1826" t="s">
        <v>31</v>
      </c>
      <c r="H1826" t="s">
        <v>101</v>
      </c>
      <c r="I1826" t="s">
        <v>102</v>
      </c>
      <c r="J1826" t="s">
        <v>34</v>
      </c>
      <c r="K1826" t="s">
        <v>189</v>
      </c>
      <c r="L1826" t="s">
        <v>243</v>
      </c>
      <c r="O1826">
        <v>2023</v>
      </c>
      <c r="P1826">
        <v>59.130249999999997</v>
      </c>
      <c r="Q1826">
        <v>58.80621</v>
      </c>
      <c r="R1826">
        <v>59.453499999999998</v>
      </c>
      <c r="S1826">
        <v>58.618989999999997</v>
      </c>
      <c r="T1826">
        <v>59.639539999999997</v>
      </c>
      <c r="U1826">
        <v>52403</v>
      </c>
      <c r="V1826">
        <v>88623</v>
      </c>
      <c r="X1826" t="s">
        <v>132</v>
      </c>
      <c r="Y1826" t="s">
        <v>49</v>
      </c>
      <c r="Z1826" t="s">
        <v>39</v>
      </c>
      <c r="AA1826">
        <v>20230000</v>
      </c>
      <c r="AD1826" t="s">
        <v>40</v>
      </c>
    </row>
    <row r="1827" spans="1:30">
      <c r="A1827">
        <f t="shared" si="84"/>
        <v>20230000</v>
      </c>
      <c r="B1827" t="str">
        <f t="shared" si="85"/>
        <v>Ealing93560Female25-49 yrs</v>
      </c>
      <c r="C1827" t="str">
        <f t="shared" si="86"/>
        <v>EalingCancer screening coverage: cervical cancer (aged 25 to 49 years old)2023Female25-49 yrs</v>
      </c>
      <c r="D1827">
        <v>93560</v>
      </c>
      <c r="E1827" t="s">
        <v>242</v>
      </c>
      <c r="F1827" t="s">
        <v>30</v>
      </c>
      <c r="G1827" t="s">
        <v>31</v>
      </c>
      <c r="H1827" t="s">
        <v>62</v>
      </c>
      <c r="I1827" t="s">
        <v>63</v>
      </c>
      <c r="J1827" t="s">
        <v>34</v>
      </c>
      <c r="K1827" t="s">
        <v>189</v>
      </c>
      <c r="L1827" t="s">
        <v>243</v>
      </c>
      <c r="O1827">
        <v>2023</v>
      </c>
      <c r="P1827">
        <v>59.102379999999997</v>
      </c>
      <c r="Q1827">
        <v>58.790819999999997</v>
      </c>
      <c r="R1827">
        <v>59.413220000000003</v>
      </c>
      <c r="S1827">
        <v>58.61083</v>
      </c>
      <c r="T1827">
        <v>59.592120000000001</v>
      </c>
      <c r="U1827">
        <v>56665</v>
      </c>
      <c r="V1827">
        <v>95876</v>
      </c>
      <c r="X1827" t="s">
        <v>61</v>
      </c>
      <c r="Y1827" t="s">
        <v>49</v>
      </c>
      <c r="Z1827" t="s">
        <v>39</v>
      </c>
      <c r="AA1827">
        <v>20230000</v>
      </c>
      <c r="AD1827" t="s">
        <v>40</v>
      </c>
    </row>
    <row r="1828" spans="1:30">
      <c r="A1828">
        <f t="shared" si="84"/>
        <v>20230000</v>
      </c>
      <c r="B1828" t="str">
        <f t="shared" si="85"/>
        <v>Lambeth93560Female25-49 yrs</v>
      </c>
      <c r="C1828" t="str">
        <f t="shared" si="86"/>
        <v>LambethCancer screening coverage: cervical cancer (aged 25 to 49 years old)2023Female25-49 yrs</v>
      </c>
      <c r="D1828">
        <v>93560</v>
      </c>
      <c r="E1828" t="s">
        <v>242</v>
      </c>
      <c r="F1828" t="s">
        <v>30</v>
      </c>
      <c r="G1828" t="s">
        <v>31</v>
      </c>
      <c r="H1828" t="s">
        <v>91</v>
      </c>
      <c r="I1828" t="s">
        <v>92</v>
      </c>
      <c r="J1828" t="s">
        <v>34</v>
      </c>
      <c r="K1828" t="s">
        <v>189</v>
      </c>
      <c r="L1828" t="s">
        <v>243</v>
      </c>
      <c r="O1828">
        <v>2023</v>
      </c>
      <c r="P1828">
        <v>58.901519999999998</v>
      </c>
      <c r="Q1828">
        <v>58.601640000000003</v>
      </c>
      <c r="R1828">
        <v>59.200740000000003</v>
      </c>
      <c r="S1828">
        <v>58.428420000000003</v>
      </c>
      <c r="T1828">
        <v>59.372979999999998</v>
      </c>
      <c r="U1828">
        <v>61042</v>
      </c>
      <c r="V1828">
        <v>103634</v>
      </c>
      <c r="X1828" t="s">
        <v>132</v>
      </c>
      <c r="Y1828" t="s">
        <v>49</v>
      </c>
      <c r="Z1828" t="s">
        <v>39</v>
      </c>
      <c r="AA1828">
        <v>20230000</v>
      </c>
      <c r="AD1828" t="s">
        <v>40</v>
      </c>
    </row>
    <row r="1829" spans="1:30">
      <c r="A1829">
        <f t="shared" si="84"/>
        <v>20230000</v>
      </c>
      <c r="B1829" t="str">
        <f t="shared" si="85"/>
        <v>Haringey93560Female25-49 yrs</v>
      </c>
      <c r="C1829" t="str">
        <f t="shared" si="86"/>
        <v>HaringeyCancer screening coverage: cervical cancer (aged 25 to 49 years old)2023Female25-49 yrs</v>
      </c>
      <c r="D1829">
        <v>93560</v>
      </c>
      <c r="E1829" t="s">
        <v>242</v>
      </c>
      <c r="F1829" t="s">
        <v>30</v>
      </c>
      <c r="G1829" t="s">
        <v>31</v>
      </c>
      <c r="H1829" t="s">
        <v>116</v>
      </c>
      <c r="I1829" t="s">
        <v>117</v>
      </c>
      <c r="J1829" t="s">
        <v>34</v>
      </c>
      <c r="K1829" t="s">
        <v>189</v>
      </c>
      <c r="L1829" t="s">
        <v>243</v>
      </c>
      <c r="O1829">
        <v>2023</v>
      </c>
      <c r="P1829">
        <v>58.343049999999998</v>
      </c>
      <c r="Q1829">
        <v>57.994840000000003</v>
      </c>
      <c r="R1829">
        <v>58.690440000000002</v>
      </c>
      <c r="S1829">
        <v>57.793669999999999</v>
      </c>
      <c r="T1829">
        <v>58.890369999999997</v>
      </c>
      <c r="U1829">
        <v>45028</v>
      </c>
      <c r="V1829">
        <v>77178</v>
      </c>
      <c r="X1829" t="s">
        <v>132</v>
      </c>
      <c r="Y1829" t="s">
        <v>49</v>
      </c>
      <c r="Z1829" t="s">
        <v>39</v>
      </c>
      <c r="AA1829">
        <v>20230000</v>
      </c>
      <c r="AD1829" t="s">
        <v>40</v>
      </c>
    </row>
    <row r="1830" spans="1:30">
      <c r="A1830">
        <f t="shared" si="84"/>
        <v>20230000</v>
      </c>
      <c r="B1830" t="str">
        <f t="shared" si="85"/>
        <v>Hounslow93560Female25-49 yrs</v>
      </c>
      <c r="C1830" t="str">
        <f t="shared" si="86"/>
        <v>HounslowCancer screening coverage: cervical cancer (aged 25 to 49 years old)2023Female25-49 yrs</v>
      </c>
      <c r="D1830">
        <v>93560</v>
      </c>
      <c r="E1830" t="s">
        <v>242</v>
      </c>
      <c r="F1830" t="s">
        <v>30</v>
      </c>
      <c r="G1830" t="s">
        <v>31</v>
      </c>
      <c r="H1830" t="s">
        <v>59</v>
      </c>
      <c r="I1830" t="s">
        <v>60</v>
      </c>
      <c r="J1830" t="s">
        <v>34</v>
      </c>
      <c r="K1830" t="s">
        <v>189</v>
      </c>
      <c r="L1830" t="s">
        <v>243</v>
      </c>
      <c r="O1830">
        <v>2023</v>
      </c>
      <c r="P1830">
        <v>58.002099999999999</v>
      </c>
      <c r="Q1830">
        <v>57.646500000000003</v>
      </c>
      <c r="R1830">
        <v>58.356879999999997</v>
      </c>
      <c r="S1830">
        <v>57.441070000000003</v>
      </c>
      <c r="T1830">
        <v>58.561079999999997</v>
      </c>
      <c r="U1830">
        <v>43019</v>
      </c>
      <c r="V1830">
        <v>74168</v>
      </c>
      <c r="X1830" t="s">
        <v>132</v>
      </c>
      <c r="Y1830" t="s">
        <v>49</v>
      </c>
      <c r="Z1830" t="s">
        <v>39</v>
      </c>
      <c r="AA1830">
        <v>20230000</v>
      </c>
      <c r="AD1830" t="s">
        <v>40</v>
      </c>
    </row>
    <row r="1831" spans="1:30">
      <c r="A1831">
        <f t="shared" si="84"/>
        <v>20230000</v>
      </c>
      <c r="B1831" t="str">
        <f t="shared" si="85"/>
        <v>Southwark93560Female25-49 yrs</v>
      </c>
      <c r="C1831" t="str">
        <f t="shared" si="86"/>
        <v>SouthwarkCancer screening coverage: cervical cancer (aged 25 to 49 years old)2023Female25-49 yrs</v>
      </c>
      <c r="D1831">
        <v>93560</v>
      </c>
      <c r="E1831" t="s">
        <v>242</v>
      </c>
      <c r="F1831" t="s">
        <v>30</v>
      </c>
      <c r="G1831" t="s">
        <v>31</v>
      </c>
      <c r="H1831" t="s">
        <v>95</v>
      </c>
      <c r="I1831" t="s">
        <v>96</v>
      </c>
      <c r="J1831" t="s">
        <v>34</v>
      </c>
      <c r="K1831" t="s">
        <v>189</v>
      </c>
      <c r="L1831" t="s">
        <v>243</v>
      </c>
      <c r="O1831">
        <v>2023</v>
      </c>
      <c r="P1831">
        <v>57.776530000000001</v>
      </c>
      <c r="Q1831">
        <v>57.464219999999997</v>
      </c>
      <c r="R1831">
        <v>58.088230000000003</v>
      </c>
      <c r="S1831">
        <v>57.283839999999998</v>
      </c>
      <c r="T1831">
        <v>58.267679999999999</v>
      </c>
      <c r="U1831">
        <v>55618</v>
      </c>
      <c r="V1831">
        <v>96264</v>
      </c>
      <c r="X1831" t="s">
        <v>132</v>
      </c>
      <c r="Y1831" t="s">
        <v>49</v>
      </c>
      <c r="Z1831" t="s">
        <v>39</v>
      </c>
      <c r="AA1831">
        <v>20230000</v>
      </c>
      <c r="AD1831" t="s">
        <v>40</v>
      </c>
    </row>
    <row r="1832" spans="1:30">
      <c r="A1832">
        <f t="shared" si="84"/>
        <v>20230000</v>
      </c>
      <c r="B1832" t="str">
        <f t="shared" si="85"/>
        <v>Barnet93560Female25-49 yrs</v>
      </c>
      <c r="C1832" t="str">
        <f t="shared" si="86"/>
        <v>BarnetCancer screening coverage: cervical cancer (aged 25 to 49 years old)2023Female25-49 yrs</v>
      </c>
      <c r="D1832">
        <v>93560</v>
      </c>
      <c r="E1832" t="s">
        <v>242</v>
      </c>
      <c r="F1832" t="s">
        <v>30</v>
      </c>
      <c r="G1832" t="s">
        <v>31</v>
      </c>
      <c r="H1832" t="s">
        <v>93</v>
      </c>
      <c r="I1832" t="s">
        <v>94</v>
      </c>
      <c r="J1832" t="s">
        <v>34</v>
      </c>
      <c r="K1832" t="s">
        <v>189</v>
      </c>
      <c r="L1832" t="s">
        <v>243</v>
      </c>
      <c r="O1832">
        <v>2023</v>
      </c>
      <c r="P1832">
        <v>57.33867</v>
      </c>
      <c r="Q1832">
        <v>57.023249999999997</v>
      </c>
      <c r="R1832">
        <v>57.653500000000001</v>
      </c>
      <c r="S1832">
        <v>56.841099999999997</v>
      </c>
      <c r="T1832">
        <v>57.834769999999999</v>
      </c>
      <c r="U1832">
        <v>54255</v>
      </c>
      <c r="V1832">
        <v>94622</v>
      </c>
      <c r="X1832" t="s">
        <v>132</v>
      </c>
      <c r="Y1832" t="s">
        <v>49</v>
      </c>
      <c r="Z1832" t="s">
        <v>39</v>
      </c>
      <c r="AA1832">
        <v>20230000</v>
      </c>
      <c r="AD1832" t="s">
        <v>40</v>
      </c>
    </row>
    <row r="1833" spans="1:30">
      <c r="A1833">
        <f t="shared" si="84"/>
        <v>20230000</v>
      </c>
      <c r="B1833" t="str">
        <f t="shared" si="85"/>
        <v>Newham93560Female25-49 yrs</v>
      </c>
      <c r="C1833" t="str">
        <f t="shared" si="86"/>
        <v>NewhamCancer screening coverage: cervical cancer (aged 25 to 49 years old)2023Female25-49 yrs</v>
      </c>
      <c r="D1833">
        <v>93560</v>
      </c>
      <c r="E1833" t="s">
        <v>242</v>
      </c>
      <c r="F1833" t="s">
        <v>30</v>
      </c>
      <c r="G1833" t="s">
        <v>31</v>
      </c>
      <c r="H1833" t="s">
        <v>122</v>
      </c>
      <c r="I1833" t="s">
        <v>123</v>
      </c>
      <c r="J1833" t="s">
        <v>34</v>
      </c>
      <c r="K1833" t="s">
        <v>189</v>
      </c>
      <c r="L1833" t="s">
        <v>243</v>
      </c>
      <c r="O1833">
        <v>2023</v>
      </c>
      <c r="P1833">
        <v>56.564259999999997</v>
      </c>
      <c r="Q1833">
        <v>56.263489999999997</v>
      </c>
      <c r="R1833">
        <v>56.864559999999997</v>
      </c>
      <c r="S1833">
        <v>56.089829999999999</v>
      </c>
      <c r="T1833">
        <v>57.037500000000001</v>
      </c>
      <c r="U1833">
        <v>59104</v>
      </c>
      <c r="V1833">
        <v>104490</v>
      </c>
      <c r="X1833" t="s">
        <v>132</v>
      </c>
      <c r="Y1833" t="s">
        <v>49</v>
      </c>
      <c r="Z1833" t="s">
        <v>39</v>
      </c>
      <c r="AA1833">
        <v>20230000</v>
      </c>
      <c r="AD1833" t="s">
        <v>40</v>
      </c>
    </row>
    <row r="1834" spans="1:30">
      <c r="A1834">
        <f t="shared" si="84"/>
        <v>20230000</v>
      </c>
      <c r="B1834" t="str">
        <f t="shared" si="85"/>
        <v>Redbridge93560Female25-49 yrs</v>
      </c>
      <c r="C1834" t="str">
        <f t="shared" si="86"/>
        <v>RedbridgeCancer screening coverage: cervical cancer (aged 25 to 49 years old)2023Female25-49 yrs</v>
      </c>
      <c r="D1834">
        <v>93560</v>
      </c>
      <c r="E1834" t="s">
        <v>242</v>
      </c>
      <c r="F1834" t="s">
        <v>30</v>
      </c>
      <c r="G1834" t="s">
        <v>31</v>
      </c>
      <c r="H1834" t="s">
        <v>112</v>
      </c>
      <c r="I1834" t="s">
        <v>113</v>
      </c>
      <c r="J1834" t="s">
        <v>34</v>
      </c>
      <c r="K1834" t="s">
        <v>189</v>
      </c>
      <c r="L1834" t="s">
        <v>243</v>
      </c>
      <c r="O1834">
        <v>2023</v>
      </c>
      <c r="P1834">
        <v>56.430410000000002</v>
      </c>
      <c r="Q1834">
        <v>56.071980000000003</v>
      </c>
      <c r="R1834">
        <v>56.788170000000001</v>
      </c>
      <c r="S1834">
        <v>55.865000000000002</v>
      </c>
      <c r="T1834">
        <v>56.994160000000001</v>
      </c>
      <c r="U1834">
        <v>41561</v>
      </c>
      <c r="V1834">
        <v>73650</v>
      </c>
      <c r="X1834" t="s">
        <v>132</v>
      </c>
      <c r="Y1834" t="s">
        <v>49</v>
      </c>
      <c r="Z1834" t="s">
        <v>39</v>
      </c>
      <c r="AA1834">
        <v>20230000</v>
      </c>
      <c r="AD1834" t="s">
        <v>40</v>
      </c>
    </row>
    <row r="1835" spans="1:30">
      <c r="A1835">
        <f t="shared" si="84"/>
        <v>20230000</v>
      </c>
      <c r="B1835" t="str">
        <f t="shared" si="85"/>
        <v>Harrow93560Female25-49 yrs</v>
      </c>
      <c r="C1835" t="str">
        <f t="shared" si="86"/>
        <v>HarrowCancer screening coverage: cervical cancer (aged 25 to 49 years old)2023Female25-49 yrs</v>
      </c>
      <c r="D1835">
        <v>93560</v>
      </c>
      <c r="E1835" t="s">
        <v>242</v>
      </c>
      <c r="F1835" t="s">
        <v>30</v>
      </c>
      <c r="G1835" t="s">
        <v>31</v>
      </c>
      <c r="H1835" t="s">
        <v>64</v>
      </c>
      <c r="I1835" t="s">
        <v>65</v>
      </c>
      <c r="J1835" t="s">
        <v>34</v>
      </c>
      <c r="K1835" t="s">
        <v>189</v>
      </c>
      <c r="L1835" t="s">
        <v>243</v>
      </c>
      <c r="O1835">
        <v>2023</v>
      </c>
      <c r="P1835">
        <v>54.607469999999999</v>
      </c>
      <c r="Q1835">
        <v>54.212510000000002</v>
      </c>
      <c r="R1835">
        <v>55.001849999999997</v>
      </c>
      <c r="S1835">
        <v>53.984520000000003</v>
      </c>
      <c r="T1835">
        <v>55.22898</v>
      </c>
      <c r="U1835">
        <v>33381</v>
      </c>
      <c r="V1835">
        <v>61129</v>
      </c>
      <c r="X1835" t="s">
        <v>132</v>
      </c>
      <c r="Y1835" t="s">
        <v>49</v>
      </c>
      <c r="Z1835" t="s">
        <v>39</v>
      </c>
      <c r="AA1835">
        <v>20230000</v>
      </c>
      <c r="AD1835" t="s">
        <v>40</v>
      </c>
    </row>
    <row r="1836" spans="1:30">
      <c r="A1836">
        <f t="shared" si="84"/>
        <v>20230000</v>
      </c>
      <c r="B1836" t="str">
        <f t="shared" si="85"/>
        <v>Brent93560Female25-49 yrs</v>
      </c>
      <c r="C1836" t="str">
        <f t="shared" si="86"/>
        <v>BrentCancer screening coverage: cervical cancer (aged 25 to 49 years old)2023Female25-49 yrs</v>
      </c>
      <c r="D1836">
        <v>93560</v>
      </c>
      <c r="E1836" t="s">
        <v>242</v>
      </c>
      <c r="F1836" t="s">
        <v>30</v>
      </c>
      <c r="G1836" t="s">
        <v>31</v>
      </c>
      <c r="H1836" t="s">
        <v>68</v>
      </c>
      <c r="I1836" t="s">
        <v>69</v>
      </c>
      <c r="J1836" t="s">
        <v>34</v>
      </c>
      <c r="K1836" t="s">
        <v>189</v>
      </c>
      <c r="L1836" t="s">
        <v>243</v>
      </c>
      <c r="O1836">
        <v>2023</v>
      </c>
      <c r="P1836">
        <v>52.818449999999999</v>
      </c>
      <c r="Q1836">
        <v>52.499760000000002</v>
      </c>
      <c r="R1836">
        <v>53.136899999999997</v>
      </c>
      <c r="S1836">
        <v>52.315890000000003</v>
      </c>
      <c r="T1836">
        <v>53.320430000000002</v>
      </c>
      <c r="U1836">
        <v>49821</v>
      </c>
      <c r="V1836">
        <v>94325</v>
      </c>
      <c r="X1836" t="s">
        <v>132</v>
      </c>
      <c r="Y1836" t="s">
        <v>49</v>
      </c>
      <c r="Z1836" t="s">
        <v>39</v>
      </c>
      <c r="AA1836">
        <v>20230000</v>
      </c>
      <c r="AD1836" t="s">
        <v>40</v>
      </c>
    </row>
    <row r="1837" spans="1:30">
      <c r="A1837">
        <f t="shared" si="84"/>
        <v>20230000</v>
      </c>
      <c r="B1837" t="str">
        <f t="shared" si="85"/>
        <v>Islington93560Female25-49 yrs</v>
      </c>
      <c r="C1837" t="str">
        <f t="shared" si="86"/>
        <v>IslingtonCancer screening coverage: cervical cancer (aged 25 to 49 years old)2023Female25-49 yrs</v>
      </c>
      <c r="D1837">
        <v>93560</v>
      </c>
      <c r="E1837" t="s">
        <v>242</v>
      </c>
      <c r="F1837" t="s">
        <v>30</v>
      </c>
      <c r="G1837" t="s">
        <v>31</v>
      </c>
      <c r="H1837" t="s">
        <v>74</v>
      </c>
      <c r="I1837" t="s">
        <v>75</v>
      </c>
      <c r="J1837" t="s">
        <v>34</v>
      </c>
      <c r="K1837" t="s">
        <v>189</v>
      </c>
      <c r="L1837" t="s">
        <v>243</v>
      </c>
      <c r="O1837">
        <v>2023</v>
      </c>
      <c r="P1837">
        <v>51.290970000000002</v>
      </c>
      <c r="Q1837">
        <v>50.940579999999997</v>
      </c>
      <c r="R1837">
        <v>51.64123</v>
      </c>
      <c r="S1837">
        <v>50.738489999999999</v>
      </c>
      <c r="T1837">
        <v>51.843139999999998</v>
      </c>
      <c r="U1837">
        <v>40108</v>
      </c>
      <c r="V1837">
        <v>78197</v>
      </c>
      <c r="X1837" t="s">
        <v>132</v>
      </c>
      <c r="Y1837" t="s">
        <v>49</v>
      </c>
      <c r="Z1837" t="s">
        <v>39</v>
      </c>
      <c r="AA1837">
        <v>20230000</v>
      </c>
      <c r="AD1837" t="s">
        <v>40</v>
      </c>
    </row>
    <row r="1838" spans="1:30">
      <c r="A1838">
        <f t="shared" si="84"/>
        <v>20230000</v>
      </c>
      <c r="B1838" t="str">
        <f t="shared" si="85"/>
        <v>Hammersmith and Fulham93560Female25-49 yrs</v>
      </c>
      <c r="C1838" t="str">
        <f t="shared" si="86"/>
        <v>Hammersmith and FulhamCancer screening coverage: cervical cancer (aged 25 to 49 years old)2023Female25-49 yrs</v>
      </c>
      <c r="D1838">
        <v>93560</v>
      </c>
      <c r="E1838" t="s">
        <v>242</v>
      </c>
      <c r="F1838" t="s">
        <v>30</v>
      </c>
      <c r="G1838" t="s">
        <v>31</v>
      </c>
      <c r="H1838" t="s">
        <v>66</v>
      </c>
      <c r="I1838" t="s">
        <v>67</v>
      </c>
      <c r="J1838" t="s">
        <v>34</v>
      </c>
      <c r="K1838" t="s">
        <v>189</v>
      </c>
      <c r="L1838" t="s">
        <v>243</v>
      </c>
      <c r="O1838">
        <v>2023</v>
      </c>
      <c r="P1838">
        <v>50.258369999999999</v>
      </c>
      <c r="Q1838">
        <v>49.874630000000003</v>
      </c>
      <c r="R1838">
        <v>50.64208</v>
      </c>
      <c r="S1838">
        <v>49.653350000000003</v>
      </c>
      <c r="T1838">
        <v>50.863309999999998</v>
      </c>
      <c r="U1838">
        <v>32777</v>
      </c>
      <c r="V1838">
        <v>65217</v>
      </c>
      <c r="X1838" t="s">
        <v>132</v>
      </c>
      <c r="Y1838" t="s">
        <v>49</v>
      </c>
      <c r="Z1838" t="s">
        <v>39</v>
      </c>
      <c r="AA1838">
        <v>20230000</v>
      </c>
      <c r="AD1838" t="s">
        <v>40</v>
      </c>
    </row>
    <row r="1839" spans="1:30">
      <c r="A1839">
        <f t="shared" si="84"/>
        <v>20230000</v>
      </c>
      <c r="B1839" t="str">
        <f t="shared" si="85"/>
        <v>Tower Hamlets93560Female25-49 yrs</v>
      </c>
      <c r="C1839" t="str">
        <f t="shared" si="86"/>
        <v>Tower HamletsCancer screening coverage: cervical cancer (aged 25 to 49 years old)2023Female25-49 yrs</v>
      </c>
      <c r="D1839">
        <v>93560</v>
      </c>
      <c r="E1839" t="s">
        <v>242</v>
      </c>
      <c r="F1839" t="s">
        <v>30</v>
      </c>
      <c r="G1839" t="s">
        <v>31</v>
      </c>
      <c r="H1839" t="s">
        <v>104</v>
      </c>
      <c r="I1839" t="s">
        <v>105</v>
      </c>
      <c r="J1839" t="s">
        <v>34</v>
      </c>
      <c r="K1839" t="s">
        <v>189</v>
      </c>
      <c r="L1839" t="s">
        <v>243</v>
      </c>
      <c r="O1839">
        <v>2023</v>
      </c>
      <c r="P1839">
        <v>49.184130000000003</v>
      </c>
      <c r="Q1839">
        <v>48.891570000000002</v>
      </c>
      <c r="R1839">
        <v>49.476739999999999</v>
      </c>
      <c r="S1839">
        <v>48.722900000000003</v>
      </c>
      <c r="T1839">
        <v>49.645499999999998</v>
      </c>
      <c r="U1839">
        <v>55160</v>
      </c>
      <c r="V1839">
        <v>112150</v>
      </c>
      <c r="X1839" t="s">
        <v>132</v>
      </c>
      <c r="Y1839" t="s">
        <v>49</v>
      </c>
      <c r="Z1839" t="s">
        <v>39</v>
      </c>
      <c r="AA1839">
        <v>20230000</v>
      </c>
      <c r="AD1839" t="s">
        <v>40</v>
      </c>
    </row>
    <row r="1840" spans="1:30">
      <c r="A1840">
        <f t="shared" si="84"/>
        <v>20230000</v>
      </c>
      <c r="B1840" t="str">
        <f t="shared" si="85"/>
        <v>Camden93560Female25-49 yrs</v>
      </c>
      <c r="C1840" t="str">
        <f t="shared" si="86"/>
        <v>CamdenCancer screening coverage: cervical cancer (aged 25 to 49 years old)2023Female25-49 yrs</v>
      </c>
      <c r="D1840">
        <v>93560</v>
      </c>
      <c r="E1840" t="s">
        <v>242</v>
      </c>
      <c r="F1840" t="s">
        <v>30</v>
      </c>
      <c r="G1840" t="s">
        <v>31</v>
      </c>
      <c r="H1840" t="s">
        <v>72</v>
      </c>
      <c r="I1840" t="s">
        <v>73</v>
      </c>
      <c r="J1840" t="s">
        <v>34</v>
      </c>
      <c r="K1840" t="s">
        <v>189</v>
      </c>
      <c r="L1840" t="s">
        <v>243</v>
      </c>
      <c r="O1840">
        <v>2023</v>
      </c>
      <c r="P1840">
        <v>45.422809999999998</v>
      </c>
      <c r="Q1840">
        <v>45.063409999999998</v>
      </c>
      <c r="R1840">
        <v>45.782690000000002</v>
      </c>
      <c r="S1840">
        <v>44.856400000000001</v>
      </c>
      <c r="T1840">
        <v>45.99042</v>
      </c>
      <c r="U1840">
        <v>33443</v>
      </c>
      <c r="V1840">
        <v>73626</v>
      </c>
      <c r="X1840" t="s">
        <v>132</v>
      </c>
      <c r="Y1840" t="s">
        <v>49</v>
      </c>
      <c r="Z1840" t="s">
        <v>39</v>
      </c>
      <c r="AA1840">
        <v>20230000</v>
      </c>
      <c r="AD1840" t="s">
        <v>40</v>
      </c>
    </row>
    <row r="1841" spans="1:30">
      <c r="A1841">
        <f t="shared" si="84"/>
        <v>20230000</v>
      </c>
      <c r="B1841" t="str">
        <f t="shared" si="85"/>
        <v>Westminster93560Female25-49 yrs</v>
      </c>
      <c r="C1841" t="str">
        <f t="shared" si="86"/>
        <v>WestminsterCancer screening coverage: cervical cancer (aged 25 to 49 years old)2023Female25-49 yrs</v>
      </c>
      <c r="D1841">
        <v>93560</v>
      </c>
      <c r="E1841" t="s">
        <v>242</v>
      </c>
      <c r="F1841" t="s">
        <v>30</v>
      </c>
      <c r="G1841" t="s">
        <v>31</v>
      </c>
      <c r="H1841" t="s">
        <v>99</v>
      </c>
      <c r="I1841" t="s">
        <v>100</v>
      </c>
      <c r="J1841" t="s">
        <v>34</v>
      </c>
      <c r="K1841" t="s">
        <v>189</v>
      </c>
      <c r="L1841" t="s">
        <v>243</v>
      </c>
      <c r="O1841">
        <v>2023</v>
      </c>
      <c r="P1841">
        <v>43.01202</v>
      </c>
      <c r="Q1841">
        <v>42.653379999999999</v>
      </c>
      <c r="R1841">
        <v>43.371389999999998</v>
      </c>
      <c r="S1841">
        <v>42.446919999999999</v>
      </c>
      <c r="T1841">
        <v>43.578949999999999</v>
      </c>
      <c r="U1841">
        <v>31422</v>
      </c>
      <c r="V1841">
        <v>73054</v>
      </c>
      <c r="X1841" t="s">
        <v>132</v>
      </c>
      <c r="Y1841" t="s">
        <v>49</v>
      </c>
      <c r="Z1841" t="s">
        <v>39</v>
      </c>
      <c r="AA1841">
        <v>20230000</v>
      </c>
      <c r="AD1841" t="s">
        <v>40</v>
      </c>
    </row>
    <row r="1842" spans="1:30">
      <c r="A1842">
        <f t="shared" si="84"/>
        <v>20230000</v>
      </c>
      <c r="B1842" t="str">
        <f t="shared" si="85"/>
        <v>Kensington and Chelsea93560Female25-49 yrs</v>
      </c>
      <c r="C1842" t="str">
        <f t="shared" si="86"/>
        <v>Kensington and ChelseaCancer screening coverage: cervical cancer (aged 25 to 49 years old)2023Female25-49 yrs</v>
      </c>
      <c r="D1842">
        <v>93560</v>
      </c>
      <c r="E1842" t="s">
        <v>242</v>
      </c>
      <c r="F1842" t="s">
        <v>30</v>
      </c>
      <c r="G1842" t="s">
        <v>31</v>
      </c>
      <c r="H1842" t="s">
        <v>70</v>
      </c>
      <c r="I1842" t="s">
        <v>71</v>
      </c>
      <c r="J1842" t="s">
        <v>34</v>
      </c>
      <c r="K1842" t="s">
        <v>189</v>
      </c>
      <c r="L1842" t="s">
        <v>243</v>
      </c>
      <c r="O1842">
        <v>2023</v>
      </c>
      <c r="P1842">
        <v>42.407220000000002</v>
      </c>
      <c r="Q1842">
        <v>41.965179999999997</v>
      </c>
      <c r="R1842">
        <v>42.850470000000001</v>
      </c>
      <c r="S1842">
        <v>41.71087</v>
      </c>
      <c r="T1842">
        <v>43.1066</v>
      </c>
      <c r="U1842">
        <v>20305</v>
      </c>
      <c r="V1842">
        <v>47881</v>
      </c>
      <c r="X1842" t="s">
        <v>132</v>
      </c>
      <c r="Y1842" t="s">
        <v>49</v>
      </c>
      <c r="Z1842" t="s">
        <v>39</v>
      </c>
      <c r="AA1842">
        <v>20230000</v>
      </c>
      <c r="AD1842" t="s">
        <v>40</v>
      </c>
    </row>
    <row r="1843" spans="1:30">
      <c r="A1843">
        <f t="shared" si="84"/>
        <v>20100000</v>
      </c>
      <c r="B1843" t="str">
        <f t="shared" si="85"/>
        <v>Richmond93561Female50-64 yrs</v>
      </c>
      <c r="C1843" t="str">
        <f t="shared" si="86"/>
        <v>RichmondCancer screening coverage: cervical cancer (aged 50 to 64 years old)2010Female50-64 yrs</v>
      </c>
      <c r="D1843">
        <v>93561</v>
      </c>
      <c r="E1843" t="s">
        <v>244</v>
      </c>
      <c r="F1843" t="s">
        <v>30</v>
      </c>
      <c r="G1843" t="s">
        <v>31</v>
      </c>
      <c r="H1843" t="s">
        <v>32</v>
      </c>
      <c r="I1843" t="s">
        <v>33</v>
      </c>
      <c r="J1843" t="s">
        <v>34</v>
      </c>
      <c r="K1843" t="s">
        <v>189</v>
      </c>
      <c r="L1843" t="s">
        <v>245</v>
      </c>
      <c r="O1843" t="s">
        <v>216</v>
      </c>
      <c r="P1843">
        <v>78.97</v>
      </c>
      <c r="Q1843">
        <v>78.315859717111394</v>
      </c>
      <c r="R1843">
        <v>79.604113150301103</v>
      </c>
      <c r="S1843">
        <v>77.933755004547294</v>
      </c>
      <c r="T1843">
        <v>79.964729409848999</v>
      </c>
      <c r="U1843">
        <v>12142</v>
      </c>
      <c r="V1843">
        <v>15376</v>
      </c>
      <c r="Y1843" t="s">
        <v>42</v>
      </c>
      <c r="Z1843" t="s">
        <v>39</v>
      </c>
      <c r="AA1843">
        <v>20100000</v>
      </c>
      <c r="AD1843" t="s">
        <v>40</v>
      </c>
    </row>
    <row r="1844" spans="1:30">
      <c r="A1844">
        <f t="shared" si="84"/>
        <v>20110000</v>
      </c>
      <c r="B1844" t="str">
        <f t="shared" si="85"/>
        <v>Richmond93561Female50-64 yrs</v>
      </c>
      <c r="C1844" t="str">
        <f t="shared" si="86"/>
        <v>RichmondCancer screening coverage: cervical cancer (aged 50 to 64 years old)2011Female50-64 yrs</v>
      </c>
      <c r="D1844">
        <v>93561</v>
      </c>
      <c r="E1844" t="s">
        <v>244</v>
      </c>
      <c r="F1844" t="s">
        <v>30</v>
      </c>
      <c r="G1844" t="s">
        <v>31</v>
      </c>
      <c r="H1844" t="s">
        <v>32</v>
      </c>
      <c r="I1844" t="s">
        <v>33</v>
      </c>
      <c r="J1844" t="s">
        <v>34</v>
      </c>
      <c r="K1844" t="s">
        <v>189</v>
      </c>
      <c r="L1844" t="s">
        <v>245</v>
      </c>
      <c r="O1844" t="s">
        <v>191</v>
      </c>
      <c r="P1844">
        <v>78.19</v>
      </c>
      <c r="Q1844">
        <v>77.532728243417694</v>
      </c>
      <c r="R1844">
        <v>78.825909870852101</v>
      </c>
      <c r="S1844">
        <v>77.149693455035703</v>
      </c>
      <c r="T1844">
        <v>79.188426215306706</v>
      </c>
      <c r="U1844">
        <v>12251</v>
      </c>
      <c r="V1844">
        <v>15669</v>
      </c>
      <c r="Y1844" t="s">
        <v>49</v>
      </c>
      <c r="Z1844" t="s">
        <v>39</v>
      </c>
      <c r="AA1844">
        <v>20110000</v>
      </c>
      <c r="AD1844" t="s">
        <v>40</v>
      </c>
    </row>
    <row r="1845" spans="1:30">
      <c r="A1845">
        <f t="shared" si="84"/>
        <v>20120000</v>
      </c>
      <c r="B1845" t="str">
        <f t="shared" si="85"/>
        <v>Richmond93561Female50-64 yrs</v>
      </c>
      <c r="C1845" t="str">
        <f t="shared" si="86"/>
        <v>RichmondCancer screening coverage: cervical cancer (aged 50 to 64 years old)2012Female50-64 yrs</v>
      </c>
      <c r="D1845">
        <v>93561</v>
      </c>
      <c r="E1845" t="s">
        <v>244</v>
      </c>
      <c r="F1845" t="s">
        <v>30</v>
      </c>
      <c r="G1845" t="s">
        <v>31</v>
      </c>
      <c r="H1845" t="s">
        <v>32</v>
      </c>
      <c r="I1845" t="s">
        <v>33</v>
      </c>
      <c r="J1845" t="s">
        <v>34</v>
      </c>
      <c r="K1845" t="s">
        <v>189</v>
      </c>
      <c r="L1845" t="s">
        <v>245</v>
      </c>
      <c r="O1845" t="s">
        <v>192</v>
      </c>
      <c r="P1845">
        <v>78.239999999999995</v>
      </c>
      <c r="Q1845">
        <v>77.589685846114406</v>
      </c>
      <c r="R1845">
        <v>78.873463041150202</v>
      </c>
      <c r="S1845">
        <v>77.209472634455807</v>
      </c>
      <c r="T1845">
        <v>79.233382515455503</v>
      </c>
      <c r="U1845">
        <v>12418</v>
      </c>
      <c r="V1845">
        <v>15872</v>
      </c>
      <c r="Y1845" t="s">
        <v>49</v>
      </c>
      <c r="Z1845" t="s">
        <v>39</v>
      </c>
      <c r="AA1845">
        <v>20120000</v>
      </c>
      <c r="AD1845" t="s">
        <v>40</v>
      </c>
    </row>
    <row r="1846" spans="1:30">
      <c r="A1846">
        <f t="shared" si="84"/>
        <v>20130000</v>
      </c>
      <c r="B1846" t="str">
        <f t="shared" si="85"/>
        <v>Richmond93561Female50-64 yrs</v>
      </c>
      <c r="C1846" t="str">
        <f t="shared" si="86"/>
        <v>RichmondCancer screening coverage: cervical cancer (aged 50 to 64 years old)2013Female50-64 yrs</v>
      </c>
      <c r="D1846">
        <v>93561</v>
      </c>
      <c r="E1846" t="s">
        <v>244</v>
      </c>
      <c r="F1846" t="s">
        <v>30</v>
      </c>
      <c r="G1846" t="s">
        <v>31</v>
      </c>
      <c r="H1846" t="s">
        <v>32</v>
      </c>
      <c r="I1846" t="s">
        <v>33</v>
      </c>
      <c r="J1846" t="s">
        <v>34</v>
      </c>
      <c r="K1846" t="s">
        <v>189</v>
      </c>
      <c r="L1846" t="s">
        <v>245</v>
      </c>
      <c r="O1846" t="s">
        <v>193</v>
      </c>
      <c r="P1846">
        <v>77.62</v>
      </c>
      <c r="Q1846">
        <v>76.969872595665905</v>
      </c>
      <c r="R1846">
        <v>78.255844777211607</v>
      </c>
      <c r="S1846">
        <v>76.589416745576301</v>
      </c>
      <c r="T1846">
        <v>78.616779825131403</v>
      </c>
      <c r="U1846">
        <v>12527</v>
      </c>
      <c r="V1846">
        <v>16139</v>
      </c>
      <c r="Y1846" t="s">
        <v>49</v>
      </c>
      <c r="Z1846" t="s">
        <v>39</v>
      </c>
      <c r="AA1846">
        <v>20130000</v>
      </c>
      <c r="AD1846" t="s">
        <v>40</v>
      </c>
    </row>
    <row r="1847" spans="1:30">
      <c r="A1847">
        <f t="shared" si="84"/>
        <v>20140000</v>
      </c>
      <c r="B1847" t="str">
        <f t="shared" si="85"/>
        <v>Richmond93561Female50-64 yrs</v>
      </c>
      <c r="C1847" t="str">
        <f t="shared" si="86"/>
        <v>RichmondCancer screening coverage: cervical cancer (aged 50 to 64 years old)2014Female50-64 yrs</v>
      </c>
      <c r="D1847">
        <v>93561</v>
      </c>
      <c r="E1847" t="s">
        <v>244</v>
      </c>
      <c r="F1847" t="s">
        <v>30</v>
      </c>
      <c r="G1847" t="s">
        <v>31</v>
      </c>
      <c r="H1847" t="s">
        <v>32</v>
      </c>
      <c r="I1847" t="s">
        <v>33</v>
      </c>
      <c r="J1847" t="s">
        <v>34</v>
      </c>
      <c r="K1847" t="s">
        <v>189</v>
      </c>
      <c r="L1847" t="s">
        <v>245</v>
      </c>
      <c r="O1847" t="s">
        <v>194</v>
      </c>
      <c r="P1847">
        <v>77.62</v>
      </c>
      <c r="Q1847">
        <v>76.976157778745005</v>
      </c>
      <c r="R1847">
        <v>78.249341979337402</v>
      </c>
      <c r="S1847">
        <v>76.599579411320804</v>
      </c>
      <c r="T1847">
        <v>78.606785899536206</v>
      </c>
      <c r="U1847">
        <v>12780</v>
      </c>
      <c r="V1847">
        <v>16465</v>
      </c>
      <c r="Y1847" t="s">
        <v>49</v>
      </c>
      <c r="Z1847" t="s">
        <v>39</v>
      </c>
      <c r="AA1847">
        <v>20140000</v>
      </c>
      <c r="AD1847" t="s">
        <v>40</v>
      </c>
    </row>
    <row r="1848" spans="1:30">
      <c r="A1848">
        <f t="shared" si="84"/>
        <v>20150000</v>
      </c>
      <c r="B1848" t="str">
        <f t="shared" si="85"/>
        <v>Richmond93561Female50-64 yrs</v>
      </c>
      <c r="C1848" t="str">
        <f t="shared" si="86"/>
        <v>RichmondCancer screening coverage: cervical cancer (aged 50 to 64 years old)2015Female50-64 yrs</v>
      </c>
      <c r="D1848">
        <v>93561</v>
      </c>
      <c r="E1848" t="s">
        <v>244</v>
      </c>
      <c r="F1848" t="s">
        <v>30</v>
      </c>
      <c r="G1848" t="s">
        <v>31</v>
      </c>
      <c r="H1848" t="s">
        <v>32</v>
      </c>
      <c r="I1848" t="s">
        <v>33</v>
      </c>
      <c r="J1848" t="s">
        <v>34</v>
      </c>
      <c r="K1848" t="s">
        <v>189</v>
      </c>
      <c r="L1848" t="s">
        <v>245</v>
      </c>
      <c r="O1848" t="s">
        <v>195</v>
      </c>
      <c r="P1848">
        <v>77.28</v>
      </c>
      <c r="Q1848">
        <v>76.635444274477095</v>
      </c>
      <c r="R1848">
        <v>77.905096162894495</v>
      </c>
      <c r="S1848">
        <v>76.260156763951102</v>
      </c>
      <c r="T1848">
        <v>78.261792369652099</v>
      </c>
      <c r="U1848">
        <v>12933</v>
      </c>
      <c r="V1848">
        <v>16736</v>
      </c>
      <c r="Y1848" t="s">
        <v>49</v>
      </c>
      <c r="Z1848" t="s">
        <v>39</v>
      </c>
      <c r="AA1848">
        <v>20150000</v>
      </c>
      <c r="AD1848" t="s">
        <v>40</v>
      </c>
    </row>
    <row r="1849" spans="1:30">
      <c r="A1849">
        <f t="shared" si="84"/>
        <v>20160000</v>
      </c>
      <c r="B1849" t="str">
        <f t="shared" si="85"/>
        <v>Richmond93561Female50-64 yrs</v>
      </c>
      <c r="C1849" t="str">
        <f t="shared" si="86"/>
        <v>RichmondCancer screening coverage: cervical cancer (aged 50 to 64 years old)2016Female50-64 yrs</v>
      </c>
      <c r="D1849">
        <v>93561</v>
      </c>
      <c r="E1849" t="s">
        <v>244</v>
      </c>
      <c r="F1849" t="s">
        <v>30</v>
      </c>
      <c r="G1849" t="s">
        <v>31</v>
      </c>
      <c r="H1849" t="s">
        <v>32</v>
      </c>
      <c r="I1849" t="s">
        <v>33</v>
      </c>
      <c r="J1849" t="s">
        <v>34</v>
      </c>
      <c r="K1849" t="s">
        <v>189</v>
      </c>
      <c r="L1849" t="s">
        <v>245</v>
      </c>
      <c r="O1849" t="s">
        <v>196</v>
      </c>
      <c r="P1849">
        <v>76.69</v>
      </c>
      <c r="Q1849">
        <v>76.051702859747095</v>
      </c>
      <c r="R1849">
        <v>77.3109788246676</v>
      </c>
      <c r="S1849">
        <v>75.679914923114595</v>
      </c>
      <c r="T1849">
        <v>77.665190960299896</v>
      </c>
      <c r="U1849">
        <v>13283</v>
      </c>
      <c r="V1849">
        <v>17321</v>
      </c>
      <c r="Y1849" t="s">
        <v>49</v>
      </c>
      <c r="Z1849" t="s">
        <v>39</v>
      </c>
      <c r="AA1849">
        <v>20160000</v>
      </c>
      <c r="AD1849" t="s">
        <v>40</v>
      </c>
    </row>
    <row r="1850" spans="1:30">
      <c r="A1850">
        <f t="shared" si="84"/>
        <v>20170000</v>
      </c>
      <c r="B1850" t="str">
        <f t="shared" si="85"/>
        <v>Richmond93561Female50-64 yrs</v>
      </c>
      <c r="C1850" t="str">
        <f t="shared" si="86"/>
        <v>RichmondCancer screening coverage: cervical cancer (aged 50 to 64 years old)2017Female50-64 yrs</v>
      </c>
      <c r="D1850">
        <v>93561</v>
      </c>
      <c r="E1850" t="s">
        <v>244</v>
      </c>
      <c r="F1850" t="s">
        <v>30</v>
      </c>
      <c r="G1850" t="s">
        <v>31</v>
      </c>
      <c r="H1850" t="s">
        <v>32</v>
      </c>
      <c r="I1850" t="s">
        <v>33</v>
      </c>
      <c r="J1850" t="s">
        <v>34</v>
      </c>
      <c r="K1850" t="s">
        <v>189</v>
      </c>
      <c r="L1850" t="s">
        <v>245</v>
      </c>
      <c r="O1850" t="s">
        <v>164</v>
      </c>
      <c r="P1850">
        <v>75.45</v>
      </c>
      <c r="Q1850">
        <v>74.811497328244499</v>
      </c>
      <c r="R1850">
        <v>76.068089255019103</v>
      </c>
      <c r="S1850">
        <v>74.441222923534298</v>
      </c>
      <c r="T1850">
        <v>76.422259870081604</v>
      </c>
      <c r="U1850">
        <v>13599</v>
      </c>
      <c r="V1850">
        <v>18025</v>
      </c>
      <c r="Y1850" t="s">
        <v>49</v>
      </c>
      <c r="Z1850" t="s">
        <v>39</v>
      </c>
      <c r="AA1850">
        <v>20170000</v>
      </c>
      <c r="AD1850" t="s">
        <v>40</v>
      </c>
    </row>
    <row r="1851" spans="1:30">
      <c r="A1851">
        <f t="shared" si="84"/>
        <v>20180000</v>
      </c>
      <c r="B1851" t="str">
        <f t="shared" si="85"/>
        <v>Richmond93561Female50-64 yrs</v>
      </c>
      <c r="C1851" t="str">
        <f t="shared" si="86"/>
        <v>RichmondCancer screening coverage: cervical cancer (aged 50 to 64 years old)2018Female50-64 yrs</v>
      </c>
      <c r="D1851">
        <v>93561</v>
      </c>
      <c r="E1851" t="s">
        <v>244</v>
      </c>
      <c r="F1851" t="s">
        <v>30</v>
      </c>
      <c r="G1851" t="s">
        <v>31</v>
      </c>
      <c r="H1851" t="s">
        <v>32</v>
      </c>
      <c r="I1851" t="s">
        <v>33</v>
      </c>
      <c r="J1851" t="s">
        <v>34</v>
      </c>
      <c r="K1851" t="s">
        <v>189</v>
      </c>
      <c r="L1851" t="s">
        <v>245</v>
      </c>
      <c r="O1851" t="s">
        <v>165</v>
      </c>
      <c r="P1851">
        <v>74.58</v>
      </c>
      <c r="Q1851">
        <v>73.9562051589579</v>
      </c>
      <c r="R1851">
        <v>75.202172246026393</v>
      </c>
      <c r="S1851">
        <v>73.589571090067807</v>
      </c>
      <c r="T1851">
        <v>75.553856579588299</v>
      </c>
      <c r="U1851">
        <v>13992</v>
      </c>
      <c r="V1851">
        <v>18760</v>
      </c>
      <c r="Y1851" t="s">
        <v>49</v>
      </c>
      <c r="Z1851" t="s">
        <v>39</v>
      </c>
      <c r="AA1851">
        <v>20180000</v>
      </c>
      <c r="AD1851" t="s">
        <v>40</v>
      </c>
    </row>
    <row r="1852" spans="1:30">
      <c r="A1852">
        <f t="shared" si="84"/>
        <v>20190000</v>
      </c>
      <c r="B1852" t="str">
        <f t="shared" si="85"/>
        <v>Richmond93561Female50-64 yrs</v>
      </c>
      <c r="C1852" t="str">
        <f t="shared" si="86"/>
        <v>RichmondCancer screening coverage: cervical cancer (aged 50 to 64 years old)2019Female50-64 yrs</v>
      </c>
      <c r="D1852">
        <v>93561</v>
      </c>
      <c r="E1852" t="s">
        <v>244</v>
      </c>
      <c r="F1852" t="s">
        <v>30</v>
      </c>
      <c r="G1852" t="s">
        <v>31</v>
      </c>
      <c r="H1852" t="s">
        <v>32</v>
      </c>
      <c r="I1852" t="s">
        <v>33</v>
      </c>
      <c r="J1852" t="s">
        <v>34</v>
      </c>
      <c r="K1852" t="s">
        <v>189</v>
      </c>
      <c r="L1852" t="s">
        <v>245</v>
      </c>
      <c r="O1852" t="s">
        <v>166</v>
      </c>
      <c r="P1852">
        <v>74.34</v>
      </c>
      <c r="Q1852">
        <v>73.7193517087793</v>
      </c>
      <c r="R1852">
        <v>74.9477807809035</v>
      </c>
      <c r="S1852">
        <v>73.358097673177099</v>
      </c>
      <c r="T1852">
        <v>75.294738698044696</v>
      </c>
      <c r="U1852">
        <v>14438</v>
      </c>
      <c r="V1852">
        <v>19422</v>
      </c>
      <c r="Y1852" t="s">
        <v>49</v>
      </c>
      <c r="Z1852" t="s">
        <v>39</v>
      </c>
      <c r="AA1852">
        <v>20190000</v>
      </c>
      <c r="AD1852" t="s">
        <v>40</v>
      </c>
    </row>
    <row r="1853" spans="1:30">
      <c r="A1853">
        <f t="shared" si="84"/>
        <v>20200000</v>
      </c>
      <c r="B1853" t="str">
        <f t="shared" si="85"/>
        <v>Richmond93561Female50-64 yrs</v>
      </c>
      <c r="C1853" t="str">
        <f t="shared" si="86"/>
        <v>RichmondCancer screening coverage: cervical cancer (aged 50 to 64 years old)2020Female50-64 yrs</v>
      </c>
      <c r="D1853">
        <v>93561</v>
      </c>
      <c r="E1853" t="s">
        <v>244</v>
      </c>
      <c r="F1853" t="s">
        <v>30</v>
      </c>
      <c r="G1853" t="s">
        <v>31</v>
      </c>
      <c r="H1853" t="s">
        <v>32</v>
      </c>
      <c r="I1853" t="s">
        <v>33</v>
      </c>
      <c r="J1853" t="s">
        <v>34</v>
      </c>
      <c r="K1853" t="s">
        <v>189</v>
      </c>
      <c r="L1853" t="s">
        <v>245</v>
      </c>
      <c r="O1853" t="s">
        <v>167</v>
      </c>
      <c r="P1853">
        <v>73.739999999999995</v>
      </c>
      <c r="Q1853">
        <v>73.124690858184906</v>
      </c>
      <c r="R1853">
        <v>74.3427765105953</v>
      </c>
      <c r="S1853">
        <v>72.856755575583506</v>
      </c>
      <c r="T1853">
        <v>74.601156767061596</v>
      </c>
      <c r="U1853">
        <v>14786</v>
      </c>
      <c r="V1853">
        <v>20052</v>
      </c>
      <c r="Y1853" t="s">
        <v>49</v>
      </c>
      <c r="Z1853" t="s">
        <v>39</v>
      </c>
      <c r="AA1853">
        <v>20200000</v>
      </c>
      <c r="AD1853" t="s">
        <v>40</v>
      </c>
    </row>
    <row r="1854" spans="1:30">
      <c r="A1854">
        <f t="shared" si="84"/>
        <v>20210000</v>
      </c>
      <c r="B1854" t="str">
        <f t="shared" si="85"/>
        <v>Richmond93561Female50-64 yrs</v>
      </c>
      <c r="C1854" t="str">
        <f t="shared" si="86"/>
        <v>RichmondCancer screening coverage: cervical cancer (aged 50 to 64 years old)2021Female50-64 yrs</v>
      </c>
      <c r="D1854">
        <v>93561</v>
      </c>
      <c r="E1854" t="s">
        <v>244</v>
      </c>
      <c r="F1854" t="s">
        <v>30</v>
      </c>
      <c r="G1854" t="s">
        <v>31</v>
      </c>
      <c r="H1854" t="s">
        <v>32</v>
      </c>
      <c r="I1854" t="s">
        <v>33</v>
      </c>
      <c r="J1854" t="s">
        <v>34</v>
      </c>
      <c r="K1854" t="s">
        <v>189</v>
      </c>
      <c r="L1854" t="s">
        <v>245</v>
      </c>
      <c r="O1854" t="s">
        <v>171</v>
      </c>
      <c r="P1854">
        <v>72.150000000000006</v>
      </c>
      <c r="Q1854">
        <v>71.533131830862501</v>
      </c>
      <c r="R1854">
        <v>72.750588088172705</v>
      </c>
      <c r="S1854">
        <v>71.265821010552401</v>
      </c>
      <c r="T1854">
        <v>73.009317576343093</v>
      </c>
      <c r="U1854">
        <v>15028</v>
      </c>
      <c r="V1854">
        <v>20830</v>
      </c>
      <c r="Y1854" t="s">
        <v>49</v>
      </c>
      <c r="Z1854" t="s">
        <v>39</v>
      </c>
      <c r="AA1854">
        <v>20210000</v>
      </c>
      <c r="AD1854" t="s">
        <v>40</v>
      </c>
    </row>
    <row r="1855" spans="1:30">
      <c r="A1855">
        <f t="shared" si="84"/>
        <v>20220000</v>
      </c>
      <c r="B1855" t="str">
        <f t="shared" si="85"/>
        <v>Richmond93561Female50-64 yrs</v>
      </c>
      <c r="C1855" t="str">
        <f t="shared" si="86"/>
        <v>RichmondCancer screening coverage: cervical cancer (aged 50 to 64 years old)2022Female50-64 yrs</v>
      </c>
      <c r="D1855">
        <v>93561</v>
      </c>
      <c r="E1855" t="s">
        <v>244</v>
      </c>
      <c r="F1855" t="s">
        <v>30</v>
      </c>
      <c r="G1855" t="s">
        <v>31</v>
      </c>
      <c r="H1855" t="s">
        <v>32</v>
      </c>
      <c r="I1855" t="s">
        <v>33</v>
      </c>
      <c r="J1855" t="s">
        <v>34</v>
      </c>
      <c r="K1855" t="s">
        <v>189</v>
      </c>
      <c r="L1855" t="s">
        <v>245</v>
      </c>
      <c r="O1855" t="s">
        <v>174</v>
      </c>
      <c r="P1855">
        <v>72.34</v>
      </c>
      <c r="Q1855">
        <v>71.739310000000003</v>
      </c>
      <c r="R1855">
        <v>72.937299999999993</v>
      </c>
      <c r="S1855">
        <v>71.476280000000003</v>
      </c>
      <c r="T1855">
        <v>73.191909999999993</v>
      </c>
      <c r="U1855">
        <v>15495</v>
      </c>
      <c r="V1855">
        <v>21419</v>
      </c>
      <c r="Y1855" t="s">
        <v>49</v>
      </c>
      <c r="Z1855" t="s">
        <v>39</v>
      </c>
      <c r="AA1855">
        <v>20220000</v>
      </c>
      <c r="AD1855" t="s">
        <v>40</v>
      </c>
    </row>
    <row r="1856" spans="1:30">
      <c r="A1856">
        <f t="shared" si="84"/>
        <v>20100000</v>
      </c>
      <c r="B1856" t="str">
        <f t="shared" si="85"/>
        <v>England93561Female50-64 yrs</v>
      </c>
      <c r="C1856" t="str">
        <f t="shared" si="86"/>
        <v>EnglandCancer screening coverage: cervical cancer (aged 50 to 64 years old)2010Female50-64 yrs</v>
      </c>
      <c r="D1856">
        <v>93561</v>
      </c>
      <c r="E1856" t="s">
        <v>244</v>
      </c>
      <c r="F1856" t="s">
        <v>30</v>
      </c>
      <c r="G1856" t="s">
        <v>31</v>
      </c>
      <c r="H1856" t="s">
        <v>30</v>
      </c>
      <c r="I1856" t="s">
        <v>31</v>
      </c>
      <c r="J1856" t="s">
        <v>31</v>
      </c>
      <c r="K1856" t="s">
        <v>189</v>
      </c>
      <c r="L1856" t="s">
        <v>245</v>
      </c>
      <c r="O1856" t="s">
        <v>216</v>
      </c>
      <c r="P1856">
        <v>78.72</v>
      </c>
      <c r="Q1856">
        <v>78.682760742071395</v>
      </c>
      <c r="R1856">
        <v>78.761732108350003</v>
      </c>
      <c r="S1856">
        <v>78.659950509542696</v>
      </c>
      <c r="T1856">
        <v>78.784462890185907</v>
      </c>
      <c r="U1856">
        <v>3248906</v>
      </c>
      <c r="V1856">
        <v>4127048</v>
      </c>
      <c r="W1856" t="s">
        <v>130</v>
      </c>
      <c r="Y1856" t="s">
        <v>42</v>
      </c>
      <c r="Z1856" t="s">
        <v>39</v>
      </c>
      <c r="AA1856">
        <v>20100000</v>
      </c>
      <c r="AD1856" t="s">
        <v>40</v>
      </c>
    </row>
    <row r="1857" spans="1:30">
      <c r="A1857">
        <f t="shared" ref="A1857:A1920" si="87">AA1857</f>
        <v>20110000</v>
      </c>
      <c r="B1857" t="str">
        <f t="shared" si="85"/>
        <v>England93561Female50-64 yrs</v>
      </c>
      <c r="C1857" t="str">
        <f t="shared" si="86"/>
        <v>EnglandCancer screening coverage: cervical cancer (aged 50 to 64 years old)2011Female50-64 yrs</v>
      </c>
      <c r="D1857">
        <v>93561</v>
      </c>
      <c r="E1857" t="s">
        <v>244</v>
      </c>
      <c r="F1857" t="s">
        <v>30</v>
      </c>
      <c r="G1857" t="s">
        <v>31</v>
      </c>
      <c r="H1857" t="s">
        <v>30</v>
      </c>
      <c r="I1857" t="s">
        <v>31</v>
      </c>
      <c r="J1857" t="s">
        <v>31</v>
      </c>
      <c r="K1857" t="s">
        <v>189</v>
      </c>
      <c r="L1857" t="s">
        <v>245</v>
      </c>
      <c r="O1857" t="s">
        <v>191</v>
      </c>
      <c r="P1857">
        <v>80.11</v>
      </c>
      <c r="Q1857">
        <v>80.0677989588375</v>
      </c>
      <c r="R1857">
        <v>80.144927295066594</v>
      </c>
      <c r="S1857">
        <v>80.045518117275194</v>
      </c>
      <c r="T1857">
        <v>80.167124640126104</v>
      </c>
      <c r="U1857">
        <v>3297433</v>
      </c>
      <c r="V1857">
        <v>4116317</v>
      </c>
      <c r="W1857" t="s">
        <v>130</v>
      </c>
      <c r="Y1857" t="s">
        <v>42</v>
      </c>
      <c r="Z1857" t="s">
        <v>39</v>
      </c>
      <c r="AA1857">
        <v>20110000</v>
      </c>
      <c r="AD1857" t="s">
        <v>40</v>
      </c>
    </row>
    <row r="1858" spans="1:30">
      <c r="A1858">
        <f t="shared" si="87"/>
        <v>20120000</v>
      </c>
      <c r="B1858" t="str">
        <f t="shared" ref="B1858:B1921" si="88">CONCATENATE(I1858,D1858,K1858,L1858)</f>
        <v>England93561Female50-64 yrs</v>
      </c>
      <c r="C1858" t="str">
        <f t="shared" ref="C1858:C1921" si="89">CONCATENATE(I1858,E1858,O1858,K1858,M1858,L1858)</f>
        <v>EnglandCancer screening coverage: cervical cancer (aged 50 to 64 years old)2012Female50-64 yrs</v>
      </c>
      <c r="D1858">
        <v>93561</v>
      </c>
      <c r="E1858" t="s">
        <v>244</v>
      </c>
      <c r="F1858" t="s">
        <v>30</v>
      </c>
      <c r="G1858" t="s">
        <v>31</v>
      </c>
      <c r="H1858" t="s">
        <v>30</v>
      </c>
      <c r="I1858" t="s">
        <v>31</v>
      </c>
      <c r="J1858" t="s">
        <v>31</v>
      </c>
      <c r="K1858" t="s">
        <v>189</v>
      </c>
      <c r="L1858" t="s">
        <v>245</v>
      </c>
      <c r="O1858" t="s">
        <v>192</v>
      </c>
      <c r="P1858">
        <v>79.900000000000006</v>
      </c>
      <c r="Q1858">
        <v>79.865918000659903</v>
      </c>
      <c r="R1858">
        <v>79.942836457572895</v>
      </c>
      <c r="S1858">
        <v>79.843698492510995</v>
      </c>
      <c r="T1858">
        <v>79.9649741028242</v>
      </c>
      <c r="U1858">
        <v>3332247</v>
      </c>
      <c r="V1858">
        <v>4170292</v>
      </c>
      <c r="W1858" t="s">
        <v>130</v>
      </c>
      <c r="Y1858" t="s">
        <v>42</v>
      </c>
      <c r="Z1858" t="s">
        <v>39</v>
      </c>
      <c r="AA1858">
        <v>20120000</v>
      </c>
      <c r="AD1858" t="s">
        <v>40</v>
      </c>
    </row>
    <row r="1859" spans="1:30">
      <c r="A1859">
        <f t="shared" si="87"/>
        <v>20130000</v>
      </c>
      <c r="B1859" t="str">
        <f t="shared" si="88"/>
        <v>England93561Female50-64 yrs</v>
      </c>
      <c r="C1859" t="str">
        <f t="shared" si="89"/>
        <v>EnglandCancer screening coverage: cervical cancer (aged 50 to 64 years old)2013Female50-64 yrs</v>
      </c>
      <c r="D1859">
        <v>93561</v>
      </c>
      <c r="E1859" t="s">
        <v>244</v>
      </c>
      <c r="F1859" t="s">
        <v>30</v>
      </c>
      <c r="G1859" t="s">
        <v>31</v>
      </c>
      <c r="H1859" t="s">
        <v>30</v>
      </c>
      <c r="I1859" t="s">
        <v>31</v>
      </c>
      <c r="J1859" t="s">
        <v>31</v>
      </c>
      <c r="K1859" t="s">
        <v>189</v>
      </c>
      <c r="L1859" t="s">
        <v>245</v>
      </c>
      <c r="O1859" t="s">
        <v>193</v>
      </c>
      <c r="P1859">
        <v>79.52</v>
      </c>
      <c r="Q1859">
        <v>79.484516255460505</v>
      </c>
      <c r="R1859">
        <v>79.561766477344307</v>
      </c>
      <c r="S1859">
        <v>79.462201826949396</v>
      </c>
      <c r="T1859">
        <v>79.584000522073396</v>
      </c>
      <c r="U1859">
        <v>3334315</v>
      </c>
      <c r="V1859">
        <v>4192885</v>
      </c>
      <c r="W1859" t="s">
        <v>130</v>
      </c>
      <c r="Y1859" t="s">
        <v>42</v>
      </c>
      <c r="Z1859" t="s">
        <v>39</v>
      </c>
      <c r="AA1859">
        <v>20130000</v>
      </c>
      <c r="AD1859" t="s">
        <v>40</v>
      </c>
    </row>
    <row r="1860" spans="1:30">
      <c r="A1860">
        <f t="shared" si="87"/>
        <v>20140000</v>
      </c>
      <c r="B1860" t="str">
        <f t="shared" si="88"/>
        <v>England93561Female50-64 yrs</v>
      </c>
      <c r="C1860" t="str">
        <f t="shared" si="89"/>
        <v>EnglandCancer screening coverage: cervical cancer (aged 50 to 64 years old)2014Female50-64 yrs</v>
      </c>
      <c r="D1860">
        <v>93561</v>
      </c>
      <c r="E1860" t="s">
        <v>244</v>
      </c>
      <c r="F1860" t="s">
        <v>30</v>
      </c>
      <c r="G1860" t="s">
        <v>31</v>
      </c>
      <c r="H1860" t="s">
        <v>30</v>
      </c>
      <c r="I1860" t="s">
        <v>31</v>
      </c>
      <c r="J1860" t="s">
        <v>31</v>
      </c>
      <c r="K1860" t="s">
        <v>189</v>
      </c>
      <c r="L1860" t="s">
        <v>245</v>
      </c>
      <c r="O1860" t="s">
        <v>194</v>
      </c>
      <c r="P1860">
        <v>79.36</v>
      </c>
      <c r="Q1860">
        <v>79.324537455572596</v>
      </c>
      <c r="R1860">
        <v>79.400799740092395</v>
      </c>
      <c r="S1860">
        <v>79.302509346616603</v>
      </c>
      <c r="T1860">
        <v>79.422750383498098</v>
      </c>
      <c r="U1860">
        <v>3434173</v>
      </c>
      <c r="V1860">
        <v>4327188</v>
      </c>
      <c r="W1860" t="s">
        <v>130</v>
      </c>
      <c r="Y1860" t="s">
        <v>42</v>
      </c>
      <c r="Z1860" t="s">
        <v>39</v>
      </c>
      <c r="AA1860">
        <v>20140000</v>
      </c>
      <c r="AD1860" t="s">
        <v>40</v>
      </c>
    </row>
    <row r="1861" spans="1:30">
      <c r="A1861">
        <f t="shared" si="87"/>
        <v>20150000</v>
      </c>
      <c r="B1861" t="str">
        <f t="shared" si="88"/>
        <v>England93561Female50-64 yrs</v>
      </c>
      <c r="C1861" t="str">
        <f t="shared" si="89"/>
        <v>EnglandCancer screening coverage: cervical cancer (aged 50 to 64 years old)2015Female50-64 yrs</v>
      </c>
      <c r="D1861">
        <v>93561</v>
      </c>
      <c r="E1861" t="s">
        <v>244</v>
      </c>
      <c r="F1861" t="s">
        <v>30</v>
      </c>
      <c r="G1861" t="s">
        <v>31</v>
      </c>
      <c r="H1861" t="s">
        <v>30</v>
      </c>
      <c r="I1861" t="s">
        <v>31</v>
      </c>
      <c r="J1861" t="s">
        <v>31</v>
      </c>
      <c r="K1861" t="s">
        <v>189</v>
      </c>
      <c r="L1861" t="s">
        <v>245</v>
      </c>
      <c r="O1861" t="s">
        <v>195</v>
      </c>
      <c r="P1861">
        <v>78.44</v>
      </c>
      <c r="Q1861">
        <v>78.397679757684102</v>
      </c>
      <c r="R1861">
        <v>78.474082251141496</v>
      </c>
      <c r="S1861">
        <v>78.375613499204803</v>
      </c>
      <c r="T1861">
        <v>78.496075597704305</v>
      </c>
      <c r="U1861">
        <v>3492223</v>
      </c>
      <c r="V1861">
        <v>4452327</v>
      </c>
      <c r="W1861" t="s">
        <v>130</v>
      </c>
      <c r="Y1861" t="s">
        <v>42</v>
      </c>
      <c r="Z1861" t="s">
        <v>39</v>
      </c>
      <c r="AA1861">
        <v>20150000</v>
      </c>
      <c r="AD1861" t="s">
        <v>40</v>
      </c>
    </row>
    <row r="1862" spans="1:30">
      <c r="A1862">
        <f t="shared" si="87"/>
        <v>20160000</v>
      </c>
      <c r="B1862" t="str">
        <f t="shared" si="88"/>
        <v>England93561Female50-64 yrs</v>
      </c>
      <c r="C1862" t="str">
        <f t="shared" si="89"/>
        <v>EnglandCancer screening coverage: cervical cancer (aged 50 to 64 years old)2016Female50-64 yrs</v>
      </c>
      <c r="D1862">
        <v>93561</v>
      </c>
      <c r="E1862" t="s">
        <v>244</v>
      </c>
      <c r="F1862" t="s">
        <v>30</v>
      </c>
      <c r="G1862" t="s">
        <v>31</v>
      </c>
      <c r="H1862" t="s">
        <v>30</v>
      </c>
      <c r="I1862" t="s">
        <v>31</v>
      </c>
      <c r="J1862" t="s">
        <v>31</v>
      </c>
      <c r="K1862" t="s">
        <v>189</v>
      </c>
      <c r="L1862" t="s">
        <v>245</v>
      </c>
      <c r="O1862" t="s">
        <v>196</v>
      </c>
      <c r="P1862">
        <v>78.02</v>
      </c>
      <c r="Q1862">
        <v>77.985209698647097</v>
      </c>
      <c r="R1862">
        <v>78.061053359753203</v>
      </c>
      <c r="S1862">
        <v>77.963306107341694</v>
      </c>
      <c r="T1862">
        <v>78.082887107024007</v>
      </c>
      <c r="U1862">
        <v>3573796</v>
      </c>
      <c r="V1862">
        <v>4580430</v>
      </c>
      <c r="W1862" t="s">
        <v>130</v>
      </c>
      <c r="Y1862" t="s">
        <v>42</v>
      </c>
      <c r="Z1862" t="s">
        <v>39</v>
      </c>
      <c r="AA1862">
        <v>20160000</v>
      </c>
      <c r="AD1862" t="s">
        <v>40</v>
      </c>
    </row>
    <row r="1863" spans="1:30">
      <c r="A1863">
        <f t="shared" si="87"/>
        <v>20170000</v>
      </c>
      <c r="B1863" t="str">
        <f t="shared" si="88"/>
        <v>England93561Female50-64 yrs</v>
      </c>
      <c r="C1863" t="str">
        <f t="shared" si="89"/>
        <v>EnglandCancer screening coverage: cervical cancer (aged 50 to 64 years old)2017Female50-64 yrs</v>
      </c>
      <c r="D1863">
        <v>93561</v>
      </c>
      <c r="E1863" t="s">
        <v>244</v>
      </c>
      <c r="F1863" t="s">
        <v>30</v>
      </c>
      <c r="G1863" t="s">
        <v>31</v>
      </c>
      <c r="H1863" t="s">
        <v>30</v>
      </c>
      <c r="I1863" t="s">
        <v>31</v>
      </c>
      <c r="J1863" t="s">
        <v>31</v>
      </c>
      <c r="K1863" t="s">
        <v>189</v>
      </c>
      <c r="L1863" t="s">
        <v>245</v>
      </c>
      <c r="O1863" t="s">
        <v>164</v>
      </c>
      <c r="P1863">
        <v>77.209999999999994</v>
      </c>
      <c r="Q1863">
        <v>77.173311908463305</v>
      </c>
      <c r="R1863">
        <v>77.249035287302306</v>
      </c>
      <c r="S1863">
        <v>77.151444980862493</v>
      </c>
      <c r="T1863">
        <v>77.270836332658504</v>
      </c>
      <c r="U1863">
        <v>3640643</v>
      </c>
      <c r="V1863">
        <v>4715175</v>
      </c>
      <c r="W1863" t="s">
        <v>130</v>
      </c>
      <c r="Y1863" t="s">
        <v>42</v>
      </c>
      <c r="Z1863" t="s">
        <v>39</v>
      </c>
      <c r="AA1863">
        <v>20170000</v>
      </c>
      <c r="AD1863" t="s">
        <v>40</v>
      </c>
    </row>
    <row r="1864" spans="1:30">
      <c r="A1864">
        <f t="shared" si="87"/>
        <v>20180000</v>
      </c>
      <c r="B1864" t="str">
        <f t="shared" si="88"/>
        <v>England93561Female50-64 yrs</v>
      </c>
      <c r="C1864" t="str">
        <f t="shared" si="89"/>
        <v>EnglandCancer screening coverage: cervical cancer (aged 50 to 64 years old)2018Female50-64 yrs</v>
      </c>
      <c r="D1864">
        <v>93561</v>
      </c>
      <c r="E1864" t="s">
        <v>244</v>
      </c>
      <c r="F1864" t="s">
        <v>30</v>
      </c>
      <c r="G1864" t="s">
        <v>31</v>
      </c>
      <c r="H1864" t="s">
        <v>30</v>
      </c>
      <c r="I1864" t="s">
        <v>31</v>
      </c>
      <c r="J1864" t="s">
        <v>31</v>
      </c>
      <c r="K1864" t="s">
        <v>189</v>
      </c>
      <c r="L1864" t="s">
        <v>245</v>
      </c>
      <c r="O1864" t="s">
        <v>165</v>
      </c>
      <c r="P1864">
        <v>76.239999999999995</v>
      </c>
      <c r="Q1864">
        <v>76.201470755112993</v>
      </c>
      <c r="R1864">
        <v>76.277261367178497</v>
      </c>
      <c r="S1864">
        <v>76.179586474900901</v>
      </c>
      <c r="T1864">
        <v>76.299083830077706</v>
      </c>
      <c r="U1864">
        <v>3694380</v>
      </c>
      <c r="V1864">
        <v>4845763</v>
      </c>
      <c r="W1864" t="s">
        <v>130</v>
      </c>
      <c r="Y1864" t="s">
        <v>42</v>
      </c>
      <c r="Z1864" t="s">
        <v>39</v>
      </c>
      <c r="AA1864">
        <v>20180000</v>
      </c>
      <c r="AD1864" t="s">
        <v>40</v>
      </c>
    </row>
    <row r="1865" spans="1:30">
      <c r="A1865">
        <f t="shared" si="87"/>
        <v>20190000</v>
      </c>
      <c r="B1865" t="str">
        <f t="shared" si="88"/>
        <v>England93561Female50-64 yrs</v>
      </c>
      <c r="C1865" t="str">
        <f t="shared" si="89"/>
        <v>EnglandCancer screening coverage: cervical cancer (aged 50 to 64 years old)2019Female50-64 yrs</v>
      </c>
      <c r="D1865">
        <v>93561</v>
      </c>
      <c r="E1865" t="s">
        <v>244</v>
      </c>
      <c r="F1865" t="s">
        <v>30</v>
      </c>
      <c r="G1865" t="s">
        <v>31</v>
      </c>
      <c r="H1865" t="s">
        <v>30</v>
      </c>
      <c r="I1865" t="s">
        <v>31</v>
      </c>
      <c r="J1865" t="s">
        <v>31</v>
      </c>
      <c r="K1865" t="s">
        <v>189</v>
      </c>
      <c r="L1865" t="s">
        <v>245</v>
      </c>
      <c r="O1865" t="s">
        <v>166</v>
      </c>
      <c r="P1865">
        <v>76.22</v>
      </c>
      <c r="Q1865">
        <v>76.183206870557001</v>
      </c>
      <c r="R1865">
        <v>76.258022639648701</v>
      </c>
      <c r="S1865">
        <v>76.1616045026867</v>
      </c>
      <c r="T1865">
        <v>76.279564845922295</v>
      </c>
      <c r="U1865">
        <v>3792408</v>
      </c>
      <c r="V1865">
        <v>4975566</v>
      </c>
      <c r="W1865" t="s">
        <v>130</v>
      </c>
      <c r="Y1865" t="s">
        <v>42</v>
      </c>
      <c r="Z1865" t="s">
        <v>39</v>
      </c>
      <c r="AA1865">
        <v>20190000</v>
      </c>
      <c r="AD1865" t="s">
        <v>40</v>
      </c>
    </row>
    <row r="1866" spans="1:30">
      <c r="A1866">
        <f t="shared" si="87"/>
        <v>20200000</v>
      </c>
      <c r="B1866" t="str">
        <f t="shared" si="88"/>
        <v>England93561Female50-64 yrs</v>
      </c>
      <c r="C1866" t="str">
        <f t="shared" si="89"/>
        <v>EnglandCancer screening coverage: cervical cancer (aged 50 to 64 years old)2020Female50-64 yrs</v>
      </c>
      <c r="D1866">
        <v>93561</v>
      </c>
      <c r="E1866" t="s">
        <v>244</v>
      </c>
      <c r="F1866" t="s">
        <v>30</v>
      </c>
      <c r="G1866" t="s">
        <v>31</v>
      </c>
      <c r="H1866" t="s">
        <v>30</v>
      </c>
      <c r="I1866" t="s">
        <v>31</v>
      </c>
      <c r="J1866" t="s">
        <v>31</v>
      </c>
      <c r="K1866" t="s">
        <v>189</v>
      </c>
      <c r="L1866" t="s">
        <v>245</v>
      </c>
      <c r="O1866" t="s">
        <v>167</v>
      </c>
      <c r="P1866">
        <v>76.13</v>
      </c>
      <c r="Q1866">
        <v>76.094500027066701</v>
      </c>
      <c r="R1866">
        <v>76.1684975921834</v>
      </c>
      <c r="S1866">
        <v>76.078488976715406</v>
      </c>
      <c r="T1866">
        <v>76.184467257112601</v>
      </c>
      <c r="U1866">
        <v>3882173</v>
      </c>
      <c r="V1866">
        <v>5099298</v>
      </c>
      <c r="W1866" t="s">
        <v>130</v>
      </c>
      <c r="Y1866" t="s">
        <v>42</v>
      </c>
      <c r="Z1866" t="s">
        <v>39</v>
      </c>
      <c r="AA1866">
        <v>20200000</v>
      </c>
      <c r="AD1866" t="s">
        <v>40</v>
      </c>
    </row>
    <row r="1867" spans="1:30">
      <c r="A1867">
        <f t="shared" si="87"/>
        <v>20210000</v>
      </c>
      <c r="B1867" t="str">
        <f t="shared" si="88"/>
        <v>England93561Female50-64 yrs</v>
      </c>
      <c r="C1867" t="str">
        <f t="shared" si="89"/>
        <v>EnglandCancer screening coverage: cervical cancer (aged 50 to 64 years old)2021Female50-64 yrs</v>
      </c>
      <c r="D1867">
        <v>93561</v>
      </c>
      <c r="E1867" t="s">
        <v>244</v>
      </c>
      <c r="F1867" t="s">
        <v>30</v>
      </c>
      <c r="G1867" t="s">
        <v>31</v>
      </c>
      <c r="H1867" t="s">
        <v>30</v>
      </c>
      <c r="I1867" t="s">
        <v>31</v>
      </c>
      <c r="J1867" t="s">
        <v>31</v>
      </c>
      <c r="K1867" t="s">
        <v>189</v>
      </c>
      <c r="L1867" t="s">
        <v>245</v>
      </c>
      <c r="O1867" t="s">
        <v>171</v>
      </c>
      <c r="P1867">
        <v>74.67</v>
      </c>
      <c r="Q1867">
        <v>74.637214125530406</v>
      </c>
      <c r="R1867">
        <v>74.711777442133197</v>
      </c>
      <c r="S1867">
        <v>74.621082451396404</v>
      </c>
      <c r="T1867">
        <v>74.727870991601193</v>
      </c>
      <c r="U1867">
        <v>3903086</v>
      </c>
      <c r="V1867">
        <v>5226798</v>
      </c>
      <c r="W1867" t="s">
        <v>130</v>
      </c>
      <c r="Y1867" t="s">
        <v>42</v>
      </c>
      <c r="Z1867" t="s">
        <v>39</v>
      </c>
      <c r="AA1867">
        <v>20210000</v>
      </c>
      <c r="AD1867" t="s">
        <v>40</v>
      </c>
    </row>
    <row r="1868" spans="1:30">
      <c r="A1868">
        <f t="shared" si="87"/>
        <v>20220000</v>
      </c>
      <c r="B1868" t="str">
        <f t="shared" si="88"/>
        <v>England93561Female50-64 yrs</v>
      </c>
      <c r="C1868" t="str">
        <f t="shared" si="89"/>
        <v>EnglandCancer screening coverage: cervical cancer (aged 50 to 64 years old)2022Female50-64 yrs</v>
      </c>
      <c r="D1868">
        <v>93561</v>
      </c>
      <c r="E1868" t="s">
        <v>244</v>
      </c>
      <c r="F1868" t="s">
        <v>30</v>
      </c>
      <c r="G1868" t="s">
        <v>31</v>
      </c>
      <c r="H1868" t="s">
        <v>30</v>
      </c>
      <c r="I1868" t="s">
        <v>31</v>
      </c>
      <c r="J1868" t="s">
        <v>31</v>
      </c>
      <c r="K1868" t="s">
        <v>189</v>
      </c>
      <c r="L1868" t="s">
        <v>245</v>
      </c>
      <c r="O1868" t="s">
        <v>174</v>
      </c>
      <c r="P1868">
        <v>74.62</v>
      </c>
      <c r="Q1868">
        <v>74.580190000000002</v>
      </c>
      <c r="R1868">
        <v>74.653930000000003</v>
      </c>
      <c r="S1868">
        <v>74.564229999999995</v>
      </c>
      <c r="T1868">
        <v>74.669849999999997</v>
      </c>
      <c r="U1868">
        <v>3993276</v>
      </c>
      <c r="V1868">
        <v>5351692</v>
      </c>
      <c r="W1868" t="s">
        <v>130</v>
      </c>
      <c r="Y1868" t="s">
        <v>42</v>
      </c>
      <c r="Z1868" t="s">
        <v>39</v>
      </c>
      <c r="AA1868">
        <v>20220000</v>
      </c>
      <c r="AD1868" t="s">
        <v>40</v>
      </c>
    </row>
    <row r="1869" spans="1:30">
      <c r="A1869">
        <f t="shared" si="87"/>
        <v>20230000</v>
      </c>
      <c r="B1869" t="str">
        <f t="shared" si="88"/>
        <v>England93561Female50-64 yrs</v>
      </c>
      <c r="C1869" t="str">
        <f t="shared" si="89"/>
        <v>EnglandCancer screening coverage: cervical cancer (aged 50 to 64 years old)2023Female50-64 yrs</v>
      </c>
      <c r="D1869">
        <v>93561</v>
      </c>
      <c r="E1869" t="s">
        <v>244</v>
      </c>
      <c r="F1869" t="s">
        <v>30</v>
      </c>
      <c r="G1869" t="s">
        <v>31</v>
      </c>
      <c r="H1869" t="s">
        <v>30</v>
      </c>
      <c r="I1869" t="s">
        <v>31</v>
      </c>
      <c r="J1869" t="s">
        <v>31</v>
      </c>
      <c r="K1869" t="s">
        <v>189</v>
      </c>
      <c r="L1869" t="s">
        <v>245</v>
      </c>
      <c r="O1869" t="s">
        <v>175</v>
      </c>
      <c r="P1869">
        <v>74.44</v>
      </c>
      <c r="Q1869">
        <v>74.401179999999997</v>
      </c>
      <c r="R1869">
        <v>74.474540000000005</v>
      </c>
      <c r="S1869">
        <v>74.385300000000001</v>
      </c>
      <c r="T1869">
        <v>74.490380000000002</v>
      </c>
      <c r="U1869">
        <v>4043554</v>
      </c>
      <c r="V1869">
        <v>5432119</v>
      </c>
      <c r="W1869" t="s">
        <v>130</v>
      </c>
      <c r="X1869" t="s">
        <v>132</v>
      </c>
      <c r="Y1869" t="s">
        <v>42</v>
      </c>
      <c r="Z1869" t="s">
        <v>39</v>
      </c>
      <c r="AA1869">
        <v>20230000</v>
      </c>
      <c r="AD1869" t="s">
        <v>40</v>
      </c>
    </row>
    <row r="1870" spans="1:30">
      <c r="A1870">
        <f t="shared" si="87"/>
        <v>20100000</v>
      </c>
      <c r="B1870" t="str">
        <f t="shared" si="88"/>
        <v>London93561Female50-64 yrs</v>
      </c>
      <c r="C1870" t="str">
        <f t="shared" si="89"/>
        <v>LondonCancer screening coverage: cervical cancer (aged 50 to 64 years old)2010Female50-64 yrs</v>
      </c>
      <c r="D1870">
        <v>93561</v>
      </c>
      <c r="E1870" t="s">
        <v>244</v>
      </c>
      <c r="F1870" t="s">
        <v>30</v>
      </c>
      <c r="G1870" t="s">
        <v>31</v>
      </c>
      <c r="H1870" t="s">
        <v>56</v>
      </c>
      <c r="I1870" t="s">
        <v>57</v>
      </c>
      <c r="J1870" t="s">
        <v>58</v>
      </c>
      <c r="K1870" t="s">
        <v>189</v>
      </c>
      <c r="L1870" t="s">
        <v>245</v>
      </c>
      <c r="O1870" t="s">
        <v>216</v>
      </c>
      <c r="P1870">
        <v>78.33</v>
      </c>
      <c r="Q1870">
        <v>78.216580073583899</v>
      </c>
      <c r="R1870">
        <v>78.437988001864099</v>
      </c>
      <c r="S1870">
        <v>78.152436139444205</v>
      </c>
      <c r="T1870">
        <v>78.501524185501495</v>
      </c>
      <c r="U1870">
        <v>416779</v>
      </c>
      <c r="V1870">
        <v>532098</v>
      </c>
      <c r="W1870" t="s">
        <v>130</v>
      </c>
      <c r="Y1870" t="s">
        <v>49</v>
      </c>
      <c r="Z1870" t="s">
        <v>39</v>
      </c>
      <c r="AA1870">
        <v>20100000</v>
      </c>
      <c r="AD1870" t="s">
        <v>40</v>
      </c>
    </row>
    <row r="1871" spans="1:30">
      <c r="A1871">
        <f t="shared" si="87"/>
        <v>20110000</v>
      </c>
      <c r="B1871" t="str">
        <f t="shared" si="88"/>
        <v>London93561Female50-64 yrs</v>
      </c>
      <c r="C1871" t="str">
        <f t="shared" si="89"/>
        <v>LondonCancer screening coverage: cervical cancer (aged 50 to 64 years old)2011Female50-64 yrs</v>
      </c>
      <c r="D1871">
        <v>93561</v>
      </c>
      <c r="E1871" t="s">
        <v>244</v>
      </c>
      <c r="F1871" t="s">
        <v>30</v>
      </c>
      <c r="G1871" t="s">
        <v>31</v>
      </c>
      <c r="H1871" t="s">
        <v>56</v>
      </c>
      <c r="I1871" t="s">
        <v>57</v>
      </c>
      <c r="J1871" t="s">
        <v>58</v>
      </c>
      <c r="K1871" t="s">
        <v>189</v>
      </c>
      <c r="L1871" t="s">
        <v>245</v>
      </c>
      <c r="O1871" t="s">
        <v>191</v>
      </c>
      <c r="P1871">
        <v>77.88</v>
      </c>
      <c r="Q1871">
        <v>77.769349363957105</v>
      </c>
      <c r="R1871">
        <v>77.9880802585445</v>
      </c>
      <c r="S1871">
        <v>77.705993589290898</v>
      </c>
      <c r="T1871">
        <v>78.050860825905005</v>
      </c>
      <c r="U1871">
        <v>430904</v>
      </c>
      <c r="V1871">
        <v>553300</v>
      </c>
      <c r="W1871" t="s">
        <v>130</v>
      </c>
      <c r="Y1871" t="s">
        <v>49</v>
      </c>
      <c r="Z1871" t="s">
        <v>39</v>
      </c>
      <c r="AA1871">
        <v>20110000</v>
      </c>
      <c r="AD1871" t="s">
        <v>40</v>
      </c>
    </row>
    <row r="1872" spans="1:30">
      <c r="A1872">
        <f t="shared" si="87"/>
        <v>20120000</v>
      </c>
      <c r="B1872" t="str">
        <f t="shared" si="88"/>
        <v>London93561Female50-64 yrs</v>
      </c>
      <c r="C1872" t="str">
        <f t="shared" si="89"/>
        <v>LondonCancer screening coverage: cervical cancer (aged 50 to 64 years old)2012Female50-64 yrs</v>
      </c>
      <c r="D1872">
        <v>93561</v>
      </c>
      <c r="E1872" t="s">
        <v>244</v>
      </c>
      <c r="F1872" t="s">
        <v>30</v>
      </c>
      <c r="G1872" t="s">
        <v>31</v>
      </c>
      <c r="H1872" t="s">
        <v>56</v>
      </c>
      <c r="I1872" t="s">
        <v>57</v>
      </c>
      <c r="J1872" t="s">
        <v>58</v>
      </c>
      <c r="K1872" t="s">
        <v>189</v>
      </c>
      <c r="L1872" t="s">
        <v>245</v>
      </c>
      <c r="O1872" t="s">
        <v>192</v>
      </c>
      <c r="P1872">
        <v>77.73</v>
      </c>
      <c r="Q1872">
        <v>77.624523848999999</v>
      </c>
      <c r="R1872">
        <v>77.840252569204594</v>
      </c>
      <c r="S1872">
        <v>77.562044319660103</v>
      </c>
      <c r="T1872">
        <v>77.902178126117704</v>
      </c>
      <c r="U1872">
        <v>444237</v>
      </c>
      <c r="V1872">
        <v>571494</v>
      </c>
      <c r="W1872" t="s">
        <v>130</v>
      </c>
      <c r="Y1872" t="s">
        <v>49</v>
      </c>
      <c r="Z1872" t="s">
        <v>39</v>
      </c>
      <c r="AA1872">
        <v>20120000</v>
      </c>
      <c r="AD1872" t="s">
        <v>40</v>
      </c>
    </row>
    <row r="1873" spans="1:30">
      <c r="A1873">
        <f t="shared" si="87"/>
        <v>20130000</v>
      </c>
      <c r="B1873" t="str">
        <f t="shared" si="88"/>
        <v>London93561Female50-64 yrs</v>
      </c>
      <c r="C1873" t="str">
        <f t="shared" si="89"/>
        <v>LondonCancer screening coverage: cervical cancer (aged 50 to 64 years old)2013Female50-64 yrs</v>
      </c>
      <c r="D1873">
        <v>93561</v>
      </c>
      <c r="E1873" t="s">
        <v>244</v>
      </c>
      <c r="F1873" t="s">
        <v>30</v>
      </c>
      <c r="G1873" t="s">
        <v>31</v>
      </c>
      <c r="H1873" t="s">
        <v>56</v>
      </c>
      <c r="I1873" t="s">
        <v>57</v>
      </c>
      <c r="J1873" t="s">
        <v>58</v>
      </c>
      <c r="K1873" t="s">
        <v>189</v>
      </c>
      <c r="L1873" t="s">
        <v>245</v>
      </c>
      <c r="O1873" t="s">
        <v>193</v>
      </c>
      <c r="P1873">
        <v>77.53</v>
      </c>
      <c r="Q1873">
        <v>77.423095384729095</v>
      </c>
      <c r="R1873">
        <v>77.637931127608596</v>
      </c>
      <c r="S1873">
        <v>77.360879368833295</v>
      </c>
      <c r="T1873">
        <v>77.699605239716803</v>
      </c>
      <c r="U1873">
        <v>449654</v>
      </c>
      <c r="V1873">
        <v>579969</v>
      </c>
      <c r="W1873" t="s">
        <v>130</v>
      </c>
      <c r="Y1873" t="s">
        <v>49</v>
      </c>
      <c r="Z1873" t="s">
        <v>39</v>
      </c>
      <c r="AA1873">
        <v>20130000</v>
      </c>
      <c r="AD1873" t="s">
        <v>40</v>
      </c>
    </row>
    <row r="1874" spans="1:30">
      <c r="A1874">
        <f t="shared" si="87"/>
        <v>20140000</v>
      </c>
      <c r="B1874" t="str">
        <f t="shared" si="88"/>
        <v>London93561Female50-64 yrs</v>
      </c>
      <c r="C1874" t="str">
        <f t="shared" si="89"/>
        <v>LondonCancer screening coverage: cervical cancer (aged 50 to 64 years old)2014Female50-64 yrs</v>
      </c>
      <c r="D1874">
        <v>93561</v>
      </c>
      <c r="E1874" t="s">
        <v>244</v>
      </c>
      <c r="F1874" t="s">
        <v>30</v>
      </c>
      <c r="G1874" t="s">
        <v>31</v>
      </c>
      <c r="H1874" t="s">
        <v>56</v>
      </c>
      <c r="I1874" t="s">
        <v>57</v>
      </c>
      <c r="J1874" t="s">
        <v>58</v>
      </c>
      <c r="K1874" t="s">
        <v>189</v>
      </c>
      <c r="L1874" t="s">
        <v>245</v>
      </c>
      <c r="O1874" t="s">
        <v>194</v>
      </c>
      <c r="P1874">
        <v>78.650000000000006</v>
      </c>
      <c r="Q1874">
        <v>78.546129142709304</v>
      </c>
      <c r="R1874">
        <v>78.754422877982094</v>
      </c>
      <c r="S1874">
        <v>78.485795335303195</v>
      </c>
      <c r="T1874">
        <v>78.814206702028102</v>
      </c>
      <c r="U1874">
        <v>467728</v>
      </c>
      <c r="V1874">
        <v>594692</v>
      </c>
      <c r="W1874" t="s">
        <v>130</v>
      </c>
      <c r="Y1874" t="s">
        <v>49</v>
      </c>
      <c r="Z1874" t="s">
        <v>39</v>
      </c>
      <c r="AA1874">
        <v>20140000</v>
      </c>
      <c r="AD1874" t="s">
        <v>40</v>
      </c>
    </row>
    <row r="1875" spans="1:30">
      <c r="A1875">
        <f t="shared" si="87"/>
        <v>20150000</v>
      </c>
      <c r="B1875" t="str">
        <f t="shared" si="88"/>
        <v>London93561Female50-64 yrs</v>
      </c>
      <c r="C1875" t="str">
        <f t="shared" si="89"/>
        <v>LondonCancer screening coverage: cervical cancer (aged 50 to 64 years old)2015Female50-64 yrs</v>
      </c>
      <c r="D1875">
        <v>93561</v>
      </c>
      <c r="E1875" t="s">
        <v>244</v>
      </c>
      <c r="F1875" t="s">
        <v>30</v>
      </c>
      <c r="G1875" t="s">
        <v>31</v>
      </c>
      <c r="H1875" t="s">
        <v>56</v>
      </c>
      <c r="I1875" t="s">
        <v>57</v>
      </c>
      <c r="J1875" t="s">
        <v>58</v>
      </c>
      <c r="K1875" t="s">
        <v>189</v>
      </c>
      <c r="L1875" t="s">
        <v>245</v>
      </c>
      <c r="O1875" t="s">
        <v>195</v>
      </c>
      <c r="P1875">
        <v>77.180000000000007</v>
      </c>
      <c r="Q1875">
        <v>77.074283889698904</v>
      </c>
      <c r="R1875">
        <v>77.282137851605199</v>
      </c>
      <c r="S1875">
        <v>77.014104266685706</v>
      </c>
      <c r="T1875">
        <v>77.341822191096398</v>
      </c>
      <c r="U1875">
        <v>483477</v>
      </c>
      <c r="V1875">
        <v>626441</v>
      </c>
      <c r="W1875" t="s">
        <v>130</v>
      </c>
      <c r="Y1875" t="s">
        <v>49</v>
      </c>
      <c r="Z1875" t="s">
        <v>39</v>
      </c>
      <c r="AA1875">
        <v>20150000</v>
      </c>
      <c r="AD1875" t="s">
        <v>40</v>
      </c>
    </row>
    <row r="1876" spans="1:30">
      <c r="A1876">
        <f t="shared" si="87"/>
        <v>20160000</v>
      </c>
      <c r="B1876" t="str">
        <f t="shared" si="88"/>
        <v>London93561Female50-64 yrs</v>
      </c>
      <c r="C1876" t="str">
        <f t="shared" si="89"/>
        <v>LondonCancer screening coverage: cervical cancer (aged 50 to 64 years old)2016Female50-64 yrs</v>
      </c>
      <c r="D1876">
        <v>93561</v>
      </c>
      <c r="E1876" t="s">
        <v>244</v>
      </c>
      <c r="F1876" t="s">
        <v>30</v>
      </c>
      <c r="G1876" t="s">
        <v>31</v>
      </c>
      <c r="H1876" t="s">
        <v>56</v>
      </c>
      <c r="I1876" t="s">
        <v>57</v>
      </c>
      <c r="J1876" t="s">
        <v>58</v>
      </c>
      <c r="K1876" t="s">
        <v>189</v>
      </c>
      <c r="L1876" t="s">
        <v>245</v>
      </c>
      <c r="O1876" t="s">
        <v>196</v>
      </c>
      <c r="P1876">
        <v>76.319999999999993</v>
      </c>
      <c r="Q1876">
        <v>76.220186638455999</v>
      </c>
      <c r="R1876">
        <v>76.426462671535006</v>
      </c>
      <c r="S1876">
        <v>76.160479395262399</v>
      </c>
      <c r="T1876">
        <v>76.485709423777294</v>
      </c>
      <c r="U1876">
        <v>498071</v>
      </c>
      <c r="V1876">
        <v>652579</v>
      </c>
      <c r="W1876" t="s">
        <v>130</v>
      </c>
      <c r="Y1876" t="s">
        <v>49</v>
      </c>
      <c r="Z1876" t="s">
        <v>39</v>
      </c>
      <c r="AA1876">
        <v>20160000</v>
      </c>
      <c r="AD1876" t="s">
        <v>40</v>
      </c>
    </row>
    <row r="1877" spans="1:30">
      <c r="A1877">
        <f t="shared" si="87"/>
        <v>20170000</v>
      </c>
      <c r="B1877" t="str">
        <f t="shared" si="88"/>
        <v>London93561Female50-64 yrs</v>
      </c>
      <c r="C1877" t="str">
        <f t="shared" si="89"/>
        <v>LondonCancer screening coverage: cervical cancer (aged 50 to 64 years old)2017Female50-64 yrs</v>
      </c>
      <c r="D1877">
        <v>93561</v>
      </c>
      <c r="E1877" t="s">
        <v>244</v>
      </c>
      <c r="F1877" t="s">
        <v>30</v>
      </c>
      <c r="G1877" t="s">
        <v>31</v>
      </c>
      <c r="H1877" t="s">
        <v>56</v>
      </c>
      <c r="I1877" t="s">
        <v>57</v>
      </c>
      <c r="J1877" t="s">
        <v>58</v>
      </c>
      <c r="K1877" t="s">
        <v>189</v>
      </c>
      <c r="L1877" t="s">
        <v>245</v>
      </c>
      <c r="O1877" t="s">
        <v>164</v>
      </c>
      <c r="P1877">
        <v>75.19</v>
      </c>
      <c r="Q1877">
        <v>75.092022307598498</v>
      </c>
      <c r="R1877">
        <v>75.297268067331203</v>
      </c>
      <c r="S1877">
        <v>75.032631011468197</v>
      </c>
      <c r="T1877">
        <v>75.356236612013902</v>
      </c>
      <c r="U1877">
        <v>511593</v>
      </c>
      <c r="V1877">
        <v>680357</v>
      </c>
      <c r="W1877" t="s">
        <v>130</v>
      </c>
      <c r="Y1877" t="s">
        <v>49</v>
      </c>
      <c r="Z1877" t="s">
        <v>39</v>
      </c>
      <c r="AA1877">
        <v>20170000</v>
      </c>
      <c r="AD1877" t="s">
        <v>40</v>
      </c>
    </row>
    <row r="1878" spans="1:30">
      <c r="A1878">
        <f t="shared" si="87"/>
        <v>20180000</v>
      </c>
      <c r="B1878" t="str">
        <f t="shared" si="88"/>
        <v>London93561Female50-64 yrs</v>
      </c>
      <c r="C1878" t="str">
        <f t="shared" si="89"/>
        <v>LondonCancer screening coverage: cervical cancer (aged 50 to 64 years old)2018Female50-64 yrs</v>
      </c>
      <c r="D1878">
        <v>93561</v>
      </c>
      <c r="E1878" t="s">
        <v>244</v>
      </c>
      <c r="F1878" t="s">
        <v>30</v>
      </c>
      <c r="G1878" t="s">
        <v>31</v>
      </c>
      <c r="H1878" t="s">
        <v>56</v>
      </c>
      <c r="I1878" t="s">
        <v>57</v>
      </c>
      <c r="J1878" t="s">
        <v>58</v>
      </c>
      <c r="K1878" t="s">
        <v>189</v>
      </c>
      <c r="L1878" t="s">
        <v>245</v>
      </c>
      <c r="O1878" t="s">
        <v>165</v>
      </c>
      <c r="P1878">
        <v>74.040000000000006</v>
      </c>
      <c r="Q1878">
        <v>73.9383384246714</v>
      </c>
      <c r="R1878">
        <v>74.142698974592406</v>
      </c>
      <c r="S1878">
        <v>73.8792197063581</v>
      </c>
      <c r="T1878">
        <v>74.201429602115596</v>
      </c>
      <c r="U1878">
        <v>523594</v>
      </c>
      <c r="V1878">
        <v>707171</v>
      </c>
      <c r="W1878" t="s">
        <v>130</v>
      </c>
      <c r="Y1878" t="s">
        <v>49</v>
      </c>
      <c r="Z1878" t="s">
        <v>39</v>
      </c>
      <c r="AA1878">
        <v>20180000</v>
      </c>
      <c r="AD1878" t="s">
        <v>40</v>
      </c>
    </row>
    <row r="1879" spans="1:30">
      <c r="A1879">
        <f t="shared" si="87"/>
        <v>20190000</v>
      </c>
      <c r="B1879" t="str">
        <f t="shared" si="88"/>
        <v>London93561Female50-64 yrs</v>
      </c>
      <c r="C1879" t="str">
        <f t="shared" si="89"/>
        <v>LondonCancer screening coverage: cervical cancer (aged 50 to 64 years old)2019Female50-64 yrs</v>
      </c>
      <c r="D1879">
        <v>93561</v>
      </c>
      <c r="E1879" t="s">
        <v>244</v>
      </c>
      <c r="F1879" t="s">
        <v>30</v>
      </c>
      <c r="G1879" t="s">
        <v>31</v>
      </c>
      <c r="H1879" t="s">
        <v>56</v>
      </c>
      <c r="I1879" t="s">
        <v>57</v>
      </c>
      <c r="J1879" t="s">
        <v>58</v>
      </c>
      <c r="K1879" t="s">
        <v>189</v>
      </c>
      <c r="L1879" t="s">
        <v>245</v>
      </c>
      <c r="O1879" t="s">
        <v>166</v>
      </c>
      <c r="P1879">
        <v>73.680000000000007</v>
      </c>
      <c r="Q1879">
        <v>73.583056660066703</v>
      </c>
      <c r="R1879">
        <v>73.784386532847194</v>
      </c>
      <c r="S1879">
        <v>73.524821924736798</v>
      </c>
      <c r="T1879">
        <v>73.842253451614795</v>
      </c>
      <c r="U1879">
        <v>541633</v>
      </c>
      <c r="V1879">
        <v>735077</v>
      </c>
      <c r="W1879" t="s">
        <v>130</v>
      </c>
      <c r="Y1879" t="s">
        <v>49</v>
      </c>
      <c r="Z1879" t="s">
        <v>39</v>
      </c>
      <c r="AA1879">
        <v>20190000</v>
      </c>
      <c r="AD1879" t="s">
        <v>40</v>
      </c>
    </row>
    <row r="1880" spans="1:30">
      <c r="A1880">
        <f t="shared" si="87"/>
        <v>20200000</v>
      </c>
      <c r="B1880" t="str">
        <f t="shared" si="88"/>
        <v>London93561Female50-64 yrs</v>
      </c>
      <c r="C1880" t="str">
        <f t="shared" si="89"/>
        <v>LondonCancer screening coverage: cervical cancer (aged 50 to 64 years old)2020Female50-64 yrs</v>
      </c>
      <c r="D1880">
        <v>93561</v>
      </c>
      <c r="E1880" t="s">
        <v>244</v>
      </c>
      <c r="F1880" t="s">
        <v>30</v>
      </c>
      <c r="G1880" t="s">
        <v>31</v>
      </c>
      <c r="H1880" t="s">
        <v>56</v>
      </c>
      <c r="I1880" t="s">
        <v>57</v>
      </c>
      <c r="J1880" t="s">
        <v>58</v>
      </c>
      <c r="K1880" t="s">
        <v>189</v>
      </c>
      <c r="L1880" t="s">
        <v>245</v>
      </c>
      <c r="O1880" t="s">
        <v>167</v>
      </c>
      <c r="P1880">
        <v>73.209999999999994</v>
      </c>
      <c r="Q1880">
        <v>73.108526121197002</v>
      </c>
      <c r="R1880">
        <v>73.307309118252206</v>
      </c>
      <c r="S1880">
        <v>73.065447873008793</v>
      </c>
      <c r="T1880">
        <v>73.350141631800994</v>
      </c>
      <c r="U1880">
        <v>558365</v>
      </c>
      <c r="V1880">
        <v>762710</v>
      </c>
      <c r="W1880" t="s">
        <v>130</v>
      </c>
      <c r="Y1880" t="s">
        <v>49</v>
      </c>
      <c r="Z1880" t="s">
        <v>39</v>
      </c>
      <c r="AA1880">
        <v>20200000</v>
      </c>
      <c r="AD1880" t="s">
        <v>40</v>
      </c>
    </row>
    <row r="1881" spans="1:30">
      <c r="A1881">
        <f t="shared" si="87"/>
        <v>20210000</v>
      </c>
      <c r="B1881" t="str">
        <f t="shared" si="88"/>
        <v>London93561Female50-64 yrs</v>
      </c>
      <c r="C1881" t="str">
        <f t="shared" si="89"/>
        <v>LondonCancer screening coverage: cervical cancer (aged 50 to 64 years old)2021Female50-64 yrs</v>
      </c>
      <c r="D1881">
        <v>93561</v>
      </c>
      <c r="E1881" t="s">
        <v>244</v>
      </c>
      <c r="F1881" t="s">
        <v>30</v>
      </c>
      <c r="G1881" t="s">
        <v>31</v>
      </c>
      <c r="H1881" t="s">
        <v>56</v>
      </c>
      <c r="I1881" t="s">
        <v>57</v>
      </c>
      <c r="J1881" t="s">
        <v>58</v>
      </c>
      <c r="K1881" t="s">
        <v>189</v>
      </c>
      <c r="L1881" t="s">
        <v>245</v>
      </c>
      <c r="O1881" t="s">
        <v>171</v>
      </c>
      <c r="P1881">
        <v>70.930000000000007</v>
      </c>
      <c r="Q1881">
        <v>70.826955281325695</v>
      </c>
      <c r="R1881">
        <v>71.027363138100895</v>
      </c>
      <c r="S1881">
        <v>70.783541681333901</v>
      </c>
      <c r="T1881">
        <v>71.070562510249303</v>
      </c>
      <c r="U1881">
        <v>559548</v>
      </c>
      <c r="V1881">
        <v>788904</v>
      </c>
      <c r="W1881" t="s">
        <v>130</v>
      </c>
      <c r="Y1881" t="s">
        <v>49</v>
      </c>
      <c r="Z1881" t="s">
        <v>39</v>
      </c>
      <c r="AA1881">
        <v>20210000</v>
      </c>
      <c r="AD1881" t="s">
        <v>40</v>
      </c>
    </row>
    <row r="1882" spans="1:30">
      <c r="A1882">
        <f t="shared" si="87"/>
        <v>20220000</v>
      </c>
      <c r="B1882" t="str">
        <f t="shared" si="88"/>
        <v>London93561Female50-64 yrs</v>
      </c>
      <c r="C1882" t="str">
        <f t="shared" si="89"/>
        <v>LondonCancer screening coverage: cervical cancer (aged 50 to 64 years old)2022Female50-64 yrs</v>
      </c>
      <c r="D1882">
        <v>93561</v>
      </c>
      <c r="E1882" t="s">
        <v>244</v>
      </c>
      <c r="F1882" t="s">
        <v>30</v>
      </c>
      <c r="G1882" t="s">
        <v>31</v>
      </c>
      <c r="H1882" t="s">
        <v>56</v>
      </c>
      <c r="I1882" t="s">
        <v>57</v>
      </c>
      <c r="J1882" t="s">
        <v>58</v>
      </c>
      <c r="K1882" t="s">
        <v>189</v>
      </c>
      <c r="L1882" t="s">
        <v>245</v>
      </c>
      <c r="O1882" t="s">
        <v>174</v>
      </c>
      <c r="P1882">
        <v>70.91</v>
      </c>
      <c r="Q1882">
        <v>70.813779999999994</v>
      </c>
      <c r="R1882">
        <v>71.010829999999999</v>
      </c>
      <c r="S1882">
        <v>70.771100000000004</v>
      </c>
      <c r="T1882">
        <v>71.053309999999996</v>
      </c>
      <c r="U1882">
        <v>578831</v>
      </c>
      <c r="V1882">
        <v>816262</v>
      </c>
      <c r="W1882" t="s">
        <v>130</v>
      </c>
      <c r="Y1882" t="s">
        <v>49</v>
      </c>
      <c r="Z1882" t="s">
        <v>39</v>
      </c>
      <c r="AA1882">
        <v>20220000</v>
      </c>
      <c r="AD1882" t="s">
        <v>40</v>
      </c>
    </row>
    <row r="1883" spans="1:30">
      <c r="A1883">
        <f t="shared" si="87"/>
        <v>20230000</v>
      </c>
      <c r="B1883" t="str">
        <f t="shared" si="88"/>
        <v>London93561Female50-64 yrs</v>
      </c>
      <c r="C1883" t="str">
        <f t="shared" si="89"/>
        <v>LondonCancer screening coverage: cervical cancer (aged 50 to 64 years old)2023Female50-64 yrs</v>
      </c>
      <c r="D1883">
        <v>93561</v>
      </c>
      <c r="E1883" t="s">
        <v>244</v>
      </c>
      <c r="F1883" t="s">
        <v>30</v>
      </c>
      <c r="G1883" t="s">
        <v>31</v>
      </c>
      <c r="H1883" t="s">
        <v>56</v>
      </c>
      <c r="I1883" t="s">
        <v>57</v>
      </c>
      <c r="J1883" t="s">
        <v>58</v>
      </c>
      <c r="K1883" t="s">
        <v>189</v>
      </c>
      <c r="L1883" t="s">
        <v>245</v>
      </c>
      <c r="O1883" t="s">
        <v>175</v>
      </c>
      <c r="P1883">
        <v>70.67</v>
      </c>
      <c r="Q1883">
        <v>70.573610000000002</v>
      </c>
      <c r="R1883">
        <v>70.76867</v>
      </c>
      <c r="S1883">
        <v>70.531360000000006</v>
      </c>
      <c r="T1883">
        <v>70.810730000000007</v>
      </c>
      <c r="U1883">
        <v>591543</v>
      </c>
      <c r="V1883">
        <v>837035</v>
      </c>
      <c r="W1883" t="s">
        <v>130</v>
      </c>
      <c r="X1883" t="s">
        <v>132</v>
      </c>
      <c r="Y1883" t="s">
        <v>49</v>
      </c>
      <c r="Z1883" t="s">
        <v>39</v>
      </c>
      <c r="AA1883">
        <v>20230000</v>
      </c>
      <c r="AD1883" t="s">
        <v>40</v>
      </c>
    </row>
    <row r="1884" spans="1:30">
      <c r="A1884">
        <f t="shared" si="87"/>
        <v>20230000</v>
      </c>
      <c r="B1884" t="str">
        <f t="shared" si="88"/>
        <v>Havering93561Female50-64 yrs</v>
      </c>
      <c r="C1884" t="str">
        <f t="shared" si="89"/>
        <v>HaveringCancer screening coverage: cervical cancer (aged 50 to 64 years old)2023Female50-64 yrs</v>
      </c>
      <c r="D1884">
        <v>93561</v>
      </c>
      <c r="E1884" t="s">
        <v>244</v>
      </c>
      <c r="F1884" t="s">
        <v>30</v>
      </c>
      <c r="G1884" t="s">
        <v>31</v>
      </c>
      <c r="H1884" t="s">
        <v>118</v>
      </c>
      <c r="I1884" t="s">
        <v>119</v>
      </c>
      <c r="J1884" t="s">
        <v>34</v>
      </c>
      <c r="K1884" t="s">
        <v>189</v>
      </c>
      <c r="L1884" t="s">
        <v>245</v>
      </c>
      <c r="O1884">
        <v>2023</v>
      </c>
      <c r="P1884">
        <v>76.919319999999999</v>
      </c>
      <c r="Q1884">
        <v>76.387950000000004</v>
      </c>
      <c r="R1884">
        <v>77.442250000000001</v>
      </c>
      <c r="S1884">
        <v>76.155739999999994</v>
      </c>
      <c r="T1884">
        <v>77.665610000000001</v>
      </c>
      <c r="U1884">
        <v>18876</v>
      </c>
      <c r="V1884">
        <v>24540</v>
      </c>
      <c r="X1884" t="s">
        <v>61</v>
      </c>
      <c r="Y1884" t="s">
        <v>38</v>
      </c>
      <c r="Z1884" t="s">
        <v>39</v>
      </c>
      <c r="AA1884">
        <v>20230000</v>
      </c>
      <c r="AD1884" t="s">
        <v>40</v>
      </c>
    </row>
    <row r="1885" spans="1:30">
      <c r="A1885">
        <f t="shared" si="87"/>
        <v>20230000</v>
      </c>
      <c r="B1885" t="str">
        <f t="shared" si="88"/>
        <v>Bromley93561Female50-64 yrs</v>
      </c>
      <c r="C1885" t="str">
        <f t="shared" si="89"/>
        <v>BromleyCancer screening coverage: cervical cancer (aged 50 to 64 years old)2023Female50-64 yrs</v>
      </c>
      <c r="D1885">
        <v>93561</v>
      </c>
      <c r="E1885" t="s">
        <v>244</v>
      </c>
      <c r="F1885" t="s">
        <v>30</v>
      </c>
      <c r="G1885" t="s">
        <v>31</v>
      </c>
      <c r="H1885" t="s">
        <v>78</v>
      </c>
      <c r="I1885" t="s">
        <v>79</v>
      </c>
      <c r="J1885" t="s">
        <v>34</v>
      </c>
      <c r="K1885" t="s">
        <v>189</v>
      </c>
      <c r="L1885" t="s">
        <v>245</v>
      </c>
      <c r="O1885">
        <v>2023</v>
      </c>
      <c r="P1885">
        <v>75.7483</v>
      </c>
      <c r="Q1885">
        <v>75.287379999999999</v>
      </c>
      <c r="R1885">
        <v>76.203329999999994</v>
      </c>
      <c r="S1885">
        <v>75.086389999999994</v>
      </c>
      <c r="T1885">
        <v>76.398150000000001</v>
      </c>
      <c r="U1885">
        <v>25484</v>
      </c>
      <c r="V1885">
        <v>33643</v>
      </c>
      <c r="X1885" t="s">
        <v>61</v>
      </c>
      <c r="Y1885" t="s">
        <v>38</v>
      </c>
      <c r="Z1885" t="s">
        <v>39</v>
      </c>
      <c r="AA1885">
        <v>20230000</v>
      </c>
      <c r="AD1885" t="s">
        <v>40</v>
      </c>
    </row>
    <row r="1886" spans="1:30">
      <c r="A1886">
        <f t="shared" si="87"/>
        <v>20230000</v>
      </c>
      <c r="B1886" t="str">
        <f t="shared" si="88"/>
        <v>Sutton93561Female50-64 yrs</v>
      </c>
      <c r="C1886" t="str">
        <f t="shared" si="89"/>
        <v>SuttonCancer screening coverage: cervical cancer (aged 50 to 64 years old)2023Female50-64 yrs</v>
      </c>
      <c r="D1886">
        <v>93561</v>
      </c>
      <c r="E1886" t="s">
        <v>244</v>
      </c>
      <c r="F1886" t="s">
        <v>30</v>
      </c>
      <c r="G1886" t="s">
        <v>31</v>
      </c>
      <c r="H1886" t="s">
        <v>89</v>
      </c>
      <c r="I1886" t="s">
        <v>90</v>
      </c>
      <c r="J1886" t="s">
        <v>34</v>
      </c>
      <c r="K1886" t="s">
        <v>189</v>
      </c>
      <c r="L1886" t="s">
        <v>245</v>
      </c>
      <c r="O1886">
        <v>2023</v>
      </c>
      <c r="P1886">
        <v>74.957819999999998</v>
      </c>
      <c r="Q1886">
        <v>74.354889999999997</v>
      </c>
      <c r="R1886">
        <v>75.551230000000004</v>
      </c>
      <c r="S1886">
        <v>74.091419999999999</v>
      </c>
      <c r="T1886">
        <v>75.804699999999997</v>
      </c>
      <c r="U1886">
        <v>15104</v>
      </c>
      <c r="V1886">
        <v>20150</v>
      </c>
      <c r="X1886" t="s">
        <v>61</v>
      </c>
      <c r="Y1886" t="s">
        <v>42</v>
      </c>
      <c r="Z1886" t="s">
        <v>39</v>
      </c>
      <c r="AA1886">
        <v>20230000</v>
      </c>
      <c r="AD1886" t="s">
        <v>40</v>
      </c>
    </row>
    <row r="1887" spans="1:30">
      <c r="A1887">
        <f t="shared" si="87"/>
        <v>20230000</v>
      </c>
      <c r="B1887" t="str">
        <f t="shared" si="88"/>
        <v>Bexley93561Female50-64 yrs</v>
      </c>
      <c r="C1887" t="str">
        <f t="shared" si="89"/>
        <v>BexleyCancer screening coverage: cervical cancer (aged 50 to 64 years old)2023Female50-64 yrs</v>
      </c>
      <c r="D1887">
        <v>93561</v>
      </c>
      <c r="E1887" t="s">
        <v>244</v>
      </c>
      <c r="F1887" t="s">
        <v>30</v>
      </c>
      <c r="G1887" t="s">
        <v>31</v>
      </c>
      <c r="H1887" t="s">
        <v>97</v>
      </c>
      <c r="I1887" t="s">
        <v>98</v>
      </c>
      <c r="J1887" t="s">
        <v>34</v>
      </c>
      <c r="K1887" t="s">
        <v>189</v>
      </c>
      <c r="L1887" t="s">
        <v>245</v>
      </c>
      <c r="O1887">
        <v>2023</v>
      </c>
      <c r="P1887">
        <v>74.855770000000007</v>
      </c>
      <c r="Q1887">
        <v>74.299989999999994</v>
      </c>
      <c r="R1887">
        <v>75.403509999999997</v>
      </c>
      <c r="S1887">
        <v>74.05735</v>
      </c>
      <c r="T1887">
        <v>75.637709999999998</v>
      </c>
      <c r="U1887">
        <v>17776</v>
      </c>
      <c r="V1887">
        <v>23747</v>
      </c>
      <c r="X1887" t="s">
        <v>132</v>
      </c>
      <c r="Y1887" t="s">
        <v>42</v>
      </c>
      <c r="Z1887" t="s">
        <v>39</v>
      </c>
      <c r="AA1887">
        <v>20230000</v>
      </c>
      <c r="AD1887" t="s">
        <v>40</v>
      </c>
    </row>
    <row r="1888" spans="1:30">
      <c r="A1888">
        <f t="shared" si="87"/>
        <v>20230000</v>
      </c>
      <c r="B1888" t="str">
        <f t="shared" si="88"/>
        <v>Croydon93561Female50-64 yrs</v>
      </c>
      <c r="C1888" t="str">
        <f t="shared" si="89"/>
        <v>CroydonCancer screening coverage: cervical cancer (aged 50 to 64 years old)2023Female50-64 yrs</v>
      </c>
      <c r="D1888">
        <v>93561</v>
      </c>
      <c r="E1888" t="s">
        <v>244</v>
      </c>
      <c r="F1888" t="s">
        <v>30</v>
      </c>
      <c r="G1888" t="s">
        <v>31</v>
      </c>
      <c r="H1888" t="s">
        <v>110</v>
      </c>
      <c r="I1888" t="s">
        <v>111</v>
      </c>
      <c r="J1888" t="s">
        <v>34</v>
      </c>
      <c r="K1888" t="s">
        <v>189</v>
      </c>
      <c r="L1888" t="s">
        <v>245</v>
      </c>
      <c r="O1888">
        <v>2023</v>
      </c>
      <c r="P1888">
        <v>73.619590000000002</v>
      </c>
      <c r="Q1888">
        <v>73.1845</v>
      </c>
      <c r="R1888">
        <v>74.050110000000004</v>
      </c>
      <c r="S1888">
        <v>72.995080000000002</v>
      </c>
      <c r="T1888">
        <v>74.234750000000005</v>
      </c>
      <c r="U1888">
        <v>29319</v>
      </c>
      <c r="V1888">
        <v>39825</v>
      </c>
      <c r="X1888" t="s">
        <v>132</v>
      </c>
      <c r="Y1888" t="s">
        <v>49</v>
      </c>
      <c r="Z1888" t="s">
        <v>39</v>
      </c>
      <c r="AA1888">
        <v>20230000</v>
      </c>
      <c r="AD1888" t="s">
        <v>40</v>
      </c>
    </row>
    <row r="1889" spans="1:30">
      <c r="A1889">
        <f t="shared" si="87"/>
        <v>20230000</v>
      </c>
      <c r="B1889" t="str">
        <f t="shared" si="88"/>
        <v>Hillingdon93561Female50-64 yrs</v>
      </c>
      <c r="C1889" t="str">
        <f t="shared" si="89"/>
        <v>HillingdonCancer screening coverage: cervical cancer (aged 50 to 64 years old)2023Female50-64 yrs</v>
      </c>
      <c r="D1889">
        <v>93561</v>
      </c>
      <c r="E1889" t="s">
        <v>244</v>
      </c>
      <c r="F1889" t="s">
        <v>30</v>
      </c>
      <c r="G1889" t="s">
        <v>31</v>
      </c>
      <c r="H1889" t="s">
        <v>86</v>
      </c>
      <c r="I1889" t="s">
        <v>87</v>
      </c>
      <c r="J1889" t="s">
        <v>34</v>
      </c>
      <c r="K1889" t="s">
        <v>189</v>
      </c>
      <c r="L1889" t="s">
        <v>245</v>
      </c>
      <c r="O1889">
        <v>2023</v>
      </c>
      <c r="P1889">
        <v>73.258290000000002</v>
      </c>
      <c r="Q1889">
        <v>72.734020000000001</v>
      </c>
      <c r="R1889">
        <v>73.776110000000003</v>
      </c>
      <c r="S1889">
        <v>72.505480000000006</v>
      </c>
      <c r="T1889">
        <v>73.997870000000006</v>
      </c>
      <c r="U1889">
        <v>20305</v>
      </c>
      <c r="V1889">
        <v>27717</v>
      </c>
      <c r="X1889" t="s">
        <v>132</v>
      </c>
      <c r="Y1889" t="s">
        <v>49</v>
      </c>
      <c r="Z1889" t="s">
        <v>39</v>
      </c>
      <c r="AA1889">
        <v>20230000</v>
      </c>
      <c r="AD1889" t="s">
        <v>40</v>
      </c>
    </row>
    <row r="1890" spans="1:30">
      <c r="A1890">
        <f t="shared" si="87"/>
        <v>20230000</v>
      </c>
      <c r="B1890" t="str">
        <f t="shared" si="88"/>
        <v>Enfield93561Female50-64 yrs</v>
      </c>
      <c r="C1890" t="str">
        <f t="shared" si="89"/>
        <v>EnfieldCancer screening coverage: cervical cancer (aged 50 to 64 years old)2023Female50-64 yrs</v>
      </c>
      <c r="D1890">
        <v>93561</v>
      </c>
      <c r="E1890" t="s">
        <v>244</v>
      </c>
      <c r="F1890" t="s">
        <v>30</v>
      </c>
      <c r="G1890" t="s">
        <v>31</v>
      </c>
      <c r="H1890" t="s">
        <v>120</v>
      </c>
      <c r="I1890" t="s">
        <v>121</v>
      </c>
      <c r="J1890" t="s">
        <v>34</v>
      </c>
      <c r="K1890" t="s">
        <v>189</v>
      </c>
      <c r="L1890" t="s">
        <v>245</v>
      </c>
      <c r="O1890">
        <v>2023</v>
      </c>
      <c r="P1890">
        <v>73.146780000000007</v>
      </c>
      <c r="Q1890">
        <v>72.671729999999997</v>
      </c>
      <c r="R1890">
        <v>73.616569999999996</v>
      </c>
      <c r="S1890">
        <v>72.464820000000003</v>
      </c>
      <c r="T1890">
        <v>73.817949999999996</v>
      </c>
      <c r="U1890">
        <v>24728</v>
      </c>
      <c r="V1890">
        <v>33806</v>
      </c>
      <c r="X1890" t="s">
        <v>132</v>
      </c>
      <c r="Y1890" t="s">
        <v>49</v>
      </c>
      <c r="Z1890" t="s">
        <v>39</v>
      </c>
      <c r="AA1890">
        <v>20230000</v>
      </c>
      <c r="AD1890" t="s">
        <v>40</v>
      </c>
    </row>
    <row r="1891" spans="1:30">
      <c r="A1891">
        <f t="shared" si="87"/>
        <v>20230000</v>
      </c>
      <c r="B1891" t="str">
        <f t="shared" si="88"/>
        <v>Richmond93561Female50-64 yrs</v>
      </c>
      <c r="C1891" t="str">
        <f t="shared" si="89"/>
        <v>RichmondCancer screening coverage: cervical cancer (aged 50 to 64 years old)2023Female50-64 yrs</v>
      </c>
      <c r="D1891">
        <v>93561</v>
      </c>
      <c r="E1891" t="s">
        <v>244</v>
      </c>
      <c r="F1891" t="s">
        <v>30</v>
      </c>
      <c r="G1891" t="s">
        <v>31</v>
      </c>
      <c r="H1891" t="s">
        <v>32</v>
      </c>
      <c r="I1891" t="s">
        <v>33</v>
      </c>
      <c r="J1891" t="s">
        <v>34</v>
      </c>
      <c r="K1891" t="s">
        <v>189</v>
      </c>
      <c r="L1891" t="s">
        <v>245</v>
      </c>
      <c r="O1891">
        <v>2023</v>
      </c>
      <c r="P1891">
        <v>72.849119999999999</v>
      </c>
      <c r="Q1891">
        <v>72.258619999999993</v>
      </c>
      <c r="R1891">
        <v>73.431669999999997</v>
      </c>
      <c r="S1891">
        <v>72.001019999999997</v>
      </c>
      <c r="T1891">
        <v>73.680930000000004</v>
      </c>
      <c r="U1891">
        <v>16088</v>
      </c>
      <c r="V1891">
        <v>22084</v>
      </c>
      <c r="X1891" t="s">
        <v>132</v>
      </c>
      <c r="Y1891" t="s">
        <v>49</v>
      </c>
      <c r="Z1891" t="s">
        <v>39</v>
      </c>
      <c r="AA1891">
        <v>20230000</v>
      </c>
      <c r="AD1891" t="s">
        <v>40</v>
      </c>
    </row>
    <row r="1892" spans="1:30">
      <c r="A1892">
        <f t="shared" si="87"/>
        <v>20230000</v>
      </c>
      <c r="B1892" t="str">
        <f t="shared" si="88"/>
        <v>Waltham Forest93561Female50-64 yrs</v>
      </c>
      <c r="C1892" t="str">
        <f t="shared" si="89"/>
        <v>Waltham ForestCancer screening coverage: cervical cancer (aged 50 to 64 years old)2023Female50-64 yrs</v>
      </c>
      <c r="D1892">
        <v>93561</v>
      </c>
      <c r="E1892" t="s">
        <v>244</v>
      </c>
      <c r="F1892" t="s">
        <v>30</v>
      </c>
      <c r="G1892" t="s">
        <v>31</v>
      </c>
      <c r="H1892" t="s">
        <v>114</v>
      </c>
      <c r="I1892" t="s">
        <v>115</v>
      </c>
      <c r="J1892" t="s">
        <v>34</v>
      </c>
      <c r="K1892" t="s">
        <v>189</v>
      </c>
      <c r="L1892" t="s">
        <v>245</v>
      </c>
      <c r="O1892">
        <v>2023</v>
      </c>
      <c r="P1892">
        <v>72.683170000000004</v>
      </c>
      <c r="Q1892">
        <v>72.133570000000006</v>
      </c>
      <c r="R1892">
        <v>73.225960000000001</v>
      </c>
      <c r="S1892">
        <v>71.893969999999996</v>
      </c>
      <c r="T1892">
        <v>73.458399999999997</v>
      </c>
      <c r="U1892">
        <v>18580</v>
      </c>
      <c r="V1892">
        <v>25563</v>
      </c>
      <c r="X1892" t="s">
        <v>132</v>
      </c>
      <c r="Y1892" t="s">
        <v>49</v>
      </c>
      <c r="Z1892" t="s">
        <v>39</v>
      </c>
      <c r="AA1892">
        <v>20230000</v>
      </c>
      <c r="AD1892" t="s">
        <v>40</v>
      </c>
    </row>
    <row r="1893" spans="1:30">
      <c r="A1893">
        <f t="shared" si="87"/>
        <v>20230000</v>
      </c>
      <c r="B1893" t="str">
        <f t="shared" si="88"/>
        <v>Lewisham93561Female50-64 yrs</v>
      </c>
      <c r="C1893" t="str">
        <f t="shared" si="89"/>
        <v>LewishamCancer screening coverage: cervical cancer (aged 50 to 64 years old)2023Female50-64 yrs</v>
      </c>
      <c r="D1893">
        <v>93561</v>
      </c>
      <c r="E1893" t="s">
        <v>244</v>
      </c>
      <c r="F1893" t="s">
        <v>30</v>
      </c>
      <c r="G1893" t="s">
        <v>31</v>
      </c>
      <c r="H1893" t="s">
        <v>84</v>
      </c>
      <c r="I1893" t="s">
        <v>85</v>
      </c>
      <c r="J1893" t="s">
        <v>34</v>
      </c>
      <c r="K1893" t="s">
        <v>189</v>
      </c>
      <c r="L1893" t="s">
        <v>245</v>
      </c>
      <c r="O1893">
        <v>2023</v>
      </c>
      <c r="P1893">
        <v>72.258420000000001</v>
      </c>
      <c r="Q1893">
        <v>71.741650000000007</v>
      </c>
      <c r="R1893">
        <v>72.769329999999997</v>
      </c>
      <c r="S1893">
        <v>71.516530000000003</v>
      </c>
      <c r="T1893">
        <v>72.988280000000003</v>
      </c>
      <c r="U1893">
        <v>21072</v>
      </c>
      <c r="V1893">
        <v>29162</v>
      </c>
      <c r="X1893" t="s">
        <v>132</v>
      </c>
      <c r="Y1893" t="s">
        <v>49</v>
      </c>
      <c r="Z1893" t="s">
        <v>39</v>
      </c>
      <c r="AA1893">
        <v>20230000</v>
      </c>
      <c r="AD1893" t="s">
        <v>40</v>
      </c>
    </row>
    <row r="1894" spans="1:30">
      <c r="A1894">
        <f t="shared" si="87"/>
        <v>20230000</v>
      </c>
      <c r="B1894" t="str">
        <f t="shared" si="88"/>
        <v>Newham93561Female50-64 yrs</v>
      </c>
      <c r="C1894" t="str">
        <f t="shared" si="89"/>
        <v>NewhamCancer screening coverage: cervical cancer (aged 50 to 64 years old)2023Female50-64 yrs</v>
      </c>
      <c r="D1894">
        <v>93561</v>
      </c>
      <c r="E1894" t="s">
        <v>244</v>
      </c>
      <c r="F1894" t="s">
        <v>30</v>
      </c>
      <c r="G1894" t="s">
        <v>31</v>
      </c>
      <c r="H1894" t="s">
        <v>122</v>
      </c>
      <c r="I1894" t="s">
        <v>123</v>
      </c>
      <c r="J1894" t="s">
        <v>34</v>
      </c>
      <c r="K1894" t="s">
        <v>189</v>
      </c>
      <c r="L1894" t="s">
        <v>245</v>
      </c>
      <c r="O1894">
        <v>2023</v>
      </c>
      <c r="P1894">
        <v>71.962869999999995</v>
      </c>
      <c r="Q1894">
        <v>71.442859999999996</v>
      </c>
      <c r="R1894">
        <v>72.477069999999998</v>
      </c>
      <c r="S1894">
        <v>71.216359999999995</v>
      </c>
      <c r="T1894">
        <v>72.697450000000003</v>
      </c>
      <c r="U1894">
        <v>20857</v>
      </c>
      <c r="V1894">
        <v>28983</v>
      </c>
      <c r="X1894" t="s">
        <v>132</v>
      </c>
      <c r="Y1894" t="s">
        <v>49</v>
      </c>
      <c r="Z1894" t="s">
        <v>39</v>
      </c>
      <c r="AA1894">
        <v>20230000</v>
      </c>
      <c r="AD1894" t="s">
        <v>40</v>
      </c>
    </row>
    <row r="1895" spans="1:30">
      <c r="A1895">
        <f t="shared" si="87"/>
        <v>20230000</v>
      </c>
      <c r="B1895" t="str">
        <f t="shared" si="88"/>
        <v>Kingston93561Female50-64 yrs</v>
      </c>
      <c r="C1895" t="str">
        <f t="shared" si="89"/>
        <v>KingstonCancer screening coverage: cervical cancer (aged 50 to 64 years old)2023Female50-64 yrs</v>
      </c>
      <c r="D1895">
        <v>93561</v>
      </c>
      <c r="E1895" t="s">
        <v>244</v>
      </c>
      <c r="F1895" t="s">
        <v>30</v>
      </c>
      <c r="G1895" t="s">
        <v>31</v>
      </c>
      <c r="H1895" t="s">
        <v>82</v>
      </c>
      <c r="I1895" t="s">
        <v>83</v>
      </c>
      <c r="J1895" t="s">
        <v>34</v>
      </c>
      <c r="K1895" t="s">
        <v>189</v>
      </c>
      <c r="L1895" t="s">
        <v>245</v>
      </c>
      <c r="O1895">
        <v>2023</v>
      </c>
      <c r="P1895">
        <v>71.733239999999995</v>
      </c>
      <c r="Q1895">
        <v>71.04325</v>
      </c>
      <c r="R1895">
        <v>72.413169999999994</v>
      </c>
      <c r="S1895">
        <v>70.742019999999997</v>
      </c>
      <c r="T1895">
        <v>72.703829999999996</v>
      </c>
      <c r="U1895">
        <v>11907</v>
      </c>
      <c r="V1895">
        <v>16599</v>
      </c>
      <c r="X1895" t="s">
        <v>61</v>
      </c>
      <c r="Y1895" t="s">
        <v>49</v>
      </c>
      <c r="Z1895" t="s">
        <v>39</v>
      </c>
      <c r="AA1895">
        <v>20230000</v>
      </c>
      <c r="AD1895" t="s">
        <v>40</v>
      </c>
    </row>
    <row r="1896" spans="1:30">
      <c r="A1896">
        <f t="shared" si="87"/>
        <v>20230000</v>
      </c>
      <c r="B1896" t="str">
        <f t="shared" si="88"/>
        <v>Ealing93561Female50-64 yrs</v>
      </c>
      <c r="C1896" t="str">
        <f t="shared" si="89"/>
        <v>EalingCancer screening coverage: cervical cancer (aged 50 to 64 years old)2023Female50-64 yrs</v>
      </c>
      <c r="D1896">
        <v>93561</v>
      </c>
      <c r="E1896" t="s">
        <v>244</v>
      </c>
      <c r="F1896" t="s">
        <v>30</v>
      </c>
      <c r="G1896" t="s">
        <v>31</v>
      </c>
      <c r="H1896" t="s">
        <v>62</v>
      </c>
      <c r="I1896" t="s">
        <v>63</v>
      </c>
      <c r="J1896" t="s">
        <v>34</v>
      </c>
      <c r="K1896" t="s">
        <v>189</v>
      </c>
      <c r="L1896" t="s">
        <v>245</v>
      </c>
      <c r="O1896">
        <v>2023</v>
      </c>
      <c r="P1896">
        <v>71.711500000000001</v>
      </c>
      <c r="Q1896">
        <v>71.243620000000007</v>
      </c>
      <c r="R1896">
        <v>72.174729999999997</v>
      </c>
      <c r="S1896">
        <v>71.040000000000006</v>
      </c>
      <c r="T1896">
        <v>72.373480000000001</v>
      </c>
      <c r="U1896">
        <v>25781</v>
      </c>
      <c r="V1896">
        <v>35951</v>
      </c>
      <c r="X1896" t="s">
        <v>132</v>
      </c>
      <c r="Y1896" t="s">
        <v>49</v>
      </c>
      <c r="Z1896" t="s">
        <v>39</v>
      </c>
      <c r="AA1896">
        <v>20230000</v>
      </c>
      <c r="AD1896" t="s">
        <v>40</v>
      </c>
    </row>
    <row r="1897" spans="1:30">
      <c r="A1897">
        <f t="shared" si="87"/>
        <v>20230000</v>
      </c>
      <c r="B1897" t="str">
        <f t="shared" si="88"/>
        <v>Redbridge93561Female50-64 yrs</v>
      </c>
      <c r="C1897" t="str">
        <f t="shared" si="89"/>
        <v>RedbridgeCancer screening coverage: cervical cancer (aged 50 to 64 years old)2023Female50-64 yrs</v>
      </c>
      <c r="D1897">
        <v>93561</v>
      </c>
      <c r="E1897" t="s">
        <v>244</v>
      </c>
      <c r="F1897" t="s">
        <v>30</v>
      </c>
      <c r="G1897" t="s">
        <v>31</v>
      </c>
      <c r="H1897" t="s">
        <v>112</v>
      </c>
      <c r="I1897" t="s">
        <v>113</v>
      </c>
      <c r="J1897" t="s">
        <v>34</v>
      </c>
      <c r="K1897" t="s">
        <v>189</v>
      </c>
      <c r="L1897" t="s">
        <v>245</v>
      </c>
      <c r="O1897">
        <v>2023</v>
      </c>
      <c r="P1897">
        <v>71.649879999999996</v>
      </c>
      <c r="Q1897">
        <v>71.11036</v>
      </c>
      <c r="R1897">
        <v>72.183279999999996</v>
      </c>
      <c r="S1897">
        <v>70.875330000000005</v>
      </c>
      <c r="T1897">
        <v>72.411860000000004</v>
      </c>
      <c r="U1897">
        <v>19425</v>
      </c>
      <c r="V1897">
        <v>27111</v>
      </c>
      <c r="X1897" t="s">
        <v>132</v>
      </c>
      <c r="Y1897" t="s">
        <v>49</v>
      </c>
      <c r="Z1897" t="s">
        <v>39</v>
      </c>
      <c r="AA1897">
        <v>20230000</v>
      </c>
      <c r="AD1897" t="s">
        <v>40</v>
      </c>
    </row>
    <row r="1898" spans="1:30">
      <c r="A1898">
        <f t="shared" si="87"/>
        <v>20230000</v>
      </c>
      <c r="B1898" t="str">
        <f t="shared" si="88"/>
        <v>Hackney93561Female50-64 yrs</v>
      </c>
      <c r="C1898" t="str">
        <f t="shared" si="89"/>
        <v>HackneyCancer screening coverage: cervical cancer (aged 50 to 64 years old)2023Female50-64 yrs</v>
      </c>
      <c r="D1898">
        <v>93561</v>
      </c>
      <c r="E1898" t="s">
        <v>244</v>
      </c>
      <c r="F1898" t="s">
        <v>30</v>
      </c>
      <c r="G1898" t="s">
        <v>31</v>
      </c>
      <c r="H1898" t="s">
        <v>101</v>
      </c>
      <c r="I1898" t="s">
        <v>102</v>
      </c>
      <c r="J1898" t="s">
        <v>34</v>
      </c>
      <c r="K1898" t="s">
        <v>189</v>
      </c>
      <c r="L1898" t="s">
        <v>245</v>
      </c>
      <c r="O1898">
        <v>2023</v>
      </c>
      <c r="P1898">
        <v>71.380279999999999</v>
      </c>
      <c r="Q1898">
        <v>70.793589999999995</v>
      </c>
      <c r="R1898">
        <v>71.959860000000006</v>
      </c>
      <c r="S1898">
        <v>70.537880000000001</v>
      </c>
      <c r="T1898">
        <v>72.208089999999999</v>
      </c>
      <c r="U1898">
        <v>16471</v>
      </c>
      <c r="V1898">
        <v>23075</v>
      </c>
      <c r="X1898" t="s">
        <v>132</v>
      </c>
      <c r="Y1898" t="s">
        <v>49</v>
      </c>
      <c r="Z1898" t="s">
        <v>39</v>
      </c>
      <c r="AA1898">
        <v>20230000</v>
      </c>
      <c r="AD1898" t="s">
        <v>40</v>
      </c>
    </row>
    <row r="1899" spans="1:30">
      <c r="A1899">
        <f t="shared" si="87"/>
        <v>20230000</v>
      </c>
      <c r="B1899" t="str">
        <f t="shared" si="88"/>
        <v>Hounslow93561Female50-64 yrs</v>
      </c>
      <c r="C1899" t="str">
        <f t="shared" si="89"/>
        <v>HounslowCancer screening coverage: cervical cancer (aged 50 to 64 years old)2023Female50-64 yrs</v>
      </c>
      <c r="D1899">
        <v>93561</v>
      </c>
      <c r="E1899" t="s">
        <v>244</v>
      </c>
      <c r="F1899" t="s">
        <v>30</v>
      </c>
      <c r="G1899" t="s">
        <v>31</v>
      </c>
      <c r="H1899" t="s">
        <v>59</v>
      </c>
      <c r="I1899" t="s">
        <v>60</v>
      </c>
      <c r="J1899" t="s">
        <v>34</v>
      </c>
      <c r="K1899" t="s">
        <v>189</v>
      </c>
      <c r="L1899" t="s">
        <v>245</v>
      </c>
      <c r="O1899">
        <v>2023</v>
      </c>
      <c r="P1899">
        <v>71.324470000000005</v>
      </c>
      <c r="Q1899">
        <v>70.786469999999994</v>
      </c>
      <c r="R1899">
        <v>71.856499999999997</v>
      </c>
      <c r="S1899">
        <v>70.552149999999997</v>
      </c>
      <c r="T1899">
        <v>72.084549999999993</v>
      </c>
      <c r="U1899">
        <v>19575</v>
      </c>
      <c r="V1899">
        <v>27445</v>
      </c>
      <c r="X1899" t="s">
        <v>132</v>
      </c>
      <c r="Y1899" t="s">
        <v>49</v>
      </c>
      <c r="Z1899" t="s">
        <v>39</v>
      </c>
      <c r="AA1899">
        <v>20230000</v>
      </c>
      <c r="AD1899" t="s">
        <v>40</v>
      </c>
    </row>
    <row r="1900" spans="1:30">
      <c r="A1900">
        <f t="shared" si="87"/>
        <v>20230000</v>
      </c>
      <c r="B1900" t="str">
        <f t="shared" si="88"/>
        <v>Merton93561Female50-64 yrs</v>
      </c>
      <c r="C1900" t="str">
        <f t="shared" si="89"/>
        <v>MertonCancer screening coverage: cervical cancer (aged 50 to 64 years old)2023Female50-64 yrs</v>
      </c>
      <c r="D1900">
        <v>93561</v>
      </c>
      <c r="E1900" t="s">
        <v>244</v>
      </c>
      <c r="F1900" t="s">
        <v>30</v>
      </c>
      <c r="G1900" t="s">
        <v>31</v>
      </c>
      <c r="H1900" t="s">
        <v>108</v>
      </c>
      <c r="I1900" t="s">
        <v>109</v>
      </c>
      <c r="J1900" t="s">
        <v>34</v>
      </c>
      <c r="K1900" t="s">
        <v>189</v>
      </c>
      <c r="L1900" t="s">
        <v>245</v>
      </c>
      <c r="O1900">
        <v>2023</v>
      </c>
      <c r="P1900">
        <v>70.677499999999995</v>
      </c>
      <c r="Q1900">
        <v>70.064139999999995</v>
      </c>
      <c r="R1900">
        <v>71.283439999999999</v>
      </c>
      <c r="S1900">
        <v>69.79683</v>
      </c>
      <c r="T1900">
        <v>71.542959999999994</v>
      </c>
      <c r="U1900">
        <v>15137</v>
      </c>
      <c r="V1900">
        <v>21417</v>
      </c>
      <c r="X1900" t="s">
        <v>132</v>
      </c>
      <c r="Y1900" t="s">
        <v>49</v>
      </c>
      <c r="Z1900" t="s">
        <v>39</v>
      </c>
      <c r="AA1900">
        <v>20230000</v>
      </c>
      <c r="AD1900" t="s">
        <v>40</v>
      </c>
    </row>
    <row r="1901" spans="1:30">
      <c r="A1901">
        <f t="shared" si="87"/>
        <v>20230000</v>
      </c>
      <c r="B1901" t="str">
        <f t="shared" si="88"/>
        <v>Haringey93561Female50-64 yrs</v>
      </c>
      <c r="C1901" t="str">
        <f t="shared" si="89"/>
        <v>HaringeyCancer screening coverage: cervical cancer (aged 50 to 64 years old)2023Female50-64 yrs</v>
      </c>
      <c r="D1901">
        <v>93561</v>
      </c>
      <c r="E1901" t="s">
        <v>244</v>
      </c>
      <c r="F1901" t="s">
        <v>30</v>
      </c>
      <c r="G1901" t="s">
        <v>31</v>
      </c>
      <c r="H1901" t="s">
        <v>116</v>
      </c>
      <c r="I1901" t="s">
        <v>117</v>
      </c>
      <c r="J1901" t="s">
        <v>34</v>
      </c>
      <c r="K1901" t="s">
        <v>189</v>
      </c>
      <c r="L1901" t="s">
        <v>245</v>
      </c>
      <c r="O1901">
        <v>2023</v>
      </c>
      <c r="P1901">
        <v>70.590980000000002</v>
      </c>
      <c r="Q1901">
        <v>70.053399999999996</v>
      </c>
      <c r="R1901">
        <v>71.122889999999998</v>
      </c>
      <c r="S1901">
        <v>69.81935</v>
      </c>
      <c r="T1901">
        <v>71.350970000000004</v>
      </c>
      <c r="U1901">
        <v>19685</v>
      </c>
      <c r="V1901">
        <v>27886</v>
      </c>
      <c r="X1901" t="s">
        <v>132</v>
      </c>
      <c r="Y1901" t="s">
        <v>49</v>
      </c>
      <c r="Z1901" t="s">
        <v>39</v>
      </c>
      <c r="AA1901">
        <v>20230000</v>
      </c>
      <c r="AD1901" t="s">
        <v>40</v>
      </c>
    </row>
    <row r="1902" spans="1:30">
      <c r="A1902">
        <f t="shared" si="87"/>
        <v>20230000</v>
      </c>
      <c r="B1902" t="str">
        <f t="shared" si="88"/>
        <v>Greenwich93561Female50-64 yrs</v>
      </c>
      <c r="C1902" t="str">
        <f t="shared" si="89"/>
        <v>GreenwichCancer screening coverage: cervical cancer (aged 50 to 64 years old)2023Female50-64 yrs</v>
      </c>
      <c r="D1902">
        <v>93561</v>
      </c>
      <c r="E1902" t="s">
        <v>244</v>
      </c>
      <c r="F1902" t="s">
        <v>30</v>
      </c>
      <c r="G1902" t="s">
        <v>31</v>
      </c>
      <c r="H1902" t="s">
        <v>80</v>
      </c>
      <c r="I1902" t="s">
        <v>81</v>
      </c>
      <c r="J1902" t="s">
        <v>34</v>
      </c>
      <c r="K1902" t="s">
        <v>189</v>
      </c>
      <c r="L1902" t="s">
        <v>245</v>
      </c>
      <c r="O1902">
        <v>2023</v>
      </c>
      <c r="P1902">
        <v>70.584540000000004</v>
      </c>
      <c r="Q1902">
        <v>70.021910000000005</v>
      </c>
      <c r="R1902">
        <v>71.140969999999996</v>
      </c>
      <c r="S1902">
        <v>69.776870000000002</v>
      </c>
      <c r="T1902">
        <v>71.379480000000001</v>
      </c>
      <c r="U1902">
        <v>17980</v>
      </c>
      <c r="V1902">
        <v>25473</v>
      </c>
      <c r="X1902" t="s">
        <v>132</v>
      </c>
      <c r="Y1902" t="s">
        <v>49</v>
      </c>
      <c r="Z1902" t="s">
        <v>39</v>
      </c>
      <c r="AA1902">
        <v>20230000</v>
      </c>
      <c r="AD1902" t="s">
        <v>40</v>
      </c>
    </row>
    <row r="1903" spans="1:30">
      <c r="A1903">
        <f t="shared" si="87"/>
        <v>20230000</v>
      </c>
      <c r="B1903" t="str">
        <f t="shared" si="88"/>
        <v>Barking and Dagenham93561Female50-64 yrs</v>
      </c>
      <c r="C1903" t="str">
        <f t="shared" si="89"/>
        <v>Barking and DagenhamCancer screening coverage: cervical cancer (aged 50 to 64 years old)2023Female50-64 yrs</v>
      </c>
      <c r="D1903">
        <v>93561</v>
      </c>
      <c r="E1903" t="s">
        <v>244</v>
      </c>
      <c r="F1903" t="s">
        <v>30</v>
      </c>
      <c r="G1903" t="s">
        <v>31</v>
      </c>
      <c r="H1903" t="s">
        <v>106</v>
      </c>
      <c r="I1903" t="s">
        <v>107</v>
      </c>
      <c r="J1903" t="s">
        <v>34</v>
      </c>
      <c r="K1903" t="s">
        <v>189</v>
      </c>
      <c r="L1903" t="s">
        <v>245</v>
      </c>
      <c r="O1903">
        <v>2023</v>
      </c>
      <c r="P1903">
        <v>70.571430000000007</v>
      </c>
      <c r="Q1903">
        <v>69.911420000000007</v>
      </c>
      <c r="R1903">
        <v>71.222920000000002</v>
      </c>
      <c r="S1903">
        <v>69.623620000000003</v>
      </c>
      <c r="T1903">
        <v>71.501769999999993</v>
      </c>
      <c r="U1903">
        <v>13091</v>
      </c>
      <c r="V1903">
        <v>18550</v>
      </c>
      <c r="X1903" t="s">
        <v>132</v>
      </c>
      <c r="Y1903" t="s">
        <v>49</v>
      </c>
      <c r="Z1903" t="s">
        <v>39</v>
      </c>
      <c r="AA1903">
        <v>20230000</v>
      </c>
      <c r="AD1903" t="s">
        <v>40</v>
      </c>
    </row>
    <row r="1904" spans="1:30">
      <c r="A1904">
        <f t="shared" si="87"/>
        <v>20230000</v>
      </c>
      <c r="B1904" t="str">
        <f t="shared" si="88"/>
        <v>Southwark93561Female50-64 yrs</v>
      </c>
      <c r="C1904" t="str">
        <f t="shared" si="89"/>
        <v>SouthwarkCancer screening coverage: cervical cancer (aged 50 to 64 years old)2023Female50-64 yrs</v>
      </c>
      <c r="D1904">
        <v>93561</v>
      </c>
      <c r="E1904" t="s">
        <v>244</v>
      </c>
      <c r="F1904" t="s">
        <v>30</v>
      </c>
      <c r="G1904" t="s">
        <v>31</v>
      </c>
      <c r="H1904" t="s">
        <v>95</v>
      </c>
      <c r="I1904" t="s">
        <v>96</v>
      </c>
      <c r="J1904" t="s">
        <v>34</v>
      </c>
      <c r="K1904" t="s">
        <v>189</v>
      </c>
      <c r="L1904" t="s">
        <v>245</v>
      </c>
      <c r="O1904">
        <v>2023</v>
      </c>
      <c r="P1904">
        <v>70.296999999999997</v>
      </c>
      <c r="Q1904">
        <v>69.773200000000003</v>
      </c>
      <c r="R1904">
        <v>70.815510000000003</v>
      </c>
      <c r="S1904">
        <v>69.545230000000004</v>
      </c>
      <c r="T1904">
        <v>71.037940000000006</v>
      </c>
      <c r="U1904">
        <v>20758</v>
      </c>
      <c r="V1904">
        <v>29529</v>
      </c>
      <c r="X1904" t="s">
        <v>132</v>
      </c>
      <c r="Y1904" t="s">
        <v>49</v>
      </c>
      <c r="Z1904" t="s">
        <v>39</v>
      </c>
      <c r="AA1904">
        <v>20230000</v>
      </c>
      <c r="AD1904" t="s">
        <v>40</v>
      </c>
    </row>
    <row r="1905" spans="1:30">
      <c r="A1905">
        <f t="shared" si="87"/>
        <v>20230000</v>
      </c>
      <c r="B1905" t="str">
        <f t="shared" si="88"/>
        <v>Harrow93561Female50-64 yrs</v>
      </c>
      <c r="C1905" t="str">
        <f t="shared" si="89"/>
        <v>HarrowCancer screening coverage: cervical cancer (aged 50 to 64 years old)2023Female50-64 yrs</v>
      </c>
      <c r="D1905">
        <v>93561</v>
      </c>
      <c r="E1905" t="s">
        <v>244</v>
      </c>
      <c r="F1905" t="s">
        <v>30</v>
      </c>
      <c r="G1905" t="s">
        <v>31</v>
      </c>
      <c r="H1905" t="s">
        <v>64</v>
      </c>
      <c r="I1905" t="s">
        <v>65</v>
      </c>
      <c r="J1905" t="s">
        <v>34</v>
      </c>
      <c r="K1905" t="s">
        <v>189</v>
      </c>
      <c r="L1905" t="s">
        <v>245</v>
      </c>
      <c r="O1905">
        <v>2023</v>
      </c>
      <c r="P1905">
        <v>70.176929999999999</v>
      </c>
      <c r="Q1905">
        <v>69.602630000000005</v>
      </c>
      <c r="R1905">
        <v>70.744950000000003</v>
      </c>
      <c r="S1905">
        <v>69.352530000000002</v>
      </c>
      <c r="T1905">
        <v>70.988429999999994</v>
      </c>
      <c r="U1905">
        <v>17293</v>
      </c>
      <c r="V1905">
        <v>24642</v>
      </c>
      <c r="X1905" t="s">
        <v>132</v>
      </c>
      <c r="Y1905" t="s">
        <v>49</v>
      </c>
      <c r="Z1905" t="s">
        <v>39</v>
      </c>
      <c r="AA1905">
        <v>20230000</v>
      </c>
      <c r="AD1905" t="s">
        <v>40</v>
      </c>
    </row>
    <row r="1906" spans="1:30">
      <c r="A1906">
        <f t="shared" si="87"/>
        <v>20230000</v>
      </c>
      <c r="B1906" t="str">
        <f t="shared" si="88"/>
        <v>Brent93561Female50-64 yrs</v>
      </c>
      <c r="C1906" t="str">
        <f t="shared" si="89"/>
        <v>BrentCancer screening coverage: cervical cancer (aged 50 to 64 years old)2023Female50-64 yrs</v>
      </c>
      <c r="D1906">
        <v>93561</v>
      </c>
      <c r="E1906" t="s">
        <v>244</v>
      </c>
      <c r="F1906" t="s">
        <v>30</v>
      </c>
      <c r="G1906" t="s">
        <v>31</v>
      </c>
      <c r="H1906" t="s">
        <v>68</v>
      </c>
      <c r="I1906" t="s">
        <v>69</v>
      </c>
      <c r="J1906" t="s">
        <v>34</v>
      </c>
      <c r="K1906" t="s">
        <v>189</v>
      </c>
      <c r="L1906" t="s">
        <v>245</v>
      </c>
      <c r="O1906">
        <v>2023</v>
      </c>
      <c r="P1906">
        <v>69.761070000000004</v>
      </c>
      <c r="Q1906">
        <v>69.272959999999998</v>
      </c>
      <c r="R1906">
        <v>70.244759999999999</v>
      </c>
      <c r="S1906">
        <v>69.060670000000002</v>
      </c>
      <c r="T1906">
        <v>70.452399999999997</v>
      </c>
      <c r="U1906">
        <v>23942</v>
      </c>
      <c r="V1906">
        <v>34320</v>
      </c>
      <c r="X1906" t="s">
        <v>132</v>
      </c>
      <c r="Y1906" t="s">
        <v>49</v>
      </c>
      <c r="Z1906" t="s">
        <v>39</v>
      </c>
      <c r="AA1906">
        <v>20230000</v>
      </c>
      <c r="AD1906" t="s">
        <v>40</v>
      </c>
    </row>
    <row r="1907" spans="1:30">
      <c r="A1907">
        <f t="shared" si="87"/>
        <v>20230000</v>
      </c>
      <c r="B1907" t="str">
        <f t="shared" si="88"/>
        <v>Barnet93561Female50-64 yrs</v>
      </c>
      <c r="C1907" t="str">
        <f t="shared" si="89"/>
        <v>BarnetCancer screening coverage: cervical cancer (aged 50 to 64 years old)2023Female50-64 yrs</v>
      </c>
      <c r="D1907">
        <v>93561</v>
      </c>
      <c r="E1907" t="s">
        <v>244</v>
      </c>
      <c r="F1907" t="s">
        <v>30</v>
      </c>
      <c r="G1907" t="s">
        <v>31</v>
      </c>
      <c r="H1907" t="s">
        <v>93</v>
      </c>
      <c r="I1907" t="s">
        <v>94</v>
      </c>
      <c r="J1907" t="s">
        <v>34</v>
      </c>
      <c r="K1907" t="s">
        <v>189</v>
      </c>
      <c r="L1907" t="s">
        <v>245</v>
      </c>
      <c r="O1907">
        <v>2023</v>
      </c>
      <c r="P1907">
        <v>69.722669999999994</v>
      </c>
      <c r="Q1907">
        <v>69.264200000000002</v>
      </c>
      <c r="R1907">
        <v>70.177250000000001</v>
      </c>
      <c r="S1907">
        <v>69.064880000000002</v>
      </c>
      <c r="T1907">
        <v>70.372479999999996</v>
      </c>
      <c r="U1907">
        <v>27127</v>
      </c>
      <c r="V1907">
        <v>38907</v>
      </c>
      <c r="X1907" t="s">
        <v>132</v>
      </c>
      <c r="Y1907" t="s">
        <v>49</v>
      </c>
      <c r="Z1907" t="s">
        <v>39</v>
      </c>
      <c r="AA1907">
        <v>20230000</v>
      </c>
      <c r="AD1907" t="s">
        <v>40</v>
      </c>
    </row>
    <row r="1908" spans="1:30">
      <c r="A1908">
        <f t="shared" si="87"/>
        <v>20230000</v>
      </c>
      <c r="B1908" t="str">
        <f t="shared" si="88"/>
        <v>Islington93561Female50-64 yrs</v>
      </c>
      <c r="C1908" t="str">
        <f t="shared" si="89"/>
        <v>IslingtonCancer screening coverage: cervical cancer (aged 50 to 64 years old)2023Female50-64 yrs</v>
      </c>
      <c r="D1908">
        <v>93561</v>
      </c>
      <c r="E1908" t="s">
        <v>244</v>
      </c>
      <c r="F1908" t="s">
        <v>30</v>
      </c>
      <c r="G1908" t="s">
        <v>31</v>
      </c>
      <c r="H1908" t="s">
        <v>74</v>
      </c>
      <c r="I1908" t="s">
        <v>75</v>
      </c>
      <c r="J1908" t="s">
        <v>34</v>
      </c>
      <c r="K1908" t="s">
        <v>189</v>
      </c>
      <c r="L1908" t="s">
        <v>245</v>
      </c>
      <c r="O1908">
        <v>2023</v>
      </c>
      <c r="P1908">
        <v>69.679739999999995</v>
      </c>
      <c r="Q1908">
        <v>69.025220000000004</v>
      </c>
      <c r="R1908">
        <v>70.32638</v>
      </c>
      <c r="S1908">
        <v>68.739990000000006</v>
      </c>
      <c r="T1908">
        <v>70.603319999999997</v>
      </c>
      <c r="U1908">
        <v>13359</v>
      </c>
      <c r="V1908">
        <v>19172</v>
      </c>
      <c r="X1908" t="s">
        <v>132</v>
      </c>
      <c r="Y1908" t="s">
        <v>49</v>
      </c>
      <c r="Z1908" t="s">
        <v>39</v>
      </c>
      <c r="AA1908">
        <v>20230000</v>
      </c>
      <c r="AD1908" t="s">
        <v>40</v>
      </c>
    </row>
    <row r="1909" spans="1:30">
      <c r="A1909">
        <f t="shared" si="87"/>
        <v>20230000</v>
      </c>
      <c r="B1909" t="str">
        <f t="shared" si="88"/>
        <v>Lambeth93561Female50-64 yrs</v>
      </c>
      <c r="C1909" t="str">
        <f t="shared" si="89"/>
        <v>LambethCancer screening coverage: cervical cancer (aged 50 to 64 years old)2023Female50-64 yrs</v>
      </c>
      <c r="D1909">
        <v>93561</v>
      </c>
      <c r="E1909" t="s">
        <v>244</v>
      </c>
      <c r="F1909" t="s">
        <v>30</v>
      </c>
      <c r="G1909" t="s">
        <v>31</v>
      </c>
      <c r="H1909" t="s">
        <v>91</v>
      </c>
      <c r="I1909" t="s">
        <v>92</v>
      </c>
      <c r="J1909" t="s">
        <v>34</v>
      </c>
      <c r="K1909" t="s">
        <v>189</v>
      </c>
      <c r="L1909" t="s">
        <v>245</v>
      </c>
      <c r="O1909">
        <v>2023</v>
      </c>
      <c r="P1909">
        <v>69.489450000000005</v>
      </c>
      <c r="Q1909">
        <v>68.96754</v>
      </c>
      <c r="R1909">
        <v>70.006399999999999</v>
      </c>
      <c r="S1909">
        <v>68.740480000000005</v>
      </c>
      <c r="T1909">
        <v>70.22824</v>
      </c>
      <c r="U1909">
        <v>20974</v>
      </c>
      <c r="V1909">
        <v>30183</v>
      </c>
      <c r="X1909" t="s">
        <v>132</v>
      </c>
      <c r="Y1909" t="s">
        <v>49</v>
      </c>
      <c r="Z1909" t="s">
        <v>39</v>
      </c>
      <c r="AA1909">
        <v>20230000</v>
      </c>
      <c r="AD1909" t="s">
        <v>40</v>
      </c>
    </row>
    <row r="1910" spans="1:30">
      <c r="A1910">
        <f t="shared" si="87"/>
        <v>20230000</v>
      </c>
      <c r="B1910" t="str">
        <f t="shared" si="88"/>
        <v>Wandsworth93561Female50-64 yrs</v>
      </c>
      <c r="C1910" t="str">
        <f t="shared" si="89"/>
        <v>WandsworthCancer screening coverage: cervical cancer (aged 50 to 64 years old)2023Female50-64 yrs</v>
      </c>
      <c r="D1910">
        <v>93561</v>
      </c>
      <c r="E1910" t="s">
        <v>244</v>
      </c>
      <c r="F1910" t="s">
        <v>30</v>
      </c>
      <c r="G1910" t="s">
        <v>31</v>
      </c>
      <c r="H1910" t="s">
        <v>76</v>
      </c>
      <c r="I1910" t="s">
        <v>77</v>
      </c>
      <c r="J1910" t="s">
        <v>34</v>
      </c>
      <c r="K1910" t="s">
        <v>189</v>
      </c>
      <c r="L1910" t="s">
        <v>245</v>
      </c>
      <c r="O1910">
        <v>2023</v>
      </c>
      <c r="P1910">
        <v>68.684629999999999</v>
      </c>
      <c r="Q1910">
        <v>68.138050000000007</v>
      </c>
      <c r="R1910">
        <v>69.226060000000004</v>
      </c>
      <c r="S1910">
        <v>67.900279999999995</v>
      </c>
      <c r="T1910">
        <v>69.458430000000007</v>
      </c>
      <c r="U1910">
        <v>19174</v>
      </c>
      <c r="V1910">
        <v>27916</v>
      </c>
      <c r="X1910" t="s">
        <v>132</v>
      </c>
      <c r="Y1910" t="s">
        <v>49</v>
      </c>
      <c r="Z1910" t="s">
        <v>39</v>
      </c>
      <c r="AA1910">
        <v>20230000</v>
      </c>
      <c r="AD1910" t="s">
        <v>40</v>
      </c>
    </row>
    <row r="1911" spans="1:30">
      <c r="A1911">
        <f t="shared" si="87"/>
        <v>20230000</v>
      </c>
      <c r="B1911" t="str">
        <f t="shared" si="88"/>
        <v>Tower Hamlets93561Female50-64 yrs</v>
      </c>
      <c r="C1911" t="str">
        <f t="shared" si="89"/>
        <v>Tower HamletsCancer screening coverage: cervical cancer (aged 50 to 64 years old)2023Female50-64 yrs</v>
      </c>
      <c r="D1911">
        <v>93561</v>
      </c>
      <c r="E1911" t="s">
        <v>244</v>
      </c>
      <c r="F1911" t="s">
        <v>30</v>
      </c>
      <c r="G1911" t="s">
        <v>31</v>
      </c>
      <c r="H1911" t="s">
        <v>104</v>
      </c>
      <c r="I1911" t="s">
        <v>105</v>
      </c>
      <c r="J1911" t="s">
        <v>34</v>
      </c>
      <c r="K1911" t="s">
        <v>189</v>
      </c>
      <c r="L1911" t="s">
        <v>245</v>
      </c>
      <c r="O1911">
        <v>2023</v>
      </c>
      <c r="P1911">
        <v>68.453519999999997</v>
      </c>
      <c r="Q1911">
        <v>67.776780000000002</v>
      </c>
      <c r="R1911">
        <v>69.122519999999994</v>
      </c>
      <c r="S1911">
        <v>67.481999999999999</v>
      </c>
      <c r="T1911">
        <v>69.409170000000003</v>
      </c>
      <c r="U1911">
        <v>12540</v>
      </c>
      <c r="V1911">
        <v>18319</v>
      </c>
      <c r="X1911" t="s">
        <v>132</v>
      </c>
      <c r="Y1911" t="s">
        <v>49</v>
      </c>
      <c r="Z1911" t="s">
        <v>39</v>
      </c>
      <c r="AA1911">
        <v>20230000</v>
      </c>
      <c r="AD1911" t="s">
        <v>40</v>
      </c>
    </row>
    <row r="1912" spans="1:30">
      <c r="A1912">
        <f t="shared" si="87"/>
        <v>20230000</v>
      </c>
      <c r="B1912" t="str">
        <f t="shared" si="88"/>
        <v>Hammersmith and Fulham93561Female50-64 yrs</v>
      </c>
      <c r="C1912" t="str">
        <f t="shared" si="89"/>
        <v>Hammersmith and FulhamCancer screening coverage: cervical cancer (aged 50 to 64 years old)2023Female50-64 yrs</v>
      </c>
      <c r="D1912">
        <v>93561</v>
      </c>
      <c r="E1912" t="s">
        <v>244</v>
      </c>
      <c r="F1912" t="s">
        <v>30</v>
      </c>
      <c r="G1912" t="s">
        <v>31</v>
      </c>
      <c r="H1912" t="s">
        <v>66</v>
      </c>
      <c r="I1912" t="s">
        <v>67</v>
      </c>
      <c r="J1912" t="s">
        <v>34</v>
      </c>
      <c r="K1912" t="s">
        <v>189</v>
      </c>
      <c r="L1912" t="s">
        <v>245</v>
      </c>
      <c r="O1912">
        <v>2023</v>
      </c>
      <c r="P1912">
        <v>64.235709999999997</v>
      </c>
      <c r="Q1912">
        <v>63.54871</v>
      </c>
      <c r="R1912">
        <v>64.916910000000001</v>
      </c>
      <c r="S1912">
        <v>63.250100000000003</v>
      </c>
      <c r="T1912">
        <v>65.209419999999994</v>
      </c>
      <c r="U1912">
        <v>12111</v>
      </c>
      <c r="V1912">
        <v>18854</v>
      </c>
      <c r="X1912" t="s">
        <v>132</v>
      </c>
      <c r="Y1912" t="s">
        <v>49</v>
      </c>
      <c r="Z1912" t="s">
        <v>39</v>
      </c>
      <c r="AA1912">
        <v>20230000</v>
      </c>
      <c r="AD1912" t="s">
        <v>40</v>
      </c>
    </row>
    <row r="1913" spans="1:30">
      <c r="A1913">
        <f t="shared" si="87"/>
        <v>20230000</v>
      </c>
      <c r="B1913" t="str">
        <f t="shared" si="88"/>
        <v>Camden93561Female50-64 yrs</v>
      </c>
      <c r="C1913" t="str">
        <f t="shared" si="89"/>
        <v>CamdenCancer screening coverage: cervical cancer (aged 50 to 64 years old)2023Female50-64 yrs</v>
      </c>
      <c r="D1913">
        <v>93561</v>
      </c>
      <c r="E1913" t="s">
        <v>244</v>
      </c>
      <c r="F1913" t="s">
        <v>30</v>
      </c>
      <c r="G1913" t="s">
        <v>31</v>
      </c>
      <c r="H1913" t="s">
        <v>72</v>
      </c>
      <c r="I1913" t="s">
        <v>73</v>
      </c>
      <c r="J1913" t="s">
        <v>34</v>
      </c>
      <c r="K1913" t="s">
        <v>189</v>
      </c>
      <c r="L1913" t="s">
        <v>245</v>
      </c>
      <c r="O1913">
        <v>2023</v>
      </c>
      <c r="P1913">
        <v>64.010019999999997</v>
      </c>
      <c r="Q1913">
        <v>63.354469999999999</v>
      </c>
      <c r="R1913">
        <v>64.660390000000007</v>
      </c>
      <c r="S1913">
        <v>63.069629999999997</v>
      </c>
      <c r="T1913">
        <v>64.939779999999999</v>
      </c>
      <c r="U1913">
        <v>13284</v>
      </c>
      <c r="V1913">
        <v>20753</v>
      </c>
      <c r="X1913" t="s">
        <v>132</v>
      </c>
      <c r="Y1913" t="s">
        <v>49</v>
      </c>
      <c r="Z1913" t="s">
        <v>39</v>
      </c>
      <c r="AA1913">
        <v>20230000</v>
      </c>
      <c r="AD1913" t="s">
        <v>40</v>
      </c>
    </row>
    <row r="1914" spans="1:30">
      <c r="A1914">
        <f t="shared" si="87"/>
        <v>20230000</v>
      </c>
      <c r="B1914" t="str">
        <f t="shared" si="88"/>
        <v>Westminster93561Female50-64 yrs</v>
      </c>
      <c r="C1914" t="str">
        <f t="shared" si="89"/>
        <v>WestminsterCancer screening coverage: cervical cancer (aged 50 to 64 years old)2023Female50-64 yrs</v>
      </c>
      <c r="D1914">
        <v>93561</v>
      </c>
      <c r="E1914" t="s">
        <v>244</v>
      </c>
      <c r="F1914" t="s">
        <v>30</v>
      </c>
      <c r="G1914" t="s">
        <v>31</v>
      </c>
      <c r="H1914" t="s">
        <v>99</v>
      </c>
      <c r="I1914" t="s">
        <v>100</v>
      </c>
      <c r="J1914" t="s">
        <v>34</v>
      </c>
      <c r="K1914" t="s">
        <v>189</v>
      </c>
      <c r="L1914" t="s">
        <v>245</v>
      </c>
      <c r="O1914">
        <v>2023</v>
      </c>
      <c r="P1914">
        <v>58.108580000000003</v>
      </c>
      <c r="Q1914">
        <v>57.467410000000001</v>
      </c>
      <c r="R1914">
        <v>58.747019999999999</v>
      </c>
      <c r="S1914">
        <v>57.189540000000001</v>
      </c>
      <c r="T1914">
        <v>59.022030000000001</v>
      </c>
      <c r="U1914">
        <v>13272</v>
      </c>
      <c r="V1914">
        <v>22840</v>
      </c>
      <c r="X1914" t="s">
        <v>132</v>
      </c>
      <c r="Y1914" t="s">
        <v>49</v>
      </c>
      <c r="Z1914" t="s">
        <v>39</v>
      </c>
      <c r="AA1914">
        <v>20230000</v>
      </c>
      <c r="AD1914" t="s">
        <v>40</v>
      </c>
    </row>
    <row r="1915" spans="1:30">
      <c r="A1915">
        <f t="shared" si="87"/>
        <v>20230000</v>
      </c>
      <c r="B1915" t="str">
        <f t="shared" si="88"/>
        <v>Kensington and Chelsea93561Female50-64 yrs</v>
      </c>
      <c r="C1915" t="str">
        <f t="shared" si="89"/>
        <v>Kensington and ChelseaCancer screening coverage: cervical cancer (aged 50 to 64 years old)2023Female50-64 yrs</v>
      </c>
      <c r="D1915">
        <v>93561</v>
      </c>
      <c r="E1915" t="s">
        <v>244</v>
      </c>
      <c r="F1915" t="s">
        <v>30</v>
      </c>
      <c r="G1915" t="s">
        <v>31</v>
      </c>
      <c r="H1915" t="s">
        <v>70</v>
      </c>
      <c r="I1915" t="s">
        <v>71</v>
      </c>
      <c r="J1915" t="s">
        <v>34</v>
      </c>
      <c r="K1915" t="s">
        <v>189</v>
      </c>
      <c r="L1915" t="s">
        <v>245</v>
      </c>
      <c r="O1915">
        <v>2023</v>
      </c>
      <c r="P1915">
        <v>55.111379999999997</v>
      </c>
      <c r="Q1915">
        <v>54.386490000000002</v>
      </c>
      <c r="R1915">
        <v>55.834099999999999</v>
      </c>
      <c r="S1915">
        <v>54.072650000000003</v>
      </c>
      <c r="T1915">
        <v>56.145670000000003</v>
      </c>
      <c r="U1915">
        <v>9995</v>
      </c>
      <c r="V1915">
        <v>18136</v>
      </c>
      <c r="X1915" t="s">
        <v>132</v>
      </c>
      <c r="Y1915" t="s">
        <v>49</v>
      </c>
      <c r="Z1915" t="s">
        <v>39</v>
      </c>
      <c r="AA1915">
        <v>20230000</v>
      </c>
      <c r="AD1915" t="s">
        <v>40</v>
      </c>
    </row>
    <row r="1916" spans="1:30">
      <c r="A1916">
        <f t="shared" si="87"/>
        <v>20010000</v>
      </c>
      <c r="B1916" t="str">
        <f t="shared" si="88"/>
        <v>Richmond93721Persons&lt;75 yrs</v>
      </c>
      <c r="C1916" t="str">
        <f t="shared" si="89"/>
        <v>RichmondUnder 75 mortality rate from causes considered preventable2001 - 03Persons&lt;75 yrs</v>
      </c>
      <c r="D1916">
        <v>93721</v>
      </c>
      <c r="E1916" t="s">
        <v>246</v>
      </c>
      <c r="F1916" t="s">
        <v>30</v>
      </c>
      <c r="G1916" t="s">
        <v>31</v>
      </c>
      <c r="H1916" t="s">
        <v>32</v>
      </c>
      <c r="I1916" t="s">
        <v>33</v>
      </c>
      <c r="J1916" t="s">
        <v>34</v>
      </c>
      <c r="K1916" t="s">
        <v>35</v>
      </c>
      <c r="L1916" t="s">
        <v>247</v>
      </c>
      <c r="O1916" t="s">
        <v>219</v>
      </c>
      <c r="P1916">
        <v>157.54</v>
      </c>
      <c r="Q1916">
        <v>144.28319329999999</v>
      </c>
      <c r="R1916">
        <v>171.668002</v>
      </c>
      <c r="S1916">
        <v>137.02930180000001</v>
      </c>
      <c r="T1916">
        <v>180.05252189999999</v>
      </c>
      <c r="U1916">
        <v>547.32749999999999</v>
      </c>
      <c r="V1916">
        <v>490206</v>
      </c>
      <c r="Y1916" t="s">
        <v>38</v>
      </c>
      <c r="Z1916" t="s">
        <v>39</v>
      </c>
      <c r="AA1916">
        <v>20010000</v>
      </c>
      <c r="AD1916" t="s">
        <v>220</v>
      </c>
    </row>
    <row r="1917" spans="1:30">
      <c r="A1917">
        <f t="shared" si="87"/>
        <v>20020000</v>
      </c>
      <c r="B1917" t="str">
        <f t="shared" si="88"/>
        <v>Richmond93721Persons&lt;75 yrs</v>
      </c>
      <c r="C1917" t="str">
        <f t="shared" si="89"/>
        <v>RichmondUnder 75 mortality rate from causes considered preventable2002 - 04Persons&lt;75 yrs</v>
      </c>
      <c r="D1917">
        <v>93721</v>
      </c>
      <c r="E1917" t="s">
        <v>246</v>
      </c>
      <c r="F1917" t="s">
        <v>30</v>
      </c>
      <c r="G1917" t="s">
        <v>31</v>
      </c>
      <c r="H1917" t="s">
        <v>32</v>
      </c>
      <c r="I1917" t="s">
        <v>33</v>
      </c>
      <c r="J1917" t="s">
        <v>34</v>
      </c>
      <c r="K1917" t="s">
        <v>35</v>
      </c>
      <c r="L1917" t="s">
        <v>247</v>
      </c>
      <c r="O1917" t="s">
        <v>221</v>
      </c>
      <c r="P1917">
        <v>158.32</v>
      </c>
      <c r="Q1917">
        <v>145.09239239999999</v>
      </c>
      <c r="R1917">
        <v>172.41112759999999</v>
      </c>
      <c r="S1917">
        <v>137.84974750000001</v>
      </c>
      <c r="T1917">
        <v>180.77050980000001</v>
      </c>
      <c r="U1917">
        <v>558.38599999999997</v>
      </c>
      <c r="V1917">
        <v>495651</v>
      </c>
      <c r="Y1917" t="s">
        <v>38</v>
      </c>
      <c r="Z1917" t="s">
        <v>39</v>
      </c>
      <c r="AA1917">
        <v>20020000</v>
      </c>
      <c r="AD1917" t="s">
        <v>220</v>
      </c>
    </row>
    <row r="1918" spans="1:30">
      <c r="A1918">
        <f t="shared" si="87"/>
        <v>20030000</v>
      </c>
      <c r="B1918" t="str">
        <f t="shared" si="88"/>
        <v>Richmond93721Persons&lt;75 yrs</v>
      </c>
      <c r="C1918" t="str">
        <f t="shared" si="89"/>
        <v>RichmondUnder 75 mortality rate from causes considered preventable2003 - 05Persons&lt;75 yrs</v>
      </c>
      <c r="D1918">
        <v>93721</v>
      </c>
      <c r="E1918" t="s">
        <v>246</v>
      </c>
      <c r="F1918" t="s">
        <v>30</v>
      </c>
      <c r="G1918" t="s">
        <v>31</v>
      </c>
      <c r="H1918" t="s">
        <v>32</v>
      </c>
      <c r="I1918" t="s">
        <v>33</v>
      </c>
      <c r="J1918" t="s">
        <v>34</v>
      </c>
      <c r="K1918" t="s">
        <v>35</v>
      </c>
      <c r="L1918" t="s">
        <v>247</v>
      </c>
      <c r="O1918" t="s">
        <v>222</v>
      </c>
      <c r="P1918">
        <v>154.38999999999999</v>
      </c>
      <c r="Q1918">
        <v>141.33866230000001</v>
      </c>
      <c r="R1918">
        <v>168.28661550000001</v>
      </c>
      <c r="S1918">
        <v>134.2009746</v>
      </c>
      <c r="T1918">
        <v>176.5377632</v>
      </c>
      <c r="U1918">
        <v>546.47</v>
      </c>
      <c r="V1918">
        <v>502023</v>
      </c>
      <c r="Y1918" t="s">
        <v>38</v>
      </c>
      <c r="Z1918" t="s">
        <v>39</v>
      </c>
      <c r="AA1918">
        <v>20030000</v>
      </c>
      <c r="AD1918" t="s">
        <v>220</v>
      </c>
    </row>
    <row r="1919" spans="1:30">
      <c r="A1919">
        <f t="shared" si="87"/>
        <v>20040000</v>
      </c>
      <c r="B1919" t="str">
        <f t="shared" si="88"/>
        <v>Richmond93721Persons&lt;75 yrs</v>
      </c>
      <c r="C1919" t="str">
        <f t="shared" si="89"/>
        <v>RichmondUnder 75 mortality rate from causes considered preventable2004 - 06Persons&lt;75 yrs</v>
      </c>
      <c r="D1919">
        <v>93721</v>
      </c>
      <c r="E1919" t="s">
        <v>246</v>
      </c>
      <c r="F1919" t="s">
        <v>30</v>
      </c>
      <c r="G1919" t="s">
        <v>31</v>
      </c>
      <c r="H1919" t="s">
        <v>32</v>
      </c>
      <c r="I1919" t="s">
        <v>33</v>
      </c>
      <c r="J1919" t="s">
        <v>34</v>
      </c>
      <c r="K1919" t="s">
        <v>35</v>
      </c>
      <c r="L1919" t="s">
        <v>247</v>
      </c>
      <c r="O1919" t="s">
        <v>223</v>
      </c>
      <c r="P1919">
        <v>144.85</v>
      </c>
      <c r="Q1919">
        <v>132.28727839999999</v>
      </c>
      <c r="R1919">
        <v>158.2567919</v>
      </c>
      <c r="S1919">
        <v>125.42352990000001</v>
      </c>
      <c r="T1919">
        <v>166.21996179999999</v>
      </c>
      <c r="U1919">
        <v>520.4085</v>
      </c>
      <c r="V1919">
        <v>507542</v>
      </c>
      <c r="Y1919" t="s">
        <v>38</v>
      </c>
      <c r="Z1919" t="s">
        <v>39</v>
      </c>
      <c r="AA1919">
        <v>20040000</v>
      </c>
      <c r="AD1919" t="s">
        <v>220</v>
      </c>
    </row>
    <row r="1920" spans="1:30">
      <c r="A1920">
        <f t="shared" si="87"/>
        <v>20050000</v>
      </c>
      <c r="B1920" t="str">
        <f t="shared" si="88"/>
        <v>Richmond93721Persons&lt;75 yrs</v>
      </c>
      <c r="C1920" t="str">
        <f t="shared" si="89"/>
        <v>RichmondUnder 75 mortality rate from causes considered preventable2005 - 07Persons&lt;75 yrs</v>
      </c>
      <c r="D1920">
        <v>93721</v>
      </c>
      <c r="E1920" t="s">
        <v>246</v>
      </c>
      <c r="F1920" t="s">
        <v>30</v>
      </c>
      <c r="G1920" t="s">
        <v>31</v>
      </c>
      <c r="H1920" t="s">
        <v>32</v>
      </c>
      <c r="I1920" t="s">
        <v>33</v>
      </c>
      <c r="J1920" t="s">
        <v>34</v>
      </c>
      <c r="K1920" t="s">
        <v>35</v>
      </c>
      <c r="L1920" t="s">
        <v>247</v>
      </c>
      <c r="O1920" t="s">
        <v>224</v>
      </c>
      <c r="P1920">
        <v>135.85</v>
      </c>
      <c r="Q1920">
        <v>123.6952448</v>
      </c>
      <c r="R1920">
        <v>148.84966120000001</v>
      </c>
      <c r="S1920">
        <v>117.06704790000001</v>
      </c>
      <c r="T1920">
        <v>156.57872660000001</v>
      </c>
      <c r="U1920">
        <v>486.78199999999998</v>
      </c>
      <c r="V1920">
        <v>510600</v>
      </c>
      <c r="Y1920" t="s">
        <v>38</v>
      </c>
      <c r="Z1920" t="s">
        <v>39</v>
      </c>
      <c r="AA1920">
        <v>20050000</v>
      </c>
      <c r="AD1920" t="s">
        <v>220</v>
      </c>
    </row>
    <row r="1921" spans="1:30">
      <c r="A1921">
        <f t="shared" ref="A1921:A1984" si="90">AA1921</f>
        <v>20060000</v>
      </c>
      <c r="B1921" t="str">
        <f t="shared" si="88"/>
        <v>Richmond93721Persons&lt;75 yrs</v>
      </c>
      <c r="C1921" t="str">
        <f t="shared" si="89"/>
        <v>RichmondUnder 75 mortality rate from causes considered preventable2006 - 08Persons&lt;75 yrs</v>
      </c>
      <c r="D1921">
        <v>93721</v>
      </c>
      <c r="E1921" t="s">
        <v>246</v>
      </c>
      <c r="F1921" t="s">
        <v>30</v>
      </c>
      <c r="G1921" t="s">
        <v>31</v>
      </c>
      <c r="H1921" t="s">
        <v>32</v>
      </c>
      <c r="I1921" t="s">
        <v>33</v>
      </c>
      <c r="J1921" t="s">
        <v>34</v>
      </c>
      <c r="K1921" t="s">
        <v>35</v>
      </c>
      <c r="L1921" t="s">
        <v>247</v>
      </c>
      <c r="O1921" t="s">
        <v>225</v>
      </c>
      <c r="P1921">
        <v>128.27000000000001</v>
      </c>
      <c r="Q1921">
        <v>116.5866135</v>
      </c>
      <c r="R1921">
        <v>140.77477210000001</v>
      </c>
      <c r="S1921">
        <v>110.22358389999999</v>
      </c>
      <c r="T1921">
        <v>148.21526220000001</v>
      </c>
      <c r="U1921">
        <v>469.77249999999998</v>
      </c>
      <c r="V1921">
        <v>512010</v>
      </c>
      <c r="Y1921" t="s">
        <v>38</v>
      </c>
      <c r="Z1921" t="s">
        <v>39</v>
      </c>
      <c r="AA1921">
        <v>20060000</v>
      </c>
      <c r="AD1921" t="s">
        <v>220</v>
      </c>
    </row>
    <row r="1922" spans="1:30">
      <c r="A1922">
        <f t="shared" si="90"/>
        <v>20070000</v>
      </c>
      <c r="B1922" t="str">
        <f t="shared" ref="B1922:B1985" si="91">CONCATENATE(I1922,D1922,K1922,L1922)</f>
        <v>Richmond93721Persons&lt;75 yrs</v>
      </c>
      <c r="C1922" t="str">
        <f t="shared" ref="C1922:C1985" si="92">CONCATENATE(I1922,E1922,O1922,K1922,M1922,L1922)</f>
        <v>RichmondUnder 75 mortality rate from causes considered preventable2007 - 09Persons&lt;75 yrs</v>
      </c>
      <c r="D1922">
        <v>93721</v>
      </c>
      <c r="E1922" t="s">
        <v>246</v>
      </c>
      <c r="F1922" t="s">
        <v>30</v>
      </c>
      <c r="G1922" t="s">
        <v>31</v>
      </c>
      <c r="H1922" t="s">
        <v>32</v>
      </c>
      <c r="I1922" t="s">
        <v>33</v>
      </c>
      <c r="J1922" t="s">
        <v>34</v>
      </c>
      <c r="K1922" t="s">
        <v>35</v>
      </c>
      <c r="L1922" t="s">
        <v>247</v>
      </c>
      <c r="O1922" t="s">
        <v>226</v>
      </c>
      <c r="P1922">
        <v>118.33</v>
      </c>
      <c r="Q1922">
        <v>107.2630004</v>
      </c>
      <c r="R1922">
        <v>130.2072684</v>
      </c>
      <c r="S1922">
        <v>101.2429726</v>
      </c>
      <c r="T1922">
        <v>137.27758299999999</v>
      </c>
      <c r="U1922">
        <v>444.70400000000001</v>
      </c>
      <c r="V1922">
        <v>513772</v>
      </c>
      <c r="Y1922" t="s">
        <v>38</v>
      </c>
      <c r="Z1922" t="s">
        <v>39</v>
      </c>
      <c r="AA1922">
        <v>20070000</v>
      </c>
      <c r="AD1922" t="s">
        <v>220</v>
      </c>
    </row>
    <row r="1923" spans="1:30">
      <c r="A1923">
        <f t="shared" si="90"/>
        <v>20080000</v>
      </c>
      <c r="B1923" t="str">
        <f t="shared" si="91"/>
        <v>Richmond93721Persons&lt;75 yrs</v>
      </c>
      <c r="C1923" t="str">
        <f t="shared" si="92"/>
        <v>RichmondUnder 75 mortality rate from causes considered preventable2008 - 10Persons&lt;75 yrs</v>
      </c>
      <c r="D1923">
        <v>93721</v>
      </c>
      <c r="E1923" t="s">
        <v>246</v>
      </c>
      <c r="F1923" t="s">
        <v>30</v>
      </c>
      <c r="G1923" t="s">
        <v>31</v>
      </c>
      <c r="H1923" t="s">
        <v>32</v>
      </c>
      <c r="I1923" t="s">
        <v>33</v>
      </c>
      <c r="J1923" t="s">
        <v>34</v>
      </c>
      <c r="K1923" t="s">
        <v>35</v>
      </c>
      <c r="L1923" t="s">
        <v>247</v>
      </c>
      <c r="O1923" t="s">
        <v>227</v>
      </c>
      <c r="P1923">
        <v>113.85</v>
      </c>
      <c r="Q1923">
        <v>103.19887919999999</v>
      </c>
      <c r="R1923">
        <v>125.26963979999999</v>
      </c>
      <c r="S1923">
        <v>97.408288760000005</v>
      </c>
      <c r="T1923">
        <v>132.07097909999999</v>
      </c>
      <c r="U1923">
        <v>444.30799999999999</v>
      </c>
      <c r="V1923">
        <v>517480</v>
      </c>
      <c r="Y1923" t="s">
        <v>38</v>
      </c>
      <c r="Z1923" t="s">
        <v>39</v>
      </c>
      <c r="AA1923">
        <v>20080000</v>
      </c>
      <c r="AD1923" t="s">
        <v>220</v>
      </c>
    </row>
    <row r="1924" spans="1:30">
      <c r="A1924">
        <f t="shared" si="90"/>
        <v>20090000</v>
      </c>
      <c r="B1924" t="str">
        <f t="shared" si="91"/>
        <v>Richmond93721Persons&lt;75 yrs</v>
      </c>
      <c r="C1924" t="str">
        <f t="shared" si="92"/>
        <v>RichmondUnder 75 mortality rate from causes considered preventable2009 - 11Persons&lt;75 yrs</v>
      </c>
      <c r="D1924">
        <v>93721</v>
      </c>
      <c r="E1924" t="s">
        <v>246</v>
      </c>
      <c r="F1924" t="s">
        <v>30</v>
      </c>
      <c r="G1924" t="s">
        <v>31</v>
      </c>
      <c r="H1924" t="s">
        <v>32</v>
      </c>
      <c r="I1924" t="s">
        <v>33</v>
      </c>
      <c r="J1924" t="s">
        <v>34</v>
      </c>
      <c r="K1924" t="s">
        <v>35</v>
      </c>
      <c r="L1924" t="s">
        <v>247</v>
      </c>
      <c r="O1924" t="s">
        <v>228</v>
      </c>
      <c r="P1924">
        <v>112.3</v>
      </c>
      <c r="Q1924">
        <v>101.8360581</v>
      </c>
      <c r="R1924">
        <v>123.5152054</v>
      </c>
      <c r="S1924">
        <v>96.146952249999998</v>
      </c>
      <c r="T1924">
        <v>130.19486850000001</v>
      </c>
      <c r="U1924">
        <v>446.34800000000001</v>
      </c>
      <c r="V1924">
        <v>521693</v>
      </c>
      <c r="Y1924" t="s">
        <v>38</v>
      </c>
      <c r="Z1924" t="s">
        <v>39</v>
      </c>
      <c r="AA1924">
        <v>20090000</v>
      </c>
      <c r="AD1924" t="s">
        <v>220</v>
      </c>
    </row>
    <row r="1925" spans="1:30">
      <c r="A1925">
        <f t="shared" si="90"/>
        <v>20100000</v>
      </c>
      <c r="B1925" t="str">
        <f t="shared" si="91"/>
        <v>Richmond93721Persons&lt;75 yrs</v>
      </c>
      <c r="C1925" t="str">
        <f t="shared" si="92"/>
        <v>RichmondUnder 75 mortality rate from causes considered preventable2010 - 12Persons&lt;75 yrs</v>
      </c>
      <c r="D1925">
        <v>93721</v>
      </c>
      <c r="E1925" t="s">
        <v>246</v>
      </c>
      <c r="F1925" t="s">
        <v>30</v>
      </c>
      <c r="G1925" t="s">
        <v>31</v>
      </c>
      <c r="H1925" t="s">
        <v>32</v>
      </c>
      <c r="I1925" t="s">
        <v>33</v>
      </c>
      <c r="J1925" t="s">
        <v>34</v>
      </c>
      <c r="K1925" t="s">
        <v>35</v>
      </c>
      <c r="L1925" t="s">
        <v>247</v>
      </c>
      <c r="O1925" t="s">
        <v>229</v>
      </c>
      <c r="P1925">
        <v>113.37</v>
      </c>
      <c r="Q1925">
        <v>102.93824410000001</v>
      </c>
      <c r="R1925">
        <v>124.55250789999999</v>
      </c>
      <c r="S1925">
        <v>97.261650529999997</v>
      </c>
      <c r="T1925">
        <v>131.2086137</v>
      </c>
      <c r="U1925">
        <v>453.78899999999999</v>
      </c>
      <c r="V1925">
        <v>526941</v>
      </c>
      <c r="Y1925" t="s">
        <v>38</v>
      </c>
      <c r="Z1925" t="s">
        <v>39</v>
      </c>
      <c r="AA1925">
        <v>20100000</v>
      </c>
      <c r="AD1925" t="s">
        <v>220</v>
      </c>
    </row>
    <row r="1926" spans="1:30">
      <c r="A1926">
        <f t="shared" si="90"/>
        <v>20110000</v>
      </c>
      <c r="B1926" t="str">
        <f t="shared" si="91"/>
        <v>Richmond93721Persons&lt;75 yrs</v>
      </c>
      <c r="C1926" t="str">
        <f t="shared" si="92"/>
        <v>RichmondUnder 75 mortality rate from causes considered preventable2011 - 13Persons&lt;75 yrs</v>
      </c>
      <c r="D1926">
        <v>93721</v>
      </c>
      <c r="E1926" t="s">
        <v>246</v>
      </c>
      <c r="F1926" t="s">
        <v>30</v>
      </c>
      <c r="G1926" t="s">
        <v>31</v>
      </c>
      <c r="H1926" t="s">
        <v>32</v>
      </c>
      <c r="I1926" t="s">
        <v>33</v>
      </c>
      <c r="J1926" t="s">
        <v>34</v>
      </c>
      <c r="K1926" t="s">
        <v>35</v>
      </c>
      <c r="L1926" t="s">
        <v>247</v>
      </c>
      <c r="O1926" t="s">
        <v>230</v>
      </c>
      <c r="P1926">
        <v>112.28</v>
      </c>
      <c r="Q1926">
        <v>102.015334</v>
      </c>
      <c r="R1926">
        <v>123.28420730000001</v>
      </c>
      <c r="S1926">
        <v>96.427275469999998</v>
      </c>
      <c r="T1926">
        <v>129.83223269999999</v>
      </c>
      <c r="U1926">
        <v>457.5</v>
      </c>
      <c r="V1926">
        <v>532735</v>
      </c>
      <c r="Y1926" t="s">
        <v>38</v>
      </c>
      <c r="Z1926" t="s">
        <v>39</v>
      </c>
      <c r="AA1926">
        <v>20110000</v>
      </c>
      <c r="AD1926" t="s">
        <v>220</v>
      </c>
    </row>
    <row r="1927" spans="1:30">
      <c r="A1927">
        <f t="shared" si="90"/>
        <v>20120000</v>
      </c>
      <c r="B1927" t="str">
        <f t="shared" si="91"/>
        <v>Richmond93721Persons&lt;75 yrs</v>
      </c>
      <c r="C1927" t="str">
        <f t="shared" si="92"/>
        <v>RichmondUnder 75 mortality rate from causes considered preventable2012 - 14Persons&lt;75 yrs</v>
      </c>
      <c r="D1927">
        <v>93721</v>
      </c>
      <c r="E1927" t="s">
        <v>246</v>
      </c>
      <c r="F1927" t="s">
        <v>30</v>
      </c>
      <c r="G1927" t="s">
        <v>31</v>
      </c>
      <c r="H1927" t="s">
        <v>32</v>
      </c>
      <c r="I1927" t="s">
        <v>33</v>
      </c>
      <c r="J1927" t="s">
        <v>34</v>
      </c>
      <c r="K1927" t="s">
        <v>35</v>
      </c>
      <c r="L1927" t="s">
        <v>247</v>
      </c>
      <c r="O1927" t="s">
        <v>231</v>
      </c>
      <c r="P1927">
        <v>110.51</v>
      </c>
      <c r="Q1927">
        <v>100.45435329999999</v>
      </c>
      <c r="R1927">
        <v>121.2783726</v>
      </c>
      <c r="S1927">
        <v>94.981469739999994</v>
      </c>
      <c r="T1927">
        <v>127.68809690000001</v>
      </c>
      <c r="U1927">
        <v>460.5</v>
      </c>
      <c r="V1927">
        <v>539447</v>
      </c>
      <c r="Y1927" t="s">
        <v>38</v>
      </c>
      <c r="Z1927" t="s">
        <v>39</v>
      </c>
      <c r="AA1927">
        <v>20120000</v>
      </c>
      <c r="AD1927" t="s">
        <v>220</v>
      </c>
    </row>
    <row r="1928" spans="1:30">
      <c r="A1928">
        <f t="shared" si="90"/>
        <v>20130000</v>
      </c>
      <c r="B1928" t="str">
        <f t="shared" si="91"/>
        <v>Richmond93721Persons&lt;75 yrs</v>
      </c>
      <c r="C1928" t="str">
        <f t="shared" si="92"/>
        <v>RichmondUnder 75 mortality rate from causes considered preventable2013 - 15Persons&lt;75 yrs</v>
      </c>
      <c r="D1928">
        <v>93721</v>
      </c>
      <c r="E1928" t="s">
        <v>246</v>
      </c>
      <c r="F1928" t="s">
        <v>30</v>
      </c>
      <c r="G1928" t="s">
        <v>31</v>
      </c>
      <c r="H1928" t="s">
        <v>32</v>
      </c>
      <c r="I1928" t="s">
        <v>33</v>
      </c>
      <c r="J1928" t="s">
        <v>34</v>
      </c>
      <c r="K1928" t="s">
        <v>35</v>
      </c>
      <c r="L1928" t="s">
        <v>247</v>
      </c>
      <c r="O1928" t="s">
        <v>232</v>
      </c>
      <c r="P1928">
        <v>111.19</v>
      </c>
      <c r="Q1928">
        <v>101.27054390000001</v>
      </c>
      <c r="R1928">
        <v>121.7968309</v>
      </c>
      <c r="S1928">
        <v>95.865638759999996</v>
      </c>
      <c r="T1928">
        <v>128.10681210000001</v>
      </c>
      <c r="U1928">
        <v>479.5</v>
      </c>
      <c r="V1928">
        <v>544170</v>
      </c>
      <c r="Y1928" t="s">
        <v>38</v>
      </c>
      <c r="Z1928" t="s">
        <v>39</v>
      </c>
      <c r="AA1928">
        <v>20130000</v>
      </c>
      <c r="AD1928" t="s">
        <v>220</v>
      </c>
    </row>
    <row r="1929" spans="1:30">
      <c r="A1929">
        <f t="shared" si="90"/>
        <v>20140000</v>
      </c>
      <c r="B1929" t="str">
        <f t="shared" si="91"/>
        <v>Richmond93721Persons&lt;75 yrs</v>
      </c>
      <c r="C1929" t="str">
        <f t="shared" si="92"/>
        <v>RichmondUnder 75 mortality rate from causes considered preventable2014 - 16Persons&lt;75 yrs</v>
      </c>
      <c r="D1929">
        <v>93721</v>
      </c>
      <c r="E1929" t="s">
        <v>246</v>
      </c>
      <c r="F1929" t="s">
        <v>30</v>
      </c>
      <c r="G1929" t="s">
        <v>31</v>
      </c>
      <c r="H1929" t="s">
        <v>32</v>
      </c>
      <c r="I1929" t="s">
        <v>33</v>
      </c>
      <c r="J1929" t="s">
        <v>34</v>
      </c>
      <c r="K1929" t="s">
        <v>35</v>
      </c>
      <c r="L1929" t="s">
        <v>247</v>
      </c>
      <c r="O1929" t="s">
        <v>233</v>
      </c>
      <c r="P1929">
        <v>103.34</v>
      </c>
      <c r="Q1929">
        <v>93.941298360000005</v>
      </c>
      <c r="R1929">
        <v>113.41434889999999</v>
      </c>
      <c r="S1929">
        <v>88.824797169999997</v>
      </c>
      <c r="T1929">
        <v>119.4092859</v>
      </c>
      <c r="U1929">
        <v>458</v>
      </c>
      <c r="V1929">
        <v>547811</v>
      </c>
      <c r="Y1929" t="s">
        <v>38</v>
      </c>
      <c r="Z1929" t="s">
        <v>39</v>
      </c>
      <c r="AA1929">
        <v>20140000</v>
      </c>
      <c r="AD1929" t="s">
        <v>220</v>
      </c>
    </row>
    <row r="1930" spans="1:30">
      <c r="A1930">
        <f t="shared" si="90"/>
        <v>20150000</v>
      </c>
      <c r="B1930" t="str">
        <f t="shared" si="91"/>
        <v>Richmond93721Persons&lt;75 yrs</v>
      </c>
      <c r="C1930" t="str">
        <f t="shared" si="92"/>
        <v>RichmondUnder 75 mortality rate from causes considered preventable2015 - 17Persons&lt;75 yrs</v>
      </c>
      <c r="D1930">
        <v>93721</v>
      </c>
      <c r="E1930" t="s">
        <v>246</v>
      </c>
      <c r="F1930" t="s">
        <v>30</v>
      </c>
      <c r="G1930" t="s">
        <v>31</v>
      </c>
      <c r="H1930" t="s">
        <v>32</v>
      </c>
      <c r="I1930" t="s">
        <v>33</v>
      </c>
      <c r="J1930" t="s">
        <v>34</v>
      </c>
      <c r="K1930" t="s">
        <v>35</v>
      </c>
      <c r="L1930" t="s">
        <v>247</v>
      </c>
      <c r="O1930" t="s">
        <v>234</v>
      </c>
      <c r="P1930">
        <v>105.89</v>
      </c>
      <c r="Q1930">
        <v>96.535426520000001</v>
      </c>
      <c r="R1930">
        <v>115.89563080000001</v>
      </c>
      <c r="S1930">
        <v>91.436583310000003</v>
      </c>
      <c r="T1930">
        <v>121.8463692</v>
      </c>
      <c r="U1930">
        <v>481.5</v>
      </c>
      <c r="V1930">
        <v>549908</v>
      </c>
      <c r="Y1930" t="s">
        <v>38</v>
      </c>
      <c r="Z1930" t="s">
        <v>39</v>
      </c>
      <c r="AA1930">
        <v>20150000</v>
      </c>
      <c r="AD1930" t="s">
        <v>220</v>
      </c>
    </row>
    <row r="1931" spans="1:30">
      <c r="A1931">
        <f t="shared" si="90"/>
        <v>20160000</v>
      </c>
      <c r="B1931" t="str">
        <f t="shared" si="91"/>
        <v>Richmond93721Persons&lt;75 yrs</v>
      </c>
      <c r="C1931" t="str">
        <f t="shared" si="92"/>
        <v>RichmondUnder 75 mortality rate from causes considered preventable2016 - 18Persons&lt;75 yrs</v>
      </c>
      <c r="D1931">
        <v>93721</v>
      </c>
      <c r="E1931" t="s">
        <v>246</v>
      </c>
      <c r="F1931" t="s">
        <v>30</v>
      </c>
      <c r="G1931" t="s">
        <v>31</v>
      </c>
      <c r="H1931" t="s">
        <v>32</v>
      </c>
      <c r="I1931" t="s">
        <v>33</v>
      </c>
      <c r="J1931" t="s">
        <v>34</v>
      </c>
      <c r="K1931" t="s">
        <v>35</v>
      </c>
      <c r="L1931" t="s">
        <v>247</v>
      </c>
      <c r="O1931" t="s">
        <v>235</v>
      </c>
      <c r="P1931">
        <v>101.59</v>
      </c>
      <c r="Q1931">
        <v>92.592993079999999</v>
      </c>
      <c r="R1931">
        <v>111.2295646</v>
      </c>
      <c r="S1931">
        <v>87.687598030000004</v>
      </c>
      <c r="T1931">
        <v>116.96014</v>
      </c>
      <c r="U1931">
        <v>475.5</v>
      </c>
      <c r="V1931">
        <v>551534</v>
      </c>
      <c r="Y1931" t="s">
        <v>38</v>
      </c>
      <c r="Z1931" t="s">
        <v>39</v>
      </c>
      <c r="AA1931">
        <v>20160000</v>
      </c>
      <c r="AD1931" t="s">
        <v>220</v>
      </c>
    </row>
    <row r="1932" spans="1:30">
      <c r="A1932">
        <f t="shared" si="90"/>
        <v>20170000</v>
      </c>
      <c r="B1932" t="str">
        <f t="shared" si="91"/>
        <v>Richmond93721Persons&lt;75 yrs</v>
      </c>
      <c r="C1932" t="str">
        <f t="shared" si="92"/>
        <v>RichmondUnder 75 mortality rate from causes considered preventable2017 - 19Persons&lt;75 yrs</v>
      </c>
      <c r="D1932">
        <v>93721</v>
      </c>
      <c r="E1932" t="s">
        <v>246</v>
      </c>
      <c r="F1932" t="s">
        <v>30</v>
      </c>
      <c r="G1932" t="s">
        <v>31</v>
      </c>
      <c r="H1932" t="s">
        <v>32</v>
      </c>
      <c r="I1932" t="s">
        <v>33</v>
      </c>
      <c r="J1932" t="s">
        <v>34</v>
      </c>
      <c r="K1932" t="s">
        <v>35</v>
      </c>
      <c r="L1932" t="s">
        <v>247</v>
      </c>
      <c r="O1932" t="s">
        <v>236</v>
      </c>
      <c r="P1932">
        <v>107.08</v>
      </c>
      <c r="Q1932">
        <v>97.914469589999996</v>
      </c>
      <c r="R1932">
        <v>116.860118</v>
      </c>
      <c r="S1932">
        <v>92.911662870000001</v>
      </c>
      <c r="T1932">
        <v>122.6730866</v>
      </c>
      <c r="U1932">
        <v>510</v>
      </c>
      <c r="V1932">
        <v>552448</v>
      </c>
      <c r="Y1932" t="s">
        <v>38</v>
      </c>
      <c r="Z1932" t="s">
        <v>39</v>
      </c>
      <c r="AA1932">
        <v>20170000</v>
      </c>
      <c r="AD1932" t="s">
        <v>220</v>
      </c>
    </row>
    <row r="1933" spans="1:30">
      <c r="A1933">
        <f t="shared" si="90"/>
        <v>20180000</v>
      </c>
      <c r="B1933" t="str">
        <f t="shared" si="91"/>
        <v>Richmond93721Persons&lt;75 yrs</v>
      </c>
      <c r="C1933" t="str">
        <f t="shared" si="92"/>
        <v>RichmondUnder 75 mortality rate from causes considered preventable2018 - 20Persons&lt;75 yrs</v>
      </c>
      <c r="D1933">
        <v>93721</v>
      </c>
      <c r="E1933" t="s">
        <v>246</v>
      </c>
      <c r="F1933" t="s">
        <v>30</v>
      </c>
      <c r="G1933" t="s">
        <v>31</v>
      </c>
      <c r="H1933" t="s">
        <v>32</v>
      </c>
      <c r="I1933" t="s">
        <v>33</v>
      </c>
      <c r="J1933" t="s">
        <v>34</v>
      </c>
      <c r="K1933" t="s">
        <v>35</v>
      </c>
      <c r="L1933" t="s">
        <v>247</v>
      </c>
      <c r="O1933" t="s">
        <v>237</v>
      </c>
      <c r="P1933">
        <v>106.81</v>
      </c>
      <c r="Q1933">
        <v>97.749368410000002</v>
      </c>
      <c r="R1933">
        <v>116.48344729999999</v>
      </c>
      <c r="S1933">
        <v>92.798332880000004</v>
      </c>
      <c r="T1933">
        <v>122.2282807</v>
      </c>
      <c r="U1933">
        <v>519.5</v>
      </c>
      <c r="V1933">
        <v>552203</v>
      </c>
      <c r="Y1933" t="s">
        <v>38</v>
      </c>
      <c r="Z1933" t="s">
        <v>39</v>
      </c>
      <c r="AA1933">
        <v>20180000</v>
      </c>
      <c r="AD1933" t="s">
        <v>220</v>
      </c>
    </row>
    <row r="1934" spans="1:30">
      <c r="A1934">
        <f t="shared" si="90"/>
        <v>20190000</v>
      </c>
      <c r="B1934" t="str">
        <f t="shared" si="91"/>
        <v>Richmond93721Persons&lt;75 yrs</v>
      </c>
      <c r="C1934" t="str">
        <f t="shared" si="92"/>
        <v>RichmondUnder 75 mortality rate from causes considered preventable2019 - 21Persons&lt;75 yrs</v>
      </c>
      <c r="D1934">
        <v>93721</v>
      </c>
      <c r="E1934" t="s">
        <v>246</v>
      </c>
      <c r="F1934" t="s">
        <v>30</v>
      </c>
      <c r="G1934" t="s">
        <v>31</v>
      </c>
      <c r="H1934" t="s">
        <v>32</v>
      </c>
      <c r="I1934" t="s">
        <v>33</v>
      </c>
      <c r="J1934" t="s">
        <v>34</v>
      </c>
      <c r="K1934" t="s">
        <v>35</v>
      </c>
      <c r="L1934" t="s">
        <v>247</v>
      </c>
      <c r="O1934" t="s">
        <v>238</v>
      </c>
      <c r="P1934">
        <v>104.69</v>
      </c>
      <c r="Q1934">
        <v>95.740590260000005</v>
      </c>
      <c r="R1934">
        <v>114.2484943</v>
      </c>
      <c r="S1934">
        <v>90.852728429999999</v>
      </c>
      <c r="T1934">
        <v>119.9266444</v>
      </c>
      <c r="U1934">
        <v>511.5</v>
      </c>
      <c r="V1934">
        <v>549008</v>
      </c>
      <c r="Y1934" t="s">
        <v>38</v>
      </c>
      <c r="Z1934" t="s">
        <v>39</v>
      </c>
      <c r="AA1934">
        <v>20190000</v>
      </c>
      <c r="AD1934" t="s">
        <v>220</v>
      </c>
    </row>
    <row r="1935" spans="1:30">
      <c r="A1935">
        <f t="shared" si="90"/>
        <v>20010000</v>
      </c>
      <c r="B1935" t="str">
        <f t="shared" si="91"/>
        <v>England93721Persons&lt;75 yrs</v>
      </c>
      <c r="C1935" t="str">
        <f t="shared" si="92"/>
        <v>EnglandUnder 75 mortality rate from causes considered preventable2001 - 03Persons&lt;75 yrs</v>
      </c>
      <c r="D1935">
        <v>93721</v>
      </c>
      <c r="E1935" t="s">
        <v>246</v>
      </c>
      <c r="F1935" t="s">
        <v>30</v>
      </c>
      <c r="G1935" t="s">
        <v>31</v>
      </c>
      <c r="H1935" t="s">
        <v>30</v>
      </c>
      <c r="I1935" t="s">
        <v>31</v>
      </c>
      <c r="J1935" t="s">
        <v>31</v>
      </c>
      <c r="K1935" t="s">
        <v>35</v>
      </c>
      <c r="L1935" t="s">
        <v>247</v>
      </c>
      <c r="O1935" t="s">
        <v>219</v>
      </c>
      <c r="P1935">
        <v>192.34</v>
      </c>
      <c r="Q1935">
        <v>191.53750020000001</v>
      </c>
      <c r="R1935">
        <v>193.1446445</v>
      </c>
      <c r="S1935">
        <v>191.0759984</v>
      </c>
      <c r="T1935">
        <v>193.6094496</v>
      </c>
      <c r="U1935">
        <v>222976.92199999999</v>
      </c>
      <c r="V1935">
        <v>137801171</v>
      </c>
      <c r="Y1935" t="s">
        <v>42</v>
      </c>
      <c r="Z1935" t="s">
        <v>39</v>
      </c>
      <c r="AA1935">
        <v>20010000</v>
      </c>
      <c r="AD1935" t="s">
        <v>220</v>
      </c>
    </row>
    <row r="1936" spans="1:30">
      <c r="A1936">
        <f t="shared" si="90"/>
        <v>20020000</v>
      </c>
      <c r="B1936" t="str">
        <f t="shared" si="91"/>
        <v>England93721Persons&lt;75 yrs</v>
      </c>
      <c r="C1936" t="str">
        <f t="shared" si="92"/>
        <v>EnglandUnder 75 mortality rate from causes considered preventable2002 - 04Persons&lt;75 yrs</v>
      </c>
      <c r="D1936">
        <v>93721</v>
      </c>
      <c r="E1936" t="s">
        <v>246</v>
      </c>
      <c r="F1936" t="s">
        <v>30</v>
      </c>
      <c r="G1936" t="s">
        <v>31</v>
      </c>
      <c r="H1936" t="s">
        <v>30</v>
      </c>
      <c r="I1936" t="s">
        <v>31</v>
      </c>
      <c r="J1936" t="s">
        <v>31</v>
      </c>
      <c r="K1936" t="s">
        <v>35</v>
      </c>
      <c r="L1936" t="s">
        <v>247</v>
      </c>
      <c r="O1936" t="s">
        <v>221</v>
      </c>
      <c r="P1936">
        <v>186.11</v>
      </c>
      <c r="Q1936">
        <v>185.32749939999999</v>
      </c>
      <c r="R1936">
        <v>186.90199369999999</v>
      </c>
      <c r="S1936">
        <v>184.87539580000001</v>
      </c>
      <c r="T1936">
        <v>187.35737259999999</v>
      </c>
      <c r="U1936">
        <v>217681.59150000001</v>
      </c>
      <c r="V1936">
        <v>138465438</v>
      </c>
      <c r="Y1936" t="s">
        <v>42</v>
      </c>
      <c r="Z1936" t="s">
        <v>39</v>
      </c>
      <c r="AA1936">
        <v>20020000</v>
      </c>
      <c r="AD1936" t="s">
        <v>220</v>
      </c>
    </row>
    <row r="1937" spans="1:30">
      <c r="A1937">
        <f t="shared" si="90"/>
        <v>20030000</v>
      </c>
      <c r="B1937" t="str">
        <f t="shared" si="91"/>
        <v>England93721Persons&lt;75 yrs</v>
      </c>
      <c r="C1937" t="str">
        <f t="shared" si="92"/>
        <v>EnglandUnder 75 mortality rate from causes considered preventable2003 - 05Persons&lt;75 yrs</v>
      </c>
      <c r="D1937">
        <v>93721</v>
      </c>
      <c r="E1937" t="s">
        <v>246</v>
      </c>
      <c r="F1937" t="s">
        <v>30</v>
      </c>
      <c r="G1937" t="s">
        <v>31</v>
      </c>
      <c r="H1937" t="s">
        <v>30</v>
      </c>
      <c r="I1937" t="s">
        <v>31</v>
      </c>
      <c r="J1937" t="s">
        <v>31</v>
      </c>
      <c r="K1937" t="s">
        <v>35</v>
      </c>
      <c r="L1937" t="s">
        <v>247</v>
      </c>
      <c r="O1937" t="s">
        <v>222</v>
      </c>
      <c r="P1937">
        <v>180.46</v>
      </c>
      <c r="Q1937">
        <v>179.68800959999999</v>
      </c>
      <c r="R1937">
        <v>181.2316376</v>
      </c>
      <c r="S1937">
        <v>179.24478880000001</v>
      </c>
      <c r="T1937">
        <v>181.67810410000001</v>
      </c>
      <c r="U1937">
        <v>213061.56400000001</v>
      </c>
      <c r="V1937">
        <v>139304567</v>
      </c>
      <c r="Y1937" t="s">
        <v>42</v>
      </c>
      <c r="Z1937" t="s">
        <v>39</v>
      </c>
      <c r="AA1937">
        <v>20030000</v>
      </c>
      <c r="AD1937" t="s">
        <v>220</v>
      </c>
    </row>
    <row r="1938" spans="1:30">
      <c r="A1938">
        <f t="shared" si="90"/>
        <v>20040000</v>
      </c>
      <c r="B1938" t="str">
        <f t="shared" si="91"/>
        <v>England93721Persons&lt;75 yrs</v>
      </c>
      <c r="C1938" t="str">
        <f t="shared" si="92"/>
        <v>EnglandUnder 75 mortality rate from causes considered preventable2004 - 06Persons&lt;75 yrs</v>
      </c>
      <c r="D1938">
        <v>93721</v>
      </c>
      <c r="E1938" t="s">
        <v>246</v>
      </c>
      <c r="F1938" t="s">
        <v>30</v>
      </c>
      <c r="G1938" t="s">
        <v>31</v>
      </c>
      <c r="H1938" t="s">
        <v>30</v>
      </c>
      <c r="I1938" t="s">
        <v>31</v>
      </c>
      <c r="J1938" t="s">
        <v>31</v>
      </c>
      <c r="K1938" t="s">
        <v>35</v>
      </c>
      <c r="L1938" t="s">
        <v>247</v>
      </c>
      <c r="O1938" t="s">
        <v>223</v>
      </c>
      <c r="P1938">
        <v>174.44</v>
      </c>
      <c r="Q1938">
        <v>173.68946769999999</v>
      </c>
      <c r="R1938">
        <v>175.2010018</v>
      </c>
      <c r="S1938">
        <v>173.25548499999999</v>
      </c>
      <c r="T1938">
        <v>175.63820269999999</v>
      </c>
      <c r="U1938">
        <v>207795.736</v>
      </c>
      <c r="V1938">
        <v>140230618</v>
      </c>
      <c r="Y1938" t="s">
        <v>42</v>
      </c>
      <c r="Z1938" t="s">
        <v>39</v>
      </c>
      <c r="AA1938">
        <v>20040000</v>
      </c>
      <c r="AD1938" t="s">
        <v>220</v>
      </c>
    </row>
    <row r="1939" spans="1:30">
      <c r="A1939">
        <f t="shared" si="90"/>
        <v>20050000</v>
      </c>
      <c r="B1939" t="str">
        <f t="shared" si="91"/>
        <v>England93721Persons&lt;75 yrs</v>
      </c>
      <c r="C1939" t="str">
        <f t="shared" si="92"/>
        <v>EnglandUnder 75 mortality rate from causes considered preventable2005 - 07Persons&lt;75 yrs</v>
      </c>
      <c r="D1939">
        <v>93721</v>
      </c>
      <c r="E1939" t="s">
        <v>246</v>
      </c>
      <c r="F1939" t="s">
        <v>30</v>
      </c>
      <c r="G1939" t="s">
        <v>31</v>
      </c>
      <c r="H1939" t="s">
        <v>30</v>
      </c>
      <c r="I1939" t="s">
        <v>31</v>
      </c>
      <c r="J1939" t="s">
        <v>31</v>
      </c>
      <c r="K1939" t="s">
        <v>35</v>
      </c>
      <c r="L1939" t="s">
        <v>247</v>
      </c>
      <c r="O1939" t="s">
        <v>224</v>
      </c>
      <c r="P1939">
        <v>170.27</v>
      </c>
      <c r="Q1939">
        <v>169.52393739999999</v>
      </c>
      <c r="R1939">
        <v>171.00980680000001</v>
      </c>
      <c r="S1939">
        <v>169.09733600000001</v>
      </c>
      <c r="T1939">
        <v>171.43959359999999</v>
      </c>
      <c r="U1939">
        <v>204951.1715</v>
      </c>
      <c r="V1939">
        <v>141281723</v>
      </c>
      <c r="Y1939" t="s">
        <v>42</v>
      </c>
      <c r="Z1939" t="s">
        <v>39</v>
      </c>
      <c r="AA1939">
        <v>20050000</v>
      </c>
      <c r="AD1939" t="s">
        <v>220</v>
      </c>
    </row>
    <row r="1940" spans="1:30">
      <c r="A1940">
        <f t="shared" si="90"/>
        <v>20060000</v>
      </c>
      <c r="B1940" t="str">
        <f t="shared" si="91"/>
        <v>England93721Persons&lt;75 yrs</v>
      </c>
      <c r="C1940" t="str">
        <f t="shared" si="92"/>
        <v>EnglandUnder 75 mortality rate from causes considered preventable2006 - 08Persons&lt;75 yrs</v>
      </c>
      <c r="D1940">
        <v>93721</v>
      </c>
      <c r="E1940" t="s">
        <v>246</v>
      </c>
      <c r="F1940" t="s">
        <v>30</v>
      </c>
      <c r="G1940" t="s">
        <v>31</v>
      </c>
      <c r="H1940" t="s">
        <v>30</v>
      </c>
      <c r="I1940" t="s">
        <v>31</v>
      </c>
      <c r="J1940" t="s">
        <v>31</v>
      </c>
      <c r="K1940" t="s">
        <v>35</v>
      </c>
      <c r="L1940" t="s">
        <v>247</v>
      </c>
      <c r="O1940" t="s">
        <v>225</v>
      </c>
      <c r="P1940">
        <v>167</v>
      </c>
      <c r="Q1940">
        <v>166.26739939999999</v>
      </c>
      <c r="R1940">
        <v>167.72944720000001</v>
      </c>
      <c r="S1940">
        <v>165.84764290000001</v>
      </c>
      <c r="T1940">
        <v>168.1523478</v>
      </c>
      <c r="U1940">
        <v>203689.80350000001</v>
      </c>
      <c r="V1940">
        <v>142357271</v>
      </c>
      <c r="Y1940" t="s">
        <v>42</v>
      </c>
      <c r="Z1940" t="s">
        <v>39</v>
      </c>
      <c r="AA1940">
        <v>20060000</v>
      </c>
      <c r="AD1940" t="s">
        <v>220</v>
      </c>
    </row>
    <row r="1941" spans="1:30">
      <c r="A1941">
        <f t="shared" si="90"/>
        <v>20070000</v>
      </c>
      <c r="B1941" t="str">
        <f t="shared" si="91"/>
        <v>England93721Persons&lt;75 yrs</v>
      </c>
      <c r="C1941" t="str">
        <f t="shared" si="92"/>
        <v>EnglandUnder 75 mortality rate from causes considered preventable2007 - 09Persons&lt;75 yrs</v>
      </c>
      <c r="D1941">
        <v>93721</v>
      </c>
      <c r="E1941" t="s">
        <v>246</v>
      </c>
      <c r="F1941" t="s">
        <v>30</v>
      </c>
      <c r="G1941" t="s">
        <v>31</v>
      </c>
      <c r="H1941" t="s">
        <v>30</v>
      </c>
      <c r="I1941" t="s">
        <v>31</v>
      </c>
      <c r="J1941" t="s">
        <v>31</v>
      </c>
      <c r="K1941" t="s">
        <v>35</v>
      </c>
      <c r="L1941" t="s">
        <v>247</v>
      </c>
      <c r="O1941" t="s">
        <v>226</v>
      </c>
      <c r="P1941">
        <v>162.77000000000001</v>
      </c>
      <c r="Q1941">
        <v>162.0587774</v>
      </c>
      <c r="R1941">
        <v>163.49075569999999</v>
      </c>
      <c r="S1941">
        <v>161.64766270000001</v>
      </c>
      <c r="T1941">
        <v>163.90496519999999</v>
      </c>
      <c r="U1941">
        <v>201672.53599999999</v>
      </c>
      <c r="V1941">
        <v>143466181</v>
      </c>
      <c r="Y1941" t="s">
        <v>42</v>
      </c>
      <c r="Z1941" t="s">
        <v>39</v>
      </c>
      <c r="AA1941">
        <v>20070000</v>
      </c>
      <c r="AD1941" t="s">
        <v>220</v>
      </c>
    </row>
    <row r="1942" spans="1:30">
      <c r="A1942">
        <f t="shared" si="90"/>
        <v>20080000</v>
      </c>
      <c r="B1942" t="str">
        <f t="shared" si="91"/>
        <v>England93721Persons&lt;75 yrs</v>
      </c>
      <c r="C1942" t="str">
        <f t="shared" si="92"/>
        <v>EnglandUnder 75 mortality rate from causes considered preventable2008 - 10Persons&lt;75 yrs</v>
      </c>
      <c r="D1942">
        <v>93721</v>
      </c>
      <c r="E1942" t="s">
        <v>246</v>
      </c>
      <c r="F1942" t="s">
        <v>30</v>
      </c>
      <c r="G1942" t="s">
        <v>31</v>
      </c>
      <c r="H1942" t="s">
        <v>30</v>
      </c>
      <c r="I1942" t="s">
        <v>31</v>
      </c>
      <c r="J1942" t="s">
        <v>31</v>
      </c>
      <c r="K1942" t="s">
        <v>35</v>
      </c>
      <c r="L1942" t="s">
        <v>247</v>
      </c>
      <c r="O1942" t="s">
        <v>227</v>
      </c>
      <c r="P1942">
        <v>158.83000000000001</v>
      </c>
      <c r="Q1942">
        <v>158.1343081</v>
      </c>
      <c r="R1942">
        <v>159.53733120000001</v>
      </c>
      <c r="S1942">
        <v>157.73151429999999</v>
      </c>
      <c r="T1942">
        <v>159.94317090000001</v>
      </c>
      <c r="U1942">
        <v>199863.03099999999</v>
      </c>
      <c r="V1942">
        <v>144592890</v>
      </c>
      <c r="Y1942" t="s">
        <v>42</v>
      </c>
      <c r="Z1942" t="s">
        <v>39</v>
      </c>
      <c r="AA1942">
        <v>20080000</v>
      </c>
      <c r="AD1942" t="s">
        <v>220</v>
      </c>
    </row>
    <row r="1943" spans="1:30">
      <c r="A1943">
        <f t="shared" si="90"/>
        <v>20090000</v>
      </c>
      <c r="B1943" t="str">
        <f t="shared" si="91"/>
        <v>England93721Persons&lt;75 yrs</v>
      </c>
      <c r="C1943" t="str">
        <f t="shared" si="92"/>
        <v>EnglandUnder 75 mortality rate from causes considered preventable2009 - 11Persons&lt;75 yrs</v>
      </c>
      <c r="D1943">
        <v>93721</v>
      </c>
      <c r="E1943" t="s">
        <v>246</v>
      </c>
      <c r="F1943" t="s">
        <v>30</v>
      </c>
      <c r="G1943" t="s">
        <v>31</v>
      </c>
      <c r="H1943" t="s">
        <v>30</v>
      </c>
      <c r="I1943" t="s">
        <v>31</v>
      </c>
      <c r="J1943" t="s">
        <v>31</v>
      </c>
      <c r="K1943" t="s">
        <v>35</v>
      </c>
      <c r="L1943" t="s">
        <v>247</v>
      </c>
      <c r="O1943" t="s">
        <v>228</v>
      </c>
      <c r="P1943">
        <v>154.77000000000001</v>
      </c>
      <c r="Q1943">
        <v>154.08089659999999</v>
      </c>
      <c r="R1943">
        <v>155.45654300000001</v>
      </c>
      <c r="S1943">
        <v>153.68597370000001</v>
      </c>
      <c r="T1943">
        <v>155.85447210000001</v>
      </c>
      <c r="U1943">
        <v>197255.56450000001</v>
      </c>
      <c r="V1943">
        <v>145722843</v>
      </c>
      <c r="Y1943" t="s">
        <v>42</v>
      </c>
      <c r="Z1943" t="s">
        <v>39</v>
      </c>
      <c r="AA1943">
        <v>20090000</v>
      </c>
      <c r="AD1943" t="s">
        <v>220</v>
      </c>
    </row>
    <row r="1944" spans="1:30">
      <c r="A1944">
        <f t="shared" si="90"/>
        <v>20100000</v>
      </c>
      <c r="B1944" t="str">
        <f t="shared" si="91"/>
        <v>England93721Persons&lt;75 yrs</v>
      </c>
      <c r="C1944" t="str">
        <f t="shared" si="92"/>
        <v>EnglandUnder 75 mortality rate from causes considered preventable2010 - 12Persons&lt;75 yrs</v>
      </c>
      <c r="D1944">
        <v>93721</v>
      </c>
      <c r="E1944" t="s">
        <v>246</v>
      </c>
      <c r="F1944" t="s">
        <v>30</v>
      </c>
      <c r="G1944" t="s">
        <v>31</v>
      </c>
      <c r="H1944" t="s">
        <v>30</v>
      </c>
      <c r="I1944" t="s">
        <v>31</v>
      </c>
      <c r="J1944" t="s">
        <v>31</v>
      </c>
      <c r="K1944" t="s">
        <v>35</v>
      </c>
      <c r="L1944" t="s">
        <v>247</v>
      </c>
      <c r="O1944" t="s">
        <v>229</v>
      </c>
      <c r="P1944">
        <v>151.65</v>
      </c>
      <c r="Q1944">
        <v>150.97187829999999</v>
      </c>
      <c r="R1944">
        <v>152.3243373</v>
      </c>
      <c r="S1944">
        <v>150.58361840000001</v>
      </c>
      <c r="T1944">
        <v>152.71556369999999</v>
      </c>
      <c r="U1944">
        <v>195776.78750000001</v>
      </c>
      <c r="V1944">
        <v>146839747</v>
      </c>
      <c r="Y1944" t="s">
        <v>42</v>
      </c>
      <c r="Z1944" t="s">
        <v>39</v>
      </c>
      <c r="AA1944">
        <v>20100000</v>
      </c>
      <c r="AD1944" t="s">
        <v>220</v>
      </c>
    </row>
    <row r="1945" spans="1:30">
      <c r="A1945">
        <f t="shared" si="90"/>
        <v>20110000</v>
      </c>
      <c r="B1945" t="str">
        <f t="shared" si="91"/>
        <v>England93721Persons&lt;75 yrs</v>
      </c>
      <c r="C1945" t="str">
        <f t="shared" si="92"/>
        <v>EnglandUnder 75 mortality rate from causes considered preventable2011 - 13Persons&lt;75 yrs</v>
      </c>
      <c r="D1945">
        <v>93721</v>
      </c>
      <c r="E1945" t="s">
        <v>246</v>
      </c>
      <c r="F1945" t="s">
        <v>30</v>
      </c>
      <c r="G1945" t="s">
        <v>31</v>
      </c>
      <c r="H1945" t="s">
        <v>30</v>
      </c>
      <c r="I1945" t="s">
        <v>31</v>
      </c>
      <c r="J1945" t="s">
        <v>31</v>
      </c>
      <c r="K1945" t="s">
        <v>35</v>
      </c>
      <c r="L1945" t="s">
        <v>247</v>
      </c>
      <c r="O1945" t="s">
        <v>230</v>
      </c>
      <c r="P1945">
        <v>149.71</v>
      </c>
      <c r="Q1945">
        <v>149.04260479999999</v>
      </c>
      <c r="R1945">
        <v>150.37640880000001</v>
      </c>
      <c r="S1945">
        <v>148.65969899999999</v>
      </c>
      <c r="T1945">
        <v>150.762238</v>
      </c>
      <c r="U1945">
        <v>196102</v>
      </c>
      <c r="V1945">
        <v>147920538</v>
      </c>
      <c r="Y1945" t="s">
        <v>42</v>
      </c>
      <c r="Z1945" t="s">
        <v>39</v>
      </c>
      <c r="AA1945">
        <v>20110000</v>
      </c>
      <c r="AD1945" t="s">
        <v>220</v>
      </c>
    </row>
    <row r="1946" spans="1:30">
      <c r="A1946">
        <f t="shared" si="90"/>
        <v>20120000</v>
      </c>
      <c r="B1946" t="str">
        <f t="shared" si="91"/>
        <v>England93721Persons&lt;75 yrs</v>
      </c>
      <c r="C1946" t="str">
        <f t="shared" si="92"/>
        <v>EnglandUnder 75 mortality rate from causes considered preventable2012 - 14Persons&lt;75 yrs</v>
      </c>
      <c r="D1946">
        <v>93721</v>
      </c>
      <c r="E1946" t="s">
        <v>246</v>
      </c>
      <c r="F1946" t="s">
        <v>30</v>
      </c>
      <c r="G1946" t="s">
        <v>31</v>
      </c>
      <c r="H1946" t="s">
        <v>30</v>
      </c>
      <c r="I1946" t="s">
        <v>31</v>
      </c>
      <c r="J1946" t="s">
        <v>31</v>
      </c>
      <c r="K1946" t="s">
        <v>35</v>
      </c>
      <c r="L1946" t="s">
        <v>247</v>
      </c>
      <c r="O1946" t="s">
        <v>231</v>
      </c>
      <c r="P1946">
        <v>148.02000000000001</v>
      </c>
      <c r="Q1946">
        <v>147.36257800000001</v>
      </c>
      <c r="R1946">
        <v>148.6769688</v>
      </c>
      <c r="S1946">
        <v>146.9852405</v>
      </c>
      <c r="T1946">
        <v>149.05717870000001</v>
      </c>
      <c r="U1946">
        <v>197239</v>
      </c>
      <c r="V1946">
        <v>148966224</v>
      </c>
      <c r="Y1946" t="s">
        <v>42</v>
      </c>
      <c r="Z1946" t="s">
        <v>39</v>
      </c>
      <c r="AA1946">
        <v>20120000</v>
      </c>
      <c r="AD1946" t="s">
        <v>220</v>
      </c>
    </row>
    <row r="1947" spans="1:30">
      <c r="A1947">
        <f t="shared" si="90"/>
        <v>20130000</v>
      </c>
      <c r="B1947" t="str">
        <f t="shared" si="91"/>
        <v>England93721Persons&lt;75 yrs</v>
      </c>
      <c r="C1947" t="str">
        <f t="shared" si="92"/>
        <v>EnglandUnder 75 mortality rate from causes considered preventable2013 - 15Persons&lt;75 yrs</v>
      </c>
      <c r="D1947">
        <v>93721</v>
      </c>
      <c r="E1947" t="s">
        <v>246</v>
      </c>
      <c r="F1947" t="s">
        <v>30</v>
      </c>
      <c r="G1947" t="s">
        <v>31</v>
      </c>
      <c r="H1947" t="s">
        <v>30</v>
      </c>
      <c r="I1947" t="s">
        <v>31</v>
      </c>
      <c r="J1947" t="s">
        <v>31</v>
      </c>
      <c r="K1947" t="s">
        <v>35</v>
      </c>
      <c r="L1947" t="s">
        <v>247</v>
      </c>
      <c r="O1947" t="s">
        <v>232</v>
      </c>
      <c r="P1947">
        <v>147.61000000000001</v>
      </c>
      <c r="Q1947">
        <v>146.96195270000001</v>
      </c>
      <c r="R1947">
        <v>148.26222970000001</v>
      </c>
      <c r="S1947">
        <v>146.58865520000001</v>
      </c>
      <c r="T1947">
        <v>148.63834829999999</v>
      </c>
      <c r="U1947">
        <v>200116.5</v>
      </c>
      <c r="V1947">
        <v>150076374</v>
      </c>
      <c r="Y1947" t="s">
        <v>42</v>
      </c>
      <c r="Z1947" t="s">
        <v>39</v>
      </c>
      <c r="AA1947">
        <v>20130000</v>
      </c>
      <c r="AD1947" t="s">
        <v>220</v>
      </c>
    </row>
    <row r="1948" spans="1:30">
      <c r="A1948">
        <f t="shared" si="90"/>
        <v>20140000</v>
      </c>
      <c r="B1948" t="str">
        <f t="shared" si="91"/>
        <v>England93721Persons&lt;75 yrs</v>
      </c>
      <c r="C1948" t="str">
        <f t="shared" si="92"/>
        <v>EnglandUnder 75 mortality rate from causes considered preventable2014 - 16Persons&lt;75 yrs</v>
      </c>
      <c r="D1948">
        <v>93721</v>
      </c>
      <c r="E1948" t="s">
        <v>246</v>
      </c>
      <c r="F1948" t="s">
        <v>30</v>
      </c>
      <c r="G1948" t="s">
        <v>31</v>
      </c>
      <c r="H1948" t="s">
        <v>30</v>
      </c>
      <c r="I1948" t="s">
        <v>31</v>
      </c>
      <c r="J1948" t="s">
        <v>31</v>
      </c>
      <c r="K1948" t="s">
        <v>35</v>
      </c>
      <c r="L1948" t="s">
        <v>247</v>
      </c>
      <c r="O1948" t="s">
        <v>233</v>
      </c>
      <c r="P1948">
        <v>146.79</v>
      </c>
      <c r="Q1948">
        <v>146.1539482</v>
      </c>
      <c r="R1948">
        <v>147.4375052</v>
      </c>
      <c r="S1948">
        <v>145.7854408</v>
      </c>
      <c r="T1948">
        <v>147.8087798</v>
      </c>
      <c r="U1948">
        <v>202671.5</v>
      </c>
      <c r="V1948">
        <v>151282075</v>
      </c>
      <c r="Y1948" t="s">
        <v>42</v>
      </c>
      <c r="Z1948" t="s">
        <v>39</v>
      </c>
      <c r="AA1948">
        <v>20140000</v>
      </c>
      <c r="AD1948" t="s">
        <v>220</v>
      </c>
    </row>
    <row r="1949" spans="1:30">
      <c r="A1949">
        <f t="shared" si="90"/>
        <v>20150000</v>
      </c>
      <c r="B1949" t="str">
        <f t="shared" si="91"/>
        <v>England93721Persons&lt;75 yrs</v>
      </c>
      <c r="C1949" t="str">
        <f t="shared" si="92"/>
        <v>EnglandUnder 75 mortality rate from causes considered preventable2015 - 17Persons&lt;75 yrs</v>
      </c>
      <c r="D1949">
        <v>93721</v>
      </c>
      <c r="E1949" t="s">
        <v>246</v>
      </c>
      <c r="F1949" t="s">
        <v>30</v>
      </c>
      <c r="G1949" t="s">
        <v>31</v>
      </c>
      <c r="H1949" t="s">
        <v>30</v>
      </c>
      <c r="I1949" t="s">
        <v>31</v>
      </c>
      <c r="J1949" t="s">
        <v>31</v>
      </c>
      <c r="K1949" t="s">
        <v>35</v>
      </c>
      <c r="L1949" t="s">
        <v>247</v>
      </c>
      <c r="O1949" t="s">
        <v>234</v>
      </c>
      <c r="P1949">
        <v>145.21</v>
      </c>
      <c r="Q1949">
        <v>144.5766481</v>
      </c>
      <c r="R1949">
        <v>145.83927460000001</v>
      </c>
      <c r="S1949">
        <v>144.21414350000001</v>
      </c>
      <c r="T1949">
        <v>146.2044903</v>
      </c>
      <c r="U1949">
        <v>204301</v>
      </c>
      <c r="V1949">
        <v>152393999</v>
      </c>
      <c r="Y1949" t="s">
        <v>42</v>
      </c>
      <c r="Z1949" t="s">
        <v>39</v>
      </c>
      <c r="AA1949">
        <v>20150000</v>
      </c>
      <c r="AD1949" t="s">
        <v>220</v>
      </c>
    </row>
    <row r="1950" spans="1:30">
      <c r="A1950">
        <f t="shared" si="90"/>
        <v>20160000</v>
      </c>
      <c r="B1950" t="str">
        <f t="shared" si="91"/>
        <v>England93721Persons&lt;75 yrs</v>
      </c>
      <c r="C1950" t="str">
        <f t="shared" si="92"/>
        <v>EnglandUnder 75 mortality rate from causes considered preventable2016 - 18Persons&lt;75 yrs</v>
      </c>
      <c r="D1950">
        <v>93721</v>
      </c>
      <c r="E1950" t="s">
        <v>246</v>
      </c>
      <c r="F1950" t="s">
        <v>30</v>
      </c>
      <c r="G1950" t="s">
        <v>31</v>
      </c>
      <c r="H1950" t="s">
        <v>30</v>
      </c>
      <c r="I1950" t="s">
        <v>31</v>
      </c>
      <c r="J1950" t="s">
        <v>31</v>
      </c>
      <c r="K1950" t="s">
        <v>35</v>
      </c>
      <c r="L1950" t="s">
        <v>247</v>
      </c>
      <c r="O1950" t="s">
        <v>235</v>
      </c>
      <c r="P1950">
        <v>144.21</v>
      </c>
      <c r="Q1950">
        <v>143.5850671</v>
      </c>
      <c r="R1950">
        <v>144.83097140000001</v>
      </c>
      <c r="S1950">
        <v>143.22735499999999</v>
      </c>
      <c r="T1950">
        <v>145.19134410000001</v>
      </c>
      <c r="U1950">
        <v>206556.5</v>
      </c>
      <c r="V1950">
        <v>153326962</v>
      </c>
      <c r="Y1950" t="s">
        <v>42</v>
      </c>
      <c r="Z1950" t="s">
        <v>39</v>
      </c>
      <c r="AA1950">
        <v>20160000</v>
      </c>
      <c r="AD1950" t="s">
        <v>220</v>
      </c>
    </row>
    <row r="1951" spans="1:30">
      <c r="A1951">
        <f t="shared" si="90"/>
        <v>20170000</v>
      </c>
      <c r="B1951" t="str">
        <f t="shared" si="91"/>
        <v>England93721Persons&lt;75 yrs</v>
      </c>
      <c r="C1951" t="str">
        <f t="shared" si="92"/>
        <v>EnglandUnder 75 mortality rate from causes considered preventable2017 - 19Persons&lt;75 yrs</v>
      </c>
      <c r="D1951">
        <v>93721</v>
      </c>
      <c r="E1951" t="s">
        <v>246</v>
      </c>
      <c r="F1951" t="s">
        <v>30</v>
      </c>
      <c r="G1951" t="s">
        <v>31</v>
      </c>
      <c r="H1951" t="s">
        <v>30</v>
      </c>
      <c r="I1951" t="s">
        <v>31</v>
      </c>
      <c r="J1951" t="s">
        <v>31</v>
      </c>
      <c r="K1951" t="s">
        <v>35</v>
      </c>
      <c r="L1951" t="s">
        <v>247</v>
      </c>
      <c r="O1951" t="s">
        <v>236</v>
      </c>
      <c r="P1951">
        <v>142.55000000000001</v>
      </c>
      <c r="Q1951">
        <v>141.93803080000001</v>
      </c>
      <c r="R1951">
        <v>143.16809989999999</v>
      </c>
      <c r="S1951">
        <v>141.58486339999999</v>
      </c>
      <c r="T1951">
        <v>143.52389099999999</v>
      </c>
      <c r="U1951">
        <v>207045</v>
      </c>
      <c r="V1951">
        <v>153982047</v>
      </c>
      <c r="Y1951" t="s">
        <v>42</v>
      </c>
      <c r="Z1951" t="s">
        <v>39</v>
      </c>
      <c r="AA1951">
        <v>20170000</v>
      </c>
      <c r="AD1951" t="s">
        <v>220</v>
      </c>
    </row>
    <row r="1952" spans="1:30">
      <c r="A1952">
        <f t="shared" si="90"/>
        <v>20180000</v>
      </c>
      <c r="B1952" t="str">
        <f t="shared" si="91"/>
        <v>England93721Persons&lt;75 yrs</v>
      </c>
      <c r="C1952" t="str">
        <f t="shared" si="92"/>
        <v>EnglandUnder 75 mortality rate from causes considered preventable2018 - 20Persons&lt;75 yrs</v>
      </c>
      <c r="D1952">
        <v>93721</v>
      </c>
      <c r="E1952" t="s">
        <v>246</v>
      </c>
      <c r="F1952" t="s">
        <v>30</v>
      </c>
      <c r="G1952" t="s">
        <v>31</v>
      </c>
      <c r="H1952" t="s">
        <v>30</v>
      </c>
      <c r="I1952" t="s">
        <v>31</v>
      </c>
      <c r="J1952" t="s">
        <v>31</v>
      </c>
      <c r="K1952" t="s">
        <v>35</v>
      </c>
      <c r="L1952" t="s">
        <v>247</v>
      </c>
      <c r="O1952" t="s">
        <v>237</v>
      </c>
      <c r="P1952">
        <v>153.72</v>
      </c>
      <c r="Q1952">
        <v>153.08721009999999</v>
      </c>
      <c r="R1952">
        <v>154.35881860000001</v>
      </c>
      <c r="S1952">
        <v>152.72205149999999</v>
      </c>
      <c r="T1952">
        <v>154.7265769</v>
      </c>
      <c r="U1952">
        <v>225352.5</v>
      </c>
      <c r="V1952">
        <v>154385201</v>
      </c>
      <c r="Y1952" t="s">
        <v>42</v>
      </c>
      <c r="Z1952" t="s">
        <v>39</v>
      </c>
      <c r="AA1952">
        <v>20180000</v>
      </c>
      <c r="AD1952" t="s">
        <v>220</v>
      </c>
    </row>
    <row r="1953" spans="1:30">
      <c r="A1953">
        <f t="shared" si="90"/>
        <v>20190000</v>
      </c>
      <c r="B1953" t="str">
        <f t="shared" si="91"/>
        <v>England93721Persons&lt;75 yrs</v>
      </c>
      <c r="C1953" t="str">
        <f t="shared" si="92"/>
        <v>EnglandUnder 75 mortality rate from causes considered preventable2019 - 21Persons&lt;75 yrs</v>
      </c>
      <c r="D1953">
        <v>93721</v>
      </c>
      <c r="E1953" t="s">
        <v>246</v>
      </c>
      <c r="F1953" t="s">
        <v>30</v>
      </c>
      <c r="G1953" t="s">
        <v>31</v>
      </c>
      <c r="H1953" t="s">
        <v>30</v>
      </c>
      <c r="I1953" t="s">
        <v>31</v>
      </c>
      <c r="J1953" t="s">
        <v>31</v>
      </c>
      <c r="K1953" t="s">
        <v>35</v>
      </c>
      <c r="L1953" t="s">
        <v>247</v>
      </c>
      <c r="O1953" t="s">
        <v>238</v>
      </c>
      <c r="P1953">
        <v>166.84</v>
      </c>
      <c r="Q1953">
        <v>166.17798680000001</v>
      </c>
      <c r="R1953">
        <v>167.49771179999999</v>
      </c>
      <c r="S1953">
        <v>165.7989431</v>
      </c>
      <c r="T1953">
        <v>167.87933559999999</v>
      </c>
      <c r="U1953">
        <v>246473.5</v>
      </c>
      <c r="V1953">
        <v>154694775</v>
      </c>
      <c r="Y1953" t="s">
        <v>42</v>
      </c>
      <c r="Z1953" t="s">
        <v>39</v>
      </c>
      <c r="AA1953">
        <v>20190000</v>
      </c>
      <c r="AD1953" t="s">
        <v>220</v>
      </c>
    </row>
    <row r="1954" spans="1:30">
      <c r="A1954">
        <f t="shared" si="90"/>
        <v>20200000</v>
      </c>
      <c r="B1954" t="str">
        <f t="shared" si="91"/>
        <v>England93721Persons&lt;75 yrs</v>
      </c>
      <c r="C1954" t="str">
        <f t="shared" si="92"/>
        <v>EnglandUnder 75 mortality rate from causes considered preventable2020 - 22Persons&lt;75 yrs</v>
      </c>
      <c r="D1954">
        <v>93721</v>
      </c>
      <c r="E1954" t="s">
        <v>246</v>
      </c>
      <c r="F1954" t="s">
        <v>30</v>
      </c>
      <c r="G1954" t="s">
        <v>31</v>
      </c>
      <c r="H1954" t="s">
        <v>30</v>
      </c>
      <c r="I1954" t="s">
        <v>31</v>
      </c>
      <c r="J1954" t="s">
        <v>31</v>
      </c>
      <c r="K1954" t="s">
        <v>35</v>
      </c>
      <c r="L1954" t="s">
        <v>247</v>
      </c>
      <c r="O1954" t="s">
        <v>239</v>
      </c>
      <c r="P1954">
        <v>171.41</v>
      </c>
      <c r="Q1954">
        <v>170.73966100000001</v>
      </c>
      <c r="R1954">
        <v>172.0751176</v>
      </c>
      <c r="S1954">
        <v>170.35607640000001</v>
      </c>
      <c r="T1954">
        <v>172.46127369999999</v>
      </c>
      <c r="U1954">
        <v>254037</v>
      </c>
      <c r="V1954">
        <v>155143971</v>
      </c>
      <c r="X1954" t="s">
        <v>136</v>
      </c>
      <c r="Y1954" t="s">
        <v>42</v>
      </c>
      <c r="Z1954" t="s">
        <v>39</v>
      </c>
      <c r="AA1954">
        <v>20200000</v>
      </c>
      <c r="AD1954" t="s">
        <v>220</v>
      </c>
    </row>
    <row r="1955" spans="1:30">
      <c r="A1955">
        <f t="shared" si="90"/>
        <v>20010000</v>
      </c>
      <c r="B1955" t="str">
        <f t="shared" si="91"/>
        <v>London93721Persons&lt;75 yrs</v>
      </c>
      <c r="C1955" t="str">
        <f t="shared" si="92"/>
        <v>LondonUnder 75 mortality rate from causes considered preventable2001 - 03Persons&lt;75 yrs</v>
      </c>
      <c r="D1955">
        <v>93721</v>
      </c>
      <c r="E1955" t="s">
        <v>246</v>
      </c>
      <c r="F1955" t="s">
        <v>30</v>
      </c>
      <c r="G1955" t="s">
        <v>31</v>
      </c>
      <c r="H1955" t="s">
        <v>56</v>
      </c>
      <c r="I1955" t="s">
        <v>57</v>
      </c>
      <c r="J1955" t="s">
        <v>58</v>
      </c>
      <c r="K1955" t="s">
        <v>35</v>
      </c>
      <c r="L1955" t="s">
        <v>247</v>
      </c>
      <c r="O1955" t="s">
        <v>219</v>
      </c>
      <c r="P1955">
        <v>198</v>
      </c>
      <c r="Q1955">
        <v>195.6329561</v>
      </c>
      <c r="R1955">
        <v>200.38474220000001</v>
      </c>
      <c r="S1955">
        <v>194.27862680000001</v>
      </c>
      <c r="T1955">
        <v>201.76655830000001</v>
      </c>
      <c r="U1955">
        <v>28128.418000000001</v>
      </c>
      <c r="V1955">
        <v>20821170</v>
      </c>
      <c r="Y1955" t="s">
        <v>49</v>
      </c>
      <c r="Z1955" t="s">
        <v>39</v>
      </c>
      <c r="AA1955">
        <v>20010000</v>
      </c>
      <c r="AD1955" t="s">
        <v>220</v>
      </c>
    </row>
    <row r="1956" spans="1:30">
      <c r="A1956">
        <f t="shared" si="90"/>
        <v>20020000</v>
      </c>
      <c r="B1956" t="str">
        <f t="shared" si="91"/>
        <v>London93721Persons&lt;75 yrs</v>
      </c>
      <c r="C1956" t="str">
        <f t="shared" si="92"/>
        <v>LondonUnder 75 mortality rate from causes considered preventable2002 - 04Persons&lt;75 yrs</v>
      </c>
      <c r="D1956">
        <v>93721</v>
      </c>
      <c r="E1956" t="s">
        <v>246</v>
      </c>
      <c r="F1956" t="s">
        <v>30</v>
      </c>
      <c r="G1956" t="s">
        <v>31</v>
      </c>
      <c r="H1956" t="s">
        <v>56</v>
      </c>
      <c r="I1956" t="s">
        <v>57</v>
      </c>
      <c r="J1956" t="s">
        <v>58</v>
      </c>
      <c r="K1956" t="s">
        <v>35</v>
      </c>
      <c r="L1956" t="s">
        <v>247</v>
      </c>
      <c r="O1956" t="s">
        <v>221</v>
      </c>
      <c r="P1956">
        <v>190.61</v>
      </c>
      <c r="Q1956">
        <v>188.28749640000001</v>
      </c>
      <c r="R1956">
        <v>192.94947060000001</v>
      </c>
      <c r="S1956">
        <v>186.95903989999999</v>
      </c>
      <c r="T1956">
        <v>194.305374</v>
      </c>
      <c r="U1956">
        <v>27153.502499999999</v>
      </c>
      <c r="V1956">
        <v>20939045</v>
      </c>
      <c r="Y1956" t="s">
        <v>49</v>
      </c>
      <c r="Z1956" t="s">
        <v>39</v>
      </c>
      <c r="AA1956">
        <v>20020000</v>
      </c>
      <c r="AD1956" t="s">
        <v>220</v>
      </c>
    </row>
    <row r="1957" spans="1:30">
      <c r="A1957">
        <f t="shared" si="90"/>
        <v>20030000</v>
      </c>
      <c r="B1957" t="str">
        <f t="shared" si="91"/>
        <v>London93721Persons&lt;75 yrs</v>
      </c>
      <c r="C1957" t="str">
        <f t="shared" si="92"/>
        <v>LondonUnder 75 mortality rate from causes considered preventable2003 - 05Persons&lt;75 yrs</v>
      </c>
      <c r="D1957">
        <v>93721</v>
      </c>
      <c r="E1957" t="s">
        <v>246</v>
      </c>
      <c r="F1957" t="s">
        <v>30</v>
      </c>
      <c r="G1957" t="s">
        <v>31</v>
      </c>
      <c r="H1957" t="s">
        <v>56</v>
      </c>
      <c r="I1957" t="s">
        <v>57</v>
      </c>
      <c r="J1957" t="s">
        <v>58</v>
      </c>
      <c r="K1957" t="s">
        <v>35</v>
      </c>
      <c r="L1957" t="s">
        <v>247</v>
      </c>
      <c r="O1957" t="s">
        <v>222</v>
      </c>
      <c r="P1957">
        <v>184.41</v>
      </c>
      <c r="Q1957">
        <v>182.1276838</v>
      </c>
      <c r="R1957">
        <v>186.71492000000001</v>
      </c>
      <c r="S1957">
        <v>180.82076900000001</v>
      </c>
      <c r="T1957">
        <v>188.04926839999999</v>
      </c>
      <c r="U1957">
        <v>26314.485499999999</v>
      </c>
      <c r="V1957">
        <v>21086304</v>
      </c>
      <c r="Y1957" t="s">
        <v>49</v>
      </c>
      <c r="Z1957" t="s">
        <v>39</v>
      </c>
      <c r="AA1957">
        <v>20030000</v>
      </c>
      <c r="AD1957" t="s">
        <v>220</v>
      </c>
    </row>
    <row r="1958" spans="1:30">
      <c r="A1958">
        <f t="shared" si="90"/>
        <v>20040000</v>
      </c>
      <c r="B1958" t="str">
        <f t="shared" si="91"/>
        <v>London93721Persons&lt;75 yrs</v>
      </c>
      <c r="C1958" t="str">
        <f t="shared" si="92"/>
        <v>LondonUnder 75 mortality rate from causes considered preventable2004 - 06Persons&lt;75 yrs</v>
      </c>
      <c r="D1958">
        <v>93721</v>
      </c>
      <c r="E1958" t="s">
        <v>246</v>
      </c>
      <c r="F1958" t="s">
        <v>30</v>
      </c>
      <c r="G1958" t="s">
        <v>31</v>
      </c>
      <c r="H1958" t="s">
        <v>56</v>
      </c>
      <c r="I1958" t="s">
        <v>57</v>
      </c>
      <c r="J1958" t="s">
        <v>58</v>
      </c>
      <c r="K1958" t="s">
        <v>35</v>
      </c>
      <c r="L1958" t="s">
        <v>247</v>
      </c>
      <c r="O1958" t="s">
        <v>223</v>
      </c>
      <c r="P1958">
        <v>176.28</v>
      </c>
      <c r="Q1958">
        <v>174.0490925</v>
      </c>
      <c r="R1958">
        <v>178.5327399</v>
      </c>
      <c r="S1958">
        <v>172.77201239999999</v>
      </c>
      <c r="T1958">
        <v>179.83719550000001</v>
      </c>
      <c r="U1958">
        <v>25245.690500000001</v>
      </c>
      <c r="V1958">
        <v>21289889</v>
      </c>
      <c r="Y1958" t="s">
        <v>42</v>
      </c>
      <c r="Z1958" t="s">
        <v>39</v>
      </c>
      <c r="AA1958">
        <v>20040000</v>
      </c>
      <c r="AD1958" t="s">
        <v>220</v>
      </c>
    </row>
    <row r="1959" spans="1:30">
      <c r="A1959">
        <f t="shared" si="90"/>
        <v>20050000</v>
      </c>
      <c r="B1959" t="str">
        <f t="shared" si="91"/>
        <v>London93721Persons&lt;75 yrs</v>
      </c>
      <c r="C1959" t="str">
        <f t="shared" si="92"/>
        <v>LondonUnder 75 mortality rate from causes considered preventable2005 - 07Persons&lt;75 yrs</v>
      </c>
      <c r="D1959">
        <v>93721</v>
      </c>
      <c r="E1959" t="s">
        <v>246</v>
      </c>
      <c r="F1959" t="s">
        <v>30</v>
      </c>
      <c r="G1959" t="s">
        <v>31</v>
      </c>
      <c r="H1959" t="s">
        <v>56</v>
      </c>
      <c r="I1959" t="s">
        <v>57</v>
      </c>
      <c r="J1959" t="s">
        <v>58</v>
      </c>
      <c r="K1959" t="s">
        <v>35</v>
      </c>
      <c r="L1959" t="s">
        <v>247</v>
      </c>
      <c r="O1959" t="s">
        <v>224</v>
      </c>
      <c r="P1959">
        <v>169.71</v>
      </c>
      <c r="Q1959">
        <v>167.5217921</v>
      </c>
      <c r="R1959">
        <v>171.91493679999999</v>
      </c>
      <c r="S1959">
        <v>166.27073619999999</v>
      </c>
      <c r="T1959">
        <v>173.19324510000001</v>
      </c>
      <c r="U1959">
        <v>24455.8645</v>
      </c>
      <c r="V1959">
        <v>21547015</v>
      </c>
      <c r="Y1959" t="s">
        <v>42</v>
      </c>
      <c r="Z1959" t="s">
        <v>39</v>
      </c>
      <c r="AA1959">
        <v>20050000</v>
      </c>
      <c r="AD1959" t="s">
        <v>220</v>
      </c>
    </row>
    <row r="1960" spans="1:30">
      <c r="A1960">
        <f t="shared" si="90"/>
        <v>20060000</v>
      </c>
      <c r="B1960" t="str">
        <f t="shared" si="91"/>
        <v>London93721Persons&lt;75 yrs</v>
      </c>
      <c r="C1960" t="str">
        <f t="shared" si="92"/>
        <v>LondonUnder 75 mortality rate from causes considered preventable2006 - 08Persons&lt;75 yrs</v>
      </c>
      <c r="D1960">
        <v>93721</v>
      </c>
      <c r="E1960" t="s">
        <v>246</v>
      </c>
      <c r="F1960" t="s">
        <v>30</v>
      </c>
      <c r="G1960" t="s">
        <v>31</v>
      </c>
      <c r="H1960" t="s">
        <v>56</v>
      </c>
      <c r="I1960" t="s">
        <v>57</v>
      </c>
      <c r="J1960" t="s">
        <v>58</v>
      </c>
      <c r="K1960" t="s">
        <v>35</v>
      </c>
      <c r="L1960" t="s">
        <v>247</v>
      </c>
      <c r="O1960" t="s">
        <v>225</v>
      </c>
      <c r="P1960">
        <v>164.11</v>
      </c>
      <c r="Q1960">
        <v>161.9685035</v>
      </c>
      <c r="R1960">
        <v>166.2703142</v>
      </c>
      <c r="S1960">
        <v>160.74362410000001</v>
      </c>
      <c r="T1960">
        <v>167.52217039999999</v>
      </c>
      <c r="U1960">
        <v>23930.4565</v>
      </c>
      <c r="V1960">
        <v>21836408</v>
      </c>
      <c r="Y1960" t="s">
        <v>38</v>
      </c>
      <c r="Z1960" t="s">
        <v>39</v>
      </c>
      <c r="AA1960">
        <v>20060000</v>
      </c>
      <c r="AD1960" t="s">
        <v>220</v>
      </c>
    </row>
    <row r="1961" spans="1:30">
      <c r="A1961">
        <f t="shared" si="90"/>
        <v>20070000</v>
      </c>
      <c r="B1961" t="str">
        <f t="shared" si="91"/>
        <v>London93721Persons&lt;75 yrs</v>
      </c>
      <c r="C1961" t="str">
        <f t="shared" si="92"/>
        <v>LondonUnder 75 mortality rate from causes considered preventable2007 - 09Persons&lt;75 yrs</v>
      </c>
      <c r="D1961">
        <v>93721</v>
      </c>
      <c r="E1961" t="s">
        <v>246</v>
      </c>
      <c r="F1961" t="s">
        <v>30</v>
      </c>
      <c r="G1961" t="s">
        <v>31</v>
      </c>
      <c r="H1961" t="s">
        <v>56</v>
      </c>
      <c r="I1961" t="s">
        <v>57</v>
      </c>
      <c r="J1961" t="s">
        <v>58</v>
      </c>
      <c r="K1961" t="s">
        <v>35</v>
      </c>
      <c r="L1961" t="s">
        <v>247</v>
      </c>
      <c r="O1961" t="s">
        <v>226</v>
      </c>
      <c r="P1961">
        <v>157.86000000000001</v>
      </c>
      <c r="Q1961">
        <v>155.7728558</v>
      </c>
      <c r="R1961">
        <v>159.96863379999999</v>
      </c>
      <c r="S1961">
        <v>154.578362</v>
      </c>
      <c r="T1961">
        <v>161.1897783</v>
      </c>
      <c r="U1961">
        <v>23325.793000000001</v>
      </c>
      <c r="V1961">
        <v>22177225</v>
      </c>
      <c r="Y1961" t="s">
        <v>38</v>
      </c>
      <c r="Z1961" t="s">
        <v>39</v>
      </c>
      <c r="AA1961">
        <v>20070000</v>
      </c>
      <c r="AD1961" t="s">
        <v>220</v>
      </c>
    </row>
    <row r="1962" spans="1:30">
      <c r="A1962">
        <f t="shared" si="90"/>
        <v>20080000</v>
      </c>
      <c r="B1962" t="str">
        <f t="shared" si="91"/>
        <v>London93721Persons&lt;75 yrs</v>
      </c>
      <c r="C1962" t="str">
        <f t="shared" si="92"/>
        <v>LondonUnder 75 mortality rate from causes considered preventable2008 - 10Persons&lt;75 yrs</v>
      </c>
      <c r="D1962">
        <v>93721</v>
      </c>
      <c r="E1962" t="s">
        <v>246</v>
      </c>
      <c r="F1962" t="s">
        <v>30</v>
      </c>
      <c r="G1962" t="s">
        <v>31</v>
      </c>
      <c r="H1962" t="s">
        <v>56</v>
      </c>
      <c r="I1962" t="s">
        <v>57</v>
      </c>
      <c r="J1962" t="s">
        <v>58</v>
      </c>
      <c r="K1962" t="s">
        <v>35</v>
      </c>
      <c r="L1962" t="s">
        <v>247</v>
      </c>
      <c r="O1962" t="s">
        <v>227</v>
      </c>
      <c r="P1962">
        <v>153.49</v>
      </c>
      <c r="Q1962">
        <v>151.45082059999999</v>
      </c>
      <c r="R1962">
        <v>155.55399560000001</v>
      </c>
      <c r="S1962">
        <v>150.282769</v>
      </c>
      <c r="T1962">
        <v>156.7482478</v>
      </c>
      <c r="U1962">
        <v>23080.2565</v>
      </c>
      <c r="V1962">
        <v>22538974</v>
      </c>
      <c r="Y1962" t="s">
        <v>38</v>
      </c>
      <c r="Z1962" t="s">
        <v>39</v>
      </c>
      <c r="AA1962">
        <v>20080000</v>
      </c>
      <c r="AD1962" t="s">
        <v>220</v>
      </c>
    </row>
    <row r="1963" spans="1:30">
      <c r="A1963">
        <f t="shared" si="90"/>
        <v>20090000</v>
      </c>
      <c r="B1963" t="str">
        <f t="shared" si="91"/>
        <v>London93721Persons&lt;75 yrs</v>
      </c>
      <c r="C1963" t="str">
        <f t="shared" si="92"/>
        <v>LondonUnder 75 mortality rate from causes considered preventable2009 - 11Persons&lt;75 yrs</v>
      </c>
      <c r="D1963">
        <v>93721</v>
      </c>
      <c r="E1963" t="s">
        <v>246</v>
      </c>
      <c r="F1963" t="s">
        <v>30</v>
      </c>
      <c r="G1963" t="s">
        <v>31</v>
      </c>
      <c r="H1963" t="s">
        <v>56</v>
      </c>
      <c r="I1963" t="s">
        <v>57</v>
      </c>
      <c r="J1963" t="s">
        <v>58</v>
      </c>
      <c r="K1963" t="s">
        <v>35</v>
      </c>
      <c r="L1963" t="s">
        <v>247</v>
      </c>
      <c r="O1963" t="s">
        <v>228</v>
      </c>
      <c r="P1963">
        <v>148.16999999999999</v>
      </c>
      <c r="Q1963">
        <v>146.17326069999999</v>
      </c>
      <c r="R1963">
        <v>150.1810634</v>
      </c>
      <c r="S1963">
        <v>145.03253219999999</v>
      </c>
      <c r="T1963">
        <v>151.34768600000001</v>
      </c>
      <c r="U1963">
        <v>22543.7955</v>
      </c>
      <c r="V1963">
        <v>22920250</v>
      </c>
      <c r="Y1963" t="s">
        <v>38</v>
      </c>
      <c r="Z1963" t="s">
        <v>39</v>
      </c>
      <c r="AA1963">
        <v>20090000</v>
      </c>
      <c r="AD1963" t="s">
        <v>220</v>
      </c>
    </row>
    <row r="1964" spans="1:30">
      <c r="A1964">
        <f t="shared" si="90"/>
        <v>20100000</v>
      </c>
      <c r="B1964" t="str">
        <f t="shared" si="91"/>
        <v>London93721Persons&lt;75 yrs</v>
      </c>
      <c r="C1964" t="str">
        <f t="shared" si="92"/>
        <v>LondonUnder 75 mortality rate from causes considered preventable2010 - 12Persons&lt;75 yrs</v>
      </c>
      <c r="D1964">
        <v>93721</v>
      </c>
      <c r="E1964" t="s">
        <v>246</v>
      </c>
      <c r="F1964" t="s">
        <v>30</v>
      </c>
      <c r="G1964" t="s">
        <v>31</v>
      </c>
      <c r="H1964" t="s">
        <v>56</v>
      </c>
      <c r="I1964" t="s">
        <v>57</v>
      </c>
      <c r="J1964" t="s">
        <v>58</v>
      </c>
      <c r="K1964" t="s">
        <v>35</v>
      </c>
      <c r="L1964" t="s">
        <v>247</v>
      </c>
      <c r="O1964" t="s">
        <v>229</v>
      </c>
      <c r="P1964">
        <v>145.88</v>
      </c>
      <c r="Q1964">
        <v>143.91410540000001</v>
      </c>
      <c r="R1964">
        <v>147.86826769999999</v>
      </c>
      <c r="S1964">
        <v>142.78868370000001</v>
      </c>
      <c r="T1964">
        <v>149.01930540000001</v>
      </c>
      <c r="U1964">
        <v>22423.307000000001</v>
      </c>
      <c r="V1964">
        <v>23284547</v>
      </c>
      <c r="Y1964" t="s">
        <v>38</v>
      </c>
      <c r="Z1964" t="s">
        <v>39</v>
      </c>
      <c r="AA1964">
        <v>20100000</v>
      </c>
      <c r="AD1964" t="s">
        <v>220</v>
      </c>
    </row>
    <row r="1965" spans="1:30">
      <c r="A1965">
        <f t="shared" si="90"/>
        <v>20110000</v>
      </c>
      <c r="B1965" t="str">
        <f t="shared" si="91"/>
        <v>London93721Persons&lt;75 yrs</v>
      </c>
      <c r="C1965" t="str">
        <f t="shared" si="92"/>
        <v>LondonUnder 75 mortality rate from causes considered preventable2011 - 13Persons&lt;75 yrs</v>
      </c>
      <c r="D1965">
        <v>93721</v>
      </c>
      <c r="E1965" t="s">
        <v>246</v>
      </c>
      <c r="F1965" t="s">
        <v>30</v>
      </c>
      <c r="G1965" t="s">
        <v>31</v>
      </c>
      <c r="H1965" t="s">
        <v>56</v>
      </c>
      <c r="I1965" t="s">
        <v>57</v>
      </c>
      <c r="J1965" t="s">
        <v>58</v>
      </c>
      <c r="K1965" t="s">
        <v>35</v>
      </c>
      <c r="L1965" t="s">
        <v>247</v>
      </c>
      <c r="O1965" t="s">
        <v>230</v>
      </c>
      <c r="P1965">
        <v>141.54</v>
      </c>
      <c r="Q1965">
        <v>139.61052960000001</v>
      </c>
      <c r="R1965">
        <v>143.48333049999999</v>
      </c>
      <c r="S1965">
        <v>138.5084085</v>
      </c>
      <c r="T1965">
        <v>144.61079119999999</v>
      </c>
      <c r="U1965">
        <v>21981.5</v>
      </c>
      <c r="V1965">
        <v>23647441</v>
      </c>
      <c r="Y1965" t="s">
        <v>38</v>
      </c>
      <c r="Z1965" t="s">
        <v>39</v>
      </c>
      <c r="AA1965">
        <v>20110000</v>
      </c>
      <c r="AD1965" t="s">
        <v>220</v>
      </c>
    </row>
    <row r="1966" spans="1:30">
      <c r="A1966">
        <f t="shared" si="90"/>
        <v>20120000</v>
      </c>
      <c r="B1966" t="str">
        <f t="shared" si="91"/>
        <v>London93721Persons&lt;75 yrs</v>
      </c>
      <c r="C1966" t="str">
        <f t="shared" si="92"/>
        <v>LondonUnder 75 mortality rate from causes considered preventable2012 - 14Persons&lt;75 yrs</v>
      </c>
      <c r="D1966">
        <v>93721</v>
      </c>
      <c r="E1966" t="s">
        <v>246</v>
      </c>
      <c r="F1966" t="s">
        <v>30</v>
      </c>
      <c r="G1966" t="s">
        <v>31</v>
      </c>
      <c r="H1966" t="s">
        <v>56</v>
      </c>
      <c r="I1966" t="s">
        <v>57</v>
      </c>
      <c r="J1966" t="s">
        <v>58</v>
      </c>
      <c r="K1966" t="s">
        <v>35</v>
      </c>
      <c r="L1966" t="s">
        <v>247</v>
      </c>
      <c r="O1966" t="s">
        <v>231</v>
      </c>
      <c r="P1966">
        <v>139.31</v>
      </c>
      <c r="Q1966">
        <v>137.41260170000001</v>
      </c>
      <c r="R1966">
        <v>141.22724640000001</v>
      </c>
      <c r="S1966">
        <v>136.32703530000001</v>
      </c>
      <c r="T1966">
        <v>142.3377801</v>
      </c>
      <c r="U1966">
        <v>21967</v>
      </c>
      <c r="V1966">
        <v>23974480</v>
      </c>
      <c r="Y1966" t="s">
        <v>38</v>
      </c>
      <c r="Z1966" t="s">
        <v>39</v>
      </c>
      <c r="AA1966">
        <v>20120000</v>
      </c>
      <c r="AD1966" t="s">
        <v>220</v>
      </c>
    </row>
    <row r="1967" spans="1:30">
      <c r="A1967">
        <f t="shared" si="90"/>
        <v>20130000</v>
      </c>
      <c r="B1967" t="str">
        <f t="shared" si="91"/>
        <v>London93721Persons&lt;75 yrs</v>
      </c>
      <c r="C1967" t="str">
        <f t="shared" si="92"/>
        <v>LondonUnder 75 mortality rate from causes considered preventable2013 - 15Persons&lt;75 yrs</v>
      </c>
      <c r="D1967">
        <v>93721</v>
      </c>
      <c r="E1967" t="s">
        <v>246</v>
      </c>
      <c r="F1967" t="s">
        <v>30</v>
      </c>
      <c r="G1967" t="s">
        <v>31</v>
      </c>
      <c r="H1967" t="s">
        <v>56</v>
      </c>
      <c r="I1967" t="s">
        <v>57</v>
      </c>
      <c r="J1967" t="s">
        <v>58</v>
      </c>
      <c r="K1967" t="s">
        <v>35</v>
      </c>
      <c r="L1967" t="s">
        <v>247</v>
      </c>
      <c r="O1967" t="s">
        <v>232</v>
      </c>
      <c r="P1967">
        <v>138.28</v>
      </c>
      <c r="Q1967">
        <v>136.40447829999999</v>
      </c>
      <c r="R1967">
        <v>140.16794970000001</v>
      </c>
      <c r="S1967">
        <v>135.3333695</v>
      </c>
      <c r="T1967">
        <v>141.26350719999999</v>
      </c>
      <c r="U1967">
        <v>22298.5</v>
      </c>
      <c r="V1967">
        <v>24300113</v>
      </c>
      <c r="Y1967" t="s">
        <v>38</v>
      </c>
      <c r="Z1967" t="s">
        <v>39</v>
      </c>
      <c r="AA1967">
        <v>20130000</v>
      </c>
      <c r="AD1967" t="s">
        <v>220</v>
      </c>
    </row>
    <row r="1968" spans="1:30">
      <c r="A1968">
        <f t="shared" si="90"/>
        <v>20140000</v>
      </c>
      <c r="B1968" t="str">
        <f t="shared" si="91"/>
        <v>London93721Persons&lt;75 yrs</v>
      </c>
      <c r="C1968" t="str">
        <f t="shared" si="92"/>
        <v>LondonUnder 75 mortality rate from causes considered preventable2014 - 16Persons&lt;75 yrs</v>
      </c>
      <c r="D1968">
        <v>93721</v>
      </c>
      <c r="E1968" t="s">
        <v>246</v>
      </c>
      <c r="F1968" t="s">
        <v>30</v>
      </c>
      <c r="G1968" t="s">
        <v>31</v>
      </c>
      <c r="H1968" t="s">
        <v>56</v>
      </c>
      <c r="I1968" t="s">
        <v>57</v>
      </c>
      <c r="J1968" t="s">
        <v>58</v>
      </c>
      <c r="K1968" t="s">
        <v>35</v>
      </c>
      <c r="L1968" t="s">
        <v>247</v>
      </c>
      <c r="O1968" t="s">
        <v>233</v>
      </c>
      <c r="P1968">
        <v>136.72999999999999</v>
      </c>
      <c r="Q1968">
        <v>134.88671590000001</v>
      </c>
      <c r="R1968">
        <v>138.58658940000001</v>
      </c>
      <c r="S1968">
        <v>133.83362159999999</v>
      </c>
      <c r="T1968">
        <v>139.66356959999999</v>
      </c>
      <c r="U1968">
        <v>22579</v>
      </c>
      <c r="V1968">
        <v>24595511</v>
      </c>
      <c r="Y1968" t="s">
        <v>38</v>
      </c>
      <c r="Z1968" t="s">
        <v>39</v>
      </c>
      <c r="AA1968">
        <v>20140000</v>
      </c>
      <c r="AD1968" t="s">
        <v>220</v>
      </c>
    </row>
    <row r="1969" spans="1:30">
      <c r="A1969">
        <f t="shared" si="90"/>
        <v>20150000</v>
      </c>
      <c r="B1969" t="str">
        <f t="shared" si="91"/>
        <v>London93721Persons&lt;75 yrs</v>
      </c>
      <c r="C1969" t="str">
        <f t="shared" si="92"/>
        <v>LondonUnder 75 mortality rate from causes considered preventable2015 - 17Persons&lt;75 yrs</v>
      </c>
      <c r="D1969">
        <v>93721</v>
      </c>
      <c r="E1969" t="s">
        <v>246</v>
      </c>
      <c r="F1969" t="s">
        <v>30</v>
      </c>
      <c r="G1969" t="s">
        <v>31</v>
      </c>
      <c r="H1969" t="s">
        <v>56</v>
      </c>
      <c r="I1969" t="s">
        <v>57</v>
      </c>
      <c r="J1969" t="s">
        <v>58</v>
      </c>
      <c r="K1969" t="s">
        <v>35</v>
      </c>
      <c r="L1969" t="s">
        <v>247</v>
      </c>
      <c r="O1969" t="s">
        <v>234</v>
      </c>
      <c r="P1969">
        <v>134.54</v>
      </c>
      <c r="Q1969">
        <v>132.74024840000001</v>
      </c>
      <c r="R1969">
        <v>136.3614441</v>
      </c>
      <c r="S1969">
        <v>131.709506</v>
      </c>
      <c r="T1969">
        <v>137.41549079999999</v>
      </c>
      <c r="U1969">
        <v>22722</v>
      </c>
      <c r="V1969">
        <v>24819441</v>
      </c>
      <c r="Y1969" t="s">
        <v>38</v>
      </c>
      <c r="Z1969" t="s">
        <v>39</v>
      </c>
      <c r="AA1969">
        <v>20150000</v>
      </c>
      <c r="AD1969" t="s">
        <v>220</v>
      </c>
    </row>
    <row r="1970" spans="1:30">
      <c r="A1970">
        <f t="shared" si="90"/>
        <v>20160000</v>
      </c>
      <c r="B1970" t="str">
        <f t="shared" si="91"/>
        <v>London93721Persons&lt;75 yrs</v>
      </c>
      <c r="C1970" t="str">
        <f t="shared" si="92"/>
        <v>LondonUnder 75 mortality rate from causes considered preventable2016 - 18Persons&lt;75 yrs</v>
      </c>
      <c r="D1970">
        <v>93721</v>
      </c>
      <c r="E1970" t="s">
        <v>246</v>
      </c>
      <c r="F1970" t="s">
        <v>30</v>
      </c>
      <c r="G1970" t="s">
        <v>31</v>
      </c>
      <c r="H1970" t="s">
        <v>56</v>
      </c>
      <c r="I1970" t="s">
        <v>57</v>
      </c>
      <c r="J1970" t="s">
        <v>58</v>
      </c>
      <c r="K1970" t="s">
        <v>35</v>
      </c>
      <c r="L1970" t="s">
        <v>247</v>
      </c>
      <c r="O1970" t="s">
        <v>235</v>
      </c>
      <c r="P1970">
        <v>130.6</v>
      </c>
      <c r="Q1970">
        <v>128.8482593</v>
      </c>
      <c r="R1970">
        <v>132.36678319999999</v>
      </c>
      <c r="S1970">
        <v>127.8467891</v>
      </c>
      <c r="T1970">
        <v>133.39098000000001</v>
      </c>
      <c r="U1970">
        <v>22556.5</v>
      </c>
      <c r="V1970">
        <v>24985761</v>
      </c>
      <c r="Y1970" t="s">
        <v>38</v>
      </c>
      <c r="Z1970" t="s">
        <v>39</v>
      </c>
      <c r="AA1970">
        <v>20160000</v>
      </c>
      <c r="AD1970" t="s">
        <v>220</v>
      </c>
    </row>
    <row r="1971" spans="1:30">
      <c r="A1971">
        <f t="shared" si="90"/>
        <v>20170000</v>
      </c>
      <c r="B1971" t="str">
        <f t="shared" si="91"/>
        <v>London93721Persons&lt;75 yrs</v>
      </c>
      <c r="C1971" t="str">
        <f t="shared" si="92"/>
        <v>LondonUnder 75 mortality rate from causes considered preventable2017 - 19Persons&lt;75 yrs</v>
      </c>
      <c r="D1971">
        <v>93721</v>
      </c>
      <c r="E1971" t="s">
        <v>246</v>
      </c>
      <c r="F1971" t="s">
        <v>30</v>
      </c>
      <c r="G1971" t="s">
        <v>31</v>
      </c>
      <c r="H1971" t="s">
        <v>56</v>
      </c>
      <c r="I1971" t="s">
        <v>57</v>
      </c>
      <c r="J1971" t="s">
        <v>58</v>
      </c>
      <c r="K1971" t="s">
        <v>35</v>
      </c>
      <c r="L1971" t="s">
        <v>247</v>
      </c>
      <c r="O1971" t="s">
        <v>236</v>
      </c>
      <c r="P1971">
        <v>128.63</v>
      </c>
      <c r="Q1971">
        <v>126.90941100000001</v>
      </c>
      <c r="R1971">
        <v>130.36162300000001</v>
      </c>
      <c r="S1971">
        <v>125.92678960000001</v>
      </c>
      <c r="T1971">
        <v>131.36649829999999</v>
      </c>
      <c r="U1971">
        <v>22646.5</v>
      </c>
      <c r="V1971">
        <v>25117414</v>
      </c>
      <c r="Y1971" t="s">
        <v>38</v>
      </c>
      <c r="Z1971" t="s">
        <v>39</v>
      </c>
      <c r="AA1971">
        <v>20170000</v>
      </c>
      <c r="AD1971" t="s">
        <v>220</v>
      </c>
    </row>
    <row r="1972" spans="1:30">
      <c r="A1972">
        <f t="shared" si="90"/>
        <v>20180000</v>
      </c>
      <c r="B1972" t="str">
        <f t="shared" si="91"/>
        <v>London93721Persons&lt;75 yrs</v>
      </c>
      <c r="C1972" t="str">
        <f t="shared" si="92"/>
        <v>LondonUnder 75 mortality rate from causes considered preventable2018 - 20Persons&lt;75 yrs</v>
      </c>
      <c r="D1972">
        <v>93721</v>
      </c>
      <c r="E1972" t="s">
        <v>246</v>
      </c>
      <c r="F1972" t="s">
        <v>30</v>
      </c>
      <c r="G1972" t="s">
        <v>31</v>
      </c>
      <c r="H1972" t="s">
        <v>56</v>
      </c>
      <c r="I1972" t="s">
        <v>57</v>
      </c>
      <c r="J1972" t="s">
        <v>58</v>
      </c>
      <c r="K1972" t="s">
        <v>35</v>
      </c>
      <c r="L1972" t="s">
        <v>247</v>
      </c>
      <c r="O1972" t="s">
        <v>237</v>
      </c>
      <c r="P1972">
        <v>148.07</v>
      </c>
      <c r="Q1972">
        <v>146.23988779999999</v>
      </c>
      <c r="R1972">
        <v>149.91563120000001</v>
      </c>
      <c r="S1972">
        <v>145.1926516</v>
      </c>
      <c r="T1972">
        <v>150.984836</v>
      </c>
      <c r="U1972">
        <v>26348</v>
      </c>
      <c r="V1972">
        <v>25195997</v>
      </c>
      <c r="Y1972" t="s">
        <v>38</v>
      </c>
      <c r="Z1972" t="s">
        <v>39</v>
      </c>
      <c r="AA1972">
        <v>20180000</v>
      </c>
      <c r="AD1972" t="s">
        <v>220</v>
      </c>
    </row>
    <row r="1973" spans="1:30">
      <c r="A1973">
        <f t="shared" si="90"/>
        <v>20190000</v>
      </c>
      <c r="B1973" t="str">
        <f t="shared" si="91"/>
        <v>London93721Persons&lt;75 yrs</v>
      </c>
      <c r="C1973" t="str">
        <f t="shared" si="92"/>
        <v>LondonUnder 75 mortality rate from causes considered preventable2019 - 21Persons&lt;75 yrs</v>
      </c>
      <c r="D1973">
        <v>93721</v>
      </c>
      <c r="E1973" t="s">
        <v>246</v>
      </c>
      <c r="F1973" t="s">
        <v>30</v>
      </c>
      <c r="G1973" t="s">
        <v>31</v>
      </c>
      <c r="H1973" t="s">
        <v>56</v>
      </c>
      <c r="I1973" t="s">
        <v>57</v>
      </c>
      <c r="J1973" t="s">
        <v>58</v>
      </c>
      <c r="K1973" t="s">
        <v>35</v>
      </c>
      <c r="L1973" t="s">
        <v>247</v>
      </c>
      <c r="O1973" t="s">
        <v>238</v>
      </c>
      <c r="P1973">
        <v>167.12</v>
      </c>
      <c r="Q1973">
        <v>165.19459639999999</v>
      </c>
      <c r="R1973">
        <v>169.07060670000001</v>
      </c>
      <c r="S1973">
        <v>164.0894533</v>
      </c>
      <c r="T1973">
        <v>170.19743349999999</v>
      </c>
      <c r="U1973">
        <v>30074.5</v>
      </c>
      <c r="V1973">
        <v>25154559</v>
      </c>
      <c r="Y1973" t="s">
        <v>42</v>
      </c>
      <c r="Z1973" t="s">
        <v>39</v>
      </c>
      <c r="AA1973">
        <v>20190000</v>
      </c>
      <c r="AD1973" t="s">
        <v>220</v>
      </c>
    </row>
    <row r="1974" spans="1:30">
      <c r="A1974">
        <f t="shared" si="90"/>
        <v>20200000</v>
      </c>
      <c r="B1974" t="str">
        <f t="shared" si="91"/>
        <v>London93721Persons&lt;75 yrs</v>
      </c>
      <c r="C1974" t="str">
        <f t="shared" si="92"/>
        <v>LondonUnder 75 mortality rate from causes considered preventable2020 - 22Persons&lt;75 yrs</v>
      </c>
      <c r="D1974">
        <v>93721</v>
      </c>
      <c r="E1974" t="s">
        <v>246</v>
      </c>
      <c r="F1974" t="s">
        <v>30</v>
      </c>
      <c r="G1974" t="s">
        <v>31</v>
      </c>
      <c r="H1974" t="s">
        <v>56</v>
      </c>
      <c r="I1974" t="s">
        <v>57</v>
      </c>
      <c r="J1974" t="s">
        <v>58</v>
      </c>
      <c r="K1974" t="s">
        <v>35</v>
      </c>
      <c r="L1974" t="s">
        <v>247</v>
      </c>
      <c r="O1974" t="s">
        <v>239</v>
      </c>
      <c r="P1974">
        <v>169.32</v>
      </c>
      <c r="Q1974">
        <v>167.38825790000001</v>
      </c>
      <c r="R1974">
        <v>171.26722710000001</v>
      </c>
      <c r="S1974">
        <v>166.28212669999999</v>
      </c>
      <c r="T1974">
        <v>172.39480689999999</v>
      </c>
      <c r="U1974">
        <v>30785</v>
      </c>
      <c r="V1974">
        <v>25108463</v>
      </c>
      <c r="X1974" t="s">
        <v>136</v>
      </c>
      <c r="Y1974" t="s">
        <v>38</v>
      </c>
      <c r="Z1974" t="s">
        <v>39</v>
      </c>
      <c r="AA1974">
        <v>20200000</v>
      </c>
      <c r="AD1974" t="s">
        <v>220</v>
      </c>
    </row>
    <row r="1975" spans="1:30">
      <c r="A1975">
        <f t="shared" si="90"/>
        <v>20200000</v>
      </c>
      <c r="B1975" t="str">
        <f t="shared" si="91"/>
        <v>Tower Hamlets93721Persons&lt;75 yrs</v>
      </c>
      <c r="C1975" t="str">
        <f t="shared" si="92"/>
        <v>Tower HamletsUnder 75 mortality rate from causes considered preventable2020 - 22Persons&lt;75 yrs</v>
      </c>
      <c r="D1975">
        <v>93721</v>
      </c>
      <c r="E1975" t="s">
        <v>246</v>
      </c>
      <c r="F1975" t="s">
        <v>30</v>
      </c>
      <c r="G1975" t="s">
        <v>31</v>
      </c>
      <c r="H1975" t="s">
        <v>104</v>
      </c>
      <c r="I1975" t="s">
        <v>105</v>
      </c>
      <c r="J1975" t="s">
        <v>34</v>
      </c>
      <c r="K1975" t="s">
        <v>35</v>
      </c>
      <c r="L1975" t="s">
        <v>247</v>
      </c>
      <c r="O1975" t="s">
        <v>239</v>
      </c>
      <c r="P1975">
        <v>256.7833291</v>
      </c>
      <c r="Q1975">
        <v>239.59600230000001</v>
      </c>
      <c r="R1975">
        <v>274.80566540000001</v>
      </c>
      <c r="S1975">
        <v>230.0656056</v>
      </c>
      <c r="T1975">
        <v>285.42725860000002</v>
      </c>
      <c r="U1975">
        <v>974</v>
      </c>
      <c r="V1975">
        <v>923671</v>
      </c>
      <c r="X1975" t="s">
        <v>136</v>
      </c>
      <c r="Y1975" t="s">
        <v>49</v>
      </c>
      <c r="Z1975" t="s">
        <v>39</v>
      </c>
      <c r="AA1975">
        <v>20200000</v>
      </c>
      <c r="AD1975" t="s">
        <v>220</v>
      </c>
    </row>
    <row r="1976" spans="1:30">
      <c r="A1976">
        <f t="shared" si="90"/>
        <v>20200000</v>
      </c>
      <c r="B1976" t="str">
        <f t="shared" si="91"/>
        <v>Barking and Dagenham93721Persons&lt;75 yrs</v>
      </c>
      <c r="C1976" t="str">
        <f t="shared" si="92"/>
        <v>Barking and DagenhamUnder 75 mortality rate from causes considered preventable2020 - 22Persons&lt;75 yrs</v>
      </c>
      <c r="D1976">
        <v>93721</v>
      </c>
      <c r="E1976" t="s">
        <v>246</v>
      </c>
      <c r="F1976" t="s">
        <v>30</v>
      </c>
      <c r="G1976" t="s">
        <v>31</v>
      </c>
      <c r="H1976" t="s">
        <v>106</v>
      </c>
      <c r="I1976" t="s">
        <v>107</v>
      </c>
      <c r="J1976" t="s">
        <v>34</v>
      </c>
      <c r="K1976" t="s">
        <v>35</v>
      </c>
      <c r="L1976" t="s">
        <v>247</v>
      </c>
      <c r="O1976" t="s">
        <v>239</v>
      </c>
      <c r="P1976">
        <v>254.05159810000001</v>
      </c>
      <c r="Q1976">
        <v>237.1182316</v>
      </c>
      <c r="R1976">
        <v>271.82879259999999</v>
      </c>
      <c r="S1976">
        <v>227.73805820000001</v>
      </c>
      <c r="T1976">
        <v>282.31151840000001</v>
      </c>
      <c r="U1976">
        <v>927</v>
      </c>
      <c r="V1976">
        <v>632553</v>
      </c>
      <c r="X1976" t="s">
        <v>136</v>
      </c>
      <c r="Y1976" t="s">
        <v>49</v>
      </c>
      <c r="Z1976" t="s">
        <v>39</v>
      </c>
      <c r="AA1976">
        <v>20200000</v>
      </c>
      <c r="AD1976" t="s">
        <v>220</v>
      </c>
    </row>
    <row r="1977" spans="1:30">
      <c r="A1977">
        <f t="shared" si="90"/>
        <v>20200000</v>
      </c>
      <c r="B1977" t="str">
        <f t="shared" si="91"/>
        <v>Newham93721Persons&lt;75 yrs</v>
      </c>
      <c r="C1977" t="str">
        <f t="shared" si="92"/>
        <v>NewhamUnder 75 mortality rate from causes considered preventable2020 - 22Persons&lt;75 yrs</v>
      </c>
      <c r="D1977">
        <v>93721</v>
      </c>
      <c r="E1977" t="s">
        <v>246</v>
      </c>
      <c r="F1977" t="s">
        <v>30</v>
      </c>
      <c r="G1977" t="s">
        <v>31</v>
      </c>
      <c r="H1977" t="s">
        <v>122</v>
      </c>
      <c r="I1977" t="s">
        <v>123</v>
      </c>
      <c r="J1977" t="s">
        <v>34</v>
      </c>
      <c r="K1977" t="s">
        <v>35</v>
      </c>
      <c r="L1977" t="s">
        <v>247</v>
      </c>
      <c r="O1977" t="s">
        <v>239</v>
      </c>
      <c r="P1977">
        <v>238.36615929999999</v>
      </c>
      <c r="Q1977">
        <v>224.78759070000001</v>
      </c>
      <c r="R1977">
        <v>252.50539040000001</v>
      </c>
      <c r="S1977">
        <v>217.2140507</v>
      </c>
      <c r="T1977">
        <v>260.8122626</v>
      </c>
      <c r="U1977">
        <v>1338</v>
      </c>
      <c r="V1977">
        <v>1030211</v>
      </c>
      <c r="X1977" t="s">
        <v>136</v>
      </c>
      <c r="Y1977" t="s">
        <v>49</v>
      </c>
      <c r="Z1977" t="s">
        <v>39</v>
      </c>
      <c r="AA1977">
        <v>20200000</v>
      </c>
      <c r="AD1977" t="s">
        <v>220</v>
      </c>
    </row>
    <row r="1978" spans="1:30">
      <c r="A1978">
        <f t="shared" si="90"/>
        <v>20200000</v>
      </c>
      <c r="B1978" t="str">
        <f t="shared" si="91"/>
        <v>Hackney93721Persons&lt;75 yrs</v>
      </c>
      <c r="C1978" t="str">
        <f t="shared" si="92"/>
        <v>HackneyUnder 75 mortality rate from causes considered preventable2020 - 22Persons&lt;75 yrs</v>
      </c>
      <c r="D1978">
        <v>93721</v>
      </c>
      <c r="E1978" t="s">
        <v>246</v>
      </c>
      <c r="F1978" t="s">
        <v>30</v>
      </c>
      <c r="G1978" t="s">
        <v>31</v>
      </c>
      <c r="H1978" t="s">
        <v>101</v>
      </c>
      <c r="I1978" t="s">
        <v>102</v>
      </c>
      <c r="J1978" t="s">
        <v>34</v>
      </c>
      <c r="K1978" t="s">
        <v>35</v>
      </c>
      <c r="L1978" t="s">
        <v>247</v>
      </c>
      <c r="O1978" t="s">
        <v>239</v>
      </c>
      <c r="P1978">
        <v>225.0924885</v>
      </c>
      <c r="Q1978">
        <v>210.87945149999999</v>
      </c>
      <c r="R1978">
        <v>239.97286690000001</v>
      </c>
      <c r="S1978">
        <v>202.98799080000001</v>
      </c>
      <c r="T1978">
        <v>248.73658750000001</v>
      </c>
      <c r="U1978">
        <v>1041</v>
      </c>
      <c r="V1978">
        <v>787104</v>
      </c>
      <c r="W1978" t="s">
        <v>103</v>
      </c>
      <c r="X1978" t="s">
        <v>136</v>
      </c>
      <c r="Y1978" t="s">
        <v>49</v>
      </c>
      <c r="Z1978" t="s">
        <v>39</v>
      </c>
      <c r="AA1978">
        <v>20200000</v>
      </c>
      <c r="AD1978" t="s">
        <v>220</v>
      </c>
    </row>
    <row r="1979" spans="1:30">
      <c r="A1979">
        <f t="shared" si="90"/>
        <v>20200000</v>
      </c>
      <c r="B1979" t="str">
        <f t="shared" si="91"/>
        <v>Islington93721Persons&lt;75 yrs</v>
      </c>
      <c r="C1979" t="str">
        <f t="shared" si="92"/>
        <v>IslingtonUnder 75 mortality rate from causes considered preventable2020 - 22Persons&lt;75 yrs</v>
      </c>
      <c r="D1979">
        <v>93721</v>
      </c>
      <c r="E1979" t="s">
        <v>246</v>
      </c>
      <c r="F1979" t="s">
        <v>30</v>
      </c>
      <c r="G1979" t="s">
        <v>31</v>
      </c>
      <c r="H1979" t="s">
        <v>74</v>
      </c>
      <c r="I1979" t="s">
        <v>75</v>
      </c>
      <c r="J1979" t="s">
        <v>34</v>
      </c>
      <c r="K1979" t="s">
        <v>35</v>
      </c>
      <c r="L1979" t="s">
        <v>247</v>
      </c>
      <c r="O1979" t="s">
        <v>239</v>
      </c>
      <c r="P1979">
        <v>211.6784208</v>
      </c>
      <c r="Q1979">
        <v>196.96794120000001</v>
      </c>
      <c r="R1979">
        <v>227.16600930000001</v>
      </c>
      <c r="S1979">
        <v>188.83866080000001</v>
      </c>
      <c r="T1979">
        <v>236.31029670000001</v>
      </c>
      <c r="U1979">
        <v>827.5</v>
      </c>
      <c r="V1979">
        <v>632616</v>
      </c>
      <c r="X1979" t="s">
        <v>136</v>
      </c>
      <c r="Y1979" t="s">
        <v>49</v>
      </c>
      <c r="Z1979" t="s">
        <v>39</v>
      </c>
      <c r="AA1979">
        <v>20200000</v>
      </c>
      <c r="AD1979" t="s">
        <v>220</v>
      </c>
    </row>
    <row r="1980" spans="1:30">
      <c r="A1980">
        <f t="shared" si="90"/>
        <v>20200000</v>
      </c>
      <c r="B1980" t="str">
        <f t="shared" si="91"/>
        <v>Hammersmith and Fulham93721Persons&lt;75 yrs</v>
      </c>
      <c r="C1980" t="str">
        <f t="shared" si="92"/>
        <v>Hammersmith and FulhamUnder 75 mortality rate from causes considered preventable2020 - 22Persons&lt;75 yrs</v>
      </c>
      <c r="D1980">
        <v>93721</v>
      </c>
      <c r="E1980" t="s">
        <v>246</v>
      </c>
      <c r="F1980" t="s">
        <v>30</v>
      </c>
      <c r="G1980" t="s">
        <v>31</v>
      </c>
      <c r="H1980" t="s">
        <v>66</v>
      </c>
      <c r="I1980" t="s">
        <v>67</v>
      </c>
      <c r="J1980" t="s">
        <v>34</v>
      </c>
      <c r="K1980" t="s">
        <v>35</v>
      </c>
      <c r="L1980" t="s">
        <v>247</v>
      </c>
      <c r="O1980" t="s">
        <v>239</v>
      </c>
      <c r="P1980">
        <v>202.8918591</v>
      </c>
      <c r="Q1980">
        <v>187.93624969999999</v>
      </c>
      <c r="R1980">
        <v>218.6851877</v>
      </c>
      <c r="S1980">
        <v>179.69257110000001</v>
      </c>
      <c r="T1980">
        <v>228.02261609999999</v>
      </c>
      <c r="U1980">
        <v>738.5</v>
      </c>
      <c r="V1980">
        <v>529918</v>
      </c>
      <c r="X1980" t="s">
        <v>136</v>
      </c>
      <c r="Y1980" t="s">
        <v>49</v>
      </c>
      <c r="Z1980" t="s">
        <v>39</v>
      </c>
      <c r="AA1980">
        <v>20200000</v>
      </c>
      <c r="AD1980" t="s">
        <v>220</v>
      </c>
    </row>
    <row r="1981" spans="1:30">
      <c r="A1981">
        <f t="shared" si="90"/>
        <v>20200000</v>
      </c>
      <c r="B1981" t="str">
        <f t="shared" si="91"/>
        <v>Greenwich93721Persons&lt;75 yrs</v>
      </c>
      <c r="C1981" t="str">
        <f t="shared" si="92"/>
        <v>GreenwichUnder 75 mortality rate from causes considered preventable2020 - 22Persons&lt;75 yrs</v>
      </c>
      <c r="D1981">
        <v>93721</v>
      </c>
      <c r="E1981" t="s">
        <v>246</v>
      </c>
      <c r="F1981" t="s">
        <v>30</v>
      </c>
      <c r="G1981" t="s">
        <v>31</v>
      </c>
      <c r="H1981" t="s">
        <v>80</v>
      </c>
      <c r="I1981" t="s">
        <v>81</v>
      </c>
      <c r="J1981" t="s">
        <v>34</v>
      </c>
      <c r="K1981" t="s">
        <v>35</v>
      </c>
      <c r="L1981" t="s">
        <v>247</v>
      </c>
      <c r="O1981" t="s">
        <v>239</v>
      </c>
      <c r="P1981">
        <v>195.52824509999999</v>
      </c>
      <c r="Q1981">
        <v>183.76408129999999</v>
      </c>
      <c r="R1981">
        <v>207.82975329999999</v>
      </c>
      <c r="S1981">
        <v>177.22560770000001</v>
      </c>
      <c r="T1981">
        <v>215.07068169999999</v>
      </c>
      <c r="U1981">
        <v>1098.5</v>
      </c>
      <c r="V1981">
        <v>829498</v>
      </c>
      <c r="X1981" t="s">
        <v>136</v>
      </c>
      <c r="Y1981" t="s">
        <v>49</v>
      </c>
      <c r="Z1981" t="s">
        <v>39</v>
      </c>
      <c r="AA1981">
        <v>20200000</v>
      </c>
      <c r="AD1981" t="s">
        <v>220</v>
      </c>
    </row>
    <row r="1982" spans="1:30">
      <c r="A1982">
        <f t="shared" si="90"/>
        <v>20200000</v>
      </c>
      <c r="B1982" t="str">
        <f t="shared" si="91"/>
        <v>Lambeth93721Persons&lt;75 yrs</v>
      </c>
      <c r="C1982" t="str">
        <f t="shared" si="92"/>
        <v>LambethUnder 75 mortality rate from causes considered preventable2020 - 22Persons&lt;75 yrs</v>
      </c>
      <c r="D1982">
        <v>93721</v>
      </c>
      <c r="E1982" t="s">
        <v>246</v>
      </c>
      <c r="F1982" t="s">
        <v>30</v>
      </c>
      <c r="G1982" t="s">
        <v>31</v>
      </c>
      <c r="H1982" t="s">
        <v>91</v>
      </c>
      <c r="I1982" t="s">
        <v>92</v>
      </c>
      <c r="J1982" t="s">
        <v>34</v>
      </c>
      <c r="K1982" t="s">
        <v>35</v>
      </c>
      <c r="L1982" t="s">
        <v>247</v>
      </c>
      <c r="O1982" t="s">
        <v>239</v>
      </c>
      <c r="P1982">
        <v>188.4919955</v>
      </c>
      <c r="Q1982">
        <v>176.6082571</v>
      </c>
      <c r="R1982">
        <v>200.93070900000001</v>
      </c>
      <c r="S1982">
        <v>170.00874959999999</v>
      </c>
      <c r="T1982">
        <v>208.25562859999999</v>
      </c>
      <c r="U1982">
        <v>1052</v>
      </c>
      <c r="V1982">
        <v>925343</v>
      </c>
      <c r="X1982" t="s">
        <v>136</v>
      </c>
      <c r="Y1982" t="s">
        <v>49</v>
      </c>
      <c r="Z1982" t="s">
        <v>39</v>
      </c>
      <c r="AA1982">
        <v>20200000</v>
      </c>
      <c r="AD1982" t="s">
        <v>220</v>
      </c>
    </row>
    <row r="1983" spans="1:30">
      <c r="A1983">
        <f t="shared" si="90"/>
        <v>20200000</v>
      </c>
      <c r="B1983" t="str">
        <f t="shared" si="91"/>
        <v>Lewisham93721Persons&lt;75 yrs</v>
      </c>
      <c r="C1983" t="str">
        <f t="shared" si="92"/>
        <v>LewishamUnder 75 mortality rate from causes considered preventable2020 - 22Persons&lt;75 yrs</v>
      </c>
      <c r="D1983">
        <v>93721</v>
      </c>
      <c r="E1983" t="s">
        <v>246</v>
      </c>
      <c r="F1983" t="s">
        <v>30</v>
      </c>
      <c r="G1983" t="s">
        <v>31</v>
      </c>
      <c r="H1983" t="s">
        <v>84</v>
      </c>
      <c r="I1983" t="s">
        <v>85</v>
      </c>
      <c r="J1983" t="s">
        <v>34</v>
      </c>
      <c r="K1983" t="s">
        <v>35</v>
      </c>
      <c r="L1983" t="s">
        <v>247</v>
      </c>
      <c r="O1983" t="s">
        <v>239</v>
      </c>
      <c r="P1983">
        <v>186.69164670000001</v>
      </c>
      <c r="Q1983">
        <v>174.98108049999999</v>
      </c>
      <c r="R1983">
        <v>198.9491007</v>
      </c>
      <c r="S1983">
        <v>168.47774229999999</v>
      </c>
      <c r="T1983">
        <v>206.1672801</v>
      </c>
      <c r="U1983">
        <v>1052</v>
      </c>
      <c r="V1983">
        <v>864598</v>
      </c>
      <c r="X1983" t="s">
        <v>136</v>
      </c>
      <c r="Y1983" t="s">
        <v>49</v>
      </c>
      <c r="Z1983" t="s">
        <v>39</v>
      </c>
      <c r="AA1983">
        <v>20200000</v>
      </c>
      <c r="AD1983" t="s">
        <v>220</v>
      </c>
    </row>
    <row r="1984" spans="1:30">
      <c r="A1984">
        <f t="shared" si="90"/>
        <v>20200000</v>
      </c>
      <c r="B1984" t="str">
        <f t="shared" si="91"/>
        <v>Southwark93721Persons&lt;75 yrs</v>
      </c>
      <c r="C1984" t="str">
        <f t="shared" si="92"/>
        <v>SouthwarkUnder 75 mortality rate from causes considered preventable2020 - 22Persons&lt;75 yrs</v>
      </c>
      <c r="D1984">
        <v>93721</v>
      </c>
      <c r="E1984" t="s">
        <v>246</v>
      </c>
      <c r="F1984" t="s">
        <v>30</v>
      </c>
      <c r="G1984" t="s">
        <v>31</v>
      </c>
      <c r="H1984" t="s">
        <v>95</v>
      </c>
      <c r="I1984" t="s">
        <v>96</v>
      </c>
      <c r="J1984" t="s">
        <v>34</v>
      </c>
      <c r="K1984" t="s">
        <v>35</v>
      </c>
      <c r="L1984" t="s">
        <v>247</v>
      </c>
      <c r="O1984" t="s">
        <v>239</v>
      </c>
      <c r="P1984">
        <v>185.3659969</v>
      </c>
      <c r="Q1984">
        <v>173.3334241</v>
      </c>
      <c r="R1984">
        <v>197.9773797</v>
      </c>
      <c r="S1984">
        <v>166.65878050000001</v>
      </c>
      <c r="T1984">
        <v>205.4084604</v>
      </c>
      <c r="U1984">
        <v>993</v>
      </c>
      <c r="V1984">
        <v>898246</v>
      </c>
      <c r="X1984" t="s">
        <v>136</v>
      </c>
      <c r="Y1984" t="s">
        <v>49</v>
      </c>
      <c r="Z1984" t="s">
        <v>39</v>
      </c>
      <c r="AA1984">
        <v>20200000</v>
      </c>
      <c r="AD1984" t="s">
        <v>220</v>
      </c>
    </row>
    <row r="1985" spans="1:30">
      <c r="A1985">
        <f t="shared" ref="A1985:A2048" si="93">AA1985</f>
        <v>20200000</v>
      </c>
      <c r="B1985" t="str">
        <f t="shared" si="91"/>
        <v>Camden93721Persons&lt;75 yrs</v>
      </c>
      <c r="C1985" t="str">
        <f t="shared" si="92"/>
        <v>CamdenUnder 75 mortality rate from causes considered preventable2020 - 22Persons&lt;75 yrs</v>
      </c>
      <c r="D1985">
        <v>93721</v>
      </c>
      <c r="E1985" t="s">
        <v>246</v>
      </c>
      <c r="F1985" t="s">
        <v>30</v>
      </c>
      <c r="G1985" t="s">
        <v>31</v>
      </c>
      <c r="H1985" t="s">
        <v>72</v>
      </c>
      <c r="I1985" t="s">
        <v>73</v>
      </c>
      <c r="J1985" t="s">
        <v>34</v>
      </c>
      <c r="K1985" t="s">
        <v>35</v>
      </c>
      <c r="L1985" t="s">
        <v>247</v>
      </c>
      <c r="O1985" t="s">
        <v>239</v>
      </c>
      <c r="P1985">
        <v>182.39967630000001</v>
      </c>
      <c r="Q1985">
        <v>169.49164870000001</v>
      </c>
      <c r="R1985">
        <v>196.0132218</v>
      </c>
      <c r="S1985">
        <v>162.36888630000001</v>
      </c>
      <c r="T1985">
        <v>204.05727959999999</v>
      </c>
      <c r="U1985">
        <v>774.5</v>
      </c>
      <c r="V1985">
        <v>609498</v>
      </c>
      <c r="X1985" t="s">
        <v>136</v>
      </c>
      <c r="Y1985" t="s">
        <v>42</v>
      </c>
      <c r="Z1985" t="s">
        <v>39</v>
      </c>
      <c r="AA1985">
        <v>20200000</v>
      </c>
      <c r="AD1985" t="s">
        <v>220</v>
      </c>
    </row>
    <row r="1986" spans="1:30">
      <c r="A1986">
        <f t="shared" si="93"/>
        <v>20200000</v>
      </c>
      <c r="B1986" t="str">
        <f t="shared" ref="B1986:B2049" si="94">CONCATENATE(I1986,D1986,K1986,L1986)</f>
        <v>Haringey93721Persons&lt;75 yrs</v>
      </c>
      <c r="C1986" t="str">
        <f t="shared" ref="C1986:C2049" si="95">CONCATENATE(I1986,E1986,O1986,K1986,M1986,L1986)</f>
        <v>HaringeyUnder 75 mortality rate from causes considered preventable2020 - 22Persons&lt;75 yrs</v>
      </c>
      <c r="D1986">
        <v>93721</v>
      </c>
      <c r="E1986" t="s">
        <v>246</v>
      </c>
      <c r="F1986" t="s">
        <v>30</v>
      </c>
      <c r="G1986" t="s">
        <v>31</v>
      </c>
      <c r="H1986" t="s">
        <v>116</v>
      </c>
      <c r="I1986" t="s">
        <v>117</v>
      </c>
      <c r="J1986" t="s">
        <v>34</v>
      </c>
      <c r="K1986" t="s">
        <v>35</v>
      </c>
      <c r="L1986" t="s">
        <v>247</v>
      </c>
      <c r="O1986" t="s">
        <v>239</v>
      </c>
      <c r="P1986">
        <v>181.8925831</v>
      </c>
      <c r="Q1986">
        <v>170.23552989999999</v>
      </c>
      <c r="R1986">
        <v>194.1143352</v>
      </c>
      <c r="S1986">
        <v>163.77095080000001</v>
      </c>
      <c r="T1986">
        <v>201.31687930000001</v>
      </c>
      <c r="U1986">
        <v>979.5</v>
      </c>
      <c r="V1986">
        <v>760004</v>
      </c>
      <c r="X1986" t="s">
        <v>136</v>
      </c>
      <c r="Y1986" t="s">
        <v>42</v>
      </c>
      <c r="Z1986" t="s">
        <v>39</v>
      </c>
      <c r="AA1986">
        <v>20200000</v>
      </c>
      <c r="AD1986" t="s">
        <v>220</v>
      </c>
    </row>
    <row r="1987" spans="1:30">
      <c r="A1987">
        <f t="shared" si="93"/>
        <v>20200000</v>
      </c>
      <c r="B1987" t="str">
        <f t="shared" si="94"/>
        <v>Brent93721Persons&lt;75 yrs</v>
      </c>
      <c r="C1987" t="str">
        <f t="shared" si="95"/>
        <v>BrentUnder 75 mortality rate from causes considered preventable2020 - 22Persons&lt;75 yrs</v>
      </c>
      <c r="D1987">
        <v>93721</v>
      </c>
      <c r="E1987" t="s">
        <v>246</v>
      </c>
      <c r="F1987" t="s">
        <v>30</v>
      </c>
      <c r="G1987" t="s">
        <v>31</v>
      </c>
      <c r="H1987" t="s">
        <v>68</v>
      </c>
      <c r="I1987" t="s">
        <v>69</v>
      </c>
      <c r="J1987" t="s">
        <v>34</v>
      </c>
      <c r="K1987" t="s">
        <v>35</v>
      </c>
      <c r="L1987" t="s">
        <v>247</v>
      </c>
      <c r="O1987" t="s">
        <v>239</v>
      </c>
      <c r="P1987">
        <v>180.8635065</v>
      </c>
      <c r="Q1987">
        <v>170.81629229999999</v>
      </c>
      <c r="R1987">
        <v>191.33542159999999</v>
      </c>
      <c r="S1987">
        <v>165.21680079999999</v>
      </c>
      <c r="T1987">
        <v>197.49034420000001</v>
      </c>
      <c r="U1987">
        <v>1278</v>
      </c>
      <c r="V1987">
        <v>971115</v>
      </c>
      <c r="X1987" t="s">
        <v>136</v>
      </c>
      <c r="Y1987" t="s">
        <v>42</v>
      </c>
      <c r="Z1987" t="s">
        <v>39</v>
      </c>
      <c r="AA1987">
        <v>20200000</v>
      </c>
      <c r="AD1987" t="s">
        <v>220</v>
      </c>
    </row>
    <row r="1988" spans="1:30">
      <c r="A1988">
        <f t="shared" si="93"/>
        <v>20200000</v>
      </c>
      <c r="B1988" t="str">
        <f t="shared" si="94"/>
        <v>Waltham Forest93721Persons&lt;75 yrs</v>
      </c>
      <c r="C1988" t="str">
        <f t="shared" si="95"/>
        <v>Waltham ForestUnder 75 mortality rate from causes considered preventable2020 - 22Persons&lt;75 yrs</v>
      </c>
      <c r="D1988">
        <v>93721</v>
      </c>
      <c r="E1988" t="s">
        <v>246</v>
      </c>
      <c r="F1988" t="s">
        <v>30</v>
      </c>
      <c r="G1988" t="s">
        <v>31</v>
      </c>
      <c r="H1988" t="s">
        <v>114</v>
      </c>
      <c r="I1988" t="s">
        <v>115</v>
      </c>
      <c r="J1988" t="s">
        <v>34</v>
      </c>
      <c r="K1988" t="s">
        <v>35</v>
      </c>
      <c r="L1988" t="s">
        <v>247</v>
      </c>
      <c r="O1988" t="s">
        <v>239</v>
      </c>
      <c r="P1988">
        <v>175.08344249999999</v>
      </c>
      <c r="Q1988">
        <v>163.61228629999999</v>
      </c>
      <c r="R1988">
        <v>187.12278000000001</v>
      </c>
      <c r="S1988">
        <v>157.2563499</v>
      </c>
      <c r="T1988">
        <v>194.22113390000001</v>
      </c>
      <c r="U1988">
        <v>938</v>
      </c>
      <c r="V1988">
        <v>795707</v>
      </c>
      <c r="X1988" t="s">
        <v>136</v>
      </c>
      <c r="Y1988" t="s">
        <v>42</v>
      </c>
      <c r="Z1988" t="s">
        <v>39</v>
      </c>
      <c r="AA1988">
        <v>20200000</v>
      </c>
      <c r="AD1988" t="s">
        <v>220</v>
      </c>
    </row>
    <row r="1989" spans="1:30">
      <c r="A1989">
        <f t="shared" si="93"/>
        <v>20200000</v>
      </c>
      <c r="B1989" t="str">
        <f t="shared" si="94"/>
        <v>Hounslow93721Persons&lt;75 yrs</v>
      </c>
      <c r="C1989" t="str">
        <f t="shared" si="95"/>
        <v>HounslowUnder 75 mortality rate from causes considered preventable2020 - 22Persons&lt;75 yrs</v>
      </c>
      <c r="D1989">
        <v>93721</v>
      </c>
      <c r="E1989" t="s">
        <v>246</v>
      </c>
      <c r="F1989" t="s">
        <v>30</v>
      </c>
      <c r="G1989" t="s">
        <v>31</v>
      </c>
      <c r="H1989" t="s">
        <v>59</v>
      </c>
      <c r="I1989" t="s">
        <v>60</v>
      </c>
      <c r="J1989" t="s">
        <v>34</v>
      </c>
      <c r="K1989" t="s">
        <v>35</v>
      </c>
      <c r="L1989" t="s">
        <v>247</v>
      </c>
      <c r="O1989" t="s">
        <v>239</v>
      </c>
      <c r="P1989">
        <v>174.9654338</v>
      </c>
      <c r="Q1989">
        <v>164.3898504</v>
      </c>
      <c r="R1989">
        <v>186.03085859999999</v>
      </c>
      <c r="S1989">
        <v>158.5150112</v>
      </c>
      <c r="T1989">
        <v>192.54600300000001</v>
      </c>
      <c r="U1989">
        <v>1069</v>
      </c>
      <c r="V1989">
        <v>824213</v>
      </c>
      <c r="X1989" t="s">
        <v>136</v>
      </c>
      <c r="Y1989" t="s">
        <v>42</v>
      </c>
      <c r="Z1989" t="s">
        <v>39</v>
      </c>
      <c r="AA1989">
        <v>20200000</v>
      </c>
      <c r="AD1989" t="s">
        <v>220</v>
      </c>
    </row>
    <row r="1990" spans="1:30">
      <c r="A1990">
        <f t="shared" si="93"/>
        <v>20200000</v>
      </c>
      <c r="B1990" t="str">
        <f t="shared" si="94"/>
        <v>Croydon93721Persons&lt;75 yrs</v>
      </c>
      <c r="C1990" t="str">
        <f t="shared" si="95"/>
        <v>CroydonUnder 75 mortality rate from causes considered preventable2020 - 22Persons&lt;75 yrs</v>
      </c>
      <c r="D1990">
        <v>93721</v>
      </c>
      <c r="E1990" t="s">
        <v>246</v>
      </c>
      <c r="F1990" t="s">
        <v>30</v>
      </c>
      <c r="G1990" t="s">
        <v>31</v>
      </c>
      <c r="H1990" t="s">
        <v>110</v>
      </c>
      <c r="I1990" t="s">
        <v>111</v>
      </c>
      <c r="J1990" t="s">
        <v>34</v>
      </c>
      <c r="K1990" t="s">
        <v>35</v>
      </c>
      <c r="L1990" t="s">
        <v>247</v>
      </c>
      <c r="O1990" t="s">
        <v>239</v>
      </c>
      <c r="P1990">
        <v>172.7578187</v>
      </c>
      <c r="Q1990">
        <v>164.09819619999999</v>
      </c>
      <c r="R1990">
        <v>181.7506569</v>
      </c>
      <c r="S1990">
        <v>159.25730730000001</v>
      </c>
      <c r="T1990">
        <v>187.02753430000001</v>
      </c>
      <c r="U1990">
        <v>1536</v>
      </c>
      <c r="V1990">
        <v>1101448</v>
      </c>
      <c r="X1990" t="s">
        <v>136</v>
      </c>
      <c r="Y1990" t="s">
        <v>42</v>
      </c>
      <c r="Z1990" t="s">
        <v>39</v>
      </c>
      <c r="AA1990">
        <v>20200000</v>
      </c>
      <c r="AD1990" t="s">
        <v>220</v>
      </c>
    </row>
    <row r="1991" spans="1:30">
      <c r="A1991">
        <f t="shared" si="93"/>
        <v>20200000</v>
      </c>
      <c r="B1991" t="str">
        <f t="shared" si="94"/>
        <v>Ealing93721Persons&lt;75 yrs</v>
      </c>
      <c r="C1991" t="str">
        <f t="shared" si="95"/>
        <v>EalingUnder 75 mortality rate from causes considered preventable2020 - 22Persons&lt;75 yrs</v>
      </c>
      <c r="D1991">
        <v>93721</v>
      </c>
      <c r="E1991" t="s">
        <v>246</v>
      </c>
      <c r="F1991" t="s">
        <v>30</v>
      </c>
      <c r="G1991" t="s">
        <v>31</v>
      </c>
      <c r="H1991" t="s">
        <v>62</v>
      </c>
      <c r="I1991" t="s">
        <v>63</v>
      </c>
      <c r="J1991" t="s">
        <v>34</v>
      </c>
      <c r="K1991" t="s">
        <v>35</v>
      </c>
      <c r="L1991" t="s">
        <v>247</v>
      </c>
      <c r="O1991" t="s">
        <v>239</v>
      </c>
      <c r="P1991">
        <v>168.95287239999999</v>
      </c>
      <c r="Q1991">
        <v>159.84882189999999</v>
      </c>
      <c r="R1991">
        <v>178.4311903</v>
      </c>
      <c r="S1991">
        <v>154.7702396</v>
      </c>
      <c r="T1991">
        <v>183.99931559999999</v>
      </c>
      <c r="U1991">
        <v>1349.5</v>
      </c>
      <c r="V1991">
        <v>1045275</v>
      </c>
      <c r="X1991" t="s">
        <v>136</v>
      </c>
      <c r="Y1991" t="s">
        <v>42</v>
      </c>
      <c r="Z1991" t="s">
        <v>39</v>
      </c>
      <c r="AA1991">
        <v>20200000</v>
      </c>
      <c r="AD1991" t="s">
        <v>220</v>
      </c>
    </row>
    <row r="1992" spans="1:30">
      <c r="A1992">
        <f t="shared" si="93"/>
        <v>20200000</v>
      </c>
      <c r="B1992" t="str">
        <f t="shared" si="94"/>
        <v>Havering93721Persons&lt;75 yrs</v>
      </c>
      <c r="C1992" t="str">
        <f t="shared" si="95"/>
        <v>HaveringUnder 75 mortality rate from causes considered preventable2020 - 22Persons&lt;75 yrs</v>
      </c>
      <c r="D1992">
        <v>93721</v>
      </c>
      <c r="E1992" t="s">
        <v>246</v>
      </c>
      <c r="F1992" t="s">
        <v>30</v>
      </c>
      <c r="G1992" t="s">
        <v>31</v>
      </c>
      <c r="H1992" t="s">
        <v>118</v>
      </c>
      <c r="I1992" t="s">
        <v>119</v>
      </c>
      <c r="J1992" t="s">
        <v>34</v>
      </c>
      <c r="K1992" t="s">
        <v>35</v>
      </c>
      <c r="L1992" t="s">
        <v>247</v>
      </c>
      <c r="O1992" t="s">
        <v>239</v>
      </c>
      <c r="P1992">
        <v>168.94590890000001</v>
      </c>
      <c r="Q1992">
        <v>159.12024009999999</v>
      </c>
      <c r="R1992">
        <v>179.21829930000001</v>
      </c>
      <c r="S1992">
        <v>153.6582464</v>
      </c>
      <c r="T1992">
        <v>185.26429440000001</v>
      </c>
      <c r="U1992">
        <v>1108.5</v>
      </c>
      <c r="V1992">
        <v>720883</v>
      </c>
      <c r="X1992" t="s">
        <v>136</v>
      </c>
      <c r="Y1992" t="s">
        <v>42</v>
      </c>
      <c r="Z1992" t="s">
        <v>39</v>
      </c>
      <c r="AA1992">
        <v>20200000</v>
      </c>
      <c r="AD1992" t="s">
        <v>220</v>
      </c>
    </row>
    <row r="1993" spans="1:30">
      <c r="A1993">
        <f t="shared" si="93"/>
        <v>20200000</v>
      </c>
      <c r="B1993" t="str">
        <f t="shared" si="94"/>
        <v>Redbridge93721Persons&lt;75 yrs</v>
      </c>
      <c r="C1993" t="str">
        <f t="shared" si="95"/>
        <v>RedbridgeUnder 75 mortality rate from causes considered preventable2020 - 22Persons&lt;75 yrs</v>
      </c>
      <c r="D1993">
        <v>93721</v>
      </c>
      <c r="E1993" t="s">
        <v>246</v>
      </c>
      <c r="F1993" t="s">
        <v>30</v>
      </c>
      <c r="G1993" t="s">
        <v>31</v>
      </c>
      <c r="H1993" t="s">
        <v>112</v>
      </c>
      <c r="I1993" t="s">
        <v>113</v>
      </c>
      <c r="J1993" t="s">
        <v>34</v>
      </c>
      <c r="K1993" t="s">
        <v>35</v>
      </c>
      <c r="L1993" t="s">
        <v>247</v>
      </c>
      <c r="O1993" t="s">
        <v>239</v>
      </c>
      <c r="P1993">
        <v>166.89292499999999</v>
      </c>
      <c r="Q1993">
        <v>156.8384714</v>
      </c>
      <c r="R1993">
        <v>177.41397799999999</v>
      </c>
      <c r="S1993">
        <v>151.25352419999999</v>
      </c>
      <c r="T1993">
        <v>183.6088426</v>
      </c>
      <c r="U1993">
        <v>1065</v>
      </c>
      <c r="V1993">
        <v>880744</v>
      </c>
      <c r="X1993" t="s">
        <v>136</v>
      </c>
      <c r="Y1993" t="s">
        <v>42</v>
      </c>
      <c r="Z1993" t="s">
        <v>39</v>
      </c>
      <c r="AA1993">
        <v>20200000</v>
      </c>
      <c r="AD1993" t="s">
        <v>220</v>
      </c>
    </row>
    <row r="1994" spans="1:30">
      <c r="A1994">
        <f t="shared" si="93"/>
        <v>20200000</v>
      </c>
      <c r="B1994" t="str">
        <f t="shared" si="94"/>
        <v>Hillingdon93721Persons&lt;75 yrs</v>
      </c>
      <c r="C1994" t="str">
        <f t="shared" si="95"/>
        <v>HillingdonUnder 75 mortality rate from causes considered preventable2020 - 22Persons&lt;75 yrs</v>
      </c>
      <c r="D1994">
        <v>93721</v>
      </c>
      <c r="E1994" t="s">
        <v>246</v>
      </c>
      <c r="F1994" t="s">
        <v>30</v>
      </c>
      <c r="G1994" t="s">
        <v>31</v>
      </c>
      <c r="H1994" t="s">
        <v>86</v>
      </c>
      <c r="I1994" t="s">
        <v>87</v>
      </c>
      <c r="J1994" t="s">
        <v>34</v>
      </c>
      <c r="K1994" t="s">
        <v>35</v>
      </c>
      <c r="L1994" t="s">
        <v>247</v>
      </c>
      <c r="O1994" t="s">
        <v>239</v>
      </c>
      <c r="P1994">
        <v>165.96110730000001</v>
      </c>
      <c r="Q1994">
        <v>156.16573990000001</v>
      </c>
      <c r="R1994">
        <v>176.2031628</v>
      </c>
      <c r="S1994">
        <v>150.7211901</v>
      </c>
      <c r="T1994">
        <v>182.23166029999999</v>
      </c>
      <c r="U1994">
        <v>1102</v>
      </c>
      <c r="V1994">
        <v>863987</v>
      </c>
      <c r="X1994" t="s">
        <v>136</v>
      </c>
      <c r="Y1994" t="s">
        <v>42</v>
      </c>
      <c r="Z1994" t="s">
        <v>39</v>
      </c>
      <c r="AA1994">
        <v>20200000</v>
      </c>
      <c r="AD1994" t="s">
        <v>220</v>
      </c>
    </row>
    <row r="1995" spans="1:30">
      <c r="A1995">
        <f t="shared" si="93"/>
        <v>20200000</v>
      </c>
      <c r="B1995" t="str">
        <f t="shared" si="94"/>
        <v>Enfield93721Persons&lt;75 yrs</v>
      </c>
      <c r="C1995" t="str">
        <f t="shared" si="95"/>
        <v>EnfieldUnder 75 mortality rate from causes considered preventable2020 - 22Persons&lt;75 yrs</v>
      </c>
      <c r="D1995">
        <v>93721</v>
      </c>
      <c r="E1995" t="s">
        <v>246</v>
      </c>
      <c r="F1995" t="s">
        <v>30</v>
      </c>
      <c r="G1995" t="s">
        <v>31</v>
      </c>
      <c r="H1995" t="s">
        <v>120</v>
      </c>
      <c r="I1995" t="s">
        <v>121</v>
      </c>
      <c r="J1995" t="s">
        <v>34</v>
      </c>
      <c r="K1995" t="s">
        <v>35</v>
      </c>
      <c r="L1995" t="s">
        <v>247</v>
      </c>
      <c r="O1995" t="s">
        <v>239</v>
      </c>
      <c r="P1995">
        <v>162.27206939999999</v>
      </c>
      <c r="Q1995">
        <v>153.0885633</v>
      </c>
      <c r="R1995">
        <v>171.85622459999999</v>
      </c>
      <c r="S1995">
        <v>147.97600449999999</v>
      </c>
      <c r="T1995">
        <v>177.49267169999999</v>
      </c>
      <c r="U1995">
        <v>1201.5</v>
      </c>
      <c r="V1995">
        <v>926197</v>
      </c>
      <c r="X1995" t="s">
        <v>136</v>
      </c>
      <c r="Y1995" t="s">
        <v>42</v>
      </c>
      <c r="Z1995" t="s">
        <v>39</v>
      </c>
      <c r="AA1995">
        <v>20200000</v>
      </c>
      <c r="AD1995" t="s">
        <v>220</v>
      </c>
    </row>
    <row r="1996" spans="1:30">
      <c r="A1996">
        <f t="shared" si="93"/>
        <v>20200000</v>
      </c>
      <c r="B1996" t="str">
        <f t="shared" si="94"/>
        <v>Westminster93721Persons&lt;75 yrs</v>
      </c>
      <c r="C1996" t="str">
        <f t="shared" si="95"/>
        <v>WestminsterUnder 75 mortality rate from causes considered preventable2020 - 22Persons&lt;75 yrs</v>
      </c>
      <c r="D1996">
        <v>93721</v>
      </c>
      <c r="E1996" t="s">
        <v>246</v>
      </c>
      <c r="F1996" t="s">
        <v>30</v>
      </c>
      <c r="G1996" t="s">
        <v>31</v>
      </c>
      <c r="H1996" t="s">
        <v>99</v>
      </c>
      <c r="I1996" t="s">
        <v>100</v>
      </c>
      <c r="J1996" t="s">
        <v>34</v>
      </c>
      <c r="K1996" t="s">
        <v>35</v>
      </c>
      <c r="L1996" t="s">
        <v>247</v>
      </c>
      <c r="O1996" t="s">
        <v>239</v>
      </c>
      <c r="P1996">
        <v>157.9498653</v>
      </c>
      <c r="Q1996">
        <v>146.07263979999999</v>
      </c>
      <c r="R1996">
        <v>170.51582920000001</v>
      </c>
      <c r="S1996">
        <v>139.53613350000001</v>
      </c>
      <c r="T1996">
        <v>177.95135719999999</v>
      </c>
      <c r="U1996">
        <v>690.5</v>
      </c>
      <c r="V1996">
        <v>588545</v>
      </c>
      <c r="X1996" t="s">
        <v>136</v>
      </c>
      <c r="Y1996" t="s">
        <v>38</v>
      </c>
      <c r="Z1996" t="s">
        <v>39</v>
      </c>
      <c r="AA1996">
        <v>20200000</v>
      </c>
      <c r="AD1996" t="s">
        <v>220</v>
      </c>
    </row>
    <row r="1997" spans="1:30">
      <c r="A1997">
        <f t="shared" si="93"/>
        <v>20200000</v>
      </c>
      <c r="B1997" t="str">
        <f t="shared" si="94"/>
        <v>Wandsworth93721Persons&lt;75 yrs</v>
      </c>
      <c r="C1997" t="str">
        <f t="shared" si="95"/>
        <v>WandsworthUnder 75 mortality rate from causes considered preventable2020 - 22Persons&lt;75 yrs</v>
      </c>
      <c r="D1997">
        <v>93721</v>
      </c>
      <c r="E1997" t="s">
        <v>246</v>
      </c>
      <c r="F1997" t="s">
        <v>30</v>
      </c>
      <c r="G1997" t="s">
        <v>31</v>
      </c>
      <c r="H1997" t="s">
        <v>76</v>
      </c>
      <c r="I1997" t="s">
        <v>77</v>
      </c>
      <c r="J1997" t="s">
        <v>34</v>
      </c>
      <c r="K1997" t="s">
        <v>35</v>
      </c>
      <c r="L1997" t="s">
        <v>247</v>
      </c>
      <c r="O1997" t="s">
        <v>239</v>
      </c>
      <c r="P1997">
        <v>152.08421490000001</v>
      </c>
      <c r="Q1997">
        <v>141.77939319999999</v>
      </c>
      <c r="R1997">
        <v>162.91816320000001</v>
      </c>
      <c r="S1997">
        <v>136.07800570000001</v>
      </c>
      <c r="T1997">
        <v>169.31078450000001</v>
      </c>
      <c r="U1997">
        <v>874.5</v>
      </c>
      <c r="V1997">
        <v>948332</v>
      </c>
      <c r="X1997" t="s">
        <v>136</v>
      </c>
      <c r="Y1997" t="s">
        <v>38</v>
      </c>
      <c r="Z1997" t="s">
        <v>39</v>
      </c>
      <c r="AA1997">
        <v>20200000</v>
      </c>
      <c r="AD1997" t="s">
        <v>220</v>
      </c>
    </row>
    <row r="1998" spans="1:30">
      <c r="A1998">
        <f t="shared" si="93"/>
        <v>20200000</v>
      </c>
      <c r="B1998" t="str">
        <f t="shared" si="94"/>
        <v>Sutton93721Persons&lt;75 yrs</v>
      </c>
      <c r="C1998" t="str">
        <f t="shared" si="95"/>
        <v>SuttonUnder 75 mortality rate from causes considered preventable2020 - 22Persons&lt;75 yrs</v>
      </c>
      <c r="D1998">
        <v>93721</v>
      </c>
      <c r="E1998" t="s">
        <v>246</v>
      </c>
      <c r="F1998" t="s">
        <v>30</v>
      </c>
      <c r="G1998" t="s">
        <v>31</v>
      </c>
      <c r="H1998" t="s">
        <v>89</v>
      </c>
      <c r="I1998" t="s">
        <v>90</v>
      </c>
      <c r="J1998" t="s">
        <v>34</v>
      </c>
      <c r="K1998" t="s">
        <v>35</v>
      </c>
      <c r="L1998" t="s">
        <v>247</v>
      </c>
      <c r="O1998" t="s">
        <v>239</v>
      </c>
      <c r="P1998">
        <v>151.10784760000001</v>
      </c>
      <c r="Q1998">
        <v>140.34936189999999</v>
      </c>
      <c r="R1998">
        <v>162.4664492</v>
      </c>
      <c r="S1998">
        <v>134.4180728</v>
      </c>
      <c r="T1998">
        <v>169.18128849999999</v>
      </c>
      <c r="U1998">
        <v>744.5</v>
      </c>
      <c r="V1998">
        <v>584167</v>
      </c>
      <c r="X1998" t="s">
        <v>136</v>
      </c>
      <c r="Y1998" t="s">
        <v>38</v>
      </c>
      <c r="Z1998" t="s">
        <v>39</v>
      </c>
      <c r="AA1998">
        <v>20200000</v>
      </c>
      <c r="AD1998" t="s">
        <v>220</v>
      </c>
    </row>
    <row r="1999" spans="1:30">
      <c r="A1999">
        <f t="shared" si="93"/>
        <v>20200000</v>
      </c>
      <c r="B1999" t="str">
        <f t="shared" si="94"/>
        <v>Bexley93721Persons&lt;75 yrs</v>
      </c>
      <c r="C1999" t="str">
        <f t="shared" si="95"/>
        <v>BexleyUnder 75 mortality rate from causes considered preventable2020 - 22Persons&lt;75 yrs</v>
      </c>
      <c r="D1999">
        <v>93721</v>
      </c>
      <c r="E1999" t="s">
        <v>246</v>
      </c>
      <c r="F1999" t="s">
        <v>30</v>
      </c>
      <c r="G1999" t="s">
        <v>31</v>
      </c>
      <c r="H1999" t="s">
        <v>97</v>
      </c>
      <c r="I1999" t="s">
        <v>98</v>
      </c>
      <c r="J1999" t="s">
        <v>34</v>
      </c>
      <c r="K1999" t="s">
        <v>35</v>
      </c>
      <c r="L1999" t="s">
        <v>247</v>
      </c>
      <c r="O1999" t="s">
        <v>239</v>
      </c>
      <c r="P1999">
        <v>148.27297429999999</v>
      </c>
      <c r="Q1999">
        <v>138.6415193</v>
      </c>
      <c r="R1999">
        <v>158.39467669999999</v>
      </c>
      <c r="S1999">
        <v>133.31077920000001</v>
      </c>
      <c r="T1999">
        <v>164.36589470000001</v>
      </c>
      <c r="U1999">
        <v>889.5</v>
      </c>
      <c r="V1999">
        <v>681101</v>
      </c>
      <c r="X1999" t="s">
        <v>136</v>
      </c>
      <c r="Y1999" t="s">
        <v>38</v>
      </c>
      <c r="Z1999" t="s">
        <v>39</v>
      </c>
      <c r="AA1999">
        <v>20200000</v>
      </c>
      <c r="AD1999" t="s">
        <v>220</v>
      </c>
    </row>
    <row r="2000" spans="1:30">
      <c r="A2000">
        <f t="shared" si="93"/>
        <v>20200000</v>
      </c>
      <c r="B2000" t="str">
        <f t="shared" si="94"/>
        <v>Merton93721Persons&lt;75 yrs</v>
      </c>
      <c r="C2000" t="str">
        <f t="shared" si="95"/>
        <v>MertonUnder 75 mortality rate from causes considered preventable2020 - 22Persons&lt;75 yrs</v>
      </c>
      <c r="D2000">
        <v>93721</v>
      </c>
      <c r="E2000" t="s">
        <v>246</v>
      </c>
      <c r="F2000" t="s">
        <v>30</v>
      </c>
      <c r="G2000" t="s">
        <v>31</v>
      </c>
      <c r="H2000" t="s">
        <v>108</v>
      </c>
      <c r="I2000" t="s">
        <v>109</v>
      </c>
      <c r="J2000" t="s">
        <v>34</v>
      </c>
      <c r="K2000" t="s">
        <v>35</v>
      </c>
      <c r="L2000" t="s">
        <v>247</v>
      </c>
      <c r="O2000" t="s">
        <v>239</v>
      </c>
      <c r="P2000">
        <v>145.58490259999999</v>
      </c>
      <c r="Q2000">
        <v>134.61283330000001</v>
      </c>
      <c r="R2000">
        <v>157.1990016</v>
      </c>
      <c r="S2000">
        <v>128.5770144</v>
      </c>
      <c r="T2000">
        <v>164.0728192</v>
      </c>
      <c r="U2000">
        <v>678.5</v>
      </c>
      <c r="V2000">
        <v>610295</v>
      </c>
      <c r="X2000" t="s">
        <v>136</v>
      </c>
      <c r="Y2000" t="s">
        <v>38</v>
      </c>
      <c r="Z2000" t="s">
        <v>39</v>
      </c>
      <c r="AA2000">
        <v>20200000</v>
      </c>
      <c r="AD2000" t="s">
        <v>220</v>
      </c>
    </row>
    <row r="2001" spans="1:30">
      <c r="A2001">
        <f t="shared" si="93"/>
        <v>20200000</v>
      </c>
      <c r="B2001" t="str">
        <f t="shared" si="94"/>
        <v>Harrow93721Persons&lt;75 yrs</v>
      </c>
      <c r="C2001" t="str">
        <f t="shared" si="95"/>
        <v>HarrowUnder 75 mortality rate from causes considered preventable2020 - 22Persons&lt;75 yrs</v>
      </c>
      <c r="D2001">
        <v>93721</v>
      </c>
      <c r="E2001" t="s">
        <v>246</v>
      </c>
      <c r="F2001" t="s">
        <v>30</v>
      </c>
      <c r="G2001" t="s">
        <v>31</v>
      </c>
      <c r="H2001" t="s">
        <v>64</v>
      </c>
      <c r="I2001" t="s">
        <v>65</v>
      </c>
      <c r="J2001" t="s">
        <v>34</v>
      </c>
      <c r="K2001" t="s">
        <v>35</v>
      </c>
      <c r="L2001" t="s">
        <v>247</v>
      </c>
      <c r="O2001" t="s">
        <v>239</v>
      </c>
      <c r="P2001">
        <v>139.70532829999999</v>
      </c>
      <c r="Q2001">
        <v>130.41666620000001</v>
      </c>
      <c r="R2001">
        <v>149.47737369999999</v>
      </c>
      <c r="S2001">
        <v>125.2803449</v>
      </c>
      <c r="T2001">
        <v>155.24511799999999</v>
      </c>
      <c r="U2001">
        <v>852</v>
      </c>
      <c r="V2001">
        <v>727682</v>
      </c>
      <c r="X2001" t="s">
        <v>136</v>
      </c>
      <c r="Y2001" t="s">
        <v>38</v>
      </c>
      <c r="Z2001" t="s">
        <v>39</v>
      </c>
      <c r="AA2001">
        <v>20200000</v>
      </c>
      <c r="AD2001" t="s">
        <v>220</v>
      </c>
    </row>
    <row r="2002" spans="1:30">
      <c r="A2002">
        <f t="shared" si="93"/>
        <v>20200000</v>
      </c>
      <c r="B2002" t="str">
        <f t="shared" si="94"/>
        <v>Barnet93721Persons&lt;75 yrs</v>
      </c>
      <c r="C2002" t="str">
        <f t="shared" si="95"/>
        <v>BarnetUnder 75 mortality rate from causes considered preventable2020 - 22Persons&lt;75 yrs</v>
      </c>
      <c r="D2002">
        <v>93721</v>
      </c>
      <c r="E2002" t="s">
        <v>246</v>
      </c>
      <c r="F2002" t="s">
        <v>30</v>
      </c>
      <c r="G2002" t="s">
        <v>31</v>
      </c>
      <c r="H2002" t="s">
        <v>93</v>
      </c>
      <c r="I2002" t="s">
        <v>94</v>
      </c>
      <c r="J2002" t="s">
        <v>34</v>
      </c>
      <c r="K2002" t="s">
        <v>35</v>
      </c>
      <c r="L2002" t="s">
        <v>247</v>
      </c>
      <c r="O2002" t="s">
        <v>239</v>
      </c>
      <c r="P2002">
        <v>132.99438129999999</v>
      </c>
      <c r="Q2002">
        <v>125.3859994</v>
      </c>
      <c r="R2002">
        <v>140.94020140000001</v>
      </c>
      <c r="S2002">
        <v>121.15279049999999</v>
      </c>
      <c r="T2002">
        <v>145.61460500000001</v>
      </c>
      <c r="U2002">
        <v>1163.5</v>
      </c>
      <c r="V2002">
        <v>1088600</v>
      </c>
      <c r="X2002" t="s">
        <v>136</v>
      </c>
      <c r="Y2002" t="s">
        <v>38</v>
      </c>
      <c r="Z2002" t="s">
        <v>39</v>
      </c>
      <c r="AA2002">
        <v>20200000</v>
      </c>
      <c r="AD2002" t="s">
        <v>220</v>
      </c>
    </row>
    <row r="2003" spans="1:30">
      <c r="A2003">
        <f t="shared" si="93"/>
        <v>20200000</v>
      </c>
      <c r="B2003" t="str">
        <f t="shared" si="94"/>
        <v>Kensington and Chelsea93721Persons&lt;75 yrs</v>
      </c>
      <c r="C2003" t="str">
        <f t="shared" si="95"/>
        <v>Kensington and ChelseaUnder 75 mortality rate from causes considered preventable2020 - 22Persons&lt;75 yrs</v>
      </c>
      <c r="D2003">
        <v>93721</v>
      </c>
      <c r="E2003" t="s">
        <v>246</v>
      </c>
      <c r="F2003" t="s">
        <v>30</v>
      </c>
      <c r="G2003" t="s">
        <v>31</v>
      </c>
      <c r="H2003" t="s">
        <v>70</v>
      </c>
      <c r="I2003" t="s">
        <v>71</v>
      </c>
      <c r="J2003" t="s">
        <v>34</v>
      </c>
      <c r="K2003" t="s">
        <v>35</v>
      </c>
      <c r="L2003" t="s">
        <v>247</v>
      </c>
      <c r="O2003" t="s">
        <v>239</v>
      </c>
      <c r="P2003">
        <v>132.99091469999999</v>
      </c>
      <c r="Q2003">
        <v>120.91485280000001</v>
      </c>
      <c r="R2003">
        <v>145.9334925</v>
      </c>
      <c r="S2003">
        <v>114.3416027</v>
      </c>
      <c r="T2003">
        <v>153.6359545</v>
      </c>
      <c r="U2003">
        <v>457.5</v>
      </c>
      <c r="V2003">
        <v>406753</v>
      </c>
      <c r="X2003" t="s">
        <v>136</v>
      </c>
      <c r="Y2003" t="s">
        <v>38</v>
      </c>
      <c r="Z2003" t="s">
        <v>39</v>
      </c>
      <c r="AA2003">
        <v>20200000</v>
      </c>
      <c r="AD2003" t="s">
        <v>220</v>
      </c>
    </row>
    <row r="2004" spans="1:30">
      <c r="A2004">
        <f t="shared" si="93"/>
        <v>20200000</v>
      </c>
      <c r="B2004" t="str">
        <f t="shared" si="94"/>
        <v>Bromley93721Persons&lt;75 yrs</v>
      </c>
      <c r="C2004" t="str">
        <f t="shared" si="95"/>
        <v>BromleyUnder 75 mortality rate from causes considered preventable2020 - 22Persons&lt;75 yrs</v>
      </c>
      <c r="D2004">
        <v>93721</v>
      </c>
      <c r="E2004" t="s">
        <v>246</v>
      </c>
      <c r="F2004" t="s">
        <v>30</v>
      </c>
      <c r="G2004" t="s">
        <v>31</v>
      </c>
      <c r="H2004" t="s">
        <v>78</v>
      </c>
      <c r="I2004" t="s">
        <v>79</v>
      </c>
      <c r="J2004" t="s">
        <v>34</v>
      </c>
      <c r="K2004" t="s">
        <v>35</v>
      </c>
      <c r="L2004" t="s">
        <v>247</v>
      </c>
      <c r="O2004" t="s">
        <v>239</v>
      </c>
      <c r="P2004">
        <v>123.1214061</v>
      </c>
      <c r="Q2004">
        <v>115.6495549</v>
      </c>
      <c r="R2004">
        <v>130.94750020000001</v>
      </c>
      <c r="S2004">
        <v>111.50250459999999</v>
      </c>
      <c r="T2004">
        <v>135.55754390000001</v>
      </c>
      <c r="U2004">
        <v>1021.5</v>
      </c>
      <c r="V2004">
        <v>904007</v>
      </c>
      <c r="X2004" t="s">
        <v>136</v>
      </c>
      <c r="Y2004" t="s">
        <v>38</v>
      </c>
      <c r="Z2004" t="s">
        <v>39</v>
      </c>
      <c r="AA2004">
        <v>20200000</v>
      </c>
      <c r="AD2004" t="s">
        <v>220</v>
      </c>
    </row>
    <row r="2005" spans="1:30">
      <c r="A2005">
        <f t="shared" si="93"/>
        <v>20200000</v>
      </c>
      <c r="B2005" t="str">
        <f t="shared" si="94"/>
        <v>Kingston93721Persons&lt;75 yrs</v>
      </c>
      <c r="C2005" t="str">
        <f t="shared" si="95"/>
        <v>KingstonUnder 75 mortality rate from causes considered preventable2020 - 22Persons&lt;75 yrs</v>
      </c>
      <c r="D2005">
        <v>93721</v>
      </c>
      <c r="E2005" t="s">
        <v>246</v>
      </c>
      <c r="F2005" t="s">
        <v>30</v>
      </c>
      <c r="G2005" t="s">
        <v>31</v>
      </c>
      <c r="H2005" t="s">
        <v>82</v>
      </c>
      <c r="I2005" t="s">
        <v>83</v>
      </c>
      <c r="J2005" t="s">
        <v>34</v>
      </c>
      <c r="K2005" t="s">
        <v>35</v>
      </c>
      <c r="L2005" t="s">
        <v>247</v>
      </c>
      <c r="O2005" t="s">
        <v>239</v>
      </c>
      <c r="P2005">
        <v>122.7221498</v>
      </c>
      <c r="Q2005">
        <v>111.8136171</v>
      </c>
      <c r="R2005">
        <v>134.39915550000001</v>
      </c>
      <c r="S2005">
        <v>105.86967989999999</v>
      </c>
      <c r="T2005">
        <v>141.344695</v>
      </c>
      <c r="U2005">
        <v>474</v>
      </c>
      <c r="V2005">
        <v>472165</v>
      </c>
      <c r="X2005" t="s">
        <v>136</v>
      </c>
      <c r="Y2005" t="s">
        <v>38</v>
      </c>
      <c r="Z2005" t="s">
        <v>39</v>
      </c>
      <c r="AA2005">
        <v>20200000</v>
      </c>
      <c r="AD2005" t="s">
        <v>220</v>
      </c>
    </row>
    <row r="2006" spans="1:30">
      <c r="A2006">
        <f t="shared" si="93"/>
        <v>20200000</v>
      </c>
      <c r="B2006" t="str">
        <f t="shared" si="94"/>
        <v>Richmond93721Persons&lt;75 yrs</v>
      </c>
      <c r="C2006" t="str">
        <f t="shared" si="95"/>
        <v>RichmondUnder 75 mortality rate from causes considered preventable2020 - 22Persons&lt;75 yrs</v>
      </c>
      <c r="D2006">
        <v>93721</v>
      </c>
      <c r="E2006" t="s">
        <v>246</v>
      </c>
      <c r="F2006" t="s">
        <v>30</v>
      </c>
      <c r="G2006" t="s">
        <v>31</v>
      </c>
      <c r="H2006" t="s">
        <v>32</v>
      </c>
      <c r="I2006" t="s">
        <v>33</v>
      </c>
      <c r="J2006" t="s">
        <v>34</v>
      </c>
      <c r="K2006" t="s">
        <v>35</v>
      </c>
      <c r="L2006" t="s">
        <v>247</v>
      </c>
      <c r="O2006" t="s">
        <v>239</v>
      </c>
      <c r="P2006">
        <v>100.80260389999999</v>
      </c>
      <c r="Q2006">
        <v>92.049015690000004</v>
      </c>
      <c r="R2006">
        <v>110.1585109</v>
      </c>
      <c r="S2006">
        <v>87.273042649999994</v>
      </c>
      <c r="T2006">
        <v>115.7196797</v>
      </c>
      <c r="U2006">
        <v>496</v>
      </c>
      <c r="V2006">
        <v>543987</v>
      </c>
      <c r="X2006" t="s">
        <v>136</v>
      </c>
      <c r="Y2006" t="s">
        <v>38</v>
      </c>
      <c r="Z2006" t="s">
        <v>39</v>
      </c>
      <c r="AA2006">
        <v>20200000</v>
      </c>
      <c r="AD2006" t="s">
        <v>220</v>
      </c>
    </row>
    <row r="2007" spans="1:30">
      <c r="A2007">
        <f t="shared" si="93"/>
        <v>20090000</v>
      </c>
      <c r="B2007" t="str">
        <f t="shared" si="94"/>
        <v>Richmond90362MaleAll ages</v>
      </c>
      <c r="C2007" t="str">
        <f t="shared" si="95"/>
        <v>RichmondHealthy life expectancy at birth2009 - 11MaleAll ages</v>
      </c>
      <c r="D2007">
        <v>90362</v>
      </c>
      <c r="E2007" t="s">
        <v>248</v>
      </c>
      <c r="F2007" t="s">
        <v>30</v>
      </c>
      <c r="G2007" t="s">
        <v>31</v>
      </c>
      <c r="H2007" t="s">
        <v>32</v>
      </c>
      <c r="I2007" t="s">
        <v>33</v>
      </c>
      <c r="J2007" t="s">
        <v>34</v>
      </c>
      <c r="K2007" t="s">
        <v>249</v>
      </c>
      <c r="L2007" t="s">
        <v>190</v>
      </c>
      <c r="O2007" t="s">
        <v>228</v>
      </c>
      <c r="P2007">
        <v>68.83</v>
      </c>
      <c r="Q2007">
        <v>66.485389999999995</v>
      </c>
      <c r="R2007">
        <v>71.168999999999997</v>
      </c>
      <c r="Y2007" t="s">
        <v>38</v>
      </c>
      <c r="Z2007" t="s">
        <v>39</v>
      </c>
      <c r="AA2007">
        <v>20090000</v>
      </c>
      <c r="AD2007" t="s">
        <v>220</v>
      </c>
    </row>
    <row r="2008" spans="1:30">
      <c r="A2008">
        <f t="shared" si="93"/>
        <v>20100000</v>
      </c>
      <c r="B2008" t="str">
        <f t="shared" si="94"/>
        <v>Richmond90362MaleAll ages</v>
      </c>
      <c r="C2008" t="str">
        <f t="shared" si="95"/>
        <v>RichmondHealthy life expectancy at birth2010 - 12MaleAll ages</v>
      </c>
      <c r="D2008">
        <v>90362</v>
      </c>
      <c r="E2008" t="s">
        <v>248</v>
      </c>
      <c r="F2008" t="s">
        <v>30</v>
      </c>
      <c r="G2008" t="s">
        <v>31</v>
      </c>
      <c r="H2008" t="s">
        <v>32</v>
      </c>
      <c r="I2008" t="s">
        <v>33</v>
      </c>
      <c r="J2008" t="s">
        <v>34</v>
      </c>
      <c r="K2008" t="s">
        <v>249</v>
      </c>
      <c r="L2008" t="s">
        <v>190</v>
      </c>
      <c r="O2008" t="s">
        <v>229</v>
      </c>
      <c r="P2008">
        <v>69.150000000000006</v>
      </c>
      <c r="Q2008">
        <v>66.569090000000003</v>
      </c>
      <c r="R2008">
        <v>71.735249999999994</v>
      </c>
      <c r="Y2008" t="s">
        <v>38</v>
      </c>
      <c r="Z2008" t="s">
        <v>39</v>
      </c>
      <c r="AA2008">
        <v>20100000</v>
      </c>
      <c r="AD2008" t="s">
        <v>220</v>
      </c>
    </row>
    <row r="2009" spans="1:30">
      <c r="A2009">
        <f t="shared" si="93"/>
        <v>20110000</v>
      </c>
      <c r="B2009" t="str">
        <f t="shared" si="94"/>
        <v>Richmond90362MaleAll ages</v>
      </c>
      <c r="C2009" t="str">
        <f t="shared" si="95"/>
        <v>RichmondHealthy life expectancy at birth2011 - 13MaleAll ages</v>
      </c>
      <c r="D2009">
        <v>90362</v>
      </c>
      <c r="E2009" t="s">
        <v>248</v>
      </c>
      <c r="F2009" t="s">
        <v>30</v>
      </c>
      <c r="G2009" t="s">
        <v>31</v>
      </c>
      <c r="H2009" t="s">
        <v>32</v>
      </c>
      <c r="I2009" t="s">
        <v>33</v>
      </c>
      <c r="J2009" t="s">
        <v>34</v>
      </c>
      <c r="K2009" t="s">
        <v>249</v>
      </c>
      <c r="L2009" t="s">
        <v>190</v>
      </c>
      <c r="O2009" t="s">
        <v>230</v>
      </c>
      <c r="P2009">
        <v>68.569999999999993</v>
      </c>
      <c r="Q2009">
        <v>66.117990000000006</v>
      </c>
      <c r="R2009">
        <v>71.016810000000007</v>
      </c>
      <c r="Y2009" t="s">
        <v>38</v>
      </c>
      <c r="Z2009" t="s">
        <v>39</v>
      </c>
      <c r="AA2009">
        <v>20110000</v>
      </c>
      <c r="AD2009" t="s">
        <v>220</v>
      </c>
    </row>
    <row r="2010" spans="1:30">
      <c r="A2010">
        <f t="shared" si="93"/>
        <v>20120000</v>
      </c>
      <c r="B2010" t="str">
        <f t="shared" si="94"/>
        <v>Richmond90362MaleAll ages</v>
      </c>
      <c r="C2010" t="str">
        <f t="shared" si="95"/>
        <v>RichmondHealthy life expectancy at birth2012 - 14MaleAll ages</v>
      </c>
      <c r="D2010">
        <v>90362</v>
      </c>
      <c r="E2010" t="s">
        <v>248</v>
      </c>
      <c r="F2010" t="s">
        <v>30</v>
      </c>
      <c r="G2010" t="s">
        <v>31</v>
      </c>
      <c r="H2010" t="s">
        <v>32</v>
      </c>
      <c r="I2010" t="s">
        <v>33</v>
      </c>
      <c r="J2010" t="s">
        <v>34</v>
      </c>
      <c r="K2010" t="s">
        <v>249</v>
      </c>
      <c r="L2010" t="s">
        <v>190</v>
      </c>
      <c r="O2010" t="s">
        <v>231</v>
      </c>
      <c r="P2010">
        <v>69.209999999999994</v>
      </c>
      <c r="Q2010">
        <v>66.8048</v>
      </c>
      <c r="R2010">
        <v>71.618309999999994</v>
      </c>
      <c r="Y2010" t="s">
        <v>38</v>
      </c>
      <c r="Z2010" t="s">
        <v>39</v>
      </c>
      <c r="AA2010">
        <v>20120000</v>
      </c>
      <c r="AD2010" t="s">
        <v>220</v>
      </c>
    </row>
    <row r="2011" spans="1:30">
      <c r="A2011">
        <f t="shared" si="93"/>
        <v>20130000</v>
      </c>
      <c r="B2011" t="str">
        <f t="shared" si="94"/>
        <v>Richmond90362MaleAll ages</v>
      </c>
      <c r="C2011" t="str">
        <f t="shared" si="95"/>
        <v>RichmondHealthy life expectancy at birth2013 - 15MaleAll ages</v>
      </c>
      <c r="D2011">
        <v>90362</v>
      </c>
      <c r="E2011" t="s">
        <v>248</v>
      </c>
      <c r="F2011" t="s">
        <v>30</v>
      </c>
      <c r="G2011" t="s">
        <v>31</v>
      </c>
      <c r="H2011" t="s">
        <v>32</v>
      </c>
      <c r="I2011" t="s">
        <v>33</v>
      </c>
      <c r="J2011" t="s">
        <v>34</v>
      </c>
      <c r="K2011" t="s">
        <v>249</v>
      </c>
      <c r="L2011" t="s">
        <v>190</v>
      </c>
      <c r="O2011" t="s">
        <v>232</v>
      </c>
      <c r="P2011">
        <v>68.69</v>
      </c>
      <c r="Q2011">
        <v>66.12773</v>
      </c>
      <c r="R2011">
        <v>71.255650000000003</v>
      </c>
      <c r="Y2011" t="s">
        <v>38</v>
      </c>
      <c r="Z2011" t="s">
        <v>39</v>
      </c>
      <c r="AA2011">
        <v>20130000</v>
      </c>
      <c r="AD2011" t="s">
        <v>220</v>
      </c>
    </row>
    <row r="2012" spans="1:30">
      <c r="A2012">
        <f t="shared" si="93"/>
        <v>20140000</v>
      </c>
      <c r="B2012" t="str">
        <f t="shared" si="94"/>
        <v>Richmond90362MaleAll ages</v>
      </c>
      <c r="C2012" t="str">
        <f t="shared" si="95"/>
        <v>RichmondHealthy life expectancy at birth2014 - 16MaleAll ages</v>
      </c>
      <c r="D2012">
        <v>90362</v>
      </c>
      <c r="E2012" t="s">
        <v>248</v>
      </c>
      <c r="F2012" t="s">
        <v>30</v>
      </c>
      <c r="G2012" t="s">
        <v>31</v>
      </c>
      <c r="H2012" t="s">
        <v>32</v>
      </c>
      <c r="I2012" t="s">
        <v>33</v>
      </c>
      <c r="J2012" t="s">
        <v>34</v>
      </c>
      <c r="K2012" t="s">
        <v>249</v>
      </c>
      <c r="L2012" t="s">
        <v>190</v>
      </c>
      <c r="O2012" t="s">
        <v>233</v>
      </c>
      <c r="P2012">
        <v>69.790000000000006</v>
      </c>
      <c r="Q2012">
        <v>67.329049999999995</v>
      </c>
      <c r="R2012">
        <v>72.244370000000004</v>
      </c>
      <c r="Y2012" t="s">
        <v>38</v>
      </c>
      <c r="Z2012" t="s">
        <v>39</v>
      </c>
      <c r="AA2012">
        <v>20140000</v>
      </c>
      <c r="AD2012" t="s">
        <v>220</v>
      </c>
    </row>
    <row r="2013" spans="1:30">
      <c r="A2013">
        <f t="shared" si="93"/>
        <v>20150000</v>
      </c>
      <c r="B2013" t="str">
        <f t="shared" si="94"/>
        <v>Richmond90362MaleAll ages</v>
      </c>
      <c r="C2013" t="str">
        <f t="shared" si="95"/>
        <v>RichmondHealthy life expectancy at birth2015 - 17MaleAll ages</v>
      </c>
      <c r="D2013">
        <v>90362</v>
      </c>
      <c r="E2013" t="s">
        <v>248</v>
      </c>
      <c r="F2013" t="s">
        <v>30</v>
      </c>
      <c r="G2013" t="s">
        <v>31</v>
      </c>
      <c r="H2013" t="s">
        <v>32</v>
      </c>
      <c r="I2013" t="s">
        <v>33</v>
      </c>
      <c r="J2013" t="s">
        <v>34</v>
      </c>
      <c r="K2013" t="s">
        <v>249</v>
      </c>
      <c r="L2013" t="s">
        <v>190</v>
      </c>
      <c r="O2013" t="s">
        <v>234</v>
      </c>
      <c r="P2013">
        <v>69.61</v>
      </c>
      <c r="Q2013">
        <v>66.863479999999996</v>
      </c>
      <c r="R2013">
        <v>72.350459999999998</v>
      </c>
      <c r="Y2013" t="s">
        <v>38</v>
      </c>
      <c r="Z2013" t="s">
        <v>39</v>
      </c>
      <c r="AA2013">
        <v>20150000</v>
      </c>
      <c r="AD2013" t="s">
        <v>220</v>
      </c>
    </row>
    <row r="2014" spans="1:30">
      <c r="A2014">
        <f t="shared" si="93"/>
        <v>20160000</v>
      </c>
      <c r="B2014" t="str">
        <f t="shared" si="94"/>
        <v>Richmond90362MaleAll ages</v>
      </c>
      <c r="C2014" t="str">
        <f t="shared" si="95"/>
        <v>RichmondHealthy life expectancy at birth2016 - 18MaleAll ages</v>
      </c>
      <c r="D2014">
        <v>90362</v>
      </c>
      <c r="E2014" t="s">
        <v>248</v>
      </c>
      <c r="F2014" t="s">
        <v>30</v>
      </c>
      <c r="G2014" t="s">
        <v>31</v>
      </c>
      <c r="H2014" t="s">
        <v>32</v>
      </c>
      <c r="I2014" t="s">
        <v>33</v>
      </c>
      <c r="J2014" t="s">
        <v>34</v>
      </c>
      <c r="K2014" t="s">
        <v>249</v>
      </c>
      <c r="L2014" t="s">
        <v>190</v>
      </c>
      <c r="O2014" t="s">
        <v>235</v>
      </c>
      <c r="P2014">
        <v>71.89</v>
      </c>
      <c r="Q2014">
        <v>69.066140000000004</v>
      </c>
      <c r="R2014">
        <v>74.712339999999998</v>
      </c>
      <c r="Y2014" t="s">
        <v>38</v>
      </c>
      <c r="Z2014" t="s">
        <v>39</v>
      </c>
      <c r="AA2014">
        <v>20160000</v>
      </c>
      <c r="AD2014" t="s">
        <v>220</v>
      </c>
    </row>
    <row r="2015" spans="1:30">
      <c r="A2015">
        <f t="shared" si="93"/>
        <v>20170000</v>
      </c>
      <c r="B2015" t="str">
        <f t="shared" si="94"/>
        <v>Richmond90362MaleAll ages</v>
      </c>
      <c r="C2015" t="str">
        <f t="shared" si="95"/>
        <v>RichmondHealthy life expectancy at birth2017 - 19MaleAll ages</v>
      </c>
      <c r="D2015">
        <v>90362</v>
      </c>
      <c r="E2015" t="s">
        <v>248</v>
      </c>
      <c r="F2015" t="s">
        <v>30</v>
      </c>
      <c r="G2015" t="s">
        <v>31</v>
      </c>
      <c r="H2015" t="s">
        <v>32</v>
      </c>
      <c r="I2015" t="s">
        <v>33</v>
      </c>
      <c r="J2015" t="s">
        <v>34</v>
      </c>
      <c r="K2015" t="s">
        <v>249</v>
      </c>
      <c r="L2015" t="s">
        <v>190</v>
      </c>
      <c r="O2015" t="s">
        <v>236</v>
      </c>
      <c r="P2015">
        <v>71.44</v>
      </c>
      <c r="Q2015">
        <v>68.849999999999994</v>
      </c>
      <c r="R2015">
        <v>74.02</v>
      </c>
      <c r="Y2015" t="s">
        <v>38</v>
      </c>
      <c r="Z2015" t="s">
        <v>39</v>
      </c>
      <c r="AA2015">
        <v>20170000</v>
      </c>
      <c r="AD2015" t="s">
        <v>220</v>
      </c>
    </row>
    <row r="2016" spans="1:30">
      <c r="A2016">
        <f t="shared" si="93"/>
        <v>20090000</v>
      </c>
      <c r="B2016" t="str">
        <f t="shared" si="94"/>
        <v>England90362MaleAll ages</v>
      </c>
      <c r="C2016" t="str">
        <f t="shared" si="95"/>
        <v>EnglandHealthy life expectancy at birth2009 - 11MaleAll ages</v>
      </c>
      <c r="D2016">
        <v>90362</v>
      </c>
      <c r="E2016" t="s">
        <v>248</v>
      </c>
      <c r="F2016" t="s">
        <v>30</v>
      </c>
      <c r="G2016" t="s">
        <v>31</v>
      </c>
      <c r="H2016" t="s">
        <v>30</v>
      </c>
      <c r="I2016" t="s">
        <v>31</v>
      </c>
      <c r="J2016" t="s">
        <v>31</v>
      </c>
      <c r="K2016" t="s">
        <v>249</v>
      </c>
      <c r="L2016" t="s">
        <v>190</v>
      </c>
      <c r="O2016" t="s">
        <v>228</v>
      </c>
      <c r="P2016">
        <v>63.03</v>
      </c>
      <c r="Q2016">
        <v>62.877870000000001</v>
      </c>
      <c r="R2016">
        <v>63.175080000000001</v>
      </c>
      <c r="Y2016" t="s">
        <v>42</v>
      </c>
      <c r="Z2016" t="s">
        <v>39</v>
      </c>
      <c r="AA2016">
        <v>20090000</v>
      </c>
      <c r="AD2016" t="s">
        <v>220</v>
      </c>
    </row>
    <row r="2017" spans="1:30">
      <c r="A2017">
        <f t="shared" si="93"/>
        <v>20100000</v>
      </c>
      <c r="B2017" t="str">
        <f t="shared" si="94"/>
        <v>England90362MaleAll ages</v>
      </c>
      <c r="C2017" t="str">
        <f t="shared" si="95"/>
        <v>EnglandHealthy life expectancy at birth2010 - 12MaleAll ages</v>
      </c>
      <c r="D2017">
        <v>90362</v>
      </c>
      <c r="E2017" t="s">
        <v>248</v>
      </c>
      <c r="F2017" t="s">
        <v>30</v>
      </c>
      <c r="G2017" t="s">
        <v>31</v>
      </c>
      <c r="H2017" t="s">
        <v>30</v>
      </c>
      <c r="I2017" t="s">
        <v>31</v>
      </c>
      <c r="J2017" t="s">
        <v>31</v>
      </c>
      <c r="K2017" t="s">
        <v>249</v>
      </c>
      <c r="L2017" t="s">
        <v>190</v>
      </c>
      <c r="O2017" t="s">
        <v>229</v>
      </c>
      <c r="P2017">
        <v>63.16</v>
      </c>
      <c r="Q2017">
        <v>63.00421</v>
      </c>
      <c r="R2017">
        <v>63.309370000000001</v>
      </c>
      <c r="Y2017" t="s">
        <v>42</v>
      </c>
      <c r="Z2017" t="s">
        <v>39</v>
      </c>
      <c r="AA2017">
        <v>20100000</v>
      </c>
      <c r="AD2017" t="s">
        <v>220</v>
      </c>
    </row>
    <row r="2018" spans="1:30">
      <c r="A2018">
        <f t="shared" si="93"/>
        <v>20110000</v>
      </c>
      <c r="B2018" t="str">
        <f t="shared" si="94"/>
        <v>England90362MaleAll ages</v>
      </c>
      <c r="C2018" t="str">
        <f t="shared" si="95"/>
        <v>EnglandHealthy life expectancy at birth2011 - 13MaleAll ages</v>
      </c>
      <c r="D2018">
        <v>90362</v>
      </c>
      <c r="E2018" t="s">
        <v>248</v>
      </c>
      <c r="F2018" t="s">
        <v>30</v>
      </c>
      <c r="G2018" t="s">
        <v>31</v>
      </c>
      <c r="H2018" t="s">
        <v>30</v>
      </c>
      <c r="I2018" t="s">
        <v>31</v>
      </c>
      <c r="J2018" t="s">
        <v>31</v>
      </c>
      <c r="K2018" t="s">
        <v>249</v>
      </c>
      <c r="L2018" t="s">
        <v>190</v>
      </c>
      <c r="O2018" t="s">
        <v>230</v>
      </c>
      <c r="P2018">
        <v>63.18</v>
      </c>
      <c r="Q2018">
        <v>63.026139999999998</v>
      </c>
      <c r="R2018">
        <v>63.342880000000001</v>
      </c>
      <c r="Y2018" t="s">
        <v>42</v>
      </c>
      <c r="Z2018" t="s">
        <v>39</v>
      </c>
      <c r="AA2018">
        <v>20110000</v>
      </c>
      <c r="AD2018" t="s">
        <v>220</v>
      </c>
    </row>
    <row r="2019" spans="1:30">
      <c r="A2019">
        <f t="shared" si="93"/>
        <v>20120000</v>
      </c>
      <c r="B2019" t="str">
        <f t="shared" si="94"/>
        <v>England90362MaleAll ages</v>
      </c>
      <c r="C2019" t="str">
        <f t="shared" si="95"/>
        <v>EnglandHealthy life expectancy at birth2012 - 14MaleAll ages</v>
      </c>
      <c r="D2019">
        <v>90362</v>
      </c>
      <c r="E2019" t="s">
        <v>248</v>
      </c>
      <c r="F2019" t="s">
        <v>30</v>
      </c>
      <c r="G2019" t="s">
        <v>31</v>
      </c>
      <c r="H2019" t="s">
        <v>30</v>
      </c>
      <c r="I2019" t="s">
        <v>31</v>
      </c>
      <c r="J2019" t="s">
        <v>31</v>
      </c>
      <c r="K2019" t="s">
        <v>249</v>
      </c>
      <c r="L2019" t="s">
        <v>190</v>
      </c>
      <c r="O2019" t="s">
        <v>231</v>
      </c>
      <c r="P2019">
        <v>63.37</v>
      </c>
      <c r="Q2019">
        <v>63.216340000000002</v>
      </c>
      <c r="R2019">
        <v>63.533639999999998</v>
      </c>
      <c r="Y2019" t="s">
        <v>42</v>
      </c>
      <c r="Z2019" t="s">
        <v>39</v>
      </c>
      <c r="AA2019">
        <v>20120000</v>
      </c>
      <c r="AD2019" t="s">
        <v>220</v>
      </c>
    </row>
    <row r="2020" spans="1:30">
      <c r="A2020">
        <f t="shared" si="93"/>
        <v>20130000</v>
      </c>
      <c r="B2020" t="str">
        <f t="shared" si="94"/>
        <v>England90362MaleAll ages</v>
      </c>
      <c r="C2020" t="str">
        <f t="shared" si="95"/>
        <v>EnglandHealthy life expectancy at birth2013 - 15MaleAll ages</v>
      </c>
      <c r="D2020">
        <v>90362</v>
      </c>
      <c r="E2020" t="s">
        <v>248</v>
      </c>
      <c r="F2020" t="s">
        <v>30</v>
      </c>
      <c r="G2020" t="s">
        <v>31</v>
      </c>
      <c r="H2020" t="s">
        <v>30</v>
      </c>
      <c r="I2020" t="s">
        <v>31</v>
      </c>
      <c r="J2020" t="s">
        <v>31</v>
      </c>
      <c r="K2020" t="s">
        <v>249</v>
      </c>
      <c r="L2020" t="s">
        <v>190</v>
      </c>
      <c r="O2020" t="s">
        <v>232</v>
      </c>
      <c r="P2020">
        <v>63.38</v>
      </c>
      <c r="Q2020">
        <v>63.213830000000002</v>
      </c>
      <c r="R2020">
        <v>63.536499999999997</v>
      </c>
      <c r="Y2020" t="s">
        <v>42</v>
      </c>
      <c r="Z2020" t="s">
        <v>39</v>
      </c>
      <c r="AA2020">
        <v>20130000</v>
      </c>
      <c r="AD2020" t="s">
        <v>220</v>
      </c>
    </row>
    <row r="2021" spans="1:30">
      <c r="A2021">
        <f t="shared" si="93"/>
        <v>20140000</v>
      </c>
      <c r="B2021" t="str">
        <f t="shared" si="94"/>
        <v>England90362MaleAll ages</v>
      </c>
      <c r="C2021" t="str">
        <f t="shared" si="95"/>
        <v>EnglandHealthy life expectancy at birth2014 - 16MaleAll ages</v>
      </c>
      <c r="D2021">
        <v>90362</v>
      </c>
      <c r="E2021" t="s">
        <v>248</v>
      </c>
      <c r="F2021" t="s">
        <v>30</v>
      </c>
      <c r="G2021" t="s">
        <v>31</v>
      </c>
      <c r="H2021" t="s">
        <v>30</v>
      </c>
      <c r="I2021" t="s">
        <v>31</v>
      </c>
      <c r="J2021" t="s">
        <v>31</v>
      </c>
      <c r="K2021" t="s">
        <v>249</v>
      </c>
      <c r="L2021" t="s">
        <v>190</v>
      </c>
      <c r="O2021" t="s">
        <v>233</v>
      </c>
      <c r="P2021">
        <v>63.31</v>
      </c>
      <c r="Q2021">
        <v>63.14517</v>
      </c>
      <c r="R2021">
        <v>63.472839999999998</v>
      </c>
      <c r="Y2021" t="s">
        <v>42</v>
      </c>
      <c r="Z2021" t="s">
        <v>39</v>
      </c>
      <c r="AA2021">
        <v>20140000</v>
      </c>
      <c r="AD2021" t="s">
        <v>220</v>
      </c>
    </row>
    <row r="2022" spans="1:30">
      <c r="A2022">
        <f t="shared" si="93"/>
        <v>20150000</v>
      </c>
      <c r="B2022" t="str">
        <f t="shared" si="94"/>
        <v>England90362MaleAll ages</v>
      </c>
      <c r="C2022" t="str">
        <f t="shared" si="95"/>
        <v>EnglandHealthy life expectancy at birth2015 - 17MaleAll ages</v>
      </c>
      <c r="D2022">
        <v>90362</v>
      </c>
      <c r="E2022" t="s">
        <v>248</v>
      </c>
      <c r="F2022" t="s">
        <v>30</v>
      </c>
      <c r="G2022" t="s">
        <v>31</v>
      </c>
      <c r="H2022" t="s">
        <v>30</v>
      </c>
      <c r="I2022" t="s">
        <v>31</v>
      </c>
      <c r="J2022" t="s">
        <v>31</v>
      </c>
      <c r="K2022" t="s">
        <v>249</v>
      </c>
      <c r="L2022" t="s">
        <v>190</v>
      </c>
      <c r="O2022" t="s">
        <v>234</v>
      </c>
      <c r="P2022">
        <v>63.38</v>
      </c>
      <c r="Q2022">
        <v>63.213729999999998</v>
      </c>
      <c r="R2022">
        <v>63.543759999999999</v>
      </c>
      <c r="Y2022" t="s">
        <v>42</v>
      </c>
      <c r="Z2022" t="s">
        <v>39</v>
      </c>
      <c r="AA2022">
        <v>20150000</v>
      </c>
      <c r="AD2022" t="s">
        <v>220</v>
      </c>
    </row>
    <row r="2023" spans="1:30">
      <c r="A2023">
        <f t="shared" si="93"/>
        <v>20160000</v>
      </c>
      <c r="B2023" t="str">
        <f t="shared" si="94"/>
        <v>England90362MaleAll ages</v>
      </c>
      <c r="C2023" t="str">
        <f t="shared" si="95"/>
        <v>EnglandHealthy life expectancy at birth2016 - 18MaleAll ages</v>
      </c>
      <c r="D2023">
        <v>90362</v>
      </c>
      <c r="E2023" t="s">
        <v>248</v>
      </c>
      <c r="F2023" t="s">
        <v>30</v>
      </c>
      <c r="G2023" t="s">
        <v>31</v>
      </c>
      <c r="H2023" t="s">
        <v>30</v>
      </c>
      <c r="I2023" t="s">
        <v>31</v>
      </c>
      <c r="J2023" t="s">
        <v>31</v>
      </c>
      <c r="K2023" t="s">
        <v>249</v>
      </c>
      <c r="L2023" t="s">
        <v>190</v>
      </c>
      <c r="O2023" t="s">
        <v>235</v>
      </c>
      <c r="P2023">
        <v>63.36</v>
      </c>
      <c r="Q2023">
        <v>63.189639999999997</v>
      </c>
      <c r="R2023">
        <v>63.525539999999999</v>
      </c>
      <c r="Y2023" t="s">
        <v>42</v>
      </c>
      <c r="Z2023" t="s">
        <v>39</v>
      </c>
      <c r="AA2023">
        <v>20160000</v>
      </c>
      <c r="AD2023" t="s">
        <v>220</v>
      </c>
    </row>
    <row r="2024" spans="1:30">
      <c r="A2024">
        <f t="shared" si="93"/>
        <v>20170000</v>
      </c>
      <c r="B2024" t="str">
        <f t="shared" si="94"/>
        <v>England90362MaleAll ages</v>
      </c>
      <c r="C2024" t="str">
        <f t="shared" si="95"/>
        <v>EnglandHealthy life expectancy at birth2017 - 19MaleAll ages</v>
      </c>
      <c r="D2024">
        <v>90362</v>
      </c>
      <c r="E2024" t="s">
        <v>248</v>
      </c>
      <c r="F2024" t="s">
        <v>30</v>
      </c>
      <c r="G2024" t="s">
        <v>31</v>
      </c>
      <c r="H2024" t="s">
        <v>30</v>
      </c>
      <c r="I2024" t="s">
        <v>31</v>
      </c>
      <c r="J2024" t="s">
        <v>31</v>
      </c>
      <c r="K2024" t="s">
        <v>249</v>
      </c>
      <c r="L2024" t="s">
        <v>190</v>
      </c>
      <c r="O2024" t="s">
        <v>236</v>
      </c>
      <c r="P2024">
        <v>63.18</v>
      </c>
      <c r="Q2024">
        <v>63.01</v>
      </c>
      <c r="R2024">
        <v>63.35</v>
      </c>
      <c r="Y2024" t="s">
        <v>42</v>
      </c>
      <c r="Z2024" t="s">
        <v>39</v>
      </c>
      <c r="AA2024">
        <v>20170000</v>
      </c>
      <c r="AD2024" t="s">
        <v>220</v>
      </c>
    </row>
    <row r="2025" spans="1:30">
      <c r="A2025">
        <f t="shared" si="93"/>
        <v>20180000</v>
      </c>
      <c r="B2025" t="str">
        <f t="shared" si="94"/>
        <v>England90362MaleAll ages</v>
      </c>
      <c r="C2025" t="str">
        <f t="shared" si="95"/>
        <v>EnglandHealthy life expectancy at birth2018 - 20MaleAll ages</v>
      </c>
      <c r="D2025">
        <v>90362</v>
      </c>
      <c r="E2025" t="s">
        <v>248</v>
      </c>
      <c r="F2025" t="s">
        <v>30</v>
      </c>
      <c r="G2025" t="s">
        <v>31</v>
      </c>
      <c r="H2025" t="s">
        <v>30</v>
      </c>
      <c r="I2025" t="s">
        <v>31</v>
      </c>
      <c r="J2025" t="s">
        <v>31</v>
      </c>
      <c r="K2025" t="s">
        <v>249</v>
      </c>
      <c r="L2025" t="s">
        <v>190</v>
      </c>
      <c r="O2025" t="s">
        <v>237</v>
      </c>
      <c r="P2025">
        <v>63.14</v>
      </c>
      <c r="Q2025">
        <v>62.94</v>
      </c>
      <c r="R2025">
        <v>63.34</v>
      </c>
      <c r="X2025" t="s">
        <v>136</v>
      </c>
      <c r="Y2025" t="s">
        <v>42</v>
      </c>
      <c r="Z2025" t="s">
        <v>39</v>
      </c>
      <c r="AA2025">
        <v>20180000</v>
      </c>
      <c r="AD2025" t="s">
        <v>220</v>
      </c>
    </row>
    <row r="2026" spans="1:30">
      <c r="A2026">
        <f t="shared" si="93"/>
        <v>20090000</v>
      </c>
      <c r="B2026" t="str">
        <f t="shared" si="94"/>
        <v>London90362MaleAll ages</v>
      </c>
      <c r="C2026" t="str">
        <f t="shared" si="95"/>
        <v>LondonHealthy life expectancy at birth2009 - 11MaleAll ages</v>
      </c>
      <c r="D2026">
        <v>90362</v>
      </c>
      <c r="E2026" t="s">
        <v>248</v>
      </c>
      <c r="F2026" t="s">
        <v>30</v>
      </c>
      <c r="G2026" t="s">
        <v>31</v>
      </c>
      <c r="H2026" t="s">
        <v>56</v>
      </c>
      <c r="I2026" t="s">
        <v>57</v>
      </c>
      <c r="J2026" t="s">
        <v>58</v>
      </c>
      <c r="K2026" t="s">
        <v>249</v>
      </c>
      <c r="L2026" t="s">
        <v>190</v>
      </c>
      <c r="O2026" t="s">
        <v>228</v>
      </c>
      <c r="P2026">
        <v>62.71</v>
      </c>
      <c r="Q2026">
        <v>62.271540000000002</v>
      </c>
      <c r="R2026">
        <v>63.153060000000004</v>
      </c>
      <c r="Y2026" t="s">
        <v>42</v>
      </c>
      <c r="Z2026" t="s">
        <v>39</v>
      </c>
      <c r="AA2026">
        <v>20090000</v>
      </c>
      <c r="AD2026" t="s">
        <v>220</v>
      </c>
    </row>
    <row r="2027" spans="1:30">
      <c r="A2027">
        <f t="shared" si="93"/>
        <v>20100000</v>
      </c>
      <c r="B2027" t="str">
        <f t="shared" si="94"/>
        <v>London90362MaleAll ages</v>
      </c>
      <c r="C2027" t="str">
        <f t="shared" si="95"/>
        <v>LondonHealthy life expectancy at birth2010 - 12MaleAll ages</v>
      </c>
      <c r="D2027">
        <v>90362</v>
      </c>
      <c r="E2027" t="s">
        <v>248</v>
      </c>
      <c r="F2027" t="s">
        <v>30</v>
      </c>
      <c r="G2027" t="s">
        <v>31</v>
      </c>
      <c r="H2027" t="s">
        <v>56</v>
      </c>
      <c r="I2027" t="s">
        <v>57</v>
      </c>
      <c r="J2027" t="s">
        <v>58</v>
      </c>
      <c r="K2027" t="s">
        <v>249</v>
      </c>
      <c r="L2027" t="s">
        <v>190</v>
      </c>
      <c r="O2027" t="s">
        <v>229</v>
      </c>
      <c r="P2027">
        <v>63.08</v>
      </c>
      <c r="Q2027">
        <v>62.635359999999999</v>
      </c>
      <c r="R2027">
        <v>63.531700000000001</v>
      </c>
      <c r="Y2027" t="s">
        <v>42</v>
      </c>
      <c r="Z2027" t="s">
        <v>39</v>
      </c>
      <c r="AA2027">
        <v>20100000</v>
      </c>
      <c r="AD2027" t="s">
        <v>220</v>
      </c>
    </row>
    <row r="2028" spans="1:30">
      <c r="A2028">
        <f t="shared" si="93"/>
        <v>20110000</v>
      </c>
      <c r="B2028" t="str">
        <f t="shared" si="94"/>
        <v>London90362MaleAll ages</v>
      </c>
      <c r="C2028" t="str">
        <f t="shared" si="95"/>
        <v>LondonHealthy life expectancy at birth2011 - 13MaleAll ages</v>
      </c>
      <c r="D2028">
        <v>90362</v>
      </c>
      <c r="E2028" t="s">
        <v>248</v>
      </c>
      <c r="F2028" t="s">
        <v>30</v>
      </c>
      <c r="G2028" t="s">
        <v>31</v>
      </c>
      <c r="H2028" t="s">
        <v>56</v>
      </c>
      <c r="I2028" t="s">
        <v>57</v>
      </c>
      <c r="J2028" t="s">
        <v>58</v>
      </c>
      <c r="K2028" t="s">
        <v>249</v>
      </c>
      <c r="L2028" t="s">
        <v>190</v>
      </c>
      <c r="O2028" t="s">
        <v>230</v>
      </c>
      <c r="P2028">
        <v>63.35</v>
      </c>
      <c r="Q2028">
        <v>62.896279999999997</v>
      </c>
      <c r="R2028">
        <v>63.808169999999997</v>
      </c>
      <c r="Y2028" t="s">
        <v>42</v>
      </c>
      <c r="Z2028" t="s">
        <v>39</v>
      </c>
      <c r="AA2028">
        <v>20110000</v>
      </c>
      <c r="AD2028" t="s">
        <v>220</v>
      </c>
    </row>
    <row r="2029" spans="1:30">
      <c r="A2029">
        <f t="shared" si="93"/>
        <v>20120000</v>
      </c>
      <c r="B2029" t="str">
        <f t="shared" si="94"/>
        <v>London90362MaleAll ages</v>
      </c>
      <c r="C2029" t="str">
        <f t="shared" si="95"/>
        <v>LondonHealthy life expectancy at birth2012 - 14MaleAll ages</v>
      </c>
      <c r="D2029">
        <v>90362</v>
      </c>
      <c r="E2029" t="s">
        <v>248</v>
      </c>
      <c r="F2029" t="s">
        <v>30</v>
      </c>
      <c r="G2029" t="s">
        <v>31</v>
      </c>
      <c r="H2029" t="s">
        <v>56</v>
      </c>
      <c r="I2029" t="s">
        <v>57</v>
      </c>
      <c r="J2029" t="s">
        <v>58</v>
      </c>
      <c r="K2029" t="s">
        <v>249</v>
      </c>
      <c r="L2029" t="s">
        <v>190</v>
      </c>
      <c r="O2029" t="s">
        <v>231</v>
      </c>
      <c r="P2029">
        <v>63.81</v>
      </c>
      <c r="Q2029">
        <v>63.347009999999997</v>
      </c>
      <c r="R2029">
        <v>64.276319999999998</v>
      </c>
      <c r="Y2029" t="s">
        <v>42</v>
      </c>
      <c r="Z2029" t="s">
        <v>39</v>
      </c>
      <c r="AA2029">
        <v>20120000</v>
      </c>
      <c r="AD2029" t="s">
        <v>220</v>
      </c>
    </row>
    <row r="2030" spans="1:30">
      <c r="A2030">
        <f t="shared" si="93"/>
        <v>20130000</v>
      </c>
      <c r="B2030" t="str">
        <f t="shared" si="94"/>
        <v>London90362MaleAll ages</v>
      </c>
      <c r="C2030" t="str">
        <f t="shared" si="95"/>
        <v>LondonHealthy life expectancy at birth2013 - 15MaleAll ages</v>
      </c>
      <c r="D2030">
        <v>90362</v>
      </c>
      <c r="E2030" t="s">
        <v>248</v>
      </c>
      <c r="F2030" t="s">
        <v>30</v>
      </c>
      <c r="G2030" t="s">
        <v>31</v>
      </c>
      <c r="H2030" t="s">
        <v>56</v>
      </c>
      <c r="I2030" t="s">
        <v>57</v>
      </c>
      <c r="J2030" t="s">
        <v>58</v>
      </c>
      <c r="K2030" t="s">
        <v>249</v>
      </c>
      <c r="L2030" t="s">
        <v>190</v>
      </c>
      <c r="O2030" t="s">
        <v>232</v>
      </c>
      <c r="P2030">
        <v>64.11</v>
      </c>
      <c r="Q2030">
        <v>63.646389999999997</v>
      </c>
      <c r="R2030">
        <v>64.581100000000006</v>
      </c>
      <c r="Y2030" t="s">
        <v>38</v>
      </c>
      <c r="Z2030" t="s">
        <v>39</v>
      </c>
      <c r="AA2030">
        <v>20130000</v>
      </c>
      <c r="AD2030" t="s">
        <v>220</v>
      </c>
    </row>
    <row r="2031" spans="1:30">
      <c r="A2031">
        <f t="shared" si="93"/>
        <v>20140000</v>
      </c>
      <c r="B2031" t="str">
        <f t="shared" si="94"/>
        <v>London90362MaleAll ages</v>
      </c>
      <c r="C2031" t="str">
        <f t="shared" si="95"/>
        <v>LondonHealthy life expectancy at birth2014 - 16MaleAll ages</v>
      </c>
      <c r="D2031">
        <v>90362</v>
      </c>
      <c r="E2031" t="s">
        <v>248</v>
      </c>
      <c r="F2031" t="s">
        <v>30</v>
      </c>
      <c r="G2031" t="s">
        <v>31</v>
      </c>
      <c r="H2031" t="s">
        <v>56</v>
      </c>
      <c r="I2031" t="s">
        <v>57</v>
      </c>
      <c r="J2031" t="s">
        <v>58</v>
      </c>
      <c r="K2031" t="s">
        <v>249</v>
      </c>
      <c r="L2031" t="s">
        <v>190</v>
      </c>
      <c r="O2031" t="s">
        <v>233</v>
      </c>
      <c r="P2031">
        <v>63.46</v>
      </c>
      <c r="Q2031">
        <v>62.96481</v>
      </c>
      <c r="R2031">
        <v>63.951970000000003</v>
      </c>
      <c r="Y2031" t="s">
        <v>42</v>
      </c>
      <c r="Z2031" t="s">
        <v>39</v>
      </c>
      <c r="AA2031">
        <v>20140000</v>
      </c>
      <c r="AD2031" t="s">
        <v>220</v>
      </c>
    </row>
    <row r="2032" spans="1:30">
      <c r="A2032">
        <f t="shared" si="93"/>
        <v>20150000</v>
      </c>
      <c r="B2032" t="str">
        <f t="shared" si="94"/>
        <v>London90362MaleAll ages</v>
      </c>
      <c r="C2032" t="str">
        <f t="shared" si="95"/>
        <v>LondonHealthy life expectancy at birth2015 - 17MaleAll ages</v>
      </c>
      <c r="D2032">
        <v>90362</v>
      </c>
      <c r="E2032" t="s">
        <v>248</v>
      </c>
      <c r="F2032" t="s">
        <v>30</v>
      </c>
      <c r="G2032" t="s">
        <v>31</v>
      </c>
      <c r="H2032" t="s">
        <v>56</v>
      </c>
      <c r="I2032" t="s">
        <v>57</v>
      </c>
      <c r="J2032" t="s">
        <v>58</v>
      </c>
      <c r="K2032" t="s">
        <v>249</v>
      </c>
      <c r="L2032" t="s">
        <v>190</v>
      </c>
      <c r="O2032" t="s">
        <v>234</v>
      </c>
      <c r="P2032">
        <v>63.89</v>
      </c>
      <c r="Q2032">
        <v>63.386229999999998</v>
      </c>
      <c r="R2032">
        <v>64.401669999999996</v>
      </c>
      <c r="Y2032" t="s">
        <v>38</v>
      </c>
      <c r="Z2032" t="s">
        <v>39</v>
      </c>
      <c r="AA2032">
        <v>20150000</v>
      </c>
      <c r="AD2032" t="s">
        <v>220</v>
      </c>
    </row>
    <row r="2033" spans="1:30">
      <c r="A2033">
        <f t="shared" si="93"/>
        <v>20160000</v>
      </c>
      <c r="B2033" t="str">
        <f t="shared" si="94"/>
        <v>London90362MaleAll ages</v>
      </c>
      <c r="C2033" t="str">
        <f t="shared" si="95"/>
        <v>LondonHealthy life expectancy at birth2016 - 18MaleAll ages</v>
      </c>
      <c r="D2033">
        <v>90362</v>
      </c>
      <c r="E2033" t="s">
        <v>248</v>
      </c>
      <c r="F2033" t="s">
        <v>30</v>
      </c>
      <c r="G2033" t="s">
        <v>31</v>
      </c>
      <c r="H2033" t="s">
        <v>56</v>
      </c>
      <c r="I2033" t="s">
        <v>57</v>
      </c>
      <c r="J2033" t="s">
        <v>58</v>
      </c>
      <c r="K2033" t="s">
        <v>249</v>
      </c>
      <c r="L2033" t="s">
        <v>190</v>
      </c>
      <c r="O2033" t="s">
        <v>235</v>
      </c>
      <c r="P2033">
        <v>64.16</v>
      </c>
      <c r="Q2033">
        <v>63.643039999999999</v>
      </c>
      <c r="R2033">
        <v>64.670100000000005</v>
      </c>
      <c r="Y2033" t="s">
        <v>38</v>
      </c>
      <c r="Z2033" t="s">
        <v>39</v>
      </c>
      <c r="AA2033">
        <v>20160000</v>
      </c>
      <c r="AD2033" t="s">
        <v>220</v>
      </c>
    </row>
    <row r="2034" spans="1:30">
      <c r="A2034">
        <f t="shared" si="93"/>
        <v>20170000</v>
      </c>
      <c r="B2034" t="str">
        <f t="shared" si="94"/>
        <v>London90362MaleAll ages</v>
      </c>
      <c r="C2034" t="str">
        <f t="shared" si="95"/>
        <v>LondonHealthy life expectancy at birth2017 - 19MaleAll ages</v>
      </c>
      <c r="D2034">
        <v>90362</v>
      </c>
      <c r="E2034" t="s">
        <v>248</v>
      </c>
      <c r="F2034" t="s">
        <v>30</v>
      </c>
      <c r="G2034" t="s">
        <v>31</v>
      </c>
      <c r="H2034" t="s">
        <v>56</v>
      </c>
      <c r="I2034" t="s">
        <v>57</v>
      </c>
      <c r="J2034" t="s">
        <v>58</v>
      </c>
      <c r="K2034" t="s">
        <v>249</v>
      </c>
      <c r="L2034" t="s">
        <v>190</v>
      </c>
      <c r="O2034" t="s">
        <v>236</v>
      </c>
      <c r="P2034">
        <v>63.52</v>
      </c>
      <c r="Q2034">
        <v>62.99</v>
      </c>
      <c r="R2034">
        <v>64.05</v>
      </c>
      <c r="Y2034" t="s">
        <v>42</v>
      </c>
      <c r="Z2034" t="s">
        <v>39</v>
      </c>
      <c r="AA2034">
        <v>20170000</v>
      </c>
      <c r="AD2034" t="s">
        <v>220</v>
      </c>
    </row>
    <row r="2035" spans="1:30">
      <c r="A2035">
        <f t="shared" si="93"/>
        <v>20180000</v>
      </c>
      <c r="B2035" t="str">
        <f t="shared" si="94"/>
        <v>London90362MaleAll ages</v>
      </c>
      <c r="C2035" t="str">
        <f t="shared" si="95"/>
        <v>LondonHealthy life expectancy at birth2018 - 20MaleAll ages</v>
      </c>
      <c r="D2035">
        <v>90362</v>
      </c>
      <c r="E2035" t="s">
        <v>248</v>
      </c>
      <c r="F2035" t="s">
        <v>30</v>
      </c>
      <c r="G2035" t="s">
        <v>31</v>
      </c>
      <c r="H2035" t="s">
        <v>56</v>
      </c>
      <c r="I2035" t="s">
        <v>57</v>
      </c>
      <c r="J2035" t="s">
        <v>58</v>
      </c>
      <c r="K2035" t="s">
        <v>249</v>
      </c>
      <c r="L2035" t="s">
        <v>190</v>
      </c>
      <c r="O2035" t="s">
        <v>237</v>
      </c>
      <c r="P2035">
        <v>63.76</v>
      </c>
      <c r="Q2035">
        <v>63.06</v>
      </c>
      <c r="R2035">
        <v>64.45</v>
      </c>
      <c r="X2035" t="s">
        <v>136</v>
      </c>
      <c r="Y2035" t="s">
        <v>42</v>
      </c>
      <c r="Z2035" t="s">
        <v>39</v>
      </c>
      <c r="AA2035">
        <v>20180000</v>
      </c>
      <c r="AD2035" t="s">
        <v>220</v>
      </c>
    </row>
    <row r="2036" spans="1:30">
      <c r="A2036">
        <f t="shared" si="93"/>
        <v>20180000</v>
      </c>
      <c r="B2036" t="str">
        <f t="shared" si="94"/>
        <v>Richmond90362MaleAll ages</v>
      </c>
      <c r="C2036" t="str">
        <f t="shared" si="95"/>
        <v>RichmondHealthy life expectancy at birth2018 - 20MaleAll ages</v>
      </c>
      <c r="D2036">
        <v>90362</v>
      </c>
      <c r="E2036" t="s">
        <v>248</v>
      </c>
      <c r="F2036" t="s">
        <v>30</v>
      </c>
      <c r="G2036" t="s">
        <v>31</v>
      </c>
      <c r="H2036" t="s">
        <v>32</v>
      </c>
      <c r="I2036" t="s">
        <v>33</v>
      </c>
      <c r="J2036" t="s">
        <v>34</v>
      </c>
      <c r="K2036" t="s">
        <v>249</v>
      </c>
      <c r="L2036" t="s">
        <v>190</v>
      </c>
      <c r="O2036" t="s">
        <v>237</v>
      </c>
      <c r="P2036">
        <v>70.23</v>
      </c>
      <c r="Q2036">
        <v>67.489999999999995</v>
      </c>
      <c r="R2036">
        <v>72.97</v>
      </c>
      <c r="X2036" t="s">
        <v>136</v>
      </c>
      <c r="Y2036" t="s">
        <v>38</v>
      </c>
      <c r="Z2036" t="s">
        <v>39</v>
      </c>
      <c r="AA2036">
        <v>20180000</v>
      </c>
      <c r="AD2036" t="s">
        <v>220</v>
      </c>
    </row>
    <row r="2037" spans="1:30">
      <c r="A2037">
        <f t="shared" si="93"/>
        <v>20180000</v>
      </c>
      <c r="B2037" t="str">
        <f t="shared" si="94"/>
        <v>Kingston90362MaleAll ages</v>
      </c>
      <c r="C2037" t="str">
        <f t="shared" si="95"/>
        <v>KingstonHealthy life expectancy at birth2018 - 20MaleAll ages</v>
      </c>
      <c r="D2037">
        <v>90362</v>
      </c>
      <c r="E2037" t="s">
        <v>248</v>
      </c>
      <c r="F2037" t="s">
        <v>30</v>
      </c>
      <c r="G2037" t="s">
        <v>31</v>
      </c>
      <c r="H2037" t="s">
        <v>82</v>
      </c>
      <c r="I2037" t="s">
        <v>83</v>
      </c>
      <c r="J2037" t="s">
        <v>34</v>
      </c>
      <c r="K2037" t="s">
        <v>249</v>
      </c>
      <c r="L2037" t="s">
        <v>190</v>
      </c>
      <c r="O2037" t="s">
        <v>237</v>
      </c>
      <c r="P2037">
        <v>69.41</v>
      </c>
      <c r="Q2037">
        <v>66.86</v>
      </c>
      <c r="R2037">
        <v>71.95</v>
      </c>
      <c r="X2037" t="s">
        <v>136</v>
      </c>
      <c r="Y2037" t="s">
        <v>38</v>
      </c>
      <c r="Z2037" t="s">
        <v>39</v>
      </c>
      <c r="AA2037">
        <v>20180000</v>
      </c>
      <c r="AD2037" t="s">
        <v>220</v>
      </c>
    </row>
    <row r="2038" spans="1:30">
      <c r="A2038">
        <f t="shared" si="93"/>
        <v>20180000</v>
      </c>
      <c r="B2038" t="str">
        <f t="shared" si="94"/>
        <v>Bromley90362MaleAll ages</v>
      </c>
      <c r="C2038" t="str">
        <f t="shared" si="95"/>
        <v>BromleyHealthy life expectancy at birth2018 - 20MaleAll ages</v>
      </c>
      <c r="D2038">
        <v>90362</v>
      </c>
      <c r="E2038" t="s">
        <v>248</v>
      </c>
      <c r="F2038" t="s">
        <v>30</v>
      </c>
      <c r="G2038" t="s">
        <v>31</v>
      </c>
      <c r="H2038" t="s">
        <v>78</v>
      </c>
      <c r="I2038" t="s">
        <v>79</v>
      </c>
      <c r="J2038" t="s">
        <v>34</v>
      </c>
      <c r="K2038" t="s">
        <v>249</v>
      </c>
      <c r="L2038" t="s">
        <v>190</v>
      </c>
      <c r="O2038" t="s">
        <v>237</v>
      </c>
      <c r="P2038">
        <v>67.44</v>
      </c>
      <c r="Q2038">
        <v>65.14</v>
      </c>
      <c r="R2038">
        <v>69.739999999999995</v>
      </c>
      <c r="X2038" t="s">
        <v>136</v>
      </c>
      <c r="Y2038" t="s">
        <v>38</v>
      </c>
      <c r="Z2038" t="s">
        <v>39</v>
      </c>
      <c r="AA2038">
        <v>20180000</v>
      </c>
      <c r="AD2038" t="s">
        <v>220</v>
      </c>
    </row>
    <row r="2039" spans="1:30">
      <c r="A2039">
        <f t="shared" si="93"/>
        <v>20180000</v>
      </c>
      <c r="B2039" t="str">
        <f t="shared" si="94"/>
        <v>Kensington and Chelsea90362MaleAll ages</v>
      </c>
      <c r="C2039" t="str">
        <f t="shared" si="95"/>
        <v>Kensington and ChelseaHealthy life expectancy at birth2018 - 20MaleAll ages</v>
      </c>
      <c r="D2039">
        <v>90362</v>
      </c>
      <c r="E2039" t="s">
        <v>248</v>
      </c>
      <c r="F2039" t="s">
        <v>30</v>
      </c>
      <c r="G2039" t="s">
        <v>31</v>
      </c>
      <c r="H2039" t="s">
        <v>70</v>
      </c>
      <c r="I2039" t="s">
        <v>71</v>
      </c>
      <c r="J2039" t="s">
        <v>34</v>
      </c>
      <c r="K2039" t="s">
        <v>249</v>
      </c>
      <c r="L2039" t="s">
        <v>190</v>
      </c>
      <c r="O2039" t="s">
        <v>237</v>
      </c>
      <c r="P2039">
        <v>67.41</v>
      </c>
      <c r="Q2039">
        <v>63.49</v>
      </c>
      <c r="R2039">
        <v>71.33</v>
      </c>
      <c r="X2039" t="s">
        <v>136</v>
      </c>
      <c r="Y2039" t="s">
        <v>38</v>
      </c>
      <c r="Z2039" t="s">
        <v>39</v>
      </c>
      <c r="AA2039">
        <v>20180000</v>
      </c>
      <c r="AD2039" t="s">
        <v>220</v>
      </c>
    </row>
    <row r="2040" spans="1:30">
      <c r="A2040">
        <f t="shared" si="93"/>
        <v>20180000</v>
      </c>
      <c r="B2040" t="str">
        <f t="shared" si="94"/>
        <v>Merton90362MaleAll ages</v>
      </c>
      <c r="C2040" t="str">
        <f t="shared" si="95"/>
        <v>MertonHealthy life expectancy at birth2018 - 20MaleAll ages</v>
      </c>
      <c r="D2040">
        <v>90362</v>
      </c>
      <c r="E2040" t="s">
        <v>248</v>
      </c>
      <c r="F2040" t="s">
        <v>30</v>
      </c>
      <c r="G2040" t="s">
        <v>31</v>
      </c>
      <c r="H2040" t="s">
        <v>108</v>
      </c>
      <c r="I2040" t="s">
        <v>109</v>
      </c>
      <c r="J2040" t="s">
        <v>34</v>
      </c>
      <c r="K2040" t="s">
        <v>249</v>
      </c>
      <c r="L2040" t="s">
        <v>190</v>
      </c>
      <c r="O2040" t="s">
        <v>237</v>
      </c>
      <c r="P2040">
        <v>66.64</v>
      </c>
      <c r="Q2040">
        <v>63.58</v>
      </c>
      <c r="R2040">
        <v>69.7</v>
      </c>
      <c r="X2040" t="s">
        <v>136</v>
      </c>
      <c r="Y2040" t="s">
        <v>38</v>
      </c>
      <c r="Z2040" t="s">
        <v>39</v>
      </c>
      <c r="AA2040">
        <v>20180000</v>
      </c>
      <c r="AD2040" t="s">
        <v>220</v>
      </c>
    </row>
    <row r="2041" spans="1:30">
      <c r="A2041">
        <f t="shared" si="93"/>
        <v>20180000</v>
      </c>
      <c r="B2041" t="str">
        <f t="shared" si="94"/>
        <v>Bexley90362MaleAll ages</v>
      </c>
      <c r="C2041" t="str">
        <f t="shared" si="95"/>
        <v>BexleyHealthy life expectancy at birth2018 - 20MaleAll ages</v>
      </c>
      <c r="D2041">
        <v>90362</v>
      </c>
      <c r="E2041" t="s">
        <v>248</v>
      </c>
      <c r="F2041" t="s">
        <v>30</v>
      </c>
      <c r="G2041" t="s">
        <v>31</v>
      </c>
      <c r="H2041" t="s">
        <v>97</v>
      </c>
      <c r="I2041" t="s">
        <v>98</v>
      </c>
      <c r="J2041" t="s">
        <v>34</v>
      </c>
      <c r="K2041" t="s">
        <v>249</v>
      </c>
      <c r="L2041" t="s">
        <v>190</v>
      </c>
      <c r="O2041" t="s">
        <v>237</v>
      </c>
      <c r="P2041">
        <v>66.39</v>
      </c>
      <c r="Q2041">
        <v>64.150000000000006</v>
      </c>
      <c r="R2041">
        <v>68.63</v>
      </c>
      <c r="X2041" t="s">
        <v>136</v>
      </c>
      <c r="Y2041" t="s">
        <v>38</v>
      </c>
      <c r="Z2041" t="s">
        <v>39</v>
      </c>
      <c r="AA2041">
        <v>20180000</v>
      </c>
      <c r="AD2041" t="s">
        <v>220</v>
      </c>
    </row>
    <row r="2042" spans="1:30">
      <c r="A2042">
        <f t="shared" si="93"/>
        <v>20180000</v>
      </c>
      <c r="B2042" t="str">
        <f t="shared" si="94"/>
        <v>Westminster90362MaleAll ages</v>
      </c>
      <c r="C2042" t="str">
        <f t="shared" si="95"/>
        <v>WestminsterHealthy life expectancy at birth2018 - 20MaleAll ages</v>
      </c>
      <c r="D2042">
        <v>90362</v>
      </c>
      <c r="E2042" t="s">
        <v>248</v>
      </c>
      <c r="F2042" t="s">
        <v>30</v>
      </c>
      <c r="G2042" t="s">
        <v>31</v>
      </c>
      <c r="H2042" t="s">
        <v>99</v>
      </c>
      <c r="I2042" t="s">
        <v>100</v>
      </c>
      <c r="J2042" t="s">
        <v>34</v>
      </c>
      <c r="K2042" t="s">
        <v>249</v>
      </c>
      <c r="L2042" t="s">
        <v>190</v>
      </c>
      <c r="O2042" t="s">
        <v>237</v>
      </c>
      <c r="P2042">
        <v>66.33</v>
      </c>
      <c r="Q2042">
        <v>62.07</v>
      </c>
      <c r="R2042">
        <v>70.58</v>
      </c>
      <c r="X2042" t="s">
        <v>136</v>
      </c>
      <c r="Y2042" t="s">
        <v>42</v>
      </c>
      <c r="Z2042" t="s">
        <v>39</v>
      </c>
      <c r="AA2042">
        <v>20180000</v>
      </c>
      <c r="AD2042" t="s">
        <v>220</v>
      </c>
    </row>
    <row r="2043" spans="1:30">
      <c r="A2043">
        <f t="shared" si="93"/>
        <v>20180000</v>
      </c>
      <c r="B2043" t="str">
        <f t="shared" si="94"/>
        <v>Sutton90362MaleAll ages</v>
      </c>
      <c r="C2043" t="str">
        <f t="shared" si="95"/>
        <v>SuttonHealthy life expectancy at birth2018 - 20MaleAll ages</v>
      </c>
      <c r="D2043">
        <v>90362</v>
      </c>
      <c r="E2043" t="s">
        <v>248</v>
      </c>
      <c r="F2043" t="s">
        <v>30</v>
      </c>
      <c r="G2043" t="s">
        <v>31</v>
      </c>
      <c r="H2043" t="s">
        <v>89</v>
      </c>
      <c r="I2043" t="s">
        <v>90</v>
      </c>
      <c r="J2043" t="s">
        <v>34</v>
      </c>
      <c r="K2043" t="s">
        <v>249</v>
      </c>
      <c r="L2043" t="s">
        <v>190</v>
      </c>
      <c r="O2043" t="s">
        <v>237</v>
      </c>
      <c r="P2043">
        <v>66.319999999999993</v>
      </c>
      <c r="Q2043">
        <v>63.4</v>
      </c>
      <c r="R2043">
        <v>69.23</v>
      </c>
      <c r="X2043" t="s">
        <v>136</v>
      </c>
      <c r="Y2043" t="s">
        <v>38</v>
      </c>
      <c r="Z2043" t="s">
        <v>39</v>
      </c>
      <c r="AA2043">
        <v>20180000</v>
      </c>
      <c r="AD2043" t="s">
        <v>220</v>
      </c>
    </row>
    <row r="2044" spans="1:30">
      <c r="A2044">
        <f t="shared" si="93"/>
        <v>20180000</v>
      </c>
      <c r="B2044" t="str">
        <f t="shared" si="94"/>
        <v>Hammersmith and Fulham90362MaleAll ages</v>
      </c>
      <c r="C2044" t="str">
        <f t="shared" si="95"/>
        <v>Hammersmith and FulhamHealthy life expectancy at birth2018 - 20MaleAll ages</v>
      </c>
      <c r="D2044">
        <v>90362</v>
      </c>
      <c r="E2044" t="s">
        <v>248</v>
      </c>
      <c r="F2044" t="s">
        <v>30</v>
      </c>
      <c r="G2044" t="s">
        <v>31</v>
      </c>
      <c r="H2044" t="s">
        <v>66</v>
      </c>
      <c r="I2044" t="s">
        <v>67</v>
      </c>
      <c r="J2044" t="s">
        <v>34</v>
      </c>
      <c r="K2044" t="s">
        <v>249</v>
      </c>
      <c r="L2044" t="s">
        <v>190</v>
      </c>
      <c r="O2044" t="s">
        <v>237</v>
      </c>
      <c r="P2044">
        <v>66.09</v>
      </c>
      <c r="Q2044">
        <v>62.86</v>
      </c>
      <c r="R2044">
        <v>69.33</v>
      </c>
      <c r="X2044" t="s">
        <v>136</v>
      </c>
      <c r="Y2044" t="s">
        <v>42</v>
      </c>
      <c r="Z2044" t="s">
        <v>39</v>
      </c>
      <c r="AA2044">
        <v>20180000</v>
      </c>
      <c r="AD2044" t="s">
        <v>220</v>
      </c>
    </row>
    <row r="2045" spans="1:30">
      <c r="A2045">
        <f t="shared" si="93"/>
        <v>20180000</v>
      </c>
      <c r="B2045" t="str">
        <f t="shared" si="94"/>
        <v>Wandsworth90362MaleAll ages</v>
      </c>
      <c r="C2045" t="str">
        <f t="shared" si="95"/>
        <v>WandsworthHealthy life expectancy at birth2018 - 20MaleAll ages</v>
      </c>
      <c r="D2045">
        <v>90362</v>
      </c>
      <c r="E2045" t="s">
        <v>248</v>
      </c>
      <c r="F2045" t="s">
        <v>30</v>
      </c>
      <c r="G2045" t="s">
        <v>31</v>
      </c>
      <c r="H2045" t="s">
        <v>76</v>
      </c>
      <c r="I2045" t="s">
        <v>77</v>
      </c>
      <c r="J2045" t="s">
        <v>34</v>
      </c>
      <c r="K2045" t="s">
        <v>249</v>
      </c>
      <c r="L2045" t="s">
        <v>190</v>
      </c>
      <c r="O2045" t="s">
        <v>237</v>
      </c>
      <c r="P2045">
        <v>65.44</v>
      </c>
      <c r="Q2045">
        <v>62.37</v>
      </c>
      <c r="R2045">
        <v>68.510000000000005</v>
      </c>
      <c r="X2045" t="s">
        <v>136</v>
      </c>
      <c r="Y2045" t="s">
        <v>42</v>
      </c>
      <c r="Z2045" t="s">
        <v>39</v>
      </c>
      <c r="AA2045">
        <v>20180000</v>
      </c>
      <c r="AD2045" t="s">
        <v>220</v>
      </c>
    </row>
    <row r="2046" spans="1:30">
      <c r="A2046">
        <f t="shared" si="93"/>
        <v>20180000</v>
      </c>
      <c r="B2046" t="str">
        <f t="shared" si="94"/>
        <v>Tower Hamlets90362MaleAll ages</v>
      </c>
      <c r="C2046" t="str">
        <f t="shared" si="95"/>
        <v>Tower HamletsHealthy life expectancy at birth2018 - 20MaleAll ages</v>
      </c>
      <c r="D2046">
        <v>90362</v>
      </c>
      <c r="E2046" t="s">
        <v>248</v>
      </c>
      <c r="F2046" t="s">
        <v>30</v>
      </c>
      <c r="G2046" t="s">
        <v>31</v>
      </c>
      <c r="H2046" t="s">
        <v>104</v>
      </c>
      <c r="I2046" t="s">
        <v>105</v>
      </c>
      <c r="J2046" t="s">
        <v>34</v>
      </c>
      <c r="K2046" t="s">
        <v>249</v>
      </c>
      <c r="L2046" t="s">
        <v>190</v>
      </c>
      <c r="O2046" t="s">
        <v>237</v>
      </c>
      <c r="P2046">
        <v>65.3</v>
      </c>
      <c r="Q2046">
        <v>61.24</v>
      </c>
      <c r="R2046">
        <v>69.36</v>
      </c>
      <c r="X2046" t="s">
        <v>136</v>
      </c>
      <c r="Y2046" t="s">
        <v>42</v>
      </c>
      <c r="Z2046" t="s">
        <v>39</v>
      </c>
      <c r="AA2046">
        <v>20180000</v>
      </c>
      <c r="AD2046" t="s">
        <v>220</v>
      </c>
    </row>
    <row r="2047" spans="1:30">
      <c r="A2047">
        <f t="shared" si="93"/>
        <v>20180000</v>
      </c>
      <c r="B2047" t="str">
        <f t="shared" si="94"/>
        <v>Hillingdon90362MaleAll ages</v>
      </c>
      <c r="C2047" t="str">
        <f t="shared" si="95"/>
        <v>HillingdonHealthy life expectancy at birth2018 - 20MaleAll ages</v>
      </c>
      <c r="D2047">
        <v>90362</v>
      </c>
      <c r="E2047" t="s">
        <v>248</v>
      </c>
      <c r="F2047" t="s">
        <v>30</v>
      </c>
      <c r="G2047" t="s">
        <v>31</v>
      </c>
      <c r="H2047" t="s">
        <v>86</v>
      </c>
      <c r="I2047" t="s">
        <v>87</v>
      </c>
      <c r="J2047" t="s">
        <v>34</v>
      </c>
      <c r="K2047" t="s">
        <v>249</v>
      </c>
      <c r="L2047" t="s">
        <v>190</v>
      </c>
      <c r="O2047" t="s">
        <v>237</v>
      </c>
      <c r="P2047">
        <v>64.989999999999995</v>
      </c>
      <c r="Q2047">
        <v>62.31</v>
      </c>
      <c r="R2047">
        <v>67.66</v>
      </c>
      <c r="X2047" t="s">
        <v>136</v>
      </c>
      <c r="Y2047" t="s">
        <v>42</v>
      </c>
      <c r="Z2047" t="s">
        <v>39</v>
      </c>
      <c r="AA2047">
        <v>20180000</v>
      </c>
      <c r="AD2047" t="s">
        <v>220</v>
      </c>
    </row>
    <row r="2048" spans="1:30">
      <c r="A2048">
        <f t="shared" si="93"/>
        <v>20180000</v>
      </c>
      <c r="B2048" t="str">
        <f t="shared" si="94"/>
        <v>Harrow90362MaleAll ages</v>
      </c>
      <c r="C2048" t="str">
        <f t="shared" si="95"/>
        <v>HarrowHealthy life expectancy at birth2018 - 20MaleAll ages</v>
      </c>
      <c r="D2048">
        <v>90362</v>
      </c>
      <c r="E2048" t="s">
        <v>248</v>
      </c>
      <c r="F2048" t="s">
        <v>30</v>
      </c>
      <c r="G2048" t="s">
        <v>31</v>
      </c>
      <c r="H2048" t="s">
        <v>64</v>
      </c>
      <c r="I2048" t="s">
        <v>65</v>
      </c>
      <c r="J2048" t="s">
        <v>34</v>
      </c>
      <c r="K2048" t="s">
        <v>249</v>
      </c>
      <c r="L2048" t="s">
        <v>190</v>
      </c>
      <c r="O2048" t="s">
        <v>237</v>
      </c>
      <c r="P2048">
        <v>64.81</v>
      </c>
      <c r="Q2048">
        <v>61.7</v>
      </c>
      <c r="R2048">
        <v>67.91</v>
      </c>
      <c r="X2048" t="s">
        <v>136</v>
      </c>
      <c r="Y2048" t="s">
        <v>42</v>
      </c>
      <c r="Z2048" t="s">
        <v>39</v>
      </c>
      <c r="AA2048">
        <v>20180000</v>
      </c>
      <c r="AD2048" t="s">
        <v>220</v>
      </c>
    </row>
    <row r="2049" spans="1:30">
      <c r="A2049">
        <f t="shared" ref="A2049:A2112" si="96">AA2049</f>
        <v>20180000</v>
      </c>
      <c r="B2049" t="str">
        <f t="shared" si="94"/>
        <v>Camden90362MaleAll ages</v>
      </c>
      <c r="C2049" t="str">
        <f t="shared" si="95"/>
        <v>CamdenHealthy life expectancy at birth2018 - 20MaleAll ages</v>
      </c>
      <c r="D2049">
        <v>90362</v>
      </c>
      <c r="E2049" t="s">
        <v>248</v>
      </c>
      <c r="F2049" t="s">
        <v>30</v>
      </c>
      <c r="G2049" t="s">
        <v>31</v>
      </c>
      <c r="H2049" t="s">
        <v>72</v>
      </c>
      <c r="I2049" t="s">
        <v>73</v>
      </c>
      <c r="J2049" t="s">
        <v>34</v>
      </c>
      <c r="K2049" t="s">
        <v>249</v>
      </c>
      <c r="L2049" t="s">
        <v>190</v>
      </c>
      <c r="O2049" t="s">
        <v>237</v>
      </c>
      <c r="P2049">
        <v>64.599999999999994</v>
      </c>
      <c r="Q2049">
        <v>60.11</v>
      </c>
      <c r="R2049">
        <v>69.08</v>
      </c>
      <c r="X2049" t="s">
        <v>136</v>
      </c>
      <c r="Y2049" t="s">
        <v>42</v>
      </c>
      <c r="Z2049" t="s">
        <v>39</v>
      </c>
      <c r="AA2049">
        <v>20180000</v>
      </c>
      <c r="AD2049" t="s">
        <v>220</v>
      </c>
    </row>
    <row r="2050" spans="1:30">
      <c r="A2050">
        <f t="shared" si="96"/>
        <v>20180000</v>
      </c>
      <c r="B2050" t="str">
        <f t="shared" ref="B2050:B2113" si="97">CONCATENATE(I2050,D2050,K2050,L2050)</f>
        <v>Havering90362MaleAll ages</v>
      </c>
      <c r="C2050" t="str">
        <f t="shared" ref="C2050:C2113" si="98">CONCATENATE(I2050,E2050,O2050,K2050,M2050,L2050)</f>
        <v>HaveringHealthy life expectancy at birth2018 - 20MaleAll ages</v>
      </c>
      <c r="D2050">
        <v>90362</v>
      </c>
      <c r="E2050" t="s">
        <v>248</v>
      </c>
      <c r="F2050" t="s">
        <v>30</v>
      </c>
      <c r="G2050" t="s">
        <v>31</v>
      </c>
      <c r="H2050" t="s">
        <v>118</v>
      </c>
      <c r="I2050" t="s">
        <v>119</v>
      </c>
      <c r="J2050" t="s">
        <v>34</v>
      </c>
      <c r="K2050" t="s">
        <v>249</v>
      </c>
      <c r="L2050" t="s">
        <v>190</v>
      </c>
      <c r="O2050" t="s">
        <v>237</v>
      </c>
      <c r="P2050">
        <v>64.599999999999994</v>
      </c>
      <c r="Q2050">
        <v>62.26</v>
      </c>
      <c r="R2050">
        <v>66.930000000000007</v>
      </c>
      <c r="X2050" t="s">
        <v>136</v>
      </c>
      <c r="Y2050" t="s">
        <v>42</v>
      </c>
      <c r="Z2050" t="s">
        <v>39</v>
      </c>
      <c r="AA2050">
        <v>20180000</v>
      </c>
      <c r="AD2050" t="s">
        <v>220</v>
      </c>
    </row>
    <row r="2051" spans="1:30">
      <c r="A2051">
        <f t="shared" si="96"/>
        <v>20180000</v>
      </c>
      <c r="B2051" t="str">
        <f t="shared" si="97"/>
        <v>Lewisham90362MaleAll ages</v>
      </c>
      <c r="C2051" t="str">
        <f t="shared" si="98"/>
        <v>LewishamHealthy life expectancy at birth2018 - 20MaleAll ages</v>
      </c>
      <c r="D2051">
        <v>90362</v>
      </c>
      <c r="E2051" t="s">
        <v>248</v>
      </c>
      <c r="F2051" t="s">
        <v>30</v>
      </c>
      <c r="G2051" t="s">
        <v>31</v>
      </c>
      <c r="H2051" t="s">
        <v>84</v>
      </c>
      <c r="I2051" t="s">
        <v>85</v>
      </c>
      <c r="J2051" t="s">
        <v>34</v>
      </c>
      <c r="K2051" t="s">
        <v>249</v>
      </c>
      <c r="L2051" t="s">
        <v>190</v>
      </c>
      <c r="O2051" t="s">
        <v>237</v>
      </c>
      <c r="P2051">
        <v>64.59</v>
      </c>
      <c r="Q2051">
        <v>61.39</v>
      </c>
      <c r="R2051">
        <v>67.8</v>
      </c>
      <c r="X2051" t="s">
        <v>136</v>
      </c>
      <c r="Y2051" t="s">
        <v>42</v>
      </c>
      <c r="Z2051" t="s">
        <v>39</v>
      </c>
      <c r="AA2051">
        <v>20180000</v>
      </c>
      <c r="AD2051" t="s">
        <v>220</v>
      </c>
    </row>
    <row r="2052" spans="1:30">
      <c r="A2052">
        <f t="shared" si="96"/>
        <v>20180000</v>
      </c>
      <c r="B2052" t="str">
        <f t="shared" si="97"/>
        <v>Enfield90362MaleAll ages</v>
      </c>
      <c r="C2052" t="str">
        <f t="shared" si="98"/>
        <v>EnfieldHealthy life expectancy at birth2018 - 20MaleAll ages</v>
      </c>
      <c r="D2052">
        <v>90362</v>
      </c>
      <c r="E2052" t="s">
        <v>248</v>
      </c>
      <c r="F2052" t="s">
        <v>30</v>
      </c>
      <c r="G2052" t="s">
        <v>31</v>
      </c>
      <c r="H2052" t="s">
        <v>120</v>
      </c>
      <c r="I2052" t="s">
        <v>121</v>
      </c>
      <c r="J2052" t="s">
        <v>34</v>
      </c>
      <c r="K2052" t="s">
        <v>249</v>
      </c>
      <c r="L2052" t="s">
        <v>190</v>
      </c>
      <c r="O2052" t="s">
        <v>237</v>
      </c>
      <c r="P2052">
        <v>64.31</v>
      </c>
      <c r="Q2052">
        <v>61.25</v>
      </c>
      <c r="R2052">
        <v>67.37</v>
      </c>
      <c r="X2052" t="s">
        <v>136</v>
      </c>
      <c r="Y2052" t="s">
        <v>42</v>
      </c>
      <c r="Z2052" t="s">
        <v>39</v>
      </c>
      <c r="AA2052">
        <v>20180000</v>
      </c>
      <c r="AD2052" t="s">
        <v>220</v>
      </c>
    </row>
    <row r="2053" spans="1:30">
      <c r="A2053">
        <f t="shared" si="96"/>
        <v>20180000</v>
      </c>
      <c r="B2053" t="str">
        <f t="shared" si="97"/>
        <v>Southwark90362MaleAll ages</v>
      </c>
      <c r="C2053" t="str">
        <f t="shared" si="98"/>
        <v>SouthwarkHealthy life expectancy at birth2018 - 20MaleAll ages</v>
      </c>
      <c r="D2053">
        <v>90362</v>
      </c>
      <c r="E2053" t="s">
        <v>248</v>
      </c>
      <c r="F2053" t="s">
        <v>30</v>
      </c>
      <c r="G2053" t="s">
        <v>31</v>
      </c>
      <c r="H2053" t="s">
        <v>95</v>
      </c>
      <c r="I2053" t="s">
        <v>96</v>
      </c>
      <c r="J2053" t="s">
        <v>34</v>
      </c>
      <c r="K2053" t="s">
        <v>249</v>
      </c>
      <c r="L2053" t="s">
        <v>190</v>
      </c>
      <c r="O2053" t="s">
        <v>237</v>
      </c>
      <c r="P2053">
        <v>63.41</v>
      </c>
      <c r="Q2053">
        <v>59.74</v>
      </c>
      <c r="R2053">
        <v>67.08</v>
      </c>
      <c r="X2053" t="s">
        <v>136</v>
      </c>
      <c r="Y2053" t="s">
        <v>42</v>
      </c>
      <c r="Z2053" t="s">
        <v>39</v>
      </c>
      <c r="AA2053">
        <v>20180000</v>
      </c>
      <c r="AD2053" t="s">
        <v>220</v>
      </c>
    </row>
    <row r="2054" spans="1:30">
      <c r="A2054">
        <f t="shared" si="96"/>
        <v>20180000</v>
      </c>
      <c r="B2054" t="str">
        <f t="shared" si="97"/>
        <v>Croydon90362MaleAll ages</v>
      </c>
      <c r="C2054" t="str">
        <f t="shared" si="98"/>
        <v>CroydonHealthy life expectancy at birth2018 - 20MaleAll ages</v>
      </c>
      <c r="D2054">
        <v>90362</v>
      </c>
      <c r="E2054" t="s">
        <v>248</v>
      </c>
      <c r="F2054" t="s">
        <v>30</v>
      </c>
      <c r="G2054" t="s">
        <v>31</v>
      </c>
      <c r="H2054" t="s">
        <v>110</v>
      </c>
      <c r="I2054" t="s">
        <v>111</v>
      </c>
      <c r="J2054" t="s">
        <v>34</v>
      </c>
      <c r="K2054" t="s">
        <v>249</v>
      </c>
      <c r="L2054" t="s">
        <v>190</v>
      </c>
      <c r="O2054" t="s">
        <v>237</v>
      </c>
      <c r="P2054">
        <v>63.23</v>
      </c>
      <c r="Q2054">
        <v>60.36</v>
      </c>
      <c r="R2054">
        <v>66.099999999999994</v>
      </c>
      <c r="X2054" t="s">
        <v>136</v>
      </c>
      <c r="Y2054" t="s">
        <v>42</v>
      </c>
      <c r="Z2054" t="s">
        <v>39</v>
      </c>
      <c r="AA2054">
        <v>20180000</v>
      </c>
      <c r="AD2054" t="s">
        <v>220</v>
      </c>
    </row>
    <row r="2055" spans="1:30">
      <c r="A2055">
        <f t="shared" si="96"/>
        <v>20180000</v>
      </c>
      <c r="B2055" t="str">
        <f t="shared" si="97"/>
        <v>Waltham Forest90362MaleAll ages</v>
      </c>
      <c r="C2055" t="str">
        <f t="shared" si="98"/>
        <v>Waltham ForestHealthy life expectancy at birth2018 - 20MaleAll ages</v>
      </c>
      <c r="D2055">
        <v>90362</v>
      </c>
      <c r="E2055" t="s">
        <v>248</v>
      </c>
      <c r="F2055" t="s">
        <v>30</v>
      </c>
      <c r="G2055" t="s">
        <v>31</v>
      </c>
      <c r="H2055" t="s">
        <v>114</v>
      </c>
      <c r="I2055" t="s">
        <v>115</v>
      </c>
      <c r="J2055" t="s">
        <v>34</v>
      </c>
      <c r="K2055" t="s">
        <v>249</v>
      </c>
      <c r="L2055" t="s">
        <v>190</v>
      </c>
      <c r="O2055" t="s">
        <v>237</v>
      </c>
      <c r="P2055">
        <v>63.22</v>
      </c>
      <c r="Q2055">
        <v>59.67</v>
      </c>
      <c r="R2055">
        <v>66.77</v>
      </c>
      <c r="X2055" t="s">
        <v>136</v>
      </c>
      <c r="Y2055" t="s">
        <v>42</v>
      </c>
      <c r="Z2055" t="s">
        <v>39</v>
      </c>
      <c r="AA2055">
        <v>20180000</v>
      </c>
      <c r="AD2055" t="s">
        <v>220</v>
      </c>
    </row>
    <row r="2056" spans="1:30">
      <c r="A2056">
        <f t="shared" si="96"/>
        <v>20180000</v>
      </c>
      <c r="B2056" t="str">
        <f t="shared" si="97"/>
        <v>Islington90362MaleAll ages</v>
      </c>
      <c r="C2056" t="str">
        <f t="shared" si="98"/>
        <v>IslingtonHealthy life expectancy at birth2018 - 20MaleAll ages</v>
      </c>
      <c r="D2056">
        <v>90362</v>
      </c>
      <c r="E2056" t="s">
        <v>248</v>
      </c>
      <c r="F2056" t="s">
        <v>30</v>
      </c>
      <c r="G2056" t="s">
        <v>31</v>
      </c>
      <c r="H2056" t="s">
        <v>74</v>
      </c>
      <c r="I2056" t="s">
        <v>75</v>
      </c>
      <c r="J2056" t="s">
        <v>34</v>
      </c>
      <c r="K2056" t="s">
        <v>249</v>
      </c>
      <c r="L2056" t="s">
        <v>190</v>
      </c>
      <c r="O2056" t="s">
        <v>237</v>
      </c>
      <c r="P2056">
        <v>62.96</v>
      </c>
      <c r="Q2056">
        <v>59.1</v>
      </c>
      <c r="R2056">
        <v>66.819999999999993</v>
      </c>
      <c r="X2056" t="s">
        <v>136</v>
      </c>
      <c r="Y2056" t="s">
        <v>42</v>
      </c>
      <c r="Z2056" t="s">
        <v>39</v>
      </c>
      <c r="AA2056">
        <v>20180000</v>
      </c>
      <c r="AD2056" t="s">
        <v>220</v>
      </c>
    </row>
    <row r="2057" spans="1:30">
      <c r="A2057">
        <f t="shared" si="96"/>
        <v>20180000</v>
      </c>
      <c r="B2057" t="str">
        <f t="shared" si="97"/>
        <v>Barnet90362MaleAll ages</v>
      </c>
      <c r="C2057" t="str">
        <f t="shared" si="98"/>
        <v>BarnetHealthy life expectancy at birth2018 - 20MaleAll ages</v>
      </c>
      <c r="D2057">
        <v>90362</v>
      </c>
      <c r="E2057" t="s">
        <v>248</v>
      </c>
      <c r="F2057" t="s">
        <v>30</v>
      </c>
      <c r="G2057" t="s">
        <v>31</v>
      </c>
      <c r="H2057" t="s">
        <v>93</v>
      </c>
      <c r="I2057" t="s">
        <v>94</v>
      </c>
      <c r="J2057" t="s">
        <v>34</v>
      </c>
      <c r="K2057" t="s">
        <v>249</v>
      </c>
      <c r="L2057" t="s">
        <v>190</v>
      </c>
      <c r="O2057" t="s">
        <v>237</v>
      </c>
      <c r="P2057">
        <v>62.86</v>
      </c>
      <c r="Q2057">
        <v>59.8</v>
      </c>
      <c r="R2057">
        <v>65.91</v>
      </c>
      <c r="X2057" t="s">
        <v>136</v>
      </c>
      <c r="Y2057" t="s">
        <v>42</v>
      </c>
      <c r="Z2057" t="s">
        <v>39</v>
      </c>
      <c r="AA2057">
        <v>20180000</v>
      </c>
      <c r="AD2057" t="s">
        <v>220</v>
      </c>
    </row>
    <row r="2058" spans="1:30">
      <c r="A2058">
        <f t="shared" si="96"/>
        <v>20180000</v>
      </c>
      <c r="B2058" t="str">
        <f t="shared" si="97"/>
        <v>Haringey90362MaleAll ages</v>
      </c>
      <c r="C2058" t="str">
        <f t="shared" si="98"/>
        <v>HaringeyHealthy life expectancy at birth2018 - 20MaleAll ages</v>
      </c>
      <c r="D2058">
        <v>90362</v>
      </c>
      <c r="E2058" t="s">
        <v>248</v>
      </c>
      <c r="F2058" t="s">
        <v>30</v>
      </c>
      <c r="G2058" t="s">
        <v>31</v>
      </c>
      <c r="H2058" t="s">
        <v>116</v>
      </c>
      <c r="I2058" t="s">
        <v>117</v>
      </c>
      <c r="J2058" t="s">
        <v>34</v>
      </c>
      <c r="K2058" t="s">
        <v>249</v>
      </c>
      <c r="L2058" t="s">
        <v>190</v>
      </c>
      <c r="O2058" t="s">
        <v>237</v>
      </c>
      <c r="P2058">
        <v>62.61</v>
      </c>
      <c r="Q2058">
        <v>59.65</v>
      </c>
      <c r="R2058">
        <v>65.569999999999993</v>
      </c>
      <c r="X2058" t="s">
        <v>136</v>
      </c>
      <c r="Y2058" t="s">
        <v>42</v>
      </c>
      <c r="Z2058" t="s">
        <v>39</v>
      </c>
      <c r="AA2058">
        <v>20180000</v>
      </c>
      <c r="AD2058" t="s">
        <v>220</v>
      </c>
    </row>
    <row r="2059" spans="1:30">
      <c r="A2059">
        <f t="shared" si="96"/>
        <v>20180000</v>
      </c>
      <c r="B2059" t="str">
        <f t="shared" si="97"/>
        <v>Brent90362MaleAll ages</v>
      </c>
      <c r="C2059" t="str">
        <f t="shared" si="98"/>
        <v>BrentHealthy life expectancy at birth2018 - 20MaleAll ages</v>
      </c>
      <c r="D2059">
        <v>90362</v>
      </c>
      <c r="E2059" t="s">
        <v>248</v>
      </c>
      <c r="F2059" t="s">
        <v>30</v>
      </c>
      <c r="G2059" t="s">
        <v>31</v>
      </c>
      <c r="H2059" t="s">
        <v>68</v>
      </c>
      <c r="I2059" t="s">
        <v>69</v>
      </c>
      <c r="J2059" t="s">
        <v>34</v>
      </c>
      <c r="K2059" t="s">
        <v>249</v>
      </c>
      <c r="L2059" t="s">
        <v>190</v>
      </c>
      <c r="O2059" t="s">
        <v>237</v>
      </c>
      <c r="P2059">
        <v>62.57</v>
      </c>
      <c r="Q2059">
        <v>59.61</v>
      </c>
      <c r="R2059">
        <v>65.53</v>
      </c>
      <c r="X2059" t="s">
        <v>136</v>
      </c>
      <c r="Y2059" t="s">
        <v>42</v>
      </c>
      <c r="Z2059" t="s">
        <v>39</v>
      </c>
      <c r="AA2059">
        <v>20180000</v>
      </c>
      <c r="AD2059" t="s">
        <v>220</v>
      </c>
    </row>
    <row r="2060" spans="1:30">
      <c r="A2060">
        <f t="shared" si="96"/>
        <v>20180000</v>
      </c>
      <c r="B2060" t="str">
        <f t="shared" si="97"/>
        <v>Hounslow90362MaleAll ages</v>
      </c>
      <c r="C2060" t="str">
        <f t="shared" si="98"/>
        <v>HounslowHealthy life expectancy at birth2018 - 20MaleAll ages</v>
      </c>
      <c r="D2060">
        <v>90362</v>
      </c>
      <c r="E2060" t="s">
        <v>248</v>
      </c>
      <c r="F2060" t="s">
        <v>30</v>
      </c>
      <c r="G2060" t="s">
        <v>31</v>
      </c>
      <c r="H2060" t="s">
        <v>59</v>
      </c>
      <c r="I2060" t="s">
        <v>60</v>
      </c>
      <c r="J2060" t="s">
        <v>34</v>
      </c>
      <c r="K2060" t="s">
        <v>249</v>
      </c>
      <c r="L2060" t="s">
        <v>190</v>
      </c>
      <c r="O2060" t="s">
        <v>237</v>
      </c>
      <c r="P2060">
        <v>62.05</v>
      </c>
      <c r="Q2060">
        <v>58.2</v>
      </c>
      <c r="R2060">
        <v>65.89</v>
      </c>
      <c r="X2060" t="s">
        <v>136</v>
      </c>
      <c r="Y2060" t="s">
        <v>42</v>
      </c>
      <c r="Z2060" t="s">
        <v>39</v>
      </c>
      <c r="AA2060">
        <v>20180000</v>
      </c>
      <c r="AD2060" t="s">
        <v>220</v>
      </c>
    </row>
    <row r="2061" spans="1:30">
      <c r="A2061">
        <f t="shared" si="96"/>
        <v>20180000</v>
      </c>
      <c r="B2061" t="str">
        <f t="shared" si="97"/>
        <v>Ealing90362MaleAll ages</v>
      </c>
      <c r="C2061" t="str">
        <f t="shared" si="98"/>
        <v>EalingHealthy life expectancy at birth2018 - 20MaleAll ages</v>
      </c>
      <c r="D2061">
        <v>90362</v>
      </c>
      <c r="E2061" t="s">
        <v>248</v>
      </c>
      <c r="F2061" t="s">
        <v>30</v>
      </c>
      <c r="G2061" t="s">
        <v>31</v>
      </c>
      <c r="H2061" t="s">
        <v>62</v>
      </c>
      <c r="I2061" t="s">
        <v>63</v>
      </c>
      <c r="J2061" t="s">
        <v>34</v>
      </c>
      <c r="K2061" t="s">
        <v>249</v>
      </c>
      <c r="L2061" t="s">
        <v>190</v>
      </c>
      <c r="O2061" t="s">
        <v>237</v>
      </c>
      <c r="P2061">
        <v>61.37</v>
      </c>
      <c r="Q2061">
        <v>57.85</v>
      </c>
      <c r="R2061">
        <v>64.89</v>
      </c>
      <c r="X2061" t="s">
        <v>136</v>
      </c>
      <c r="Y2061" t="s">
        <v>42</v>
      </c>
      <c r="Z2061" t="s">
        <v>39</v>
      </c>
      <c r="AA2061">
        <v>20180000</v>
      </c>
      <c r="AD2061" t="s">
        <v>220</v>
      </c>
    </row>
    <row r="2062" spans="1:30">
      <c r="A2062">
        <f t="shared" si="96"/>
        <v>20180000</v>
      </c>
      <c r="B2062" t="str">
        <f t="shared" si="97"/>
        <v>Lambeth90362MaleAll ages</v>
      </c>
      <c r="C2062" t="str">
        <f t="shared" si="98"/>
        <v>LambethHealthy life expectancy at birth2018 - 20MaleAll ages</v>
      </c>
      <c r="D2062">
        <v>90362</v>
      </c>
      <c r="E2062" t="s">
        <v>248</v>
      </c>
      <c r="F2062" t="s">
        <v>30</v>
      </c>
      <c r="G2062" t="s">
        <v>31</v>
      </c>
      <c r="H2062" t="s">
        <v>91</v>
      </c>
      <c r="I2062" t="s">
        <v>92</v>
      </c>
      <c r="J2062" t="s">
        <v>34</v>
      </c>
      <c r="K2062" t="s">
        <v>249</v>
      </c>
      <c r="L2062" t="s">
        <v>190</v>
      </c>
      <c r="O2062" t="s">
        <v>237</v>
      </c>
      <c r="P2062">
        <v>60.92</v>
      </c>
      <c r="Q2062">
        <v>57.59</v>
      </c>
      <c r="R2062">
        <v>64.25</v>
      </c>
      <c r="X2062" t="s">
        <v>136</v>
      </c>
      <c r="Y2062" t="s">
        <v>42</v>
      </c>
      <c r="Z2062" t="s">
        <v>39</v>
      </c>
      <c r="AA2062">
        <v>20180000</v>
      </c>
      <c r="AD2062" t="s">
        <v>220</v>
      </c>
    </row>
    <row r="2063" spans="1:30">
      <c r="A2063">
        <f t="shared" si="96"/>
        <v>20180000</v>
      </c>
      <c r="B2063" t="str">
        <f t="shared" si="97"/>
        <v>Redbridge90362MaleAll ages</v>
      </c>
      <c r="C2063" t="str">
        <f t="shared" si="98"/>
        <v>RedbridgeHealthy life expectancy at birth2018 - 20MaleAll ages</v>
      </c>
      <c r="D2063">
        <v>90362</v>
      </c>
      <c r="E2063" t="s">
        <v>248</v>
      </c>
      <c r="F2063" t="s">
        <v>30</v>
      </c>
      <c r="G2063" t="s">
        <v>31</v>
      </c>
      <c r="H2063" t="s">
        <v>112</v>
      </c>
      <c r="I2063" t="s">
        <v>113</v>
      </c>
      <c r="J2063" t="s">
        <v>34</v>
      </c>
      <c r="K2063" t="s">
        <v>249</v>
      </c>
      <c r="L2063" t="s">
        <v>190</v>
      </c>
      <c r="O2063" t="s">
        <v>237</v>
      </c>
      <c r="P2063">
        <v>60.57</v>
      </c>
      <c r="Q2063">
        <v>57.47</v>
      </c>
      <c r="R2063">
        <v>63.67</v>
      </c>
      <c r="X2063" t="s">
        <v>136</v>
      </c>
      <c r="Y2063" t="s">
        <v>42</v>
      </c>
      <c r="Z2063" t="s">
        <v>39</v>
      </c>
      <c r="AA2063">
        <v>20180000</v>
      </c>
      <c r="AD2063" t="s">
        <v>220</v>
      </c>
    </row>
    <row r="2064" spans="1:30">
      <c r="A2064">
        <f t="shared" si="96"/>
        <v>20180000</v>
      </c>
      <c r="B2064" t="str">
        <f t="shared" si="97"/>
        <v>Hackney90362MaleAll ages</v>
      </c>
      <c r="C2064" t="str">
        <f t="shared" si="98"/>
        <v>HackneyHealthy life expectancy at birth2018 - 20MaleAll ages</v>
      </c>
      <c r="D2064">
        <v>90362</v>
      </c>
      <c r="E2064" t="s">
        <v>248</v>
      </c>
      <c r="F2064" t="s">
        <v>30</v>
      </c>
      <c r="G2064" t="s">
        <v>31</v>
      </c>
      <c r="H2064" t="s">
        <v>101</v>
      </c>
      <c r="I2064" t="s">
        <v>102</v>
      </c>
      <c r="J2064" t="s">
        <v>34</v>
      </c>
      <c r="K2064" t="s">
        <v>249</v>
      </c>
      <c r="L2064" t="s">
        <v>190</v>
      </c>
      <c r="O2064" t="s">
        <v>237</v>
      </c>
      <c r="P2064">
        <v>60.17</v>
      </c>
      <c r="Q2064">
        <v>56.85</v>
      </c>
      <c r="R2064">
        <v>63.48</v>
      </c>
      <c r="X2064" t="s">
        <v>136</v>
      </c>
      <c r="Y2064" t="s">
        <v>42</v>
      </c>
      <c r="Z2064" t="s">
        <v>39</v>
      </c>
      <c r="AA2064">
        <v>20180000</v>
      </c>
      <c r="AD2064" t="s">
        <v>220</v>
      </c>
    </row>
    <row r="2065" spans="1:30">
      <c r="A2065">
        <f t="shared" si="96"/>
        <v>20180000</v>
      </c>
      <c r="B2065" t="str">
        <f t="shared" si="97"/>
        <v>Greenwich90362MaleAll ages</v>
      </c>
      <c r="C2065" t="str">
        <f t="shared" si="98"/>
        <v>GreenwichHealthy life expectancy at birth2018 - 20MaleAll ages</v>
      </c>
      <c r="D2065">
        <v>90362</v>
      </c>
      <c r="E2065" t="s">
        <v>248</v>
      </c>
      <c r="F2065" t="s">
        <v>30</v>
      </c>
      <c r="G2065" t="s">
        <v>31</v>
      </c>
      <c r="H2065" t="s">
        <v>80</v>
      </c>
      <c r="I2065" t="s">
        <v>81</v>
      </c>
      <c r="J2065" t="s">
        <v>34</v>
      </c>
      <c r="K2065" t="s">
        <v>249</v>
      </c>
      <c r="L2065" t="s">
        <v>190</v>
      </c>
      <c r="O2065" t="s">
        <v>237</v>
      </c>
      <c r="P2065">
        <v>60.11</v>
      </c>
      <c r="Q2065">
        <v>56.91</v>
      </c>
      <c r="R2065">
        <v>63.31</v>
      </c>
      <c r="X2065" t="s">
        <v>136</v>
      </c>
      <c r="Y2065" t="s">
        <v>42</v>
      </c>
      <c r="Z2065" t="s">
        <v>39</v>
      </c>
      <c r="AA2065">
        <v>20180000</v>
      </c>
      <c r="AD2065" t="s">
        <v>220</v>
      </c>
    </row>
    <row r="2066" spans="1:30">
      <c r="A2066">
        <f t="shared" si="96"/>
        <v>20180000</v>
      </c>
      <c r="B2066" t="str">
        <f t="shared" si="97"/>
        <v>Newham90362MaleAll ages</v>
      </c>
      <c r="C2066" t="str">
        <f t="shared" si="98"/>
        <v>NewhamHealthy life expectancy at birth2018 - 20MaleAll ages</v>
      </c>
      <c r="D2066">
        <v>90362</v>
      </c>
      <c r="E2066" t="s">
        <v>248</v>
      </c>
      <c r="F2066" t="s">
        <v>30</v>
      </c>
      <c r="G2066" t="s">
        <v>31</v>
      </c>
      <c r="H2066" t="s">
        <v>122</v>
      </c>
      <c r="I2066" t="s">
        <v>123</v>
      </c>
      <c r="J2066" t="s">
        <v>34</v>
      </c>
      <c r="K2066" t="s">
        <v>249</v>
      </c>
      <c r="L2066" t="s">
        <v>190</v>
      </c>
      <c r="O2066" t="s">
        <v>237</v>
      </c>
      <c r="P2066">
        <v>59.48</v>
      </c>
      <c r="Q2066">
        <v>56.28</v>
      </c>
      <c r="R2066">
        <v>62.67</v>
      </c>
      <c r="X2066" t="s">
        <v>136</v>
      </c>
      <c r="Y2066" t="s">
        <v>49</v>
      </c>
      <c r="Z2066" t="s">
        <v>39</v>
      </c>
      <c r="AA2066">
        <v>20180000</v>
      </c>
      <c r="AD2066" t="s">
        <v>220</v>
      </c>
    </row>
    <row r="2067" spans="1:30">
      <c r="A2067">
        <f t="shared" si="96"/>
        <v>20180000</v>
      </c>
      <c r="B2067" t="str">
        <f t="shared" si="97"/>
        <v>Barking and Dagenham90362MaleAll ages</v>
      </c>
      <c r="C2067" t="str">
        <f t="shared" si="98"/>
        <v>Barking and DagenhamHealthy life expectancy at birth2018 - 20MaleAll ages</v>
      </c>
      <c r="D2067">
        <v>90362</v>
      </c>
      <c r="E2067" t="s">
        <v>248</v>
      </c>
      <c r="F2067" t="s">
        <v>30</v>
      </c>
      <c r="G2067" t="s">
        <v>31</v>
      </c>
      <c r="H2067" t="s">
        <v>106</v>
      </c>
      <c r="I2067" t="s">
        <v>107</v>
      </c>
      <c r="J2067" t="s">
        <v>34</v>
      </c>
      <c r="K2067" t="s">
        <v>249</v>
      </c>
      <c r="L2067" t="s">
        <v>190</v>
      </c>
      <c r="O2067" t="s">
        <v>237</v>
      </c>
      <c r="P2067">
        <v>58.12</v>
      </c>
      <c r="Q2067">
        <v>54.46</v>
      </c>
      <c r="R2067">
        <v>61.78</v>
      </c>
      <c r="X2067" t="s">
        <v>136</v>
      </c>
      <c r="Y2067" t="s">
        <v>49</v>
      </c>
      <c r="Z2067" t="s">
        <v>39</v>
      </c>
      <c r="AA2067">
        <v>20180000</v>
      </c>
      <c r="AD2067" t="s">
        <v>220</v>
      </c>
    </row>
    <row r="2068" spans="1:30">
      <c r="A2068">
        <f t="shared" si="96"/>
        <v>20090000</v>
      </c>
      <c r="B2068" t="str">
        <f t="shared" si="97"/>
        <v>Richmond90362FemaleAll ages</v>
      </c>
      <c r="C2068" t="str">
        <f t="shared" si="98"/>
        <v>RichmondHealthy life expectancy at birth2009 - 11FemaleAll ages</v>
      </c>
      <c r="D2068">
        <v>90362</v>
      </c>
      <c r="E2068" t="s">
        <v>248</v>
      </c>
      <c r="F2068" t="s">
        <v>30</v>
      </c>
      <c r="G2068" t="s">
        <v>31</v>
      </c>
      <c r="H2068" t="s">
        <v>32</v>
      </c>
      <c r="I2068" t="s">
        <v>33</v>
      </c>
      <c r="J2068" t="s">
        <v>34</v>
      </c>
      <c r="K2068" t="s">
        <v>189</v>
      </c>
      <c r="L2068" t="s">
        <v>190</v>
      </c>
      <c r="O2068" t="s">
        <v>228</v>
      </c>
      <c r="P2068">
        <v>69.92</v>
      </c>
      <c r="Q2068">
        <v>67.430800000000005</v>
      </c>
      <c r="R2068">
        <v>72.401380000000003</v>
      </c>
      <c r="Y2068" t="s">
        <v>38</v>
      </c>
      <c r="Z2068" t="s">
        <v>39</v>
      </c>
      <c r="AA2068">
        <v>20090000</v>
      </c>
      <c r="AD2068" t="s">
        <v>220</v>
      </c>
    </row>
    <row r="2069" spans="1:30">
      <c r="A2069">
        <f t="shared" si="96"/>
        <v>20100000</v>
      </c>
      <c r="B2069" t="str">
        <f t="shared" si="97"/>
        <v>Richmond90362FemaleAll ages</v>
      </c>
      <c r="C2069" t="str">
        <f t="shared" si="98"/>
        <v>RichmondHealthy life expectancy at birth2010 - 12FemaleAll ages</v>
      </c>
      <c r="D2069">
        <v>90362</v>
      </c>
      <c r="E2069" t="s">
        <v>248</v>
      </c>
      <c r="F2069" t="s">
        <v>30</v>
      </c>
      <c r="G2069" t="s">
        <v>31</v>
      </c>
      <c r="H2069" t="s">
        <v>32</v>
      </c>
      <c r="I2069" t="s">
        <v>33</v>
      </c>
      <c r="J2069" t="s">
        <v>34</v>
      </c>
      <c r="K2069" t="s">
        <v>189</v>
      </c>
      <c r="L2069" t="s">
        <v>190</v>
      </c>
      <c r="O2069" t="s">
        <v>229</v>
      </c>
      <c r="P2069">
        <v>68.61</v>
      </c>
      <c r="Q2069">
        <v>65.900630000000007</v>
      </c>
      <c r="R2069">
        <v>71.323480000000004</v>
      </c>
      <c r="Y2069" t="s">
        <v>38</v>
      </c>
      <c r="Z2069" t="s">
        <v>39</v>
      </c>
      <c r="AA2069">
        <v>20100000</v>
      </c>
      <c r="AD2069" t="s">
        <v>220</v>
      </c>
    </row>
    <row r="2070" spans="1:30">
      <c r="A2070">
        <f t="shared" si="96"/>
        <v>20110000</v>
      </c>
      <c r="B2070" t="str">
        <f t="shared" si="97"/>
        <v>Richmond90362FemaleAll ages</v>
      </c>
      <c r="C2070" t="str">
        <f t="shared" si="98"/>
        <v>RichmondHealthy life expectancy at birth2011 - 13FemaleAll ages</v>
      </c>
      <c r="D2070">
        <v>90362</v>
      </c>
      <c r="E2070" t="s">
        <v>248</v>
      </c>
      <c r="F2070" t="s">
        <v>30</v>
      </c>
      <c r="G2070" t="s">
        <v>31</v>
      </c>
      <c r="H2070" t="s">
        <v>32</v>
      </c>
      <c r="I2070" t="s">
        <v>33</v>
      </c>
      <c r="J2070" t="s">
        <v>34</v>
      </c>
      <c r="K2070" t="s">
        <v>189</v>
      </c>
      <c r="L2070" t="s">
        <v>190</v>
      </c>
      <c r="O2070" t="s">
        <v>230</v>
      </c>
      <c r="P2070">
        <v>68.59</v>
      </c>
      <c r="Q2070">
        <v>65.574950000000001</v>
      </c>
      <c r="R2070">
        <v>71.604320000000001</v>
      </c>
      <c r="Y2070" t="s">
        <v>38</v>
      </c>
      <c r="Z2070" t="s">
        <v>39</v>
      </c>
      <c r="AA2070">
        <v>20110000</v>
      </c>
      <c r="AD2070" t="s">
        <v>220</v>
      </c>
    </row>
    <row r="2071" spans="1:30">
      <c r="A2071">
        <f t="shared" si="96"/>
        <v>20120000</v>
      </c>
      <c r="B2071" t="str">
        <f t="shared" si="97"/>
        <v>Richmond90362FemaleAll ages</v>
      </c>
      <c r="C2071" t="str">
        <f t="shared" si="98"/>
        <v>RichmondHealthy life expectancy at birth2012 - 14FemaleAll ages</v>
      </c>
      <c r="D2071">
        <v>90362</v>
      </c>
      <c r="E2071" t="s">
        <v>248</v>
      </c>
      <c r="F2071" t="s">
        <v>30</v>
      </c>
      <c r="G2071" t="s">
        <v>31</v>
      </c>
      <c r="H2071" t="s">
        <v>32</v>
      </c>
      <c r="I2071" t="s">
        <v>33</v>
      </c>
      <c r="J2071" t="s">
        <v>34</v>
      </c>
      <c r="K2071" t="s">
        <v>189</v>
      </c>
      <c r="L2071" t="s">
        <v>190</v>
      </c>
      <c r="O2071" t="s">
        <v>231</v>
      </c>
      <c r="P2071">
        <v>71.06</v>
      </c>
      <c r="Q2071">
        <v>68.304479999999998</v>
      </c>
      <c r="R2071">
        <v>73.807699999999997</v>
      </c>
      <c r="Y2071" t="s">
        <v>38</v>
      </c>
      <c r="Z2071" t="s">
        <v>39</v>
      </c>
      <c r="AA2071">
        <v>20120000</v>
      </c>
      <c r="AD2071" t="s">
        <v>220</v>
      </c>
    </row>
    <row r="2072" spans="1:30">
      <c r="A2072">
        <f t="shared" si="96"/>
        <v>20130000</v>
      </c>
      <c r="B2072" t="str">
        <f t="shared" si="97"/>
        <v>Richmond90362FemaleAll ages</v>
      </c>
      <c r="C2072" t="str">
        <f t="shared" si="98"/>
        <v>RichmondHealthy life expectancy at birth2013 - 15FemaleAll ages</v>
      </c>
      <c r="D2072">
        <v>90362</v>
      </c>
      <c r="E2072" t="s">
        <v>248</v>
      </c>
      <c r="F2072" t="s">
        <v>30</v>
      </c>
      <c r="G2072" t="s">
        <v>31</v>
      </c>
      <c r="H2072" t="s">
        <v>32</v>
      </c>
      <c r="I2072" t="s">
        <v>33</v>
      </c>
      <c r="J2072" t="s">
        <v>34</v>
      </c>
      <c r="K2072" t="s">
        <v>189</v>
      </c>
      <c r="L2072" t="s">
        <v>190</v>
      </c>
      <c r="O2072" t="s">
        <v>232</v>
      </c>
      <c r="P2072">
        <v>71.11</v>
      </c>
      <c r="Q2072">
        <v>68.378439999999998</v>
      </c>
      <c r="R2072">
        <v>73.838070000000002</v>
      </c>
      <c r="Y2072" t="s">
        <v>38</v>
      </c>
      <c r="Z2072" t="s">
        <v>39</v>
      </c>
      <c r="AA2072">
        <v>20130000</v>
      </c>
      <c r="AD2072" t="s">
        <v>220</v>
      </c>
    </row>
    <row r="2073" spans="1:30">
      <c r="A2073">
        <f t="shared" si="96"/>
        <v>20140000</v>
      </c>
      <c r="B2073" t="str">
        <f t="shared" si="97"/>
        <v>Richmond90362FemaleAll ages</v>
      </c>
      <c r="C2073" t="str">
        <f t="shared" si="98"/>
        <v>RichmondHealthy life expectancy at birth2014 - 16FemaleAll ages</v>
      </c>
      <c r="D2073">
        <v>90362</v>
      </c>
      <c r="E2073" t="s">
        <v>248</v>
      </c>
      <c r="F2073" t="s">
        <v>30</v>
      </c>
      <c r="G2073" t="s">
        <v>31</v>
      </c>
      <c r="H2073" t="s">
        <v>32</v>
      </c>
      <c r="I2073" t="s">
        <v>33</v>
      </c>
      <c r="J2073" t="s">
        <v>34</v>
      </c>
      <c r="K2073" t="s">
        <v>189</v>
      </c>
      <c r="L2073" t="s">
        <v>190</v>
      </c>
      <c r="O2073" t="s">
        <v>233</v>
      </c>
      <c r="P2073">
        <v>69.87</v>
      </c>
      <c r="Q2073">
        <v>66.898070000000004</v>
      </c>
      <c r="R2073">
        <v>72.836640000000003</v>
      </c>
      <c r="Y2073" t="s">
        <v>38</v>
      </c>
      <c r="Z2073" t="s">
        <v>39</v>
      </c>
      <c r="AA2073">
        <v>20140000</v>
      </c>
      <c r="AD2073" t="s">
        <v>220</v>
      </c>
    </row>
    <row r="2074" spans="1:30">
      <c r="A2074">
        <f t="shared" si="96"/>
        <v>20150000</v>
      </c>
      <c r="B2074" t="str">
        <f t="shared" si="97"/>
        <v>Richmond90362FemaleAll ages</v>
      </c>
      <c r="C2074" t="str">
        <f t="shared" si="98"/>
        <v>RichmondHealthy life expectancy at birth2015 - 17FemaleAll ages</v>
      </c>
      <c r="D2074">
        <v>90362</v>
      </c>
      <c r="E2074" t="s">
        <v>248</v>
      </c>
      <c r="F2074" t="s">
        <v>30</v>
      </c>
      <c r="G2074" t="s">
        <v>31</v>
      </c>
      <c r="H2074" t="s">
        <v>32</v>
      </c>
      <c r="I2074" t="s">
        <v>33</v>
      </c>
      <c r="J2074" t="s">
        <v>34</v>
      </c>
      <c r="K2074" t="s">
        <v>189</v>
      </c>
      <c r="L2074" t="s">
        <v>190</v>
      </c>
      <c r="O2074" t="s">
        <v>234</v>
      </c>
      <c r="P2074">
        <v>66.27</v>
      </c>
      <c r="Q2074">
        <v>63.260590000000001</v>
      </c>
      <c r="R2074">
        <v>69.279439999999994</v>
      </c>
      <c r="Y2074" t="s">
        <v>42</v>
      </c>
      <c r="Z2074" t="s">
        <v>39</v>
      </c>
      <c r="AA2074">
        <v>20150000</v>
      </c>
      <c r="AD2074" t="s">
        <v>220</v>
      </c>
    </row>
    <row r="2075" spans="1:30">
      <c r="A2075">
        <f t="shared" si="96"/>
        <v>20160000</v>
      </c>
      <c r="B2075" t="str">
        <f t="shared" si="97"/>
        <v>Richmond90362FemaleAll ages</v>
      </c>
      <c r="C2075" t="str">
        <f t="shared" si="98"/>
        <v>RichmondHealthy life expectancy at birth2016 - 18FemaleAll ages</v>
      </c>
      <c r="D2075">
        <v>90362</v>
      </c>
      <c r="E2075" t="s">
        <v>248</v>
      </c>
      <c r="F2075" t="s">
        <v>30</v>
      </c>
      <c r="G2075" t="s">
        <v>31</v>
      </c>
      <c r="H2075" t="s">
        <v>32</v>
      </c>
      <c r="I2075" t="s">
        <v>33</v>
      </c>
      <c r="J2075" t="s">
        <v>34</v>
      </c>
      <c r="K2075" t="s">
        <v>189</v>
      </c>
      <c r="L2075" t="s">
        <v>190</v>
      </c>
      <c r="O2075" t="s">
        <v>235</v>
      </c>
      <c r="P2075">
        <v>69.650000000000006</v>
      </c>
      <c r="Q2075">
        <v>66.388720000000006</v>
      </c>
      <c r="R2075">
        <v>72.918840000000003</v>
      </c>
      <c r="Y2075" t="s">
        <v>38</v>
      </c>
      <c r="Z2075" t="s">
        <v>39</v>
      </c>
      <c r="AA2075">
        <v>20160000</v>
      </c>
      <c r="AD2075" t="s">
        <v>220</v>
      </c>
    </row>
    <row r="2076" spans="1:30">
      <c r="A2076">
        <f t="shared" si="96"/>
        <v>20170000</v>
      </c>
      <c r="B2076" t="str">
        <f t="shared" si="97"/>
        <v>Richmond90362FemaleAll ages</v>
      </c>
      <c r="C2076" t="str">
        <f t="shared" si="98"/>
        <v>RichmondHealthy life expectancy at birth2017 - 19FemaleAll ages</v>
      </c>
      <c r="D2076">
        <v>90362</v>
      </c>
      <c r="E2076" t="s">
        <v>248</v>
      </c>
      <c r="F2076" t="s">
        <v>30</v>
      </c>
      <c r="G2076" t="s">
        <v>31</v>
      </c>
      <c r="H2076" t="s">
        <v>32</v>
      </c>
      <c r="I2076" t="s">
        <v>33</v>
      </c>
      <c r="J2076" t="s">
        <v>34</v>
      </c>
      <c r="K2076" t="s">
        <v>189</v>
      </c>
      <c r="L2076" t="s">
        <v>190</v>
      </c>
      <c r="O2076" t="s">
        <v>236</v>
      </c>
      <c r="P2076">
        <v>68.069999999999993</v>
      </c>
      <c r="Q2076">
        <v>65.22</v>
      </c>
      <c r="R2076">
        <v>70.91</v>
      </c>
      <c r="Y2076" t="s">
        <v>38</v>
      </c>
      <c r="Z2076" t="s">
        <v>39</v>
      </c>
      <c r="AA2076">
        <v>20170000</v>
      </c>
      <c r="AD2076" t="s">
        <v>220</v>
      </c>
    </row>
    <row r="2077" spans="1:30">
      <c r="A2077">
        <f t="shared" si="96"/>
        <v>20090000</v>
      </c>
      <c r="B2077" t="str">
        <f t="shared" si="97"/>
        <v>England90362FemaleAll ages</v>
      </c>
      <c r="C2077" t="str">
        <f t="shared" si="98"/>
        <v>EnglandHealthy life expectancy at birth2009 - 11FemaleAll ages</v>
      </c>
      <c r="D2077">
        <v>90362</v>
      </c>
      <c r="E2077" t="s">
        <v>248</v>
      </c>
      <c r="F2077" t="s">
        <v>30</v>
      </c>
      <c r="G2077" t="s">
        <v>31</v>
      </c>
      <c r="H2077" t="s">
        <v>30</v>
      </c>
      <c r="I2077" t="s">
        <v>31</v>
      </c>
      <c r="J2077" t="s">
        <v>31</v>
      </c>
      <c r="K2077" t="s">
        <v>189</v>
      </c>
      <c r="L2077" t="s">
        <v>190</v>
      </c>
      <c r="O2077" t="s">
        <v>228</v>
      </c>
      <c r="P2077">
        <v>64.040000000000006</v>
      </c>
      <c r="Q2077">
        <v>63.881349999999998</v>
      </c>
      <c r="R2077">
        <v>64.19453</v>
      </c>
      <c r="Y2077" t="s">
        <v>42</v>
      </c>
      <c r="Z2077" t="s">
        <v>39</v>
      </c>
      <c r="AA2077">
        <v>20090000</v>
      </c>
      <c r="AD2077" t="s">
        <v>220</v>
      </c>
    </row>
    <row r="2078" spans="1:30">
      <c r="A2078">
        <f t="shared" si="96"/>
        <v>20100000</v>
      </c>
      <c r="B2078" t="str">
        <f t="shared" si="97"/>
        <v>England90362FemaleAll ages</v>
      </c>
      <c r="C2078" t="str">
        <f t="shared" si="98"/>
        <v>EnglandHealthy life expectancy at birth2010 - 12FemaleAll ages</v>
      </c>
      <c r="D2078">
        <v>90362</v>
      </c>
      <c r="E2078" t="s">
        <v>248</v>
      </c>
      <c r="F2078" t="s">
        <v>30</v>
      </c>
      <c r="G2078" t="s">
        <v>31</v>
      </c>
      <c r="H2078" t="s">
        <v>30</v>
      </c>
      <c r="I2078" t="s">
        <v>31</v>
      </c>
      <c r="J2078" t="s">
        <v>31</v>
      </c>
      <c r="K2078" t="s">
        <v>189</v>
      </c>
      <c r="L2078" t="s">
        <v>190</v>
      </c>
      <c r="O2078" t="s">
        <v>229</v>
      </c>
      <c r="P2078">
        <v>64.05</v>
      </c>
      <c r="Q2078">
        <v>63.883490000000002</v>
      </c>
      <c r="R2078">
        <v>64.208010000000002</v>
      </c>
      <c r="Y2078" t="s">
        <v>42</v>
      </c>
      <c r="Z2078" t="s">
        <v>39</v>
      </c>
      <c r="AA2078">
        <v>20100000</v>
      </c>
      <c r="AD2078" t="s">
        <v>220</v>
      </c>
    </row>
    <row r="2079" spans="1:30">
      <c r="A2079">
        <f t="shared" si="96"/>
        <v>20110000</v>
      </c>
      <c r="B2079" t="str">
        <f t="shared" si="97"/>
        <v>England90362FemaleAll ages</v>
      </c>
      <c r="C2079" t="str">
        <f t="shared" si="98"/>
        <v>EnglandHealthy life expectancy at birth2011 - 13FemaleAll ages</v>
      </c>
      <c r="D2079">
        <v>90362</v>
      </c>
      <c r="E2079" t="s">
        <v>248</v>
      </c>
      <c r="F2079" t="s">
        <v>30</v>
      </c>
      <c r="G2079" t="s">
        <v>31</v>
      </c>
      <c r="H2079" t="s">
        <v>30</v>
      </c>
      <c r="I2079" t="s">
        <v>31</v>
      </c>
      <c r="J2079" t="s">
        <v>31</v>
      </c>
      <c r="K2079" t="s">
        <v>189</v>
      </c>
      <c r="L2079" t="s">
        <v>190</v>
      </c>
      <c r="O2079" t="s">
        <v>230</v>
      </c>
      <c r="P2079">
        <v>63.84</v>
      </c>
      <c r="Q2079">
        <v>63.672800000000002</v>
      </c>
      <c r="R2079">
        <v>64.008409999999998</v>
      </c>
      <c r="Y2079" t="s">
        <v>42</v>
      </c>
      <c r="Z2079" t="s">
        <v>39</v>
      </c>
      <c r="AA2079">
        <v>20110000</v>
      </c>
      <c r="AD2079" t="s">
        <v>220</v>
      </c>
    </row>
    <row r="2080" spans="1:30">
      <c r="A2080">
        <f t="shared" si="96"/>
        <v>20120000</v>
      </c>
      <c r="B2080" t="str">
        <f t="shared" si="97"/>
        <v>England90362FemaleAll ages</v>
      </c>
      <c r="C2080" t="str">
        <f t="shared" si="98"/>
        <v>EnglandHealthy life expectancy at birth2012 - 14FemaleAll ages</v>
      </c>
      <c r="D2080">
        <v>90362</v>
      </c>
      <c r="E2080" t="s">
        <v>248</v>
      </c>
      <c r="F2080" t="s">
        <v>30</v>
      </c>
      <c r="G2080" t="s">
        <v>31</v>
      </c>
      <c r="H2080" t="s">
        <v>30</v>
      </c>
      <c r="I2080" t="s">
        <v>31</v>
      </c>
      <c r="J2080" t="s">
        <v>31</v>
      </c>
      <c r="K2080" t="s">
        <v>189</v>
      </c>
      <c r="L2080" t="s">
        <v>190</v>
      </c>
      <c r="O2080" t="s">
        <v>231</v>
      </c>
      <c r="P2080">
        <v>63.85</v>
      </c>
      <c r="Q2080">
        <v>63.684269999999998</v>
      </c>
      <c r="R2080">
        <v>64.024500000000003</v>
      </c>
      <c r="Y2080" t="s">
        <v>42</v>
      </c>
      <c r="Z2080" t="s">
        <v>39</v>
      </c>
      <c r="AA2080">
        <v>20120000</v>
      </c>
      <c r="AD2080" t="s">
        <v>220</v>
      </c>
    </row>
    <row r="2081" spans="1:30">
      <c r="A2081">
        <f t="shared" si="96"/>
        <v>20130000</v>
      </c>
      <c r="B2081" t="str">
        <f t="shared" si="97"/>
        <v>England90362FemaleAll ages</v>
      </c>
      <c r="C2081" t="str">
        <f t="shared" si="98"/>
        <v>EnglandHealthy life expectancy at birth2013 - 15FemaleAll ages</v>
      </c>
      <c r="D2081">
        <v>90362</v>
      </c>
      <c r="E2081" t="s">
        <v>248</v>
      </c>
      <c r="F2081" t="s">
        <v>30</v>
      </c>
      <c r="G2081" t="s">
        <v>31</v>
      </c>
      <c r="H2081" t="s">
        <v>30</v>
      </c>
      <c r="I2081" t="s">
        <v>31</v>
      </c>
      <c r="J2081" t="s">
        <v>31</v>
      </c>
      <c r="K2081" t="s">
        <v>189</v>
      </c>
      <c r="L2081" t="s">
        <v>190</v>
      </c>
      <c r="O2081" t="s">
        <v>232</v>
      </c>
      <c r="P2081">
        <v>64.06</v>
      </c>
      <c r="Q2081">
        <v>63.889060000000001</v>
      </c>
      <c r="R2081">
        <v>64.237390000000005</v>
      </c>
      <c r="Y2081" t="s">
        <v>42</v>
      </c>
      <c r="Z2081" t="s">
        <v>39</v>
      </c>
      <c r="AA2081">
        <v>20130000</v>
      </c>
      <c r="AD2081" t="s">
        <v>220</v>
      </c>
    </row>
    <row r="2082" spans="1:30">
      <c r="A2082">
        <f t="shared" si="96"/>
        <v>20140000</v>
      </c>
      <c r="B2082" t="str">
        <f t="shared" si="97"/>
        <v>England90362FemaleAll ages</v>
      </c>
      <c r="C2082" t="str">
        <f t="shared" si="98"/>
        <v>EnglandHealthy life expectancy at birth2014 - 16FemaleAll ages</v>
      </c>
      <c r="D2082">
        <v>90362</v>
      </c>
      <c r="E2082" t="s">
        <v>248</v>
      </c>
      <c r="F2082" t="s">
        <v>30</v>
      </c>
      <c r="G2082" t="s">
        <v>31</v>
      </c>
      <c r="H2082" t="s">
        <v>30</v>
      </c>
      <c r="I2082" t="s">
        <v>31</v>
      </c>
      <c r="J2082" t="s">
        <v>31</v>
      </c>
      <c r="K2082" t="s">
        <v>189</v>
      </c>
      <c r="L2082" t="s">
        <v>190</v>
      </c>
      <c r="O2082" t="s">
        <v>233</v>
      </c>
      <c r="P2082">
        <v>63.81</v>
      </c>
      <c r="Q2082">
        <v>63.626989999999999</v>
      </c>
      <c r="R2082">
        <v>63.984540000000003</v>
      </c>
      <c r="Y2082" t="s">
        <v>42</v>
      </c>
      <c r="Z2082" t="s">
        <v>39</v>
      </c>
      <c r="AA2082">
        <v>20140000</v>
      </c>
      <c r="AD2082" t="s">
        <v>220</v>
      </c>
    </row>
    <row r="2083" spans="1:30">
      <c r="A2083">
        <f t="shared" si="96"/>
        <v>20150000</v>
      </c>
      <c r="B2083" t="str">
        <f t="shared" si="97"/>
        <v>England90362FemaleAll ages</v>
      </c>
      <c r="C2083" t="str">
        <f t="shared" si="98"/>
        <v>EnglandHealthy life expectancy at birth2015 - 17FemaleAll ages</v>
      </c>
      <c r="D2083">
        <v>90362</v>
      </c>
      <c r="E2083" t="s">
        <v>248</v>
      </c>
      <c r="F2083" t="s">
        <v>30</v>
      </c>
      <c r="G2083" t="s">
        <v>31</v>
      </c>
      <c r="H2083" t="s">
        <v>30</v>
      </c>
      <c r="I2083" t="s">
        <v>31</v>
      </c>
      <c r="J2083" t="s">
        <v>31</v>
      </c>
      <c r="K2083" t="s">
        <v>189</v>
      </c>
      <c r="L2083" t="s">
        <v>190</v>
      </c>
      <c r="O2083" t="s">
        <v>234</v>
      </c>
      <c r="P2083">
        <v>63.77</v>
      </c>
      <c r="Q2083">
        <v>63.595700000000001</v>
      </c>
      <c r="R2083">
        <v>63.954180000000001</v>
      </c>
      <c r="Y2083" t="s">
        <v>42</v>
      </c>
      <c r="Z2083" t="s">
        <v>39</v>
      </c>
      <c r="AA2083">
        <v>20150000</v>
      </c>
      <c r="AD2083" t="s">
        <v>220</v>
      </c>
    </row>
    <row r="2084" spans="1:30">
      <c r="A2084">
        <f t="shared" si="96"/>
        <v>20160000</v>
      </c>
      <c r="B2084" t="str">
        <f t="shared" si="97"/>
        <v>England90362FemaleAll ages</v>
      </c>
      <c r="C2084" t="str">
        <f t="shared" si="98"/>
        <v>EnglandHealthy life expectancy at birth2016 - 18FemaleAll ages</v>
      </c>
      <c r="D2084">
        <v>90362</v>
      </c>
      <c r="E2084" t="s">
        <v>248</v>
      </c>
      <c r="F2084" t="s">
        <v>30</v>
      </c>
      <c r="G2084" t="s">
        <v>31</v>
      </c>
      <c r="H2084" t="s">
        <v>30</v>
      </c>
      <c r="I2084" t="s">
        <v>31</v>
      </c>
      <c r="J2084" t="s">
        <v>31</v>
      </c>
      <c r="K2084" t="s">
        <v>189</v>
      </c>
      <c r="L2084" t="s">
        <v>190</v>
      </c>
      <c r="O2084" t="s">
        <v>235</v>
      </c>
      <c r="P2084">
        <v>63.88</v>
      </c>
      <c r="Q2084">
        <v>63.703530000000001</v>
      </c>
      <c r="R2084">
        <v>64.066410000000005</v>
      </c>
      <c r="Y2084" t="s">
        <v>42</v>
      </c>
      <c r="Z2084" t="s">
        <v>39</v>
      </c>
      <c r="AA2084">
        <v>20160000</v>
      </c>
      <c r="AD2084" t="s">
        <v>220</v>
      </c>
    </row>
    <row r="2085" spans="1:30">
      <c r="A2085">
        <f t="shared" si="96"/>
        <v>20170000</v>
      </c>
      <c r="B2085" t="str">
        <f t="shared" si="97"/>
        <v>England90362FemaleAll ages</v>
      </c>
      <c r="C2085" t="str">
        <f t="shared" si="98"/>
        <v>EnglandHealthy life expectancy at birth2017 - 19FemaleAll ages</v>
      </c>
      <c r="D2085">
        <v>90362</v>
      </c>
      <c r="E2085" t="s">
        <v>248</v>
      </c>
      <c r="F2085" t="s">
        <v>30</v>
      </c>
      <c r="G2085" t="s">
        <v>31</v>
      </c>
      <c r="H2085" t="s">
        <v>30</v>
      </c>
      <c r="I2085" t="s">
        <v>31</v>
      </c>
      <c r="J2085" t="s">
        <v>31</v>
      </c>
      <c r="K2085" t="s">
        <v>189</v>
      </c>
      <c r="L2085" t="s">
        <v>190</v>
      </c>
      <c r="O2085" t="s">
        <v>236</v>
      </c>
      <c r="P2085">
        <v>63.52</v>
      </c>
      <c r="Q2085">
        <v>63.33</v>
      </c>
      <c r="R2085">
        <v>63.71</v>
      </c>
      <c r="Y2085" t="s">
        <v>42</v>
      </c>
      <c r="Z2085" t="s">
        <v>39</v>
      </c>
      <c r="AA2085">
        <v>20170000</v>
      </c>
      <c r="AD2085" t="s">
        <v>220</v>
      </c>
    </row>
    <row r="2086" spans="1:30">
      <c r="A2086">
        <f t="shared" si="96"/>
        <v>20180000</v>
      </c>
      <c r="B2086" t="str">
        <f t="shared" si="97"/>
        <v>England90362FemaleAll ages</v>
      </c>
      <c r="C2086" t="str">
        <f t="shared" si="98"/>
        <v>EnglandHealthy life expectancy at birth2018 - 20FemaleAll ages</v>
      </c>
      <c r="D2086">
        <v>90362</v>
      </c>
      <c r="E2086" t="s">
        <v>248</v>
      </c>
      <c r="F2086" t="s">
        <v>30</v>
      </c>
      <c r="G2086" t="s">
        <v>31</v>
      </c>
      <c r="H2086" t="s">
        <v>30</v>
      </c>
      <c r="I2086" t="s">
        <v>31</v>
      </c>
      <c r="J2086" t="s">
        <v>31</v>
      </c>
      <c r="K2086" t="s">
        <v>189</v>
      </c>
      <c r="L2086" t="s">
        <v>190</v>
      </c>
      <c r="O2086" t="s">
        <v>237</v>
      </c>
      <c r="P2086">
        <v>63.87</v>
      </c>
      <c r="Q2086">
        <v>63.66</v>
      </c>
      <c r="R2086">
        <v>64.069999999999993</v>
      </c>
      <c r="X2086" t="s">
        <v>136</v>
      </c>
      <c r="Y2086" t="s">
        <v>42</v>
      </c>
      <c r="Z2086" t="s">
        <v>39</v>
      </c>
      <c r="AA2086">
        <v>20180000</v>
      </c>
      <c r="AD2086" t="s">
        <v>220</v>
      </c>
    </row>
    <row r="2087" spans="1:30">
      <c r="A2087">
        <f t="shared" si="96"/>
        <v>20090000</v>
      </c>
      <c r="B2087" t="str">
        <f t="shared" si="97"/>
        <v>London90362FemaleAll ages</v>
      </c>
      <c r="C2087" t="str">
        <f t="shared" si="98"/>
        <v>LondonHealthy life expectancy at birth2009 - 11FemaleAll ages</v>
      </c>
      <c r="D2087">
        <v>90362</v>
      </c>
      <c r="E2087" t="s">
        <v>248</v>
      </c>
      <c r="F2087" t="s">
        <v>30</v>
      </c>
      <c r="G2087" t="s">
        <v>31</v>
      </c>
      <c r="H2087" t="s">
        <v>56</v>
      </c>
      <c r="I2087" t="s">
        <v>57</v>
      </c>
      <c r="J2087" t="s">
        <v>58</v>
      </c>
      <c r="K2087" t="s">
        <v>189</v>
      </c>
      <c r="L2087" t="s">
        <v>190</v>
      </c>
      <c r="O2087" t="s">
        <v>228</v>
      </c>
      <c r="P2087">
        <v>63.77</v>
      </c>
      <c r="Q2087">
        <v>63.316240000000001</v>
      </c>
      <c r="R2087">
        <v>64.232159999999993</v>
      </c>
      <c r="Y2087" t="s">
        <v>42</v>
      </c>
      <c r="Z2087" t="s">
        <v>39</v>
      </c>
      <c r="AA2087">
        <v>20090000</v>
      </c>
      <c r="AD2087" t="s">
        <v>220</v>
      </c>
    </row>
    <row r="2088" spans="1:30">
      <c r="A2088">
        <f t="shared" si="96"/>
        <v>20100000</v>
      </c>
      <c r="B2088" t="str">
        <f t="shared" si="97"/>
        <v>London90362FemaleAll ages</v>
      </c>
      <c r="C2088" t="str">
        <f t="shared" si="98"/>
        <v>LondonHealthy life expectancy at birth2010 - 12FemaleAll ages</v>
      </c>
      <c r="D2088">
        <v>90362</v>
      </c>
      <c r="E2088" t="s">
        <v>248</v>
      </c>
      <c r="F2088" t="s">
        <v>30</v>
      </c>
      <c r="G2088" t="s">
        <v>31</v>
      </c>
      <c r="H2088" t="s">
        <v>56</v>
      </c>
      <c r="I2088" t="s">
        <v>57</v>
      </c>
      <c r="J2088" t="s">
        <v>58</v>
      </c>
      <c r="K2088" t="s">
        <v>189</v>
      </c>
      <c r="L2088" t="s">
        <v>190</v>
      </c>
      <c r="O2088" t="s">
        <v>229</v>
      </c>
      <c r="P2088">
        <v>63.61</v>
      </c>
      <c r="Q2088">
        <v>63.131230000000002</v>
      </c>
      <c r="R2088">
        <v>64.079419999999999</v>
      </c>
      <c r="Y2088" t="s">
        <v>42</v>
      </c>
      <c r="Z2088" t="s">
        <v>39</v>
      </c>
      <c r="AA2088">
        <v>20100000</v>
      </c>
      <c r="AD2088" t="s">
        <v>220</v>
      </c>
    </row>
    <row r="2089" spans="1:30">
      <c r="A2089">
        <f t="shared" si="96"/>
        <v>20110000</v>
      </c>
      <c r="B2089" t="str">
        <f t="shared" si="97"/>
        <v>London90362FemaleAll ages</v>
      </c>
      <c r="C2089" t="str">
        <f t="shared" si="98"/>
        <v>LondonHealthy life expectancy at birth2011 - 13FemaleAll ages</v>
      </c>
      <c r="D2089">
        <v>90362</v>
      </c>
      <c r="E2089" t="s">
        <v>248</v>
      </c>
      <c r="F2089" t="s">
        <v>30</v>
      </c>
      <c r="G2089" t="s">
        <v>31</v>
      </c>
      <c r="H2089" t="s">
        <v>56</v>
      </c>
      <c r="I2089" t="s">
        <v>57</v>
      </c>
      <c r="J2089" t="s">
        <v>58</v>
      </c>
      <c r="K2089" t="s">
        <v>189</v>
      </c>
      <c r="L2089" t="s">
        <v>190</v>
      </c>
      <c r="O2089" t="s">
        <v>230</v>
      </c>
      <c r="P2089">
        <v>63.74</v>
      </c>
      <c r="Q2089">
        <v>63.255099999999999</v>
      </c>
      <c r="R2089">
        <v>64.223410000000001</v>
      </c>
      <c r="Y2089" t="s">
        <v>42</v>
      </c>
      <c r="Z2089" t="s">
        <v>39</v>
      </c>
      <c r="AA2089">
        <v>20110000</v>
      </c>
      <c r="AD2089" t="s">
        <v>220</v>
      </c>
    </row>
    <row r="2090" spans="1:30">
      <c r="A2090">
        <f t="shared" si="96"/>
        <v>20120000</v>
      </c>
      <c r="B2090" t="str">
        <f t="shared" si="97"/>
        <v>London90362FemaleAll ages</v>
      </c>
      <c r="C2090" t="str">
        <f t="shared" si="98"/>
        <v>LondonHealthy life expectancy at birth2012 - 14FemaleAll ages</v>
      </c>
      <c r="D2090">
        <v>90362</v>
      </c>
      <c r="E2090" t="s">
        <v>248</v>
      </c>
      <c r="F2090" t="s">
        <v>30</v>
      </c>
      <c r="G2090" t="s">
        <v>31</v>
      </c>
      <c r="H2090" t="s">
        <v>56</v>
      </c>
      <c r="I2090" t="s">
        <v>57</v>
      </c>
      <c r="J2090" t="s">
        <v>58</v>
      </c>
      <c r="K2090" t="s">
        <v>189</v>
      </c>
      <c r="L2090" t="s">
        <v>190</v>
      </c>
      <c r="O2090" t="s">
        <v>231</v>
      </c>
      <c r="P2090">
        <v>63.85</v>
      </c>
      <c r="Q2090">
        <v>63.354489999999998</v>
      </c>
      <c r="R2090">
        <v>64.34496</v>
      </c>
      <c r="Y2090" t="s">
        <v>42</v>
      </c>
      <c r="Z2090" t="s">
        <v>39</v>
      </c>
      <c r="AA2090">
        <v>20120000</v>
      </c>
      <c r="AD2090" t="s">
        <v>220</v>
      </c>
    </row>
    <row r="2091" spans="1:30">
      <c r="A2091">
        <f t="shared" si="96"/>
        <v>20130000</v>
      </c>
      <c r="B2091" t="str">
        <f t="shared" si="97"/>
        <v>London90362FemaleAll ages</v>
      </c>
      <c r="C2091" t="str">
        <f t="shared" si="98"/>
        <v>LondonHealthy life expectancy at birth2013 - 15FemaleAll ages</v>
      </c>
      <c r="D2091">
        <v>90362</v>
      </c>
      <c r="E2091" t="s">
        <v>248</v>
      </c>
      <c r="F2091" t="s">
        <v>30</v>
      </c>
      <c r="G2091" t="s">
        <v>31</v>
      </c>
      <c r="H2091" t="s">
        <v>56</v>
      </c>
      <c r="I2091" t="s">
        <v>57</v>
      </c>
      <c r="J2091" t="s">
        <v>58</v>
      </c>
      <c r="K2091" t="s">
        <v>189</v>
      </c>
      <c r="L2091" t="s">
        <v>190</v>
      </c>
      <c r="O2091" t="s">
        <v>232</v>
      </c>
      <c r="P2091">
        <v>64.11</v>
      </c>
      <c r="Q2091">
        <v>63.603459999999998</v>
      </c>
      <c r="R2091">
        <v>64.618970000000004</v>
      </c>
      <c r="Y2091" t="s">
        <v>42</v>
      </c>
      <c r="Z2091" t="s">
        <v>39</v>
      </c>
      <c r="AA2091">
        <v>20130000</v>
      </c>
      <c r="AD2091" t="s">
        <v>220</v>
      </c>
    </row>
    <row r="2092" spans="1:30">
      <c r="A2092">
        <f t="shared" si="96"/>
        <v>20140000</v>
      </c>
      <c r="B2092" t="str">
        <f t="shared" si="97"/>
        <v>London90362FemaleAll ages</v>
      </c>
      <c r="C2092" t="str">
        <f t="shared" si="98"/>
        <v>LondonHealthy life expectancy at birth2014 - 16FemaleAll ages</v>
      </c>
      <c r="D2092">
        <v>90362</v>
      </c>
      <c r="E2092" t="s">
        <v>248</v>
      </c>
      <c r="F2092" t="s">
        <v>30</v>
      </c>
      <c r="G2092" t="s">
        <v>31</v>
      </c>
      <c r="H2092" t="s">
        <v>56</v>
      </c>
      <c r="I2092" t="s">
        <v>57</v>
      </c>
      <c r="J2092" t="s">
        <v>58</v>
      </c>
      <c r="K2092" t="s">
        <v>189</v>
      </c>
      <c r="L2092" t="s">
        <v>190</v>
      </c>
      <c r="O2092" t="s">
        <v>233</v>
      </c>
      <c r="P2092">
        <v>64.42</v>
      </c>
      <c r="Q2092">
        <v>63.896509999999999</v>
      </c>
      <c r="R2092">
        <v>64.942549999999997</v>
      </c>
      <c r="Y2092" t="s">
        <v>38</v>
      </c>
      <c r="Z2092" t="s">
        <v>39</v>
      </c>
      <c r="AA2092">
        <v>20140000</v>
      </c>
      <c r="AD2092" t="s">
        <v>220</v>
      </c>
    </row>
    <row r="2093" spans="1:30">
      <c r="A2093">
        <f t="shared" si="96"/>
        <v>20150000</v>
      </c>
      <c r="B2093" t="str">
        <f t="shared" si="97"/>
        <v>London90362FemaleAll ages</v>
      </c>
      <c r="C2093" t="str">
        <f t="shared" si="98"/>
        <v>LondonHealthy life expectancy at birth2015 - 17FemaleAll ages</v>
      </c>
      <c r="D2093">
        <v>90362</v>
      </c>
      <c r="E2093" t="s">
        <v>248</v>
      </c>
      <c r="F2093" t="s">
        <v>30</v>
      </c>
      <c r="G2093" t="s">
        <v>31</v>
      </c>
      <c r="H2093" t="s">
        <v>56</v>
      </c>
      <c r="I2093" t="s">
        <v>57</v>
      </c>
      <c r="J2093" t="s">
        <v>58</v>
      </c>
      <c r="K2093" t="s">
        <v>189</v>
      </c>
      <c r="L2093" t="s">
        <v>190</v>
      </c>
      <c r="O2093" t="s">
        <v>234</v>
      </c>
      <c r="P2093">
        <v>64.56</v>
      </c>
      <c r="Q2093">
        <v>64.019509999999997</v>
      </c>
      <c r="R2093">
        <v>65.10145</v>
      </c>
      <c r="Y2093" t="s">
        <v>38</v>
      </c>
      <c r="Z2093" t="s">
        <v>39</v>
      </c>
      <c r="AA2093">
        <v>20150000</v>
      </c>
      <c r="AD2093" t="s">
        <v>220</v>
      </c>
    </row>
    <row r="2094" spans="1:30">
      <c r="A2094">
        <f t="shared" si="96"/>
        <v>20160000</v>
      </c>
      <c r="B2094" t="str">
        <f t="shared" si="97"/>
        <v>London90362FemaleAll ages</v>
      </c>
      <c r="C2094" t="str">
        <f t="shared" si="98"/>
        <v>LondonHealthy life expectancy at birth2016 - 18FemaleAll ages</v>
      </c>
      <c r="D2094">
        <v>90362</v>
      </c>
      <c r="E2094" t="s">
        <v>248</v>
      </c>
      <c r="F2094" t="s">
        <v>30</v>
      </c>
      <c r="G2094" t="s">
        <v>31</v>
      </c>
      <c r="H2094" t="s">
        <v>56</v>
      </c>
      <c r="I2094" t="s">
        <v>57</v>
      </c>
      <c r="J2094" t="s">
        <v>58</v>
      </c>
      <c r="K2094" t="s">
        <v>189</v>
      </c>
      <c r="L2094" t="s">
        <v>190</v>
      </c>
      <c r="O2094" t="s">
        <v>235</v>
      </c>
      <c r="P2094">
        <v>64.41</v>
      </c>
      <c r="Q2094">
        <v>63.86347</v>
      </c>
      <c r="R2094">
        <v>64.950909999999993</v>
      </c>
      <c r="Y2094" t="s">
        <v>42</v>
      </c>
      <c r="Z2094" t="s">
        <v>39</v>
      </c>
      <c r="AA2094">
        <v>20160000</v>
      </c>
      <c r="AD2094" t="s">
        <v>220</v>
      </c>
    </row>
    <row r="2095" spans="1:30">
      <c r="A2095">
        <f t="shared" si="96"/>
        <v>20170000</v>
      </c>
      <c r="B2095" t="str">
        <f t="shared" si="97"/>
        <v>London90362FemaleAll ages</v>
      </c>
      <c r="C2095" t="str">
        <f t="shared" si="98"/>
        <v>LondonHealthy life expectancy at birth2017 - 19FemaleAll ages</v>
      </c>
      <c r="D2095">
        <v>90362</v>
      </c>
      <c r="E2095" t="s">
        <v>248</v>
      </c>
      <c r="F2095" t="s">
        <v>30</v>
      </c>
      <c r="G2095" t="s">
        <v>31</v>
      </c>
      <c r="H2095" t="s">
        <v>56</v>
      </c>
      <c r="I2095" t="s">
        <v>57</v>
      </c>
      <c r="J2095" t="s">
        <v>58</v>
      </c>
      <c r="K2095" t="s">
        <v>189</v>
      </c>
      <c r="L2095" t="s">
        <v>190</v>
      </c>
      <c r="O2095" t="s">
        <v>236</v>
      </c>
      <c r="P2095">
        <v>64.03</v>
      </c>
      <c r="Q2095">
        <v>63.48</v>
      </c>
      <c r="R2095">
        <v>64.59</v>
      </c>
      <c r="Y2095" t="s">
        <v>42</v>
      </c>
      <c r="Z2095" t="s">
        <v>39</v>
      </c>
      <c r="AA2095">
        <v>20170000</v>
      </c>
      <c r="AD2095" t="s">
        <v>220</v>
      </c>
    </row>
    <row r="2096" spans="1:30">
      <c r="A2096">
        <f t="shared" si="96"/>
        <v>20180000</v>
      </c>
      <c r="B2096" t="str">
        <f t="shared" si="97"/>
        <v>London90362FemaleAll ages</v>
      </c>
      <c r="C2096" t="str">
        <f t="shared" si="98"/>
        <v>LondonHealthy life expectancy at birth2018 - 20FemaleAll ages</v>
      </c>
      <c r="D2096">
        <v>90362</v>
      </c>
      <c r="E2096" t="s">
        <v>248</v>
      </c>
      <c r="F2096" t="s">
        <v>30</v>
      </c>
      <c r="G2096" t="s">
        <v>31</v>
      </c>
      <c r="H2096" t="s">
        <v>56</v>
      </c>
      <c r="I2096" t="s">
        <v>57</v>
      </c>
      <c r="J2096" t="s">
        <v>58</v>
      </c>
      <c r="K2096" t="s">
        <v>189</v>
      </c>
      <c r="L2096" t="s">
        <v>190</v>
      </c>
      <c r="O2096" t="s">
        <v>237</v>
      </c>
      <c r="P2096">
        <v>64.97</v>
      </c>
      <c r="Q2096">
        <v>64.290000000000006</v>
      </c>
      <c r="R2096">
        <v>65.66</v>
      </c>
      <c r="X2096" t="s">
        <v>136</v>
      </c>
      <c r="Y2096" t="s">
        <v>38</v>
      </c>
      <c r="Z2096" t="s">
        <v>39</v>
      </c>
      <c r="AA2096">
        <v>20180000</v>
      </c>
      <c r="AD2096" t="s">
        <v>220</v>
      </c>
    </row>
    <row r="2097" spans="1:30">
      <c r="A2097">
        <f t="shared" si="96"/>
        <v>20180000</v>
      </c>
      <c r="B2097" t="str">
        <f t="shared" si="97"/>
        <v>Wandsworth90362FemaleAll ages</v>
      </c>
      <c r="C2097" t="str">
        <f t="shared" si="98"/>
        <v>WandsworthHealthy life expectancy at birth2018 - 20FemaleAll ages</v>
      </c>
      <c r="D2097">
        <v>90362</v>
      </c>
      <c r="E2097" t="s">
        <v>248</v>
      </c>
      <c r="F2097" t="s">
        <v>30</v>
      </c>
      <c r="G2097" t="s">
        <v>31</v>
      </c>
      <c r="H2097" t="s">
        <v>76</v>
      </c>
      <c r="I2097" t="s">
        <v>77</v>
      </c>
      <c r="J2097" t="s">
        <v>34</v>
      </c>
      <c r="K2097" t="s">
        <v>189</v>
      </c>
      <c r="L2097" t="s">
        <v>190</v>
      </c>
      <c r="O2097" t="s">
        <v>237</v>
      </c>
      <c r="P2097">
        <v>70.14</v>
      </c>
      <c r="Q2097">
        <v>67.08</v>
      </c>
      <c r="R2097">
        <v>73.2</v>
      </c>
      <c r="X2097" t="s">
        <v>136</v>
      </c>
      <c r="Y2097" t="s">
        <v>38</v>
      </c>
      <c r="Z2097" t="s">
        <v>39</v>
      </c>
      <c r="AA2097">
        <v>20180000</v>
      </c>
      <c r="AD2097" t="s">
        <v>220</v>
      </c>
    </row>
    <row r="2098" spans="1:30">
      <c r="A2098">
        <f t="shared" si="96"/>
        <v>20180000</v>
      </c>
      <c r="B2098" t="str">
        <f t="shared" si="97"/>
        <v>Kensington and Chelsea90362FemaleAll ages</v>
      </c>
      <c r="C2098" t="str">
        <f t="shared" si="98"/>
        <v>Kensington and ChelseaHealthy life expectancy at birth2018 - 20FemaleAll ages</v>
      </c>
      <c r="D2098">
        <v>90362</v>
      </c>
      <c r="E2098" t="s">
        <v>248</v>
      </c>
      <c r="F2098" t="s">
        <v>30</v>
      </c>
      <c r="G2098" t="s">
        <v>31</v>
      </c>
      <c r="H2098" t="s">
        <v>70</v>
      </c>
      <c r="I2098" t="s">
        <v>71</v>
      </c>
      <c r="J2098" t="s">
        <v>34</v>
      </c>
      <c r="K2098" t="s">
        <v>189</v>
      </c>
      <c r="L2098" t="s">
        <v>190</v>
      </c>
      <c r="O2098" t="s">
        <v>237</v>
      </c>
      <c r="P2098">
        <v>70.02</v>
      </c>
      <c r="Q2098">
        <v>65.83</v>
      </c>
      <c r="R2098">
        <v>74.22</v>
      </c>
      <c r="X2098" t="s">
        <v>136</v>
      </c>
      <c r="Y2098" t="s">
        <v>38</v>
      </c>
      <c r="Z2098" t="s">
        <v>39</v>
      </c>
      <c r="AA2098">
        <v>20180000</v>
      </c>
      <c r="AD2098" t="s">
        <v>220</v>
      </c>
    </row>
    <row r="2099" spans="1:30">
      <c r="A2099">
        <f t="shared" si="96"/>
        <v>20180000</v>
      </c>
      <c r="B2099" t="str">
        <f t="shared" si="97"/>
        <v>Kingston90362FemaleAll ages</v>
      </c>
      <c r="C2099" t="str">
        <f t="shared" si="98"/>
        <v>KingstonHealthy life expectancy at birth2018 - 20FemaleAll ages</v>
      </c>
      <c r="D2099">
        <v>90362</v>
      </c>
      <c r="E2099" t="s">
        <v>248</v>
      </c>
      <c r="F2099" t="s">
        <v>30</v>
      </c>
      <c r="G2099" t="s">
        <v>31</v>
      </c>
      <c r="H2099" t="s">
        <v>82</v>
      </c>
      <c r="I2099" t="s">
        <v>83</v>
      </c>
      <c r="J2099" t="s">
        <v>34</v>
      </c>
      <c r="K2099" t="s">
        <v>189</v>
      </c>
      <c r="L2099" t="s">
        <v>190</v>
      </c>
      <c r="O2099" t="s">
        <v>237</v>
      </c>
      <c r="P2099">
        <v>69.63</v>
      </c>
      <c r="Q2099">
        <v>66.53</v>
      </c>
      <c r="R2099">
        <v>72.739999999999995</v>
      </c>
      <c r="X2099" t="s">
        <v>136</v>
      </c>
      <c r="Y2099" t="s">
        <v>38</v>
      </c>
      <c r="Z2099" t="s">
        <v>39</v>
      </c>
      <c r="AA2099">
        <v>20180000</v>
      </c>
      <c r="AD2099" t="s">
        <v>220</v>
      </c>
    </row>
    <row r="2100" spans="1:30">
      <c r="A2100">
        <f t="shared" si="96"/>
        <v>20180000</v>
      </c>
      <c r="B2100" t="str">
        <f t="shared" si="97"/>
        <v>Richmond90362FemaleAll ages</v>
      </c>
      <c r="C2100" t="str">
        <f t="shared" si="98"/>
        <v>RichmondHealthy life expectancy at birth2018 - 20FemaleAll ages</v>
      </c>
      <c r="D2100">
        <v>90362</v>
      </c>
      <c r="E2100" t="s">
        <v>248</v>
      </c>
      <c r="F2100" t="s">
        <v>30</v>
      </c>
      <c r="G2100" t="s">
        <v>31</v>
      </c>
      <c r="H2100" t="s">
        <v>32</v>
      </c>
      <c r="I2100" t="s">
        <v>33</v>
      </c>
      <c r="J2100" t="s">
        <v>34</v>
      </c>
      <c r="K2100" t="s">
        <v>189</v>
      </c>
      <c r="L2100" t="s">
        <v>190</v>
      </c>
      <c r="O2100" t="s">
        <v>237</v>
      </c>
      <c r="P2100">
        <v>68.87</v>
      </c>
      <c r="Q2100">
        <v>65.75</v>
      </c>
      <c r="R2100">
        <v>71.989999999999995</v>
      </c>
      <c r="X2100" t="s">
        <v>136</v>
      </c>
      <c r="Y2100" t="s">
        <v>38</v>
      </c>
      <c r="Z2100" t="s">
        <v>39</v>
      </c>
      <c r="AA2100">
        <v>20180000</v>
      </c>
      <c r="AD2100" t="s">
        <v>220</v>
      </c>
    </row>
    <row r="2101" spans="1:30">
      <c r="A2101">
        <f t="shared" si="96"/>
        <v>20180000</v>
      </c>
      <c r="B2101" t="str">
        <f t="shared" si="97"/>
        <v>Brent90362FemaleAll ages</v>
      </c>
      <c r="C2101" t="str">
        <f t="shared" si="98"/>
        <v>BrentHealthy life expectancy at birth2018 - 20FemaleAll ages</v>
      </c>
      <c r="D2101">
        <v>90362</v>
      </c>
      <c r="E2101" t="s">
        <v>248</v>
      </c>
      <c r="F2101" t="s">
        <v>30</v>
      </c>
      <c r="G2101" t="s">
        <v>31</v>
      </c>
      <c r="H2101" t="s">
        <v>68</v>
      </c>
      <c r="I2101" t="s">
        <v>69</v>
      </c>
      <c r="J2101" t="s">
        <v>34</v>
      </c>
      <c r="K2101" t="s">
        <v>189</v>
      </c>
      <c r="L2101" t="s">
        <v>190</v>
      </c>
      <c r="O2101" t="s">
        <v>237</v>
      </c>
      <c r="P2101">
        <v>68.58</v>
      </c>
      <c r="Q2101">
        <v>65.040000000000006</v>
      </c>
      <c r="R2101">
        <v>72.12</v>
      </c>
      <c r="X2101" t="s">
        <v>136</v>
      </c>
      <c r="Y2101" t="s">
        <v>38</v>
      </c>
      <c r="Z2101" t="s">
        <v>39</v>
      </c>
      <c r="AA2101">
        <v>20180000</v>
      </c>
      <c r="AD2101" t="s">
        <v>220</v>
      </c>
    </row>
    <row r="2102" spans="1:30">
      <c r="A2102">
        <f t="shared" si="96"/>
        <v>20180000</v>
      </c>
      <c r="B2102" t="str">
        <f t="shared" si="97"/>
        <v>Sutton90362FemaleAll ages</v>
      </c>
      <c r="C2102" t="str">
        <f t="shared" si="98"/>
        <v>SuttonHealthy life expectancy at birth2018 - 20FemaleAll ages</v>
      </c>
      <c r="D2102">
        <v>90362</v>
      </c>
      <c r="E2102" t="s">
        <v>248</v>
      </c>
      <c r="F2102" t="s">
        <v>30</v>
      </c>
      <c r="G2102" t="s">
        <v>31</v>
      </c>
      <c r="H2102" t="s">
        <v>89</v>
      </c>
      <c r="I2102" t="s">
        <v>90</v>
      </c>
      <c r="J2102" t="s">
        <v>34</v>
      </c>
      <c r="K2102" t="s">
        <v>189</v>
      </c>
      <c r="L2102" t="s">
        <v>190</v>
      </c>
      <c r="O2102" t="s">
        <v>237</v>
      </c>
      <c r="P2102">
        <v>68.45</v>
      </c>
      <c r="Q2102">
        <v>65.63</v>
      </c>
      <c r="R2102">
        <v>71.28</v>
      </c>
      <c r="X2102" t="s">
        <v>136</v>
      </c>
      <c r="Y2102" t="s">
        <v>38</v>
      </c>
      <c r="Z2102" t="s">
        <v>39</v>
      </c>
      <c r="AA2102">
        <v>20180000</v>
      </c>
      <c r="AD2102" t="s">
        <v>220</v>
      </c>
    </row>
    <row r="2103" spans="1:30">
      <c r="A2103">
        <f t="shared" si="96"/>
        <v>20180000</v>
      </c>
      <c r="B2103" t="str">
        <f t="shared" si="97"/>
        <v>Waltham Forest90362FemaleAll ages</v>
      </c>
      <c r="C2103" t="str">
        <f t="shared" si="98"/>
        <v>Waltham ForestHealthy life expectancy at birth2018 - 20FemaleAll ages</v>
      </c>
      <c r="D2103">
        <v>90362</v>
      </c>
      <c r="E2103" t="s">
        <v>248</v>
      </c>
      <c r="F2103" t="s">
        <v>30</v>
      </c>
      <c r="G2103" t="s">
        <v>31</v>
      </c>
      <c r="H2103" t="s">
        <v>114</v>
      </c>
      <c r="I2103" t="s">
        <v>115</v>
      </c>
      <c r="J2103" t="s">
        <v>34</v>
      </c>
      <c r="K2103" t="s">
        <v>189</v>
      </c>
      <c r="L2103" t="s">
        <v>190</v>
      </c>
      <c r="O2103" t="s">
        <v>237</v>
      </c>
      <c r="P2103">
        <v>67.959999999999994</v>
      </c>
      <c r="Q2103">
        <v>64.430000000000007</v>
      </c>
      <c r="R2103">
        <v>71.5</v>
      </c>
      <c r="X2103" t="s">
        <v>136</v>
      </c>
      <c r="Y2103" t="s">
        <v>38</v>
      </c>
      <c r="Z2103" t="s">
        <v>39</v>
      </c>
      <c r="AA2103">
        <v>20180000</v>
      </c>
      <c r="AD2103" t="s">
        <v>220</v>
      </c>
    </row>
    <row r="2104" spans="1:30">
      <c r="A2104">
        <f t="shared" si="96"/>
        <v>20180000</v>
      </c>
      <c r="B2104" t="str">
        <f t="shared" si="97"/>
        <v>Bromley90362FemaleAll ages</v>
      </c>
      <c r="C2104" t="str">
        <f t="shared" si="98"/>
        <v>BromleyHealthy life expectancy at birth2018 - 20FemaleAll ages</v>
      </c>
      <c r="D2104">
        <v>90362</v>
      </c>
      <c r="E2104" t="s">
        <v>248</v>
      </c>
      <c r="F2104" t="s">
        <v>30</v>
      </c>
      <c r="G2104" t="s">
        <v>31</v>
      </c>
      <c r="H2104" t="s">
        <v>78</v>
      </c>
      <c r="I2104" t="s">
        <v>79</v>
      </c>
      <c r="J2104" t="s">
        <v>34</v>
      </c>
      <c r="K2104" t="s">
        <v>189</v>
      </c>
      <c r="L2104" t="s">
        <v>190</v>
      </c>
      <c r="O2104" t="s">
        <v>237</v>
      </c>
      <c r="P2104">
        <v>67.61</v>
      </c>
      <c r="Q2104">
        <v>64.41</v>
      </c>
      <c r="R2104">
        <v>70.8</v>
      </c>
      <c r="X2104" t="s">
        <v>136</v>
      </c>
      <c r="Y2104" t="s">
        <v>38</v>
      </c>
      <c r="Z2104" t="s">
        <v>39</v>
      </c>
      <c r="AA2104">
        <v>20180000</v>
      </c>
      <c r="AD2104" t="s">
        <v>220</v>
      </c>
    </row>
    <row r="2105" spans="1:30">
      <c r="A2105">
        <f t="shared" si="96"/>
        <v>20180000</v>
      </c>
      <c r="B2105" t="str">
        <f t="shared" si="97"/>
        <v>Greenwich90362FemaleAll ages</v>
      </c>
      <c r="C2105" t="str">
        <f t="shared" si="98"/>
        <v>GreenwichHealthy life expectancy at birth2018 - 20FemaleAll ages</v>
      </c>
      <c r="D2105">
        <v>90362</v>
      </c>
      <c r="E2105" t="s">
        <v>248</v>
      </c>
      <c r="F2105" t="s">
        <v>30</v>
      </c>
      <c r="G2105" t="s">
        <v>31</v>
      </c>
      <c r="H2105" t="s">
        <v>80</v>
      </c>
      <c r="I2105" t="s">
        <v>81</v>
      </c>
      <c r="J2105" t="s">
        <v>34</v>
      </c>
      <c r="K2105" t="s">
        <v>189</v>
      </c>
      <c r="L2105" t="s">
        <v>190</v>
      </c>
      <c r="O2105" t="s">
        <v>237</v>
      </c>
      <c r="P2105">
        <v>67.16</v>
      </c>
      <c r="Q2105">
        <v>63.94</v>
      </c>
      <c r="R2105">
        <v>70.39</v>
      </c>
      <c r="X2105" t="s">
        <v>136</v>
      </c>
      <c r="Y2105" t="s">
        <v>38</v>
      </c>
      <c r="Z2105" t="s">
        <v>39</v>
      </c>
      <c r="AA2105">
        <v>20180000</v>
      </c>
      <c r="AD2105" t="s">
        <v>220</v>
      </c>
    </row>
    <row r="2106" spans="1:30">
      <c r="A2106">
        <f t="shared" si="96"/>
        <v>20180000</v>
      </c>
      <c r="B2106" t="str">
        <f t="shared" si="97"/>
        <v>Barnet90362FemaleAll ages</v>
      </c>
      <c r="C2106" t="str">
        <f t="shared" si="98"/>
        <v>BarnetHealthy life expectancy at birth2018 - 20FemaleAll ages</v>
      </c>
      <c r="D2106">
        <v>90362</v>
      </c>
      <c r="E2106" t="s">
        <v>248</v>
      </c>
      <c r="F2106" t="s">
        <v>30</v>
      </c>
      <c r="G2106" t="s">
        <v>31</v>
      </c>
      <c r="H2106" t="s">
        <v>93</v>
      </c>
      <c r="I2106" t="s">
        <v>94</v>
      </c>
      <c r="J2106" t="s">
        <v>34</v>
      </c>
      <c r="K2106" t="s">
        <v>189</v>
      </c>
      <c r="L2106" t="s">
        <v>190</v>
      </c>
      <c r="O2106" t="s">
        <v>237</v>
      </c>
      <c r="P2106">
        <v>67.12</v>
      </c>
      <c r="Q2106">
        <v>64.14</v>
      </c>
      <c r="R2106">
        <v>70.099999999999994</v>
      </c>
      <c r="X2106" t="s">
        <v>136</v>
      </c>
      <c r="Y2106" t="s">
        <v>38</v>
      </c>
      <c r="Z2106" t="s">
        <v>39</v>
      </c>
      <c r="AA2106">
        <v>20180000</v>
      </c>
      <c r="AD2106" t="s">
        <v>220</v>
      </c>
    </row>
    <row r="2107" spans="1:30">
      <c r="A2107">
        <f t="shared" si="96"/>
        <v>20180000</v>
      </c>
      <c r="B2107" t="str">
        <f t="shared" si="97"/>
        <v>Merton90362FemaleAll ages</v>
      </c>
      <c r="C2107" t="str">
        <f t="shared" si="98"/>
        <v>MertonHealthy life expectancy at birth2018 - 20FemaleAll ages</v>
      </c>
      <c r="D2107">
        <v>90362</v>
      </c>
      <c r="E2107" t="s">
        <v>248</v>
      </c>
      <c r="F2107" t="s">
        <v>30</v>
      </c>
      <c r="G2107" t="s">
        <v>31</v>
      </c>
      <c r="H2107" t="s">
        <v>108</v>
      </c>
      <c r="I2107" t="s">
        <v>109</v>
      </c>
      <c r="J2107" t="s">
        <v>34</v>
      </c>
      <c r="K2107" t="s">
        <v>189</v>
      </c>
      <c r="L2107" t="s">
        <v>190</v>
      </c>
      <c r="O2107" t="s">
        <v>237</v>
      </c>
      <c r="P2107">
        <v>67.06</v>
      </c>
      <c r="Q2107">
        <v>63.29</v>
      </c>
      <c r="R2107">
        <v>70.83</v>
      </c>
      <c r="X2107" t="s">
        <v>136</v>
      </c>
      <c r="Y2107" t="s">
        <v>42</v>
      </c>
      <c r="Z2107" t="s">
        <v>39</v>
      </c>
      <c r="AA2107">
        <v>20180000</v>
      </c>
      <c r="AD2107" t="s">
        <v>220</v>
      </c>
    </row>
    <row r="2108" spans="1:30">
      <c r="A2108">
        <f t="shared" si="96"/>
        <v>20180000</v>
      </c>
      <c r="B2108" t="str">
        <f t="shared" si="97"/>
        <v>Camden90362FemaleAll ages</v>
      </c>
      <c r="C2108" t="str">
        <f t="shared" si="98"/>
        <v>CamdenHealthy life expectancy at birth2018 - 20FemaleAll ages</v>
      </c>
      <c r="D2108">
        <v>90362</v>
      </c>
      <c r="E2108" t="s">
        <v>248</v>
      </c>
      <c r="F2108" t="s">
        <v>30</v>
      </c>
      <c r="G2108" t="s">
        <v>31</v>
      </c>
      <c r="H2108" t="s">
        <v>72</v>
      </c>
      <c r="I2108" t="s">
        <v>73</v>
      </c>
      <c r="J2108" t="s">
        <v>34</v>
      </c>
      <c r="K2108" t="s">
        <v>189</v>
      </c>
      <c r="L2108" t="s">
        <v>190</v>
      </c>
      <c r="O2108" t="s">
        <v>237</v>
      </c>
      <c r="P2108">
        <v>66.760000000000005</v>
      </c>
      <c r="Q2108">
        <v>62.26</v>
      </c>
      <c r="R2108">
        <v>71.25</v>
      </c>
      <c r="X2108" t="s">
        <v>136</v>
      </c>
      <c r="Y2108" t="s">
        <v>42</v>
      </c>
      <c r="Z2108" t="s">
        <v>39</v>
      </c>
      <c r="AA2108">
        <v>20180000</v>
      </c>
      <c r="AD2108" t="s">
        <v>220</v>
      </c>
    </row>
    <row r="2109" spans="1:30">
      <c r="A2109">
        <f t="shared" si="96"/>
        <v>20180000</v>
      </c>
      <c r="B2109" t="str">
        <f t="shared" si="97"/>
        <v>Ealing90362FemaleAll ages</v>
      </c>
      <c r="C2109" t="str">
        <f t="shared" si="98"/>
        <v>EalingHealthy life expectancy at birth2018 - 20FemaleAll ages</v>
      </c>
      <c r="D2109">
        <v>90362</v>
      </c>
      <c r="E2109" t="s">
        <v>248</v>
      </c>
      <c r="F2109" t="s">
        <v>30</v>
      </c>
      <c r="G2109" t="s">
        <v>31</v>
      </c>
      <c r="H2109" t="s">
        <v>62</v>
      </c>
      <c r="I2109" t="s">
        <v>63</v>
      </c>
      <c r="J2109" t="s">
        <v>34</v>
      </c>
      <c r="K2109" t="s">
        <v>189</v>
      </c>
      <c r="L2109" t="s">
        <v>190</v>
      </c>
      <c r="O2109" t="s">
        <v>237</v>
      </c>
      <c r="P2109">
        <v>65.3</v>
      </c>
      <c r="Q2109">
        <v>61.43</v>
      </c>
      <c r="R2109">
        <v>69.17</v>
      </c>
      <c r="X2109" t="s">
        <v>136</v>
      </c>
      <c r="Y2109" t="s">
        <v>42</v>
      </c>
      <c r="Z2109" t="s">
        <v>39</v>
      </c>
      <c r="AA2109">
        <v>20180000</v>
      </c>
      <c r="AD2109" t="s">
        <v>220</v>
      </c>
    </row>
    <row r="2110" spans="1:30">
      <c r="A2110">
        <f t="shared" si="96"/>
        <v>20180000</v>
      </c>
      <c r="B2110" t="str">
        <f t="shared" si="97"/>
        <v>Westminster90362FemaleAll ages</v>
      </c>
      <c r="C2110" t="str">
        <f t="shared" si="98"/>
        <v>WestminsterHealthy life expectancy at birth2018 - 20FemaleAll ages</v>
      </c>
      <c r="D2110">
        <v>90362</v>
      </c>
      <c r="E2110" t="s">
        <v>248</v>
      </c>
      <c r="F2110" t="s">
        <v>30</v>
      </c>
      <c r="G2110" t="s">
        <v>31</v>
      </c>
      <c r="H2110" t="s">
        <v>99</v>
      </c>
      <c r="I2110" t="s">
        <v>100</v>
      </c>
      <c r="J2110" t="s">
        <v>34</v>
      </c>
      <c r="K2110" t="s">
        <v>189</v>
      </c>
      <c r="L2110" t="s">
        <v>190</v>
      </c>
      <c r="O2110" t="s">
        <v>237</v>
      </c>
      <c r="P2110">
        <v>65.209999999999994</v>
      </c>
      <c r="Q2110">
        <v>60.72</v>
      </c>
      <c r="R2110">
        <v>69.709999999999994</v>
      </c>
      <c r="X2110" t="s">
        <v>136</v>
      </c>
      <c r="Y2110" t="s">
        <v>42</v>
      </c>
      <c r="Z2110" t="s">
        <v>39</v>
      </c>
      <c r="AA2110">
        <v>20180000</v>
      </c>
      <c r="AD2110" t="s">
        <v>220</v>
      </c>
    </row>
    <row r="2111" spans="1:30">
      <c r="A2111">
        <f t="shared" si="96"/>
        <v>20180000</v>
      </c>
      <c r="B2111" t="str">
        <f t="shared" si="97"/>
        <v>Haringey90362FemaleAll ages</v>
      </c>
      <c r="C2111" t="str">
        <f t="shared" si="98"/>
        <v>HaringeyHealthy life expectancy at birth2018 - 20FemaleAll ages</v>
      </c>
      <c r="D2111">
        <v>90362</v>
      </c>
      <c r="E2111" t="s">
        <v>248</v>
      </c>
      <c r="F2111" t="s">
        <v>30</v>
      </c>
      <c r="G2111" t="s">
        <v>31</v>
      </c>
      <c r="H2111" t="s">
        <v>116</v>
      </c>
      <c r="I2111" t="s">
        <v>117</v>
      </c>
      <c r="J2111" t="s">
        <v>34</v>
      </c>
      <c r="K2111" t="s">
        <v>189</v>
      </c>
      <c r="L2111" t="s">
        <v>190</v>
      </c>
      <c r="O2111" t="s">
        <v>237</v>
      </c>
      <c r="P2111">
        <v>64.95</v>
      </c>
      <c r="Q2111">
        <v>61.19</v>
      </c>
      <c r="R2111">
        <v>68.709999999999994</v>
      </c>
      <c r="X2111" t="s">
        <v>136</v>
      </c>
      <c r="Y2111" t="s">
        <v>42</v>
      </c>
      <c r="Z2111" t="s">
        <v>39</v>
      </c>
      <c r="AA2111">
        <v>20180000</v>
      </c>
      <c r="AD2111" t="s">
        <v>220</v>
      </c>
    </row>
    <row r="2112" spans="1:30">
      <c r="A2112">
        <f t="shared" si="96"/>
        <v>20180000</v>
      </c>
      <c r="B2112" t="str">
        <f t="shared" si="97"/>
        <v>Newham90362FemaleAll ages</v>
      </c>
      <c r="C2112" t="str">
        <f t="shared" si="98"/>
        <v>NewhamHealthy life expectancy at birth2018 - 20FemaleAll ages</v>
      </c>
      <c r="D2112">
        <v>90362</v>
      </c>
      <c r="E2112" t="s">
        <v>248</v>
      </c>
      <c r="F2112" t="s">
        <v>30</v>
      </c>
      <c r="G2112" t="s">
        <v>31</v>
      </c>
      <c r="H2112" t="s">
        <v>122</v>
      </c>
      <c r="I2112" t="s">
        <v>123</v>
      </c>
      <c r="J2112" t="s">
        <v>34</v>
      </c>
      <c r="K2112" t="s">
        <v>189</v>
      </c>
      <c r="L2112" t="s">
        <v>190</v>
      </c>
      <c r="O2112" t="s">
        <v>237</v>
      </c>
      <c r="P2112">
        <v>64.599999999999994</v>
      </c>
      <c r="Q2112">
        <v>60.27</v>
      </c>
      <c r="R2112">
        <v>68.94</v>
      </c>
      <c r="X2112" t="s">
        <v>136</v>
      </c>
      <c r="Y2112" t="s">
        <v>42</v>
      </c>
      <c r="Z2112" t="s">
        <v>39</v>
      </c>
      <c r="AA2112">
        <v>20180000</v>
      </c>
      <c r="AD2112" t="s">
        <v>220</v>
      </c>
    </row>
    <row r="2113" spans="1:30">
      <c r="A2113">
        <f t="shared" ref="A2113:A2176" si="99">AA2113</f>
        <v>20180000</v>
      </c>
      <c r="B2113" t="str">
        <f t="shared" si="97"/>
        <v>Redbridge90362FemaleAll ages</v>
      </c>
      <c r="C2113" t="str">
        <f t="shared" si="98"/>
        <v>RedbridgeHealthy life expectancy at birth2018 - 20FemaleAll ages</v>
      </c>
      <c r="D2113">
        <v>90362</v>
      </c>
      <c r="E2113" t="s">
        <v>248</v>
      </c>
      <c r="F2113" t="s">
        <v>30</v>
      </c>
      <c r="G2113" t="s">
        <v>31</v>
      </c>
      <c r="H2113" t="s">
        <v>112</v>
      </c>
      <c r="I2113" t="s">
        <v>113</v>
      </c>
      <c r="J2113" t="s">
        <v>34</v>
      </c>
      <c r="K2113" t="s">
        <v>189</v>
      </c>
      <c r="L2113" t="s">
        <v>190</v>
      </c>
      <c r="O2113" t="s">
        <v>237</v>
      </c>
      <c r="P2113">
        <v>63.95</v>
      </c>
      <c r="Q2113">
        <v>60.76</v>
      </c>
      <c r="R2113">
        <v>67.14</v>
      </c>
      <c r="X2113" t="s">
        <v>136</v>
      </c>
      <c r="Y2113" t="s">
        <v>42</v>
      </c>
      <c r="Z2113" t="s">
        <v>39</v>
      </c>
      <c r="AA2113">
        <v>20180000</v>
      </c>
      <c r="AD2113" t="s">
        <v>220</v>
      </c>
    </row>
    <row r="2114" spans="1:30">
      <c r="A2114">
        <f t="shared" si="99"/>
        <v>20180000</v>
      </c>
      <c r="B2114" t="str">
        <f t="shared" ref="B2114:B2177" si="100">CONCATENATE(I2114,D2114,K2114,L2114)</f>
        <v>Bexley90362FemaleAll ages</v>
      </c>
      <c r="C2114" t="str">
        <f t="shared" ref="C2114:C2177" si="101">CONCATENATE(I2114,E2114,O2114,K2114,M2114,L2114)</f>
        <v>BexleyHealthy life expectancy at birth2018 - 20FemaleAll ages</v>
      </c>
      <c r="D2114">
        <v>90362</v>
      </c>
      <c r="E2114" t="s">
        <v>248</v>
      </c>
      <c r="F2114" t="s">
        <v>30</v>
      </c>
      <c r="G2114" t="s">
        <v>31</v>
      </c>
      <c r="H2114" t="s">
        <v>97</v>
      </c>
      <c r="I2114" t="s">
        <v>98</v>
      </c>
      <c r="J2114" t="s">
        <v>34</v>
      </c>
      <c r="K2114" t="s">
        <v>189</v>
      </c>
      <c r="L2114" t="s">
        <v>190</v>
      </c>
      <c r="O2114" t="s">
        <v>237</v>
      </c>
      <c r="P2114">
        <v>63.94</v>
      </c>
      <c r="Q2114">
        <v>61.18</v>
      </c>
      <c r="R2114">
        <v>66.69</v>
      </c>
      <c r="X2114" t="s">
        <v>136</v>
      </c>
      <c r="Y2114" t="s">
        <v>42</v>
      </c>
      <c r="Z2114" t="s">
        <v>39</v>
      </c>
      <c r="AA2114">
        <v>20180000</v>
      </c>
      <c r="AD2114" t="s">
        <v>220</v>
      </c>
    </row>
    <row r="2115" spans="1:30">
      <c r="A2115">
        <f t="shared" si="99"/>
        <v>20180000</v>
      </c>
      <c r="B2115" t="str">
        <f t="shared" si="100"/>
        <v>Havering90362FemaleAll ages</v>
      </c>
      <c r="C2115" t="str">
        <f t="shared" si="101"/>
        <v>HaveringHealthy life expectancy at birth2018 - 20FemaleAll ages</v>
      </c>
      <c r="D2115">
        <v>90362</v>
      </c>
      <c r="E2115" t="s">
        <v>248</v>
      </c>
      <c r="F2115" t="s">
        <v>30</v>
      </c>
      <c r="G2115" t="s">
        <v>31</v>
      </c>
      <c r="H2115" t="s">
        <v>118</v>
      </c>
      <c r="I2115" t="s">
        <v>119</v>
      </c>
      <c r="J2115" t="s">
        <v>34</v>
      </c>
      <c r="K2115" t="s">
        <v>189</v>
      </c>
      <c r="L2115" t="s">
        <v>190</v>
      </c>
      <c r="O2115" t="s">
        <v>237</v>
      </c>
      <c r="P2115">
        <v>63.84</v>
      </c>
      <c r="Q2115">
        <v>60.74</v>
      </c>
      <c r="R2115">
        <v>66.94</v>
      </c>
      <c r="X2115" t="s">
        <v>136</v>
      </c>
      <c r="Y2115" t="s">
        <v>42</v>
      </c>
      <c r="Z2115" t="s">
        <v>39</v>
      </c>
      <c r="AA2115">
        <v>20180000</v>
      </c>
      <c r="AD2115" t="s">
        <v>220</v>
      </c>
    </row>
    <row r="2116" spans="1:30">
      <c r="A2116">
        <f t="shared" si="99"/>
        <v>20180000</v>
      </c>
      <c r="B2116" t="str">
        <f t="shared" si="100"/>
        <v>Islington90362FemaleAll ages</v>
      </c>
      <c r="C2116" t="str">
        <f t="shared" si="101"/>
        <v>IslingtonHealthy life expectancy at birth2018 - 20FemaleAll ages</v>
      </c>
      <c r="D2116">
        <v>90362</v>
      </c>
      <c r="E2116" t="s">
        <v>248</v>
      </c>
      <c r="F2116" t="s">
        <v>30</v>
      </c>
      <c r="G2116" t="s">
        <v>31</v>
      </c>
      <c r="H2116" t="s">
        <v>74</v>
      </c>
      <c r="I2116" t="s">
        <v>75</v>
      </c>
      <c r="J2116" t="s">
        <v>34</v>
      </c>
      <c r="K2116" t="s">
        <v>189</v>
      </c>
      <c r="L2116" t="s">
        <v>190</v>
      </c>
      <c r="O2116" t="s">
        <v>237</v>
      </c>
      <c r="P2116">
        <v>63.75</v>
      </c>
      <c r="Q2116">
        <v>60.42</v>
      </c>
      <c r="R2116">
        <v>67.069999999999993</v>
      </c>
      <c r="X2116" t="s">
        <v>136</v>
      </c>
      <c r="Y2116" t="s">
        <v>42</v>
      </c>
      <c r="Z2116" t="s">
        <v>39</v>
      </c>
      <c r="AA2116">
        <v>20180000</v>
      </c>
      <c r="AD2116" t="s">
        <v>220</v>
      </c>
    </row>
    <row r="2117" spans="1:30">
      <c r="A2117">
        <f t="shared" si="99"/>
        <v>20180000</v>
      </c>
      <c r="B2117" t="str">
        <f t="shared" si="100"/>
        <v>Hillingdon90362FemaleAll ages</v>
      </c>
      <c r="C2117" t="str">
        <f t="shared" si="101"/>
        <v>HillingdonHealthy life expectancy at birth2018 - 20FemaleAll ages</v>
      </c>
      <c r="D2117">
        <v>90362</v>
      </c>
      <c r="E2117" t="s">
        <v>248</v>
      </c>
      <c r="F2117" t="s">
        <v>30</v>
      </c>
      <c r="G2117" t="s">
        <v>31</v>
      </c>
      <c r="H2117" t="s">
        <v>86</v>
      </c>
      <c r="I2117" t="s">
        <v>87</v>
      </c>
      <c r="J2117" t="s">
        <v>34</v>
      </c>
      <c r="K2117" t="s">
        <v>189</v>
      </c>
      <c r="L2117" t="s">
        <v>190</v>
      </c>
      <c r="O2117" t="s">
        <v>237</v>
      </c>
      <c r="P2117">
        <v>63.41</v>
      </c>
      <c r="Q2117">
        <v>60.16</v>
      </c>
      <c r="R2117">
        <v>66.66</v>
      </c>
      <c r="X2117" t="s">
        <v>136</v>
      </c>
      <c r="Y2117" t="s">
        <v>42</v>
      </c>
      <c r="Z2117" t="s">
        <v>39</v>
      </c>
      <c r="AA2117">
        <v>20180000</v>
      </c>
      <c r="AD2117" t="s">
        <v>220</v>
      </c>
    </row>
    <row r="2118" spans="1:30">
      <c r="A2118">
        <f t="shared" si="99"/>
        <v>20180000</v>
      </c>
      <c r="B2118" t="str">
        <f t="shared" si="100"/>
        <v>Lewisham90362FemaleAll ages</v>
      </c>
      <c r="C2118" t="str">
        <f t="shared" si="101"/>
        <v>LewishamHealthy life expectancy at birth2018 - 20FemaleAll ages</v>
      </c>
      <c r="D2118">
        <v>90362</v>
      </c>
      <c r="E2118" t="s">
        <v>248</v>
      </c>
      <c r="F2118" t="s">
        <v>30</v>
      </c>
      <c r="G2118" t="s">
        <v>31</v>
      </c>
      <c r="H2118" t="s">
        <v>84</v>
      </c>
      <c r="I2118" t="s">
        <v>85</v>
      </c>
      <c r="J2118" t="s">
        <v>34</v>
      </c>
      <c r="K2118" t="s">
        <v>189</v>
      </c>
      <c r="L2118" t="s">
        <v>190</v>
      </c>
      <c r="O2118" t="s">
        <v>237</v>
      </c>
      <c r="P2118">
        <v>63.22</v>
      </c>
      <c r="Q2118">
        <v>59.71</v>
      </c>
      <c r="R2118">
        <v>66.739999999999995</v>
      </c>
      <c r="X2118" t="s">
        <v>136</v>
      </c>
      <c r="Y2118" t="s">
        <v>42</v>
      </c>
      <c r="Z2118" t="s">
        <v>39</v>
      </c>
      <c r="AA2118">
        <v>20180000</v>
      </c>
      <c r="AD2118" t="s">
        <v>220</v>
      </c>
    </row>
    <row r="2119" spans="1:30">
      <c r="A2119">
        <f t="shared" si="99"/>
        <v>20180000</v>
      </c>
      <c r="B2119" t="str">
        <f t="shared" si="100"/>
        <v>Hammersmith and Fulham90362FemaleAll ages</v>
      </c>
      <c r="C2119" t="str">
        <f t="shared" si="101"/>
        <v>Hammersmith and FulhamHealthy life expectancy at birth2018 - 20FemaleAll ages</v>
      </c>
      <c r="D2119">
        <v>90362</v>
      </c>
      <c r="E2119" t="s">
        <v>248</v>
      </c>
      <c r="F2119" t="s">
        <v>30</v>
      </c>
      <c r="G2119" t="s">
        <v>31</v>
      </c>
      <c r="H2119" t="s">
        <v>66</v>
      </c>
      <c r="I2119" t="s">
        <v>67</v>
      </c>
      <c r="J2119" t="s">
        <v>34</v>
      </c>
      <c r="K2119" t="s">
        <v>189</v>
      </c>
      <c r="L2119" t="s">
        <v>190</v>
      </c>
      <c r="O2119" t="s">
        <v>237</v>
      </c>
      <c r="P2119">
        <v>62.62</v>
      </c>
      <c r="Q2119">
        <v>58.5</v>
      </c>
      <c r="R2119">
        <v>66.73</v>
      </c>
      <c r="X2119" t="s">
        <v>136</v>
      </c>
      <c r="Y2119" t="s">
        <v>42</v>
      </c>
      <c r="Z2119" t="s">
        <v>39</v>
      </c>
      <c r="AA2119">
        <v>20180000</v>
      </c>
      <c r="AD2119" t="s">
        <v>220</v>
      </c>
    </row>
    <row r="2120" spans="1:30">
      <c r="A2120">
        <f t="shared" si="99"/>
        <v>20180000</v>
      </c>
      <c r="B2120" t="str">
        <f t="shared" si="100"/>
        <v>Hounslow90362FemaleAll ages</v>
      </c>
      <c r="C2120" t="str">
        <f t="shared" si="101"/>
        <v>HounslowHealthy life expectancy at birth2018 - 20FemaleAll ages</v>
      </c>
      <c r="D2120">
        <v>90362</v>
      </c>
      <c r="E2120" t="s">
        <v>248</v>
      </c>
      <c r="F2120" t="s">
        <v>30</v>
      </c>
      <c r="G2120" t="s">
        <v>31</v>
      </c>
      <c r="H2120" t="s">
        <v>59</v>
      </c>
      <c r="I2120" t="s">
        <v>60</v>
      </c>
      <c r="J2120" t="s">
        <v>34</v>
      </c>
      <c r="K2120" t="s">
        <v>189</v>
      </c>
      <c r="L2120" t="s">
        <v>190</v>
      </c>
      <c r="O2120" t="s">
        <v>237</v>
      </c>
      <c r="P2120">
        <v>62.61</v>
      </c>
      <c r="Q2120">
        <v>57.42</v>
      </c>
      <c r="R2120">
        <v>67.790000000000006</v>
      </c>
      <c r="X2120" t="s">
        <v>136</v>
      </c>
      <c r="Y2120" t="s">
        <v>42</v>
      </c>
      <c r="Z2120" t="s">
        <v>39</v>
      </c>
      <c r="AA2120">
        <v>20180000</v>
      </c>
      <c r="AD2120" t="s">
        <v>220</v>
      </c>
    </row>
    <row r="2121" spans="1:30">
      <c r="A2121">
        <f t="shared" si="99"/>
        <v>20180000</v>
      </c>
      <c r="B2121" t="str">
        <f t="shared" si="100"/>
        <v>Croydon90362FemaleAll ages</v>
      </c>
      <c r="C2121" t="str">
        <f t="shared" si="101"/>
        <v>CroydonHealthy life expectancy at birth2018 - 20FemaleAll ages</v>
      </c>
      <c r="D2121">
        <v>90362</v>
      </c>
      <c r="E2121" t="s">
        <v>248</v>
      </c>
      <c r="F2121" t="s">
        <v>30</v>
      </c>
      <c r="G2121" t="s">
        <v>31</v>
      </c>
      <c r="H2121" t="s">
        <v>110</v>
      </c>
      <c r="I2121" t="s">
        <v>111</v>
      </c>
      <c r="J2121" t="s">
        <v>34</v>
      </c>
      <c r="K2121" t="s">
        <v>189</v>
      </c>
      <c r="L2121" t="s">
        <v>190</v>
      </c>
      <c r="O2121" t="s">
        <v>237</v>
      </c>
      <c r="P2121">
        <v>62.43</v>
      </c>
      <c r="Q2121">
        <v>59.19</v>
      </c>
      <c r="R2121">
        <v>65.67</v>
      </c>
      <c r="X2121" t="s">
        <v>136</v>
      </c>
      <c r="Y2121" t="s">
        <v>42</v>
      </c>
      <c r="Z2121" t="s">
        <v>39</v>
      </c>
      <c r="AA2121">
        <v>20180000</v>
      </c>
      <c r="AD2121" t="s">
        <v>220</v>
      </c>
    </row>
    <row r="2122" spans="1:30">
      <c r="A2122">
        <f t="shared" si="99"/>
        <v>20180000</v>
      </c>
      <c r="B2122" t="str">
        <f t="shared" si="100"/>
        <v>Enfield90362FemaleAll ages</v>
      </c>
      <c r="C2122" t="str">
        <f t="shared" si="101"/>
        <v>EnfieldHealthy life expectancy at birth2018 - 20FemaleAll ages</v>
      </c>
      <c r="D2122">
        <v>90362</v>
      </c>
      <c r="E2122" t="s">
        <v>248</v>
      </c>
      <c r="F2122" t="s">
        <v>30</v>
      </c>
      <c r="G2122" t="s">
        <v>31</v>
      </c>
      <c r="H2122" t="s">
        <v>120</v>
      </c>
      <c r="I2122" t="s">
        <v>121</v>
      </c>
      <c r="J2122" t="s">
        <v>34</v>
      </c>
      <c r="K2122" t="s">
        <v>189</v>
      </c>
      <c r="L2122" t="s">
        <v>190</v>
      </c>
      <c r="O2122" t="s">
        <v>237</v>
      </c>
      <c r="P2122">
        <v>62.05</v>
      </c>
      <c r="Q2122">
        <v>58.65</v>
      </c>
      <c r="R2122">
        <v>65.45</v>
      </c>
      <c r="X2122" t="s">
        <v>136</v>
      </c>
      <c r="Y2122" t="s">
        <v>42</v>
      </c>
      <c r="Z2122" t="s">
        <v>39</v>
      </c>
      <c r="AA2122">
        <v>20180000</v>
      </c>
      <c r="AD2122" t="s">
        <v>220</v>
      </c>
    </row>
    <row r="2123" spans="1:30">
      <c r="A2123">
        <f t="shared" si="99"/>
        <v>20180000</v>
      </c>
      <c r="B2123" t="str">
        <f t="shared" si="100"/>
        <v>Southwark90362FemaleAll ages</v>
      </c>
      <c r="C2123" t="str">
        <f t="shared" si="101"/>
        <v>SouthwarkHealthy life expectancy at birth2018 - 20FemaleAll ages</v>
      </c>
      <c r="D2123">
        <v>90362</v>
      </c>
      <c r="E2123" t="s">
        <v>248</v>
      </c>
      <c r="F2123" t="s">
        <v>30</v>
      </c>
      <c r="G2123" t="s">
        <v>31</v>
      </c>
      <c r="H2123" t="s">
        <v>95</v>
      </c>
      <c r="I2123" t="s">
        <v>96</v>
      </c>
      <c r="J2123" t="s">
        <v>34</v>
      </c>
      <c r="K2123" t="s">
        <v>189</v>
      </c>
      <c r="L2123" t="s">
        <v>190</v>
      </c>
      <c r="O2123" t="s">
        <v>237</v>
      </c>
      <c r="P2123">
        <v>61.96</v>
      </c>
      <c r="Q2123">
        <v>57.73</v>
      </c>
      <c r="R2123">
        <v>66.180000000000007</v>
      </c>
      <c r="X2123" t="s">
        <v>136</v>
      </c>
      <c r="Y2123" t="s">
        <v>42</v>
      </c>
      <c r="Z2123" t="s">
        <v>39</v>
      </c>
      <c r="AA2123">
        <v>20180000</v>
      </c>
      <c r="AD2123" t="s">
        <v>220</v>
      </c>
    </row>
    <row r="2124" spans="1:30">
      <c r="A2124">
        <f t="shared" si="99"/>
        <v>20180000</v>
      </c>
      <c r="B2124" t="str">
        <f t="shared" si="100"/>
        <v>Hackney90362FemaleAll ages</v>
      </c>
      <c r="C2124" t="str">
        <f t="shared" si="101"/>
        <v>HackneyHealthy life expectancy at birth2018 - 20FemaleAll ages</v>
      </c>
      <c r="D2124">
        <v>90362</v>
      </c>
      <c r="E2124" t="s">
        <v>248</v>
      </c>
      <c r="F2124" t="s">
        <v>30</v>
      </c>
      <c r="G2124" t="s">
        <v>31</v>
      </c>
      <c r="H2124" t="s">
        <v>101</v>
      </c>
      <c r="I2124" t="s">
        <v>102</v>
      </c>
      <c r="J2124" t="s">
        <v>34</v>
      </c>
      <c r="K2124" t="s">
        <v>189</v>
      </c>
      <c r="L2124" t="s">
        <v>190</v>
      </c>
      <c r="O2124" t="s">
        <v>237</v>
      </c>
      <c r="P2124">
        <v>61.54</v>
      </c>
      <c r="Q2124">
        <v>58.34</v>
      </c>
      <c r="R2124">
        <v>64.75</v>
      </c>
      <c r="X2124" t="s">
        <v>136</v>
      </c>
      <c r="Y2124" t="s">
        <v>42</v>
      </c>
      <c r="Z2124" t="s">
        <v>39</v>
      </c>
      <c r="AA2124">
        <v>20180000</v>
      </c>
      <c r="AD2124" t="s">
        <v>220</v>
      </c>
    </row>
    <row r="2125" spans="1:30">
      <c r="A2125">
        <f t="shared" si="99"/>
        <v>20180000</v>
      </c>
      <c r="B2125" t="str">
        <f t="shared" si="100"/>
        <v>Harrow90362FemaleAll ages</v>
      </c>
      <c r="C2125" t="str">
        <f t="shared" si="101"/>
        <v>HarrowHealthy life expectancy at birth2018 - 20FemaleAll ages</v>
      </c>
      <c r="D2125">
        <v>90362</v>
      </c>
      <c r="E2125" t="s">
        <v>248</v>
      </c>
      <c r="F2125" t="s">
        <v>30</v>
      </c>
      <c r="G2125" t="s">
        <v>31</v>
      </c>
      <c r="H2125" t="s">
        <v>64</v>
      </c>
      <c r="I2125" t="s">
        <v>65</v>
      </c>
      <c r="J2125" t="s">
        <v>34</v>
      </c>
      <c r="K2125" t="s">
        <v>189</v>
      </c>
      <c r="L2125" t="s">
        <v>190</v>
      </c>
      <c r="O2125" t="s">
        <v>237</v>
      </c>
      <c r="P2125">
        <v>60.89</v>
      </c>
      <c r="Q2125">
        <v>57.7</v>
      </c>
      <c r="R2125">
        <v>64.069999999999993</v>
      </c>
      <c r="X2125" t="s">
        <v>136</v>
      </c>
      <c r="Y2125" t="s">
        <v>42</v>
      </c>
      <c r="Z2125" t="s">
        <v>39</v>
      </c>
      <c r="AA2125">
        <v>20180000</v>
      </c>
      <c r="AD2125" t="s">
        <v>220</v>
      </c>
    </row>
    <row r="2126" spans="1:30">
      <c r="A2126">
        <f t="shared" si="99"/>
        <v>20180000</v>
      </c>
      <c r="B2126" t="str">
        <f t="shared" si="100"/>
        <v>Barking and Dagenham90362FemaleAll ages</v>
      </c>
      <c r="C2126" t="str">
        <f t="shared" si="101"/>
        <v>Barking and DagenhamHealthy life expectancy at birth2018 - 20FemaleAll ages</v>
      </c>
      <c r="D2126">
        <v>90362</v>
      </c>
      <c r="E2126" t="s">
        <v>248</v>
      </c>
      <c r="F2126" t="s">
        <v>30</v>
      </c>
      <c r="G2126" t="s">
        <v>31</v>
      </c>
      <c r="H2126" t="s">
        <v>106</v>
      </c>
      <c r="I2126" t="s">
        <v>107</v>
      </c>
      <c r="J2126" t="s">
        <v>34</v>
      </c>
      <c r="K2126" t="s">
        <v>189</v>
      </c>
      <c r="L2126" t="s">
        <v>190</v>
      </c>
      <c r="O2126" t="s">
        <v>237</v>
      </c>
      <c r="P2126">
        <v>60.14</v>
      </c>
      <c r="Q2126">
        <v>56.57</v>
      </c>
      <c r="R2126">
        <v>63.7</v>
      </c>
      <c r="X2126" t="s">
        <v>136</v>
      </c>
      <c r="Y2126" t="s">
        <v>49</v>
      </c>
      <c r="Z2126" t="s">
        <v>39</v>
      </c>
      <c r="AA2126">
        <v>20180000</v>
      </c>
      <c r="AD2126" t="s">
        <v>220</v>
      </c>
    </row>
    <row r="2127" spans="1:30">
      <c r="A2127">
        <f t="shared" si="99"/>
        <v>20180000</v>
      </c>
      <c r="B2127" t="str">
        <f t="shared" si="100"/>
        <v>Lambeth90362FemaleAll ages</v>
      </c>
      <c r="C2127" t="str">
        <f t="shared" si="101"/>
        <v>LambethHealthy life expectancy at birth2018 - 20FemaleAll ages</v>
      </c>
      <c r="D2127">
        <v>90362</v>
      </c>
      <c r="E2127" t="s">
        <v>248</v>
      </c>
      <c r="F2127" t="s">
        <v>30</v>
      </c>
      <c r="G2127" t="s">
        <v>31</v>
      </c>
      <c r="H2127" t="s">
        <v>91</v>
      </c>
      <c r="I2127" t="s">
        <v>92</v>
      </c>
      <c r="J2127" t="s">
        <v>34</v>
      </c>
      <c r="K2127" t="s">
        <v>189</v>
      </c>
      <c r="L2127" t="s">
        <v>190</v>
      </c>
      <c r="O2127" t="s">
        <v>237</v>
      </c>
      <c r="P2127">
        <v>59.48</v>
      </c>
      <c r="Q2127">
        <v>54.84</v>
      </c>
      <c r="R2127">
        <v>64.13</v>
      </c>
      <c r="X2127" t="s">
        <v>136</v>
      </c>
      <c r="Y2127" t="s">
        <v>42</v>
      </c>
      <c r="Z2127" t="s">
        <v>39</v>
      </c>
      <c r="AA2127">
        <v>20180000</v>
      </c>
      <c r="AD2127" t="s">
        <v>220</v>
      </c>
    </row>
    <row r="2128" spans="1:30">
      <c r="A2128">
        <f t="shared" si="99"/>
        <v>20180000</v>
      </c>
      <c r="B2128" t="str">
        <f t="shared" si="100"/>
        <v>Tower Hamlets90362FemaleAll ages</v>
      </c>
      <c r="C2128" t="str">
        <f t="shared" si="101"/>
        <v>Tower HamletsHealthy life expectancy at birth2018 - 20FemaleAll ages</v>
      </c>
      <c r="D2128">
        <v>90362</v>
      </c>
      <c r="E2128" t="s">
        <v>248</v>
      </c>
      <c r="F2128" t="s">
        <v>30</v>
      </c>
      <c r="G2128" t="s">
        <v>31</v>
      </c>
      <c r="H2128" t="s">
        <v>104</v>
      </c>
      <c r="I2128" t="s">
        <v>105</v>
      </c>
      <c r="J2128" t="s">
        <v>34</v>
      </c>
      <c r="K2128" t="s">
        <v>189</v>
      </c>
      <c r="L2128" t="s">
        <v>190</v>
      </c>
      <c r="O2128" t="s">
        <v>237</v>
      </c>
      <c r="P2128">
        <v>57.8</v>
      </c>
      <c r="Q2128">
        <v>52.93</v>
      </c>
      <c r="R2128">
        <v>62.67</v>
      </c>
      <c r="X2128" t="s">
        <v>136</v>
      </c>
      <c r="Y2128" t="s">
        <v>49</v>
      </c>
      <c r="Z2128" t="s">
        <v>39</v>
      </c>
      <c r="AA2128">
        <v>20180000</v>
      </c>
      <c r="AD2128" t="s">
        <v>220</v>
      </c>
    </row>
    <row r="2129" spans="1:30">
      <c r="A2129">
        <f t="shared" si="99"/>
        <v>20010000</v>
      </c>
      <c r="B2129" t="str">
        <f t="shared" si="100"/>
        <v>Richmond90366MaleAll ages</v>
      </c>
      <c r="C2129" t="str">
        <f t="shared" si="101"/>
        <v>RichmondLife expectancy at birth2001 - 03MaleAll ages</v>
      </c>
      <c r="D2129">
        <v>90366</v>
      </c>
      <c r="E2129" t="s">
        <v>250</v>
      </c>
      <c r="F2129" t="s">
        <v>30</v>
      </c>
      <c r="G2129" t="s">
        <v>31</v>
      </c>
      <c r="H2129" t="s">
        <v>32</v>
      </c>
      <c r="I2129" t="s">
        <v>33</v>
      </c>
      <c r="J2129" t="s">
        <v>34</v>
      </c>
      <c r="K2129" t="s">
        <v>249</v>
      </c>
      <c r="L2129" t="s">
        <v>190</v>
      </c>
      <c r="O2129" t="s">
        <v>219</v>
      </c>
      <c r="P2129">
        <v>78.38</v>
      </c>
      <c r="Q2129">
        <v>77.84348</v>
      </c>
      <c r="R2129">
        <v>78.907330000000002</v>
      </c>
      <c r="Y2129" t="s">
        <v>38</v>
      </c>
      <c r="Z2129" t="s">
        <v>39</v>
      </c>
      <c r="AA2129">
        <v>20010000</v>
      </c>
      <c r="AD2129" t="s">
        <v>220</v>
      </c>
    </row>
    <row r="2130" spans="1:30">
      <c r="A2130">
        <f t="shared" si="99"/>
        <v>20020000</v>
      </c>
      <c r="B2130" t="str">
        <f t="shared" si="100"/>
        <v>Richmond90366MaleAll ages</v>
      </c>
      <c r="C2130" t="str">
        <f t="shared" si="101"/>
        <v>RichmondLife expectancy at birth2002 - 04MaleAll ages</v>
      </c>
      <c r="D2130">
        <v>90366</v>
      </c>
      <c r="E2130" t="s">
        <v>250</v>
      </c>
      <c r="F2130" t="s">
        <v>30</v>
      </c>
      <c r="G2130" t="s">
        <v>31</v>
      </c>
      <c r="H2130" t="s">
        <v>32</v>
      </c>
      <c r="I2130" t="s">
        <v>33</v>
      </c>
      <c r="J2130" t="s">
        <v>34</v>
      </c>
      <c r="K2130" t="s">
        <v>249</v>
      </c>
      <c r="L2130" t="s">
        <v>190</v>
      </c>
      <c r="O2130" t="s">
        <v>221</v>
      </c>
      <c r="P2130">
        <v>78.680000000000007</v>
      </c>
      <c r="Q2130">
        <v>78.167730000000006</v>
      </c>
      <c r="R2130">
        <v>79.197040000000001</v>
      </c>
      <c r="Y2130" t="s">
        <v>38</v>
      </c>
      <c r="Z2130" t="s">
        <v>39</v>
      </c>
      <c r="AA2130">
        <v>20020000</v>
      </c>
      <c r="AD2130" t="s">
        <v>220</v>
      </c>
    </row>
    <row r="2131" spans="1:30">
      <c r="A2131">
        <f t="shared" si="99"/>
        <v>20030000</v>
      </c>
      <c r="B2131" t="str">
        <f t="shared" si="100"/>
        <v>Richmond90366MaleAll ages</v>
      </c>
      <c r="C2131" t="str">
        <f t="shared" si="101"/>
        <v>RichmondLife expectancy at birth2003 - 05MaleAll ages</v>
      </c>
      <c r="D2131">
        <v>90366</v>
      </c>
      <c r="E2131" t="s">
        <v>250</v>
      </c>
      <c r="F2131" t="s">
        <v>30</v>
      </c>
      <c r="G2131" t="s">
        <v>31</v>
      </c>
      <c r="H2131" t="s">
        <v>32</v>
      </c>
      <c r="I2131" t="s">
        <v>33</v>
      </c>
      <c r="J2131" t="s">
        <v>34</v>
      </c>
      <c r="K2131" t="s">
        <v>249</v>
      </c>
      <c r="L2131" t="s">
        <v>190</v>
      </c>
      <c r="O2131" t="s">
        <v>222</v>
      </c>
      <c r="P2131">
        <v>79.209999999999994</v>
      </c>
      <c r="Q2131">
        <v>78.705939999999998</v>
      </c>
      <c r="R2131">
        <v>79.72372</v>
      </c>
      <c r="Y2131" t="s">
        <v>38</v>
      </c>
      <c r="Z2131" t="s">
        <v>39</v>
      </c>
      <c r="AA2131">
        <v>20030000</v>
      </c>
      <c r="AD2131" t="s">
        <v>220</v>
      </c>
    </row>
    <row r="2132" spans="1:30">
      <c r="A2132">
        <f t="shared" si="99"/>
        <v>20040000</v>
      </c>
      <c r="B2132" t="str">
        <f t="shared" si="100"/>
        <v>Richmond90366MaleAll ages</v>
      </c>
      <c r="C2132" t="str">
        <f t="shared" si="101"/>
        <v>RichmondLife expectancy at birth2004 - 06MaleAll ages</v>
      </c>
      <c r="D2132">
        <v>90366</v>
      </c>
      <c r="E2132" t="s">
        <v>250</v>
      </c>
      <c r="F2132" t="s">
        <v>30</v>
      </c>
      <c r="G2132" t="s">
        <v>31</v>
      </c>
      <c r="H2132" t="s">
        <v>32</v>
      </c>
      <c r="I2132" t="s">
        <v>33</v>
      </c>
      <c r="J2132" t="s">
        <v>34</v>
      </c>
      <c r="K2132" t="s">
        <v>249</v>
      </c>
      <c r="L2132" t="s">
        <v>190</v>
      </c>
      <c r="O2132" t="s">
        <v>223</v>
      </c>
      <c r="P2132">
        <v>79.48</v>
      </c>
      <c r="Q2132">
        <v>78.962950000000006</v>
      </c>
      <c r="R2132">
        <v>79.995549999999994</v>
      </c>
      <c r="Y2132" t="s">
        <v>38</v>
      </c>
      <c r="Z2132" t="s">
        <v>39</v>
      </c>
      <c r="AA2132">
        <v>20040000</v>
      </c>
      <c r="AD2132" t="s">
        <v>220</v>
      </c>
    </row>
    <row r="2133" spans="1:30">
      <c r="A2133">
        <f t="shared" si="99"/>
        <v>20050000</v>
      </c>
      <c r="B2133" t="str">
        <f t="shared" si="100"/>
        <v>Richmond90366MaleAll ages</v>
      </c>
      <c r="C2133" t="str">
        <f t="shared" si="101"/>
        <v>RichmondLife expectancy at birth2005 - 07MaleAll ages</v>
      </c>
      <c r="D2133">
        <v>90366</v>
      </c>
      <c r="E2133" t="s">
        <v>250</v>
      </c>
      <c r="F2133" t="s">
        <v>30</v>
      </c>
      <c r="G2133" t="s">
        <v>31</v>
      </c>
      <c r="H2133" t="s">
        <v>32</v>
      </c>
      <c r="I2133" t="s">
        <v>33</v>
      </c>
      <c r="J2133" t="s">
        <v>34</v>
      </c>
      <c r="K2133" t="s">
        <v>249</v>
      </c>
      <c r="L2133" t="s">
        <v>190</v>
      </c>
      <c r="O2133" t="s">
        <v>224</v>
      </c>
      <c r="P2133">
        <v>79.959999999999994</v>
      </c>
      <c r="Q2133">
        <v>79.429670000000002</v>
      </c>
      <c r="R2133">
        <v>80.49418</v>
      </c>
      <c r="Y2133" t="s">
        <v>38</v>
      </c>
      <c r="Z2133" t="s">
        <v>39</v>
      </c>
      <c r="AA2133">
        <v>20050000</v>
      </c>
      <c r="AD2133" t="s">
        <v>220</v>
      </c>
    </row>
    <row r="2134" spans="1:30">
      <c r="A2134">
        <f t="shared" si="99"/>
        <v>20060000</v>
      </c>
      <c r="B2134" t="str">
        <f t="shared" si="100"/>
        <v>Richmond90366MaleAll ages</v>
      </c>
      <c r="C2134" t="str">
        <f t="shared" si="101"/>
        <v>RichmondLife expectancy at birth2006 - 08MaleAll ages</v>
      </c>
      <c r="D2134">
        <v>90366</v>
      </c>
      <c r="E2134" t="s">
        <v>250</v>
      </c>
      <c r="F2134" t="s">
        <v>30</v>
      </c>
      <c r="G2134" t="s">
        <v>31</v>
      </c>
      <c r="H2134" t="s">
        <v>32</v>
      </c>
      <c r="I2134" t="s">
        <v>33</v>
      </c>
      <c r="J2134" t="s">
        <v>34</v>
      </c>
      <c r="K2134" t="s">
        <v>249</v>
      </c>
      <c r="L2134" t="s">
        <v>190</v>
      </c>
      <c r="O2134" t="s">
        <v>225</v>
      </c>
      <c r="P2134">
        <v>80.22</v>
      </c>
      <c r="Q2134">
        <v>79.69</v>
      </c>
      <c r="R2134">
        <v>80.745109999999997</v>
      </c>
      <c r="Y2134" t="s">
        <v>38</v>
      </c>
      <c r="Z2134" t="s">
        <v>39</v>
      </c>
      <c r="AA2134">
        <v>20060000</v>
      </c>
      <c r="AD2134" t="s">
        <v>220</v>
      </c>
    </row>
    <row r="2135" spans="1:30">
      <c r="A2135">
        <f t="shared" si="99"/>
        <v>20070000</v>
      </c>
      <c r="B2135" t="str">
        <f t="shared" si="100"/>
        <v>Richmond90366MaleAll ages</v>
      </c>
      <c r="C2135" t="str">
        <f t="shared" si="101"/>
        <v>RichmondLife expectancy at birth2007 - 09MaleAll ages</v>
      </c>
      <c r="D2135">
        <v>90366</v>
      </c>
      <c r="E2135" t="s">
        <v>250</v>
      </c>
      <c r="F2135" t="s">
        <v>30</v>
      </c>
      <c r="G2135" t="s">
        <v>31</v>
      </c>
      <c r="H2135" t="s">
        <v>32</v>
      </c>
      <c r="I2135" t="s">
        <v>33</v>
      </c>
      <c r="J2135" t="s">
        <v>34</v>
      </c>
      <c r="K2135" t="s">
        <v>249</v>
      </c>
      <c r="L2135" t="s">
        <v>190</v>
      </c>
      <c r="O2135" t="s">
        <v>226</v>
      </c>
      <c r="P2135">
        <v>80.78</v>
      </c>
      <c r="Q2135">
        <v>80.234200000000001</v>
      </c>
      <c r="R2135">
        <v>81.328630000000004</v>
      </c>
      <c r="Y2135" t="s">
        <v>38</v>
      </c>
      <c r="Z2135" t="s">
        <v>39</v>
      </c>
      <c r="AA2135">
        <v>20070000</v>
      </c>
      <c r="AD2135" t="s">
        <v>220</v>
      </c>
    </row>
    <row r="2136" spans="1:30">
      <c r="A2136">
        <f t="shared" si="99"/>
        <v>20080000</v>
      </c>
      <c r="B2136" t="str">
        <f t="shared" si="100"/>
        <v>Richmond90366MaleAll ages</v>
      </c>
      <c r="C2136" t="str">
        <f t="shared" si="101"/>
        <v>RichmondLife expectancy at birth2008 - 10MaleAll ages</v>
      </c>
      <c r="D2136">
        <v>90366</v>
      </c>
      <c r="E2136" t="s">
        <v>250</v>
      </c>
      <c r="F2136" t="s">
        <v>30</v>
      </c>
      <c r="G2136" t="s">
        <v>31</v>
      </c>
      <c r="H2136" t="s">
        <v>32</v>
      </c>
      <c r="I2136" t="s">
        <v>33</v>
      </c>
      <c r="J2136" t="s">
        <v>34</v>
      </c>
      <c r="K2136" t="s">
        <v>249</v>
      </c>
      <c r="L2136" t="s">
        <v>190</v>
      </c>
      <c r="O2136" t="s">
        <v>227</v>
      </c>
      <c r="P2136">
        <v>81.09</v>
      </c>
      <c r="Q2136">
        <v>80.543350000000004</v>
      </c>
      <c r="R2136">
        <v>81.62706</v>
      </c>
      <c r="Y2136" t="s">
        <v>38</v>
      </c>
      <c r="Z2136" t="s">
        <v>39</v>
      </c>
      <c r="AA2136">
        <v>20080000</v>
      </c>
      <c r="AD2136" t="s">
        <v>220</v>
      </c>
    </row>
    <row r="2137" spans="1:30">
      <c r="A2137">
        <f t="shared" si="99"/>
        <v>20090000</v>
      </c>
      <c r="B2137" t="str">
        <f t="shared" si="100"/>
        <v>Richmond90366MaleAll ages</v>
      </c>
      <c r="C2137" t="str">
        <f t="shared" si="101"/>
        <v>RichmondLife expectancy at birth2009 - 11MaleAll ages</v>
      </c>
      <c r="D2137">
        <v>90366</v>
      </c>
      <c r="E2137" t="s">
        <v>250</v>
      </c>
      <c r="F2137" t="s">
        <v>30</v>
      </c>
      <c r="G2137" t="s">
        <v>31</v>
      </c>
      <c r="H2137" t="s">
        <v>32</v>
      </c>
      <c r="I2137" t="s">
        <v>33</v>
      </c>
      <c r="J2137" t="s">
        <v>34</v>
      </c>
      <c r="K2137" t="s">
        <v>249</v>
      </c>
      <c r="L2137" t="s">
        <v>190</v>
      </c>
      <c r="O2137" t="s">
        <v>228</v>
      </c>
      <c r="P2137">
        <v>81.33</v>
      </c>
      <c r="Q2137">
        <v>80.789959999999994</v>
      </c>
      <c r="R2137">
        <v>81.878860000000003</v>
      </c>
      <c r="Y2137" t="s">
        <v>38</v>
      </c>
      <c r="Z2137" t="s">
        <v>39</v>
      </c>
      <c r="AA2137">
        <v>20090000</v>
      </c>
      <c r="AD2137" t="s">
        <v>220</v>
      </c>
    </row>
    <row r="2138" spans="1:30">
      <c r="A2138">
        <f t="shared" si="99"/>
        <v>20100000</v>
      </c>
      <c r="B2138" t="str">
        <f t="shared" si="100"/>
        <v>Richmond90366MaleAll ages</v>
      </c>
      <c r="C2138" t="str">
        <f t="shared" si="101"/>
        <v>RichmondLife expectancy at birth2010 - 12MaleAll ages</v>
      </c>
      <c r="D2138">
        <v>90366</v>
      </c>
      <c r="E2138" t="s">
        <v>250</v>
      </c>
      <c r="F2138" t="s">
        <v>30</v>
      </c>
      <c r="G2138" t="s">
        <v>31</v>
      </c>
      <c r="H2138" t="s">
        <v>32</v>
      </c>
      <c r="I2138" t="s">
        <v>33</v>
      </c>
      <c r="J2138" t="s">
        <v>34</v>
      </c>
      <c r="K2138" t="s">
        <v>249</v>
      </c>
      <c r="L2138" t="s">
        <v>190</v>
      </c>
      <c r="O2138" t="s">
        <v>229</v>
      </c>
      <c r="P2138">
        <v>81.5</v>
      </c>
      <c r="Q2138">
        <v>80.97</v>
      </c>
      <c r="R2138">
        <v>82.02</v>
      </c>
      <c r="Y2138" t="s">
        <v>38</v>
      </c>
      <c r="Z2138" t="s">
        <v>39</v>
      </c>
      <c r="AA2138">
        <v>20100000</v>
      </c>
      <c r="AD2138" t="s">
        <v>220</v>
      </c>
    </row>
    <row r="2139" spans="1:30">
      <c r="A2139">
        <f t="shared" si="99"/>
        <v>20110000</v>
      </c>
      <c r="B2139" t="str">
        <f t="shared" si="100"/>
        <v>Richmond90366MaleAll ages</v>
      </c>
      <c r="C2139" t="str">
        <f t="shared" si="101"/>
        <v>RichmondLife expectancy at birth2011 - 13MaleAll ages</v>
      </c>
      <c r="D2139">
        <v>90366</v>
      </c>
      <c r="E2139" t="s">
        <v>250</v>
      </c>
      <c r="F2139" t="s">
        <v>30</v>
      </c>
      <c r="G2139" t="s">
        <v>31</v>
      </c>
      <c r="H2139" t="s">
        <v>32</v>
      </c>
      <c r="I2139" t="s">
        <v>33</v>
      </c>
      <c r="J2139" t="s">
        <v>34</v>
      </c>
      <c r="K2139" t="s">
        <v>249</v>
      </c>
      <c r="L2139" t="s">
        <v>190</v>
      </c>
      <c r="O2139" t="s">
        <v>230</v>
      </c>
      <c r="P2139">
        <v>81.69</v>
      </c>
      <c r="Q2139">
        <v>81.17</v>
      </c>
      <c r="R2139">
        <v>82.22</v>
      </c>
      <c r="Y2139" t="s">
        <v>38</v>
      </c>
      <c r="Z2139" t="s">
        <v>39</v>
      </c>
      <c r="AA2139">
        <v>20110000</v>
      </c>
      <c r="AD2139" t="s">
        <v>220</v>
      </c>
    </row>
    <row r="2140" spans="1:30">
      <c r="A2140">
        <f t="shared" si="99"/>
        <v>20120000</v>
      </c>
      <c r="B2140" t="str">
        <f t="shared" si="100"/>
        <v>Richmond90366MaleAll ages</v>
      </c>
      <c r="C2140" t="str">
        <f t="shared" si="101"/>
        <v>RichmondLife expectancy at birth2012 - 14MaleAll ages</v>
      </c>
      <c r="D2140">
        <v>90366</v>
      </c>
      <c r="E2140" t="s">
        <v>250</v>
      </c>
      <c r="F2140" t="s">
        <v>30</v>
      </c>
      <c r="G2140" t="s">
        <v>31</v>
      </c>
      <c r="H2140" t="s">
        <v>32</v>
      </c>
      <c r="I2140" t="s">
        <v>33</v>
      </c>
      <c r="J2140" t="s">
        <v>34</v>
      </c>
      <c r="K2140" t="s">
        <v>249</v>
      </c>
      <c r="L2140" t="s">
        <v>190</v>
      </c>
      <c r="O2140" t="s">
        <v>231</v>
      </c>
      <c r="P2140">
        <v>82.11</v>
      </c>
      <c r="Q2140">
        <v>81.569999999999993</v>
      </c>
      <c r="R2140">
        <v>82.66</v>
      </c>
      <c r="Y2140" t="s">
        <v>38</v>
      </c>
      <c r="Z2140" t="s">
        <v>39</v>
      </c>
      <c r="AA2140">
        <v>20120000</v>
      </c>
      <c r="AD2140" t="s">
        <v>220</v>
      </c>
    </row>
    <row r="2141" spans="1:30">
      <c r="A2141">
        <f t="shared" si="99"/>
        <v>20130000</v>
      </c>
      <c r="B2141" t="str">
        <f t="shared" si="100"/>
        <v>Richmond90366MaleAll ages</v>
      </c>
      <c r="C2141" t="str">
        <f t="shared" si="101"/>
        <v>RichmondLife expectancy at birth2013 - 15MaleAll ages</v>
      </c>
      <c r="D2141">
        <v>90366</v>
      </c>
      <c r="E2141" t="s">
        <v>250</v>
      </c>
      <c r="F2141" t="s">
        <v>30</v>
      </c>
      <c r="G2141" t="s">
        <v>31</v>
      </c>
      <c r="H2141" t="s">
        <v>32</v>
      </c>
      <c r="I2141" t="s">
        <v>33</v>
      </c>
      <c r="J2141" t="s">
        <v>34</v>
      </c>
      <c r="K2141" t="s">
        <v>249</v>
      </c>
      <c r="L2141" t="s">
        <v>190</v>
      </c>
      <c r="O2141" t="s">
        <v>232</v>
      </c>
      <c r="P2141">
        <v>81.97</v>
      </c>
      <c r="Q2141">
        <v>81.44</v>
      </c>
      <c r="R2141">
        <v>82.5</v>
      </c>
      <c r="Y2141" t="s">
        <v>38</v>
      </c>
      <c r="Z2141" t="s">
        <v>39</v>
      </c>
      <c r="AA2141">
        <v>20130000</v>
      </c>
      <c r="AD2141" t="s">
        <v>220</v>
      </c>
    </row>
    <row r="2142" spans="1:30">
      <c r="A2142">
        <f t="shared" si="99"/>
        <v>20140000</v>
      </c>
      <c r="B2142" t="str">
        <f t="shared" si="100"/>
        <v>Richmond90366MaleAll ages</v>
      </c>
      <c r="C2142" t="str">
        <f t="shared" si="101"/>
        <v>RichmondLife expectancy at birth2014 - 16MaleAll ages</v>
      </c>
      <c r="D2142">
        <v>90366</v>
      </c>
      <c r="E2142" t="s">
        <v>250</v>
      </c>
      <c r="F2142" t="s">
        <v>30</v>
      </c>
      <c r="G2142" t="s">
        <v>31</v>
      </c>
      <c r="H2142" t="s">
        <v>32</v>
      </c>
      <c r="I2142" t="s">
        <v>33</v>
      </c>
      <c r="J2142" t="s">
        <v>34</v>
      </c>
      <c r="K2142" t="s">
        <v>249</v>
      </c>
      <c r="L2142" t="s">
        <v>190</v>
      </c>
      <c r="O2142" t="s">
        <v>233</v>
      </c>
      <c r="P2142">
        <v>82.15</v>
      </c>
      <c r="Q2142">
        <v>81.63</v>
      </c>
      <c r="R2142">
        <v>82.67</v>
      </c>
      <c r="Y2142" t="s">
        <v>38</v>
      </c>
      <c r="Z2142" t="s">
        <v>39</v>
      </c>
      <c r="AA2142">
        <v>20140000</v>
      </c>
      <c r="AD2142" t="s">
        <v>220</v>
      </c>
    </row>
    <row r="2143" spans="1:30">
      <c r="A2143">
        <f t="shared" si="99"/>
        <v>20150000</v>
      </c>
      <c r="B2143" t="str">
        <f t="shared" si="100"/>
        <v>Richmond90366MaleAll ages</v>
      </c>
      <c r="C2143" t="str">
        <f t="shared" si="101"/>
        <v>RichmondLife expectancy at birth2015 - 17MaleAll ages</v>
      </c>
      <c r="D2143">
        <v>90366</v>
      </c>
      <c r="E2143" t="s">
        <v>250</v>
      </c>
      <c r="F2143" t="s">
        <v>30</v>
      </c>
      <c r="G2143" t="s">
        <v>31</v>
      </c>
      <c r="H2143" t="s">
        <v>32</v>
      </c>
      <c r="I2143" t="s">
        <v>33</v>
      </c>
      <c r="J2143" t="s">
        <v>34</v>
      </c>
      <c r="K2143" t="s">
        <v>249</v>
      </c>
      <c r="L2143" t="s">
        <v>190</v>
      </c>
      <c r="O2143" t="s">
        <v>234</v>
      </c>
      <c r="P2143">
        <v>82.19</v>
      </c>
      <c r="Q2143">
        <v>81.709999999999994</v>
      </c>
      <c r="R2143">
        <v>82.68</v>
      </c>
      <c r="Y2143" t="s">
        <v>38</v>
      </c>
      <c r="Z2143" t="s">
        <v>39</v>
      </c>
      <c r="AA2143">
        <v>20150000</v>
      </c>
      <c r="AD2143" t="s">
        <v>220</v>
      </c>
    </row>
    <row r="2144" spans="1:30">
      <c r="A2144">
        <f t="shared" si="99"/>
        <v>20160000</v>
      </c>
      <c r="B2144" t="str">
        <f t="shared" si="100"/>
        <v>Richmond90366MaleAll ages</v>
      </c>
      <c r="C2144" t="str">
        <f t="shared" si="101"/>
        <v>RichmondLife expectancy at birth2016 - 18MaleAll ages</v>
      </c>
      <c r="D2144">
        <v>90366</v>
      </c>
      <c r="E2144" t="s">
        <v>250</v>
      </c>
      <c r="F2144" t="s">
        <v>30</v>
      </c>
      <c r="G2144" t="s">
        <v>31</v>
      </c>
      <c r="H2144" t="s">
        <v>32</v>
      </c>
      <c r="I2144" t="s">
        <v>33</v>
      </c>
      <c r="J2144" t="s">
        <v>34</v>
      </c>
      <c r="K2144" t="s">
        <v>249</v>
      </c>
      <c r="L2144" t="s">
        <v>190</v>
      </c>
      <c r="O2144" t="s">
        <v>235</v>
      </c>
      <c r="P2144">
        <v>82.35</v>
      </c>
      <c r="Q2144">
        <v>81.84</v>
      </c>
      <c r="R2144">
        <v>82.86</v>
      </c>
      <c r="Y2144" t="s">
        <v>38</v>
      </c>
      <c r="Z2144" t="s">
        <v>39</v>
      </c>
      <c r="AA2144">
        <v>20160000</v>
      </c>
      <c r="AD2144" t="s">
        <v>220</v>
      </c>
    </row>
    <row r="2145" spans="1:30">
      <c r="A2145">
        <f t="shared" si="99"/>
        <v>20170000</v>
      </c>
      <c r="B2145" t="str">
        <f t="shared" si="100"/>
        <v>Richmond90366MaleAll ages</v>
      </c>
      <c r="C2145" t="str">
        <f t="shared" si="101"/>
        <v>RichmondLife expectancy at birth2017 - 19MaleAll ages</v>
      </c>
      <c r="D2145">
        <v>90366</v>
      </c>
      <c r="E2145" t="s">
        <v>250</v>
      </c>
      <c r="F2145" t="s">
        <v>30</v>
      </c>
      <c r="G2145" t="s">
        <v>31</v>
      </c>
      <c r="H2145" t="s">
        <v>32</v>
      </c>
      <c r="I2145" t="s">
        <v>33</v>
      </c>
      <c r="J2145" t="s">
        <v>34</v>
      </c>
      <c r="K2145" t="s">
        <v>249</v>
      </c>
      <c r="L2145" t="s">
        <v>190</v>
      </c>
      <c r="O2145" t="s">
        <v>236</v>
      </c>
      <c r="P2145">
        <v>82.39</v>
      </c>
      <c r="Q2145">
        <v>81.87</v>
      </c>
      <c r="R2145">
        <v>82.91</v>
      </c>
      <c r="Y2145" t="s">
        <v>38</v>
      </c>
      <c r="Z2145" t="s">
        <v>39</v>
      </c>
      <c r="AA2145">
        <v>20170000</v>
      </c>
      <c r="AD2145" t="s">
        <v>220</v>
      </c>
    </row>
    <row r="2146" spans="1:30">
      <c r="A2146">
        <f t="shared" si="99"/>
        <v>20180000</v>
      </c>
      <c r="B2146" t="str">
        <f t="shared" si="100"/>
        <v>Richmond90366MaleAll ages</v>
      </c>
      <c r="C2146" t="str">
        <f t="shared" si="101"/>
        <v>RichmondLife expectancy at birth2018 - 20MaleAll ages</v>
      </c>
      <c r="D2146">
        <v>90366</v>
      </c>
      <c r="E2146" t="s">
        <v>250</v>
      </c>
      <c r="F2146" t="s">
        <v>30</v>
      </c>
      <c r="G2146" t="s">
        <v>31</v>
      </c>
      <c r="H2146" t="s">
        <v>32</v>
      </c>
      <c r="I2146" t="s">
        <v>33</v>
      </c>
      <c r="J2146" t="s">
        <v>34</v>
      </c>
      <c r="K2146" t="s">
        <v>249</v>
      </c>
      <c r="L2146" t="s">
        <v>190</v>
      </c>
      <c r="O2146" t="s">
        <v>237</v>
      </c>
      <c r="P2146">
        <v>82.02</v>
      </c>
      <c r="Q2146">
        <v>81.5</v>
      </c>
      <c r="R2146">
        <v>82.54</v>
      </c>
      <c r="Y2146" t="s">
        <v>38</v>
      </c>
      <c r="Z2146" t="s">
        <v>39</v>
      </c>
      <c r="AA2146">
        <v>20180000</v>
      </c>
      <c r="AD2146" t="s">
        <v>220</v>
      </c>
    </row>
    <row r="2147" spans="1:30">
      <c r="A2147">
        <f t="shared" si="99"/>
        <v>20190000</v>
      </c>
      <c r="B2147" t="str">
        <f t="shared" si="100"/>
        <v>Richmond90366MaleAll ages</v>
      </c>
      <c r="C2147" t="str">
        <f t="shared" si="101"/>
        <v>RichmondLife expectancy at birth2019 - 21MaleAll ages</v>
      </c>
      <c r="D2147">
        <v>90366</v>
      </c>
      <c r="E2147" t="s">
        <v>250</v>
      </c>
      <c r="F2147" t="s">
        <v>30</v>
      </c>
      <c r="G2147" t="s">
        <v>31</v>
      </c>
      <c r="H2147" t="s">
        <v>32</v>
      </c>
      <c r="I2147" t="s">
        <v>33</v>
      </c>
      <c r="J2147" t="s">
        <v>34</v>
      </c>
      <c r="K2147" t="s">
        <v>249</v>
      </c>
      <c r="L2147" t="s">
        <v>190</v>
      </c>
      <c r="O2147" t="s">
        <v>238</v>
      </c>
      <c r="P2147">
        <v>82.28</v>
      </c>
      <c r="Q2147">
        <v>81.78</v>
      </c>
      <c r="R2147">
        <v>82.78</v>
      </c>
      <c r="Y2147" t="s">
        <v>38</v>
      </c>
      <c r="Z2147" t="s">
        <v>39</v>
      </c>
      <c r="AA2147">
        <v>20190000</v>
      </c>
      <c r="AD2147" t="s">
        <v>220</v>
      </c>
    </row>
    <row r="2148" spans="1:30">
      <c r="A2148">
        <f t="shared" si="99"/>
        <v>20010000</v>
      </c>
      <c r="B2148" t="str">
        <f t="shared" si="100"/>
        <v>England90366MaleAll ages</v>
      </c>
      <c r="C2148" t="str">
        <f t="shared" si="101"/>
        <v>EnglandLife expectancy at birth2001 - 03MaleAll ages</v>
      </c>
      <c r="D2148">
        <v>90366</v>
      </c>
      <c r="E2148" t="s">
        <v>250</v>
      </c>
      <c r="F2148" t="s">
        <v>30</v>
      </c>
      <c r="G2148" t="s">
        <v>31</v>
      </c>
      <c r="H2148" t="s">
        <v>30</v>
      </c>
      <c r="I2148" t="s">
        <v>31</v>
      </c>
      <c r="J2148" t="s">
        <v>31</v>
      </c>
      <c r="K2148" t="s">
        <v>249</v>
      </c>
      <c r="L2148" t="s">
        <v>190</v>
      </c>
      <c r="O2148" t="s">
        <v>219</v>
      </c>
      <c r="P2148">
        <v>76.2</v>
      </c>
      <c r="Q2148">
        <v>76.166610000000006</v>
      </c>
      <c r="R2148">
        <v>76.229219999999998</v>
      </c>
      <c r="Y2148" t="s">
        <v>42</v>
      </c>
      <c r="Z2148" t="s">
        <v>39</v>
      </c>
      <c r="AA2148">
        <v>20010000</v>
      </c>
      <c r="AD2148" t="s">
        <v>220</v>
      </c>
    </row>
    <row r="2149" spans="1:30">
      <c r="A2149">
        <f t="shared" si="99"/>
        <v>20020000</v>
      </c>
      <c r="B2149" t="str">
        <f t="shared" si="100"/>
        <v>England90366MaleAll ages</v>
      </c>
      <c r="C2149" t="str">
        <f t="shared" si="101"/>
        <v>EnglandLife expectancy at birth2002 - 04MaleAll ages</v>
      </c>
      <c r="D2149">
        <v>90366</v>
      </c>
      <c r="E2149" t="s">
        <v>250</v>
      </c>
      <c r="F2149" t="s">
        <v>30</v>
      </c>
      <c r="G2149" t="s">
        <v>31</v>
      </c>
      <c r="H2149" t="s">
        <v>30</v>
      </c>
      <c r="I2149" t="s">
        <v>31</v>
      </c>
      <c r="J2149" t="s">
        <v>31</v>
      </c>
      <c r="K2149" t="s">
        <v>249</v>
      </c>
      <c r="L2149" t="s">
        <v>190</v>
      </c>
      <c r="O2149" t="s">
        <v>221</v>
      </c>
      <c r="P2149">
        <v>76.5</v>
      </c>
      <c r="Q2149">
        <v>76.468540000000004</v>
      </c>
      <c r="R2149">
        <v>76.530910000000006</v>
      </c>
      <c r="Y2149" t="s">
        <v>42</v>
      </c>
      <c r="Z2149" t="s">
        <v>39</v>
      </c>
      <c r="AA2149">
        <v>20020000</v>
      </c>
      <c r="AD2149" t="s">
        <v>220</v>
      </c>
    </row>
    <row r="2150" spans="1:30">
      <c r="A2150">
        <f t="shared" si="99"/>
        <v>20030000</v>
      </c>
      <c r="B2150" t="str">
        <f t="shared" si="100"/>
        <v>England90366MaleAll ages</v>
      </c>
      <c r="C2150" t="str">
        <f t="shared" si="101"/>
        <v>EnglandLife expectancy at birth2003 - 05MaleAll ages</v>
      </c>
      <c r="D2150">
        <v>90366</v>
      </c>
      <c r="E2150" t="s">
        <v>250</v>
      </c>
      <c r="F2150" t="s">
        <v>30</v>
      </c>
      <c r="G2150" t="s">
        <v>31</v>
      </c>
      <c r="H2150" t="s">
        <v>30</v>
      </c>
      <c r="I2150" t="s">
        <v>31</v>
      </c>
      <c r="J2150" t="s">
        <v>31</v>
      </c>
      <c r="K2150" t="s">
        <v>249</v>
      </c>
      <c r="L2150" t="s">
        <v>190</v>
      </c>
      <c r="O2150" t="s">
        <v>222</v>
      </c>
      <c r="P2150">
        <v>76.849999999999994</v>
      </c>
      <c r="Q2150">
        <v>76.815340000000006</v>
      </c>
      <c r="R2150">
        <v>76.877529999999993</v>
      </c>
      <c r="Y2150" t="s">
        <v>42</v>
      </c>
      <c r="Z2150" t="s">
        <v>39</v>
      </c>
      <c r="AA2150">
        <v>20030000</v>
      </c>
      <c r="AD2150" t="s">
        <v>220</v>
      </c>
    </row>
    <row r="2151" spans="1:30">
      <c r="A2151">
        <f t="shared" si="99"/>
        <v>20040000</v>
      </c>
      <c r="B2151" t="str">
        <f t="shared" si="100"/>
        <v>England90366MaleAll ages</v>
      </c>
      <c r="C2151" t="str">
        <f t="shared" si="101"/>
        <v>EnglandLife expectancy at birth2004 - 06MaleAll ages</v>
      </c>
      <c r="D2151">
        <v>90366</v>
      </c>
      <c r="E2151" t="s">
        <v>250</v>
      </c>
      <c r="F2151" t="s">
        <v>30</v>
      </c>
      <c r="G2151" t="s">
        <v>31</v>
      </c>
      <c r="H2151" t="s">
        <v>30</v>
      </c>
      <c r="I2151" t="s">
        <v>31</v>
      </c>
      <c r="J2151" t="s">
        <v>31</v>
      </c>
      <c r="K2151" t="s">
        <v>249</v>
      </c>
      <c r="L2151" t="s">
        <v>190</v>
      </c>
      <c r="O2151" t="s">
        <v>223</v>
      </c>
      <c r="P2151">
        <v>77.23</v>
      </c>
      <c r="Q2151">
        <v>77.197460000000007</v>
      </c>
      <c r="R2151">
        <v>77.259730000000005</v>
      </c>
      <c r="Y2151" t="s">
        <v>42</v>
      </c>
      <c r="Z2151" t="s">
        <v>39</v>
      </c>
      <c r="AA2151">
        <v>20040000</v>
      </c>
      <c r="AD2151" t="s">
        <v>220</v>
      </c>
    </row>
    <row r="2152" spans="1:30">
      <c r="A2152">
        <f t="shared" si="99"/>
        <v>20050000</v>
      </c>
      <c r="B2152" t="str">
        <f t="shared" si="100"/>
        <v>England90366MaleAll ages</v>
      </c>
      <c r="C2152" t="str">
        <f t="shared" si="101"/>
        <v>EnglandLife expectancy at birth2005 - 07MaleAll ages</v>
      </c>
      <c r="D2152">
        <v>90366</v>
      </c>
      <c r="E2152" t="s">
        <v>250</v>
      </c>
      <c r="F2152" t="s">
        <v>30</v>
      </c>
      <c r="G2152" t="s">
        <v>31</v>
      </c>
      <c r="H2152" t="s">
        <v>30</v>
      </c>
      <c r="I2152" t="s">
        <v>31</v>
      </c>
      <c r="J2152" t="s">
        <v>31</v>
      </c>
      <c r="K2152" t="s">
        <v>249</v>
      </c>
      <c r="L2152" t="s">
        <v>190</v>
      </c>
      <c r="O2152" t="s">
        <v>224</v>
      </c>
      <c r="P2152">
        <v>77.52</v>
      </c>
      <c r="Q2152">
        <v>77.49391</v>
      </c>
      <c r="R2152">
        <v>77.556030000000007</v>
      </c>
      <c r="Y2152" t="s">
        <v>42</v>
      </c>
      <c r="Z2152" t="s">
        <v>39</v>
      </c>
      <c r="AA2152">
        <v>20050000</v>
      </c>
      <c r="AD2152" t="s">
        <v>220</v>
      </c>
    </row>
    <row r="2153" spans="1:30">
      <c r="A2153">
        <f t="shared" si="99"/>
        <v>20060000</v>
      </c>
      <c r="B2153" t="str">
        <f t="shared" si="100"/>
        <v>England90366MaleAll ages</v>
      </c>
      <c r="C2153" t="str">
        <f t="shared" si="101"/>
        <v>EnglandLife expectancy at birth2006 - 08MaleAll ages</v>
      </c>
      <c r="D2153">
        <v>90366</v>
      </c>
      <c r="E2153" t="s">
        <v>250</v>
      </c>
      <c r="F2153" t="s">
        <v>30</v>
      </c>
      <c r="G2153" t="s">
        <v>31</v>
      </c>
      <c r="H2153" t="s">
        <v>30</v>
      </c>
      <c r="I2153" t="s">
        <v>31</v>
      </c>
      <c r="J2153" t="s">
        <v>31</v>
      </c>
      <c r="K2153" t="s">
        <v>249</v>
      </c>
      <c r="L2153" t="s">
        <v>190</v>
      </c>
      <c r="O2153" t="s">
        <v>225</v>
      </c>
      <c r="P2153">
        <v>77.77</v>
      </c>
      <c r="Q2153">
        <v>77.74091</v>
      </c>
      <c r="R2153">
        <v>77.802670000000006</v>
      </c>
      <c r="Y2153" t="s">
        <v>42</v>
      </c>
      <c r="Z2153" t="s">
        <v>39</v>
      </c>
      <c r="AA2153">
        <v>20060000</v>
      </c>
      <c r="AD2153" t="s">
        <v>220</v>
      </c>
    </row>
    <row r="2154" spans="1:30">
      <c r="A2154">
        <f t="shared" si="99"/>
        <v>20070000</v>
      </c>
      <c r="B2154" t="str">
        <f t="shared" si="100"/>
        <v>England90366MaleAll ages</v>
      </c>
      <c r="C2154" t="str">
        <f t="shared" si="101"/>
        <v>EnglandLife expectancy at birth2007 - 09MaleAll ages</v>
      </c>
      <c r="D2154">
        <v>90366</v>
      </c>
      <c r="E2154" t="s">
        <v>250</v>
      </c>
      <c r="F2154" t="s">
        <v>30</v>
      </c>
      <c r="G2154" t="s">
        <v>31</v>
      </c>
      <c r="H2154" t="s">
        <v>30</v>
      </c>
      <c r="I2154" t="s">
        <v>31</v>
      </c>
      <c r="J2154" t="s">
        <v>31</v>
      </c>
      <c r="K2154" t="s">
        <v>249</v>
      </c>
      <c r="L2154" t="s">
        <v>190</v>
      </c>
      <c r="O2154" t="s">
        <v>226</v>
      </c>
      <c r="P2154">
        <v>78.069999999999993</v>
      </c>
      <c r="Q2154">
        <v>78.035219999999995</v>
      </c>
      <c r="R2154">
        <v>78.096699999999998</v>
      </c>
      <c r="Y2154" t="s">
        <v>42</v>
      </c>
      <c r="Z2154" t="s">
        <v>39</v>
      </c>
      <c r="AA2154">
        <v>20070000</v>
      </c>
      <c r="AD2154" t="s">
        <v>220</v>
      </c>
    </row>
    <row r="2155" spans="1:30">
      <c r="A2155">
        <f t="shared" si="99"/>
        <v>20080000</v>
      </c>
      <c r="B2155" t="str">
        <f t="shared" si="100"/>
        <v>England90366MaleAll ages</v>
      </c>
      <c r="C2155" t="str">
        <f t="shared" si="101"/>
        <v>EnglandLife expectancy at birth2008 - 10MaleAll ages</v>
      </c>
      <c r="D2155">
        <v>90366</v>
      </c>
      <c r="E2155" t="s">
        <v>250</v>
      </c>
      <c r="F2155" t="s">
        <v>30</v>
      </c>
      <c r="G2155" t="s">
        <v>31</v>
      </c>
      <c r="H2155" t="s">
        <v>30</v>
      </c>
      <c r="I2155" t="s">
        <v>31</v>
      </c>
      <c r="J2155" t="s">
        <v>31</v>
      </c>
      <c r="K2155" t="s">
        <v>249</v>
      </c>
      <c r="L2155" t="s">
        <v>190</v>
      </c>
      <c r="O2155" t="s">
        <v>227</v>
      </c>
      <c r="P2155">
        <v>78.37</v>
      </c>
      <c r="Q2155">
        <v>78.343440000000001</v>
      </c>
      <c r="R2155">
        <v>78.404520000000005</v>
      </c>
      <c r="Y2155" t="s">
        <v>42</v>
      </c>
      <c r="Z2155" t="s">
        <v>39</v>
      </c>
      <c r="AA2155">
        <v>20080000</v>
      </c>
      <c r="AD2155" t="s">
        <v>220</v>
      </c>
    </row>
    <row r="2156" spans="1:30">
      <c r="A2156">
        <f t="shared" si="99"/>
        <v>20090000</v>
      </c>
      <c r="B2156" t="str">
        <f t="shared" si="100"/>
        <v>England90366MaleAll ages</v>
      </c>
      <c r="C2156" t="str">
        <f t="shared" si="101"/>
        <v>EnglandLife expectancy at birth2009 - 11MaleAll ages</v>
      </c>
      <c r="D2156">
        <v>90366</v>
      </c>
      <c r="E2156" t="s">
        <v>250</v>
      </c>
      <c r="F2156" t="s">
        <v>30</v>
      </c>
      <c r="G2156" t="s">
        <v>31</v>
      </c>
      <c r="H2156" t="s">
        <v>30</v>
      </c>
      <c r="I2156" t="s">
        <v>31</v>
      </c>
      <c r="J2156" t="s">
        <v>31</v>
      </c>
      <c r="K2156" t="s">
        <v>249</v>
      </c>
      <c r="L2156" t="s">
        <v>190</v>
      </c>
      <c r="O2156" t="s">
        <v>228</v>
      </c>
      <c r="P2156">
        <v>78.78</v>
      </c>
      <c r="Q2156">
        <v>78.750249999999994</v>
      </c>
      <c r="R2156">
        <v>78.811179999999993</v>
      </c>
      <c r="Y2156" t="s">
        <v>42</v>
      </c>
      <c r="Z2156" t="s">
        <v>39</v>
      </c>
      <c r="AA2156">
        <v>20090000</v>
      </c>
      <c r="AD2156" t="s">
        <v>220</v>
      </c>
    </row>
    <row r="2157" spans="1:30">
      <c r="A2157">
        <f t="shared" si="99"/>
        <v>20100000</v>
      </c>
      <c r="B2157" t="str">
        <f t="shared" si="100"/>
        <v>England90366MaleAll ages</v>
      </c>
      <c r="C2157" t="str">
        <f t="shared" si="101"/>
        <v>EnglandLife expectancy at birth2010 - 12MaleAll ages</v>
      </c>
      <c r="D2157">
        <v>90366</v>
      </c>
      <c r="E2157" t="s">
        <v>250</v>
      </c>
      <c r="F2157" t="s">
        <v>30</v>
      </c>
      <c r="G2157" t="s">
        <v>31</v>
      </c>
      <c r="H2157" t="s">
        <v>30</v>
      </c>
      <c r="I2157" t="s">
        <v>31</v>
      </c>
      <c r="J2157" t="s">
        <v>31</v>
      </c>
      <c r="K2157" t="s">
        <v>249</v>
      </c>
      <c r="L2157" t="s">
        <v>190</v>
      </c>
      <c r="O2157" t="s">
        <v>229</v>
      </c>
      <c r="P2157">
        <v>79.09</v>
      </c>
      <c r="Q2157">
        <v>79.06</v>
      </c>
      <c r="R2157">
        <v>79.12</v>
      </c>
      <c r="Y2157" t="s">
        <v>42</v>
      </c>
      <c r="Z2157" t="s">
        <v>39</v>
      </c>
      <c r="AA2157">
        <v>20100000</v>
      </c>
      <c r="AD2157" t="s">
        <v>220</v>
      </c>
    </row>
    <row r="2158" spans="1:30">
      <c r="A2158">
        <f t="shared" si="99"/>
        <v>20110000</v>
      </c>
      <c r="B2158" t="str">
        <f t="shared" si="100"/>
        <v>England90366MaleAll ages</v>
      </c>
      <c r="C2158" t="str">
        <f t="shared" si="101"/>
        <v>EnglandLife expectancy at birth2011 - 13MaleAll ages</v>
      </c>
      <c r="D2158">
        <v>90366</v>
      </c>
      <c r="E2158" t="s">
        <v>250</v>
      </c>
      <c r="F2158" t="s">
        <v>30</v>
      </c>
      <c r="G2158" t="s">
        <v>31</v>
      </c>
      <c r="H2158" t="s">
        <v>30</v>
      </c>
      <c r="I2158" t="s">
        <v>31</v>
      </c>
      <c r="J2158" t="s">
        <v>31</v>
      </c>
      <c r="K2158" t="s">
        <v>249</v>
      </c>
      <c r="L2158" t="s">
        <v>190</v>
      </c>
      <c r="O2158" t="s">
        <v>230</v>
      </c>
      <c r="P2158">
        <v>79.28</v>
      </c>
      <c r="Q2158">
        <v>79.25</v>
      </c>
      <c r="R2158">
        <v>79.31</v>
      </c>
      <c r="Y2158" t="s">
        <v>42</v>
      </c>
      <c r="Z2158" t="s">
        <v>39</v>
      </c>
      <c r="AA2158">
        <v>20110000</v>
      </c>
      <c r="AD2158" t="s">
        <v>220</v>
      </c>
    </row>
    <row r="2159" spans="1:30">
      <c r="A2159">
        <f t="shared" si="99"/>
        <v>20120000</v>
      </c>
      <c r="B2159" t="str">
        <f t="shared" si="100"/>
        <v>England90366MaleAll ages</v>
      </c>
      <c r="C2159" t="str">
        <f t="shared" si="101"/>
        <v>EnglandLife expectancy at birth2012 - 14MaleAll ages</v>
      </c>
      <c r="D2159">
        <v>90366</v>
      </c>
      <c r="E2159" t="s">
        <v>250</v>
      </c>
      <c r="F2159" t="s">
        <v>30</v>
      </c>
      <c r="G2159" t="s">
        <v>31</v>
      </c>
      <c r="H2159" t="s">
        <v>30</v>
      </c>
      <c r="I2159" t="s">
        <v>31</v>
      </c>
      <c r="J2159" t="s">
        <v>31</v>
      </c>
      <c r="K2159" t="s">
        <v>249</v>
      </c>
      <c r="L2159" t="s">
        <v>190</v>
      </c>
      <c r="O2159" t="s">
        <v>231</v>
      </c>
      <c r="P2159">
        <v>79.42</v>
      </c>
      <c r="Q2159">
        <v>79.39</v>
      </c>
      <c r="R2159">
        <v>79.45</v>
      </c>
      <c r="Y2159" t="s">
        <v>42</v>
      </c>
      <c r="Z2159" t="s">
        <v>39</v>
      </c>
      <c r="AA2159">
        <v>20120000</v>
      </c>
      <c r="AD2159" t="s">
        <v>220</v>
      </c>
    </row>
    <row r="2160" spans="1:30">
      <c r="A2160">
        <f t="shared" si="99"/>
        <v>20130000</v>
      </c>
      <c r="B2160" t="str">
        <f t="shared" si="100"/>
        <v>England90366MaleAll ages</v>
      </c>
      <c r="C2160" t="str">
        <f t="shared" si="101"/>
        <v>EnglandLife expectancy at birth2013 - 15MaleAll ages</v>
      </c>
      <c r="D2160">
        <v>90366</v>
      </c>
      <c r="E2160" t="s">
        <v>250</v>
      </c>
      <c r="F2160" t="s">
        <v>30</v>
      </c>
      <c r="G2160" t="s">
        <v>31</v>
      </c>
      <c r="H2160" t="s">
        <v>30</v>
      </c>
      <c r="I2160" t="s">
        <v>31</v>
      </c>
      <c r="J2160" t="s">
        <v>31</v>
      </c>
      <c r="K2160" t="s">
        <v>249</v>
      </c>
      <c r="L2160" t="s">
        <v>190</v>
      </c>
      <c r="O2160" t="s">
        <v>232</v>
      </c>
      <c r="P2160">
        <v>79.430000000000007</v>
      </c>
      <c r="Q2160">
        <v>79.400000000000006</v>
      </c>
      <c r="R2160">
        <v>79.459999999999994</v>
      </c>
      <c r="Y2160" t="s">
        <v>42</v>
      </c>
      <c r="Z2160" t="s">
        <v>39</v>
      </c>
      <c r="AA2160">
        <v>20130000</v>
      </c>
      <c r="AD2160" t="s">
        <v>220</v>
      </c>
    </row>
    <row r="2161" spans="1:30">
      <c r="A2161">
        <f t="shared" si="99"/>
        <v>20140000</v>
      </c>
      <c r="B2161" t="str">
        <f t="shared" si="100"/>
        <v>England90366MaleAll ages</v>
      </c>
      <c r="C2161" t="str">
        <f t="shared" si="101"/>
        <v>EnglandLife expectancy at birth2014 - 16MaleAll ages</v>
      </c>
      <c r="D2161">
        <v>90366</v>
      </c>
      <c r="E2161" t="s">
        <v>250</v>
      </c>
      <c r="F2161" t="s">
        <v>30</v>
      </c>
      <c r="G2161" t="s">
        <v>31</v>
      </c>
      <c r="H2161" t="s">
        <v>30</v>
      </c>
      <c r="I2161" t="s">
        <v>31</v>
      </c>
      <c r="J2161" t="s">
        <v>31</v>
      </c>
      <c r="K2161" t="s">
        <v>249</v>
      </c>
      <c r="L2161" t="s">
        <v>190</v>
      </c>
      <c r="O2161" t="s">
        <v>233</v>
      </c>
      <c r="P2161">
        <v>79.48</v>
      </c>
      <c r="Q2161">
        <v>79.459999999999994</v>
      </c>
      <c r="R2161">
        <v>79.510000000000005</v>
      </c>
      <c r="Y2161" t="s">
        <v>42</v>
      </c>
      <c r="Z2161" t="s">
        <v>39</v>
      </c>
      <c r="AA2161">
        <v>20140000</v>
      </c>
      <c r="AD2161" t="s">
        <v>220</v>
      </c>
    </row>
    <row r="2162" spans="1:30">
      <c r="A2162">
        <f t="shared" si="99"/>
        <v>20150000</v>
      </c>
      <c r="B2162" t="str">
        <f t="shared" si="100"/>
        <v>England90366MaleAll ages</v>
      </c>
      <c r="C2162" t="str">
        <f t="shared" si="101"/>
        <v>EnglandLife expectancy at birth2015 - 17MaleAll ages</v>
      </c>
      <c r="D2162">
        <v>90366</v>
      </c>
      <c r="E2162" t="s">
        <v>250</v>
      </c>
      <c r="F2162" t="s">
        <v>30</v>
      </c>
      <c r="G2162" t="s">
        <v>31</v>
      </c>
      <c r="H2162" t="s">
        <v>30</v>
      </c>
      <c r="I2162" t="s">
        <v>31</v>
      </c>
      <c r="J2162" t="s">
        <v>31</v>
      </c>
      <c r="K2162" t="s">
        <v>249</v>
      </c>
      <c r="L2162" t="s">
        <v>190</v>
      </c>
      <c r="O2162" t="s">
        <v>234</v>
      </c>
      <c r="P2162">
        <v>79.489999999999995</v>
      </c>
      <c r="Q2162">
        <v>79.459999999999994</v>
      </c>
      <c r="R2162">
        <v>79.52</v>
      </c>
      <c r="Y2162" t="s">
        <v>42</v>
      </c>
      <c r="Z2162" t="s">
        <v>39</v>
      </c>
      <c r="AA2162">
        <v>20150000</v>
      </c>
      <c r="AD2162" t="s">
        <v>220</v>
      </c>
    </row>
    <row r="2163" spans="1:30">
      <c r="A2163">
        <f t="shared" si="99"/>
        <v>20160000</v>
      </c>
      <c r="B2163" t="str">
        <f t="shared" si="100"/>
        <v>England90366MaleAll ages</v>
      </c>
      <c r="C2163" t="str">
        <f t="shared" si="101"/>
        <v>EnglandLife expectancy at birth2016 - 18MaleAll ages</v>
      </c>
      <c r="D2163">
        <v>90366</v>
      </c>
      <c r="E2163" t="s">
        <v>250</v>
      </c>
      <c r="F2163" t="s">
        <v>30</v>
      </c>
      <c r="G2163" t="s">
        <v>31</v>
      </c>
      <c r="H2163" t="s">
        <v>30</v>
      </c>
      <c r="I2163" t="s">
        <v>31</v>
      </c>
      <c r="J2163" t="s">
        <v>31</v>
      </c>
      <c r="K2163" t="s">
        <v>249</v>
      </c>
      <c r="L2163" t="s">
        <v>190</v>
      </c>
      <c r="O2163" t="s">
        <v>235</v>
      </c>
      <c r="P2163">
        <v>79.55</v>
      </c>
      <c r="Q2163">
        <v>79.52</v>
      </c>
      <c r="R2163">
        <v>79.569999999999993</v>
      </c>
      <c r="Y2163" t="s">
        <v>42</v>
      </c>
      <c r="Z2163" t="s">
        <v>39</v>
      </c>
      <c r="AA2163">
        <v>20160000</v>
      </c>
      <c r="AD2163" t="s">
        <v>220</v>
      </c>
    </row>
    <row r="2164" spans="1:30">
      <c r="A2164">
        <f t="shared" si="99"/>
        <v>20170000</v>
      </c>
      <c r="B2164" t="str">
        <f t="shared" si="100"/>
        <v>England90366MaleAll ages</v>
      </c>
      <c r="C2164" t="str">
        <f t="shared" si="101"/>
        <v>EnglandLife expectancy at birth2017 - 19MaleAll ages</v>
      </c>
      <c r="D2164">
        <v>90366</v>
      </c>
      <c r="E2164" t="s">
        <v>250</v>
      </c>
      <c r="F2164" t="s">
        <v>30</v>
      </c>
      <c r="G2164" t="s">
        <v>31</v>
      </c>
      <c r="H2164" t="s">
        <v>30</v>
      </c>
      <c r="I2164" t="s">
        <v>31</v>
      </c>
      <c r="J2164" t="s">
        <v>31</v>
      </c>
      <c r="K2164" t="s">
        <v>249</v>
      </c>
      <c r="L2164" t="s">
        <v>190</v>
      </c>
      <c r="O2164" t="s">
        <v>236</v>
      </c>
      <c r="P2164">
        <v>79.66</v>
      </c>
      <c r="Q2164">
        <v>79.63</v>
      </c>
      <c r="R2164">
        <v>79.69</v>
      </c>
      <c r="Y2164" t="s">
        <v>42</v>
      </c>
      <c r="Z2164" t="s">
        <v>39</v>
      </c>
      <c r="AA2164">
        <v>20170000</v>
      </c>
      <c r="AD2164" t="s">
        <v>220</v>
      </c>
    </row>
    <row r="2165" spans="1:30">
      <c r="A2165">
        <f t="shared" si="99"/>
        <v>20180000</v>
      </c>
      <c r="B2165" t="str">
        <f t="shared" si="100"/>
        <v>England90366MaleAll ages</v>
      </c>
      <c r="C2165" t="str">
        <f t="shared" si="101"/>
        <v>EnglandLife expectancy at birth2018 - 20MaleAll ages</v>
      </c>
      <c r="D2165">
        <v>90366</v>
      </c>
      <c r="E2165" t="s">
        <v>250</v>
      </c>
      <c r="F2165" t="s">
        <v>30</v>
      </c>
      <c r="G2165" t="s">
        <v>31</v>
      </c>
      <c r="H2165" t="s">
        <v>30</v>
      </c>
      <c r="I2165" t="s">
        <v>31</v>
      </c>
      <c r="J2165" t="s">
        <v>31</v>
      </c>
      <c r="K2165" t="s">
        <v>249</v>
      </c>
      <c r="L2165" t="s">
        <v>190</v>
      </c>
      <c r="O2165" t="s">
        <v>237</v>
      </c>
      <c r="P2165">
        <v>79.290000000000006</v>
      </c>
      <c r="Q2165">
        <v>79.260000000000005</v>
      </c>
      <c r="R2165">
        <v>79.319999999999993</v>
      </c>
      <c r="Y2165" t="s">
        <v>42</v>
      </c>
      <c r="Z2165" t="s">
        <v>39</v>
      </c>
      <c r="AA2165">
        <v>20180000</v>
      </c>
      <c r="AD2165" t="s">
        <v>220</v>
      </c>
    </row>
    <row r="2166" spans="1:30">
      <c r="A2166">
        <f t="shared" si="99"/>
        <v>20190000</v>
      </c>
      <c r="B2166" t="str">
        <f t="shared" si="100"/>
        <v>England90366MaleAll ages</v>
      </c>
      <c r="C2166" t="str">
        <f t="shared" si="101"/>
        <v>EnglandLife expectancy at birth2019 - 21MaleAll ages</v>
      </c>
      <c r="D2166">
        <v>90366</v>
      </c>
      <c r="E2166" t="s">
        <v>250</v>
      </c>
      <c r="F2166" t="s">
        <v>30</v>
      </c>
      <c r="G2166" t="s">
        <v>31</v>
      </c>
      <c r="H2166" t="s">
        <v>30</v>
      </c>
      <c r="I2166" t="s">
        <v>31</v>
      </c>
      <c r="J2166" t="s">
        <v>31</v>
      </c>
      <c r="K2166" t="s">
        <v>249</v>
      </c>
      <c r="L2166" t="s">
        <v>190</v>
      </c>
      <c r="O2166" t="s">
        <v>238</v>
      </c>
      <c r="P2166">
        <v>79.02</v>
      </c>
      <c r="Q2166">
        <v>78.989999999999995</v>
      </c>
      <c r="R2166">
        <v>79.05</v>
      </c>
      <c r="Y2166" t="s">
        <v>42</v>
      </c>
      <c r="Z2166" t="s">
        <v>39</v>
      </c>
      <c r="AA2166">
        <v>20190000</v>
      </c>
      <c r="AD2166" t="s">
        <v>220</v>
      </c>
    </row>
    <row r="2167" spans="1:30">
      <c r="A2167">
        <f t="shared" si="99"/>
        <v>20200000</v>
      </c>
      <c r="B2167" t="str">
        <f t="shared" si="100"/>
        <v>England90366MaleAll ages</v>
      </c>
      <c r="C2167" t="str">
        <f t="shared" si="101"/>
        <v>EnglandLife expectancy at birth2020 - 22MaleAll ages</v>
      </c>
      <c r="D2167">
        <v>90366</v>
      </c>
      <c r="E2167" t="s">
        <v>250</v>
      </c>
      <c r="F2167" t="s">
        <v>30</v>
      </c>
      <c r="G2167" t="s">
        <v>31</v>
      </c>
      <c r="H2167" t="s">
        <v>30</v>
      </c>
      <c r="I2167" t="s">
        <v>31</v>
      </c>
      <c r="J2167" t="s">
        <v>31</v>
      </c>
      <c r="K2167" t="s">
        <v>249</v>
      </c>
      <c r="L2167" t="s">
        <v>190</v>
      </c>
      <c r="O2167" t="s">
        <v>239</v>
      </c>
      <c r="P2167">
        <v>78.849999999999994</v>
      </c>
      <c r="Q2167">
        <v>78.819999999999993</v>
      </c>
      <c r="R2167">
        <v>78.88</v>
      </c>
      <c r="Y2167" t="s">
        <v>42</v>
      </c>
      <c r="Z2167" t="s">
        <v>39</v>
      </c>
      <c r="AA2167">
        <v>20200000</v>
      </c>
      <c r="AD2167" t="s">
        <v>220</v>
      </c>
    </row>
    <row r="2168" spans="1:30">
      <c r="A2168">
        <f t="shared" si="99"/>
        <v>20010000</v>
      </c>
      <c r="B2168" t="str">
        <f t="shared" si="100"/>
        <v>London90366MaleAll ages</v>
      </c>
      <c r="C2168" t="str">
        <f t="shared" si="101"/>
        <v>LondonLife expectancy at birth2001 - 03MaleAll ages</v>
      </c>
      <c r="D2168">
        <v>90366</v>
      </c>
      <c r="E2168" t="s">
        <v>250</v>
      </c>
      <c r="F2168" t="s">
        <v>30</v>
      </c>
      <c r="G2168" t="s">
        <v>31</v>
      </c>
      <c r="H2168" t="s">
        <v>56</v>
      </c>
      <c r="I2168" t="s">
        <v>57</v>
      </c>
      <c r="J2168" t="s">
        <v>58</v>
      </c>
      <c r="K2168" t="s">
        <v>249</v>
      </c>
      <c r="L2168" t="s">
        <v>190</v>
      </c>
      <c r="O2168" t="s">
        <v>219</v>
      </c>
      <c r="P2168">
        <v>75.95</v>
      </c>
      <c r="Q2168">
        <v>75.867069999999998</v>
      </c>
      <c r="R2168">
        <v>76.041420000000002</v>
      </c>
      <c r="Y2168" t="s">
        <v>49</v>
      </c>
      <c r="Z2168" t="s">
        <v>39</v>
      </c>
      <c r="AA2168">
        <v>20010000</v>
      </c>
      <c r="AD2168" t="s">
        <v>220</v>
      </c>
    </row>
    <row r="2169" spans="1:30">
      <c r="A2169">
        <f t="shared" si="99"/>
        <v>20020000</v>
      </c>
      <c r="B2169" t="str">
        <f t="shared" si="100"/>
        <v>London90366MaleAll ages</v>
      </c>
      <c r="C2169" t="str">
        <f t="shared" si="101"/>
        <v>LondonLife expectancy at birth2002 - 04MaleAll ages</v>
      </c>
      <c r="D2169">
        <v>90366</v>
      </c>
      <c r="E2169" t="s">
        <v>250</v>
      </c>
      <c r="F2169" t="s">
        <v>30</v>
      </c>
      <c r="G2169" t="s">
        <v>31</v>
      </c>
      <c r="H2169" t="s">
        <v>56</v>
      </c>
      <c r="I2169" t="s">
        <v>57</v>
      </c>
      <c r="J2169" t="s">
        <v>58</v>
      </c>
      <c r="K2169" t="s">
        <v>249</v>
      </c>
      <c r="L2169" t="s">
        <v>190</v>
      </c>
      <c r="O2169" t="s">
        <v>221</v>
      </c>
      <c r="P2169">
        <v>76.37</v>
      </c>
      <c r="Q2169">
        <v>76.284109999999998</v>
      </c>
      <c r="R2169">
        <v>76.458160000000007</v>
      </c>
      <c r="Y2169" t="s">
        <v>49</v>
      </c>
      <c r="Z2169" t="s">
        <v>39</v>
      </c>
      <c r="AA2169">
        <v>20020000</v>
      </c>
      <c r="AD2169" t="s">
        <v>220</v>
      </c>
    </row>
    <row r="2170" spans="1:30">
      <c r="A2170">
        <f t="shared" si="99"/>
        <v>20030000</v>
      </c>
      <c r="B2170" t="str">
        <f t="shared" si="100"/>
        <v>London90366MaleAll ages</v>
      </c>
      <c r="C2170" t="str">
        <f t="shared" si="101"/>
        <v>LondonLife expectancy at birth2003 - 05MaleAll ages</v>
      </c>
      <c r="D2170">
        <v>90366</v>
      </c>
      <c r="E2170" t="s">
        <v>250</v>
      </c>
      <c r="F2170" t="s">
        <v>30</v>
      </c>
      <c r="G2170" t="s">
        <v>31</v>
      </c>
      <c r="H2170" t="s">
        <v>56</v>
      </c>
      <c r="I2170" t="s">
        <v>57</v>
      </c>
      <c r="J2170" t="s">
        <v>58</v>
      </c>
      <c r="K2170" t="s">
        <v>249</v>
      </c>
      <c r="L2170" t="s">
        <v>190</v>
      </c>
      <c r="O2170" t="s">
        <v>222</v>
      </c>
      <c r="P2170">
        <v>76.790000000000006</v>
      </c>
      <c r="Q2170">
        <v>76.706450000000004</v>
      </c>
      <c r="R2170">
        <v>76.879930000000002</v>
      </c>
      <c r="Y2170" t="s">
        <v>42</v>
      </c>
      <c r="Z2170" t="s">
        <v>39</v>
      </c>
      <c r="AA2170">
        <v>20030000</v>
      </c>
      <c r="AD2170" t="s">
        <v>220</v>
      </c>
    </row>
    <row r="2171" spans="1:30">
      <c r="A2171">
        <f t="shared" si="99"/>
        <v>20040000</v>
      </c>
      <c r="B2171" t="str">
        <f t="shared" si="100"/>
        <v>London90366MaleAll ages</v>
      </c>
      <c r="C2171" t="str">
        <f t="shared" si="101"/>
        <v>LondonLife expectancy at birth2004 - 06MaleAll ages</v>
      </c>
      <c r="D2171">
        <v>90366</v>
      </c>
      <c r="E2171" t="s">
        <v>250</v>
      </c>
      <c r="F2171" t="s">
        <v>30</v>
      </c>
      <c r="G2171" t="s">
        <v>31</v>
      </c>
      <c r="H2171" t="s">
        <v>56</v>
      </c>
      <c r="I2171" t="s">
        <v>57</v>
      </c>
      <c r="J2171" t="s">
        <v>58</v>
      </c>
      <c r="K2171" t="s">
        <v>249</v>
      </c>
      <c r="L2171" t="s">
        <v>190</v>
      </c>
      <c r="O2171" t="s">
        <v>223</v>
      </c>
      <c r="P2171">
        <v>77.25</v>
      </c>
      <c r="Q2171">
        <v>77.166309999999996</v>
      </c>
      <c r="R2171">
        <v>77.341399999999993</v>
      </c>
      <c r="Y2171" t="s">
        <v>42</v>
      </c>
      <c r="Z2171" t="s">
        <v>39</v>
      </c>
      <c r="AA2171">
        <v>20040000</v>
      </c>
      <c r="AD2171" t="s">
        <v>220</v>
      </c>
    </row>
    <row r="2172" spans="1:30">
      <c r="A2172">
        <f t="shared" si="99"/>
        <v>20050000</v>
      </c>
      <c r="B2172" t="str">
        <f t="shared" si="100"/>
        <v>London90366MaleAll ages</v>
      </c>
      <c r="C2172" t="str">
        <f t="shared" si="101"/>
        <v>LondonLife expectancy at birth2005 - 07MaleAll ages</v>
      </c>
      <c r="D2172">
        <v>90366</v>
      </c>
      <c r="E2172" t="s">
        <v>250</v>
      </c>
      <c r="F2172" t="s">
        <v>30</v>
      </c>
      <c r="G2172" t="s">
        <v>31</v>
      </c>
      <c r="H2172" t="s">
        <v>56</v>
      </c>
      <c r="I2172" t="s">
        <v>57</v>
      </c>
      <c r="J2172" t="s">
        <v>58</v>
      </c>
      <c r="K2172" t="s">
        <v>249</v>
      </c>
      <c r="L2172" t="s">
        <v>190</v>
      </c>
      <c r="O2172" t="s">
        <v>224</v>
      </c>
      <c r="P2172">
        <v>77.63</v>
      </c>
      <c r="Q2172">
        <v>77.540139999999994</v>
      </c>
      <c r="R2172">
        <v>77.715410000000006</v>
      </c>
      <c r="Y2172" t="s">
        <v>38</v>
      </c>
      <c r="Z2172" t="s">
        <v>39</v>
      </c>
      <c r="AA2172">
        <v>20050000</v>
      </c>
      <c r="AD2172" t="s">
        <v>220</v>
      </c>
    </row>
    <row r="2173" spans="1:30">
      <c r="A2173">
        <f t="shared" si="99"/>
        <v>20060000</v>
      </c>
      <c r="B2173" t="str">
        <f t="shared" si="100"/>
        <v>London90366MaleAll ages</v>
      </c>
      <c r="C2173" t="str">
        <f t="shared" si="101"/>
        <v>LondonLife expectancy at birth2006 - 08MaleAll ages</v>
      </c>
      <c r="D2173">
        <v>90366</v>
      </c>
      <c r="E2173" t="s">
        <v>250</v>
      </c>
      <c r="F2173" t="s">
        <v>30</v>
      </c>
      <c r="G2173" t="s">
        <v>31</v>
      </c>
      <c r="H2173" t="s">
        <v>56</v>
      </c>
      <c r="I2173" t="s">
        <v>57</v>
      </c>
      <c r="J2173" t="s">
        <v>58</v>
      </c>
      <c r="K2173" t="s">
        <v>249</v>
      </c>
      <c r="L2173" t="s">
        <v>190</v>
      </c>
      <c r="O2173" t="s">
        <v>225</v>
      </c>
      <c r="P2173">
        <v>77.95</v>
      </c>
      <c r="Q2173">
        <v>77.863770000000002</v>
      </c>
      <c r="R2173">
        <v>78.038650000000004</v>
      </c>
      <c r="Y2173" t="s">
        <v>38</v>
      </c>
      <c r="Z2173" t="s">
        <v>39</v>
      </c>
      <c r="AA2173">
        <v>20060000</v>
      </c>
      <c r="AD2173" t="s">
        <v>220</v>
      </c>
    </row>
    <row r="2174" spans="1:30">
      <c r="A2174">
        <f t="shared" si="99"/>
        <v>20070000</v>
      </c>
      <c r="B2174" t="str">
        <f t="shared" si="100"/>
        <v>London90366MaleAll ages</v>
      </c>
      <c r="C2174" t="str">
        <f t="shared" si="101"/>
        <v>LondonLife expectancy at birth2007 - 09MaleAll ages</v>
      </c>
      <c r="D2174">
        <v>90366</v>
      </c>
      <c r="E2174" t="s">
        <v>250</v>
      </c>
      <c r="F2174" t="s">
        <v>30</v>
      </c>
      <c r="G2174" t="s">
        <v>31</v>
      </c>
      <c r="H2174" t="s">
        <v>56</v>
      </c>
      <c r="I2174" t="s">
        <v>57</v>
      </c>
      <c r="J2174" t="s">
        <v>58</v>
      </c>
      <c r="K2174" t="s">
        <v>249</v>
      </c>
      <c r="L2174" t="s">
        <v>190</v>
      </c>
      <c r="O2174" t="s">
        <v>226</v>
      </c>
      <c r="P2174">
        <v>78.34</v>
      </c>
      <c r="Q2174">
        <v>78.250360000000001</v>
      </c>
      <c r="R2174">
        <v>78.424319999999994</v>
      </c>
      <c r="Y2174" t="s">
        <v>38</v>
      </c>
      <c r="Z2174" t="s">
        <v>39</v>
      </c>
      <c r="AA2174">
        <v>20070000</v>
      </c>
      <c r="AD2174" t="s">
        <v>220</v>
      </c>
    </row>
    <row r="2175" spans="1:30">
      <c r="A2175">
        <f t="shared" si="99"/>
        <v>20080000</v>
      </c>
      <c r="B2175" t="str">
        <f t="shared" si="100"/>
        <v>London90366MaleAll ages</v>
      </c>
      <c r="C2175" t="str">
        <f t="shared" si="101"/>
        <v>LondonLife expectancy at birth2008 - 10MaleAll ages</v>
      </c>
      <c r="D2175">
        <v>90366</v>
      </c>
      <c r="E2175" t="s">
        <v>250</v>
      </c>
      <c r="F2175" t="s">
        <v>30</v>
      </c>
      <c r="G2175" t="s">
        <v>31</v>
      </c>
      <c r="H2175" t="s">
        <v>56</v>
      </c>
      <c r="I2175" t="s">
        <v>57</v>
      </c>
      <c r="J2175" t="s">
        <v>58</v>
      </c>
      <c r="K2175" t="s">
        <v>249</v>
      </c>
      <c r="L2175" t="s">
        <v>190</v>
      </c>
      <c r="O2175" t="s">
        <v>227</v>
      </c>
      <c r="P2175">
        <v>78.680000000000007</v>
      </c>
      <c r="Q2175">
        <v>78.594809999999995</v>
      </c>
      <c r="R2175">
        <v>78.76885</v>
      </c>
      <c r="Y2175" t="s">
        <v>38</v>
      </c>
      <c r="Z2175" t="s">
        <v>39</v>
      </c>
      <c r="AA2175">
        <v>20080000</v>
      </c>
      <c r="AD2175" t="s">
        <v>220</v>
      </c>
    </row>
    <row r="2176" spans="1:30">
      <c r="A2176">
        <f t="shared" si="99"/>
        <v>20090000</v>
      </c>
      <c r="B2176" t="str">
        <f t="shared" si="100"/>
        <v>London90366MaleAll ages</v>
      </c>
      <c r="C2176" t="str">
        <f t="shared" si="101"/>
        <v>LondonLife expectancy at birth2009 - 11MaleAll ages</v>
      </c>
      <c r="D2176">
        <v>90366</v>
      </c>
      <c r="E2176" t="s">
        <v>250</v>
      </c>
      <c r="F2176" t="s">
        <v>30</v>
      </c>
      <c r="G2176" t="s">
        <v>31</v>
      </c>
      <c r="H2176" t="s">
        <v>56</v>
      </c>
      <c r="I2176" t="s">
        <v>57</v>
      </c>
      <c r="J2176" t="s">
        <v>58</v>
      </c>
      <c r="K2176" t="s">
        <v>249</v>
      </c>
      <c r="L2176" t="s">
        <v>190</v>
      </c>
      <c r="O2176" t="s">
        <v>228</v>
      </c>
      <c r="P2176">
        <v>79.16</v>
      </c>
      <c r="Q2176">
        <v>79.070089999999993</v>
      </c>
      <c r="R2176">
        <v>79.244579999999999</v>
      </c>
      <c r="Y2176" t="s">
        <v>38</v>
      </c>
      <c r="Z2176" t="s">
        <v>39</v>
      </c>
      <c r="AA2176">
        <v>20090000</v>
      </c>
      <c r="AD2176" t="s">
        <v>220</v>
      </c>
    </row>
    <row r="2177" spans="1:30">
      <c r="A2177">
        <f t="shared" ref="A2177:A2240" si="102">AA2177</f>
        <v>20100000</v>
      </c>
      <c r="B2177" t="str">
        <f t="shared" si="100"/>
        <v>London90366MaleAll ages</v>
      </c>
      <c r="C2177" t="str">
        <f t="shared" si="101"/>
        <v>LondonLife expectancy at birth2010 - 12MaleAll ages</v>
      </c>
      <c r="D2177">
        <v>90366</v>
      </c>
      <c r="E2177" t="s">
        <v>250</v>
      </c>
      <c r="F2177" t="s">
        <v>30</v>
      </c>
      <c r="G2177" t="s">
        <v>31</v>
      </c>
      <c r="H2177" t="s">
        <v>56</v>
      </c>
      <c r="I2177" t="s">
        <v>57</v>
      </c>
      <c r="J2177" t="s">
        <v>58</v>
      </c>
      <c r="K2177" t="s">
        <v>249</v>
      </c>
      <c r="L2177" t="s">
        <v>190</v>
      </c>
      <c r="O2177" t="s">
        <v>229</v>
      </c>
      <c r="P2177">
        <v>79.489999999999995</v>
      </c>
      <c r="Q2177">
        <v>79.41</v>
      </c>
      <c r="R2177">
        <v>79.58</v>
      </c>
      <c r="Y2177" t="s">
        <v>38</v>
      </c>
      <c r="Z2177" t="s">
        <v>39</v>
      </c>
      <c r="AA2177">
        <v>20100000</v>
      </c>
      <c r="AD2177" t="s">
        <v>220</v>
      </c>
    </row>
    <row r="2178" spans="1:30">
      <c r="A2178">
        <f t="shared" si="102"/>
        <v>20110000</v>
      </c>
      <c r="B2178" t="str">
        <f t="shared" ref="B2178:B2241" si="103">CONCATENATE(I2178,D2178,K2178,L2178)</f>
        <v>London90366MaleAll ages</v>
      </c>
      <c r="C2178" t="str">
        <f t="shared" ref="C2178:C2241" si="104">CONCATENATE(I2178,E2178,O2178,K2178,M2178,L2178)</f>
        <v>LondonLife expectancy at birth2011 - 13MaleAll ages</v>
      </c>
      <c r="D2178">
        <v>90366</v>
      </c>
      <c r="E2178" t="s">
        <v>250</v>
      </c>
      <c r="F2178" t="s">
        <v>30</v>
      </c>
      <c r="G2178" t="s">
        <v>31</v>
      </c>
      <c r="H2178" t="s">
        <v>56</v>
      </c>
      <c r="I2178" t="s">
        <v>57</v>
      </c>
      <c r="J2178" t="s">
        <v>58</v>
      </c>
      <c r="K2178" t="s">
        <v>249</v>
      </c>
      <c r="L2178" t="s">
        <v>190</v>
      </c>
      <c r="O2178" t="s">
        <v>230</v>
      </c>
      <c r="P2178">
        <v>79.81</v>
      </c>
      <c r="Q2178">
        <v>79.72</v>
      </c>
      <c r="R2178">
        <v>79.89</v>
      </c>
      <c r="Y2178" t="s">
        <v>38</v>
      </c>
      <c r="Z2178" t="s">
        <v>39</v>
      </c>
      <c r="AA2178">
        <v>20110000</v>
      </c>
      <c r="AD2178" t="s">
        <v>220</v>
      </c>
    </row>
    <row r="2179" spans="1:30">
      <c r="A2179">
        <f t="shared" si="102"/>
        <v>20120000</v>
      </c>
      <c r="B2179" t="str">
        <f t="shared" si="103"/>
        <v>London90366MaleAll ages</v>
      </c>
      <c r="C2179" t="str">
        <f t="shared" si="104"/>
        <v>LondonLife expectancy at birth2012 - 14MaleAll ages</v>
      </c>
      <c r="D2179">
        <v>90366</v>
      </c>
      <c r="E2179" t="s">
        <v>250</v>
      </c>
      <c r="F2179" t="s">
        <v>30</v>
      </c>
      <c r="G2179" t="s">
        <v>31</v>
      </c>
      <c r="H2179" t="s">
        <v>56</v>
      </c>
      <c r="I2179" t="s">
        <v>57</v>
      </c>
      <c r="J2179" t="s">
        <v>58</v>
      </c>
      <c r="K2179" t="s">
        <v>249</v>
      </c>
      <c r="L2179" t="s">
        <v>190</v>
      </c>
      <c r="O2179" t="s">
        <v>231</v>
      </c>
      <c r="P2179">
        <v>80.040000000000006</v>
      </c>
      <c r="Q2179">
        <v>79.959999999999994</v>
      </c>
      <c r="R2179">
        <v>80.12</v>
      </c>
      <c r="Y2179" t="s">
        <v>38</v>
      </c>
      <c r="Z2179" t="s">
        <v>39</v>
      </c>
      <c r="AA2179">
        <v>20120000</v>
      </c>
      <c r="AD2179" t="s">
        <v>220</v>
      </c>
    </row>
    <row r="2180" spans="1:30">
      <c r="A2180">
        <f t="shared" si="102"/>
        <v>20130000</v>
      </c>
      <c r="B2180" t="str">
        <f t="shared" si="103"/>
        <v>London90366MaleAll ages</v>
      </c>
      <c r="C2180" t="str">
        <f t="shared" si="104"/>
        <v>LondonLife expectancy at birth2013 - 15MaleAll ages</v>
      </c>
      <c r="D2180">
        <v>90366</v>
      </c>
      <c r="E2180" t="s">
        <v>250</v>
      </c>
      <c r="F2180" t="s">
        <v>30</v>
      </c>
      <c r="G2180" t="s">
        <v>31</v>
      </c>
      <c r="H2180" t="s">
        <v>56</v>
      </c>
      <c r="I2180" t="s">
        <v>57</v>
      </c>
      <c r="J2180" t="s">
        <v>58</v>
      </c>
      <c r="K2180" t="s">
        <v>249</v>
      </c>
      <c r="L2180" t="s">
        <v>190</v>
      </c>
      <c r="O2180" t="s">
        <v>232</v>
      </c>
      <c r="P2180">
        <v>80.03</v>
      </c>
      <c r="Q2180">
        <v>79.95</v>
      </c>
      <c r="R2180">
        <v>80.12</v>
      </c>
      <c r="Y2180" t="s">
        <v>38</v>
      </c>
      <c r="Z2180" t="s">
        <v>39</v>
      </c>
      <c r="AA2180">
        <v>20130000</v>
      </c>
      <c r="AD2180" t="s">
        <v>220</v>
      </c>
    </row>
    <row r="2181" spans="1:30">
      <c r="A2181">
        <f t="shared" si="102"/>
        <v>20140000</v>
      </c>
      <c r="B2181" t="str">
        <f t="shared" si="103"/>
        <v>London90366MaleAll ages</v>
      </c>
      <c r="C2181" t="str">
        <f t="shared" si="104"/>
        <v>LondonLife expectancy at birth2014 - 16MaleAll ages</v>
      </c>
      <c r="D2181">
        <v>90366</v>
      </c>
      <c r="E2181" t="s">
        <v>250</v>
      </c>
      <c r="F2181" t="s">
        <v>30</v>
      </c>
      <c r="G2181" t="s">
        <v>31</v>
      </c>
      <c r="H2181" t="s">
        <v>56</v>
      </c>
      <c r="I2181" t="s">
        <v>57</v>
      </c>
      <c r="J2181" t="s">
        <v>58</v>
      </c>
      <c r="K2181" t="s">
        <v>249</v>
      </c>
      <c r="L2181" t="s">
        <v>190</v>
      </c>
      <c r="O2181" t="s">
        <v>233</v>
      </c>
      <c r="P2181">
        <v>80.12</v>
      </c>
      <c r="Q2181">
        <v>80.040000000000006</v>
      </c>
      <c r="R2181">
        <v>80.2</v>
      </c>
      <c r="Y2181" t="s">
        <v>38</v>
      </c>
      <c r="Z2181" t="s">
        <v>39</v>
      </c>
      <c r="AA2181">
        <v>20140000</v>
      </c>
      <c r="AD2181" t="s">
        <v>220</v>
      </c>
    </row>
    <row r="2182" spans="1:30">
      <c r="A2182">
        <f t="shared" si="102"/>
        <v>20150000</v>
      </c>
      <c r="B2182" t="str">
        <f t="shared" si="103"/>
        <v>London90366MaleAll ages</v>
      </c>
      <c r="C2182" t="str">
        <f t="shared" si="104"/>
        <v>LondonLife expectancy at birth2015 - 17MaleAll ages</v>
      </c>
      <c r="D2182">
        <v>90366</v>
      </c>
      <c r="E2182" t="s">
        <v>250</v>
      </c>
      <c r="F2182" t="s">
        <v>30</v>
      </c>
      <c r="G2182" t="s">
        <v>31</v>
      </c>
      <c r="H2182" t="s">
        <v>56</v>
      </c>
      <c r="I2182" t="s">
        <v>57</v>
      </c>
      <c r="J2182" t="s">
        <v>58</v>
      </c>
      <c r="K2182" t="s">
        <v>249</v>
      </c>
      <c r="L2182" t="s">
        <v>190</v>
      </c>
      <c r="O2182" t="s">
        <v>234</v>
      </c>
      <c r="P2182">
        <v>80.099999999999994</v>
      </c>
      <c r="Q2182">
        <v>80.02</v>
      </c>
      <c r="R2182">
        <v>80.180000000000007</v>
      </c>
      <c r="Y2182" t="s">
        <v>38</v>
      </c>
      <c r="Z2182" t="s">
        <v>39</v>
      </c>
      <c r="AA2182">
        <v>20150000</v>
      </c>
      <c r="AD2182" t="s">
        <v>220</v>
      </c>
    </row>
    <row r="2183" spans="1:30">
      <c r="A2183">
        <f t="shared" si="102"/>
        <v>20160000</v>
      </c>
      <c r="B2183" t="str">
        <f t="shared" si="103"/>
        <v>London90366MaleAll ages</v>
      </c>
      <c r="C2183" t="str">
        <f t="shared" si="104"/>
        <v>LondonLife expectancy at birth2016 - 18MaleAll ages</v>
      </c>
      <c r="D2183">
        <v>90366</v>
      </c>
      <c r="E2183" t="s">
        <v>250</v>
      </c>
      <c r="F2183" t="s">
        <v>30</v>
      </c>
      <c r="G2183" t="s">
        <v>31</v>
      </c>
      <c r="H2183" t="s">
        <v>56</v>
      </c>
      <c r="I2183" t="s">
        <v>57</v>
      </c>
      <c r="J2183" t="s">
        <v>58</v>
      </c>
      <c r="K2183" t="s">
        <v>249</v>
      </c>
      <c r="L2183" t="s">
        <v>190</v>
      </c>
      <c r="O2183" t="s">
        <v>235</v>
      </c>
      <c r="P2183">
        <v>80.25</v>
      </c>
      <c r="Q2183">
        <v>80.17</v>
      </c>
      <c r="R2183">
        <v>80.33</v>
      </c>
      <c r="Y2183" t="s">
        <v>38</v>
      </c>
      <c r="Z2183" t="s">
        <v>39</v>
      </c>
      <c r="AA2183">
        <v>20160000</v>
      </c>
      <c r="AD2183" t="s">
        <v>220</v>
      </c>
    </row>
    <row r="2184" spans="1:30">
      <c r="A2184">
        <f t="shared" si="102"/>
        <v>20170000</v>
      </c>
      <c r="B2184" t="str">
        <f t="shared" si="103"/>
        <v>London90366MaleAll ages</v>
      </c>
      <c r="C2184" t="str">
        <f t="shared" si="104"/>
        <v>LondonLife expectancy at birth2017 - 19MaleAll ages</v>
      </c>
      <c r="D2184">
        <v>90366</v>
      </c>
      <c r="E2184" t="s">
        <v>250</v>
      </c>
      <c r="F2184" t="s">
        <v>30</v>
      </c>
      <c r="G2184" t="s">
        <v>31</v>
      </c>
      <c r="H2184" t="s">
        <v>56</v>
      </c>
      <c r="I2184" t="s">
        <v>57</v>
      </c>
      <c r="J2184" t="s">
        <v>58</v>
      </c>
      <c r="K2184" t="s">
        <v>249</v>
      </c>
      <c r="L2184" t="s">
        <v>190</v>
      </c>
      <c r="O2184" t="s">
        <v>236</v>
      </c>
      <c r="P2184">
        <v>80.37</v>
      </c>
      <c r="Q2184">
        <v>80.290000000000006</v>
      </c>
      <c r="R2184">
        <v>80.45</v>
      </c>
      <c r="Y2184" t="s">
        <v>38</v>
      </c>
      <c r="Z2184" t="s">
        <v>39</v>
      </c>
      <c r="AA2184">
        <v>20170000</v>
      </c>
      <c r="AD2184" t="s">
        <v>220</v>
      </c>
    </row>
    <row r="2185" spans="1:30">
      <c r="A2185">
        <f t="shared" si="102"/>
        <v>20180000</v>
      </c>
      <c r="B2185" t="str">
        <f t="shared" si="103"/>
        <v>London90366MaleAll ages</v>
      </c>
      <c r="C2185" t="str">
        <f t="shared" si="104"/>
        <v>LondonLife expectancy at birth2018 - 20MaleAll ages</v>
      </c>
      <c r="D2185">
        <v>90366</v>
      </c>
      <c r="E2185" t="s">
        <v>250</v>
      </c>
      <c r="F2185" t="s">
        <v>30</v>
      </c>
      <c r="G2185" t="s">
        <v>31</v>
      </c>
      <c r="H2185" t="s">
        <v>56</v>
      </c>
      <c r="I2185" t="s">
        <v>57</v>
      </c>
      <c r="J2185" t="s">
        <v>58</v>
      </c>
      <c r="K2185" t="s">
        <v>249</v>
      </c>
      <c r="L2185" t="s">
        <v>190</v>
      </c>
      <c r="O2185" t="s">
        <v>237</v>
      </c>
      <c r="P2185">
        <v>79.66</v>
      </c>
      <c r="Q2185">
        <v>79.59</v>
      </c>
      <c r="R2185">
        <v>79.739999999999995</v>
      </c>
      <c r="Y2185" t="s">
        <v>38</v>
      </c>
      <c r="Z2185" t="s">
        <v>39</v>
      </c>
      <c r="AA2185">
        <v>20180000</v>
      </c>
      <c r="AD2185" t="s">
        <v>220</v>
      </c>
    </row>
    <row r="2186" spans="1:30">
      <c r="A2186">
        <f t="shared" si="102"/>
        <v>20190000</v>
      </c>
      <c r="B2186" t="str">
        <f t="shared" si="103"/>
        <v>London90366MaleAll ages</v>
      </c>
      <c r="C2186" t="str">
        <f t="shared" si="104"/>
        <v>LondonLife expectancy at birth2019 - 21MaleAll ages</v>
      </c>
      <c r="D2186">
        <v>90366</v>
      </c>
      <c r="E2186" t="s">
        <v>250</v>
      </c>
      <c r="F2186" t="s">
        <v>30</v>
      </c>
      <c r="G2186" t="s">
        <v>31</v>
      </c>
      <c r="H2186" t="s">
        <v>56</v>
      </c>
      <c r="I2186" t="s">
        <v>57</v>
      </c>
      <c r="J2186" t="s">
        <v>58</v>
      </c>
      <c r="K2186" t="s">
        <v>249</v>
      </c>
      <c r="L2186" t="s">
        <v>190</v>
      </c>
      <c r="O2186" t="s">
        <v>238</v>
      </c>
      <c r="P2186">
        <v>79.22</v>
      </c>
      <c r="Q2186">
        <v>79.14</v>
      </c>
      <c r="R2186">
        <v>79.3</v>
      </c>
      <c r="Y2186" t="s">
        <v>38</v>
      </c>
      <c r="Z2186" t="s">
        <v>39</v>
      </c>
      <c r="AA2186">
        <v>20190000</v>
      </c>
      <c r="AD2186" t="s">
        <v>220</v>
      </c>
    </row>
    <row r="2187" spans="1:30">
      <c r="A2187">
        <f t="shared" si="102"/>
        <v>20200000</v>
      </c>
      <c r="B2187" t="str">
        <f t="shared" si="103"/>
        <v>London90366MaleAll ages</v>
      </c>
      <c r="C2187" t="str">
        <f t="shared" si="104"/>
        <v>LondonLife expectancy at birth2020 - 22MaleAll ages</v>
      </c>
      <c r="D2187">
        <v>90366</v>
      </c>
      <c r="E2187" t="s">
        <v>250</v>
      </c>
      <c r="F2187" t="s">
        <v>30</v>
      </c>
      <c r="G2187" t="s">
        <v>31</v>
      </c>
      <c r="H2187" t="s">
        <v>56</v>
      </c>
      <c r="I2187" t="s">
        <v>57</v>
      </c>
      <c r="J2187" t="s">
        <v>58</v>
      </c>
      <c r="K2187" t="s">
        <v>249</v>
      </c>
      <c r="L2187" t="s">
        <v>190</v>
      </c>
      <c r="O2187" t="s">
        <v>239</v>
      </c>
      <c r="P2187">
        <v>79.13</v>
      </c>
      <c r="Q2187">
        <v>79.06</v>
      </c>
      <c r="R2187">
        <v>79.209999999999994</v>
      </c>
      <c r="Y2187" t="s">
        <v>38</v>
      </c>
      <c r="Z2187" t="s">
        <v>39</v>
      </c>
      <c r="AA2187">
        <v>20200000</v>
      </c>
      <c r="AD2187" t="s">
        <v>220</v>
      </c>
    </row>
    <row r="2188" spans="1:30">
      <c r="A2188">
        <f t="shared" si="102"/>
        <v>20200000</v>
      </c>
      <c r="B2188" t="str">
        <f t="shared" si="103"/>
        <v>Richmond90366MaleAll ages</v>
      </c>
      <c r="C2188" t="str">
        <f t="shared" si="104"/>
        <v>RichmondLife expectancy at birth2020 - 22MaleAll ages</v>
      </c>
      <c r="D2188">
        <v>90366</v>
      </c>
      <c r="E2188" t="s">
        <v>250</v>
      </c>
      <c r="F2188" t="s">
        <v>30</v>
      </c>
      <c r="G2188" t="s">
        <v>31</v>
      </c>
      <c r="H2188" t="s">
        <v>32</v>
      </c>
      <c r="I2188" t="s">
        <v>33</v>
      </c>
      <c r="J2188" t="s">
        <v>34</v>
      </c>
      <c r="K2188" t="s">
        <v>249</v>
      </c>
      <c r="L2188" t="s">
        <v>190</v>
      </c>
      <c r="O2188" t="s">
        <v>239</v>
      </c>
      <c r="P2188">
        <v>82.37</v>
      </c>
      <c r="Q2188">
        <v>81.88</v>
      </c>
      <c r="R2188">
        <v>82.85</v>
      </c>
      <c r="Y2188" t="s">
        <v>38</v>
      </c>
      <c r="Z2188" t="s">
        <v>39</v>
      </c>
      <c r="AA2188">
        <v>20200000</v>
      </c>
      <c r="AD2188" t="s">
        <v>220</v>
      </c>
    </row>
    <row r="2189" spans="1:30">
      <c r="A2189">
        <f t="shared" si="102"/>
        <v>20200000</v>
      </c>
      <c r="B2189" t="str">
        <f t="shared" si="103"/>
        <v>Bromley90366MaleAll ages</v>
      </c>
      <c r="C2189" t="str">
        <f t="shared" si="104"/>
        <v>BromleyLife expectancy at birth2020 - 22MaleAll ages</v>
      </c>
      <c r="D2189">
        <v>90366</v>
      </c>
      <c r="E2189" t="s">
        <v>250</v>
      </c>
      <c r="F2189" t="s">
        <v>30</v>
      </c>
      <c r="G2189" t="s">
        <v>31</v>
      </c>
      <c r="H2189" t="s">
        <v>78</v>
      </c>
      <c r="I2189" t="s">
        <v>79</v>
      </c>
      <c r="J2189" t="s">
        <v>34</v>
      </c>
      <c r="K2189" t="s">
        <v>249</v>
      </c>
      <c r="L2189" t="s">
        <v>190</v>
      </c>
      <c r="O2189" t="s">
        <v>239</v>
      </c>
      <c r="P2189">
        <v>81.28</v>
      </c>
      <c r="Q2189">
        <v>80.92</v>
      </c>
      <c r="R2189">
        <v>81.64</v>
      </c>
      <c r="Y2189" t="s">
        <v>38</v>
      </c>
      <c r="Z2189" t="s">
        <v>39</v>
      </c>
      <c r="AA2189">
        <v>20200000</v>
      </c>
      <c r="AD2189" t="s">
        <v>220</v>
      </c>
    </row>
    <row r="2190" spans="1:30">
      <c r="A2190">
        <f t="shared" si="102"/>
        <v>20200000</v>
      </c>
      <c r="B2190" t="str">
        <f t="shared" si="103"/>
        <v>Kingston90366MaleAll ages</v>
      </c>
      <c r="C2190" t="str">
        <f t="shared" si="104"/>
        <v>KingstonLife expectancy at birth2020 - 22MaleAll ages</v>
      </c>
      <c r="D2190">
        <v>90366</v>
      </c>
      <c r="E2190" t="s">
        <v>250</v>
      </c>
      <c r="F2190" t="s">
        <v>30</v>
      </c>
      <c r="G2190" t="s">
        <v>31</v>
      </c>
      <c r="H2190" t="s">
        <v>82</v>
      </c>
      <c r="I2190" t="s">
        <v>83</v>
      </c>
      <c r="J2190" t="s">
        <v>34</v>
      </c>
      <c r="K2190" t="s">
        <v>249</v>
      </c>
      <c r="L2190" t="s">
        <v>190</v>
      </c>
      <c r="O2190" t="s">
        <v>239</v>
      </c>
      <c r="P2190">
        <v>81.099999999999994</v>
      </c>
      <c r="Q2190">
        <v>80.58</v>
      </c>
      <c r="R2190">
        <v>81.63</v>
      </c>
      <c r="Y2190" t="s">
        <v>38</v>
      </c>
      <c r="Z2190" t="s">
        <v>39</v>
      </c>
      <c r="AA2190">
        <v>20200000</v>
      </c>
      <c r="AD2190" t="s">
        <v>220</v>
      </c>
    </row>
    <row r="2191" spans="1:30">
      <c r="A2191">
        <f t="shared" si="102"/>
        <v>20200000</v>
      </c>
      <c r="B2191" t="str">
        <f t="shared" si="103"/>
        <v>Barnet90366MaleAll ages</v>
      </c>
      <c r="C2191" t="str">
        <f t="shared" si="104"/>
        <v>BarnetLife expectancy at birth2020 - 22MaleAll ages</v>
      </c>
      <c r="D2191">
        <v>90366</v>
      </c>
      <c r="E2191" t="s">
        <v>250</v>
      </c>
      <c r="F2191" t="s">
        <v>30</v>
      </c>
      <c r="G2191" t="s">
        <v>31</v>
      </c>
      <c r="H2191" t="s">
        <v>93</v>
      </c>
      <c r="I2191" t="s">
        <v>94</v>
      </c>
      <c r="J2191" t="s">
        <v>34</v>
      </c>
      <c r="K2191" t="s">
        <v>249</v>
      </c>
      <c r="L2191" t="s">
        <v>190</v>
      </c>
      <c r="O2191" t="s">
        <v>239</v>
      </c>
      <c r="P2191">
        <v>80.849999999999994</v>
      </c>
      <c r="Q2191">
        <v>80.5</v>
      </c>
      <c r="R2191">
        <v>81.2</v>
      </c>
      <c r="Y2191" t="s">
        <v>38</v>
      </c>
      <c r="Z2191" t="s">
        <v>39</v>
      </c>
      <c r="AA2191">
        <v>20200000</v>
      </c>
      <c r="AD2191" t="s">
        <v>220</v>
      </c>
    </row>
    <row r="2192" spans="1:30">
      <c r="A2192">
        <f t="shared" si="102"/>
        <v>20200000</v>
      </c>
      <c r="B2192" t="str">
        <f t="shared" si="103"/>
        <v>Harrow90366MaleAll ages</v>
      </c>
      <c r="C2192" t="str">
        <f t="shared" si="104"/>
        <v>HarrowLife expectancy at birth2020 - 22MaleAll ages</v>
      </c>
      <c r="D2192">
        <v>90366</v>
      </c>
      <c r="E2192" t="s">
        <v>250</v>
      </c>
      <c r="F2192" t="s">
        <v>30</v>
      </c>
      <c r="G2192" t="s">
        <v>31</v>
      </c>
      <c r="H2192" t="s">
        <v>64</v>
      </c>
      <c r="I2192" t="s">
        <v>65</v>
      </c>
      <c r="J2192" t="s">
        <v>34</v>
      </c>
      <c r="K2192" t="s">
        <v>249</v>
      </c>
      <c r="L2192" t="s">
        <v>190</v>
      </c>
      <c r="O2192" t="s">
        <v>239</v>
      </c>
      <c r="P2192">
        <v>80.790000000000006</v>
      </c>
      <c r="Q2192">
        <v>80.349999999999994</v>
      </c>
      <c r="R2192">
        <v>81.23</v>
      </c>
      <c r="Y2192" t="s">
        <v>38</v>
      </c>
      <c r="Z2192" t="s">
        <v>39</v>
      </c>
      <c r="AA2192">
        <v>20200000</v>
      </c>
      <c r="AD2192" t="s">
        <v>220</v>
      </c>
    </row>
    <row r="2193" spans="1:30">
      <c r="A2193">
        <f t="shared" si="102"/>
        <v>20200000</v>
      </c>
      <c r="B2193" t="str">
        <f t="shared" si="103"/>
        <v>Kensington and Chelsea90366MaleAll ages</v>
      </c>
      <c r="C2193" t="str">
        <f t="shared" si="104"/>
        <v>Kensington and ChelseaLife expectancy at birth2020 - 22MaleAll ages</v>
      </c>
      <c r="D2193">
        <v>90366</v>
      </c>
      <c r="E2193" t="s">
        <v>250</v>
      </c>
      <c r="F2193" t="s">
        <v>30</v>
      </c>
      <c r="G2193" t="s">
        <v>31</v>
      </c>
      <c r="H2193" t="s">
        <v>70</v>
      </c>
      <c r="I2193" t="s">
        <v>71</v>
      </c>
      <c r="J2193" t="s">
        <v>34</v>
      </c>
      <c r="K2193" t="s">
        <v>249</v>
      </c>
      <c r="L2193" t="s">
        <v>190</v>
      </c>
      <c r="O2193" t="s">
        <v>239</v>
      </c>
      <c r="P2193">
        <v>80.67</v>
      </c>
      <c r="Q2193">
        <v>80.08</v>
      </c>
      <c r="R2193">
        <v>81.260000000000005</v>
      </c>
      <c r="Y2193" t="s">
        <v>38</v>
      </c>
      <c r="Z2193" t="s">
        <v>39</v>
      </c>
      <c r="AA2193">
        <v>20200000</v>
      </c>
      <c r="AD2193" t="s">
        <v>220</v>
      </c>
    </row>
    <row r="2194" spans="1:30">
      <c r="A2194">
        <f t="shared" si="102"/>
        <v>20200000</v>
      </c>
      <c r="B2194" t="str">
        <f t="shared" si="103"/>
        <v>Westminster90366MaleAll ages</v>
      </c>
      <c r="C2194" t="str">
        <f t="shared" si="104"/>
        <v>WestminsterLife expectancy at birth2020 - 22MaleAll ages</v>
      </c>
      <c r="D2194">
        <v>90366</v>
      </c>
      <c r="E2194" t="s">
        <v>250</v>
      </c>
      <c r="F2194" t="s">
        <v>30</v>
      </c>
      <c r="G2194" t="s">
        <v>31</v>
      </c>
      <c r="H2194" t="s">
        <v>99</v>
      </c>
      <c r="I2194" t="s">
        <v>100</v>
      </c>
      <c r="J2194" t="s">
        <v>34</v>
      </c>
      <c r="K2194" t="s">
        <v>249</v>
      </c>
      <c r="L2194" t="s">
        <v>190</v>
      </c>
      <c r="O2194" t="s">
        <v>239</v>
      </c>
      <c r="P2194">
        <v>80.290000000000006</v>
      </c>
      <c r="Q2194">
        <v>79.760000000000005</v>
      </c>
      <c r="R2194">
        <v>80.819999999999993</v>
      </c>
      <c r="Y2194" t="s">
        <v>38</v>
      </c>
      <c r="Z2194" t="s">
        <v>39</v>
      </c>
      <c r="AA2194">
        <v>20200000</v>
      </c>
      <c r="AD2194" t="s">
        <v>220</v>
      </c>
    </row>
    <row r="2195" spans="1:30">
      <c r="A2195">
        <f t="shared" si="102"/>
        <v>20200000</v>
      </c>
      <c r="B2195" t="str">
        <f t="shared" si="103"/>
        <v>Wandsworth90366MaleAll ages</v>
      </c>
      <c r="C2195" t="str">
        <f t="shared" si="104"/>
        <v>WandsworthLife expectancy at birth2020 - 22MaleAll ages</v>
      </c>
      <c r="D2195">
        <v>90366</v>
      </c>
      <c r="E2195" t="s">
        <v>250</v>
      </c>
      <c r="F2195" t="s">
        <v>30</v>
      </c>
      <c r="G2195" t="s">
        <v>31</v>
      </c>
      <c r="H2195" t="s">
        <v>76</v>
      </c>
      <c r="I2195" t="s">
        <v>77</v>
      </c>
      <c r="J2195" t="s">
        <v>34</v>
      </c>
      <c r="K2195" t="s">
        <v>249</v>
      </c>
      <c r="L2195" t="s">
        <v>190</v>
      </c>
      <c r="O2195" t="s">
        <v>239</v>
      </c>
      <c r="P2195">
        <v>79.8</v>
      </c>
      <c r="Q2195">
        <v>79.37</v>
      </c>
      <c r="R2195">
        <v>80.22</v>
      </c>
      <c r="Y2195" t="s">
        <v>38</v>
      </c>
      <c r="Z2195" t="s">
        <v>39</v>
      </c>
      <c r="AA2195">
        <v>20200000</v>
      </c>
      <c r="AD2195" t="s">
        <v>220</v>
      </c>
    </row>
    <row r="2196" spans="1:30">
      <c r="A2196">
        <f t="shared" si="102"/>
        <v>20200000</v>
      </c>
      <c r="B2196" t="str">
        <f t="shared" si="103"/>
        <v>Sutton90366MaleAll ages</v>
      </c>
      <c r="C2196" t="str">
        <f t="shared" si="104"/>
        <v>SuttonLife expectancy at birth2020 - 22MaleAll ages</v>
      </c>
      <c r="D2196">
        <v>90366</v>
      </c>
      <c r="E2196" t="s">
        <v>250</v>
      </c>
      <c r="F2196" t="s">
        <v>30</v>
      </c>
      <c r="G2196" t="s">
        <v>31</v>
      </c>
      <c r="H2196" t="s">
        <v>89</v>
      </c>
      <c r="I2196" t="s">
        <v>90</v>
      </c>
      <c r="J2196" t="s">
        <v>34</v>
      </c>
      <c r="K2196" t="s">
        <v>249</v>
      </c>
      <c r="L2196" t="s">
        <v>190</v>
      </c>
      <c r="O2196" t="s">
        <v>239</v>
      </c>
      <c r="P2196">
        <v>79.8</v>
      </c>
      <c r="Q2196">
        <v>79.33</v>
      </c>
      <c r="R2196">
        <v>80.260000000000005</v>
      </c>
      <c r="Y2196" t="s">
        <v>38</v>
      </c>
      <c r="Z2196" t="s">
        <v>39</v>
      </c>
      <c r="AA2196">
        <v>20200000</v>
      </c>
      <c r="AD2196" t="s">
        <v>220</v>
      </c>
    </row>
    <row r="2197" spans="1:30">
      <c r="A2197">
        <f t="shared" si="102"/>
        <v>20200000</v>
      </c>
      <c r="B2197" t="str">
        <f t="shared" si="103"/>
        <v>Bexley90366MaleAll ages</v>
      </c>
      <c r="C2197" t="str">
        <f t="shared" si="104"/>
        <v>BexleyLife expectancy at birth2020 - 22MaleAll ages</v>
      </c>
      <c r="D2197">
        <v>90366</v>
      </c>
      <c r="E2197" t="s">
        <v>250</v>
      </c>
      <c r="F2197" t="s">
        <v>30</v>
      </c>
      <c r="G2197" t="s">
        <v>31</v>
      </c>
      <c r="H2197" t="s">
        <v>97</v>
      </c>
      <c r="I2197" t="s">
        <v>98</v>
      </c>
      <c r="J2197" t="s">
        <v>34</v>
      </c>
      <c r="K2197" t="s">
        <v>249</v>
      </c>
      <c r="L2197" t="s">
        <v>190</v>
      </c>
      <c r="O2197" t="s">
        <v>239</v>
      </c>
      <c r="P2197">
        <v>79.680000000000007</v>
      </c>
      <c r="Q2197">
        <v>79.25</v>
      </c>
      <c r="R2197">
        <v>80.11</v>
      </c>
      <c r="Y2197" t="s">
        <v>38</v>
      </c>
      <c r="Z2197" t="s">
        <v>39</v>
      </c>
      <c r="AA2197">
        <v>20200000</v>
      </c>
      <c r="AD2197" t="s">
        <v>220</v>
      </c>
    </row>
    <row r="2198" spans="1:30">
      <c r="A2198">
        <f t="shared" si="102"/>
        <v>20200000</v>
      </c>
      <c r="B2198" t="str">
        <f t="shared" si="103"/>
        <v>Merton90366MaleAll ages</v>
      </c>
      <c r="C2198" t="str">
        <f t="shared" si="104"/>
        <v>MertonLife expectancy at birth2020 - 22MaleAll ages</v>
      </c>
      <c r="D2198">
        <v>90366</v>
      </c>
      <c r="E2198" t="s">
        <v>250</v>
      </c>
      <c r="F2198" t="s">
        <v>30</v>
      </c>
      <c r="G2198" t="s">
        <v>31</v>
      </c>
      <c r="H2198" t="s">
        <v>108</v>
      </c>
      <c r="I2198" t="s">
        <v>109</v>
      </c>
      <c r="J2198" t="s">
        <v>34</v>
      </c>
      <c r="K2198" t="s">
        <v>249</v>
      </c>
      <c r="L2198" t="s">
        <v>190</v>
      </c>
      <c r="O2198" t="s">
        <v>239</v>
      </c>
      <c r="P2198">
        <v>79.67</v>
      </c>
      <c r="Q2198">
        <v>79.19</v>
      </c>
      <c r="R2198">
        <v>80.150000000000006</v>
      </c>
      <c r="Y2198" t="s">
        <v>38</v>
      </c>
      <c r="Z2198" t="s">
        <v>39</v>
      </c>
      <c r="AA2198">
        <v>20200000</v>
      </c>
      <c r="AD2198" t="s">
        <v>220</v>
      </c>
    </row>
    <row r="2199" spans="1:30">
      <c r="A2199">
        <f t="shared" si="102"/>
        <v>20200000</v>
      </c>
      <c r="B2199" t="str">
        <f t="shared" si="103"/>
        <v>Enfield90366MaleAll ages</v>
      </c>
      <c r="C2199" t="str">
        <f t="shared" si="104"/>
        <v>EnfieldLife expectancy at birth2020 - 22MaleAll ages</v>
      </c>
      <c r="D2199">
        <v>90366</v>
      </c>
      <c r="E2199" t="s">
        <v>250</v>
      </c>
      <c r="F2199" t="s">
        <v>30</v>
      </c>
      <c r="G2199" t="s">
        <v>31</v>
      </c>
      <c r="H2199" t="s">
        <v>120</v>
      </c>
      <c r="I2199" t="s">
        <v>121</v>
      </c>
      <c r="J2199" t="s">
        <v>34</v>
      </c>
      <c r="K2199" t="s">
        <v>249</v>
      </c>
      <c r="L2199" t="s">
        <v>190</v>
      </c>
      <c r="O2199" t="s">
        <v>239</v>
      </c>
      <c r="P2199">
        <v>79.319999999999993</v>
      </c>
      <c r="Q2199">
        <v>78.92</v>
      </c>
      <c r="R2199">
        <v>79.73</v>
      </c>
      <c r="Y2199" t="s">
        <v>38</v>
      </c>
      <c r="Z2199" t="s">
        <v>39</v>
      </c>
      <c r="AA2199">
        <v>20200000</v>
      </c>
      <c r="AD2199" t="s">
        <v>220</v>
      </c>
    </row>
    <row r="2200" spans="1:30">
      <c r="A2200">
        <f t="shared" si="102"/>
        <v>20200000</v>
      </c>
      <c r="B2200" t="str">
        <f t="shared" si="103"/>
        <v>Camden90366MaleAll ages</v>
      </c>
      <c r="C2200" t="str">
        <f t="shared" si="104"/>
        <v>CamdenLife expectancy at birth2020 - 22MaleAll ages</v>
      </c>
      <c r="D2200">
        <v>90366</v>
      </c>
      <c r="E2200" t="s">
        <v>250</v>
      </c>
      <c r="F2200" t="s">
        <v>30</v>
      </c>
      <c r="G2200" t="s">
        <v>31</v>
      </c>
      <c r="H2200" t="s">
        <v>72</v>
      </c>
      <c r="I2200" t="s">
        <v>73</v>
      </c>
      <c r="J2200" t="s">
        <v>34</v>
      </c>
      <c r="K2200" t="s">
        <v>249</v>
      </c>
      <c r="L2200" t="s">
        <v>190</v>
      </c>
      <c r="O2200" t="s">
        <v>239</v>
      </c>
      <c r="P2200">
        <v>79.19</v>
      </c>
      <c r="Q2200">
        <v>78.650000000000006</v>
      </c>
      <c r="R2200">
        <v>79.72</v>
      </c>
      <c r="Y2200" t="s">
        <v>42</v>
      </c>
      <c r="Z2200" t="s">
        <v>39</v>
      </c>
      <c r="AA2200">
        <v>20200000</v>
      </c>
      <c r="AD2200" t="s">
        <v>220</v>
      </c>
    </row>
    <row r="2201" spans="1:30">
      <c r="A2201">
        <f t="shared" si="102"/>
        <v>20200000</v>
      </c>
      <c r="B2201" t="str">
        <f t="shared" si="103"/>
        <v>Havering90366MaleAll ages</v>
      </c>
      <c r="C2201" t="str">
        <f t="shared" si="104"/>
        <v>HaveringLife expectancy at birth2020 - 22MaleAll ages</v>
      </c>
      <c r="D2201">
        <v>90366</v>
      </c>
      <c r="E2201" t="s">
        <v>250</v>
      </c>
      <c r="F2201" t="s">
        <v>30</v>
      </c>
      <c r="G2201" t="s">
        <v>31</v>
      </c>
      <c r="H2201" t="s">
        <v>118</v>
      </c>
      <c r="I2201" t="s">
        <v>119</v>
      </c>
      <c r="J2201" t="s">
        <v>34</v>
      </c>
      <c r="K2201" t="s">
        <v>249</v>
      </c>
      <c r="L2201" t="s">
        <v>190</v>
      </c>
      <c r="O2201" t="s">
        <v>239</v>
      </c>
      <c r="P2201">
        <v>79.08</v>
      </c>
      <c r="Q2201">
        <v>78.67</v>
      </c>
      <c r="R2201">
        <v>79.489999999999995</v>
      </c>
      <c r="Y2201" t="s">
        <v>42</v>
      </c>
      <c r="Z2201" t="s">
        <v>39</v>
      </c>
      <c r="AA2201">
        <v>20200000</v>
      </c>
      <c r="AD2201" t="s">
        <v>220</v>
      </c>
    </row>
    <row r="2202" spans="1:30">
      <c r="A2202">
        <f t="shared" si="102"/>
        <v>20200000</v>
      </c>
      <c r="B2202" t="str">
        <f t="shared" si="103"/>
        <v>Redbridge90366MaleAll ages</v>
      </c>
      <c r="C2202" t="str">
        <f t="shared" si="104"/>
        <v>RedbridgeLife expectancy at birth2020 - 22MaleAll ages</v>
      </c>
      <c r="D2202">
        <v>90366</v>
      </c>
      <c r="E2202" t="s">
        <v>250</v>
      </c>
      <c r="F2202" t="s">
        <v>30</v>
      </c>
      <c r="G2202" t="s">
        <v>31</v>
      </c>
      <c r="H2202" t="s">
        <v>112</v>
      </c>
      <c r="I2202" t="s">
        <v>113</v>
      </c>
      <c r="J2202" t="s">
        <v>34</v>
      </c>
      <c r="K2202" t="s">
        <v>249</v>
      </c>
      <c r="L2202" t="s">
        <v>190</v>
      </c>
      <c r="O2202" t="s">
        <v>239</v>
      </c>
      <c r="P2202">
        <v>79.040000000000006</v>
      </c>
      <c r="Q2202">
        <v>78.64</v>
      </c>
      <c r="R2202">
        <v>79.44</v>
      </c>
      <c r="Y2202" t="s">
        <v>42</v>
      </c>
      <c r="Z2202" t="s">
        <v>39</v>
      </c>
      <c r="AA2202">
        <v>20200000</v>
      </c>
      <c r="AD2202" t="s">
        <v>220</v>
      </c>
    </row>
    <row r="2203" spans="1:30">
      <c r="A2203">
        <f t="shared" si="102"/>
        <v>20200000</v>
      </c>
      <c r="B2203" t="str">
        <f t="shared" si="103"/>
        <v>Hounslow90366MaleAll ages</v>
      </c>
      <c r="C2203" t="str">
        <f t="shared" si="104"/>
        <v>HounslowLife expectancy at birth2020 - 22MaleAll ages</v>
      </c>
      <c r="D2203">
        <v>90366</v>
      </c>
      <c r="E2203" t="s">
        <v>250</v>
      </c>
      <c r="F2203" t="s">
        <v>30</v>
      </c>
      <c r="G2203" t="s">
        <v>31</v>
      </c>
      <c r="H2203" t="s">
        <v>59</v>
      </c>
      <c r="I2203" t="s">
        <v>60</v>
      </c>
      <c r="J2203" t="s">
        <v>34</v>
      </c>
      <c r="K2203" t="s">
        <v>249</v>
      </c>
      <c r="L2203" t="s">
        <v>190</v>
      </c>
      <c r="O2203" t="s">
        <v>239</v>
      </c>
      <c r="P2203">
        <v>78.989999999999995</v>
      </c>
      <c r="Q2203">
        <v>78.56</v>
      </c>
      <c r="R2203">
        <v>79.430000000000007</v>
      </c>
      <c r="Y2203" t="s">
        <v>42</v>
      </c>
      <c r="Z2203" t="s">
        <v>39</v>
      </c>
      <c r="AA2203">
        <v>20200000</v>
      </c>
      <c r="AD2203" t="s">
        <v>220</v>
      </c>
    </row>
    <row r="2204" spans="1:30">
      <c r="A2204">
        <f t="shared" si="102"/>
        <v>20200000</v>
      </c>
      <c r="B2204" t="str">
        <f t="shared" si="103"/>
        <v>Croydon90366MaleAll ages</v>
      </c>
      <c r="C2204" t="str">
        <f t="shared" si="104"/>
        <v>CroydonLife expectancy at birth2020 - 22MaleAll ages</v>
      </c>
      <c r="D2204">
        <v>90366</v>
      </c>
      <c r="E2204" t="s">
        <v>250</v>
      </c>
      <c r="F2204" t="s">
        <v>30</v>
      </c>
      <c r="G2204" t="s">
        <v>31</v>
      </c>
      <c r="H2204" t="s">
        <v>110</v>
      </c>
      <c r="I2204" t="s">
        <v>111</v>
      </c>
      <c r="J2204" t="s">
        <v>34</v>
      </c>
      <c r="K2204" t="s">
        <v>249</v>
      </c>
      <c r="L2204" t="s">
        <v>190</v>
      </c>
      <c r="O2204" t="s">
        <v>239</v>
      </c>
      <c r="P2204">
        <v>78.95</v>
      </c>
      <c r="Q2204">
        <v>78.59</v>
      </c>
      <c r="R2204">
        <v>79.31</v>
      </c>
      <c r="Y2204" t="s">
        <v>42</v>
      </c>
      <c r="Z2204" t="s">
        <v>39</v>
      </c>
      <c r="AA2204">
        <v>20200000</v>
      </c>
      <c r="AD2204" t="s">
        <v>220</v>
      </c>
    </row>
    <row r="2205" spans="1:30">
      <c r="A2205">
        <f t="shared" si="102"/>
        <v>20200000</v>
      </c>
      <c r="B2205" t="str">
        <f t="shared" si="103"/>
        <v>Hillingdon90366MaleAll ages</v>
      </c>
      <c r="C2205" t="str">
        <f t="shared" si="104"/>
        <v>HillingdonLife expectancy at birth2020 - 22MaleAll ages</v>
      </c>
      <c r="D2205">
        <v>90366</v>
      </c>
      <c r="E2205" t="s">
        <v>250</v>
      </c>
      <c r="F2205" t="s">
        <v>30</v>
      </c>
      <c r="G2205" t="s">
        <v>31</v>
      </c>
      <c r="H2205" t="s">
        <v>86</v>
      </c>
      <c r="I2205" t="s">
        <v>87</v>
      </c>
      <c r="J2205" t="s">
        <v>34</v>
      </c>
      <c r="K2205" t="s">
        <v>249</v>
      </c>
      <c r="L2205" t="s">
        <v>190</v>
      </c>
      <c r="O2205" t="s">
        <v>239</v>
      </c>
      <c r="P2205">
        <v>78.900000000000006</v>
      </c>
      <c r="Q2205">
        <v>78.5</v>
      </c>
      <c r="R2205">
        <v>79.31</v>
      </c>
      <c r="Y2205" t="s">
        <v>42</v>
      </c>
      <c r="Z2205" t="s">
        <v>39</v>
      </c>
      <c r="AA2205">
        <v>20200000</v>
      </c>
      <c r="AD2205" t="s">
        <v>220</v>
      </c>
    </row>
    <row r="2206" spans="1:30">
      <c r="A2206">
        <f t="shared" si="102"/>
        <v>20200000</v>
      </c>
      <c r="B2206" t="str">
        <f t="shared" si="103"/>
        <v>Ealing90366MaleAll ages</v>
      </c>
      <c r="C2206" t="str">
        <f t="shared" si="104"/>
        <v>EalingLife expectancy at birth2020 - 22MaleAll ages</v>
      </c>
      <c r="D2206">
        <v>90366</v>
      </c>
      <c r="E2206" t="s">
        <v>250</v>
      </c>
      <c r="F2206" t="s">
        <v>30</v>
      </c>
      <c r="G2206" t="s">
        <v>31</v>
      </c>
      <c r="H2206" t="s">
        <v>62</v>
      </c>
      <c r="I2206" t="s">
        <v>63</v>
      </c>
      <c r="J2206" t="s">
        <v>34</v>
      </c>
      <c r="K2206" t="s">
        <v>249</v>
      </c>
      <c r="L2206" t="s">
        <v>190</v>
      </c>
      <c r="O2206" t="s">
        <v>239</v>
      </c>
      <c r="P2206">
        <v>78.89</v>
      </c>
      <c r="Q2206">
        <v>78.510000000000005</v>
      </c>
      <c r="R2206">
        <v>79.27</v>
      </c>
      <c r="Y2206" t="s">
        <v>42</v>
      </c>
      <c r="Z2206" t="s">
        <v>39</v>
      </c>
      <c r="AA2206">
        <v>20200000</v>
      </c>
      <c r="AD2206" t="s">
        <v>220</v>
      </c>
    </row>
    <row r="2207" spans="1:30">
      <c r="A2207">
        <f t="shared" si="102"/>
        <v>20200000</v>
      </c>
      <c r="B2207" t="str">
        <f t="shared" si="103"/>
        <v>Brent90366MaleAll ages</v>
      </c>
      <c r="C2207" t="str">
        <f t="shared" si="104"/>
        <v>BrentLife expectancy at birth2020 - 22MaleAll ages</v>
      </c>
      <c r="D2207">
        <v>90366</v>
      </c>
      <c r="E2207" t="s">
        <v>250</v>
      </c>
      <c r="F2207" t="s">
        <v>30</v>
      </c>
      <c r="G2207" t="s">
        <v>31</v>
      </c>
      <c r="H2207" t="s">
        <v>68</v>
      </c>
      <c r="I2207" t="s">
        <v>69</v>
      </c>
      <c r="J2207" t="s">
        <v>34</v>
      </c>
      <c r="K2207" t="s">
        <v>249</v>
      </c>
      <c r="L2207" t="s">
        <v>190</v>
      </c>
      <c r="O2207" t="s">
        <v>239</v>
      </c>
      <c r="P2207">
        <v>78.55</v>
      </c>
      <c r="Q2207">
        <v>78.150000000000006</v>
      </c>
      <c r="R2207">
        <v>78.959999999999994</v>
      </c>
      <c r="Y2207" t="s">
        <v>42</v>
      </c>
      <c r="Z2207" t="s">
        <v>39</v>
      </c>
      <c r="AA2207">
        <v>20200000</v>
      </c>
      <c r="AD2207" t="s">
        <v>220</v>
      </c>
    </row>
    <row r="2208" spans="1:30">
      <c r="A2208">
        <f t="shared" si="102"/>
        <v>20200000</v>
      </c>
      <c r="B2208" t="str">
        <f t="shared" si="103"/>
        <v>Waltham Forest90366MaleAll ages</v>
      </c>
      <c r="C2208" t="str">
        <f t="shared" si="104"/>
        <v>Waltham ForestLife expectancy at birth2020 - 22MaleAll ages</v>
      </c>
      <c r="D2208">
        <v>90366</v>
      </c>
      <c r="E2208" t="s">
        <v>250</v>
      </c>
      <c r="F2208" t="s">
        <v>30</v>
      </c>
      <c r="G2208" t="s">
        <v>31</v>
      </c>
      <c r="H2208" t="s">
        <v>114</v>
      </c>
      <c r="I2208" t="s">
        <v>115</v>
      </c>
      <c r="J2208" t="s">
        <v>34</v>
      </c>
      <c r="K2208" t="s">
        <v>249</v>
      </c>
      <c r="L2208" t="s">
        <v>190</v>
      </c>
      <c r="O2208" t="s">
        <v>239</v>
      </c>
      <c r="P2208">
        <v>78.489999999999995</v>
      </c>
      <c r="Q2208">
        <v>78.040000000000006</v>
      </c>
      <c r="R2208">
        <v>78.95</v>
      </c>
      <c r="Y2208" t="s">
        <v>42</v>
      </c>
      <c r="Z2208" t="s">
        <v>39</v>
      </c>
      <c r="AA2208">
        <v>20200000</v>
      </c>
      <c r="AD2208" t="s">
        <v>220</v>
      </c>
    </row>
    <row r="2209" spans="1:30">
      <c r="A2209">
        <f t="shared" si="102"/>
        <v>20200000</v>
      </c>
      <c r="B2209" t="str">
        <f t="shared" si="103"/>
        <v>Haringey90366MaleAll ages</v>
      </c>
      <c r="C2209" t="str">
        <f t="shared" si="104"/>
        <v>HaringeyLife expectancy at birth2020 - 22MaleAll ages</v>
      </c>
      <c r="D2209">
        <v>90366</v>
      </c>
      <c r="E2209" t="s">
        <v>250</v>
      </c>
      <c r="F2209" t="s">
        <v>30</v>
      </c>
      <c r="G2209" t="s">
        <v>31</v>
      </c>
      <c r="H2209" t="s">
        <v>116</v>
      </c>
      <c r="I2209" t="s">
        <v>117</v>
      </c>
      <c r="J2209" t="s">
        <v>34</v>
      </c>
      <c r="K2209" t="s">
        <v>249</v>
      </c>
      <c r="L2209" t="s">
        <v>190</v>
      </c>
      <c r="O2209" t="s">
        <v>239</v>
      </c>
      <c r="P2209">
        <v>78.459999999999994</v>
      </c>
      <c r="Q2209">
        <v>77.989999999999995</v>
      </c>
      <c r="R2209">
        <v>78.930000000000007</v>
      </c>
      <c r="Y2209" t="s">
        <v>42</v>
      </c>
      <c r="Z2209" t="s">
        <v>39</v>
      </c>
      <c r="AA2209">
        <v>20200000</v>
      </c>
      <c r="AD2209" t="s">
        <v>220</v>
      </c>
    </row>
    <row r="2210" spans="1:30">
      <c r="A2210">
        <f t="shared" si="102"/>
        <v>20200000</v>
      </c>
      <c r="B2210" t="str">
        <f t="shared" si="103"/>
        <v>Southwark90366MaleAll ages</v>
      </c>
      <c r="C2210" t="str">
        <f t="shared" si="104"/>
        <v>SouthwarkLife expectancy at birth2020 - 22MaleAll ages</v>
      </c>
      <c r="D2210">
        <v>90366</v>
      </c>
      <c r="E2210" t="s">
        <v>250</v>
      </c>
      <c r="F2210" t="s">
        <v>30</v>
      </c>
      <c r="G2210" t="s">
        <v>31</v>
      </c>
      <c r="H2210" t="s">
        <v>95</v>
      </c>
      <c r="I2210" t="s">
        <v>96</v>
      </c>
      <c r="J2210" t="s">
        <v>34</v>
      </c>
      <c r="K2210" t="s">
        <v>249</v>
      </c>
      <c r="L2210" t="s">
        <v>190</v>
      </c>
      <c r="O2210" t="s">
        <v>239</v>
      </c>
      <c r="P2210">
        <v>78.37</v>
      </c>
      <c r="Q2210">
        <v>77.930000000000007</v>
      </c>
      <c r="R2210">
        <v>78.81</v>
      </c>
      <c r="Y2210" t="s">
        <v>49</v>
      </c>
      <c r="Z2210" t="s">
        <v>39</v>
      </c>
      <c r="AA2210">
        <v>20200000</v>
      </c>
      <c r="AD2210" t="s">
        <v>220</v>
      </c>
    </row>
    <row r="2211" spans="1:30">
      <c r="A2211">
        <f t="shared" si="102"/>
        <v>20200000</v>
      </c>
      <c r="B2211" t="str">
        <f t="shared" si="103"/>
        <v>Greenwich90366MaleAll ages</v>
      </c>
      <c r="C2211" t="str">
        <f t="shared" si="104"/>
        <v>GreenwichLife expectancy at birth2020 - 22MaleAll ages</v>
      </c>
      <c r="D2211">
        <v>90366</v>
      </c>
      <c r="E2211" t="s">
        <v>250</v>
      </c>
      <c r="F2211" t="s">
        <v>30</v>
      </c>
      <c r="G2211" t="s">
        <v>31</v>
      </c>
      <c r="H2211" t="s">
        <v>80</v>
      </c>
      <c r="I2211" t="s">
        <v>81</v>
      </c>
      <c r="J2211" t="s">
        <v>34</v>
      </c>
      <c r="K2211" t="s">
        <v>249</v>
      </c>
      <c r="L2211" t="s">
        <v>190</v>
      </c>
      <c r="O2211" t="s">
        <v>239</v>
      </c>
      <c r="P2211">
        <v>78.16</v>
      </c>
      <c r="Q2211">
        <v>77.72</v>
      </c>
      <c r="R2211">
        <v>78.599999999999994</v>
      </c>
      <c r="Y2211" t="s">
        <v>49</v>
      </c>
      <c r="Z2211" t="s">
        <v>39</v>
      </c>
      <c r="AA2211">
        <v>20200000</v>
      </c>
      <c r="AD2211" t="s">
        <v>220</v>
      </c>
    </row>
    <row r="2212" spans="1:30">
      <c r="A2212">
        <f t="shared" si="102"/>
        <v>20200000</v>
      </c>
      <c r="B2212" t="str">
        <f t="shared" si="103"/>
        <v>Islington90366MaleAll ages</v>
      </c>
      <c r="C2212" t="str">
        <f t="shared" si="104"/>
        <v>IslingtonLife expectancy at birth2020 - 22MaleAll ages</v>
      </c>
      <c r="D2212">
        <v>90366</v>
      </c>
      <c r="E2212" t="s">
        <v>250</v>
      </c>
      <c r="F2212" t="s">
        <v>30</v>
      </c>
      <c r="G2212" t="s">
        <v>31</v>
      </c>
      <c r="H2212" t="s">
        <v>74</v>
      </c>
      <c r="I2212" t="s">
        <v>75</v>
      </c>
      <c r="J2212" t="s">
        <v>34</v>
      </c>
      <c r="K2212" t="s">
        <v>249</v>
      </c>
      <c r="L2212" t="s">
        <v>190</v>
      </c>
      <c r="O2212" t="s">
        <v>239</v>
      </c>
      <c r="P2212">
        <v>77.959999999999994</v>
      </c>
      <c r="Q2212">
        <v>77.45</v>
      </c>
      <c r="R2212">
        <v>78.47</v>
      </c>
      <c r="Y2212" t="s">
        <v>49</v>
      </c>
      <c r="Z2212" t="s">
        <v>39</v>
      </c>
      <c r="AA2212">
        <v>20200000</v>
      </c>
      <c r="AD2212" t="s">
        <v>220</v>
      </c>
    </row>
    <row r="2213" spans="1:30">
      <c r="A2213">
        <f t="shared" si="102"/>
        <v>20200000</v>
      </c>
      <c r="B2213" t="str">
        <f t="shared" si="103"/>
        <v>Lambeth90366MaleAll ages</v>
      </c>
      <c r="C2213" t="str">
        <f t="shared" si="104"/>
        <v>LambethLife expectancy at birth2020 - 22MaleAll ages</v>
      </c>
      <c r="D2213">
        <v>90366</v>
      </c>
      <c r="E2213" t="s">
        <v>250</v>
      </c>
      <c r="F2213" t="s">
        <v>30</v>
      </c>
      <c r="G2213" t="s">
        <v>31</v>
      </c>
      <c r="H2213" t="s">
        <v>91</v>
      </c>
      <c r="I2213" t="s">
        <v>92</v>
      </c>
      <c r="J2213" t="s">
        <v>34</v>
      </c>
      <c r="K2213" t="s">
        <v>249</v>
      </c>
      <c r="L2213" t="s">
        <v>190</v>
      </c>
      <c r="O2213" t="s">
        <v>239</v>
      </c>
      <c r="P2213">
        <v>77.94</v>
      </c>
      <c r="Q2213">
        <v>77.52</v>
      </c>
      <c r="R2213">
        <v>78.37</v>
      </c>
      <c r="Y2213" t="s">
        <v>49</v>
      </c>
      <c r="Z2213" t="s">
        <v>39</v>
      </c>
      <c r="AA2213">
        <v>20200000</v>
      </c>
      <c r="AD2213" t="s">
        <v>220</v>
      </c>
    </row>
    <row r="2214" spans="1:30">
      <c r="A2214">
        <f t="shared" si="102"/>
        <v>20200000</v>
      </c>
      <c r="B2214" t="str">
        <f t="shared" si="103"/>
        <v>Lewisham90366MaleAll ages</v>
      </c>
      <c r="C2214" t="str">
        <f t="shared" si="104"/>
        <v>LewishamLife expectancy at birth2020 - 22MaleAll ages</v>
      </c>
      <c r="D2214">
        <v>90366</v>
      </c>
      <c r="E2214" t="s">
        <v>250</v>
      </c>
      <c r="F2214" t="s">
        <v>30</v>
      </c>
      <c r="G2214" t="s">
        <v>31</v>
      </c>
      <c r="H2214" t="s">
        <v>84</v>
      </c>
      <c r="I2214" t="s">
        <v>85</v>
      </c>
      <c r="J2214" t="s">
        <v>34</v>
      </c>
      <c r="K2214" t="s">
        <v>249</v>
      </c>
      <c r="L2214" t="s">
        <v>190</v>
      </c>
      <c r="O2214" t="s">
        <v>239</v>
      </c>
      <c r="P2214">
        <v>77.89</v>
      </c>
      <c r="Q2214">
        <v>77.45</v>
      </c>
      <c r="R2214">
        <v>78.33</v>
      </c>
      <c r="Y2214" t="s">
        <v>49</v>
      </c>
      <c r="Z2214" t="s">
        <v>39</v>
      </c>
      <c r="AA2214">
        <v>20200000</v>
      </c>
      <c r="AD2214" t="s">
        <v>220</v>
      </c>
    </row>
    <row r="2215" spans="1:30">
      <c r="A2215">
        <f t="shared" si="102"/>
        <v>20200000</v>
      </c>
      <c r="B2215" t="str">
        <f t="shared" si="103"/>
        <v>Hammersmith and Fulham90366MaleAll ages</v>
      </c>
      <c r="C2215" t="str">
        <f t="shared" si="104"/>
        <v>Hammersmith and FulhamLife expectancy at birth2020 - 22MaleAll ages</v>
      </c>
      <c r="D2215">
        <v>90366</v>
      </c>
      <c r="E2215" t="s">
        <v>250</v>
      </c>
      <c r="F2215" t="s">
        <v>30</v>
      </c>
      <c r="G2215" t="s">
        <v>31</v>
      </c>
      <c r="H2215" t="s">
        <v>66</v>
      </c>
      <c r="I2215" t="s">
        <v>67</v>
      </c>
      <c r="J2215" t="s">
        <v>34</v>
      </c>
      <c r="K2215" t="s">
        <v>249</v>
      </c>
      <c r="L2215" t="s">
        <v>190</v>
      </c>
      <c r="O2215" t="s">
        <v>239</v>
      </c>
      <c r="P2215">
        <v>77.58</v>
      </c>
      <c r="Q2215">
        <v>77</v>
      </c>
      <c r="R2215">
        <v>78.150000000000006</v>
      </c>
      <c r="Y2215" t="s">
        <v>49</v>
      </c>
      <c r="Z2215" t="s">
        <v>39</v>
      </c>
      <c r="AA2215">
        <v>20200000</v>
      </c>
      <c r="AD2215" t="s">
        <v>220</v>
      </c>
    </row>
    <row r="2216" spans="1:30">
      <c r="A2216">
        <f t="shared" si="102"/>
        <v>20200000</v>
      </c>
      <c r="B2216" t="str">
        <f t="shared" si="103"/>
        <v>Tower Hamlets90366MaleAll ages</v>
      </c>
      <c r="C2216" t="str">
        <f t="shared" si="104"/>
        <v>Tower HamletsLife expectancy at birth2020 - 22MaleAll ages</v>
      </c>
      <c r="D2216">
        <v>90366</v>
      </c>
      <c r="E2216" t="s">
        <v>250</v>
      </c>
      <c r="F2216" t="s">
        <v>30</v>
      </c>
      <c r="G2216" t="s">
        <v>31</v>
      </c>
      <c r="H2216" t="s">
        <v>104</v>
      </c>
      <c r="I2216" t="s">
        <v>105</v>
      </c>
      <c r="J2216" t="s">
        <v>34</v>
      </c>
      <c r="K2216" t="s">
        <v>249</v>
      </c>
      <c r="L2216" t="s">
        <v>190</v>
      </c>
      <c r="O2216" t="s">
        <v>239</v>
      </c>
      <c r="P2216">
        <v>77.040000000000006</v>
      </c>
      <c r="Q2216">
        <v>76.569999999999993</v>
      </c>
      <c r="R2216">
        <v>77.510000000000005</v>
      </c>
      <c r="Y2216" t="s">
        <v>49</v>
      </c>
      <c r="Z2216" t="s">
        <v>39</v>
      </c>
      <c r="AA2216">
        <v>20200000</v>
      </c>
      <c r="AD2216" t="s">
        <v>220</v>
      </c>
    </row>
    <row r="2217" spans="1:30">
      <c r="A2217">
        <f t="shared" si="102"/>
        <v>20200000</v>
      </c>
      <c r="B2217" t="str">
        <f t="shared" si="103"/>
        <v>Hackney90366MaleAll ages</v>
      </c>
      <c r="C2217" t="str">
        <f t="shared" si="104"/>
        <v>HackneyLife expectancy at birth2020 - 22MaleAll ages</v>
      </c>
      <c r="D2217">
        <v>90366</v>
      </c>
      <c r="E2217" t="s">
        <v>250</v>
      </c>
      <c r="F2217" t="s">
        <v>30</v>
      </c>
      <c r="G2217" t="s">
        <v>31</v>
      </c>
      <c r="H2217" t="s">
        <v>101</v>
      </c>
      <c r="I2217" t="s">
        <v>102</v>
      </c>
      <c r="J2217" t="s">
        <v>34</v>
      </c>
      <c r="K2217" t="s">
        <v>249</v>
      </c>
      <c r="L2217" t="s">
        <v>190</v>
      </c>
      <c r="O2217" t="s">
        <v>239</v>
      </c>
      <c r="P2217">
        <v>76.709999999999994</v>
      </c>
      <c r="Q2217">
        <v>76.22</v>
      </c>
      <c r="R2217">
        <v>77.2</v>
      </c>
      <c r="Y2217" t="s">
        <v>49</v>
      </c>
      <c r="Z2217" t="s">
        <v>39</v>
      </c>
      <c r="AA2217">
        <v>20200000</v>
      </c>
      <c r="AD2217" t="s">
        <v>220</v>
      </c>
    </row>
    <row r="2218" spans="1:30">
      <c r="A2218">
        <f t="shared" si="102"/>
        <v>20200000</v>
      </c>
      <c r="B2218" t="str">
        <f t="shared" si="103"/>
        <v>Newham90366MaleAll ages</v>
      </c>
      <c r="C2218" t="str">
        <f t="shared" si="104"/>
        <v>NewhamLife expectancy at birth2020 - 22MaleAll ages</v>
      </c>
      <c r="D2218">
        <v>90366</v>
      </c>
      <c r="E2218" t="s">
        <v>250</v>
      </c>
      <c r="F2218" t="s">
        <v>30</v>
      </c>
      <c r="G2218" t="s">
        <v>31</v>
      </c>
      <c r="H2218" t="s">
        <v>122</v>
      </c>
      <c r="I2218" t="s">
        <v>123</v>
      </c>
      <c r="J2218" t="s">
        <v>34</v>
      </c>
      <c r="K2218" t="s">
        <v>249</v>
      </c>
      <c r="L2218" t="s">
        <v>190</v>
      </c>
      <c r="O2218" t="s">
        <v>239</v>
      </c>
      <c r="P2218">
        <v>76.48</v>
      </c>
      <c r="Q2218">
        <v>76.05</v>
      </c>
      <c r="R2218">
        <v>76.91</v>
      </c>
      <c r="Y2218" t="s">
        <v>49</v>
      </c>
      <c r="Z2218" t="s">
        <v>39</v>
      </c>
      <c r="AA2218">
        <v>20200000</v>
      </c>
      <c r="AD2218" t="s">
        <v>220</v>
      </c>
    </row>
    <row r="2219" spans="1:30">
      <c r="A2219">
        <f t="shared" si="102"/>
        <v>20200000</v>
      </c>
      <c r="B2219" t="str">
        <f t="shared" si="103"/>
        <v>Barking and Dagenham90366MaleAll ages</v>
      </c>
      <c r="C2219" t="str">
        <f t="shared" si="104"/>
        <v>Barking and DagenhamLife expectancy at birth2020 - 22MaleAll ages</v>
      </c>
      <c r="D2219">
        <v>90366</v>
      </c>
      <c r="E2219" t="s">
        <v>250</v>
      </c>
      <c r="F2219" t="s">
        <v>30</v>
      </c>
      <c r="G2219" t="s">
        <v>31</v>
      </c>
      <c r="H2219" t="s">
        <v>106</v>
      </c>
      <c r="I2219" t="s">
        <v>107</v>
      </c>
      <c r="J2219" t="s">
        <v>34</v>
      </c>
      <c r="K2219" t="s">
        <v>249</v>
      </c>
      <c r="L2219" t="s">
        <v>190</v>
      </c>
      <c r="O2219" t="s">
        <v>239</v>
      </c>
      <c r="P2219">
        <v>76.260000000000005</v>
      </c>
      <c r="Q2219">
        <v>75.760000000000005</v>
      </c>
      <c r="R2219">
        <v>76.760000000000005</v>
      </c>
      <c r="Y2219" t="s">
        <v>49</v>
      </c>
      <c r="Z2219" t="s">
        <v>39</v>
      </c>
      <c r="AA2219">
        <v>20200000</v>
      </c>
      <c r="AD2219" t="s">
        <v>220</v>
      </c>
    </row>
    <row r="2220" spans="1:30">
      <c r="A2220">
        <f t="shared" si="102"/>
        <v>20010000</v>
      </c>
      <c r="B2220" t="str">
        <f t="shared" si="103"/>
        <v>Richmond90366FemaleAll ages</v>
      </c>
      <c r="C2220" t="str">
        <f t="shared" si="104"/>
        <v>RichmondLife expectancy at birth2001 - 03FemaleAll ages</v>
      </c>
      <c r="D2220">
        <v>90366</v>
      </c>
      <c r="E2220" t="s">
        <v>250</v>
      </c>
      <c r="F2220" t="s">
        <v>30</v>
      </c>
      <c r="G2220" t="s">
        <v>31</v>
      </c>
      <c r="H2220" t="s">
        <v>32</v>
      </c>
      <c r="I2220" t="s">
        <v>33</v>
      </c>
      <c r="J2220" t="s">
        <v>34</v>
      </c>
      <c r="K2220" t="s">
        <v>189</v>
      </c>
      <c r="L2220" t="s">
        <v>190</v>
      </c>
      <c r="O2220" t="s">
        <v>219</v>
      </c>
      <c r="P2220">
        <v>82.26</v>
      </c>
      <c r="Q2220">
        <v>81.769220000000004</v>
      </c>
      <c r="R2220">
        <v>82.745580000000004</v>
      </c>
      <c r="Y2220" t="s">
        <v>38</v>
      </c>
      <c r="Z2220" t="s">
        <v>39</v>
      </c>
      <c r="AA2220">
        <v>20010000</v>
      </c>
      <c r="AD2220" t="s">
        <v>220</v>
      </c>
    </row>
    <row r="2221" spans="1:30">
      <c r="A2221">
        <f t="shared" si="102"/>
        <v>20020000</v>
      </c>
      <c r="B2221" t="str">
        <f t="shared" si="103"/>
        <v>Richmond90366FemaleAll ages</v>
      </c>
      <c r="C2221" t="str">
        <f t="shared" si="104"/>
        <v>RichmondLife expectancy at birth2002 - 04FemaleAll ages</v>
      </c>
      <c r="D2221">
        <v>90366</v>
      </c>
      <c r="E2221" t="s">
        <v>250</v>
      </c>
      <c r="F2221" t="s">
        <v>30</v>
      </c>
      <c r="G2221" t="s">
        <v>31</v>
      </c>
      <c r="H2221" t="s">
        <v>32</v>
      </c>
      <c r="I2221" t="s">
        <v>33</v>
      </c>
      <c r="J2221" t="s">
        <v>34</v>
      </c>
      <c r="K2221" t="s">
        <v>189</v>
      </c>
      <c r="L2221" t="s">
        <v>190</v>
      </c>
      <c r="O2221" t="s">
        <v>221</v>
      </c>
      <c r="P2221">
        <v>82.37</v>
      </c>
      <c r="Q2221">
        <v>81.863510000000005</v>
      </c>
      <c r="R2221">
        <v>82.872209999999995</v>
      </c>
      <c r="Y2221" t="s">
        <v>38</v>
      </c>
      <c r="Z2221" t="s">
        <v>39</v>
      </c>
      <c r="AA2221">
        <v>20020000</v>
      </c>
      <c r="AD2221" t="s">
        <v>220</v>
      </c>
    </row>
    <row r="2222" spans="1:30">
      <c r="A2222">
        <f t="shared" si="102"/>
        <v>20030000</v>
      </c>
      <c r="B2222" t="str">
        <f t="shared" si="103"/>
        <v>Richmond90366FemaleAll ages</v>
      </c>
      <c r="C2222" t="str">
        <f t="shared" si="104"/>
        <v>RichmondLife expectancy at birth2003 - 05FemaleAll ages</v>
      </c>
      <c r="D2222">
        <v>90366</v>
      </c>
      <c r="E2222" t="s">
        <v>250</v>
      </c>
      <c r="F2222" t="s">
        <v>30</v>
      </c>
      <c r="G2222" t="s">
        <v>31</v>
      </c>
      <c r="H2222" t="s">
        <v>32</v>
      </c>
      <c r="I2222" t="s">
        <v>33</v>
      </c>
      <c r="J2222" t="s">
        <v>34</v>
      </c>
      <c r="K2222" t="s">
        <v>189</v>
      </c>
      <c r="L2222" t="s">
        <v>190</v>
      </c>
      <c r="O2222" t="s">
        <v>222</v>
      </c>
      <c r="P2222">
        <v>82.7</v>
      </c>
      <c r="Q2222">
        <v>82.187780000000004</v>
      </c>
      <c r="R2222">
        <v>83.219220000000007</v>
      </c>
      <c r="Y2222" t="s">
        <v>38</v>
      </c>
      <c r="Z2222" t="s">
        <v>39</v>
      </c>
      <c r="AA2222">
        <v>20030000</v>
      </c>
      <c r="AD2222" t="s">
        <v>220</v>
      </c>
    </row>
    <row r="2223" spans="1:30">
      <c r="A2223">
        <f t="shared" si="102"/>
        <v>20040000</v>
      </c>
      <c r="B2223" t="str">
        <f t="shared" si="103"/>
        <v>Richmond90366FemaleAll ages</v>
      </c>
      <c r="C2223" t="str">
        <f t="shared" si="104"/>
        <v>RichmondLife expectancy at birth2004 - 06FemaleAll ages</v>
      </c>
      <c r="D2223">
        <v>90366</v>
      </c>
      <c r="E2223" t="s">
        <v>250</v>
      </c>
      <c r="F2223" t="s">
        <v>30</v>
      </c>
      <c r="G2223" t="s">
        <v>31</v>
      </c>
      <c r="H2223" t="s">
        <v>32</v>
      </c>
      <c r="I2223" t="s">
        <v>33</v>
      </c>
      <c r="J2223" t="s">
        <v>34</v>
      </c>
      <c r="K2223" t="s">
        <v>189</v>
      </c>
      <c r="L2223" t="s">
        <v>190</v>
      </c>
      <c r="O2223" t="s">
        <v>223</v>
      </c>
      <c r="P2223">
        <v>83</v>
      </c>
      <c r="Q2223">
        <v>82.482860000000002</v>
      </c>
      <c r="R2223">
        <v>83.518609999999995</v>
      </c>
      <c r="Y2223" t="s">
        <v>38</v>
      </c>
      <c r="Z2223" t="s">
        <v>39</v>
      </c>
      <c r="AA2223">
        <v>20040000</v>
      </c>
      <c r="AD2223" t="s">
        <v>220</v>
      </c>
    </row>
    <row r="2224" spans="1:30">
      <c r="A2224">
        <f t="shared" si="102"/>
        <v>20050000</v>
      </c>
      <c r="B2224" t="str">
        <f t="shared" si="103"/>
        <v>Richmond90366FemaleAll ages</v>
      </c>
      <c r="C2224" t="str">
        <f t="shared" si="104"/>
        <v>RichmondLife expectancy at birth2005 - 07FemaleAll ages</v>
      </c>
      <c r="D2224">
        <v>90366</v>
      </c>
      <c r="E2224" t="s">
        <v>250</v>
      </c>
      <c r="F2224" t="s">
        <v>30</v>
      </c>
      <c r="G2224" t="s">
        <v>31</v>
      </c>
      <c r="H2224" t="s">
        <v>32</v>
      </c>
      <c r="I2224" t="s">
        <v>33</v>
      </c>
      <c r="J2224" t="s">
        <v>34</v>
      </c>
      <c r="K2224" t="s">
        <v>189</v>
      </c>
      <c r="L2224" t="s">
        <v>190</v>
      </c>
      <c r="O2224" t="s">
        <v>224</v>
      </c>
      <c r="P2224">
        <v>83.59</v>
      </c>
      <c r="Q2224">
        <v>83.070400000000006</v>
      </c>
      <c r="R2224">
        <v>84.102279999999993</v>
      </c>
      <c r="Y2224" t="s">
        <v>38</v>
      </c>
      <c r="Z2224" t="s">
        <v>39</v>
      </c>
      <c r="AA2224">
        <v>20050000</v>
      </c>
      <c r="AD2224" t="s">
        <v>220</v>
      </c>
    </row>
    <row r="2225" spans="1:30">
      <c r="A2225">
        <f t="shared" si="102"/>
        <v>20060000</v>
      </c>
      <c r="B2225" t="str">
        <f t="shared" si="103"/>
        <v>Richmond90366FemaleAll ages</v>
      </c>
      <c r="C2225" t="str">
        <f t="shared" si="104"/>
        <v>RichmondLife expectancy at birth2006 - 08FemaleAll ages</v>
      </c>
      <c r="D2225">
        <v>90366</v>
      </c>
      <c r="E2225" t="s">
        <v>250</v>
      </c>
      <c r="F2225" t="s">
        <v>30</v>
      </c>
      <c r="G2225" t="s">
        <v>31</v>
      </c>
      <c r="H2225" t="s">
        <v>32</v>
      </c>
      <c r="I2225" t="s">
        <v>33</v>
      </c>
      <c r="J2225" t="s">
        <v>34</v>
      </c>
      <c r="K2225" t="s">
        <v>189</v>
      </c>
      <c r="L2225" t="s">
        <v>190</v>
      </c>
      <c r="O2225" t="s">
        <v>225</v>
      </c>
      <c r="P2225">
        <v>84.02</v>
      </c>
      <c r="Q2225">
        <v>83.501180000000005</v>
      </c>
      <c r="R2225">
        <v>84.530270000000002</v>
      </c>
      <c r="Y2225" t="s">
        <v>38</v>
      </c>
      <c r="Z2225" t="s">
        <v>39</v>
      </c>
      <c r="AA2225">
        <v>20060000</v>
      </c>
      <c r="AD2225" t="s">
        <v>220</v>
      </c>
    </row>
    <row r="2226" spans="1:30">
      <c r="A2226">
        <f t="shared" si="102"/>
        <v>20070000</v>
      </c>
      <c r="B2226" t="str">
        <f t="shared" si="103"/>
        <v>Richmond90366FemaleAll ages</v>
      </c>
      <c r="C2226" t="str">
        <f t="shared" si="104"/>
        <v>RichmondLife expectancy at birth2007 - 09FemaleAll ages</v>
      </c>
      <c r="D2226">
        <v>90366</v>
      </c>
      <c r="E2226" t="s">
        <v>250</v>
      </c>
      <c r="F2226" t="s">
        <v>30</v>
      </c>
      <c r="G2226" t="s">
        <v>31</v>
      </c>
      <c r="H2226" t="s">
        <v>32</v>
      </c>
      <c r="I2226" t="s">
        <v>33</v>
      </c>
      <c r="J2226" t="s">
        <v>34</v>
      </c>
      <c r="K2226" t="s">
        <v>189</v>
      </c>
      <c r="L2226" t="s">
        <v>190</v>
      </c>
      <c r="O2226" t="s">
        <v>226</v>
      </c>
      <c r="P2226">
        <v>84.93</v>
      </c>
      <c r="Q2226">
        <v>84.407420000000002</v>
      </c>
      <c r="R2226">
        <v>85.459370000000007</v>
      </c>
      <c r="Y2226" t="s">
        <v>38</v>
      </c>
      <c r="Z2226" t="s">
        <v>39</v>
      </c>
      <c r="AA2226">
        <v>20070000</v>
      </c>
      <c r="AD2226" t="s">
        <v>220</v>
      </c>
    </row>
    <row r="2227" spans="1:30">
      <c r="A2227">
        <f t="shared" si="102"/>
        <v>20080000</v>
      </c>
      <c r="B2227" t="str">
        <f t="shared" si="103"/>
        <v>Richmond90366FemaleAll ages</v>
      </c>
      <c r="C2227" t="str">
        <f t="shared" si="104"/>
        <v>RichmondLife expectancy at birth2008 - 10FemaleAll ages</v>
      </c>
      <c r="D2227">
        <v>90366</v>
      </c>
      <c r="E2227" t="s">
        <v>250</v>
      </c>
      <c r="F2227" t="s">
        <v>30</v>
      </c>
      <c r="G2227" t="s">
        <v>31</v>
      </c>
      <c r="H2227" t="s">
        <v>32</v>
      </c>
      <c r="I2227" t="s">
        <v>33</v>
      </c>
      <c r="J2227" t="s">
        <v>34</v>
      </c>
      <c r="K2227" t="s">
        <v>189</v>
      </c>
      <c r="L2227" t="s">
        <v>190</v>
      </c>
      <c r="O2227" t="s">
        <v>227</v>
      </c>
      <c r="P2227">
        <v>85.12</v>
      </c>
      <c r="Q2227">
        <v>84.588170000000005</v>
      </c>
      <c r="R2227">
        <v>85.645880000000005</v>
      </c>
      <c r="Y2227" t="s">
        <v>38</v>
      </c>
      <c r="Z2227" t="s">
        <v>39</v>
      </c>
      <c r="AA2227">
        <v>20080000</v>
      </c>
      <c r="AD2227" t="s">
        <v>220</v>
      </c>
    </row>
    <row r="2228" spans="1:30">
      <c r="A2228">
        <f t="shared" si="102"/>
        <v>20090000</v>
      </c>
      <c r="B2228" t="str">
        <f t="shared" si="103"/>
        <v>Richmond90366FemaleAll ages</v>
      </c>
      <c r="C2228" t="str">
        <f t="shared" si="104"/>
        <v>RichmondLife expectancy at birth2009 - 11FemaleAll ages</v>
      </c>
      <c r="D2228">
        <v>90366</v>
      </c>
      <c r="E2228" t="s">
        <v>250</v>
      </c>
      <c r="F2228" t="s">
        <v>30</v>
      </c>
      <c r="G2228" t="s">
        <v>31</v>
      </c>
      <c r="H2228" t="s">
        <v>32</v>
      </c>
      <c r="I2228" t="s">
        <v>33</v>
      </c>
      <c r="J2228" t="s">
        <v>34</v>
      </c>
      <c r="K2228" t="s">
        <v>189</v>
      </c>
      <c r="L2228" t="s">
        <v>190</v>
      </c>
      <c r="O2228" t="s">
        <v>228</v>
      </c>
      <c r="P2228">
        <v>85.55</v>
      </c>
      <c r="Q2228">
        <v>85.024910000000006</v>
      </c>
      <c r="R2228">
        <v>86.08081</v>
      </c>
      <c r="Y2228" t="s">
        <v>38</v>
      </c>
      <c r="Z2228" t="s">
        <v>39</v>
      </c>
      <c r="AA2228">
        <v>20090000</v>
      </c>
      <c r="AD2228" t="s">
        <v>220</v>
      </c>
    </row>
    <row r="2229" spans="1:30">
      <c r="A2229">
        <f t="shared" si="102"/>
        <v>20100000</v>
      </c>
      <c r="B2229" t="str">
        <f t="shared" si="103"/>
        <v>Richmond90366FemaleAll ages</v>
      </c>
      <c r="C2229" t="str">
        <f t="shared" si="104"/>
        <v>RichmondLife expectancy at birth2010 - 12FemaleAll ages</v>
      </c>
      <c r="D2229">
        <v>90366</v>
      </c>
      <c r="E2229" t="s">
        <v>250</v>
      </c>
      <c r="F2229" t="s">
        <v>30</v>
      </c>
      <c r="G2229" t="s">
        <v>31</v>
      </c>
      <c r="H2229" t="s">
        <v>32</v>
      </c>
      <c r="I2229" t="s">
        <v>33</v>
      </c>
      <c r="J2229" t="s">
        <v>34</v>
      </c>
      <c r="K2229" t="s">
        <v>189</v>
      </c>
      <c r="L2229" t="s">
        <v>190</v>
      </c>
      <c r="O2229" t="s">
        <v>229</v>
      </c>
      <c r="P2229">
        <v>85.52</v>
      </c>
      <c r="Q2229">
        <v>85</v>
      </c>
      <c r="R2229">
        <v>86.04</v>
      </c>
      <c r="Y2229" t="s">
        <v>38</v>
      </c>
      <c r="Z2229" t="s">
        <v>39</v>
      </c>
      <c r="AA2229">
        <v>20100000</v>
      </c>
      <c r="AD2229" t="s">
        <v>220</v>
      </c>
    </row>
    <row r="2230" spans="1:30">
      <c r="A2230">
        <f t="shared" si="102"/>
        <v>20110000</v>
      </c>
      <c r="B2230" t="str">
        <f t="shared" si="103"/>
        <v>Richmond90366FemaleAll ages</v>
      </c>
      <c r="C2230" t="str">
        <f t="shared" si="104"/>
        <v>RichmondLife expectancy at birth2011 - 13FemaleAll ages</v>
      </c>
      <c r="D2230">
        <v>90366</v>
      </c>
      <c r="E2230" t="s">
        <v>250</v>
      </c>
      <c r="F2230" t="s">
        <v>30</v>
      </c>
      <c r="G2230" t="s">
        <v>31</v>
      </c>
      <c r="H2230" t="s">
        <v>32</v>
      </c>
      <c r="I2230" t="s">
        <v>33</v>
      </c>
      <c r="J2230" t="s">
        <v>34</v>
      </c>
      <c r="K2230" t="s">
        <v>189</v>
      </c>
      <c r="L2230" t="s">
        <v>190</v>
      </c>
      <c r="O2230" t="s">
        <v>230</v>
      </c>
      <c r="P2230">
        <v>85.55</v>
      </c>
      <c r="Q2230">
        <v>85.05</v>
      </c>
      <c r="R2230">
        <v>86.05</v>
      </c>
      <c r="Y2230" t="s">
        <v>38</v>
      </c>
      <c r="Z2230" t="s">
        <v>39</v>
      </c>
      <c r="AA2230">
        <v>20110000</v>
      </c>
      <c r="AD2230" t="s">
        <v>220</v>
      </c>
    </row>
    <row r="2231" spans="1:30">
      <c r="A2231">
        <f t="shared" si="102"/>
        <v>20120000</v>
      </c>
      <c r="B2231" t="str">
        <f t="shared" si="103"/>
        <v>Richmond90366FemaleAll ages</v>
      </c>
      <c r="C2231" t="str">
        <f t="shared" si="104"/>
        <v>RichmondLife expectancy at birth2012 - 14FemaleAll ages</v>
      </c>
      <c r="D2231">
        <v>90366</v>
      </c>
      <c r="E2231" t="s">
        <v>250</v>
      </c>
      <c r="F2231" t="s">
        <v>30</v>
      </c>
      <c r="G2231" t="s">
        <v>31</v>
      </c>
      <c r="H2231" t="s">
        <v>32</v>
      </c>
      <c r="I2231" t="s">
        <v>33</v>
      </c>
      <c r="J2231" t="s">
        <v>34</v>
      </c>
      <c r="K2231" t="s">
        <v>189</v>
      </c>
      <c r="L2231" t="s">
        <v>190</v>
      </c>
      <c r="O2231" t="s">
        <v>231</v>
      </c>
      <c r="P2231">
        <v>85.61</v>
      </c>
      <c r="Q2231">
        <v>85.1</v>
      </c>
      <c r="R2231">
        <v>86.12</v>
      </c>
      <c r="Y2231" t="s">
        <v>38</v>
      </c>
      <c r="Z2231" t="s">
        <v>39</v>
      </c>
      <c r="AA2231">
        <v>20120000</v>
      </c>
      <c r="AD2231" t="s">
        <v>220</v>
      </c>
    </row>
    <row r="2232" spans="1:30">
      <c r="A2232">
        <f t="shared" si="102"/>
        <v>20130000</v>
      </c>
      <c r="B2232" t="str">
        <f t="shared" si="103"/>
        <v>Richmond90366FemaleAll ages</v>
      </c>
      <c r="C2232" t="str">
        <f t="shared" si="104"/>
        <v>RichmondLife expectancy at birth2013 - 15FemaleAll ages</v>
      </c>
      <c r="D2232">
        <v>90366</v>
      </c>
      <c r="E2232" t="s">
        <v>250</v>
      </c>
      <c r="F2232" t="s">
        <v>30</v>
      </c>
      <c r="G2232" t="s">
        <v>31</v>
      </c>
      <c r="H2232" t="s">
        <v>32</v>
      </c>
      <c r="I2232" t="s">
        <v>33</v>
      </c>
      <c r="J2232" t="s">
        <v>34</v>
      </c>
      <c r="K2232" t="s">
        <v>189</v>
      </c>
      <c r="L2232" t="s">
        <v>190</v>
      </c>
      <c r="O2232" t="s">
        <v>232</v>
      </c>
      <c r="P2232">
        <v>85.33</v>
      </c>
      <c r="Q2232">
        <v>84.82</v>
      </c>
      <c r="R2232">
        <v>85.84</v>
      </c>
      <c r="Y2232" t="s">
        <v>38</v>
      </c>
      <c r="Z2232" t="s">
        <v>39</v>
      </c>
      <c r="AA2232">
        <v>20130000</v>
      </c>
      <c r="AD2232" t="s">
        <v>220</v>
      </c>
    </row>
    <row r="2233" spans="1:30">
      <c r="A2233">
        <f t="shared" si="102"/>
        <v>20140000</v>
      </c>
      <c r="B2233" t="str">
        <f t="shared" si="103"/>
        <v>Richmond90366FemaleAll ages</v>
      </c>
      <c r="C2233" t="str">
        <f t="shared" si="104"/>
        <v>RichmondLife expectancy at birth2014 - 16FemaleAll ages</v>
      </c>
      <c r="D2233">
        <v>90366</v>
      </c>
      <c r="E2233" t="s">
        <v>250</v>
      </c>
      <c r="F2233" t="s">
        <v>30</v>
      </c>
      <c r="G2233" t="s">
        <v>31</v>
      </c>
      <c r="H2233" t="s">
        <v>32</v>
      </c>
      <c r="I2233" t="s">
        <v>33</v>
      </c>
      <c r="J2233" t="s">
        <v>34</v>
      </c>
      <c r="K2233" t="s">
        <v>189</v>
      </c>
      <c r="L2233" t="s">
        <v>190</v>
      </c>
      <c r="O2233" t="s">
        <v>233</v>
      </c>
      <c r="P2233">
        <v>85.78</v>
      </c>
      <c r="Q2233">
        <v>85.27</v>
      </c>
      <c r="R2233">
        <v>86.29</v>
      </c>
      <c r="Y2233" t="s">
        <v>38</v>
      </c>
      <c r="Z2233" t="s">
        <v>39</v>
      </c>
      <c r="AA2233">
        <v>20140000</v>
      </c>
      <c r="AD2233" t="s">
        <v>220</v>
      </c>
    </row>
    <row r="2234" spans="1:30">
      <c r="A2234">
        <f t="shared" si="102"/>
        <v>20150000</v>
      </c>
      <c r="B2234" t="str">
        <f t="shared" si="103"/>
        <v>Richmond90366FemaleAll ages</v>
      </c>
      <c r="C2234" t="str">
        <f t="shared" si="104"/>
        <v>RichmondLife expectancy at birth2015 - 17FemaleAll ages</v>
      </c>
      <c r="D2234">
        <v>90366</v>
      </c>
      <c r="E2234" t="s">
        <v>250</v>
      </c>
      <c r="F2234" t="s">
        <v>30</v>
      </c>
      <c r="G2234" t="s">
        <v>31</v>
      </c>
      <c r="H2234" t="s">
        <v>32</v>
      </c>
      <c r="I2234" t="s">
        <v>33</v>
      </c>
      <c r="J2234" t="s">
        <v>34</v>
      </c>
      <c r="K2234" t="s">
        <v>189</v>
      </c>
      <c r="L2234" t="s">
        <v>190</v>
      </c>
      <c r="O2234" t="s">
        <v>234</v>
      </c>
      <c r="P2234">
        <v>85.5</v>
      </c>
      <c r="Q2234">
        <v>85</v>
      </c>
      <c r="R2234">
        <v>85.99</v>
      </c>
      <c r="Y2234" t="s">
        <v>38</v>
      </c>
      <c r="Z2234" t="s">
        <v>39</v>
      </c>
      <c r="AA2234">
        <v>20150000</v>
      </c>
      <c r="AD2234" t="s">
        <v>220</v>
      </c>
    </row>
    <row r="2235" spans="1:30">
      <c r="A2235">
        <f t="shared" si="102"/>
        <v>20160000</v>
      </c>
      <c r="B2235" t="str">
        <f t="shared" si="103"/>
        <v>Richmond90366FemaleAll ages</v>
      </c>
      <c r="C2235" t="str">
        <f t="shared" si="104"/>
        <v>RichmondLife expectancy at birth2016 - 18FemaleAll ages</v>
      </c>
      <c r="D2235">
        <v>90366</v>
      </c>
      <c r="E2235" t="s">
        <v>250</v>
      </c>
      <c r="F2235" t="s">
        <v>30</v>
      </c>
      <c r="G2235" t="s">
        <v>31</v>
      </c>
      <c r="H2235" t="s">
        <v>32</v>
      </c>
      <c r="I2235" t="s">
        <v>33</v>
      </c>
      <c r="J2235" t="s">
        <v>34</v>
      </c>
      <c r="K2235" t="s">
        <v>189</v>
      </c>
      <c r="L2235" t="s">
        <v>190</v>
      </c>
      <c r="O2235" t="s">
        <v>235</v>
      </c>
      <c r="P2235">
        <v>86.19</v>
      </c>
      <c r="Q2235">
        <v>85.71</v>
      </c>
      <c r="R2235">
        <v>86.68</v>
      </c>
      <c r="Y2235" t="s">
        <v>38</v>
      </c>
      <c r="Z2235" t="s">
        <v>39</v>
      </c>
      <c r="AA2235">
        <v>20160000</v>
      </c>
      <c r="AD2235" t="s">
        <v>220</v>
      </c>
    </row>
    <row r="2236" spans="1:30">
      <c r="A2236">
        <f t="shared" si="102"/>
        <v>20170000</v>
      </c>
      <c r="B2236" t="str">
        <f t="shared" si="103"/>
        <v>Richmond90366FemaleAll ages</v>
      </c>
      <c r="C2236" t="str">
        <f t="shared" si="104"/>
        <v>RichmondLife expectancy at birth2017 - 19FemaleAll ages</v>
      </c>
      <c r="D2236">
        <v>90366</v>
      </c>
      <c r="E2236" t="s">
        <v>250</v>
      </c>
      <c r="F2236" t="s">
        <v>30</v>
      </c>
      <c r="G2236" t="s">
        <v>31</v>
      </c>
      <c r="H2236" t="s">
        <v>32</v>
      </c>
      <c r="I2236" t="s">
        <v>33</v>
      </c>
      <c r="J2236" t="s">
        <v>34</v>
      </c>
      <c r="K2236" t="s">
        <v>189</v>
      </c>
      <c r="L2236" t="s">
        <v>190</v>
      </c>
      <c r="O2236" t="s">
        <v>236</v>
      </c>
      <c r="P2236">
        <v>85.98</v>
      </c>
      <c r="Q2236">
        <v>85.5</v>
      </c>
      <c r="R2236">
        <v>86.47</v>
      </c>
      <c r="Y2236" t="s">
        <v>38</v>
      </c>
      <c r="Z2236" t="s">
        <v>39</v>
      </c>
      <c r="AA2236">
        <v>20170000</v>
      </c>
      <c r="AD2236" t="s">
        <v>220</v>
      </c>
    </row>
    <row r="2237" spans="1:30">
      <c r="A2237">
        <f t="shared" si="102"/>
        <v>20180000</v>
      </c>
      <c r="B2237" t="str">
        <f t="shared" si="103"/>
        <v>Richmond90366FemaleAll ages</v>
      </c>
      <c r="C2237" t="str">
        <f t="shared" si="104"/>
        <v>RichmondLife expectancy at birth2018 - 20FemaleAll ages</v>
      </c>
      <c r="D2237">
        <v>90366</v>
      </c>
      <c r="E2237" t="s">
        <v>250</v>
      </c>
      <c r="F2237" t="s">
        <v>30</v>
      </c>
      <c r="G2237" t="s">
        <v>31</v>
      </c>
      <c r="H2237" t="s">
        <v>32</v>
      </c>
      <c r="I2237" t="s">
        <v>33</v>
      </c>
      <c r="J2237" t="s">
        <v>34</v>
      </c>
      <c r="K2237" t="s">
        <v>189</v>
      </c>
      <c r="L2237" t="s">
        <v>190</v>
      </c>
      <c r="O2237" t="s">
        <v>237</v>
      </c>
      <c r="P2237">
        <v>86.06</v>
      </c>
      <c r="Q2237">
        <v>85.58</v>
      </c>
      <c r="R2237">
        <v>86.54</v>
      </c>
      <c r="Y2237" t="s">
        <v>38</v>
      </c>
      <c r="Z2237" t="s">
        <v>39</v>
      </c>
      <c r="AA2237">
        <v>20180000</v>
      </c>
      <c r="AD2237" t="s">
        <v>220</v>
      </c>
    </row>
    <row r="2238" spans="1:30">
      <c r="A2238">
        <f t="shared" si="102"/>
        <v>20190000</v>
      </c>
      <c r="B2238" t="str">
        <f t="shared" si="103"/>
        <v>Richmond90366FemaleAll ages</v>
      </c>
      <c r="C2238" t="str">
        <f t="shared" si="104"/>
        <v>RichmondLife expectancy at birth2019 - 21FemaleAll ages</v>
      </c>
      <c r="D2238">
        <v>90366</v>
      </c>
      <c r="E2238" t="s">
        <v>250</v>
      </c>
      <c r="F2238" t="s">
        <v>30</v>
      </c>
      <c r="G2238" t="s">
        <v>31</v>
      </c>
      <c r="H2238" t="s">
        <v>32</v>
      </c>
      <c r="I2238" t="s">
        <v>33</v>
      </c>
      <c r="J2238" t="s">
        <v>34</v>
      </c>
      <c r="K2238" t="s">
        <v>189</v>
      </c>
      <c r="L2238" t="s">
        <v>190</v>
      </c>
      <c r="O2238" t="s">
        <v>238</v>
      </c>
      <c r="P2238">
        <v>85.79</v>
      </c>
      <c r="Q2238">
        <v>85.31</v>
      </c>
      <c r="R2238">
        <v>86.27</v>
      </c>
      <c r="Y2238" t="s">
        <v>38</v>
      </c>
      <c r="Z2238" t="s">
        <v>39</v>
      </c>
      <c r="AA2238">
        <v>20190000</v>
      </c>
      <c r="AD2238" t="s">
        <v>220</v>
      </c>
    </row>
    <row r="2239" spans="1:30">
      <c r="A2239">
        <f t="shared" si="102"/>
        <v>20010000</v>
      </c>
      <c r="B2239" t="str">
        <f t="shared" si="103"/>
        <v>England90366FemaleAll ages</v>
      </c>
      <c r="C2239" t="str">
        <f t="shared" si="104"/>
        <v>EnglandLife expectancy at birth2001 - 03FemaleAll ages</v>
      </c>
      <c r="D2239">
        <v>90366</v>
      </c>
      <c r="E2239" t="s">
        <v>250</v>
      </c>
      <c r="F2239" t="s">
        <v>30</v>
      </c>
      <c r="G2239" t="s">
        <v>31</v>
      </c>
      <c r="H2239" t="s">
        <v>30</v>
      </c>
      <c r="I2239" t="s">
        <v>31</v>
      </c>
      <c r="J2239" t="s">
        <v>31</v>
      </c>
      <c r="K2239" t="s">
        <v>189</v>
      </c>
      <c r="L2239" t="s">
        <v>190</v>
      </c>
      <c r="O2239" t="s">
        <v>219</v>
      </c>
      <c r="P2239">
        <v>80.7</v>
      </c>
      <c r="Q2239">
        <v>80.67004</v>
      </c>
      <c r="R2239">
        <v>80.729100000000003</v>
      </c>
      <c r="Y2239" t="s">
        <v>42</v>
      </c>
      <c r="Z2239" t="s">
        <v>39</v>
      </c>
      <c r="AA2239">
        <v>20010000</v>
      </c>
      <c r="AD2239" t="s">
        <v>220</v>
      </c>
    </row>
    <row r="2240" spans="1:30">
      <c r="A2240">
        <f t="shared" si="102"/>
        <v>20020000</v>
      </c>
      <c r="B2240" t="str">
        <f t="shared" si="103"/>
        <v>England90366FemaleAll ages</v>
      </c>
      <c r="C2240" t="str">
        <f t="shared" si="104"/>
        <v>EnglandLife expectancy at birth2002 - 04FemaleAll ages</v>
      </c>
      <c r="D2240">
        <v>90366</v>
      </c>
      <c r="E2240" t="s">
        <v>250</v>
      </c>
      <c r="F2240" t="s">
        <v>30</v>
      </c>
      <c r="G2240" t="s">
        <v>31</v>
      </c>
      <c r="H2240" t="s">
        <v>30</v>
      </c>
      <c r="I2240" t="s">
        <v>31</v>
      </c>
      <c r="J2240" t="s">
        <v>31</v>
      </c>
      <c r="K2240" t="s">
        <v>189</v>
      </c>
      <c r="L2240" t="s">
        <v>190</v>
      </c>
      <c r="O2240" t="s">
        <v>221</v>
      </c>
      <c r="P2240">
        <v>80.900000000000006</v>
      </c>
      <c r="Q2240">
        <v>80.871560000000002</v>
      </c>
      <c r="R2240">
        <v>80.930319999999995</v>
      </c>
      <c r="Y2240" t="s">
        <v>42</v>
      </c>
      <c r="Z2240" t="s">
        <v>39</v>
      </c>
      <c r="AA2240">
        <v>20020000</v>
      </c>
      <c r="AD2240" t="s">
        <v>220</v>
      </c>
    </row>
    <row r="2241" spans="1:30">
      <c r="A2241">
        <f t="shared" ref="A2241:A2304" si="105">AA2241</f>
        <v>20030000</v>
      </c>
      <c r="B2241" t="str">
        <f t="shared" si="103"/>
        <v>England90366FemaleAll ages</v>
      </c>
      <c r="C2241" t="str">
        <f t="shared" si="104"/>
        <v>EnglandLife expectancy at birth2003 - 05FemaleAll ages</v>
      </c>
      <c r="D2241">
        <v>90366</v>
      </c>
      <c r="E2241" t="s">
        <v>250</v>
      </c>
      <c r="F2241" t="s">
        <v>30</v>
      </c>
      <c r="G2241" t="s">
        <v>31</v>
      </c>
      <c r="H2241" t="s">
        <v>30</v>
      </c>
      <c r="I2241" t="s">
        <v>31</v>
      </c>
      <c r="J2241" t="s">
        <v>31</v>
      </c>
      <c r="K2241" t="s">
        <v>189</v>
      </c>
      <c r="L2241" t="s">
        <v>190</v>
      </c>
      <c r="O2241" t="s">
        <v>222</v>
      </c>
      <c r="P2241">
        <v>81.13</v>
      </c>
      <c r="Q2241">
        <v>81.099590000000006</v>
      </c>
      <c r="R2241">
        <v>81.158140000000003</v>
      </c>
      <c r="Y2241" t="s">
        <v>42</v>
      </c>
      <c r="Z2241" t="s">
        <v>39</v>
      </c>
      <c r="AA2241">
        <v>20030000</v>
      </c>
      <c r="AD2241" t="s">
        <v>220</v>
      </c>
    </row>
    <row r="2242" spans="1:30">
      <c r="A2242">
        <f t="shared" si="105"/>
        <v>20040000</v>
      </c>
      <c r="B2242" t="str">
        <f t="shared" ref="B2242:B2305" si="106">CONCATENATE(I2242,D2242,K2242,L2242)</f>
        <v>England90366FemaleAll ages</v>
      </c>
      <c r="C2242" t="str">
        <f t="shared" ref="C2242:C2305" si="107">CONCATENATE(I2242,E2242,O2242,K2242,M2242,L2242)</f>
        <v>EnglandLife expectancy at birth2004 - 06FemaleAll ages</v>
      </c>
      <c r="D2242">
        <v>90366</v>
      </c>
      <c r="E2242" t="s">
        <v>250</v>
      </c>
      <c r="F2242" t="s">
        <v>30</v>
      </c>
      <c r="G2242" t="s">
        <v>31</v>
      </c>
      <c r="H2242" t="s">
        <v>30</v>
      </c>
      <c r="I2242" t="s">
        <v>31</v>
      </c>
      <c r="J2242" t="s">
        <v>31</v>
      </c>
      <c r="K2242" t="s">
        <v>189</v>
      </c>
      <c r="L2242" t="s">
        <v>190</v>
      </c>
      <c r="O2242" t="s">
        <v>223</v>
      </c>
      <c r="P2242">
        <v>81.489999999999995</v>
      </c>
      <c r="Q2242">
        <v>81.458690000000004</v>
      </c>
      <c r="R2242">
        <v>81.517309999999995</v>
      </c>
      <c r="Y2242" t="s">
        <v>42</v>
      </c>
      <c r="Z2242" t="s">
        <v>39</v>
      </c>
      <c r="AA2242">
        <v>20040000</v>
      </c>
      <c r="AD2242" t="s">
        <v>220</v>
      </c>
    </row>
    <row r="2243" spans="1:30">
      <c r="A2243">
        <f t="shared" si="105"/>
        <v>20050000</v>
      </c>
      <c r="B2243" t="str">
        <f t="shared" si="106"/>
        <v>England90366FemaleAll ages</v>
      </c>
      <c r="C2243" t="str">
        <f t="shared" si="107"/>
        <v>EnglandLife expectancy at birth2005 - 07FemaleAll ages</v>
      </c>
      <c r="D2243">
        <v>90366</v>
      </c>
      <c r="E2243" t="s">
        <v>250</v>
      </c>
      <c r="F2243" t="s">
        <v>30</v>
      </c>
      <c r="G2243" t="s">
        <v>31</v>
      </c>
      <c r="H2243" t="s">
        <v>30</v>
      </c>
      <c r="I2243" t="s">
        <v>31</v>
      </c>
      <c r="J2243" t="s">
        <v>31</v>
      </c>
      <c r="K2243" t="s">
        <v>189</v>
      </c>
      <c r="L2243" t="s">
        <v>190</v>
      </c>
      <c r="O2243" t="s">
        <v>224</v>
      </c>
      <c r="P2243">
        <v>81.7</v>
      </c>
      <c r="Q2243">
        <v>81.674229999999994</v>
      </c>
      <c r="R2243">
        <v>81.732479999999995</v>
      </c>
      <c r="Y2243" t="s">
        <v>42</v>
      </c>
      <c r="Z2243" t="s">
        <v>39</v>
      </c>
      <c r="AA2243">
        <v>20050000</v>
      </c>
      <c r="AD2243" t="s">
        <v>220</v>
      </c>
    </row>
    <row r="2244" spans="1:30">
      <c r="A2244">
        <f t="shared" si="105"/>
        <v>20060000</v>
      </c>
      <c r="B2244" t="str">
        <f t="shared" si="106"/>
        <v>England90366FemaleAll ages</v>
      </c>
      <c r="C2244" t="str">
        <f t="shared" si="107"/>
        <v>EnglandLife expectancy at birth2006 - 08FemaleAll ages</v>
      </c>
      <c r="D2244">
        <v>90366</v>
      </c>
      <c r="E2244" t="s">
        <v>250</v>
      </c>
      <c r="F2244" t="s">
        <v>30</v>
      </c>
      <c r="G2244" t="s">
        <v>31</v>
      </c>
      <c r="H2244" t="s">
        <v>30</v>
      </c>
      <c r="I2244" t="s">
        <v>31</v>
      </c>
      <c r="J2244" t="s">
        <v>31</v>
      </c>
      <c r="K2244" t="s">
        <v>189</v>
      </c>
      <c r="L2244" t="s">
        <v>190</v>
      </c>
      <c r="O2244" t="s">
        <v>225</v>
      </c>
      <c r="P2244">
        <v>81.86</v>
      </c>
      <c r="Q2244">
        <v>81.834000000000003</v>
      </c>
      <c r="R2244">
        <v>81.891850000000005</v>
      </c>
      <c r="Y2244" t="s">
        <v>42</v>
      </c>
      <c r="Z2244" t="s">
        <v>39</v>
      </c>
      <c r="AA2244">
        <v>20060000</v>
      </c>
      <c r="AD2244" t="s">
        <v>220</v>
      </c>
    </row>
    <row r="2245" spans="1:30">
      <c r="A2245">
        <f t="shared" si="105"/>
        <v>20070000</v>
      </c>
      <c r="B2245" t="str">
        <f t="shared" si="106"/>
        <v>England90366FemaleAll ages</v>
      </c>
      <c r="C2245" t="str">
        <f t="shared" si="107"/>
        <v>EnglandLife expectancy at birth2007 - 09FemaleAll ages</v>
      </c>
      <c r="D2245">
        <v>90366</v>
      </c>
      <c r="E2245" t="s">
        <v>250</v>
      </c>
      <c r="F2245" t="s">
        <v>30</v>
      </c>
      <c r="G2245" t="s">
        <v>31</v>
      </c>
      <c r="H2245" t="s">
        <v>30</v>
      </c>
      <c r="I2245" t="s">
        <v>31</v>
      </c>
      <c r="J2245" t="s">
        <v>31</v>
      </c>
      <c r="K2245" t="s">
        <v>189</v>
      </c>
      <c r="L2245" t="s">
        <v>190</v>
      </c>
      <c r="O2245" t="s">
        <v>226</v>
      </c>
      <c r="P2245">
        <v>82.1</v>
      </c>
      <c r="Q2245">
        <v>82.070049999999995</v>
      </c>
      <c r="R2245">
        <v>82.127589999999998</v>
      </c>
      <c r="Y2245" t="s">
        <v>42</v>
      </c>
      <c r="Z2245" t="s">
        <v>39</v>
      </c>
      <c r="AA2245">
        <v>20070000</v>
      </c>
      <c r="AD2245" t="s">
        <v>220</v>
      </c>
    </row>
    <row r="2246" spans="1:30">
      <c r="A2246">
        <f t="shared" si="105"/>
        <v>20080000</v>
      </c>
      <c r="B2246" t="str">
        <f t="shared" si="106"/>
        <v>England90366FemaleAll ages</v>
      </c>
      <c r="C2246" t="str">
        <f t="shared" si="107"/>
        <v>EnglandLife expectancy at birth2008 - 10FemaleAll ages</v>
      </c>
      <c r="D2246">
        <v>90366</v>
      </c>
      <c r="E2246" t="s">
        <v>250</v>
      </c>
      <c r="F2246" t="s">
        <v>30</v>
      </c>
      <c r="G2246" t="s">
        <v>31</v>
      </c>
      <c r="H2246" t="s">
        <v>30</v>
      </c>
      <c r="I2246" t="s">
        <v>31</v>
      </c>
      <c r="J2246" t="s">
        <v>31</v>
      </c>
      <c r="K2246" t="s">
        <v>189</v>
      </c>
      <c r="L2246" t="s">
        <v>190</v>
      </c>
      <c r="O2246" t="s">
        <v>227</v>
      </c>
      <c r="P2246">
        <v>82.34</v>
      </c>
      <c r="Q2246">
        <v>82.307860000000005</v>
      </c>
      <c r="R2246">
        <v>82.365250000000003</v>
      </c>
      <c r="Y2246" t="s">
        <v>42</v>
      </c>
      <c r="Z2246" t="s">
        <v>39</v>
      </c>
      <c r="AA2246">
        <v>20080000</v>
      </c>
      <c r="AD2246" t="s">
        <v>220</v>
      </c>
    </row>
    <row r="2247" spans="1:30">
      <c r="A2247">
        <f t="shared" si="105"/>
        <v>20090000</v>
      </c>
      <c r="B2247" t="str">
        <f t="shared" si="106"/>
        <v>England90366FemaleAll ages</v>
      </c>
      <c r="C2247" t="str">
        <f t="shared" si="107"/>
        <v>EnglandLife expectancy at birth2009 - 11FemaleAll ages</v>
      </c>
      <c r="D2247">
        <v>90366</v>
      </c>
      <c r="E2247" t="s">
        <v>250</v>
      </c>
      <c r="F2247" t="s">
        <v>30</v>
      </c>
      <c r="G2247" t="s">
        <v>31</v>
      </c>
      <c r="H2247" t="s">
        <v>30</v>
      </c>
      <c r="I2247" t="s">
        <v>31</v>
      </c>
      <c r="J2247" t="s">
        <v>31</v>
      </c>
      <c r="K2247" t="s">
        <v>189</v>
      </c>
      <c r="L2247" t="s">
        <v>190</v>
      </c>
      <c r="O2247" t="s">
        <v>228</v>
      </c>
      <c r="P2247">
        <v>82.71</v>
      </c>
      <c r="Q2247">
        <v>82.680090000000007</v>
      </c>
      <c r="R2247">
        <v>82.737620000000007</v>
      </c>
      <c r="Y2247" t="s">
        <v>42</v>
      </c>
      <c r="Z2247" t="s">
        <v>39</v>
      </c>
      <c r="AA2247">
        <v>20090000</v>
      </c>
      <c r="AD2247" t="s">
        <v>220</v>
      </c>
    </row>
    <row r="2248" spans="1:30">
      <c r="A2248">
        <f t="shared" si="105"/>
        <v>20100000</v>
      </c>
      <c r="B2248" t="str">
        <f t="shared" si="106"/>
        <v>England90366FemaleAll ages</v>
      </c>
      <c r="C2248" t="str">
        <f t="shared" si="107"/>
        <v>EnglandLife expectancy at birth2010 - 12FemaleAll ages</v>
      </c>
      <c r="D2248">
        <v>90366</v>
      </c>
      <c r="E2248" t="s">
        <v>250</v>
      </c>
      <c r="F2248" t="s">
        <v>30</v>
      </c>
      <c r="G2248" t="s">
        <v>31</v>
      </c>
      <c r="H2248" t="s">
        <v>30</v>
      </c>
      <c r="I2248" t="s">
        <v>31</v>
      </c>
      <c r="J2248" t="s">
        <v>31</v>
      </c>
      <c r="K2248" t="s">
        <v>189</v>
      </c>
      <c r="L2248" t="s">
        <v>190</v>
      </c>
      <c r="O2248" t="s">
        <v>229</v>
      </c>
      <c r="P2248">
        <v>82.87</v>
      </c>
      <c r="Q2248">
        <v>82.84</v>
      </c>
      <c r="R2248">
        <v>82.9</v>
      </c>
      <c r="Y2248" t="s">
        <v>42</v>
      </c>
      <c r="Z2248" t="s">
        <v>39</v>
      </c>
      <c r="AA2248">
        <v>20100000</v>
      </c>
      <c r="AD2248" t="s">
        <v>220</v>
      </c>
    </row>
    <row r="2249" spans="1:30">
      <c r="A2249">
        <f t="shared" si="105"/>
        <v>20110000</v>
      </c>
      <c r="B2249" t="str">
        <f t="shared" si="106"/>
        <v>England90366FemaleAll ages</v>
      </c>
      <c r="C2249" t="str">
        <f t="shared" si="107"/>
        <v>EnglandLife expectancy at birth2011 - 13FemaleAll ages</v>
      </c>
      <c r="D2249">
        <v>90366</v>
      </c>
      <c r="E2249" t="s">
        <v>250</v>
      </c>
      <c r="F2249" t="s">
        <v>30</v>
      </c>
      <c r="G2249" t="s">
        <v>31</v>
      </c>
      <c r="H2249" t="s">
        <v>30</v>
      </c>
      <c r="I2249" t="s">
        <v>31</v>
      </c>
      <c r="J2249" t="s">
        <v>31</v>
      </c>
      <c r="K2249" t="s">
        <v>189</v>
      </c>
      <c r="L2249" t="s">
        <v>190</v>
      </c>
      <c r="O2249" t="s">
        <v>230</v>
      </c>
      <c r="P2249">
        <v>83.01</v>
      </c>
      <c r="Q2249">
        <v>82.98</v>
      </c>
      <c r="R2249">
        <v>83.04</v>
      </c>
      <c r="Y2249" t="s">
        <v>42</v>
      </c>
      <c r="Z2249" t="s">
        <v>39</v>
      </c>
      <c r="AA2249">
        <v>20110000</v>
      </c>
      <c r="AD2249" t="s">
        <v>220</v>
      </c>
    </row>
    <row r="2250" spans="1:30">
      <c r="A2250">
        <f t="shared" si="105"/>
        <v>20120000</v>
      </c>
      <c r="B2250" t="str">
        <f t="shared" si="106"/>
        <v>England90366FemaleAll ages</v>
      </c>
      <c r="C2250" t="str">
        <f t="shared" si="107"/>
        <v>EnglandLife expectancy at birth2012 - 14FemaleAll ages</v>
      </c>
      <c r="D2250">
        <v>90366</v>
      </c>
      <c r="E2250" t="s">
        <v>250</v>
      </c>
      <c r="F2250" t="s">
        <v>30</v>
      </c>
      <c r="G2250" t="s">
        <v>31</v>
      </c>
      <c r="H2250" t="s">
        <v>30</v>
      </c>
      <c r="I2250" t="s">
        <v>31</v>
      </c>
      <c r="J2250" t="s">
        <v>31</v>
      </c>
      <c r="K2250" t="s">
        <v>189</v>
      </c>
      <c r="L2250" t="s">
        <v>190</v>
      </c>
      <c r="O2250" t="s">
        <v>231</v>
      </c>
      <c r="P2250">
        <v>83.1</v>
      </c>
      <c r="Q2250">
        <v>83.07</v>
      </c>
      <c r="R2250">
        <v>83.13</v>
      </c>
      <c r="Y2250" t="s">
        <v>42</v>
      </c>
      <c r="Z2250" t="s">
        <v>39</v>
      </c>
      <c r="AA2250">
        <v>20120000</v>
      </c>
      <c r="AD2250" t="s">
        <v>220</v>
      </c>
    </row>
    <row r="2251" spans="1:30">
      <c r="A2251">
        <f t="shared" si="105"/>
        <v>20130000</v>
      </c>
      <c r="B2251" t="str">
        <f t="shared" si="106"/>
        <v>England90366FemaleAll ages</v>
      </c>
      <c r="C2251" t="str">
        <f t="shared" si="107"/>
        <v>EnglandLife expectancy at birth2013 - 15FemaleAll ages</v>
      </c>
      <c r="D2251">
        <v>90366</v>
      </c>
      <c r="E2251" t="s">
        <v>250</v>
      </c>
      <c r="F2251" t="s">
        <v>30</v>
      </c>
      <c r="G2251" t="s">
        <v>31</v>
      </c>
      <c r="H2251" t="s">
        <v>30</v>
      </c>
      <c r="I2251" t="s">
        <v>31</v>
      </c>
      <c r="J2251" t="s">
        <v>31</v>
      </c>
      <c r="K2251" t="s">
        <v>189</v>
      </c>
      <c r="L2251" t="s">
        <v>190</v>
      </c>
      <c r="O2251" t="s">
        <v>232</v>
      </c>
      <c r="P2251">
        <v>83.09</v>
      </c>
      <c r="Q2251">
        <v>83.06</v>
      </c>
      <c r="R2251">
        <v>83.11</v>
      </c>
      <c r="Y2251" t="s">
        <v>42</v>
      </c>
      <c r="Z2251" t="s">
        <v>39</v>
      </c>
      <c r="AA2251">
        <v>20130000</v>
      </c>
      <c r="AD2251" t="s">
        <v>220</v>
      </c>
    </row>
    <row r="2252" spans="1:30">
      <c r="A2252">
        <f t="shared" si="105"/>
        <v>20140000</v>
      </c>
      <c r="B2252" t="str">
        <f t="shared" si="106"/>
        <v>England90366FemaleAll ages</v>
      </c>
      <c r="C2252" t="str">
        <f t="shared" si="107"/>
        <v>EnglandLife expectancy at birth2014 - 16FemaleAll ages</v>
      </c>
      <c r="D2252">
        <v>90366</v>
      </c>
      <c r="E2252" t="s">
        <v>250</v>
      </c>
      <c r="F2252" t="s">
        <v>30</v>
      </c>
      <c r="G2252" t="s">
        <v>31</v>
      </c>
      <c r="H2252" t="s">
        <v>30</v>
      </c>
      <c r="I2252" t="s">
        <v>31</v>
      </c>
      <c r="J2252" t="s">
        <v>31</v>
      </c>
      <c r="K2252" t="s">
        <v>189</v>
      </c>
      <c r="L2252" t="s">
        <v>190</v>
      </c>
      <c r="O2252" t="s">
        <v>233</v>
      </c>
      <c r="P2252">
        <v>83.11</v>
      </c>
      <c r="Q2252">
        <v>83.08</v>
      </c>
      <c r="R2252">
        <v>83.14</v>
      </c>
      <c r="Y2252" t="s">
        <v>42</v>
      </c>
      <c r="Z2252" t="s">
        <v>39</v>
      </c>
      <c r="AA2252">
        <v>20140000</v>
      </c>
      <c r="AD2252" t="s">
        <v>220</v>
      </c>
    </row>
    <row r="2253" spans="1:30">
      <c r="A2253">
        <f t="shared" si="105"/>
        <v>20150000</v>
      </c>
      <c r="B2253" t="str">
        <f t="shared" si="106"/>
        <v>England90366FemaleAll ages</v>
      </c>
      <c r="C2253" t="str">
        <f t="shared" si="107"/>
        <v>EnglandLife expectancy at birth2015 - 17FemaleAll ages</v>
      </c>
      <c r="D2253">
        <v>90366</v>
      </c>
      <c r="E2253" t="s">
        <v>250</v>
      </c>
      <c r="F2253" t="s">
        <v>30</v>
      </c>
      <c r="G2253" t="s">
        <v>31</v>
      </c>
      <c r="H2253" t="s">
        <v>30</v>
      </c>
      <c r="I2253" t="s">
        <v>31</v>
      </c>
      <c r="J2253" t="s">
        <v>31</v>
      </c>
      <c r="K2253" t="s">
        <v>189</v>
      </c>
      <c r="L2253" t="s">
        <v>190</v>
      </c>
      <c r="O2253" t="s">
        <v>234</v>
      </c>
      <c r="P2253">
        <v>83.09</v>
      </c>
      <c r="Q2253">
        <v>83.06</v>
      </c>
      <c r="R2253">
        <v>83.11</v>
      </c>
      <c r="Y2253" t="s">
        <v>42</v>
      </c>
      <c r="Z2253" t="s">
        <v>39</v>
      </c>
      <c r="AA2253">
        <v>20150000</v>
      </c>
      <c r="AD2253" t="s">
        <v>220</v>
      </c>
    </row>
    <row r="2254" spans="1:30">
      <c r="A2254">
        <f t="shared" si="105"/>
        <v>20160000</v>
      </c>
      <c r="B2254" t="str">
        <f t="shared" si="106"/>
        <v>England90366FemaleAll ages</v>
      </c>
      <c r="C2254" t="str">
        <f t="shared" si="107"/>
        <v>EnglandLife expectancy at birth2016 - 18FemaleAll ages</v>
      </c>
      <c r="D2254">
        <v>90366</v>
      </c>
      <c r="E2254" t="s">
        <v>250</v>
      </c>
      <c r="F2254" t="s">
        <v>30</v>
      </c>
      <c r="G2254" t="s">
        <v>31</v>
      </c>
      <c r="H2254" t="s">
        <v>30</v>
      </c>
      <c r="I2254" t="s">
        <v>31</v>
      </c>
      <c r="J2254" t="s">
        <v>31</v>
      </c>
      <c r="K2254" t="s">
        <v>189</v>
      </c>
      <c r="L2254" t="s">
        <v>190</v>
      </c>
      <c r="O2254" t="s">
        <v>235</v>
      </c>
      <c r="P2254">
        <v>83.16</v>
      </c>
      <c r="Q2254">
        <v>83.13</v>
      </c>
      <c r="R2254">
        <v>83.19</v>
      </c>
      <c r="Y2254" t="s">
        <v>42</v>
      </c>
      <c r="Z2254" t="s">
        <v>39</v>
      </c>
      <c r="AA2254">
        <v>20160000</v>
      </c>
      <c r="AD2254" t="s">
        <v>220</v>
      </c>
    </row>
    <row r="2255" spans="1:30">
      <c r="A2255">
        <f t="shared" si="105"/>
        <v>20170000</v>
      </c>
      <c r="B2255" t="str">
        <f t="shared" si="106"/>
        <v>England90366FemaleAll ages</v>
      </c>
      <c r="C2255" t="str">
        <f t="shared" si="107"/>
        <v>EnglandLife expectancy at birth2017 - 19FemaleAll ages</v>
      </c>
      <c r="D2255">
        <v>90366</v>
      </c>
      <c r="E2255" t="s">
        <v>250</v>
      </c>
      <c r="F2255" t="s">
        <v>30</v>
      </c>
      <c r="G2255" t="s">
        <v>31</v>
      </c>
      <c r="H2255" t="s">
        <v>30</v>
      </c>
      <c r="I2255" t="s">
        <v>31</v>
      </c>
      <c r="J2255" t="s">
        <v>31</v>
      </c>
      <c r="K2255" t="s">
        <v>189</v>
      </c>
      <c r="L2255" t="s">
        <v>190</v>
      </c>
      <c r="O2255" t="s">
        <v>236</v>
      </c>
      <c r="P2255">
        <v>83.31</v>
      </c>
      <c r="Q2255">
        <v>83.28</v>
      </c>
      <c r="R2255">
        <v>83.33</v>
      </c>
      <c r="Y2255" t="s">
        <v>42</v>
      </c>
      <c r="Z2255" t="s">
        <v>39</v>
      </c>
      <c r="AA2255">
        <v>20170000</v>
      </c>
      <c r="AD2255" t="s">
        <v>220</v>
      </c>
    </row>
    <row r="2256" spans="1:30">
      <c r="A2256">
        <f t="shared" si="105"/>
        <v>20180000</v>
      </c>
      <c r="B2256" t="str">
        <f t="shared" si="106"/>
        <v>England90366FemaleAll ages</v>
      </c>
      <c r="C2256" t="str">
        <f t="shared" si="107"/>
        <v>EnglandLife expectancy at birth2018 - 20FemaleAll ages</v>
      </c>
      <c r="D2256">
        <v>90366</v>
      </c>
      <c r="E2256" t="s">
        <v>250</v>
      </c>
      <c r="F2256" t="s">
        <v>30</v>
      </c>
      <c r="G2256" t="s">
        <v>31</v>
      </c>
      <c r="H2256" t="s">
        <v>30</v>
      </c>
      <c r="I2256" t="s">
        <v>31</v>
      </c>
      <c r="J2256" t="s">
        <v>31</v>
      </c>
      <c r="K2256" t="s">
        <v>189</v>
      </c>
      <c r="L2256" t="s">
        <v>190</v>
      </c>
      <c r="O2256" t="s">
        <v>237</v>
      </c>
      <c r="P2256">
        <v>83.07</v>
      </c>
      <c r="Q2256">
        <v>83.04</v>
      </c>
      <c r="R2256">
        <v>83.1</v>
      </c>
      <c r="Y2256" t="s">
        <v>42</v>
      </c>
      <c r="Z2256" t="s">
        <v>39</v>
      </c>
      <c r="AA2256">
        <v>20180000</v>
      </c>
      <c r="AD2256" t="s">
        <v>220</v>
      </c>
    </row>
    <row r="2257" spans="1:30">
      <c r="A2257">
        <f t="shared" si="105"/>
        <v>20190000</v>
      </c>
      <c r="B2257" t="str">
        <f t="shared" si="106"/>
        <v>England90366FemaleAll ages</v>
      </c>
      <c r="C2257" t="str">
        <f t="shared" si="107"/>
        <v>EnglandLife expectancy at birth2019 - 21FemaleAll ages</v>
      </c>
      <c r="D2257">
        <v>90366</v>
      </c>
      <c r="E2257" t="s">
        <v>250</v>
      </c>
      <c r="F2257" t="s">
        <v>30</v>
      </c>
      <c r="G2257" t="s">
        <v>31</v>
      </c>
      <c r="H2257" t="s">
        <v>30</v>
      </c>
      <c r="I2257" t="s">
        <v>31</v>
      </c>
      <c r="J2257" t="s">
        <v>31</v>
      </c>
      <c r="K2257" t="s">
        <v>189</v>
      </c>
      <c r="L2257" t="s">
        <v>190</v>
      </c>
      <c r="O2257" t="s">
        <v>238</v>
      </c>
      <c r="P2257">
        <v>82.94</v>
      </c>
      <c r="Q2257">
        <v>82.91</v>
      </c>
      <c r="R2257">
        <v>82.97</v>
      </c>
      <c r="Y2257" t="s">
        <v>42</v>
      </c>
      <c r="Z2257" t="s">
        <v>39</v>
      </c>
      <c r="AA2257">
        <v>20190000</v>
      </c>
      <c r="AD2257" t="s">
        <v>220</v>
      </c>
    </row>
    <row r="2258" spans="1:30">
      <c r="A2258">
        <f t="shared" si="105"/>
        <v>20200000</v>
      </c>
      <c r="B2258" t="str">
        <f t="shared" si="106"/>
        <v>England90366FemaleAll ages</v>
      </c>
      <c r="C2258" t="str">
        <f t="shared" si="107"/>
        <v>EnglandLife expectancy at birth2020 - 22FemaleAll ages</v>
      </c>
      <c r="D2258">
        <v>90366</v>
      </c>
      <c r="E2258" t="s">
        <v>250</v>
      </c>
      <c r="F2258" t="s">
        <v>30</v>
      </c>
      <c r="G2258" t="s">
        <v>31</v>
      </c>
      <c r="H2258" t="s">
        <v>30</v>
      </c>
      <c r="I2258" t="s">
        <v>31</v>
      </c>
      <c r="J2258" t="s">
        <v>31</v>
      </c>
      <c r="K2258" t="s">
        <v>189</v>
      </c>
      <c r="L2258" t="s">
        <v>190</v>
      </c>
      <c r="O2258" t="s">
        <v>239</v>
      </c>
      <c r="P2258">
        <v>82.82</v>
      </c>
      <c r="Q2258">
        <v>82.79</v>
      </c>
      <c r="R2258">
        <v>82.84</v>
      </c>
      <c r="Y2258" t="s">
        <v>42</v>
      </c>
      <c r="Z2258" t="s">
        <v>39</v>
      </c>
      <c r="AA2258">
        <v>20200000</v>
      </c>
      <c r="AD2258" t="s">
        <v>220</v>
      </c>
    </row>
    <row r="2259" spans="1:30">
      <c r="A2259">
        <f t="shared" si="105"/>
        <v>20010000</v>
      </c>
      <c r="B2259" t="str">
        <f t="shared" si="106"/>
        <v>London90366FemaleAll ages</v>
      </c>
      <c r="C2259" t="str">
        <f t="shared" si="107"/>
        <v>LondonLife expectancy at birth2001 - 03FemaleAll ages</v>
      </c>
      <c r="D2259">
        <v>90366</v>
      </c>
      <c r="E2259" t="s">
        <v>250</v>
      </c>
      <c r="F2259" t="s">
        <v>30</v>
      </c>
      <c r="G2259" t="s">
        <v>31</v>
      </c>
      <c r="H2259" t="s">
        <v>56</v>
      </c>
      <c r="I2259" t="s">
        <v>57</v>
      </c>
      <c r="J2259" t="s">
        <v>58</v>
      </c>
      <c r="K2259" t="s">
        <v>189</v>
      </c>
      <c r="L2259" t="s">
        <v>190</v>
      </c>
      <c r="O2259" t="s">
        <v>219</v>
      </c>
      <c r="P2259">
        <v>80.790000000000006</v>
      </c>
      <c r="Q2259">
        <v>80.702849999999998</v>
      </c>
      <c r="R2259">
        <v>80.868219999999994</v>
      </c>
      <c r="Y2259" t="s">
        <v>38</v>
      </c>
      <c r="Z2259" t="s">
        <v>39</v>
      </c>
      <c r="AA2259">
        <v>20010000</v>
      </c>
      <c r="AD2259" t="s">
        <v>220</v>
      </c>
    </row>
    <row r="2260" spans="1:30">
      <c r="A2260">
        <f t="shared" si="105"/>
        <v>20020000</v>
      </c>
      <c r="B2260" t="str">
        <f t="shared" si="106"/>
        <v>London90366FemaleAll ages</v>
      </c>
      <c r="C2260" t="str">
        <f t="shared" si="107"/>
        <v>LondonLife expectancy at birth2002 - 04FemaleAll ages</v>
      </c>
      <c r="D2260">
        <v>90366</v>
      </c>
      <c r="E2260" t="s">
        <v>250</v>
      </c>
      <c r="F2260" t="s">
        <v>30</v>
      </c>
      <c r="G2260" t="s">
        <v>31</v>
      </c>
      <c r="H2260" t="s">
        <v>56</v>
      </c>
      <c r="I2260" t="s">
        <v>57</v>
      </c>
      <c r="J2260" t="s">
        <v>58</v>
      </c>
      <c r="K2260" t="s">
        <v>189</v>
      </c>
      <c r="L2260" t="s">
        <v>190</v>
      </c>
      <c r="O2260" t="s">
        <v>221</v>
      </c>
      <c r="P2260">
        <v>81.040000000000006</v>
      </c>
      <c r="Q2260">
        <v>80.960660000000004</v>
      </c>
      <c r="R2260">
        <v>81.125039999999998</v>
      </c>
      <c r="Y2260" t="s">
        <v>38</v>
      </c>
      <c r="Z2260" t="s">
        <v>39</v>
      </c>
      <c r="AA2260">
        <v>20020000</v>
      </c>
      <c r="AD2260" t="s">
        <v>220</v>
      </c>
    </row>
    <row r="2261" spans="1:30">
      <c r="A2261">
        <f t="shared" si="105"/>
        <v>20030000</v>
      </c>
      <c r="B2261" t="str">
        <f t="shared" si="106"/>
        <v>London90366FemaleAll ages</v>
      </c>
      <c r="C2261" t="str">
        <f t="shared" si="107"/>
        <v>LondonLife expectancy at birth2003 - 05FemaleAll ages</v>
      </c>
      <c r="D2261">
        <v>90366</v>
      </c>
      <c r="E2261" t="s">
        <v>250</v>
      </c>
      <c r="F2261" t="s">
        <v>30</v>
      </c>
      <c r="G2261" t="s">
        <v>31</v>
      </c>
      <c r="H2261" t="s">
        <v>56</v>
      </c>
      <c r="I2261" t="s">
        <v>57</v>
      </c>
      <c r="J2261" t="s">
        <v>58</v>
      </c>
      <c r="K2261" t="s">
        <v>189</v>
      </c>
      <c r="L2261" t="s">
        <v>190</v>
      </c>
      <c r="O2261" t="s">
        <v>222</v>
      </c>
      <c r="P2261">
        <v>81.349999999999994</v>
      </c>
      <c r="Q2261">
        <v>81.265770000000003</v>
      </c>
      <c r="R2261">
        <v>81.430099999999996</v>
      </c>
      <c r="Y2261" t="s">
        <v>38</v>
      </c>
      <c r="Z2261" t="s">
        <v>39</v>
      </c>
      <c r="AA2261">
        <v>20030000</v>
      </c>
      <c r="AD2261" t="s">
        <v>220</v>
      </c>
    </row>
    <row r="2262" spans="1:30">
      <c r="A2262">
        <f t="shared" si="105"/>
        <v>20040000</v>
      </c>
      <c r="B2262" t="str">
        <f t="shared" si="106"/>
        <v>London90366FemaleAll ages</v>
      </c>
      <c r="C2262" t="str">
        <f t="shared" si="107"/>
        <v>LondonLife expectancy at birth2004 - 06FemaleAll ages</v>
      </c>
      <c r="D2262">
        <v>90366</v>
      </c>
      <c r="E2262" t="s">
        <v>250</v>
      </c>
      <c r="F2262" t="s">
        <v>30</v>
      </c>
      <c r="G2262" t="s">
        <v>31</v>
      </c>
      <c r="H2262" t="s">
        <v>56</v>
      </c>
      <c r="I2262" t="s">
        <v>57</v>
      </c>
      <c r="J2262" t="s">
        <v>58</v>
      </c>
      <c r="K2262" t="s">
        <v>189</v>
      </c>
      <c r="L2262" t="s">
        <v>190</v>
      </c>
      <c r="O2262" t="s">
        <v>223</v>
      </c>
      <c r="P2262">
        <v>81.849999999999994</v>
      </c>
      <c r="Q2262">
        <v>81.764269999999996</v>
      </c>
      <c r="R2262">
        <v>81.930199999999999</v>
      </c>
      <c r="Y2262" t="s">
        <v>38</v>
      </c>
      <c r="Z2262" t="s">
        <v>39</v>
      </c>
      <c r="AA2262">
        <v>20040000</v>
      </c>
      <c r="AD2262" t="s">
        <v>220</v>
      </c>
    </row>
    <row r="2263" spans="1:30">
      <c r="A2263">
        <f t="shared" si="105"/>
        <v>20050000</v>
      </c>
      <c r="B2263" t="str">
        <f t="shared" si="106"/>
        <v>London90366FemaleAll ages</v>
      </c>
      <c r="C2263" t="str">
        <f t="shared" si="107"/>
        <v>LondonLife expectancy at birth2005 - 07FemaleAll ages</v>
      </c>
      <c r="D2263">
        <v>90366</v>
      </c>
      <c r="E2263" t="s">
        <v>250</v>
      </c>
      <c r="F2263" t="s">
        <v>30</v>
      </c>
      <c r="G2263" t="s">
        <v>31</v>
      </c>
      <c r="H2263" t="s">
        <v>56</v>
      </c>
      <c r="I2263" t="s">
        <v>57</v>
      </c>
      <c r="J2263" t="s">
        <v>58</v>
      </c>
      <c r="K2263" t="s">
        <v>189</v>
      </c>
      <c r="L2263" t="s">
        <v>190</v>
      </c>
      <c r="O2263" t="s">
        <v>224</v>
      </c>
      <c r="P2263">
        <v>82.19</v>
      </c>
      <c r="Q2263">
        <v>82.108469999999997</v>
      </c>
      <c r="R2263">
        <v>82.274699999999996</v>
      </c>
      <c r="Y2263" t="s">
        <v>38</v>
      </c>
      <c r="Z2263" t="s">
        <v>39</v>
      </c>
      <c r="AA2263">
        <v>20050000</v>
      </c>
      <c r="AD2263" t="s">
        <v>220</v>
      </c>
    </row>
    <row r="2264" spans="1:30">
      <c r="A2264">
        <f t="shared" si="105"/>
        <v>20060000</v>
      </c>
      <c r="B2264" t="str">
        <f t="shared" si="106"/>
        <v>London90366FemaleAll ages</v>
      </c>
      <c r="C2264" t="str">
        <f t="shared" si="107"/>
        <v>LondonLife expectancy at birth2006 - 08FemaleAll ages</v>
      </c>
      <c r="D2264">
        <v>90366</v>
      </c>
      <c r="E2264" t="s">
        <v>250</v>
      </c>
      <c r="F2264" t="s">
        <v>30</v>
      </c>
      <c r="G2264" t="s">
        <v>31</v>
      </c>
      <c r="H2264" t="s">
        <v>56</v>
      </c>
      <c r="I2264" t="s">
        <v>57</v>
      </c>
      <c r="J2264" t="s">
        <v>58</v>
      </c>
      <c r="K2264" t="s">
        <v>189</v>
      </c>
      <c r="L2264" t="s">
        <v>190</v>
      </c>
      <c r="O2264" t="s">
        <v>225</v>
      </c>
      <c r="P2264">
        <v>82.43</v>
      </c>
      <c r="Q2264">
        <v>82.342489999999998</v>
      </c>
      <c r="R2264">
        <v>82.507750000000001</v>
      </c>
      <c r="Y2264" t="s">
        <v>38</v>
      </c>
      <c r="Z2264" t="s">
        <v>39</v>
      </c>
      <c r="AA2264">
        <v>20060000</v>
      </c>
      <c r="AD2264" t="s">
        <v>220</v>
      </c>
    </row>
    <row r="2265" spans="1:30">
      <c r="A2265">
        <f t="shared" si="105"/>
        <v>20070000</v>
      </c>
      <c r="B2265" t="str">
        <f t="shared" si="106"/>
        <v>London90366FemaleAll ages</v>
      </c>
      <c r="C2265" t="str">
        <f t="shared" si="107"/>
        <v>LondonLife expectancy at birth2007 - 09FemaleAll ages</v>
      </c>
      <c r="D2265">
        <v>90366</v>
      </c>
      <c r="E2265" t="s">
        <v>250</v>
      </c>
      <c r="F2265" t="s">
        <v>30</v>
      </c>
      <c r="G2265" t="s">
        <v>31</v>
      </c>
      <c r="H2265" t="s">
        <v>56</v>
      </c>
      <c r="I2265" t="s">
        <v>57</v>
      </c>
      <c r="J2265" t="s">
        <v>58</v>
      </c>
      <c r="K2265" t="s">
        <v>189</v>
      </c>
      <c r="L2265" t="s">
        <v>190</v>
      </c>
      <c r="O2265" t="s">
        <v>226</v>
      </c>
      <c r="P2265">
        <v>82.71</v>
      </c>
      <c r="Q2265">
        <v>82.624189999999999</v>
      </c>
      <c r="R2265">
        <v>82.789029999999997</v>
      </c>
      <c r="Y2265" t="s">
        <v>38</v>
      </c>
      <c r="Z2265" t="s">
        <v>39</v>
      </c>
      <c r="AA2265">
        <v>20070000</v>
      </c>
      <c r="AD2265" t="s">
        <v>220</v>
      </c>
    </row>
    <row r="2266" spans="1:30">
      <c r="A2266">
        <f t="shared" si="105"/>
        <v>20080000</v>
      </c>
      <c r="B2266" t="str">
        <f t="shared" si="106"/>
        <v>London90366FemaleAll ages</v>
      </c>
      <c r="C2266" t="str">
        <f t="shared" si="107"/>
        <v>LondonLife expectancy at birth2008 - 10FemaleAll ages</v>
      </c>
      <c r="D2266">
        <v>90366</v>
      </c>
      <c r="E2266" t="s">
        <v>250</v>
      </c>
      <c r="F2266" t="s">
        <v>30</v>
      </c>
      <c r="G2266" t="s">
        <v>31</v>
      </c>
      <c r="H2266" t="s">
        <v>56</v>
      </c>
      <c r="I2266" t="s">
        <v>57</v>
      </c>
      <c r="J2266" t="s">
        <v>58</v>
      </c>
      <c r="K2266" t="s">
        <v>189</v>
      </c>
      <c r="L2266" t="s">
        <v>190</v>
      </c>
      <c r="O2266" t="s">
        <v>227</v>
      </c>
      <c r="P2266">
        <v>82.92</v>
      </c>
      <c r="Q2266">
        <v>82.841520000000003</v>
      </c>
      <c r="R2266">
        <v>83.006420000000006</v>
      </c>
      <c r="Y2266" t="s">
        <v>38</v>
      </c>
      <c r="Z2266" t="s">
        <v>39</v>
      </c>
      <c r="AA2266">
        <v>20080000</v>
      </c>
      <c r="AD2266" t="s">
        <v>220</v>
      </c>
    </row>
    <row r="2267" spans="1:30">
      <c r="A2267">
        <f t="shared" si="105"/>
        <v>20090000</v>
      </c>
      <c r="B2267" t="str">
        <f t="shared" si="106"/>
        <v>London90366FemaleAll ages</v>
      </c>
      <c r="C2267" t="str">
        <f t="shared" si="107"/>
        <v>LondonLife expectancy at birth2009 - 11FemaleAll ages</v>
      </c>
      <c r="D2267">
        <v>90366</v>
      </c>
      <c r="E2267" t="s">
        <v>250</v>
      </c>
      <c r="F2267" t="s">
        <v>30</v>
      </c>
      <c r="G2267" t="s">
        <v>31</v>
      </c>
      <c r="H2267" t="s">
        <v>56</v>
      </c>
      <c r="I2267" t="s">
        <v>57</v>
      </c>
      <c r="J2267" t="s">
        <v>58</v>
      </c>
      <c r="K2267" t="s">
        <v>189</v>
      </c>
      <c r="L2267" t="s">
        <v>190</v>
      </c>
      <c r="O2267" t="s">
        <v>228</v>
      </c>
      <c r="P2267">
        <v>83.36</v>
      </c>
      <c r="Q2267">
        <v>83.276420000000002</v>
      </c>
      <c r="R2267">
        <v>83.442859999999996</v>
      </c>
      <c r="Y2267" t="s">
        <v>38</v>
      </c>
      <c r="Z2267" t="s">
        <v>39</v>
      </c>
      <c r="AA2267">
        <v>20090000</v>
      </c>
      <c r="AD2267" t="s">
        <v>220</v>
      </c>
    </row>
    <row r="2268" spans="1:30">
      <c r="A2268">
        <f t="shared" si="105"/>
        <v>20100000</v>
      </c>
      <c r="B2268" t="str">
        <f t="shared" si="106"/>
        <v>London90366FemaleAll ages</v>
      </c>
      <c r="C2268" t="str">
        <f t="shared" si="107"/>
        <v>LondonLife expectancy at birth2010 - 12FemaleAll ages</v>
      </c>
      <c r="D2268">
        <v>90366</v>
      </c>
      <c r="E2268" t="s">
        <v>250</v>
      </c>
      <c r="F2268" t="s">
        <v>30</v>
      </c>
      <c r="G2268" t="s">
        <v>31</v>
      </c>
      <c r="H2268" t="s">
        <v>56</v>
      </c>
      <c r="I2268" t="s">
        <v>57</v>
      </c>
      <c r="J2268" t="s">
        <v>58</v>
      </c>
      <c r="K2268" t="s">
        <v>189</v>
      </c>
      <c r="L2268" t="s">
        <v>190</v>
      </c>
      <c r="O2268" t="s">
        <v>229</v>
      </c>
      <c r="P2268">
        <v>83.57</v>
      </c>
      <c r="Q2268">
        <v>83.48</v>
      </c>
      <c r="R2268">
        <v>83.65</v>
      </c>
      <c r="Y2268" t="s">
        <v>38</v>
      </c>
      <c r="Z2268" t="s">
        <v>39</v>
      </c>
      <c r="AA2268">
        <v>20100000</v>
      </c>
      <c r="AD2268" t="s">
        <v>220</v>
      </c>
    </row>
    <row r="2269" spans="1:30">
      <c r="A2269">
        <f t="shared" si="105"/>
        <v>20110000</v>
      </c>
      <c r="B2269" t="str">
        <f t="shared" si="106"/>
        <v>London90366FemaleAll ages</v>
      </c>
      <c r="C2269" t="str">
        <f t="shared" si="107"/>
        <v>LondonLife expectancy at birth2011 - 13FemaleAll ages</v>
      </c>
      <c r="D2269">
        <v>90366</v>
      </c>
      <c r="E2269" t="s">
        <v>250</v>
      </c>
      <c r="F2269" t="s">
        <v>30</v>
      </c>
      <c r="G2269" t="s">
        <v>31</v>
      </c>
      <c r="H2269" t="s">
        <v>56</v>
      </c>
      <c r="I2269" t="s">
        <v>57</v>
      </c>
      <c r="J2269" t="s">
        <v>58</v>
      </c>
      <c r="K2269" t="s">
        <v>189</v>
      </c>
      <c r="L2269" t="s">
        <v>190</v>
      </c>
      <c r="O2269" t="s">
        <v>230</v>
      </c>
      <c r="P2269">
        <v>83.84</v>
      </c>
      <c r="Q2269">
        <v>83.76</v>
      </c>
      <c r="R2269">
        <v>83.92</v>
      </c>
      <c r="Y2269" t="s">
        <v>38</v>
      </c>
      <c r="Z2269" t="s">
        <v>39</v>
      </c>
      <c r="AA2269">
        <v>20110000</v>
      </c>
      <c r="AD2269" t="s">
        <v>220</v>
      </c>
    </row>
    <row r="2270" spans="1:30">
      <c r="A2270">
        <f t="shared" si="105"/>
        <v>20120000</v>
      </c>
      <c r="B2270" t="str">
        <f t="shared" si="106"/>
        <v>London90366FemaleAll ages</v>
      </c>
      <c r="C2270" t="str">
        <f t="shared" si="107"/>
        <v>LondonLife expectancy at birth2012 - 14FemaleAll ages</v>
      </c>
      <c r="D2270">
        <v>90366</v>
      </c>
      <c r="E2270" t="s">
        <v>250</v>
      </c>
      <c r="F2270" t="s">
        <v>30</v>
      </c>
      <c r="G2270" t="s">
        <v>31</v>
      </c>
      <c r="H2270" t="s">
        <v>56</v>
      </c>
      <c r="I2270" t="s">
        <v>57</v>
      </c>
      <c r="J2270" t="s">
        <v>58</v>
      </c>
      <c r="K2270" t="s">
        <v>189</v>
      </c>
      <c r="L2270" t="s">
        <v>190</v>
      </c>
      <c r="O2270" t="s">
        <v>231</v>
      </c>
      <c r="P2270">
        <v>83.93</v>
      </c>
      <c r="Q2270">
        <v>83.85</v>
      </c>
      <c r="R2270">
        <v>84.01</v>
      </c>
      <c r="Y2270" t="s">
        <v>38</v>
      </c>
      <c r="Z2270" t="s">
        <v>39</v>
      </c>
      <c r="AA2270">
        <v>20120000</v>
      </c>
      <c r="AD2270" t="s">
        <v>220</v>
      </c>
    </row>
    <row r="2271" spans="1:30">
      <c r="A2271">
        <f t="shared" si="105"/>
        <v>20130000</v>
      </c>
      <c r="B2271" t="str">
        <f t="shared" si="106"/>
        <v>London90366FemaleAll ages</v>
      </c>
      <c r="C2271" t="str">
        <f t="shared" si="107"/>
        <v>LondonLife expectancy at birth2013 - 15FemaleAll ages</v>
      </c>
      <c r="D2271">
        <v>90366</v>
      </c>
      <c r="E2271" t="s">
        <v>250</v>
      </c>
      <c r="F2271" t="s">
        <v>30</v>
      </c>
      <c r="G2271" t="s">
        <v>31</v>
      </c>
      <c r="H2271" t="s">
        <v>56</v>
      </c>
      <c r="I2271" t="s">
        <v>57</v>
      </c>
      <c r="J2271" t="s">
        <v>58</v>
      </c>
      <c r="K2271" t="s">
        <v>189</v>
      </c>
      <c r="L2271" t="s">
        <v>190</v>
      </c>
      <c r="O2271" t="s">
        <v>232</v>
      </c>
      <c r="P2271">
        <v>83.94</v>
      </c>
      <c r="Q2271">
        <v>83.86</v>
      </c>
      <c r="R2271">
        <v>84.02</v>
      </c>
      <c r="Y2271" t="s">
        <v>38</v>
      </c>
      <c r="Z2271" t="s">
        <v>39</v>
      </c>
      <c r="AA2271">
        <v>20130000</v>
      </c>
      <c r="AD2271" t="s">
        <v>220</v>
      </c>
    </row>
    <row r="2272" spans="1:30">
      <c r="A2272">
        <f t="shared" si="105"/>
        <v>20140000</v>
      </c>
      <c r="B2272" t="str">
        <f t="shared" si="106"/>
        <v>London90366FemaleAll ages</v>
      </c>
      <c r="C2272" t="str">
        <f t="shared" si="107"/>
        <v>LondonLife expectancy at birth2014 - 16FemaleAll ages</v>
      </c>
      <c r="D2272">
        <v>90366</v>
      </c>
      <c r="E2272" t="s">
        <v>250</v>
      </c>
      <c r="F2272" t="s">
        <v>30</v>
      </c>
      <c r="G2272" t="s">
        <v>31</v>
      </c>
      <c r="H2272" t="s">
        <v>56</v>
      </c>
      <c r="I2272" t="s">
        <v>57</v>
      </c>
      <c r="J2272" t="s">
        <v>58</v>
      </c>
      <c r="K2272" t="s">
        <v>189</v>
      </c>
      <c r="L2272" t="s">
        <v>190</v>
      </c>
      <c r="O2272" t="s">
        <v>233</v>
      </c>
      <c r="P2272">
        <v>84.04</v>
      </c>
      <c r="Q2272">
        <v>83.97</v>
      </c>
      <c r="R2272">
        <v>84.12</v>
      </c>
      <c r="Y2272" t="s">
        <v>38</v>
      </c>
      <c r="Z2272" t="s">
        <v>39</v>
      </c>
      <c r="AA2272">
        <v>20140000</v>
      </c>
      <c r="AD2272" t="s">
        <v>220</v>
      </c>
    </row>
    <row r="2273" spans="1:30">
      <c r="A2273">
        <f t="shared" si="105"/>
        <v>20150000</v>
      </c>
      <c r="B2273" t="str">
        <f t="shared" si="106"/>
        <v>London90366FemaleAll ages</v>
      </c>
      <c r="C2273" t="str">
        <f t="shared" si="107"/>
        <v>LondonLife expectancy at birth2015 - 17FemaleAll ages</v>
      </c>
      <c r="D2273">
        <v>90366</v>
      </c>
      <c r="E2273" t="s">
        <v>250</v>
      </c>
      <c r="F2273" t="s">
        <v>30</v>
      </c>
      <c r="G2273" t="s">
        <v>31</v>
      </c>
      <c r="H2273" t="s">
        <v>56</v>
      </c>
      <c r="I2273" t="s">
        <v>57</v>
      </c>
      <c r="J2273" t="s">
        <v>58</v>
      </c>
      <c r="K2273" t="s">
        <v>189</v>
      </c>
      <c r="L2273" t="s">
        <v>190</v>
      </c>
      <c r="O2273" t="s">
        <v>234</v>
      </c>
      <c r="P2273">
        <v>84.1</v>
      </c>
      <c r="Q2273">
        <v>84.02</v>
      </c>
      <c r="R2273">
        <v>84.18</v>
      </c>
      <c r="Y2273" t="s">
        <v>38</v>
      </c>
      <c r="Z2273" t="s">
        <v>39</v>
      </c>
      <c r="AA2273">
        <v>20150000</v>
      </c>
      <c r="AD2273" t="s">
        <v>220</v>
      </c>
    </row>
    <row r="2274" spans="1:30">
      <c r="A2274">
        <f t="shared" si="105"/>
        <v>20160000</v>
      </c>
      <c r="B2274" t="str">
        <f t="shared" si="106"/>
        <v>London90366FemaleAll ages</v>
      </c>
      <c r="C2274" t="str">
        <f t="shared" si="107"/>
        <v>LondonLife expectancy at birth2016 - 18FemaleAll ages</v>
      </c>
      <c r="D2274">
        <v>90366</v>
      </c>
      <c r="E2274" t="s">
        <v>250</v>
      </c>
      <c r="F2274" t="s">
        <v>30</v>
      </c>
      <c r="G2274" t="s">
        <v>31</v>
      </c>
      <c r="H2274" t="s">
        <v>56</v>
      </c>
      <c r="I2274" t="s">
        <v>57</v>
      </c>
      <c r="J2274" t="s">
        <v>58</v>
      </c>
      <c r="K2274" t="s">
        <v>189</v>
      </c>
      <c r="L2274" t="s">
        <v>190</v>
      </c>
      <c r="O2274" t="s">
        <v>235</v>
      </c>
      <c r="P2274">
        <v>84.25</v>
      </c>
      <c r="Q2274">
        <v>84.17</v>
      </c>
      <c r="R2274">
        <v>84.33</v>
      </c>
      <c r="Y2274" t="s">
        <v>38</v>
      </c>
      <c r="Z2274" t="s">
        <v>39</v>
      </c>
      <c r="AA2274">
        <v>20160000</v>
      </c>
      <c r="AD2274" t="s">
        <v>220</v>
      </c>
    </row>
    <row r="2275" spans="1:30">
      <c r="A2275">
        <f t="shared" si="105"/>
        <v>20170000</v>
      </c>
      <c r="B2275" t="str">
        <f t="shared" si="106"/>
        <v>London90366FemaleAll ages</v>
      </c>
      <c r="C2275" t="str">
        <f t="shared" si="107"/>
        <v>LondonLife expectancy at birth2017 - 19FemaleAll ages</v>
      </c>
      <c r="D2275">
        <v>90366</v>
      </c>
      <c r="E2275" t="s">
        <v>250</v>
      </c>
      <c r="F2275" t="s">
        <v>30</v>
      </c>
      <c r="G2275" t="s">
        <v>31</v>
      </c>
      <c r="H2275" t="s">
        <v>56</v>
      </c>
      <c r="I2275" t="s">
        <v>57</v>
      </c>
      <c r="J2275" t="s">
        <v>58</v>
      </c>
      <c r="K2275" t="s">
        <v>189</v>
      </c>
      <c r="L2275" t="s">
        <v>190</v>
      </c>
      <c r="O2275" t="s">
        <v>236</v>
      </c>
      <c r="P2275">
        <v>84.36</v>
      </c>
      <c r="Q2275">
        <v>84.28</v>
      </c>
      <c r="R2275">
        <v>84.43</v>
      </c>
      <c r="Y2275" t="s">
        <v>38</v>
      </c>
      <c r="Z2275" t="s">
        <v>39</v>
      </c>
      <c r="AA2275">
        <v>20170000</v>
      </c>
      <c r="AD2275" t="s">
        <v>220</v>
      </c>
    </row>
    <row r="2276" spans="1:30">
      <c r="A2276">
        <f t="shared" si="105"/>
        <v>20180000</v>
      </c>
      <c r="B2276" t="str">
        <f t="shared" si="106"/>
        <v>London90366FemaleAll ages</v>
      </c>
      <c r="C2276" t="str">
        <f t="shared" si="107"/>
        <v>LondonLife expectancy at birth2018 - 20FemaleAll ages</v>
      </c>
      <c r="D2276">
        <v>90366</v>
      </c>
      <c r="E2276" t="s">
        <v>250</v>
      </c>
      <c r="F2276" t="s">
        <v>30</v>
      </c>
      <c r="G2276" t="s">
        <v>31</v>
      </c>
      <c r="H2276" t="s">
        <v>56</v>
      </c>
      <c r="I2276" t="s">
        <v>57</v>
      </c>
      <c r="J2276" t="s">
        <v>58</v>
      </c>
      <c r="K2276" t="s">
        <v>189</v>
      </c>
      <c r="L2276" t="s">
        <v>190</v>
      </c>
      <c r="O2276" t="s">
        <v>237</v>
      </c>
      <c r="P2276">
        <v>83.95</v>
      </c>
      <c r="Q2276">
        <v>83.87</v>
      </c>
      <c r="R2276">
        <v>84.03</v>
      </c>
      <c r="Y2276" t="s">
        <v>38</v>
      </c>
      <c r="Z2276" t="s">
        <v>39</v>
      </c>
      <c r="AA2276">
        <v>20180000</v>
      </c>
      <c r="AD2276" t="s">
        <v>220</v>
      </c>
    </row>
    <row r="2277" spans="1:30">
      <c r="A2277">
        <f t="shared" si="105"/>
        <v>20190000</v>
      </c>
      <c r="B2277" t="str">
        <f t="shared" si="106"/>
        <v>London90366FemaleAll ages</v>
      </c>
      <c r="C2277" t="str">
        <f t="shared" si="107"/>
        <v>LondonLife expectancy at birth2019 - 21FemaleAll ages</v>
      </c>
      <c r="D2277">
        <v>90366</v>
      </c>
      <c r="E2277" t="s">
        <v>250</v>
      </c>
      <c r="F2277" t="s">
        <v>30</v>
      </c>
      <c r="G2277" t="s">
        <v>31</v>
      </c>
      <c r="H2277" t="s">
        <v>56</v>
      </c>
      <c r="I2277" t="s">
        <v>57</v>
      </c>
      <c r="J2277" t="s">
        <v>58</v>
      </c>
      <c r="K2277" t="s">
        <v>189</v>
      </c>
      <c r="L2277" t="s">
        <v>190</v>
      </c>
      <c r="O2277" t="s">
        <v>238</v>
      </c>
      <c r="P2277">
        <v>83.69</v>
      </c>
      <c r="Q2277">
        <v>83.61</v>
      </c>
      <c r="R2277">
        <v>83.76</v>
      </c>
      <c r="Y2277" t="s">
        <v>38</v>
      </c>
      <c r="Z2277" t="s">
        <v>39</v>
      </c>
      <c r="AA2277">
        <v>20190000</v>
      </c>
      <c r="AD2277" t="s">
        <v>220</v>
      </c>
    </row>
    <row r="2278" spans="1:30">
      <c r="A2278">
        <f t="shared" si="105"/>
        <v>20200000</v>
      </c>
      <c r="B2278" t="str">
        <f t="shared" si="106"/>
        <v>London90366FemaleAll ages</v>
      </c>
      <c r="C2278" t="str">
        <f t="shared" si="107"/>
        <v>LondonLife expectancy at birth2020 - 22FemaleAll ages</v>
      </c>
      <c r="D2278">
        <v>90366</v>
      </c>
      <c r="E2278" t="s">
        <v>250</v>
      </c>
      <c r="F2278" t="s">
        <v>30</v>
      </c>
      <c r="G2278" t="s">
        <v>31</v>
      </c>
      <c r="H2278" t="s">
        <v>56</v>
      </c>
      <c r="I2278" t="s">
        <v>57</v>
      </c>
      <c r="J2278" t="s">
        <v>58</v>
      </c>
      <c r="K2278" t="s">
        <v>189</v>
      </c>
      <c r="L2278" t="s">
        <v>190</v>
      </c>
      <c r="O2278" t="s">
        <v>239</v>
      </c>
      <c r="P2278">
        <v>83.64</v>
      </c>
      <c r="Q2278">
        <v>83.56</v>
      </c>
      <c r="R2278">
        <v>83.71</v>
      </c>
      <c r="Y2278" t="s">
        <v>38</v>
      </c>
      <c r="Z2278" t="s">
        <v>39</v>
      </c>
      <c r="AA2278">
        <v>20200000</v>
      </c>
      <c r="AD2278" t="s">
        <v>220</v>
      </c>
    </row>
    <row r="2279" spans="1:30">
      <c r="A2279">
        <f t="shared" si="105"/>
        <v>20200000</v>
      </c>
      <c r="B2279" t="str">
        <f t="shared" si="106"/>
        <v>Kensington and Chelsea90366FemaleAll ages</v>
      </c>
      <c r="C2279" t="str">
        <f t="shared" si="107"/>
        <v>Kensington and ChelseaLife expectancy at birth2020 - 22FemaleAll ages</v>
      </c>
      <c r="D2279">
        <v>90366</v>
      </c>
      <c r="E2279" t="s">
        <v>250</v>
      </c>
      <c r="F2279" t="s">
        <v>30</v>
      </c>
      <c r="G2279" t="s">
        <v>31</v>
      </c>
      <c r="H2279" t="s">
        <v>70</v>
      </c>
      <c r="I2279" t="s">
        <v>71</v>
      </c>
      <c r="J2279" t="s">
        <v>34</v>
      </c>
      <c r="K2279" t="s">
        <v>189</v>
      </c>
      <c r="L2279" t="s">
        <v>190</v>
      </c>
      <c r="O2279" t="s">
        <v>239</v>
      </c>
      <c r="P2279">
        <v>86.34</v>
      </c>
      <c r="Q2279">
        <v>85.72</v>
      </c>
      <c r="R2279">
        <v>86.96</v>
      </c>
      <c r="Y2279" t="s">
        <v>38</v>
      </c>
      <c r="Z2279" t="s">
        <v>39</v>
      </c>
      <c r="AA2279">
        <v>20200000</v>
      </c>
      <c r="AD2279" t="s">
        <v>220</v>
      </c>
    </row>
    <row r="2280" spans="1:30">
      <c r="A2280">
        <f t="shared" si="105"/>
        <v>20200000</v>
      </c>
      <c r="B2280" t="str">
        <f t="shared" si="106"/>
        <v>Richmond90366FemaleAll ages</v>
      </c>
      <c r="C2280" t="str">
        <f t="shared" si="107"/>
        <v>RichmondLife expectancy at birth2020 - 22FemaleAll ages</v>
      </c>
      <c r="D2280">
        <v>90366</v>
      </c>
      <c r="E2280" t="s">
        <v>250</v>
      </c>
      <c r="F2280" t="s">
        <v>30</v>
      </c>
      <c r="G2280" t="s">
        <v>31</v>
      </c>
      <c r="H2280" t="s">
        <v>32</v>
      </c>
      <c r="I2280" t="s">
        <v>33</v>
      </c>
      <c r="J2280" t="s">
        <v>34</v>
      </c>
      <c r="K2280" t="s">
        <v>189</v>
      </c>
      <c r="L2280" t="s">
        <v>190</v>
      </c>
      <c r="O2280" t="s">
        <v>239</v>
      </c>
      <c r="P2280">
        <v>85.84</v>
      </c>
      <c r="Q2280">
        <v>85.37</v>
      </c>
      <c r="R2280">
        <v>86.3</v>
      </c>
      <c r="Y2280" t="s">
        <v>38</v>
      </c>
      <c r="Z2280" t="s">
        <v>39</v>
      </c>
      <c r="AA2280">
        <v>20200000</v>
      </c>
      <c r="AD2280" t="s">
        <v>220</v>
      </c>
    </row>
    <row r="2281" spans="1:30">
      <c r="A2281">
        <f t="shared" si="105"/>
        <v>20200000</v>
      </c>
      <c r="B2281" t="str">
        <f t="shared" si="106"/>
        <v>Bromley90366FemaleAll ages</v>
      </c>
      <c r="C2281" t="str">
        <f t="shared" si="107"/>
        <v>BromleyLife expectancy at birth2020 - 22FemaleAll ages</v>
      </c>
      <c r="D2281">
        <v>90366</v>
      </c>
      <c r="E2281" t="s">
        <v>250</v>
      </c>
      <c r="F2281" t="s">
        <v>30</v>
      </c>
      <c r="G2281" t="s">
        <v>31</v>
      </c>
      <c r="H2281" t="s">
        <v>78</v>
      </c>
      <c r="I2281" t="s">
        <v>79</v>
      </c>
      <c r="J2281" t="s">
        <v>34</v>
      </c>
      <c r="K2281" t="s">
        <v>189</v>
      </c>
      <c r="L2281" t="s">
        <v>190</v>
      </c>
      <c r="O2281" t="s">
        <v>239</v>
      </c>
      <c r="P2281">
        <v>85.01</v>
      </c>
      <c r="Q2281">
        <v>84.68</v>
      </c>
      <c r="R2281">
        <v>85.34</v>
      </c>
      <c r="Y2281" t="s">
        <v>38</v>
      </c>
      <c r="Z2281" t="s">
        <v>39</v>
      </c>
      <c r="AA2281">
        <v>20200000</v>
      </c>
      <c r="AD2281" t="s">
        <v>220</v>
      </c>
    </row>
    <row r="2282" spans="1:30">
      <c r="A2282">
        <f t="shared" si="105"/>
        <v>20200000</v>
      </c>
      <c r="B2282" t="str">
        <f t="shared" si="106"/>
        <v>Barnet90366FemaleAll ages</v>
      </c>
      <c r="C2282" t="str">
        <f t="shared" si="107"/>
        <v>BarnetLife expectancy at birth2020 - 22FemaleAll ages</v>
      </c>
      <c r="D2282">
        <v>90366</v>
      </c>
      <c r="E2282" t="s">
        <v>250</v>
      </c>
      <c r="F2282" t="s">
        <v>30</v>
      </c>
      <c r="G2282" t="s">
        <v>31</v>
      </c>
      <c r="H2282" t="s">
        <v>93</v>
      </c>
      <c r="I2282" t="s">
        <v>94</v>
      </c>
      <c r="J2282" t="s">
        <v>34</v>
      </c>
      <c r="K2282" t="s">
        <v>189</v>
      </c>
      <c r="L2282" t="s">
        <v>190</v>
      </c>
      <c r="O2282" t="s">
        <v>239</v>
      </c>
      <c r="P2282">
        <v>84.93</v>
      </c>
      <c r="Q2282">
        <v>84.61</v>
      </c>
      <c r="R2282">
        <v>85.26</v>
      </c>
      <c r="Y2282" t="s">
        <v>38</v>
      </c>
      <c r="Z2282" t="s">
        <v>39</v>
      </c>
      <c r="AA2282">
        <v>20200000</v>
      </c>
      <c r="AD2282" t="s">
        <v>220</v>
      </c>
    </row>
    <row r="2283" spans="1:30">
      <c r="A2283">
        <f t="shared" si="105"/>
        <v>20200000</v>
      </c>
      <c r="B2283" t="str">
        <f t="shared" si="106"/>
        <v>Harrow90366FemaleAll ages</v>
      </c>
      <c r="C2283" t="str">
        <f t="shared" si="107"/>
        <v>HarrowLife expectancy at birth2020 - 22FemaleAll ages</v>
      </c>
      <c r="D2283">
        <v>90366</v>
      </c>
      <c r="E2283" t="s">
        <v>250</v>
      </c>
      <c r="F2283" t="s">
        <v>30</v>
      </c>
      <c r="G2283" t="s">
        <v>31</v>
      </c>
      <c r="H2283" t="s">
        <v>64</v>
      </c>
      <c r="I2283" t="s">
        <v>65</v>
      </c>
      <c r="J2283" t="s">
        <v>34</v>
      </c>
      <c r="K2283" t="s">
        <v>189</v>
      </c>
      <c r="L2283" t="s">
        <v>190</v>
      </c>
      <c r="O2283" t="s">
        <v>239</v>
      </c>
      <c r="P2283">
        <v>84.92</v>
      </c>
      <c r="Q2283">
        <v>84.49</v>
      </c>
      <c r="R2283">
        <v>85.35</v>
      </c>
      <c r="Y2283" t="s">
        <v>38</v>
      </c>
      <c r="Z2283" t="s">
        <v>39</v>
      </c>
      <c r="AA2283">
        <v>20200000</v>
      </c>
      <c r="AD2283" t="s">
        <v>220</v>
      </c>
    </row>
    <row r="2284" spans="1:30">
      <c r="A2284">
        <f t="shared" si="105"/>
        <v>20200000</v>
      </c>
      <c r="B2284" t="str">
        <f t="shared" si="106"/>
        <v>Westminster90366FemaleAll ages</v>
      </c>
      <c r="C2284" t="str">
        <f t="shared" si="107"/>
        <v>WestminsterLife expectancy at birth2020 - 22FemaleAll ages</v>
      </c>
      <c r="D2284">
        <v>90366</v>
      </c>
      <c r="E2284" t="s">
        <v>250</v>
      </c>
      <c r="F2284" t="s">
        <v>30</v>
      </c>
      <c r="G2284" t="s">
        <v>31</v>
      </c>
      <c r="H2284" t="s">
        <v>99</v>
      </c>
      <c r="I2284" t="s">
        <v>100</v>
      </c>
      <c r="J2284" t="s">
        <v>34</v>
      </c>
      <c r="K2284" t="s">
        <v>189</v>
      </c>
      <c r="L2284" t="s">
        <v>190</v>
      </c>
      <c r="O2284" t="s">
        <v>239</v>
      </c>
      <c r="P2284">
        <v>84.73</v>
      </c>
      <c r="Q2284">
        <v>84.21</v>
      </c>
      <c r="R2284">
        <v>85.25</v>
      </c>
      <c r="Y2284" t="s">
        <v>38</v>
      </c>
      <c r="Z2284" t="s">
        <v>39</v>
      </c>
      <c r="AA2284">
        <v>20200000</v>
      </c>
      <c r="AD2284" t="s">
        <v>220</v>
      </c>
    </row>
    <row r="2285" spans="1:30">
      <c r="A2285">
        <f t="shared" si="105"/>
        <v>20200000</v>
      </c>
      <c r="B2285" t="str">
        <f t="shared" si="106"/>
        <v>Kingston90366FemaleAll ages</v>
      </c>
      <c r="C2285" t="str">
        <f t="shared" si="107"/>
        <v>KingstonLife expectancy at birth2020 - 22FemaleAll ages</v>
      </c>
      <c r="D2285">
        <v>90366</v>
      </c>
      <c r="E2285" t="s">
        <v>250</v>
      </c>
      <c r="F2285" t="s">
        <v>30</v>
      </c>
      <c r="G2285" t="s">
        <v>31</v>
      </c>
      <c r="H2285" t="s">
        <v>82</v>
      </c>
      <c r="I2285" t="s">
        <v>83</v>
      </c>
      <c r="J2285" t="s">
        <v>34</v>
      </c>
      <c r="K2285" t="s">
        <v>189</v>
      </c>
      <c r="L2285" t="s">
        <v>190</v>
      </c>
      <c r="O2285" t="s">
        <v>239</v>
      </c>
      <c r="P2285">
        <v>84.67</v>
      </c>
      <c r="Q2285">
        <v>84.17</v>
      </c>
      <c r="R2285">
        <v>85.16</v>
      </c>
      <c r="Y2285" t="s">
        <v>38</v>
      </c>
      <c r="Z2285" t="s">
        <v>39</v>
      </c>
      <c r="AA2285">
        <v>20200000</v>
      </c>
      <c r="AD2285" t="s">
        <v>220</v>
      </c>
    </row>
    <row r="2286" spans="1:30">
      <c r="A2286">
        <f t="shared" si="105"/>
        <v>20200000</v>
      </c>
      <c r="B2286" t="str">
        <f t="shared" si="106"/>
        <v>Camden90366FemaleAll ages</v>
      </c>
      <c r="C2286" t="str">
        <f t="shared" si="107"/>
        <v>CamdenLife expectancy at birth2020 - 22FemaleAll ages</v>
      </c>
      <c r="D2286">
        <v>90366</v>
      </c>
      <c r="E2286" t="s">
        <v>250</v>
      </c>
      <c r="F2286" t="s">
        <v>30</v>
      </c>
      <c r="G2286" t="s">
        <v>31</v>
      </c>
      <c r="H2286" t="s">
        <v>72</v>
      </c>
      <c r="I2286" t="s">
        <v>73</v>
      </c>
      <c r="J2286" t="s">
        <v>34</v>
      </c>
      <c r="K2286" t="s">
        <v>189</v>
      </c>
      <c r="L2286" t="s">
        <v>190</v>
      </c>
      <c r="O2286" t="s">
        <v>239</v>
      </c>
      <c r="P2286">
        <v>84.52</v>
      </c>
      <c r="Q2286">
        <v>83.99</v>
      </c>
      <c r="R2286">
        <v>85.05</v>
      </c>
      <c r="Y2286" t="s">
        <v>38</v>
      </c>
      <c r="Z2286" t="s">
        <v>39</v>
      </c>
      <c r="AA2286">
        <v>20200000</v>
      </c>
      <c r="AD2286" t="s">
        <v>220</v>
      </c>
    </row>
    <row r="2287" spans="1:30">
      <c r="A2287">
        <f t="shared" si="105"/>
        <v>20200000</v>
      </c>
      <c r="B2287" t="str">
        <f t="shared" si="106"/>
        <v>Merton90366FemaleAll ages</v>
      </c>
      <c r="C2287" t="str">
        <f t="shared" si="107"/>
        <v>MertonLife expectancy at birth2020 - 22FemaleAll ages</v>
      </c>
      <c r="D2287">
        <v>90366</v>
      </c>
      <c r="E2287" t="s">
        <v>250</v>
      </c>
      <c r="F2287" t="s">
        <v>30</v>
      </c>
      <c r="G2287" t="s">
        <v>31</v>
      </c>
      <c r="H2287" t="s">
        <v>108</v>
      </c>
      <c r="I2287" t="s">
        <v>109</v>
      </c>
      <c r="J2287" t="s">
        <v>34</v>
      </c>
      <c r="K2287" t="s">
        <v>189</v>
      </c>
      <c r="L2287" t="s">
        <v>190</v>
      </c>
      <c r="O2287" t="s">
        <v>239</v>
      </c>
      <c r="P2287">
        <v>84.43</v>
      </c>
      <c r="Q2287">
        <v>83.98</v>
      </c>
      <c r="R2287">
        <v>84.89</v>
      </c>
      <c r="Y2287" t="s">
        <v>38</v>
      </c>
      <c r="Z2287" t="s">
        <v>39</v>
      </c>
      <c r="AA2287">
        <v>20200000</v>
      </c>
      <c r="AD2287" t="s">
        <v>220</v>
      </c>
    </row>
    <row r="2288" spans="1:30">
      <c r="A2288">
        <f t="shared" si="105"/>
        <v>20200000</v>
      </c>
      <c r="B2288" t="str">
        <f t="shared" si="106"/>
        <v>Brent90366FemaleAll ages</v>
      </c>
      <c r="C2288" t="str">
        <f t="shared" si="107"/>
        <v>BrentLife expectancy at birth2020 - 22FemaleAll ages</v>
      </c>
      <c r="D2288">
        <v>90366</v>
      </c>
      <c r="E2288" t="s">
        <v>250</v>
      </c>
      <c r="F2288" t="s">
        <v>30</v>
      </c>
      <c r="G2288" t="s">
        <v>31</v>
      </c>
      <c r="H2288" t="s">
        <v>68</v>
      </c>
      <c r="I2288" t="s">
        <v>69</v>
      </c>
      <c r="J2288" t="s">
        <v>34</v>
      </c>
      <c r="K2288" t="s">
        <v>189</v>
      </c>
      <c r="L2288" t="s">
        <v>190</v>
      </c>
      <c r="O2288" t="s">
        <v>239</v>
      </c>
      <c r="P2288">
        <v>84.27</v>
      </c>
      <c r="Q2288">
        <v>83.87</v>
      </c>
      <c r="R2288">
        <v>84.67</v>
      </c>
      <c r="Y2288" t="s">
        <v>38</v>
      </c>
      <c r="Z2288" t="s">
        <v>39</v>
      </c>
      <c r="AA2288">
        <v>20200000</v>
      </c>
      <c r="AD2288" t="s">
        <v>220</v>
      </c>
    </row>
    <row r="2289" spans="1:30">
      <c r="A2289">
        <f t="shared" si="105"/>
        <v>20200000</v>
      </c>
      <c r="B2289" t="str">
        <f t="shared" si="106"/>
        <v>Wandsworth90366FemaleAll ages</v>
      </c>
      <c r="C2289" t="str">
        <f t="shared" si="107"/>
        <v>WandsworthLife expectancy at birth2020 - 22FemaleAll ages</v>
      </c>
      <c r="D2289">
        <v>90366</v>
      </c>
      <c r="E2289" t="s">
        <v>250</v>
      </c>
      <c r="F2289" t="s">
        <v>30</v>
      </c>
      <c r="G2289" t="s">
        <v>31</v>
      </c>
      <c r="H2289" t="s">
        <v>76</v>
      </c>
      <c r="I2289" t="s">
        <v>77</v>
      </c>
      <c r="J2289" t="s">
        <v>34</v>
      </c>
      <c r="K2289" t="s">
        <v>189</v>
      </c>
      <c r="L2289" t="s">
        <v>190</v>
      </c>
      <c r="O2289" t="s">
        <v>239</v>
      </c>
      <c r="P2289">
        <v>84.18</v>
      </c>
      <c r="Q2289">
        <v>83.76</v>
      </c>
      <c r="R2289">
        <v>84.6</v>
      </c>
      <c r="Y2289" t="s">
        <v>38</v>
      </c>
      <c r="Z2289" t="s">
        <v>39</v>
      </c>
      <c r="AA2289">
        <v>20200000</v>
      </c>
      <c r="AD2289" t="s">
        <v>220</v>
      </c>
    </row>
    <row r="2290" spans="1:30">
      <c r="A2290">
        <f t="shared" si="105"/>
        <v>20200000</v>
      </c>
      <c r="B2290" t="str">
        <f t="shared" si="106"/>
        <v>Enfield90366FemaleAll ages</v>
      </c>
      <c r="C2290" t="str">
        <f t="shared" si="107"/>
        <v>EnfieldLife expectancy at birth2020 - 22FemaleAll ages</v>
      </c>
      <c r="D2290">
        <v>90366</v>
      </c>
      <c r="E2290" t="s">
        <v>250</v>
      </c>
      <c r="F2290" t="s">
        <v>30</v>
      </c>
      <c r="G2290" t="s">
        <v>31</v>
      </c>
      <c r="H2290" t="s">
        <v>120</v>
      </c>
      <c r="I2290" t="s">
        <v>121</v>
      </c>
      <c r="J2290" t="s">
        <v>34</v>
      </c>
      <c r="K2290" t="s">
        <v>189</v>
      </c>
      <c r="L2290" t="s">
        <v>190</v>
      </c>
      <c r="O2290" t="s">
        <v>239</v>
      </c>
      <c r="P2290">
        <v>84.09</v>
      </c>
      <c r="Q2290">
        <v>83.72</v>
      </c>
      <c r="R2290">
        <v>84.47</v>
      </c>
      <c r="Y2290" t="s">
        <v>38</v>
      </c>
      <c r="Z2290" t="s">
        <v>39</v>
      </c>
      <c r="AA2290">
        <v>20200000</v>
      </c>
      <c r="AD2290" t="s">
        <v>220</v>
      </c>
    </row>
    <row r="2291" spans="1:30">
      <c r="A2291">
        <f t="shared" si="105"/>
        <v>20200000</v>
      </c>
      <c r="B2291" t="str">
        <f t="shared" si="106"/>
        <v>Haringey90366FemaleAll ages</v>
      </c>
      <c r="C2291" t="str">
        <f t="shared" si="107"/>
        <v>HaringeyLife expectancy at birth2020 - 22FemaleAll ages</v>
      </c>
      <c r="D2291">
        <v>90366</v>
      </c>
      <c r="E2291" t="s">
        <v>250</v>
      </c>
      <c r="F2291" t="s">
        <v>30</v>
      </c>
      <c r="G2291" t="s">
        <v>31</v>
      </c>
      <c r="H2291" t="s">
        <v>116</v>
      </c>
      <c r="I2291" t="s">
        <v>117</v>
      </c>
      <c r="J2291" t="s">
        <v>34</v>
      </c>
      <c r="K2291" t="s">
        <v>189</v>
      </c>
      <c r="L2291" t="s">
        <v>190</v>
      </c>
      <c r="O2291" t="s">
        <v>239</v>
      </c>
      <c r="P2291">
        <v>83.96</v>
      </c>
      <c r="Q2291">
        <v>83.5</v>
      </c>
      <c r="R2291">
        <v>84.41</v>
      </c>
      <c r="Y2291" t="s">
        <v>38</v>
      </c>
      <c r="Z2291" t="s">
        <v>39</v>
      </c>
      <c r="AA2291">
        <v>20200000</v>
      </c>
      <c r="AD2291" t="s">
        <v>220</v>
      </c>
    </row>
    <row r="2292" spans="1:30">
      <c r="A2292">
        <f t="shared" si="105"/>
        <v>20200000</v>
      </c>
      <c r="B2292" t="str">
        <f t="shared" si="106"/>
        <v>Ealing90366FemaleAll ages</v>
      </c>
      <c r="C2292" t="str">
        <f t="shared" si="107"/>
        <v>EalingLife expectancy at birth2020 - 22FemaleAll ages</v>
      </c>
      <c r="D2292">
        <v>90366</v>
      </c>
      <c r="E2292" t="s">
        <v>250</v>
      </c>
      <c r="F2292" t="s">
        <v>30</v>
      </c>
      <c r="G2292" t="s">
        <v>31</v>
      </c>
      <c r="H2292" t="s">
        <v>62</v>
      </c>
      <c r="I2292" t="s">
        <v>63</v>
      </c>
      <c r="J2292" t="s">
        <v>34</v>
      </c>
      <c r="K2292" t="s">
        <v>189</v>
      </c>
      <c r="L2292" t="s">
        <v>190</v>
      </c>
      <c r="O2292" t="s">
        <v>239</v>
      </c>
      <c r="P2292">
        <v>83.96</v>
      </c>
      <c r="Q2292">
        <v>83.6</v>
      </c>
      <c r="R2292">
        <v>84.32</v>
      </c>
      <c r="Y2292" t="s">
        <v>38</v>
      </c>
      <c r="Z2292" t="s">
        <v>39</v>
      </c>
      <c r="AA2292">
        <v>20200000</v>
      </c>
      <c r="AD2292" t="s">
        <v>220</v>
      </c>
    </row>
    <row r="2293" spans="1:30">
      <c r="A2293">
        <f t="shared" si="105"/>
        <v>20200000</v>
      </c>
      <c r="B2293" t="str">
        <f t="shared" si="106"/>
        <v>Sutton90366FemaleAll ages</v>
      </c>
      <c r="C2293" t="str">
        <f t="shared" si="107"/>
        <v>SuttonLife expectancy at birth2020 - 22FemaleAll ages</v>
      </c>
      <c r="D2293">
        <v>90366</v>
      </c>
      <c r="E2293" t="s">
        <v>250</v>
      </c>
      <c r="F2293" t="s">
        <v>30</v>
      </c>
      <c r="G2293" t="s">
        <v>31</v>
      </c>
      <c r="H2293" t="s">
        <v>89</v>
      </c>
      <c r="I2293" t="s">
        <v>90</v>
      </c>
      <c r="J2293" t="s">
        <v>34</v>
      </c>
      <c r="K2293" t="s">
        <v>189</v>
      </c>
      <c r="L2293" t="s">
        <v>190</v>
      </c>
      <c r="O2293" t="s">
        <v>239</v>
      </c>
      <c r="P2293">
        <v>83.92</v>
      </c>
      <c r="Q2293">
        <v>83.48</v>
      </c>
      <c r="R2293">
        <v>84.36</v>
      </c>
      <c r="Y2293" t="s">
        <v>38</v>
      </c>
      <c r="Z2293" t="s">
        <v>39</v>
      </c>
      <c r="AA2293">
        <v>20200000</v>
      </c>
      <c r="AD2293" t="s">
        <v>220</v>
      </c>
    </row>
    <row r="2294" spans="1:30">
      <c r="A2294">
        <f t="shared" si="105"/>
        <v>20200000</v>
      </c>
      <c r="B2294" t="str">
        <f t="shared" si="106"/>
        <v>Croydon90366FemaleAll ages</v>
      </c>
      <c r="C2294" t="str">
        <f t="shared" si="107"/>
        <v>CroydonLife expectancy at birth2020 - 22FemaleAll ages</v>
      </c>
      <c r="D2294">
        <v>90366</v>
      </c>
      <c r="E2294" t="s">
        <v>250</v>
      </c>
      <c r="F2294" t="s">
        <v>30</v>
      </c>
      <c r="G2294" t="s">
        <v>31</v>
      </c>
      <c r="H2294" t="s">
        <v>110</v>
      </c>
      <c r="I2294" t="s">
        <v>111</v>
      </c>
      <c r="J2294" t="s">
        <v>34</v>
      </c>
      <c r="K2294" t="s">
        <v>189</v>
      </c>
      <c r="L2294" t="s">
        <v>190</v>
      </c>
      <c r="O2294" t="s">
        <v>239</v>
      </c>
      <c r="P2294">
        <v>83.64</v>
      </c>
      <c r="Q2294">
        <v>83.31</v>
      </c>
      <c r="R2294">
        <v>83.98</v>
      </c>
      <c r="Y2294" t="s">
        <v>38</v>
      </c>
      <c r="Z2294" t="s">
        <v>39</v>
      </c>
      <c r="AA2294">
        <v>20200000</v>
      </c>
      <c r="AD2294" t="s">
        <v>220</v>
      </c>
    </row>
    <row r="2295" spans="1:30">
      <c r="A2295">
        <f t="shared" si="105"/>
        <v>20200000</v>
      </c>
      <c r="B2295" t="str">
        <f t="shared" si="106"/>
        <v>Redbridge90366FemaleAll ages</v>
      </c>
      <c r="C2295" t="str">
        <f t="shared" si="107"/>
        <v>RedbridgeLife expectancy at birth2020 - 22FemaleAll ages</v>
      </c>
      <c r="D2295">
        <v>90366</v>
      </c>
      <c r="E2295" t="s">
        <v>250</v>
      </c>
      <c r="F2295" t="s">
        <v>30</v>
      </c>
      <c r="G2295" t="s">
        <v>31</v>
      </c>
      <c r="H2295" t="s">
        <v>112</v>
      </c>
      <c r="I2295" t="s">
        <v>113</v>
      </c>
      <c r="J2295" t="s">
        <v>34</v>
      </c>
      <c r="K2295" t="s">
        <v>189</v>
      </c>
      <c r="L2295" t="s">
        <v>190</v>
      </c>
      <c r="O2295" t="s">
        <v>239</v>
      </c>
      <c r="P2295">
        <v>83.47</v>
      </c>
      <c r="Q2295">
        <v>83.08</v>
      </c>
      <c r="R2295">
        <v>83.87</v>
      </c>
      <c r="Y2295" t="s">
        <v>38</v>
      </c>
      <c r="Z2295" t="s">
        <v>39</v>
      </c>
      <c r="AA2295">
        <v>20200000</v>
      </c>
      <c r="AD2295" t="s">
        <v>220</v>
      </c>
    </row>
    <row r="2296" spans="1:30">
      <c r="A2296">
        <f t="shared" si="105"/>
        <v>20200000</v>
      </c>
      <c r="B2296" t="str">
        <f t="shared" si="106"/>
        <v>Hounslow90366FemaleAll ages</v>
      </c>
      <c r="C2296" t="str">
        <f t="shared" si="107"/>
        <v>HounslowLife expectancy at birth2020 - 22FemaleAll ages</v>
      </c>
      <c r="D2296">
        <v>90366</v>
      </c>
      <c r="E2296" t="s">
        <v>250</v>
      </c>
      <c r="F2296" t="s">
        <v>30</v>
      </c>
      <c r="G2296" t="s">
        <v>31</v>
      </c>
      <c r="H2296" t="s">
        <v>59</v>
      </c>
      <c r="I2296" t="s">
        <v>60</v>
      </c>
      <c r="J2296" t="s">
        <v>34</v>
      </c>
      <c r="K2296" t="s">
        <v>189</v>
      </c>
      <c r="L2296" t="s">
        <v>190</v>
      </c>
      <c r="O2296" t="s">
        <v>239</v>
      </c>
      <c r="P2296">
        <v>83.47</v>
      </c>
      <c r="Q2296">
        <v>83.05</v>
      </c>
      <c r="R2296">
        <v>83.89</v>
      </c>
      <c r="Y2296" t="s">
        <v>38</v>
      </c>
      <c r="Z2296" t="s">
        <v>39</v>
      </c>
      <c r="AA2296">
        <v>20200000</v>
      </c>
      <c r="AD2296" t="s">
        <v>220</v>
      </c>
    </row>
    <row r="2297" spans="1:30">
      <c r="A2297">
        <f t="shared" si="105"/>
        <v>20200000</v>
      </c>
      <c r="B2297" t="str">
        <f t="shared" si="106"/>
        <v>Hillingdon90366FemaleAll ages</v>
      </c>
      <c r="C2297" t="str">
        <f t="shared" si="107"/>
        <v>HillingdonLife expectancy at birth2020 - 22FemaleAll ages</v>
      </c>
      <c r="D2297">
        <v>90366</v>
      </c>
      <c r="E2297" t="s">
        <v>250</v>
      </c>
      <c r="F2297" t="s">
        <v>30</v>
      </c>
      <c r="G2297" t="s">
        <v>31</v>
      </c>
      <c r="H2297" t="s">
        <v>86</v>
      </c>
      <c r="I2297" t="s">
        <v>87</v>
      </c>
      <c r="J2297" t="s">
        <v>34</v>
      </c>
      <c r="K2297" t="s">
        <v>189</v>
      </c>
      <c r="L2297" t="s">
        <v>190</v>
      </c>
      <c r="O2297" t="s">
        <v>239</v>
      </c>
      <c r="P2297">
        <v>83.45</v>
      </c>
      <c r="Q2297">
        <v>83.07</v>
      </c>
      <c r="R2297">
        <v>83.83</v>
      </c>
      <c r="Y2297" t="s">
        <v>38</v>
      </c>
      <c r="Z2297" t="s">
        <v>39</v>
      </c>
      <c r="AA2297">
        <v>20200000</v>
      </c>
      <c r="AD2297" t="s">
        <v>220</v>
      </c>
    </row>
    <row r="2298" spans="1:30">
      <c r="A2298">
        <f t="shared" si="105"/>
        <v>20200000</v>
      </c>
      <c r="B2298" t="str">
        <f t="shared" si="106"/>
        <v>Southwark90366FemaleAll ages</v>
      </c>
      <c r="C2298" t="str">
        <f t="shared" si="107"/>
        <v>SouthwarkLife expectancy at birth2020 - 22FemaleAll ages</v>
      </c>
      <c r="D2298">
        <v>90366</v>
      </c>
      <c r="E2298" t="s">
        <v>250</v>
      </c>
      <c r="F2298" t="s">
        <v>30</v>
      </c>
      <c r="G2298" t="s">
        <v>31</v>
      </c>
      <c r="H2298" t="s">
        <v>95</v>
      </c>
      <c r="I2298" t="s">
        <v>96</v>
      </c>
      <c r="J2298" t="s">
        <v>34</v>
      </c>
      <c r="K2298" t="s">
        <v>189</v>
      </c>
      <c r="L2298" t="s">
        <v>190</v>
      </c>
      <c r="O2298" t="s">
        <v>239</v>
      </c>
      <c r="P2298">
        <v>83.24</v>
      </c>
      <c r="Q2298">
        <v>82.79</v>
      </c>
      <c r="R2298">
        <v>83.69</v>
      </c>
      <c r="Y2298" t="s">
        <v>42</v>
      </c>
      <c r="Z2298" t="s">
        <v>39</v>
      </c>
      <c r="AA2298">
        <v>20200000</v>
      </c>
      <c r="AD2298" t="s">
        <v>220</v>
      </c>
    </row>
    <row r="2299" spans="1:30">
      <c r="A2299">
        <f t="shared" si="105"/>
        <v>20200000</v>
      </c>
      <c r="B2299" t="str">
        <f t="shared" si="106"/>
        <v>Bexley90366FemaleAll ages</v>
      </c>
      <c r="C2299" t="str">
        <f t="shared" si="107"/>
        <v>BexleyLife expectancy at birth2020 - 22FemaleAll ages</v>
      </c>
      <c r="D2299">
        <v>90366</v>
      </c>
      <c r="E2299" t="s">
        <v>250</v>
      </c>
      <c r="F2299" t="s">
        <v>30</v>
      </c>
      <c r="G2299" t="s">
        <v>31</v>
      </c>
      <c r="H2299" t="s">
        <v>97</v>
      </c>
      <c r="I2299" t="s">
        <v>98</v>
      </c>
      <c r="J2299" t="s">
        <v>34</v>
      </c>
      <c r="K2299" t="s">
        <v>189</v>
      </c>
      <c r="L2299" t="s">
        <v>190</v>
      </c>
      <c r="O2299" t="s">
        <v>239</v>
      </c>
      <c r="P2299">
        <v>83.21</v>
      </c>
      <c r="Q2299">
        <v>82.82</v>
      </c>
      <c r="R2299">
        <v>83.6</v>
      </c>
      <c r="Y2299" t="s">
        <v>42</v>
      </c>
      <c r="Z2299" t="s">
        <v>39</v>
      </c>
      <c r="AA2299">
        <v>20200000</v>
      </c>
      <c r="AD2299" t="s">
        <v>220</v>
      </c>
    </row>
    <row r="2300" spans="1:30">
      <c r="A2300">
        <f t="shared" si="105"/>
        <v>20200000</v>
      </c>
      <c r="B2300" t="str">
        <f t="shared" si="106"/>
        <v>Hammersmith and Fulham90366FemaleAll ages</v>
      </c>
      <c r="C2300" t="str">
        <f t="shared" si="107"/>
        <v>Hammersmith and FulhamLife expectancy at birth2020 - 22FemaleAll ages</v>
      </c>
      <c r="D2300">
        <v>90366</v>
      </c>
      <c r="E2300" t="s">
        <v>250</v>
      </c>
      <c r="F2300" t="s">
        <v>30</v>
      </c>
      <c r="G2300" t="s">
        <v>31</v>
      </c>
      <c r="H2300" t="s">
        <v>66</v>
      </c>
      <c r="I2300" t="s">
        <v>67</v>
      </c>
      <c r="J2300" t="s">
        <v>34</v>
      </c>
      <c r="K2300" t="s">
        <v>189</v>
      </c>
      <c r="L2300" t="s">
        <v>190</v>
      </c>
      <c r="O2300" t="s">
        <v>239</v>
      </c>
      <c r="P2300">
        <v>83.12</v>
      </c>
      <c r="Q2300">
        <v>82.59</v>
      </c>
      <c r="R2300">
        <v>83.66</v>
      </c>
      <c r="Y2300" t="s">
        <v>42</v>
      </c>
      <c r="Z2300" t="s">
        <v>39</v>
      </c>
      <c r="AA2300">
        <v>20200000</v>
      </c>
      <c r="AD2300" t="s">
        <v>220</v>
      </c>
    </row>
    <row r="2301" spans="1:30">
      <c r="A2301">
        <f t="shared" si="105"/>
        <v>20200000</v>
      </c>
      <c r="B2301" t="str">
        <f t="shared" si="106"/>
        <v>Waltham Forest90366FemaleAll ages</v>
      </c>
      <c r="C2301" t="str">
        <f t="shared" si="107"/>
        <v>Waltham ForestLife expectancy at birth2020 - 22FemaleAll ages</v>
      </c>
      <c r="D2301">
        <v>90366</v>
      </c>
      <c r="E2301" t="s">
        <v>250</v>
      </c>
      <c r="F2301" t="s">
        <v>30</v>
      </c>
      <c r="G2301" t="s">
        <v>31</v>
      </c>
      <c r="H2301" t="s">
        <v>114</v>
      </c>
      <c r="I2301" t="s">
        <v>115</v>
      </c>
      <c r="J2301" t="s">
        <v>34</v>
      </c>
      <c r="K2301" t="s">
        <v>189</v>
      </c>
      <c r="L2301" t="s">
        <v>190</v>
      </c>
      <c r="O2301" t="s">
        <v>239</v>
      </c>
      <c r="P2301">
        <v>83</v>
      </c>
      <c r="Q2301">
        <v>82.56</v>
      </c>
      <c r="R2301">
        <v>83.44</v>
      </c>
      <c r="Y2301" t="s">
        <v>42</v>
      </c>
      <c r="Z2301" t="s">
        <v>39</v>
      </c>
      <c r="AA2301">
        <v>20200000</v>
      </c>
      <c r="AD2301" t="s">
        <v>220</v>
      </c>
    </row>
    <row r="2302" spans="1:30">
      <c r="A2302">
        <f t="shared" si="105"/>
        <v>20200000</v>
      </c>
      <c r="B2302" t="str">
        <f t="shared" si="106"/>
        <v>Lambeth90366FemaleAll ages</v>
      </c>
      <c r="C2302" t="str">
        <f t="shared" si="107"/>
        <v>LambethLife expectancy at birth2020 - 22FemaleAll ages</v>
      </c>
      <c r="D2302">
        <v>90366</v>
      </c>
      <c r="E2302" t="s">
        <v>250</v>
      </c>
      <c r="F2302" t="s">
        <v>30</v>
      </c>
      <c r="G2302" t="s">
        <v>31</v>
      </c>
      <c r="H2302" t="s">
        <v>91</v>
      </c>
      <c r="I2302" t="s">
        <v>92</v>
      </c>
      <c r="J2302" t="s">
        <v>34</v>
      </c>
      <c r="K2302" t="s">
        <v>189</v>
      </c>
      <c r="L2302" t="s">
        <v>190</v>
      </c>
      <c r="O2302" t="s">
        <v>239</v>
      </c>
      <c r="P2302">
        <v>82.86</v>
      </c>
      <c r="Q2302">
        <v>82.41</v>
      </c>
      <c r="R2302">
        <v>83.31</v>
      </c>
      <c r="Y2302" t="s">
        <v>42</v>
      </c>
      <c r="Z2302" t="s">
        <v>39</v>
      </c>
      <c r="AA2302">
        <v>20200000</v>
      </c>
      <c r="AD2302" t="s">
        <v>220</v>
      </c>
    </row>
    <row r="2303" spans="1:30">
      <c r="A2303">
        <f t="shared" si="105"/>
        <v>20200000</v>
      </c>
      <c r="B2303" t="str">
        <f t="shared" si="106"/>
        <v>Havering90366FemaleAll ages</v>
      </c>
      <c r="C2303" t="str">
        <f t="shared" si="107"/>
        <v>HaveringLife expectancy at birth2020 - 22FemaleAll ages</v>
      </c>
      <c r="D2303">
        <v>90366</v>
      </c>
      <c r="E2303" t="s">
        <v>250</v>
      </c>
      <c r="F2303" t="s">
        <v>30</v>
      </c>
      <c r="G2303" t="s">
        <v>31</v>
      </c>
      <c r="H2303" t="s">
        <v>118</v>
      </c>
      <c r="I2303" t="s">
        <v>119</v>
      </c>
      <c r="J2303" t="s">
        <v>34</v>
      </c>
      <c r="K2303" t="s">
        <v>189</v>
      </c>
      <c r="L2303" t="s">
        <v>190</v>
      </c>
      <c r="O2303" t="s">
        <v>239</v>
      </c>
      <c r="P2303">
        <v>82.79</v>
      </c>
      <c r="Q2303">
        <v>82.41</v>
      </c>
      <c r="R2303">
        <v>83.17</v>
      </c>
      <c r="Y2303" t="s">
        <v>42</v>
      </c>
      <c r="Z2303" t="s">
        <v>39</v>
      </c>
      <c r="AA2303">
        <v>20200000</v>
      </c>
      <c r="AD2303" t="s">
        <v>220</v>
      </c>
    </row>
    <row r="2304" spans="1:30">
      <c r="A2304">
        <f t="shared" si="105"/>
        <v>20200000</v>
      </c>
      <c r="B2304" t="str">
        <f t="shared" si="106"/>
        <v>Islington90366FemaleAll ages</v>
      </c>
      <c r="C2304" t="str">
        <f t="shared" si="107"/>
        <v>IslingtonLife expectancy at birth2020 - 22FemaleAll ages</v>
      </c>
      <c r="D2304">
        <v>90366</v>
      </c>
      <c r="E2304" t="s">
        <v>250</v>
      </c>
      <c r="F2304" t="s">
        <v>30</v>
      </c>
      <c r="G2304" t="s">
        <v>31</v>
      </c>
      <c r="H2304" t="s">
        <v>74</v>
      </c>
      <c r="I2304" t="s">
        <v>75</v>
      </c>
      <c r="J2304" t="s">
        <v>34</v>
      </c>
      <c r="K2304" t="s">
        <v>189</v>
      </c>
      <c r="L2304" t="s">
        <v>190</v>
      </c>
      <c r="O2304" t="s">
        <v>239</v>
      </c>
      <c r="P2304">
        <v>82.61</v>
      </c>
      <c r="Q2304">
        <v>82.11</v>
      </c>
      <c r="R2304">
        <v>83.11</v>
      </c>
      <c r="Y2304" t="s">
        <v>42</v>
      </c>
      <c r="Z2304" t="s">
        <v>39</v>
      </c>
      <c r="AA2304">
        <v>20200000</v>
      </c>
      <c r="AD2304" t="s">
        <v>220</v>
      </c>
    </row>
    <row r="2305" spans="1:30">
      <c r="A2305">
        <f t="shared" ref="A2305:A2368" si="108">AA2305</f>
        <v>20200000</v>
      </c>
      <c r="B2305" t="str">
        <f t="shared" si="106"/>
        <v>Lewisham90366FemaleAll ages</v>
      </c>
      <c r="C2305" t="str">
        <f t="shared" si="107"/>
        <v>LewishamLife expectancy at birth2020 - 22FemaleAll ages</v>
      </c>
      <c r="D2305">
        <v>90366</v>
      </c>
      <c r="E2305" t="s">
        <v>250</v>
      </c>
      <c r="F2305" t="s">
        <v>30</v>
      </c>
      <c r="G2305" t="s">
        <v>31</v>
      </c>
      <c r="H2305" t="s">
        <v>84</v>
      </c>
      <c r="I2305" t="s">
        <v>85</v>
      </c>
      <c r="J2305" t="s">
        <v>34</v>
      </c>
      <c r="K2305" t="s">
        <v>189</v>
      </c>
      <c r="L2305" t="s">
        <v>190</v>
      </c>
      <c r="O2305" t="s">
        <v>239</v>
      </c>
      <c r="P2305">
        <v>82.59</v>
      </c>
      <c r="Q2305">
        <v>82.18</v>
      </c>
      <c r="R2305">
        <v>83</v>
      </c>
      <c r="Y2305" t="s">
        <v>42</v>
      </c>
      <c r="Z2305" t="s">
        <v>39</v>
      </c>
      <c r="AA2305">
        <v>20200000</v>
      </c>
      <c r="AD2305" t="s">
        <v>220</v>
      </c>
    </row>
    <row r="2306" spans="1:30">
      <c r="A2306">
        <f t="shared" si="108"/>
        <v>20200000</v>
      </c>
      <c r="B2306" t="str">
        <f t="shared" ref="B2306:B2369" si="109">CONCATENATE(I2306,D2306,K2306,L2306)</f>
        <v>Greenwich90366FemaleAll ages</v>
      </c>
      <c r="C2306" t="str">
        <f t="shared" ref="C2306:C2369" si="110">CONCATENATE(I2306,E2306,O2306,K2306,M2306,L2306)</f>
        <v>GreenwichLife expectancy at birth2020 - 22FemaleAll ages</v>
      </c>
      <c r="D2306">
        <v>90366</v>
      </c>
      <c r="E2306" t="s">
        <v>250</v>
      </c>
      <c r="F2306" t="s">
        <v>30</v>
      </c>
      <c r="G2306" t="s">
        <v>31</v>
      </c>
      <c r="H2306" t="s">
        <v>80</v>
      </c>
      <c r="I2306" t="s">
        <v>81</v>
      </c>
      <c r="J2306" t="s">
        <v>34</v>
      </c>
      <c r="K2306" t="s">
        <v>189</v>
      </c>
      <c r="L2306" t="s">
        <v>190</v>
      </c>
      <c r="O2306" t="s">
        <v>239</v>
      </c>
      <c r="P2306">
        <v>82.15</v>
      </c>
      <c r="Q2306">
        <v>81.73</v>
      </c>
      <c r="R2306">
        <v>82.58</v>
      </c>
      <c r="Y2306" t="s">
        <v>49</v>
      </c>
      <c r="Z2306" t="s">
        <v>39</v>
      </c>
      <c r="AA2306">
        <v>20200000</v>
      </c>
      <c r="AD2306" t="s">
        <v>220</v>
      </c>
    </row>
    <row r="2307" spans="1:30">
      <c r="A2307">
        <f t="shared" si="108"/>
        <v>20200000</v>
      </c>
      <c r="B2307" t="str">
        <f t="shared" si="109"/>
        <v>Hackney90366FemaleAll ages</v>
      </c>
      <c r="C2307" t="str">
        <f t="shared" si="110"/>
        <v>HackneyLife expectancy at birth2020 - 22FemaleAll ages</v>
      </c>
      <c r="D2307">
        <v>90366</v>
      </c>
      <c r="E2307" t="s">
        <v>250</v>
      </c>
      <c r="F2307" t="s">
        <v>30</v>
      </c>
      <c r="G2307" t="s">
        <v>31</v>
      </c>
      <c r="H2307" t="s">
        <v>101</v>
      </c>
      <c r="I2307" t="s">
        <v>102</v>
      </c>
      <c r="J2307" t="s">
        <v>34</v>
      </c>
      <c r="K2307" t="s">
        <v>189</v>
      </c>
      <c r="L2307" t="s">
        <v>190</v>
      </c>
      <c r="O2307" t="s">
        <v>239</v>
      </c>
      <c r="P2307">
        <v>81.790000000000006</v>
      </c>
      <c r="Q2307">
        <v>81.3</v>
      </c>
      <c r="R2307">
        <v>82.29</v>
      </c>
      <c r="Y2307" t="s">
        <v>49</v>
      </c>
      <c r="Z2307" t="s">
        <v>39</v>
      </c>
      <c r="AA2307">
        <v>20200000</v>
      </c>
      <c r="AD2307" t="s">
        <v>220</v>
      </c>
    </row>
    <row r="2308" spans="1:30">
      <c r="A2308">
        <f t="shared" si="108"/>
        <v>20200000</v>
      </c>
      <c r="B2308" t="str">
        <f t="shared" si="109"/>
        <v>Newham90366FemaleAll ages</v>
      </c>
      <c r="C2308" t="str">
        <f t="shared" si="110"/>
        <v>NewhamLife expectancy at birth2020 - 22FemaleAll ages</v>
      </c>
      <c r="D2308">
        <v>90366</v>
      </c>
      <c r="E2308" t="s">
        <v>250</v>
      </c>
      <c r="F2308" t="s">
        <v>30</v>
      </c>
      <c r="G2308" t="s">
        <v>31</v>
      </c>
      <c r="H2308" t="s">
        <v>122</v>
      </c>
      <c r="I2308" t="s">
        <v>123</v>
      </c>
      <c r="J2308" t="s">
        <v>34</v>
      </c>
      <c r="K2308" t="s">
        <v>189</v>
      </c>
      <c r="L2308" t="s">
        <v>190</v>
      </c>
      <c r="O2308" t="s">
        <v>239</v>
      </c>
      <c r="P2308">
        <v>81.569999999999993</v>
      </c>
      <c r="Q2308">
        <v>81.12</v>
      </c>
      <c r="R2308">
        <v>82.02</v>
      </c>
      <c r="Y2308" t="s">
        <v>49</v>
      </c>
      <c r="Z2308" t="s">
        <v>39</v>
      </c>
      <c r="AA2308">
        <v>20200000</v>
      </c>
      <c r="AD2308" t="s">
        <v>220</v>
      </c>
    </row>
    <row r="2309" spans="1:30">
      <c r="A2309">
        <f t="shared" si="108"/>
        <v>20200000</v>
      </c>
      <c r="B2309" t="str">
        <f t="shared" si="109"/>
        <v>Tower Hamlets90366FemaleAll ages</v>
      </c>
      <c r="C2309" t="str">
        <f t="shared" si="110"/>
        <v>Tower HamletsLife expectancy at birth2020 - 22FemaleAll ages</v>
      </c>
      <c r="D2309">
        <v>90366</v>
      </c>
      <c r="E2309" t="s">
        <v>250</v>
      </c>
      <c r="F2309" t="s">
        <v>30</v>
      </c>
      <c r="G2309" t="s">
        <v>31</v>
      </c>
      <c r="H2309" t="s">
        <v>104</v>
      </c>
      <c r="I2309" t="s">
        <v>105</v>
      </c>
      <c r="J2309" t="s">
        <v>34</v>
      </c>
      <c r="K2309" t="s">
        <v>189</v>
      </c>
      <c r="L2309" t="s">
        <v>190</v>
      </c>
      <c r="O2309" t="s">
        <v>239</v>
      </c>
      <c r="P2309">
        <v>81.150000000000006</v>
      </c>
      <c r="Q2309">
        <v>80.64</v>
      </c>
      <c r="R2309">
        <v>81.650000000000006</v>
      </c>
      <c r="Y2309" t="s">
        <v>49</v>
      </c>
      <c r="Z2309" t="s">
        <v>39</v>
      </c>
      <c r="AA2309">
        <v>20200000</v>
      </c>
      <c r="AD2309" t="s">
        <v>220</v>
      </c>
    </row>
    <row r="2310" spans="1:30">
      <c r="A2310">
        <f t="shared" si="108"/>
        <v>20200000</v>
      </c>
      <c r="B2310" t="str">
        <f t="shared" si="109"/>
        <v>Barking and Dagenham90366FemaleAll ages</v>
      </c>
      <c r="C2310" t="str">
        <f t="shared" si="110"/>
        <v>Barking and DagenhamLife expectancy at birth2020 - 22FemaleAll ages</v>
      </c>
      <c r="D2310">
        <v>90366</v>
      </c>
      <c r="E2310" t="s">
        <v>250</v>
      </c>
      <c r="F2310" t="s">
        <v>30</v>
      </c>
      <c r="G2310" t="s">
        <v>31</v>
      </c>
      <c r="H2310" t="s">
        <v>106</v>
      </c>
      <c r="I2310" t="s">
        <v>107</v>
      </c>
      <c r="J2310" t="s">
        <v>34</v>
      </c>
      <c r="K2310" t="s">
        <v>189</v>
      </c>
      <c r="L2310" t="s">
        <v>190</v>
      </c>
      <c r="O2310" t="s">
        <v>239</v>
      </c>
      <c r="P2310">
        <v>80.44</v>
      </c>
      <c r="Q2310">
        <v>79.95</v>
      </c>
      <c r="R2310">
        <v>80.930000000000007</v>
      </c>
      <c r="Y2310" t="s">
        <v>49</v>
      </c>
      <c r="Z2310" t="s">
        <v>39</v>
      </c>
      <c r="AA2310">
        <v>20200000</v>
      </c>
      <c r="AD2310" t="s">
        <v>220</v>
      </c>
    </row>
    <row r="2311" spans="1:30">
      <c r="A2311">
        <f t="shared" si="108"/>
        <v>20010000</v>
      </c>
      <c r="B2311" t="str">
        <f t="shared" si="109"/>
        <v>Richmond91102Male65</v>
      </c>
      <c r="C2311" t="str">
        <f t="shared" si="110"/>
        <v>RichmondLife expectancy at 652001 - 03Male65</v>
      </c>
      <c r="D2311">
        <v>91102</v>
      </c>
      <c r="E2311" t="s">
        <v>251</v>
      </c>
      <c r="F2311" t="s">
        <v>30</v>
      </c>
      <c r="G2311" t="s">
        <v>31</v>
      </c>
      <c r="H2311" t="s">
        <v>32</v>
      </c>
      <c r="I2311" t="s">
        <v>33</v>
      </c>
      <c r="J2311" t="s">
        <v>34</v>
      </c>
      <c r="K2311" t="s">
        <v>249</v>
      </c>
      <c r="L2311">
        <v>65</v>
      </c>
      <c r="O2311" t="s">
        <v>219</v>
      </c>
      <c r="P2311">
        <v>17.25</v>
      </c>
      <c r="Q2311">
        <v>16.83708</v>
      </c>
      <c r="R2311">
        <v>17.667369999999998</v>
      </c>
      <c r="Y2311" t="s">
        <v>38</v>
      </c>
      <c r="Z2311" t="s">
        <v>39</v>
      </c>
      <c r="AA2311">
        <v>20010000</v>
      </c>
      <c r="AD2311" t="s">
        <v>220</v>
      </c>
    </row>
    <row r="2312" spans="1:30">
      <c r="A2312">
        <f t="shared" si="108"/>
        <v>20020000</v>
      </c>
      <c r="B2312" t="str">
        <f t="shared" si="109"/>
        <v>Richmond91102Male65</v>
      </c>
      <c r="C2312" t="str">
        <f t="shared" si="110"/>
        <v>RichmondLife expectancy at 652002 - 04Male65</v>
      </c>
      <c r="D2312">
        <v>91102</v>
      </c>
      <c r="E2312" t="s">
        <v>251</v>
      </c>
      <c r="F2312" t="s">
        <v>30</v>
      </c>
      <c r="G2312" t="s">
        <v>31</v>
      </c>
      <c r="H2312" t="s">
        <v>32</v>
      </c>
      <c r="I2312" t="s">
        <v>33</v>
      </c>
      <c r="J2312" t="s">
        <v>34</v>
      </c>
      <c r="K2312" t="s">
        <v>249</v>
      </c>
      <c r="L2312">
        <v>65</v>
      </c>
      <c r="O2312" t="s">
        <v>221</v>
      </c>
      <c r="P2312">
        <v>17.41</v>
      </c>
      <c r="Q2312">
        <v>16.987449999999999</v>
      </c>
      <c r="R2312">
        <v>17.824719999999999</v>
      </c>
      <c r="Y2312" t="s">
        <v>38</v>
      </c>
      <c r="Z2312" t="s">
        <v>39</v>
      </c>
      <c r="AA2312">
        <v>20020000</v>
      </c>
      <c r="AD2312" t="s">
        <v>220</v>
      </c>
    </row>
    <row r="2313" spans="1:30">
      <c r="A2313">
        <f t="shared" si="108"/>
        <v>20030000</v>
      </c>
      <c r="B2313" t="str">
        <f t="shared" si="109"/>
        <v>Richmond91102Male65</v>
      </c>
      <c r="C2313" t="str">
        <f t="shared" si="110"/>
        <v>RichmondLife expectancy at 652003 - 05Male65</v>
      </c>
      <c r="D2313">
        <v>91102</v>
      </c>
      <c r="E2313" t="s">
        <v>251</v>
      </c>
      <c r="F2313" t="s">
        <v>30</v>
      </c>
      <c r="G2313" t="s">
        <v>31</v>
      </c>
      <c r="H2313" t="s">
        <v>32</v>
      </c>
      <c r="I2313" t="s">
        <v>33</v>
      </c>
      <c r="J2313" t="s">
        <v>34</v>
      </c>
      <c r="K2313" t="s">
        <v>249</v>
      </c>
      <c r="L2313">
        <v>65</v>
      </c>
      <c r="O2313" t="s">
        <v>222</v>
      </c>
      <c r="P2313">
        <v>17.739999999999998</v>
      </c>
      <c r="Q2313">
        <v>17.313659999999999</v>
      </c>
      <c r="R2313">
        <v>18.167110000000001</v>
      </c>
      <c r="Y2313" t="s">
        <v>38</v>
      </c>
      <c r="Z2313" t="s">
        <v>39</v>
      </c>
      <c r="AA2313">
        <v>20030000</v>
      </c>
      <c r="AD2313" t="s">
        <v>220</v>
      </c>
    </row>
    <row r="2314" spans="1:30">
      <c r="A2314">
        <f t="shared" si="108"/>
        <v>20040000</v>
      </c>
      <c r="B2314" t="str">
        <f t="shared" si="109"/>
        <v>Richmond91102Male65</v>
      </c>
      <c r="C2314" t="str">
        <f t="shared" si="110"/>
        <v>RichmondLife expectancy at 652004 - 06Male65</v>
      </c>
      <c r="D2314">
        <v>91102</v>
      </c>
      <c r="E2314" t="s">
        <v>251</v>
      </c>
      <c r="F2314" t="s">
        <v>30</v>
      </c>
      <c r="G2314" t="s">
        <v>31</v>
      </c>
      <c r="H2314" t="s">
        <v>32</v>
      </c>
      <c r="I2314" t="s">
        <v>33</v>
      </c>
      <c r="J2314" t="s">
        <v>34</v>
      </c>
      <c r="K2314" t="s">
        <v>249</v>
      </c>
      <c r="L2314">
        <v>65</v>
      </c>
      <c r="O2314" t="s">
        <v>223</v>
      </c>
      <c r="P2314">
        <v>17.95</v>
      </c>
      <c r="Q2314">
        <v>17.51773</v>
      </c>
      <c r="R2314">
        <v>18.375050000000002</v>
      </c>
      <c r="Y2314" t="s">
        <v>38</v>
      </c>
      <c r="Z2314" t="s">
        <v>39</v>
      </c>
      <c r="AA2314">
        <v>20040000</v>
      </c>
      <c r="AD2314" t="s">
        <v>220</v>
      </c>
    </row>
    <row r="2315" spans="1:30">
      <c r="A2315">
        <f t="shared" si="108"/>
        <v>20050000</v>
      </c>
      <c r="B2315" t="str">
        <f t="shared" si="109"/>
        <v>Richmond91102Male65</v>
      </c>
      <c r="C2315" t="str">
        <f t="shared" si="110"/>
        <v>RichmondLife expectancy at 652005 - 07Male65</v>
      </c>
      <c r="D2315">
        <v>91102</v>
      </c>
      <c r="E2315" t="s">
        <v>251</v>
      </c>
      <c r="F2315" t="s">
        <v>30</v>
      </c>
      <c r="G2315" t="s">
        <v>31</v>
      </c>
      <c r="H2315" t="s">
        <v>32</v>
      </c>
      <c r="I2315" t="s">
        <v>33</v>
      </c>
      <c r="J2315" t="s">
        <v>34</v>
      </c>
      <c r="K2315" t="s">
        <v>249</v>
      </c>
      <c r="L2315">
        <v>65</v>
      </c>
      <c r="O2315" t="s">
        <v>224</v>
      </c>
      <c r="P2315">
        <v>18.350000000000001</v>
      </c>
      <c r="Q2315">
        <v>17.898</v>
      </c>
      <c r="R2315">
        <v>18.79523</v>
      </c>
      <c r="Y2315" t="s">
        <v>38</v>
      </c>
      <c r="Z2315" t="s">
        <v>39</v>
      </c>
      <c r="AA2315">
        <v>20050000</v>
      </c>
      <c r="AD2315" t="s">
        <v>220</v>
      </c>
    </row>
    <row r="2316" spans="1:30">
      <c r="A2316">
        <f t="shared" si="108"/>
        <v>20060000</v>
      </c>
      <c r="B2316" t="str">
        <f t="shared" si="109"/>
        <v>Richmond91102Male65</v>
      </c>
      <c r="C2316" t="str">
        <f t="shared" si="110"/>
        <v>RichmondLife expectancy at 652006 - 08Male65</v>
      </c>
      <c r="D2316">
        <v>91102</v>
      </c>
      <c r="E2316" t="s">
        <v>251</v>
      </c>
      <c r="F2316" t="s">
        <v>30</v>
      </c>
      <c r="G2316" t="s">
        <v>31</v>
      </c>
      <c r="H2316" t="s">
        <v>32</v>
      </c>
      <c r="I2316" t="s">
        <v>33</v>
      </c>
      <c r="J2316" t="s">
        <v>34</v>
      </c>
      <c r="K2316" t="s">
        <v>249</v>
      </c>
      <c r="L2316">
        <v>65</v>
      </c>
      <c r="O2316" t="s">
        <v>225</v>
      </c>
      <c r="P2316">
        <v>18.54</v>
      </c>
      <c r="Q2316">
        <v>18.097719999999999</v>
      </c>
      <c r="R2316">
        <v>18.978670000000001</v>
      </c>
      <c r="Y2316" t="s">
        <v>38</v>
      </c>
      <c r="Z2316" t="s">
        <v>39</v>
      </c>
      <c r="AA2316">
        <v>20060000</v>
      </c>
      <c r="AD2316" t="s">
        <v>220</v>
      </c>
    </row>
    <row r="2317" spans="1:30">
      <c r="A2317">
        <f t="shared" si="108"/>
        <v>20070000</v>
      </c>
      <c r="B2317" t="str">
        <f t="shared" si="109"/>
        <v>Richmond91102Male65</v>
      </c>
      <c r="C2317" t="str">
        <f t="shared" si="110"/>
        <v>RichmondLife expectancy at 652007 - 09Male65</v>
      </c>
      <c r="D2317">
        <v>91102</v>
      </c>
      <c r="E2317" t="s">
        <v>251</v>
      </c>
      <c r="F2317" t="s">
        <v>30</v>
      </c>
      <c r="G2317" t="s">
        <v>31</v>
      </c>
      <c r="H2317" t="s">
        <v>32</v>
      </c>
      <c r="I2317" t="s">
        <v>33</v>
      </c>
      <c r="J2317" t="s">
        <v>34</v>
      </c>
      <c r="K2317" t="s">
        <v>249</v>
      </c>
      <c r="L2317">
        <v>65</v>
      </c>
      <c r="O2317" t="s">
        <v>226</v>
      </c>
      <c r="P2317">
        <v>19.190000000000001</v>
      </c>
      <c r="Q2317">
        <v>18.73068</v>
      </c>
      <c r="R2317">
        <v>19.648589999999999</v>
      </c>
      <c r="Y2317" t="s">
        <v>38</v>
      </c>
      <c r="Z2317" t="s">
        <v>39</v>
      </c>
      <c r="AA2317">
        <v>20070000</v>
      </c>
      <c r="AD2317" t="s">
        <v>220</v>
      </c>
    </row>
    <row r="2318" spans="1:30">
      <c r="A2318">
        <f t="shared" si="108"/>
        <v>20080000</v>
      </c>
      <c r="B2318" t="str">
        <f t="shared" si="109"/>
        <v>Richmond91102Male65</v>
      </c>
      <c r="C2318" t="str">
        <f t="shared" si="110"/>
        <v>RichmondLife expectancy at 652008 - 10Male65</v>
      </c>
      <c r="D2318">
        <v>91102</v>
      </c>
      <c r="E2318" t="s">
        <v>251</v>
      </c>
      <c r="F2318" t="s">
        <v>30</v>
      </c>
      <c r="G2318" t="s">
        <v>31</v>
      </c>
      <c r="H2318" t="s">
        <v>32</v>
      </c>
      <c r="I2318" t="s">
        <v>33</v>
      </c>
      <c r="J2318" t="s">
        <v>34</v>
      </c>
      <c r="K2318" t="s">
        <v>249</v>
      </c>
      <c r="L2318">
        <v>65</v>
      </c>
      <c r="O2318" t="s">
        <v>227</v>
      </c>
      <c r="P2318">
        <v>19.399999999999999</v>
      </c>
      <c r="Q2318">
        <v>18.95092</v>
      </c>
      <c r="R2318">
        <v>19.848800000000001</v>
      </c>
      <c r="Y2318" t="s">
        <v>38</v>
      </c>
      <c r="Z2318" t="s">
        <v>39</v>
      </c>
      <c r="AA2318">
        <v>20080000</v>
      </c>
      <c r="AD2318" t="s">
        <v>220</v>
      </c>
    </row>
    <row r="2319" spans="1:30">
      <c r="A2319">
        <f t="shared" si="108"/>
        <v>20090000</v>
      </c>
      <c r="B2319" t="str">
        <f t="shared" si="109"/>
        <v>Richmond91102Male65</v>
      </c>
      <c r="C2319" t="str">
        <f t="shared" si="110"/>
        <v>RichmondLife expectancy at 652009 - 11Male65</v>
      </c>
      <c r="D2319">
        <v>91102</v>
      </c>
      <c r="E2319" t="s">
        <v>251</v>
      </c>
      <c r="F2319" t="s">
        <v>30</v>
      </c>
      <c r="G2319" t="s">
        <v>31</v>
      </c>
      <c r="H2319" t="s">
        <v>32</v>
      </c>
      <c r="I2319" t="s">
        <v>33</v>
      </c>
      <c r="J2319" t="s">
        <v>34</v>
      </c>
      <c r="K2319" t="s">
        <v>249</v>
      </c>
      <c r="L2319">
        <v>65</v>
      </c>
      <c r="O2319" t="s">
        <v>228</v>
      </c>
      <c r="P2319">
        <v>19.63</v>
      </c>
      <c r="Q2319">
        <v>19.173829999999999</v>
      </c>
      <c r="R2319">
        <v>20.076419999999999</v>
      </c>
      <c r="Y2319" t="s">
        <v>38</v>
      </c>
      <c r="Z2319" t="s">
        <v>39</v>
      </c>
      <c r="AA2319">
        <v>20090000</v>
      </c>
      <c r="AD2319" t="s">
        <v>220</v>
      </c>
    </row>
    <row r="2320" spans="1:30">
      <c r="A2320">
        <f t="shared" si="108"/>
        <v>20100000</v>
      </c>
      <c r="B2320" t="str">
        <f t="shared" si="109"/>
        <v>Richmond91102Male65</v>
      </c>
      <c r="C2320" t="str">
        <f t="shared" si="110"/>
        <v>RichmondLife expectancy at 652010 - 12Male65</v>
      </c>
      <c r="D2320">
        <v>91102</v>
      </c>
      <c r="E2320" t="s">
        <v>251</v>
      </c>
      <c r="F2320" t="s">
        <v>30</v>
      </c>
      <c r="G2320" t="s">
        <v>31</v>
      </c>
      <c r="H2320" t="s">
        <v>32</v>
      </c>
      <c r="I2320" t="s">
        <v>33</v>
      </c>
      <c r="J2320" t="s">
        <v>34</v>
      </c>
      <c r="K2320" t="s">
        <v>249</v>
      </c>
      <c r="L2320">
        <v>65</v>
      </c>
      <c r="O2320" t="s">
        <v>229</v>
      </c>
      <c r="P2320">
        <v>19.489999999999998</v>
      </c>
      <c r="Q2320">
        <v>19.04</v>
      </c>
      <c r="R2320">
        <v>19.93</v>
      </c>
      <c r="Y2320" t="s">
        <v>38</v>
      </c>
      <c r="Z2320" t="s">
        <v>39</v>
      </c>
      <c r="AA2320">
        <v>20100000</v>
      </c>
      <c r="AD2320" t="s">
        <v>220</v>
      </c>
    </row>
    <row r="2321" spans="1:30">
      <c r="A2321">
        <f t="shared" si="108"/>
        <v>20110000</v>
      </c>
      <c r="B2321" t="str">
        <f t="shared" si="109"/>
        <v>Richmond91102Male65</v>
      </c>
      <c r="C2321" t="str">
        <f t="shared" si="110"/>
        <v>RichmondLife expectancy at 652011 - 13Male65</v>
      </c>
      <c r="D2321">
        <v>91102</v>
      </c>
      <c r="E2321" t="s">
        <v>251</v>
      </c>
      <c r="F2321" t="s">
        <v>30</v>
      </c>
      <c r="G2321" t="s">
        <v>31</v>
      </c>
      <c r="H2321" t="s">
        <v>32</v>
      </c>
      <c r="I2321" t="s">
        <v>33</v>
      </c>
      <c r="J2321" t="s">
        <v>34</v>
      </c>
      <c r="K2321" t="s">
        <v>249</v>
      </c>
      <c r="L2321">
        <v>65</v>
      </c>
      <c r="O2321" t="s">
        <v>230</v>
      </c>
      <c r="P2321">
        <v>19.75</v>
      </c>
      <c r="Q2321">
        <v>19.309999999999999</v>
      </c>
      <c r="R2321">
        <v>20.18</v>
      </c>
      <c r="Y2321" t="s">
        <v>38</v>
      </c>
      <c r="Z2321" t="s">
        <v>39</v>
      </c>
      <c r="AA2321">
        <v>20110000</v>
      </c>
      <c r="AD2321" t="s">
        <v>220</v>
      </c>
    </row>
    <row r="2322" spans="1:30">
      <c r="A2322">
        <f t="shared" si="108"/>
        <v>20120000</v>
      </c>
      <c r="B2322" t="str">
        <f t="shared" si="109"/>
        <v>Richmond91102Male65</v>
      </c>
      <c r="C2322" t="str">
        <f t="shared" si="110"/>
        <v>RichmondLife expectancy at 652012 - 14Male65</v>
      </c>
      <c r="D2322">
        <v>91102</v>
      </c>
      <c r="E2322" t="s">
        <v>251</v>
      </c>
      <c r="F2322" t="s">
        <v>30</v>
      </c>
      <c r="G2322" t="s">
        <v>31</v>
      </c>
      <c r="H2322" t="s">
        <v>32</v>
      </c>
      <c r="I2322" t="s">
        <v>33</v>
      </c>
      <c r="J2322" t="s">
        <v>34</v>
      </c>
      <c r="K2322" t="s">
        <v>249</v>
      </c>
      <c r="L2322">
        <v>65</v>
      </c>
      <c r="O2322" t="s">
        <v>231</v>
      </c>
      <c r="P2322">
        <v>20.170000000000002</v>
      </c>
      <c r="Q2322">
        <v>19.72</v>
      </c>
      <c r="R2322">
        <v>20.63</v>
      </c>
      <c r="Y2322" t="s">
        <v>38</v>
      </c>
      <c r="Z2322" t="s">
        <v>39</v>
      </c>
      <c r="AA2322">
        <v>20120000</v>
      </c>
      <c r="AD2322" t="s">
        <v>220</v>
      </c>
    </row>
    <row r="2323" spans="1:30">
      <c r="A2323">
        <f t="shared" si="108"/>
        <v>20130000</v>
      </c>
      <c r="B2323" t="str">
        <f t="shared" si="109"/>
        <v>Richmond91102Male65</v>
      </c>
      <c r="C2323" t="str">
        <f t="shared" si="110"/>
        <v>RichmondLife expectancy at 652013 - 15Male65</v>
      </c>
      <c r="D2323">
        <v>91102</v>
      </c>
      <c r="E2323" t="s">
        <v>251</v>
      </c>
      <c r="F2323" t="s">
        <v>30</v>
      </c>
      <c r="G2323" t="s">
        <v>31</v>
      </c>
      <c r="H2323" t="s">
        <v>32</v>
      </c>
      <c r="I2323" t="s">
        <v>33</v>
      </c>
      <c r="J2323" t="s">
        <v>34</v>
      </c>
      <c r="K2323" t="s">
        <v>249</v>
      </c>
      <c r="L2323">
        <v>65</v>
      </c>
      <c r="O2323" t="s">
        <v>232</v>
      </c>
      <c r="P2323">
        <v>20.13</v>
      </c>
      <c r="Q2323">
        <v>19.7</v>
      </c>
      <c r="R2323">
        <v>20.56</v>
      </c>
      <c r="Y2323" t="s">
        <v>38</v>
      </c>
      <c r="Z2323" t="s">
        <v>39</v>
      </c>
      <c r="AA2323">
        <v>20130000</v>
      </c>
      <c r="AD2323" t="s">
        <v>220</v>
      </c>
    </row>
    <row r="2324" spans="1:30">
      <c r="A2324">
        <f t="shared" si="108"/>
        <v>20140000</v>
      </c>
      <c r="B2324" t="str">
        <f t="shared" si="109"/>
        <v>Richmond91102Male65</v>
      </c>
      <c r="C2324" t="str">
        <f t="shared" si="110"/>
        <v>RichmondLife expectancy at 652014 - 16Male65</v>
      </c>
      <c r="D2324">
        <v>91102</v>
      </c>
      <c r="E2324" t="s">
        <v>251</v>
      </c>
      <c r="F2324" t="s">
        <v>30</v>
      </c>
      <c r="G2324" t="s">
        <v>31</v>
      </c>
      <c r="H2324" t="s">
        <v>32</v>
      </c>
      <c r="I2324" t="s">
        <v>33</v>
      </c>
      <c r="J2324" t="s">
        <v>34</v>
      </c>
      <c r="K2324" t="s">
        <v>249</v>
      </c>
      <c r="L2324">
        <v>65</v>
      </c>
      <c r="O2324" t="s">
        <v>233</v>
      </c>
      <c r="P2324">
        <v>20.23</v>
      </c>
      <c r="Q2324">
        <v>19.8</v>
      </c>
      <c r="R2324">
        <v>20.66</v>
      </c>
      <c r="Y2324" t="s">
        <v>38</v>
      </c>
      <c r="Z2324" t="s">
        <v>39</v>
      </c>
      <c r="AA2324">
        <v>20140000</v>
      </c>
      <c r="AD2324" t="s">
        <v>220</v>
      </c>
    </row>
    <row r="2325" spans="1:30">
      <c r="A2325">
        <f t="shared" si="108"/>
        <v>20150000</v>
      </c>
      <c r="B2325" t="str">
        <f t="shared" si="109"/>
        <v>Richmond91102Male65</v>
      </c>
      <c r="C2325" t="str">
        <f t="shared" si="110"/>
        <v>RichmondLife expectancy at 652015 - 17Male65</v>
      </c>
      <c r="D2325">
        <v>91102</v>
      </c>
      <c r="E2325" t="s">
        <v>251</v>
      </c>
      <c r="F2325" t="s">
        <v>30</v>
      </c>
      <c r="G2325" t="s">
        <v>31</v>
      </c>
      <c r="H2325" t="s">
        <v>32</v>
      </c>
      <c r="I2325" t="s">
        <v>33</v>
      </c>
      <c r="J2325" t="s">
        <v>34</v>
      </c>
      <c r="K2325" t="s">
        <v>249</v>
      </c>
      <c r="L2325">
        <v>65</v>
      </c>
      <c r="O2325" t="s">
        <v>234</v>
      </c>
      <c r="P2325">
        <v>20.07</v>
      </c>
      <c r="Q2325">
        <v>19.66</v>
      </c>
      <c r="R2325">
        <v>20.48</v>
      </c>
      <c r="Y2325" t="s">
        <v>38</v>
      </c>
      <c r="Z2325" t="s">
        <v>39</v>
      </c>
      <c r="AA2325">
        <v>20150000</v>
      </c>
      <c r="AD2325" t="s">
        <v>220</v>
      </c>
    </row>
    <row r="2326" spans="1:30">
      <c r="A2326">
        <f t="shared" si="108"/>
        <v>20160000</v>
      </c>
      <c r="B2326" t="str">
        <f t="shared" si="109"/>
        <v>Richmond91102Male65</v>
      </c>
      <c r="C2326" t="str">
        <f t="shared" si="110"/>
        <v>RichmondLife expectancy at 652016 - 18Male65</v>
      </c>
      <c r="D2326">
        <v>91102</v>
      </c>
      <c r="E2326" t="s">
        <v>251</v>
      </c>
      <c r="F2326" t="s">
        <v>30</v>
      </c>
      <c r="G2326" t="s">
        <v>31</v>
      </c>
      <c r="H2326" t="s">
        <v>32</v>
      </c>
      <c r="I2326" t="s">
        <v>33</v>
      </c>
      <c r="J2326" t="s">
        <v>34</v>
      </c>
      <c r="K2326" t="s">
        <v>249</v>
      </c>
      <c r="L2326">
        <v>65</v>
      </c>
      <c r="O2326" t="s">
        <v>235</v>
      </c>
      <c r="P2326">
        <v>20.29</v>
      </c>
      <c r="Q2326">
        <v>19.87</v>
      </c>
      <c r="R2326">
        <v>20.7</v>
      </c>
      <c r="Y2326" t="s">
        <v>38</v>
      </c>
      <c r="Z2326" t="s">
        <v>39</v>
      </c>
      <c r="AA2326">
        <v>20160000</v>
      </c>
      <c r="AD2326" t="s">
        <v>220</v>
      </c>
    </row>
    <row r="2327" spans="1:30">
      <c r="A2327">
        <f t="shared" si="108"/>
        <v>20170000</v>
      </c>
      <c r="B2327" t="str">
        <f t="shared" si="109"/>
        <v>Richmond91102Male65</v>
      </c>
      <c r="C2327" t="str">
        <f t="shared" si="110"/>
        <v>RichmondLife expectancy at 652017 - 19Male65</v>
      </c>
      <c r="D2327">
        <v>91102</v>
      </c>
      <c r="E2327" t="s">
        <v>251</v>
      </c>
      <c r="F2327" t="s">
        <v>30</v>
      </c>
      <c r="G2327" t="s">
        <v>31</v>
      </c>
      <c r="H2327" t="s">
        <v>32</v>
      </c>
      <c r="I2327" t="s">
        <v>33</v>
      </c>
      <c r="J2327" t="s">
        <v>34</v>
      </c>
      <c r="K2327" t="s">
        <v>249</v>
      </c>
      <c r="L2327">
        <v>65</v>
      </c>
      <c r="O2327" t="s">
        <v>236</v>
      </c>
      <c r="P2327">
        <v>20.36</v>
      </c>
      <c r="Q2327">
        <v>19.940000000000001</v>
      </c>
      <c r="R2327">
        <v>20.78</v>
      </c>
      <c r="Y2327" t="s">
        <v>38</v>
      </c>
      <c r="Z2327" t="s">
        <v>39</v>
      </c>
      <c r="AA2327">
        <v>20170000</v>
      </c>
      <c r="AD2327" t="s">
        <v>220</v>
      </c>
    </row>
    <row r="2328" spans="1:30">
      <c r="A2328">
        <f t="shared" si="108"/>
        <v>20180000</v>
      </c>
      <c r="B2328" t="str">
        <f t="shared" si="109"/>
        <v>Richmond91102Male65</v>
      </c>
      <c r="C2328" t="str">
        <f t="shared" si="110"/>
        <v>RichmondLife expectancy at 652018 - 20Male65</v>
      </c>
      <c r="D2328">
        <v>91102</v>
      </c>
      <c r="E2328" t="s">
        <v>251</v>
      </c>
      <c r="F2328" t="s">
        <v>30</v>
      </c>
      <c r="G2328" t="s">
        <v>31</v>
      </c>
      <c r="H2328" t="s">
        <v>32</v>
      </c>
      <c r="I2328" t="s">
        <v>33</v>
      </c>
      <c r="J2328" t="s">
        <v>34</v>
      </c>
      <c r="K2328" t="s">
        <v>249</v>
      </c>
      <c r="L2328">
        <v>65</v>
      </c>
      <c r="O2328" t="s">
        <v>237</v>
      </c>
      <c r="P2328">
        <v>20.14</v>
      </c>
      <c r="Q2328">
        <v>19.739999999999998</v>
      </c>
      <c r="R2328">
        <v>20.54</v>
      </c>
      <c r="Y2328" t="s">
        <v>38</v>
      </c>
      <c r="Z2328" t="s">
        <v>39</v>
      </c>
      <c r="AA2328">
        <v>20180000</v>
      </c>
      <c r="AD2328" t="s">
        <v>220</v>
      </c>
    </row>
    <row r="2329" spans="1:30">
      <c r="A2329">
        <f t="shared" si="108"/>
        <v>20190000</v>
      </c>
      <c r="B2329" t="str">
        <f t="shared" si="109"/>
        <v>Richmond91102Male65</v>
      </c>
      <c r="C2329" t="str">
        <f t="shared" si="110"/>
        <v>RichmondLife expectancy at 652019 - 21Male65</v>
      </c>
      <c r="D2329">
        <v>91102</v>
      </c>
      <c r="E2329" t="s">
        <v>251</v>
      </c>
      <c r="F2329" t="s">
        <v>30</v>
      </c>
      <c r="G2329" t="s">
        <v>31</v>
      </c>
      <c r="H2329" t="s">
        <v>32</v>
      </c>
      <c r="I2329" t="s">
        <v>33</v>
      </c>
      <c r="J2329" t="s">
        <v>34</v>
      </c>
      <c r="K2329" t="s">
        <v>249</v>
      </c>
      <c r="L2329">
        <v>65</v>
      </c>
      <c r="O2329" t="s">
        <v>238</v>
      </c>
      <c r="P2329">
        <v>20.23</v>
      </c>
      <c r="Q2329">
        <v>19.850000000000001</v>
      </c>
      <c r="R2329">
        <v>20.61</v>
      </c>
      <c r="Y2329" t="s">
        <v>38</v>
      </c>
      <c r="Z2329" t="s">
        <v>39</v>
      </c>
      <c r="AA2329">
        <v>20190000</v>
      </c>
      <c r="AD2329" t="s">
        <v>220</v>
      </c>
    </row>
    <row r="2330" spans="1:30">
      <c r="A2330">
        <f t="shared" si="108"/>
        <v>20010000</v>
      </c>
      <c r="B2330" t="str">
        <f t="shared" si="109"/>
        <v>England91102Male65</v>
      </c>
      <c r="C2330" t="str">
        <f t="shared" si="110"/>
        <v>EnglandLife expectancy at 652001 - 03Male65</v>
      </c>
      <c r="D2330">
        <v>91102</v>
      </c>
      <c r="E2330" t="s">
        <v>251</v>
      </c>
      <c r="F2330" t="s">
        <v>30</v>
      </c>
      <c r="G2330" t="s">
        <v>31</v>
      </c>
      <c r="H2330" t="s">
        <v>30</v>
      </c>
      <c r="I2330" t="s">
        <v>31</v>
      </c>
      <c r="J2330" t="s">
        <v>31</v>
      </c>
      <c r="K2330" t="s">
        <v>249</v>
      </c>
      <c r="L2330">
        <v>65</v>
      </c>
      <c r="O2330" t="s">
        <v>219</v>
      </c>
      <c r="P2330">
        <v>16.28</v>
      </c>
      <c r="Q2330">
        <v>16.259920000000001</v>
      </c>
      <c r="R2330">
        <v>16.300630000000002</v>
      </c>
      <c r="Y2330" t="s">
        <v>42</v>
      </c>
      <c r="Z2330" t="s">
        <v>39</v>
      </c>
      <c r="AA2330">
        <v>20010000</v>
      </c>
      <c r="AD2330" t="s">
        <v>220</v>
      </c>
    </row>
    <row r="2331" spans="1:30">
      <c r="A2331">
        <f t="shared" si="108"/>
        <v>20020000</v>
      </c>
      <c r="B2331" t="str">
        <f t="shared" si="109"/>
        <v>England91102Male65</v>
      </c>
      <c r="C2331" t="str">
        <f t="shared" si="110"/>
        <v>EnglandLife expectancy at 652002 - 04Male65</v>
      </c>
      <c r="D2331">
        <v>91102</v>
      </c>
      <c r="E2331" t="s">
        <v>251</v>
      </c>
      <c r="F2331" t="s">
        <v>30</v>
      </c>
      <c r="G2331" t="s">
        <v>31</v>
      </c>
      <c r="H2331" t="s">
        <v>30</v>
      </c>
      <c r="I2331" t="s">
        <v>31</v>
      </c>
      <c r="J2331" t="s">
        <v>31</v>
      </c>
      <c r="K2331" t="s">
        <v>249</v>
      </c>
      <c r="L2331">
        <v>65</v>
      </c>
      <c r="O2331" t="s">
        <v>221</v>
      </c>
      <c r="P2331">
        <v>16.5</v>
      </c>
      <c r="Q2331">
        <v>16.4755</v>
      </c>
      <c r="R2331">
        <v>16.51652</v>
      </c>
      <c r="Y2331" t="s">
        <v>42</v>
      </c>
      <c r="Z2331" t="s">
        <v>39</v>
      </c>
      <c r="AA2331">
        <v>20020000</v>
      </c>
      <c r="AD2331" t="s">
        <v>220</v>
      </c>
    </row>
    <row r="2332" spans="1:30">
      <c r="A2332">
        <f t="shared" si="108"/>
        <v>20030000</v>
      </c>
      <c r="B2332" t="str">
        <f t="shared" si="109"/>
        <v>England91102Male65</v>
      </c>
      <c r="C2332" t="str">
        <f t="shared" si="110"/>
        <v>EnglandLife expectancy at 652003 - 05Male65</v>
      </c>
      <c r="D2332">
        <v>91102</v>
      </c>
      <c r="E2332" t="s">
        <v>251</v>
      </c>
      <c r="F2332" t="s">
        <v>30</v>
      </c>
      <c r="G2332" t="s">
        <v>31</v>
      </c>
      <c r="H2332" t="s">
        <v>30</v>
      </c>
      <c r="I2332" t="s">
        <v>31</v>
      </c>
      <c r="J2332" t="s">
        <v>31</v>
      </c>
      <c r="K2332" t="s">
        <v>249</v>
      </c>
      <c r="L2332">
        <v>65</v>
      </c>
      <c r="O2332" t="s">
        <v>222</v>
      </c>
      <c r="P2332">
        <v>16.760000000000002</v>
      </c>
      <c r="Q2332">
        <v>16.73995</v>
      </c>
      <c r="R2332">
        <v>16.78143</v>
      </c>
      <c r="Y2332" t="s">
        <v>42</v>
      </c>
      <c r="Z2332" t="s">
        <v>39</v>
      </c>
      <c r="AA2332">
        <v>20030000</v>
      </c>
      <c r="AD2332" t="s">
        <v>220</v>
      </c>
    </row>
    <row r="2333" spans="1:30">
      <c r="A2333">
        <f t="shared" si="108"/>
        <v>20040000</v>
      </c>
      <c r="B2333" t="str">
        <f t="shared" si="109"/>
        <v>England91102Male65</v>
      </c>
      <c r="C2333" t="str">
        <f t="shared" si="110"/>
        <v>EnglandLife expectancy at 652004 - 06Male65</v>
      </c>
      <c r="D2333">
        <v>91102</v>
      </c>
      <c r="E2333" t="s">
        <v>251</v>
      </c>
      <c r="F2333" t="s">
        <v>30</v>
      </c>
      <c r="G2333" t="s">
        <v>31</v>
      </c>
      <c r="H2333" t="s">
        <v>30</v>
      </c>
      <c r="I2333" t="s">
        <v>31</v>
      </c>
      <c r="J2333" t="s">
        <v>31</v>
      </c>
      <c r="K2333" t="s">
        <v>249</v>
      </c>
      <c r="L2333">
        <v>65</v>
      </c>
      <c r="O2333" t="s">
        <v>223</v>
      </c>
      <c r="P2333">
        <v>17.07</v>
      </c>
      <c r="Q2333">
        <v>17.05294</v>
      </c>
      <c r="R2333">
        <v>17.09517</v>
      </c>
      <c r="Y2333" t="s">
        <v>42</v>
      </c>
      <c r="Z2333" t="s">
        <v>39</v>
      </c>
      <c r="AA2333">
        <v>20040000</v>
      </c>
      <c r="AD2333" t="s">
        <v>220</v>
      </c>
    </row>
    <row r="2334" spans="1:30">
      <c r="A2334">
        <f t="shared" si="108"/>
        <v>20050000</v>
      </c>
      <c r="B2334" t="str">
        <f t="shared" si="109"/>
        <v>England91102Male65</v>
      </c>
      <c r="C2334" t="str">
        <f t="shared" si="110"/>
        <v>EnglandLife expectancy at 652005 - 07Male65</v>
      </c>
      <c r="D2334">
        <v>91102</v>
      </c>
      <c r="E2334" t="s">
        <v>251</v>
      </c>
      <c r="F2334" t="s">
        <v>30</v>
      </c>
      <c r="G2334" t="s">
        <v>31</v>
      </c>
      <c r="H2334" t="s">
        <v>30</v>
      </c>
      <c r="I2334" t="s">
        <v>31</v>
      </c>
      <c r="J2334" t="s">
        <v>31</v>
      </c>
      <c r="K2334" t="s">
        <v>249</v>
      </c>
      <c r="L2334">
        <v>65</v>
      </c>
      <c r="O2334" t="s">
        <v>224</v>
      </c>
      <c r="P2334">
        <v>17.32</v>
      </c>
      <c r="Q2334">
        <v>17.296659999999999</v>
      </c>
      <c r="R2334">
        <v>17.33915</v>
      </c>
      <c r="Y2334" t="s">
        <v>42</v>
      </c>
      <c r="Z2334" t="s">
        <v>39</v>
      </c>
      <c r="AA2334">
        <v>20050000</v>
      </c>
      <c r="AD2334" t="s">
        <v>220</v>
      </c>
    </row>
    <row r="2335" spans="1:30">
      <c r="A2335">
        <f t="shared" si="108"/>
        <v>20060000</v>
      </c>
      <c r="B2335" t="str">
        <f t="shared" si="109"/>
        <v>England91102Male65</v>
      </c>
      <c r="C2335" t="str">
        <f t="shared" si="110"/>
        <v>EnglandLife expectancy at 652006 - 08Male65</v>
      </c>
      <c r="D2335">
        <v>91102</v>
      </c>
      <c r="E2335" t="s">
        <v>251</v>
      </c>
      <c r="F2335" t="s">
        <v>30</v>
      </c>
      <c r="G2335" t="s">
        <v>31</v>
      </c>
      <c r="H2335" t="s">
        <v>30</v>
      </c>
      <c r="I2335" t="s">
        <v>31</v>
      </c>
      <c r="J2335" t="s">
        <v>31</v>
      </c>
      <c r="K2335" t="s">
        <v>249</v>
      </c>
      <c r="L2335">
        <v>65</v>
      </c>
      <c r="O2335" t="s">
        <v>225</v>
      </c>
      <c r="P2335">
        <v>17.510000000000002</v>
      </c>
      <c r="Q2335">
        <v>17.492799999999999</v>
      </c>
      <c r="R2335">
        <v>17.53529</v>
      </c>
      <c r="Y2335" t="s">
        <v>42</v>
      </c>
      <c r="Z2335" t="s">
        <v>39</v>
      </c>
      <c r="AA2335">
        <v>20060000</v>
      </c>
      <c r="AD2335" t="s">
        <v>220</v>
      </c>
    </row>
    <row r="2336" spans="1:30">
      <c r="A2336">
        <f t="shared" si="108"/>
        <v>20070000</v>
      </c>
      <c r="B2336" t="str">
        <f t="shared" si="109"/>
        <v>England91102Male65</v>
      </c>
      <c r="C2336" t="str">
        <f t="shared" si="110"/>
        <v>EnglandLife expectancy at 652007 - 09Male65</v>
      </c>
      <c r="D2336">
        <v>91102</v>
      </c>
      <c r="E2336" t="s">
        <v>251</v>
      </c>
      <c r="F2336" t="s">
        <v>30</v>
      </c>
      <c r="G2336" t="s">
        <v>31</v>
      </c>
      <c r="H2336" t="s">
        <v>30</v>
      </c>
      <c r="I2336" t="s">
        <v>31</v>
      </c>
      <c r="J2336" t="s">
        <v>31</v>
      </c>
      <c r="K2336" t="s">
        <v>249</v>
      </c>
      <c r="L2336">
        <v>65</v>
      </c>
      <c r="O2336" t="s">
        <v>226</v>
      </c>
      <c r="P2336">
        <v>17.739999999999998</v>
      </c>
      <c r="Q2336">
        <v>17.716270000000002</v>
      </c>
      <c r="R2336">
        <v>17.758870000000002</v>
      </c>
      <c r="Y2336" t="s">
        <v>42</v>
      </c>
      <c r="Z2336" t="s">
        <v>39</v>
      </c>
      <c r="AA2336">
        <v>20070000</v>
      </c>
      <c r="AD2336" t="s">
        <v>220</v>
      </c>
    </row>
    <row r="2337" spans="1:30">
      <c r="A2337">
        <f t="shared" si="108"/>
        <v>20080000</v>
      </c>
      <c r="B2337" t="str">
        <f t="shared" si="109"/>
        <v>England91102Male65</v>
      </c>
      <c r="C2337" t="str">
        <f t="shared" si="110"/>
        <v>EnglandLife expectancy at 652008 - 10Male65</v>
      </c>
      <c r="D2337">
        <v>91102</v>
      </c>
      <c r="E2337" t="s">
        <v>251</v>
      </c>
      <c r="F2337" t="s">
        <v>30</v>
      </c>
      <c r="G2337" t="s">
        <v>31</v>
      </c>
      <c r="H2337" t="s">
        <v>30</v>
      </c>
      <c r="I2337" t="s">
        <v>31</v>
      </c>
      <c r="J2337" t="s">
        <v>31</v>
      </c>
      <c r="K2337" t="s">
        <v>249</v>
      </c>
      <c r="L2337">
        <v>65</v>
      </c>
      <c r="O2337" t="s">
        <v>227</v>
      </c>
      <c r="P2337">
        <v>17.96</v>
      </c>
      <c r="Q2337">
        <v>17.936859999999999</v>
      </c>
      <c r="R2337">
        <v>17.979600000000001</v>
      </c>
      <c r="Y2337" t="s">
        <v>42</v>
      </c>
      <c r="Z2337" t="s">
        <v>39</v>
      </c>
      <c r="AA2337">
        <v>20080000</v>
      </c>
      <c r="AD2337" t="s">
        <v>220</v>
      </c>
    </row>
    <row r="2338" spans="1:30">
      <c r="A2338">
        <f t="shared" si="108"/>
        <v>20090000</v>
      </c>
      <c r="B2338" t="str">
        <f t="shared" si="109"/>
        <v>England91102Male65</v>
      </c>
      <c r="C2338" t="str">
        <f t="shared" si="110"/>
        <v>EnglandLife expectancy at 652009 - 11Male65</v>
      </c>
      <c r="D2338">
        <v>91102</v>
      </c>
      <c r="E2338" t="s">
        <v>251</v>
      </c>
      <c r="F2338" t="s">
        <v>30</v>
      </c>
      <c r="G2338" t="s">
        <v>31</v>
      </c>
      <c r="H2338" t="s">
        <v>30</v>
      </c>
      <c r="I2338" t="s">
        <v>31</v>
      </c>
      <c r="J2338" t="s">
        <v>31</v>
      </c>
      <c r="K2338" t="s">
        <v>249</v>
      </c>
      <c r="L2338">
        <v>65</v>
      </c>
      <c r="O2338" t="s">
        <v>228</v>
      </c>
      <c r="P2338">
        <v>18.25</v>
      </c>
      <c r="Q2338">
        <v>18.227039999999999</v>
      </c>
      <c r="R2338">
        <v>18.27026</v>
      </c>
      <c r="Y2338" t="s">
        <v>42</v>
      </c>
      <c r="Z2338" t="s">
        <v>39</v>
      </c>
      <c r="AA2338">
        <v>20090000</v>
      </c>
      <c r="AD2338" t="s">
        <v>220</v>
      </c>
    </row>
    <row r="2339" spans="1:30">
      <c r="A2339">
        <f t="shared" si="108"/>
        <v>20100000</v>
      </c>
      <c r="B2339" t="str">
        <f t="shared" si="109"/>
        <v>England91102Male65</v>
      </c>
      <c r="C2339" t="str">
        <f t="shared" si="110"/>
        <v>EnglandLife expectancy at 652010 - 12Male65</v>
      </c>
      <c r="D2339">
        <v>91102</v>
      </c>
      <c r="E2339" t="s">
        <v>251</v>
      </c>
      <c r="F2339" t="s">
        <v>30</v>
      </c>
      <c r="G2339" t="s">
        <v>31</v>
      </c>
      <c r="H2339" t="s">
        <v>30</v>
      </c>
      <c r="I2339" t="s">
        <v>31</v>
      </c>
      <c r="J2339" t="s">
        <v>31</v>
      </c>
      <c r="K2339" t="s">
        <v>249</v>
      </c>
      <c r="L2339">
        <v>65</v>
      </c>
      <c r="O2339" t="s">
        <v>229</v>
      </c>
      <c r="P2339">
        <v>18.41</v>
      </c>
      <c r="Q2339">
        <v>18.39</v>
      </c>
      <c r="R2339">
        <v>18.43</v>
      </c>
      <c r="Y2339" t="s">
        <v>42</v>
      </c>
      <c r="Z2339" t="s">
        <v>39</v>
      </c>
      <c r="AA2339">
        <v>20100000</v>
      </c>
      <c r="AD2339" t="s">
        <v>220</v>
      </c>
    </row>
    <row r="2340" spans="1:30">
      <c r="A2340">
        <f t="shared" si="108"/>
        <v>20110000</v>
      </c>
      <c r="B2340" t="str">
        <f t="shared" si="109"/>
        <v>England91102Male65</v>
      </c>
      <c r="C2340" t="str">
        <f t="shared" si="110"/>
        <v>EnglandLife expectancy at 652011 - 13Male65</v>
      </c>
      <c r="D2340">
        <v>91102</v>
      </c>
      <c r="E2340" t="s">
        <v>251</v>
      </c>
      <c r="F2340" t="s">
        <v>30</v>
      </c>
      <c r="G2340" t="s">
        <v>31</v>
      </c>
      <c r="H2340" t="s">
        <v>30</v>
      </c>
      <c r="I2340" t="s">
        <v>31</v>
      </c>
      <c r="J2340" t="s">
        <v>31</v>
      </c>
      <c r="K2340" t="s">
        <v>249</v>
      </c>
      <c r="L2340">
        <v>65</v>
      </c>
      <c r="O2340" t="s">
        <v>230</v>
      </c>
      <c r="P2340">
        <v>18.53</v>
      </c>
      <c r="Q2340">
        <v>18.510000000000002</v>
      </c>
      <c r="R2340">
        <v>18.55</v>
      </c>
      <c r="Y2340" t="s">
        <v>42</v>
      </c>
      <c r="Z2340" t="s">
        <v>39</v>
      </c>
      <c r="AA2340">
        <v>20110000</v>
      </c>
      <c r="AD2340" t="s">
        <v>220</v>
      </c>
    </row>
    <row r="2341" spans="1:30">
      <c r="A2341">
        <f t="shared" si="108"/>
        <v>20120000</v>
      </c>
      <c r="B2341" t="str">
        <f t="shared" si="109"/>
        <v>England91102Male65</v>
      </c>
      <c r="C2341" t="str">
        <f t="shared" si="110"/>
        <v>EnglandLife expectancy at 652012 - 14Male65</v>
      </c>
      <c r="D2341">
        <v>91102</v>
      </c>
      <c r="E2341" t="s">
        <v>251</v>
      </c>
      <c r="F2341" t="s">
        <v>30</v>
      </c>
      <c r="G2341" t="s">
        <v>31</v>
      </c>
      <c r="H2341" t="s">
        <v>30</v>
      </c>
      <c r="I2341" t="s">
        <v>31</v>
      </c>
      <c r="J2341" t="s">
        <v>31</v>
      </c>
      <c r="K2341" t="s">
        <v>249</v>
      </c>
      <c r="L2341">
        <v>65</v>
      </c>
      <c r="O2341" t="s">
        <v>231</v>
      </c>
      <c r="P2341">
        <v>18.62</v>
      </c>
      <c r="Q2341">
        <v>18.600000000000001</v>
      </c>
      <c r="R2341">
        <v>18.649999999999999</v>
      </c>
      <c r="Y2341" t="s">
        <v>42</v>
      </c>
      <c r="Z2341" t="s">
        <v>39</v>
      </c>
      <c r="AA2341">
        <v>20120000</v>
      </c>
      <c r="AD2341" t="s">
        <v>220</v>
      </c>
    </row>
    <row r="2342" spans="1:30">
      <c r="A2342">
        <f t="shared" si="108"/>
        <v>20130000</v>
      </c>
      <c r="B2342" t="str">
        <f t="shared" si="109"/>
        <v>England91102Male65</v>
      </c>
      <c r="C2342" t="str">
        <f t="shared" si="110"/>
        <v>EnglandLife expectancy at 652013 - 15Male65</v>
      </c>
      <c r="D2342">
        <v>91102</v>
      </c>
      <c r="E2342" t="s">
        <v>251</v>
      </c>
      <c r="F2342" t="s">
        <v>30</v>
      </c>
      <c r="G2342" t="s">
        <v>31</v>
      </c>
      <c r="H2342" t="s">
        <v>30</v>
      </c>
      <c r="I2342" t="s">
        <v>31</v>
      </c>
      <c r="J2342" t="s">
        <v>31</v>
      </c>
      <c r="K2342" t="s">
        <v>249</v>
      </c>
      <c r="L2342">
        <v>65</v>
      </c>
      <c r="O2342" t="s">
        <v>232</v>
      </c>
      <c r="P2342">
        <v>18.64</v>
      </c>
      <c r="Q2342">
        <v>18.62</v>
      </c>
      <c r="R2342">
        <v>18.66</v>
      </c>
      <c r="Y2342" t="s">
        <v>42</v>
      </c>
      <c r="Z2342" t="s">
        <v>39</v>
      </c>
      <c r="AA2342">
        <v>20130000</v>
      </c>
      <c r="AD2342" t="s">
        <v>220</v>
      </c>
    </row>
    <row r="2343" spans="1:30">
      <c r="A2343">
        <f t="shared" si="108"/>
        <v>20140000</v>
      </c>
      <c r="B2343" t="str">
        <f t="shared" si="109"/>
        <v>England91102Male65</v>
      </c>
      <c r="C2343" t="str">
        <f t="shared" si="110"/>
        <v>EnglandLife expectancy at 652014 - 16Male65</v>
      </c>
      <c r="D2343">
        <v>91102</v>
      </c>
      <c r="E2343" t="s">
        <v>251</v>
      </c>
      <c r="F2343" t="s">
        <v>30</v>
      </c>
      <c r="G2343" t="s">
        <v>31</v>
      </c>
      <c r="H2343" t="s">
        <v>30</v>
      </c>
      <c r="I2343" t="s">
        <v>31</v>
      </c>
      <c r="J2343" t="s">
        <v>31</v>
      </c>
      <c r="K2343" t="s">
        <v>249</v>
      </c>
      <c r="L2343">
        <v>65</v>
      </c>
      <c r="O2343" t="s">
        <v>233</v>
      </c>
      <c r="P2343">
        <v>18.7</v>
      </c>
      <c r="Q2343">
        <v>18.68</v>
      </c>
      <c r="R2343">
        <v>18.72</v>
      </c>
      <c r="Y2343" t="s">
        <v>42</v>
      </c>
      <c r="Z2343" t="s">
        <v>39</v>
      </c>
      <c r="AA2343">
        <v>20140000</v>
      </c>
      <c r="AD2343" t="s">
        <v>220</v>
      </c>
    </row>
    <row r="2344" spans="1:30">
      <c r="A2344">
        <f t="shared" si="108"/>
        <v>20150000</v>
      </c>
      <c r="B2344" t="str">
        <f t="shared" si="109"/>
        <v>England91102Male65</v>
      </c>
      <c r="C2344" t="str">
        <f t="shared" si="110"/>
        <v>EnglandLife expectancy at 652015 - 17Male65</v>
      </c>
      <c r="D2344">
        <v>91102</v>
      </c>
      <c r="E2344" t="s">
        <v>251</v>
      </c>
      <c r="F2344" t="s">
        <v>30</v>
      </c>
      <c r="G2344" t="s">
        <v>31</v>
      </c>
      <c r="H2344" t="s">
        <v>30</v>
      </c>
      <c r="I2344" t="s">
        <v>31</v>
      </c>
      <c r="J2344" t="s">
        <v>31</v>
      </c>
      <c r="K2344" t="s">
        <v>249</v>
      </c>
      <c r="L2344">
        <v>65</v>
      </c>
      <c r="O2344" t="s">
        <v>234</v>
      </c>
      <c r="P2344">
        <v>18.690000000000001</v>
      </c>
      <c r="Q2344">
        <v>18.670000000000002</v>
      </c>
      <c r="R2344">
        <v>18.71</v>
      </c>
      <c r="Y2344" t="s">
        <v>42</v>
      </c>
      <c r="Z2344" t="s">
        <v>39</v>
      </c>
      <c r="AA2344">
        <v>20150000</v>
      </c>
      <c r="AD2344" t="s">
        <v>220</v>
      </c>
    </row>
    <row r="2345" spans="1:30">
      <c r="A2345">
        <f t="shared" si="108"/>
        <v>20160000</v>
      </c>
      <c r="B2345" t="str">
        <f t="shared" si="109"/>
        <v>England91102Male65</v>
      </c>
      <c r="C2345" t="str">
        <f t="shared" si="110"/>
        <v>EnglandLife expectancy at 652016 - 18Male65</v>
      </c>
      <c r="D2345">
        <v>91102</v>
      </c>
      <c r="E2345" t="s">
        <v>251</v>
      </c>
      <c r="F2345" t="s">
        <v>30</v>
      </c>
      <c r="G2345" t="s">
        <v>31</v>
      </c>
      <c r="H2345" t="s">
        <v>30</v>
      </c>
      <c r="I2345" t="s">
        <v>31</v>
      </c>
      <c r="J2345" t="s">
        <v>31</v>
      </c>
      <c r="K2345" t="s">
        <v>249</v>
      </c>
      <c r="L2345">
        <v>65</v>
      </c>
      <c r="O2345" t="s">
        <v>235</v>
      </c>
      <c r="P2345">
        <v>18.760000000000002</v>
      </c>
      <c r="Q2345">
        <v>18.739999999999998</v>
      </c>
      <c r="R2345">
        <v>18.78</v>
      </c>
      <c r="Y2345" t="s">
        <v>42</v>
      </c>
      <c r="Z2345" t="s">
        <v>39</v>
      </c>
      <c r="AA2345">
        <v>20160000</v>
      </c>
      <c r="AD2345" t="s">
        <v>220</v>
      </c>
    </row>
    <row r="2346" spans="1:30">
      <c r="A2346">
        <f t="shared" si="108"/>
        <v>20170000</v>
      </c>
      <c r="B2346" t="str">
        <f t="shared" si="109"/>
        <v>England91102Male65</v>
      </c>
      <c r="C2346" t="str">
        <f t="shared" si="110"/>
        <v>EnglandLife expectancy at 652017 - 19Male65</v>
      </c>
      <c r="D2346">
        <v>91102</v>
      </c>
      <c r="E2346" t="s">
        <v>251</v>
      </c>
      <c r="F2346" t="s">
        <v>30</v>
      </c>
      <c r="G2346" t="s">
        <v>31</v>
      </c>
      <c r="H2346" t="s">
        <v>30</v>
      </c>
      <c r="I2346" t="s">
        <v>31</v>
      </c>
      <c r="J2346" t="s">
        <v>31</v>
      </c>
      <c r="K2346" t="s">
        <v>249</v>
      </c>
      <c r="L2346">
        <v>65</v>
      </c>
      <c r="O2346" t="s">
        <v>236</v>
      </c>
      <c r="P2346">
        <v>18.87</v>
      </c>
      <c r="Q2346">
        <v>18.850000000000001</v>
      </c>
      <c r="R2346">
        <v>18.89</v>
      </c>
      <c r="Y2346" t="s">
        <v>42</v>
      </c>
      <c r="Z2346" t="s">
        <v>39</v>
      </c>
      <c r="AA2346">
        <v>20170000</v>
      </c>
      <c r="AD2346" t="s">
        <v>220</v>
      </c>
    </row>
    <row r="2347" spans="1:30">
      <c r="A2347">
        <f t="shared" si="108"/>
        <v>20180000</v>
      </c>
      <c r="B2347" t="str">
        <f t="shared" si="109"/>
        <v>England91102Male65</v>
      </c>
      <c r="C2347" t="str">
        <f t="shared" si="110"/>
        <v>EnglandLife expectancy at 652018 - 20Male65</v>
      </c>
      <c r="D2347">
        <v>91102</v>
      </c>
      <c r="E2347" t="s">
        <v>251</v>
      </c>
      <c r="F2347" t="s">
        <v>30</v>
      </c>
      <c r="G2347" t="s">
        <v>31</v>
      </c>
      <c r="H2347" t="s">
        <v>30</v>
      </c>
      <c r="I2347" t="s">
        <v>31</v>
      </c>
      <c r="J2347" t="s">
        <v>31</v>
      </c>
      <c r="K2347" t="s">
        <v>249</v>
      </c>
      <c r="L2347">
        <v>65</v>
      </c>
      <c r="O2347" t="s">
        <v>237</v>
      </c>
      <c r="P2347">
        <v>18.59</v>
      </c>
      <c r="Q2347">
        <v>18.57</v>
      </c>
      <c r="R2347">
        <v>18.61</v>
      </c>
      <c r="Y2347" t="s">
        <v>42</v>
      </c>
      <c r="Z2347" t="s">
        <v>39</v>
      </c>
      <c r="AA2347">
        <v>20180000</v>
      </c>
      <c r="AD2347" t="s">
        <v>220</v>
      </c>
    </row>
    <row r="2348" spans="1:30">
      <c r="A2348">
        <f t="shared" si="108"/>
        <v>20190000</v>
      </c>
      <c r="B2348" t="str">
        <f t="shared" si="109"/>
        <v>England91102Male65</v>
      </c>
      <c r="C2348" t="str">
        <f t="shared" si="110"/>
        <v>EnglandLife expectancy at 652019 - 21Male65</v>
      </c>
      <c r="D2348">
        <v>91102</v>
      </c>
      <c r="E2348" t="s">
        <v>251</v>
      </c>
      <c r="F2348" t="s">
        <v>30</v>
      </c>
      <c r="G2348" t="s">
        <v>31</v>
      </c>
      <c r="H2348" t="s">
        <v>30</v>
      </c>
      <c r="I2348" t="s">
        <v>31</v>
      </c>
      <c r="J2348" t="s">
        <v>31</v>
      </c>
      <c r="K2348" t="s">
        <v>249</v>
      </c>
      <c r="L2348">
        <v>65</v>
      </c>
      <c r="O2348" t="s">
        <v>238</v>
      </c>
      <c r="P2348">
        <v>18.47</v>
      </c>
      <c r="Q2348">
        <v>18.45</v>
      </c>
      <c r="R2348">
        <v>18.489999999999998</v>
      </c>
      <c r="Y2348" t="s">
        <v>42</v>
      </c>
      <c r="Z2348" t="s">
        <v>39</v>
      </c>
      <c r="AA2348">
        <v>20190000</v>
      </c>
      <c r="AD2348" t="s">
        <v>220</v>
      </c>
    </row>
    <row r="2349" spans="1:30">
      <c r="A2349">
        <f t="shared" si="108"/>
        <v>20200000</v>
      </c>
      <c r="B2349" t="str">
        <f t="shared" si="109"/>
        <v>England91102Male65</v>
      </c>
      <c r="C2349" t="str">
        <f t="shared" si="110"/>
        <v>EnglandLife expectancy at 652020 - 22Male65</v>
      </c>
      <c r="D2349">
        <v>91102</v>
      </c>
      <c r="E2349" t="s">
        <v>251</v>
      </c>
      <c r="F2349" t="s">
        <v>30</v>
      </c>
      <c r="G2349" t="s">
        <v>31</v>
      </c>
      <c r="H2349" t="s">
        <v>30</v>
      </c>
      <c r="I2349" t="s">
        <v>31</v>
      </c>
      <c r="J2349" t="s">
        <v>31</v>
      </c>
      <c r="K2349" t="s">
        <v>249</v>
      </c>
      <c r="L2349">
        <v>65</v>
      </c>
      <c r="O2349" t="s">
        <v>239</v>
      </c>
      <c r="P2349">
        <v>18.38</v>
      </c>
      <c r="Q2349">
        <v>18.36</v>
      </c>
      <c r="R2349">
        <v>18.39</v>
      </c>
      <c r="Y2349" t="s">
        <v>42</v>
      </c>
      <c r="Z2349" t="s">
        <v>39</v>
      </c>
      <c r="AA2349">
        <v>20200000</v>
      </c>
      <c r="AD2349" t="s">
        <v>220</v>
      </c>
    </row>
    <row r="2350" spans="1:30">
      <c r="A2350">
        <f t="shared" si="108"/>
        <v>20200000</v>
      </c>
      <c r="B2350" t="str">
        <f t="shared" si="109"/>
        <v>England91102Male65</v>
      </c>
      <c r="C2350" t="str">
        <f t="shared" si="110"/>
        <v>EnglandLife expectancy at 652020 - 22Male65</v>
      </c>
      <c r="D2350">
        <v>91102</v>
      </c>
      <c r="E2350" t="s">
        <v>251</v>
      </c>
      <c r="F2350" t="s">
        <v>30</v>
      </c>
      <c r="G2350" t="s">
        <v>31</v>
      </c>
      <c r="H2350" t="s">
        <v>30</v>
      </c>
      <c r="I2350" t="s">
        <v>31</v>
      </c>
      <c r="J2350" t="s">
        <v>31</v>
      </c>
      <c r="K2350" t="s">
        <v>249</v>
      </c>
      <c r="L2350">
        <v>65</v>
      </c>
      <c r="O2350" t="s">
        <v>239</v>
      </c>
      <c r="P2350">
        <v>18.38</v>
      </c>
      <c r="Q2350">
        <v>18.36</v>
      </c>
      <c r="R2350">
        <v>18.39</v>
      </c>
      <c r="X2350" t="s">
        <v>136</v>
      </c>
      <c r="Y2350" t="s">
        <v>42</v>
      </c>
      <c r="Z2350" t="s">
        <v>39</v>
      </c>
      <c r="AA2350">
        <v>20200000</v>
      </c>
      <c r="AD2350" t="s">
        <v>220</v>
      </c>
    </row>
    <row r="2351" spans="1:30">
      <c r="A2351">
        <f t="shared" si="108"/>
        <v>20010000</v>
      </c>
      <c r="B2351" t="str">
        <f t="shared" si="109"/>
        <v>London91102Male65</v>
      </c>
      <c r="C2351" t="str">
        <f t="shared" si="110"/>
        <v>LondonLife expectancy at 652001 - 03Male65</v>
      </c>
      <c r="D2351">
        <v>91102</v>
      </c>
      <c r="E2351" t="s">
        <v>251</v>
      </c>
      <c r="F2351" t="s">
        <v>30</v>
      </c>
      <c r="G2351" t="s">
        <v>31</v>
      </c>
      <c r="H2351" t="s">
        <v>56</v>
      </c>
      <c r="I2351" t="s">
        <v>57</v>
      </c>
      <c r="J2351" t="s">
        <v>58</v>
      </c>
      <c r="K2351" t="s">
        <v>249</v>
      </c>
      <c r="L2351">
        <v>65</v>
      </c>
      <c r="O2351" t="s">
        <v>219</v>
      </c>
      <c r="P2351">
        <v>16.329999999999998</v>
      </c>
      <c r="Q2351">
        <v>16.269159999999999</v>
      </c>
      <c r="R2351">
        <v>16.395600000000002</v>
      </c>
      <c r="Y2351" t="s">
        <v>42</v>
      </c>
      <c r="Z2351" t="s">
        <v>39</v>
      </c>
      <c r="AA2351">
        <v>20010000</v>
      </c>
      <c r="AD2351" t="s">
        <v>220</v>
      </c>
    </row>
    <row r="2352" spans="1:30">
      <c r="A2352">
        <f t="shared" si="108"/>
        <v>20020000</v>
      </c>
      <c r="B2352" t="str">
        <f t="shared" si="109"/>
        <v>London91102Male65</v>
      </c>
      <c r="C2352" t="str">
        <f t="shared" si="110"/>
        <v>LondonLife expectancy at 652002 - 04Male65</v>
      </c>
      <c r="D2352">
        <v>91102</v>
      </c>
      <c r="E2352" t="s">
        <v>251</v>
      </c>
      <c r="F2352" t="s">
        <v>30</v>
      </c>
      <c r="G2352" t="s">
        <v>31</v>
      </c>
      <c r="H2352" t="s">
        <v>56</v>
      </c>
      <c r="I2352" t="s">
        <v>57</v>
      </c>
      <c r="J2352" t="s">
        <v>58</v>
      </c>
      <c r="K2352" t="s">
        <v>249</v>
      </c>
      <c r="L2352">
        <v>65</v>
      </c>
      <c r="O2352" t="s">
        <v>221</v>
      </c>
      <c r="P2352">
        <v>16.59</v>
      </c>
      <c r="Q2352">
        <v>16.524650000000001</v>
      </c>
      <c r="R2352">
        <v>16.6538</v>
      </c>
      <c r="Y2352" t="s">
        <v>38</v>
      </c>
      <c r="Z2352" t="s">
        <v>39</v>
      </c>
      <c r="AA2352">
        <v>20020000</v>
      </c>
      <c r="AD2352" t="s">
        <v>220</v>
      </c>
    </row>
    <row r="2353" spans="1:30">
      <c r="A2353">
        <f t="shared" si="108"/>
        <v>20030000</v>
      </c>
      <c r="B2353" t="str">
        <f t="shared" si="109"/>
        <v>London91102Male65</v>
      </c>
      <c r="C2353" t="str">
        <f t="shared" si="110"/>
        <v>LondonLife expectancy at 652003 - 05Male65</v>
      </c>
      <c r="D2353">
        <v>91102</v>
      </c>
      <c r="E2353" t="s">
        <v>251</v>
      </c>
      <c r="F2353" t="s">
        <v>30</v>
      </c>
      <c r="G2353" t="s">
        <v>31</v>
      </c>
      <c r="H2353" t="s">
        <v>56</v>
      </c>
      <c r="I2353" t="s">
        <v>57</v>
      </c>
      <c r="J2353" t="s">
        <v>58</v>
      </c>
      <c r="K2353" t="s">
        <v>249</v>
      </c>
      <c r="L2353">
        <v>65</v>
      </c>
      <c r="O2353" t="s">
        <v>222</v>
      </c>
      <c r="P2353">
        <v>16.86</v>
      </c>
      <c r="Q2353">
        <v>16.79372</v>
      </c>
      <c r="R2353">
        <v>16.924299999999999</v>
      </c>
      <c r="Y2353" t="s">
        <v>38</v>
      </c>
      <c r="Z2353" t="s">
        <v>39</v>
      </c>
      <c r="AA2353">
        <v>20030000</v>
      </c>
      <c r="AD2353" t="s">
        <v>220</v>
      </c>
    </row>
    <row r="2354" spans="1:30">
      <c r="A2354">
        <f t="shared" si="108"/>
        <v>20040000</v>
      </c>
      <c r="B2354" t="str">
        <f t="shared" si="109"/>
        <v>London91102Male65</v>
      </c>
      <c r="C2354" t="str">
        <f t="shared" si="110"/>
        <v>LondonLife expectancy at 652004 - 06Male65</v>
      </c>
      <c r="D2354">
        <v>91102</v>
      </c>
      <c r="E2354" t="s">
        <v>251</v>
      </c>
      <c r="F2354" t="s">
        <v>30</v>
      </c>
      <c r="G2354" t="s">
        <v>31</v>
      </c>
      <c r="H2354" t="s">
        <v>56</v>
      </c>
      <c r="I2354" t="s">
        <v>57</v>
      </c>
      <c r="J2354" t="s">
        <v>58</v>
      </c>
      <c r="K2354" t="s">
        <v>249</v>
      </c>
      <c r="L2354">
        <v>65</v>
      </c>
      <c r="O2354" t="s">
        <v>223</v>
      </c>
      <c r="P2354">
        <v>17.23</v>
      </c>
      <c r="Q2354">
        <v>17.15802</v>
      </c>
      <c r="R2354">
        <v>17.292760000000001</v>
      </c>
      <c r="Y2354" t="s">
        <v>38</v>
      </c>
      <c r="Z2354" t="s">
        <v>39</v>
      </c>
      <c r="AA2354">
        <v>20040000</v>
      </c>
      <c r="AD2354" t="s">
        <v>220</v>
      </c>
    </row>
    <row r="2355" spans="1:30">
      <c r="A2355">
        <f t="shared" si="108"/>
        <v>20050000</v>
      </c>
      <c r="B2355" t="str">
        <f t="shared" si="109"/>
        <v>London91102Male65</v>
      </c>
      <c r="C2355" t="str">
        <f t="shared" si="110"/>
        <v>LondonLife expectancy at 652005 - 07Male65</v>
      </c>
      <c r="D2355">
        <v>91102</v>
      </c>
      <c r="E2355" t="s">
        <v>251</v>
      </c>
      <c r="F2355" t="s">
        <v>30</v>
      </c>
      <c r="G2355" t="s">
        <v>31</v>
      </c>
      <c r="H2355" t="s">
        <v>56</v>
      </c>
      <c r="I2355" t="s">
        <v>57</v>
      </c>
      <c r="J2355" t="s">
        <v>58</v>
      </c>
      <c r="K2355" t="s">
        <v>249</v>
      </c>
      <c r="L2355">
        <v>65</v>
      </c>
      <c r="O2355" t="s">
        <v>224</v>
      </c>
      <c r="P2355">
        <v>17.5</v>
      </c>
      <c r="Q2355">
        <v>17.427240000000001</v>
      </c>
      <c r="R2355">
        <v>17.564330000000002</v>
      </c>
      <c r="Y2355" t="s">
        <v>38</v>
      </c>
      <c r="Z2355" t="s">
        <v>39</v>
      </c>
      <c r="AA2355">
        <v>20050000</v>
      </c>
      <c r="AD2355" t="s">
        <v>220</v>
      </c>
    </row>
    <row r="2356" spans="1:30">
      <c r="A2356">
        <f t="shared" si="108"/>
        <v>20060000</v>
      </c>
      <c r="B2356" t="str">
        <f t="shared" si="109"/>
        <v>London91102Male65</v>
      </c>
      <c r="C2356" t="str">
        <f t="shared" si="110"/>
        <v>LondonLife expectancy at 652006 - 08Male65</v>
      </c>
      <c r="D2356">
        <v>91102</v>
      </c>
      <c r="E2356" t="s">
        <v>251</v>
      </c>
      <c r="F2356" t="s">
        <v>30</v>
      </c>
      <c r="G2356" t="s">
        <v>31</v>
      </c>
      <c r="H2356" t="s">
        <v>56</v>
      </c>
      <c r="I2356" t="s">
        <v>57</v>
      </c>
      <c r="J2356" t="s">
        <v>58</v>
      </c>
      <c r="K2356" t="s">
        <v>249</v>
      </c>
      <c r="L2356">
        <v>65</v>
      </c>
      <c r="O2356" t="s">
        <v>225</v>
      </c>
      <c r="P2356">
        <v>17.73</v>
      </c>
      <c r="Q2356">
        <v>17.65643</v>
      </c>
      <c r="R2356">
        <v>17.794840000000001</v>
      </c>
      <c r="Y2356" t="s">
        <v>38</v>
      </c>
      <c r="Z2356" t="s">
        <v>39</v>
      </c>
      <c r="AA2356">
        <v>20060000</v>
      </c>
      <c r="AD2356" t="s">
        <v>220</v>
      </c>
    </row>
    <row r="2357" spans="1:30">
      <c r="A2357">
        <f t="shared" si="108"/>
        <v>20070000</v>
      </c>
      <c r="B2357" t="str">
        <f t="shared" si="109"/>
        <v>London91102Male65</v>
      </c>
      <c r="C2357" t="str">
        <f t="shared" si="110"/>
        <v>LondonLife expectancy at 652007 - 09Male65</v>
      </c>
      <c r="D2357">
        <v>91102</v>
      </c>
      <c r="E2357" t="s">
        <v>251</v>
      </c>
      <c r="F2357" t="s">
        <v>30</v>
      </c>
      <c r="G2357" t="s">
        <v>31</v>
      </c>
      <c r="H2357" t="s">
        <v>56</v>
      </c>
      <c r="I2357" t="s">
        <v>57</v>
      </c>
      <c r="J2357" t="s">
        <v>58</v>
      </c>
      <c r="K2357" t="s">
        <v>249</v>
      </c>
      <c r="L2357">
        <v>65</v>
      </c>
      <c r="O2357" t="s">
        <v>226</v>
      </c>
      <c r="P2357">
        <v>17.940000000000001</v>
      </c>
      <c r="Q2357">
        <v>17.873619999999999</v>
      </c>
      <c r="R2357">
        <v>18.01286</v>
      </c>
      <c r="Y2357" t="s">
        <v>38</v>
      </c>
      <c r="Z2357" t="s">
        <v>39</v>
      </c>
      <c r="AA2357">
        <v>20070000</v>
      </c>
      <c r="AD2357" t="s">
        <v>220</v>
      </c>
    </row>
    <row r="2358" spans="1:30">
      <c r="A2358">
        <f t="shared" si="108"/>
        <v>20080000</v>
      </c>
      <c r="B2358" t="str">
        <f t="shared" si="109"/>
        <v>London91102Male65</v>
      </c>
      <c r="C2358" t="str">
        <f t="shared" si="110"/>
        <v>LondonLife expectancy at 652008 - 10Male65</v>
      </c>
      <c r="D2358">
        <v>91102</v>
      </c>
      <c r="E2358" t="s">
        <v>251</v>
      </c>
      <c r="F2358" t="s">
        <v>30</v>
      </c>
      <c r="G2358" t="s">
        <v>31</v>
      </c>
      <c r="H2358" t="s">
        <v>56</v>
      </c>
      <c r="I2358" t="s">
        <v>57</v>
      </c>
      <c r="J2358" t="s">
        <v>58</v>
      </c>
      <c r="K2358" t="s">
        <v>249</v>
      </c>
      <c r="L2358">
        <v>65</v>
      </c>
      <c r="O2358" t="s">
        <v>227</v>
      </c>
      <c r="P2358">
        <v>18.22</v>
      </c>
      <c r="Q2358">
        <v>18.15279</v>
      </c>
      <c r="R2358">
        <v>18.293230000000001</v>
      </c>
      <c r="Y2358" t="s">
        <v>38</v>
      </c>
      <c r="Z2358" t="s">
        <v>39</v>
      </c>
      <c r="AA2358">
        <v>20080000</v>
      </c>
      <c r="AD2358" t="s">
        <v>220</v>
      </c>
    </row>
    <row r="2359" spans="1:30">
      <c r="A2359">
        <f t="shared" si="108"/>
        <v>20090000</v>
      </c>
      <c r="B2359" t="str">
        <f t="shared" si="109"/>
        <v>London91102Male65</v>
      </c>
      <c r="C2359" t="str">
        <f t="shared" si="110"/>
        <v>LondonLife expectancy at 652009 - 11Male65</v>
      </c>
      <c r="D2359">
        <v>91102</v>
      </c>
      <c r="E2359" t="s">
        <v>251</v>
      </c>
      <c r="F2359" t="s">
        <v>30</v>
      </c>
      <c r="G2359" t="s">
        <v>31</v>
      </c>
      <c r="H2359" t="s">
        <v>56</v>
      </c>
      <c r="I2359" t="s">
        <v>57</v>
      </c>
      <c r="J2359" t="s">
        <v>58</v>
      </c>
      <c r="K2359" t="s">
        <v>249</v>
      </c>
      <c r="L2359">
        <v>65</v>
      </c>
      <c r="O2359" t="s">
        <v>228</v>
      </c>
      <c r="P2359">
        <v>18.54</v>
      </c>
      <c r="Q2359">
        <v>18.46686</v>
      </c>
      <c r="R2359">
        <v>18.609549999999999</v>
      </c>
      <c r="Y2359" t="s">
        <v>38</v>
      </c>
      <c r="Z2359" t="s">
        <v>39</v>
      </c>
      <c r="AA2359">
        <v>20090000</v>
      </c>
      <c r="AD2359" t="s">
        <v>220</v>
      </c>
    </row>
    <row r="2360" spans="1:30">
      <c r="A2360">
        <f t="shared" si="108"/>
        <v>20100000</v>
      </c>
      <c r="B2360" t="str">
        <f t="shared" si="109"/>
        <v>London91102Male65</v>
      </c>
      <c r="C2360" t="str">
        <f t="shared" si="110"/>
        <v>LondonLife expectancy at 652010 - 12Male65</v>
      </c>
      <c r="D2360">
        <v>91102</v>
      </c>
      <c r="E2360" t="s">
        <v>251</v>
      </c>
      <c r="F2360" t="s">
        <v>30</v>
      </c>
      <c r="G2360" t="s">
        <v>31</v>
      </c>
      <c r="H2360" t="s">
        <v>56</v>
      </c>
      <c r="I2360" t="s">
        <v>57</v>
      </c>
      <c r="J2360" t="s">
        <v>58</v>
      </c>
      <c r="K2360" t="s">
        <v>249</v>
      </c>
      <c r="L2360">
        <v>65</v>
      </c>
      <c r="O2360" t="s">
        <v>229</v>
      </c>
      <c r="P2360">
        <v>18.7</v>
      </c>
      <c r="Q2360">
        <v>18.63</v>
      </c>
      <c r="R2360">
        <v>18.77</v>
      </c>
      <c r="Y2360" t="s">
        <v>38</v>
      </c>
      <c r="Z2360" t="s">
        <v>39</v>
      </c>
      <c r="AA2360">
        <v>20100000</v>
      </c>
      <c r="AD2360" t="s">
        <v>220</v>
      </c>
    </row>
    <row r="2361" spans="1:30">
      <c r="A2361">
        <f t="shared" si="108"/>
        <v>20110000</v>
      </c>
      <c r="B2361" t="str">
        <f t="shared" si="109"/>
        <v>London91102Male65</v>
      </c>
      <c r="C2361" t="str">
        <f t="shared" si="110"/>
        <v>LondonLife expectancy at 652011 - 13Male65</v>
      </c>
      <c r="D2361">
        <v>91102</v>
      </c>
      <c r="E2361" t="s">
        <v>251</v>
      </c>
      <c r="F2361" t="s">
        <v>30</v>
      </c>
      <c r="G2361" t="s">
        <v>31</v>
      </c>
      <c r="H2361" t="s">
        <v>56</v>
      </c>
      <c r="I2361" t="s">
        <v>57</v>
      </c>
      <c r="J2361" t="s">
        <v>58</v>
      </c>
      <c r="K2361" t="s">
        <v>249</v>
      </c>
      <c r="L2361">
        <v>65</v>
      </c>
      <c r="O2361" t="s">
        <v>230</v>
      </c>
      <c r="P2361">
        <v>18.82</v>
      </c>
      <c r="Q2361">
        <v>18.75</v>
      </c>
      <c r="R2361">
        <v>18.89</v>
      </c>
      <c r="Y2361" t="s">
        <v>38</v>
      </c>
      <c r="Z2361" t="s">
        <v>39</v>
      </c>
      <c r="AA2361">
        <v>20110000</v>
      </c>
      <c r="AD2361" t="s">
        <v>220</v>
      </c>
    </row>
    <row r="2362" spans="1:30">
      <c r="A2362">
        <f t="shared" si="108"/>
        <v>20120000</v>
      </c>
      <c r="B2362" t="str">
        <f t="shared" si="109"/>
        <v>London91102Male65</v>
      </c>
      <c r="C2362" t="str">
        <f t="shared" si="110"/>
        <v>LondonLife expectancy at 652012 - 14Male65</v>
      </c>
      <c r="D2362">
        <v>91102</v>
      </c>
      <c r="E2362" t="s">
        <v>251</v>
      </c>
      <c r="F2362" t="s">
        <v>30</v>
      </c>
      <c r="G2362" t="s">
        <v>31</v>
      </c>
      <c r="H2362" t="s">
        <v>56</v>
      </c>
      <c r="I2362" t="s">
        <v>57</v>
      </c>
      <c r="J2362" t="s">
        <v>58</v>
      </c>
      <c r="K2362" t="s">
        <v>249</v>
      </c>
      <c r="L2362">
        <v>65</v>
      </c>
      <c r="O2362" t="s">
        <v>231</v>
      </c>
      <c r="P2362">
        <v>18.920000000000002</v>
      </c>
      <c r="Q2362">
        <v>18.850000000000001</v>
      </c>
      <c r="R2362">
        <v>18.989999999999998</v>
      </c>
      <c r="Y2362" t="s">
        <v>38</v>
      </c>
      <c r="Z2362" t="s">
        <v>39</v>
      </c>
      <c r="AA2362">
        <v>20120000</v>
      </c>
      <c r="AD2362" t="s">
        <v>220</v>
      </c>
    </row>
    <row r="2363" spans="1:30">
      <c r="A2363">
        <f t="shared" si="108"/>
        <v>20130000</v>
      </c>
      <c r="B2363" t="str">
        <f t="shared" si="109"/>
        <v>London91102Male65</v>
      </c>
      <c r="C2363" t="str">
        <f t="shared" si="110"/>
        <v>LondonLife expectancy at 652013 - 15Male65</v>
      </c>
      <c r="D2363">
        <v>91102</v>
      </c>
      <c r="E2363" t="s">
        <v>251</v>
      </c>
      <c r="F2363" t="s">
        <v>30</v>
      </c>
      <c r="G2363" t="s">
        <v>31</v>
      </c>
      <c r="H2363" t="s">
        <v>56</v>
      </c>
      <c r="I2363" t="s">
        <v>57</v>
      </c>
      <c r="J2363" t="s">
        <v>58</v>
      </c>
      <c r="K2363" t="s">
        <v>249</v>
      </c>
      <c r="L2363">
        <v>65</v>
      </c>
      <c r="O2363" t="s">
        <v>232</v>
      </c>
      <c r="P2363">
        <v>18.91</v>
      </c>
      <c r="Q2363">
        <v>18.84</v>
      </c>
      <c r="R2363">
        <v>18.98</v>
      </c>
      <c r="Y2363" t="s">
        <v>38</v>
      </c>
      <c r="Z2363" t="s">
        <v>39</v>
      </c>
      <c r="AA2363">
        <v>20130000</v>
      </c>
      <c r="AD2363" t="s">
        <v>220</v>
      </c>
    </row>
    <row r="2364" spans="1:30">
      <c r="A2364">
        <f t="shared" si="108"/>
        <v>20140000</v>
      </c>
      <c r="B2364" t="str">
        <f t="shared" si="109"/>
        <v>London91102Male65</v>
      </c>
      <c r="C2364" t="str">
        <f t="shared" si="110"/>
        <v>LondonLife expectancy at 652014 - 16Male65</v>
      </c>
      <c r="D2364">
        <v>91102</v>
      </c>
      <c r="E2364" t="s">
        <v>251</v>
      </c>
      <c r="F2364" t="s">
        <v>30</v>
      </c>
      <c r="G2364" t="s">
        <v>31</v>
      </c>
      <c r="H2364" t="s">
        <v>56</v>
      </c>
      <c r="I2364" t="s">
        <v>57</v>
      </c>
      <c r="J2364" t="s">
        <v>58</v>
      </c>
      <c r="K2364" t="s">
        <v>249</v>
      </c>
      <c r="L2364">
        <v>65</v>
      </c>
      <c r="O2364" t="s">
        <v>233</v>
      </c>
      <c r="P2364">
        <v>18.98</v>
      </c>
      <c r="Q2364">
        <v>18.91</v>
      </c>
      <c r="R2364">
        <v>19.04</v>
      </c>
      <c r="Y2364" t="s">
        <v>38</v>
      </c>
      <c r="Z2364" t="s">
        <v>39</v>
      </c>
      <c r="AA2364">
        <v>20140000</v>
      </c>
      <c r="AD2364" t="s">
        <v>220</v>
      </c>
    </row>
    <row r="2365" spans="1:30">
      <c r="A2365">
        <f t="shared" si="108"/>
        <v>20150000</v>
      </c>
      <c r="B2365" t="str">
        <f t="shared" si="109"/>
        <v>London91102Male65</v>
      </c>
      <c r="C2365" t="str">
        <f t="shared" si="110"/>
        <v>LondonLife expectancy at 652015 - 17Male65</v>
      </c>
      <c r="D2365">
        <v>91102</v>
      </c>
      <c r="E2365" t="s">
        <v>251</v>
      </c>
      <c r="F2365" t="s">
        <v>30</v>
      </c>
      <c r="G2365" t="s">
        <v>31</v>
      </c>
      <c r="H2365" t="s">
        <v>56</v>
      </c>
      <c r="I2365" t="s">
        <v>57</v>
      </c>
      <c r="J2365" t="s">
        <v>58</v>
      </c>
      <c r="K2365" t="s">
        <v>249</v>
      </c>
      <c r="L2365">
        <v>65</v>
      </c>
      <c r="O2365" t="s">
        <v>234</v>
      </c>
      <c r="P2365">
        <v>18.97</v>
      </c>
      <c r="Q2365">
        <v>18.899999999999999</v>
      </c>
      <c r="R2365">
        <v>19.04</v>
      </c>
      <c r="Y2365" t="s">
        <v>38</v>
      </c>
      <c r="Z2365" t="s">
        <v>39</v>
      </c>
      <c r="AA2365">
        <v>20150000</v>
      </c>
      <c r="AD2365" t="s">
        <v>220</v>
      </c>
    </row>
    <row r="2366" spans="1:30">
      <c r="A2366">
        <f t="shared" si="108"/>
        <v>20160000</v>
      </c>
      <c r="B2366" t="str">
        <f t="shared" si="109"/>
        <v>London91102Male65</v>
      </c>
      <c r="C2366" t="str">
        <f t="shared" si="110"/>
        <v>LondonLife expectancy at 652016 - 18Male65</v>
      </c>
      <c r="D2366">
        <v>91102</v>
      </c>
      <c r="E2366" t="s">
        <v>251</v>
      </c>
      <c r="F2366" t="s">
        <v>30</v>
      </c>
      <c r="G2366" t="s">
        <v>31</v>
      </c>
      <c r="H2366" t="s">
        <v>56</v>
      </c>
      <c r="I2366" t="s">
        <v>57</v>
      </c>
      <c r="J2366" t="s">
        <v>58</v>
      </c>
      <c r="K2366" t="s">
        <v>249</v>
      </c>
      <c r="L2366">
        <v>65</v>
      </c>
      <c r="O2366" t="s">
        <v>235</v>
      </c>
      <c r="P2366">
        <v>19.07</v>
      </c>
      <c r="Q2366">
        <v>19</v>
      </c>
      <c r="R2366">
        <v>19.13</v>
      </c>
      <c r="Y2366" t="s">
        <v>38</v>
      </c>
      <c r="Z2366" t="s">
        <v>39</v>
      </c>
      <c r="AA2366">
        <v>20160000</v>
      </c>
      <c r="AD2366" t="s">
        <v>220</v>
      </c>
    </row>
    <row r="2367" spans="1:30">
      <c r="A2367">
        <f t="shared" si="108"/>
        <v>20170000</v>
      </c>
      <c r="B2367" t="str">
        <f t="shared" si="109"/>
        <v>London91102Male65</v>
      </c>
      <c r="C2367" t="str">
        <f t="shared" si="110"/>
        <v>LondonLife expectancy at 652017 - 19Male65</v>
      </c>
      <c r="D2367">
        <v>91102</v>
      </c>
      <c r="E2367" t="s">
        <v>251</v>
      </c>
      <c r="F2367" t="s">
        <v>30</v>
      </c>
      <c r="G2367" t="s">
        <v>31</v>
      </c>
      <c r="H2367" t="s">
        <v>56</v>
      </c>
      <c r="I2367" t="s">
        <v>57</v>
      </c>
      <c r="J2367" t="s">
        <v>58</v>
      </c>
      <c r="K2367" t="s">
        <v>249</v>
      </c>
      <c r="L2367">
        <v>65</v>
      </c>
      <c r="O2367" t="s">
        <v>236</v>
      </c>
      <c r="P2367">
        <v>19.16</v>
      </c>
      <c r="Q2367">
        <v>19.09</v>
      </c>
      <c r="R2367">
        <v>19.22</v>
      </c>
      <c r="Y2367" t="s">
        <v>38</v>
      </c>
      <c r="Z2367" t="s">
        <v>39</v>
      </c>
      <c r="AA2367">
        <v>20170000</v>
      </c>
      <c r="AD2367" t="s">
        <v>220</v>
      </c>
    </row>
    <row r="2368" spans="1:30">
      <c r="A2368">
        <f t="shared" si="108"/>
        <v>20180000</v>
      </c>
      <c r="B2368" t="str">
        <f t="shared" si="109"/>
        <v>London91102Male65</v>
      </c>
      <c r="C2368" t="str">
        <f t="shared" si="110"/>
        <v>LondonLife expectancy at 652018 - 20Male65</v>
      </c>
      <c r="D2368">
        <v>91102</v>
      </c>
      <c r="E2368" t="s">
        <v>251</v>
      </c>
      <c r="F2368" t="s">
        <v>30</v>
      </c>
      <c r="G2368" t="s">
        <v>31</v>
      </c>
      <c r="H2368" t="s">
        <v>56</v>
      </c>
      <c r="I2368" t="s">
        <v>57</v>
      </c>
      <c r="J2368" t="s">
        <v>58</v>
      </c>
      <c r="K2368" t="s">
        <v>249</v>
      </c>
      <c r="L2368">
        <v>65</v>
      </c>
      <c r="O2368" t="s">
        <v>237</v>
      </c>
      <c r="P2368">
        <v>18.61</v>
      </c>
      <c r="Q2368">
        <v>18.55</v>
      </c>
      <c r="R2368">
        <v>18.670000000000002</v>
      </c>
      <c r="Y2368" t="s">
        <v>42</v>
      </c>
      <c r="Z2368" t="s">
        <v>39</v>
      </c>
      <c r="AA2368">
        <v>20180000</v>
      </c>
      <c r="AD2368" t="s">
        <v>220</v>
      </c>
    </row>
    <row r="2369" spans="1:30">
      <c r="A2369">
        <f t="shared" ref="A2369:A2432" si="111">AA2369</f>
        <v>20190000</v>
      </c>
      <c r="B2369" t="str">
        <f t="shared" si="109"/>
        <v>London91102Male65</v>
      </c>
      <c r="C2369" t="str">
        <f t="shared" si="110"/>
        <v>LondonLife expectancy at 652019 - 21Male65</v>
      </c>
      <c r="D2369">
        <v>91102</v>
      </c>
      <c r="E2369" t="s">
        <v>251</v>
      </c>
      <c r="F2369" t="s">
        <v>30</v>
      </c>
      <c r="G2369" t="s">
        <v>31</v>
      </c>
      <c r="H2369" t="s">
        <v>56</v>
      </c>
      <c r="I2369" t="s">
        <v>57</v>
      </c>
      <c r="J2369" t="s">
        <v>58</v>
      </c>
      <c r="K2369" t="s">
        <v>249</v>
      </c>
      <c r="L2369">
        <v>65</v>
      </c>
      <c r="O2369" t="s">
        <v>238</v>
      </c>
      <c r="P2369">
        <v>18.350000000000001</v>
      </c>
      <c r="Q2369">
        <v>18.29</v>
      </c>
      <c r="R2369">
        <v>18.41</v>
      </c>
      <c r="Y2369" t="s">
        <v>49</v>
      </c>
      <c r="Z2369" t="s">
        <v>39</v>
      </c>
      <c r="AA2369">
        <v>20190000</v>
      </c>
      <c r="AD2369" t="s">
        <v>220</v>
      </c>
    </row>
    <row r="2370" spans="1:30">
      <c r="A2370">
        <f t="shared" si="111"/>
        <v>20200000</v>
      </c>
      <c r="B2370" t="str">
        <f t="shared" ref="B2370:B2433" si="112">CONCATENATE(I2370,D2370,K2370,L2370)</f>
        <v>London91102Male65</v>
      </c>
      <c r="C2370" t="str">
        <f t="shared" ref="C2370:C2433" si="113">CONCATENATE(I2370,E2370,O2370,K2370,M2370,L2370)</f>
        <v>LondonLife expectancy at 652020 - 22Male65</v>
      </c>
      <c r="D2370">
        <v>91102</v>
      </c>
      <c r="E2370" t="s">
        <v>251</v>
      </c>
      <c r="F2370" t="s">
        <v>30</v>
      </c>
      <c r="G2370" t="s">
        <v>31</v>
      </c>
      <c r="H2370" t="s">
        <v>56</v>
      </c>
      <c r="I2370" t="s">
        <v>57</v>
      </c>
      <c r="J2370" t="s">
        <v>58</v>
      </c>
      <c r="K2370" t="s">
        <v>249</v>
      </c>
      <c r="L2370">
        <v>65</v>
      </c>
      <c r="O2370" t="s">
        <v>239</v>
      </c>
      <c r="P2370">
        <v>18.3</v>
      </c>
      <c r="Q2370">
        <v>18.239999999999998</v>
      </c>
      <c r="R2370">
        <v>18.36</v>
      </c>
      <c r="X2370" t="s">
        <v>136</v>
      </c>
      <c r="Y2370" t="s">
        <v>49</v>
      </c>
      <c r="Z2370" t="s">
        <v>39</v>
      </c>
      <c r="AA2370">
        <v>20200000</v>
      </c>
      <c r="AD2370" t="s">
        <v>220</v>
      </c>
    </row>
    <row r="2371" spans="1:30">
      <c r="A2371">
        <f t="shared" si="111"/>
        <v>20200000</v>
      </c>
      <c r="B2371" t="str">
        <f t="shared" si="112"/>
        <v>Richmond91102Male65</v>
      </c>
      <c r="C2371" t="str">
        <f t="shared" si="113"/>
        <v>RichmondLife expectancy at 652020 - 22Male65</v>
      </c>
      <c r="D2371">
        <v>91102</v>
      </c>
      <c r="E2371" t="s">
        <v>251</v>
      </c>
      <c r="F2371" t="s">
        <v>30</v>
      </c>
      <c r="G2371" t="s">
        <v>31</v>
      </c>
      <c r="H2371" t="s">
        <v>32</v>
      </c>
      <c r="I2371" t="s">
        <v>33</v>
      </c>
      <c r="J2371" t="s">
        <v>34</v>
      </c>
      <c r="K2371" t="s">
        <v>249</v>
      </c>
      <c r="L2371">
        <v>65</v>
      </c>
      <c r="O2371" t="s">
        <v>239</v>
      </c>
      <c r="P2371">
        <v>20.260000000000002</v>
      </c>
      <c r="Q2371">
        <v>19.899999999999999</v>
      </c>
      <c r="R2371">
        <v>20.63</v>
      </c>
      <c r="Y2371" t="s">
        <v>38</v>
      </c>
      <c r="Z2371" t="s">
        <v>39</v>
      </c>
      <c r="AA2371">
        <v>20200000</v>
      </c>
      <c r="AD2371" t="s">
        <v>220</v>
      </c>
    </row>
    <row r="2372" spans="1:30">
      <c r="A2372">
        <f t="shared" si="111"/>
        <v>20200000</v>
      </c>
      <c r="B2372" t="str">
        <f t="shared" si="112"/>
        <v>Harrow91102Male65</v>
      </c>
      <c r="C2372" t="str">
        <f t="shared" si="113"/>
        <v>HarrowLife expectancy at 652020 - 22Male65</v>
      </c>
      <c r="D2372">
        <v>91102</v>
      </c>
      <c r="E2372" t="s">
        <v>251</v>
      </c>
      <c r="F2372" t="s">
        <v>30</v>
      </c>
      <c r="G2372" t="s">
        <v>31</v>
      </c>
      <c r="H2372" t="s">
        <v>64</v>
      </c>
      <c r="I2372" t="s">
        <v>65</v>
      </c>
      <c r="J2372" t="s">
        <v>34</v>
      </c>
      <c r="K2372" t="s">
        <v>249</v>
      </c>
      <c r="L2372">
        <v>65</v>
      </c>
      <c r="O2372" t="s">
        <v>239</v>
      </c>
      <c r="P2372">
        <v>19.739999999999998</v>
      </c>
      <c r="Q2372">
        <v>19.41</v>
      </c>
      <c r="R2372">
        <v>20.07</v>
      </c>
      <c r="Y2372" t="s">
        <v>38</v>
      </c>
      <c r="Z2372" t="s">
        <v>39</v>
      </c>
      <c r="AA2372">
        <v>20200000</v>
      </c>
      <c r="AD2372" t="s">
        <v>220</v>
      </c>
    </row>
    <row r="2373" spans="1:30">
      <c r="A2373">
        <f t="shared" si="111"/>
        <v>20200000</v>
      </c>
      <c r="B2373" t="str">
        <f t="shared" si="112"/>
        <v>Bromley91102Male65</v>
      </c>
      <c r="C2373" t="str">
        <f t="shared" si="113"/>
        <v>BromleyLife expectancy at 652020 - 22Male65</v>
      </c>
      <c r="D2373">
        <v>91102</v>
      </c>
      <c r="E2373" t="s">
        <v>251</v>
      </c>
      <c r="F2373" t="s">
        <v>30</v>
      </c>
      <c r="G2373" t="s">
        <v>31</v>
      </c>
      <c r="H2373" t="s">
        <v>78</v>
      </c>
      <c r="I2373" t="s">
        <v>79</v>
      </c>
      <c r="J2373" t="s">
        <v>34</v>
      </c>
      <c r="K2373" t="s">
        <v>249</v>
      </c>
      <c r="L2373">
        <v>65</v>
      </c>
      <c r="O2373" t="s">
        <v>239</v>
      </c>
      <c r="P2373">
        <v>19.559999999999999</v>
      </c>
      <c r="Q2373">
        <v>19.29</v>
      </c>
      <c r="R2373">
        <v>19.829999999999998</v>
      </c>
      <c r="Y2373" t="s">
        <v>38</v>
      </c>
      <c r="Z2373" t="s">
        <v>39</v>
      </c>
      <c r="AA2373">
        <v>20200000</v>
      </c>
      <c r="AD2373" t="s">
        <v>220</v>
      </c>
    </row>
    <row r="2374" spans="1:30">
      <c r="A2374">
        <f t="shared" si="111"/>
        <v>20200000</v>
      </c>
      <c r="B2374" t="str">
        <f t="shared" si="112"/>
        <v>Barnet91102Male65</v>
      </c>
      <c r="C2374" t="str">
        <f t="shared" si="113"/>
        <v>BarnetLife expectancy at 652020 - 22Male65</v>
      </c>
      <c r="D2374">
        <v>91102</v>
      </c>
      <c r="E2374" t="s">
        <v>251</v>
      </c>
      <c r="F2374" t="s">
        <v>30</v>
      </c>
      <c r="G2374" t="s">
        <v>31</v>
      </c>
      <c r="H2374" t="s">
        <v>93</v>
      </c>
      <c r="I2374" t="s">
        <v>94</v>
      </c>
      <c r="J2374" t="s">
        <v>34</v>
      </c>
      <c r="K2374" t="s">
        <v>249</v>
      </c>
      <c r="L2374">
        <v>65</v>
      </c>
      <c r="O2374" t="s">
        <v>239</v>
      </c>
      <c r="P2374">
        <v>19.36</v>
      </c>
      <c r="Q2374">
        <v>19.09</v>
      </c>
      <c r="R2374">
        <v>19.64</v>
      </c>
      <c r="Y2374" t="s">
        <v>38</v>
      </c>
      <c r="Z2374" t="s">
        <v>39</v>
      </c>
      <c r="AA2374">
        <v>20200000</v>
      </c>
      <c r="AD2374" t="s">
        <v>220</v>
      </c>
    </row>
    <row r="2375" spans="1:30">
      <c r="A2375">
        <f t="shared" si="111"/>
        <v>20200000</v>
      </c>
      <c r="B2375" t="str">
        <f t="shared" si="112"/>
        <v>Kingston91102Male65</v>
      </c>
      <c r="C2375" t="str">
        <f t="shared" si="113"/>
        <v>KingstonLife expectancy at 652020 - 22Male65</v>
      </c>
      <c r="D2375">
        <v>91102</v>
      </c>
      <c r="E2375" t="s">
        <v>251</v>
      </c>
      <c r="F2375" t="s">
        <v>30</v>
      </c>
      <c r="G2375" t="s">
        <v>31</v>
      </c>
      <c r="H2375" t="s">
        <v>82</v>
      </c>
      <c r="I2375" t="s">
        <v>83</v>
      </c>
      <c r="J2375" t="s">
        <v>34</v>
      </c>
      <c r="K2375" t="s">
        <v>249</v>
      </c>
      <c r="L2375">
        <v>65</v>
      </c>
      <c r="O2375" t="s">
        <v>239</v>
      </c>
      <c r="P2375">
        <v>19.28</v>
      </c>
      <c r="Q2375">
        <v>18.86</v>
      </c>
      <c r="R2375">
        <v>19.690000000000001</v>
      </c>
      <c r="Y2375" t="s">
        <v>38</v>
      </c>
      <c r="Z2375" t="s">
        <v>39</v>
      </c>
      <c r="AA2375">
        <v>20200000</v>
      </c>
      <c r="AD2375" t="s">
        <v>220</v>
      </c>
    </row>
    <row r="2376" spans="1:30">
      <c r="A2376">
        <f t="shared" si="111"/>
        <v>20200000</v>
      </c>
      <c r="B2376" t="str">
        <f t="shared" si="112"/>
        <v>Kensington and Chelsea91102Male65</v>
      </c>
      <c r="C2376" t="str">
        <f t="shared" si="113"/>
        <v>Kensington and ChelseaLife expectancy at 652020 - 22Male65</v>
      </c>
      <c r="D2376">
        <v>91102</v>
      </c>
      <c r="E2376" t="s">
        <v>251</v>
      </c>
      <c r="F2376" t="s">
        <v>30</v>
      </c>
      <c r="G2376" t="s">
        <v>31</v>
      </c>
      <c r="H2376" t="s">
        <v>70</v>
      </c>
      <c r="I2376" t="s">
        <v>71</v>
      </c>
      <c r="J2376" t="s">
        <v>34</v>
      </c>
      <c r="K2376" t="s">
        <v>249</v>
      </c>
      <c r="L2376">
        <v>65</v>
      </c>
      <c r="O2376" t="s">
        <v>239</v>
      </c>
      <c r="P2376">
        <v>19.21</v>
      </c>
      <c r="Q2376">
        <v>18.760000000000002</v>
      </c>
      <c r="R2376">
        <v>19.66</v>
      </c>
      <c r="Y2376" t="s">
        <v>38</v>
      </c>
      <c r="Z2376" t="s">
        <v>39</v>
      </c>
      <c r="AA2376">
        <v>20200000</v>
      </c>
      <c r="AD2376" t="s">
        <v>220</v>
      </c>
    </row>
    <row r="2377" spans="1:30">
      <c r="A2377">
        <f t="shared" si="111"/>
        <v>20200000</v>
      </c>
      <c r="B2377" t="str">
        <f t="shared" si="112"/>
        <v>Westminster91102Male65</v>
      </c>
      <c r="C2377" t="str">
        <f t="shared" si="113"/>
        <v>WestminsterLife expectancy at 652020 - 22Male65</v>
      </c>
      <c r="D2377">
        <v>91102</v>
      </c>
      <c r="E2377" t="s">
        <v>251</v>
      </c>
      <c r="F2377" t="s">
        <v>30</v>
      </c>
      <c r="G2377" t="s">
        <v>31</v>
      </c>
      <c r="H2377" t="s">
        <v>99</v>
      </c>
      <c r="I2377" t="s">
        <v>100</v>
      </c>
      <c r="J2377" t="s">
        <v>34</v>
      </c>
      <c r="K2377" t="s">
        <v>249</v>
      </c>
      <c r="L2377">
        <v>65</v>
      </c>
      <c r="O2377" t="s">
        <v>239</v>
      </c>
      <c r="P2377">
        <v>19.190000000000001</v>
      </c>
      <c r="Q2377">
        <v>18.75</v>
      </c>
      <c r="R2377">
        <v>19.62</v>
      </c>
      <c r="Y2377" t="s">
        <v>38</v>
      </c>
      <c r="Z2377" t="s">
        <v>39</v>
      </c>
      <c r="AA2377">
        <v>20200000</v>
      </c>
      <c r="AD2377" t="s">
        <v>220</v>
      </c>
    </row>
    <row r="2378" spans="1:30">
      <c r="A2378">
        <f t="shared" si="111"/>
        <v>20200000</v>
      </c>
      <c r="B2378" t="str">
        <f t="shared" si="112"/>
        <v>Enfield91102Male65</v>
      </c>
      <c r="C2378" t="str">
        <f t="shared" si="113"/>
        <v>EnfieldLife expectancy at 652020 - 22Male65</v>
      </c>
      <c r="D2378">
        <v>91102</v>
      </c>
      <c r="E2378" t="s">
        <v>251</v>
      </c>
      <c r="F2378" t="s">
        <v>30</v>
      </c>
      <c r="G2378" t="s">
        <v>31</v>
      </c>
      <c r="H2378" t="s">
        <v>120</v>
      </c>
      <c r="I2378" t="s">
        <v>121</v>
      </c>
      <c r="J2378" t="s">
        <v>34</v>
      </c>
      <c r="K2378" t="s">
        <v>249</v>
      </c>
      <c r="L2378">
        <v>65</v>
      </c>
      <c r="O2378" t="s">
        <v>239</v>
      </c>
      <c r="P2378">
        <v>19.02</v>
      </c>
      <c r="Q2378">
        <v>18.72</v>
      </c>
      <c r="R2378">
        <v>19.329999999999998</v>
      </c>
      <c r="Y2378" t="s">
        <v>38</v>
      </c>
      <c r="Z2378" t="s">
        <v>39</v>
      </c>
      <c r="AA2378">
        <v>20200000</v>
      </c>
      <c r="AD2378" t="s">
        <v>220</v>
      </c>
    </row>
    <row r="2379" spans="1:30">
      <c r="A2379">
        <f t="shared" si="111"/>
        <v>20200000</v>
      </c>
      <c r="B2379" t="str">
        <f t="shared" si="112"/>
        <v>Sutton91102Male65</v>
      </c>
      <c r="C2379" t="str">
        <f t="shared" si="113"/>
        <v>SuttonLife expectancy at 652020 - 22Male65</v>
      </c>
      <c r="D2379">
        <v>91102</v>
      </c>
      <c r="E2379" t="s">
        <v>251</v>
      </c>
      <c r="F2379" t="s">
        <v>30</v>
      </c>
      <c r="G2379" t="s">
        <v>31</v>
      </c>
      <c r="H2379" t="s">
        <v>89</v>
      </c>
      <c r="I2379" t="s">
        <v>90</v>
      </c>
      <c r="J2379" t="s">
        <v>34</v>
      </c>
      <c r="K2379" t="s">
        <v>249</v>
      </c>
      <c r="L2379">
        <v>65</v>
      </c>
      <c r="O2379" t="s">
        <v>239</v>
      </c>
      <c r="P2379">
        <v>18.600000000000001</v>
      </c>
      <c r="Q2379">
        <v>18.260000000000002</v>
      </c>
      <c r="R2379">
        <v>18.93</v>
      </c>
      <c r="Y2379" t="s">
        <v>42</v>
      </c>
      <c r="Z2379" t="s">
        <v>39</v>
      </c>
      <c r="AA2379">
        <v>20200000</v>
      </c>
      <c r="AD2379" t="s">
        <v>220</v>
      </c>
    </row>
    <row r="2380" spans="1:30">
      <c r="A2380">
        <f t="shared" si="111"/>
        <v>20200000</v>
      </c>
      <c r="B2380" t="str">
        <f t="shared" si="112"/>
        <v>Bexley91102Male65</v>
      </c>
      <c r="C2380" t="str">
        <f t="shared" si="113"/>
        <v>BexleyLife expectancy at 652020 - 22Male65</v>
      </c>
      <c r="D2380">
        <v>91102</v>
      </c>
      <c r="E2380" t="s">
        <v>251</v>
      </c>
      <c r="F2380" t="s">
        <v>30</v>
      </c>
      <c r="G2380" t="s">
        <v>31</v>
      </c>
      <c r="H2380" t="s">
        <v>97</v>
      </c>
      <c r="I2380" t="s">
        <v>98</v>
      </c>
      <c r="J2380" t="s">
        <v>34</v>
      </c>
      <c r="K2380" t="s">
        <v>249</v>
      </c>
      <c r="L2380">
        <v>65</v>
      </c>
      <c r="O2380" t="s">
        <v>239</v>
      </c>
      <c r="P2380">
        <v>18.57</v>
      </c>
      <c r="Q2380">
        <v>18.28</v>
      </c>
      <c r="R2380">
        <v>18.87</v>
      </c>
      <c r="Y2380" t="s">
        <v>42</v>
      </c>
      <c r="Z2380" t="s">
        <v>39</v>
      </c>
      <c r="AA2380">
        <v>20200000</v>
      </c>
      <c r="AD2380" t="s">
        <v>220</v>
      </c>
    </row>
    <row r="2381" spans="1:30">
      <c r="A2381">
        <f t="shared" si="111"/>
        <v>20200000</v>
      </c>
      <c r="B2381" t="str">
        <f t="shared" si="112"/>
        <v>Croydon91102Male65</v>
      </c>
      <c r="C2381" t="str">
        <f t="shared" si="113"/>
        <v>CroydonLife expectancy at 652020 - 22Male65</v>
      </c>
      <c r="D2381">
        <v>91102</v>
      </c>
      <c r="E2381" t="s">
        <v>251</v>
      </c>
      <c r="F2381" t="s">
        <v>30</v>
      </c>
      <c r="G2381" t="s">
        <v>31</v>
      </c>
      <c r="H2381" t="s">
        <v>110</v>
      </c>
      <c r="I2381" t="s">
        <v>111</v>
      </c>
      <c r="J2381" t="s">
        <v>34</v>
      </c>
      <c r="K2381" t="s">
        <v>249</v>
      </c>
      <c r="L2381">
        <v>65</v>
      </c>
      <c r="O2381" t="s">
        <v>239</v>
      </c>
      <c r="P2381">
        <v>18.489999999999998</v>
      </c>
      <c r="Q2381">
        <v>18.22</v>
      </c>
      <c r="R2381">
        <v>18.77</v>
      </c>
      <c r="Y2381" t="s">
        <v>42</v>
      </c>
      <c r="Z2381" t="s">
        <v>39</v>
      </c>
      <c r="AA2381">
        <v>20200000</v>
      </c>
      <c r="AD2381" t="s">
        <v>220</v>
      </c>
    </row>
    <row r="2382" spans="1:30">
      <c r="A2382">
        <f t="shared" si="111"/>
        <v>20200000</v>
      </c>
      <c r="B2382" t="str">
        <f t="shared" si="112"/>
        <v>Merton91102Male65</v>
      </c>
      <c r="C2382" t="str">
        <f t="shared" si="113"/>
        <v>MertonLife expectancy at 652020 - 22Male65</v>
      </c>
      <c r="D2382">
        <v>91102</v>
      </c>
      <c r="E2382" t="s">
        <v>251</v>
      </c>
      <c r="F2382" t="s">
        <v>30</v>
      </c>
      <c r="G2382" t="s">
        <v>31</v>
      </c>
      <c r="H2382" t="s">
        <v>108</v>
      </c>
      <c r="I2382" t="s">
        <v>109</v>
      </c>
      <c r="J2382" t="s">
        <v>34</v>
      </c>
      <c r="K2382" t="s">
        <v>249</v>
      </c>
      <c r="L2382">
        <v>65</v>
      </c>
      <c r="O2382" t="s">
        <v>239</v>
      </c>
      <c r="P2382">
        <v>18.45</v>
      </c>
      <c r="Q2382">
        <v>18.09</v>
      </c>
      <c r="R2382">
        <v>18.82</v>
      </c>
      <c r="Y2382" t="s">
        <v>42</v>
      </c>
      <c r="Z2382" t="s">
        <v>39</v>
      </c>
      <c r="AA2382">
        <v>20200000</v>
      </c>
      <c r="AD2382" t="s">
        <v>220</v>
      </c>
    </row>
    <row r="2383" spans="1:30">
      <c r="A2383">
        <f t="shared" si="111"/>
        <v>20200000</v>
      </c>
      <c r="B2383" t="str">
        <f t="shared" si="112"/>
        <v>Ealing91102Male65</v>
      </c>
      <c r="C2383" t="str">
        <f t="shared" si="113"/>
        <v>EalingLife expectancy at 652020 - 22Male65</v>
      </c>
      <c r="D2383">
        <v>91102</v>
      </c>
      <c r="E2383" t="s">
        <v>251</v>
      </c>
      <c r="F2383" t="s">
        <v>30</v>
      </c>
      <c r="G2383" t="s">
        <v>31</v>
      </c>
      <c r="H2383" t="s">
        <v>62</v>
      </c>
      <c r="I2383" t="s">
        <v>63</v>
      </c>
      <c r="J2383" t="s">
        <v>34</v>
      </c>
      <c r="K2383" t="s">
        <v>249</v>
      </c>
      <c r="L2383">
        <v>65</v>
      </c>
      <c r="O2383" t="s">
        <v>239</v>
      </c>
      <c r="P2383">
        <v>18.440000000000001</v>
      </c>
      <c r="Q2383">
        <v>18.14</v>
      </c>
      <c r="R2383">
        <v>18.73</v>
      </c>
      <c r="Y2383" t="s">
        <v>42</v>
      </c>
      <c r="Z2383" t="s">
        <v>39</v>
      </c>
      <c r="AA2383">
        <v>20200000</v>
      </c>
      <c r="AD2383" t="s">
        <v>220</v>
      </c>
    </row>
    <row r="2384" spans="1:30">
      <c r="A2384">
        <f t="shared" si="111"/>
        <v>20200000</v>
      </c>
      <c r="B2384" t="str">
        <f t="shared" si="112"/>
        <v>Camden91102Male65</v>
      </c>
      <c r="C2384" t="str">
        <f t="shared" si="113"/>
        <v>CamdenLife expectancy at 652020 - 22Male65</v>
      </c>
      <c r="D2384">
        <v>91102</v>
      </c>
      <c r="E2384" t="s">
        <v>251</v>
      </c>
      <c r="F2384" t="s">
        <v>30</v>
      </c>
      <c r="G2384" t="s">
        <v>31</v>
      </c>
      <c r="H2384" t="s">
        <v>72</v>
      </c>
      <c r="I2384" t="s">
        <v>73</v>
      </c>
      <c r="J2384" t="s">
        <v>34</v>
      </c>
      <c r="K2384" t="s">
        <v>249</v>
      </c>
      <c r="L2384">
        <v>65</v>
      </c>
      <c r="O2384" t="s">
        <v>239</v>
      </c>
      <c r="P2384">
        <v>18.420000000000002</v>
      </c>
      <c r="Q2384">
        <v>17.989999999999998</v>
      </c>
      <c r="R2384">
        <v>18.84</v>
      </c>
      <c r="Y2384" t="s">
        <v>42</v>
      </c>
      <c r="Z2384" t="s">
        <v>39</v>
      </c>
      <c r="AA2384">
        <v>20200000</v>
      </c>
      <c r="AD2384" t="s">
        <v>220</v>
      </c>
    </row>
    <row r="2385" spans="1:30">
      <c r="A2385">
        <f t="shared" si="111"/>
        <v>20200000</v>
      </c>
      <c r="B2385" t="str">
        <f t="shared" si="112"/>
        <v>Wandsworth91102Male65</v>
      </c>
      <c r="C2385" t="str">
        <f t="shared" si="113"/>
        <v>WandsworthLife expectancy at 652020 - 22Male65</v>
      </c>
      <c r="D2385">
        <v>91102</v>
      </c>
      <c r="E2385" t="s">
        <v>251</v>
      </c>
      <c r="F2385" t="s">
        <v>30</v>
      </c>
      <c r="G2385" t="s">
        <v>31</v>
      </c>
      <c r="H2385" t="s">
        <v>76</v>
      </c>
      <c r="I2385" t="s">
        <v>77</v>
      </c>
      <c r="J2385" t="s">
        <v>34</v>
      </c>
      <c r="K2385" t="s">
        <v>249</v>
      </c>
      <c r="L2385">
        <v>65</v>
      </c>
      <c r="O2385" t="s">
        <v>239</v>
      </c>
      <c r="P2385">
        <v>18.309999999999999</v>
      </c>
      <c r="Q2385">
        <v>17.96</v>
      </c>
      <c r="R2385">
        <v>18.670000000000002</v>
      </c>
      <c r="Y2385" t="s">
        <v>42</v>
      </c>
      <c r="Z2385" t="s">
        <v>39</v>
      </c>
      <c r="AA2385">
        <v>20200000</v>
      </c>
      <c r="AD2385" t="s">
        <v>220</v>
      </c>
    </row>
    <row r="2386" spans="1:30">
      <c r="A2386">
        <f t="shared" si="111"/>
        <v>20200000</v>
      </c>
      <c r="B2386" t="str">
        <f t="shared" si="112"/>
        <v>Hounslow91102Male65</v>
      </c>
      <c r="C2386" t="str">
        <f t="shared" si="113"/>
        <v>HounslowLife expectancy at 652020 - 22Male65</v>
      </c>
      <c r="D2386">
        <v>91102</v>
      </c>
      <c r="E2386" t="s">
        <v>251</v>
      </c>
      <c r="F2386" t="s">
        <v>30</v>
      </c>
      <c r="G2386" t="s">
        <v>31</v>
      </c>
      <c r="H2386" t="s">
        <v>59</v>
      </c>
      <c r="I2386" t="s">
        <v>60</v>
      </c>
      <c r="J2386" t="s">
        <v>34</v>
      </c>
      <c r="K2386" t="s">
        <v>249</v>
      </c>
      <c r="L2386">
        <v>65</v>
      </c>
      <c r="O2386" t="s">
        <v>239</v>
      </c>
      <c r="P2386">
        <v>18.27</v>
      </c>
      <c r="Q2386">
        <v>17.920000000000002</v>
      </c>
      <c r="R2386">
        <v>18.62</v>
      </c>
      <c r="Y2386" t="s">
        <v>42</v>
      </c>
      <c r="Z2386" t="s">
        <v>39</v>
      </c>
      <c r="AA2386">
        <v>20200000</v>
      </c>
      <c r="AD2386" t="s">
        <v>220</v>
      </c>
    </row>
    <row r="2387" spans="1:30">
      <c r="A2387">
        <f t="shared" si="111"/>
        <v>20200000</v>
      </c>
      <c r="B2387" t="str">
        <f t="shared" si="112"/>
        <v>Brent91102Male65</v>
      </c>
      <c r="C2387" t="str">
        <f t="shared" si="113"/>
        <v>BrentLife expectancy at 652020 - 22Male65</v>
      </c>
      <c r="D2387">
        <v>91102</v>
      </c>
      <c r="E2387" t="s">
        <v>251</v>
      </c>
      <c r="F2387" t="s">
        <v>30</v>
      </c>
      <c r="G2387" t="s">
        <v>31</v>
      </c>
      <c r="H2387" t="s">
        <v>68</v>
      </c>
      <c r="I2387" t="s">
        <v>69</v>
      </c>
      <c r="J2387" t="s">
        <v>34</v>
      </c>
      <c r="K2387" t="s">
        <v>249</v>
      </c>
      <c r="L2387">
        <v>65</v>
      </c>
      <c r="O2387" t="s">
        <v>239</v>
      </c>
      <c r="P2387">
        <v>18.22</v>
      </c>
      <c r="Q2387">
        <v>17.89</v>
      </c>
      <c r="R2387">
        <v>18.559999999999999</v>
      </c>
      <c r="Y2387" t="s">
        <v>42</v>
      </c>
      <c r="Z2387" t="s">
        <v>39</v>
      </c>
      <c r="AA2387">
        <v>20200000</v>
      </c>
      <c r="AD2387" t="s">
        <v>220</v>
      </c>
    </row>
    <row r="2388" spans="1:30">
      <c r="A2388">
        <f t="shared" si="111"/>
        <v>20200000</v>
      </c>
      <c r="B2388" t="str">
        <f t="shared" si="112"/>
        <v>Hillingdon91102Male65</v>
      </c>
      <c r="C2388" t="str">
        <f t="shared" si="113"/>
        <v>HillingdonLife expectancy at 652020 - 22Male65</v>
      </c>
      <c r="D2388">
        <v>91102</v>
      </c>
      <c r="E2388" t="s">
        <v>251</v>
      </c>
      <c r="F2388" t="s">
        <v>30</v>
      </c>
      <c r="G2388" t="s">
        <v>31</v>
      </c>
      <c r="H2388" t="s">
        <v>86</v>
      </c>
      <c r="I2388" t="s">
        <v>87</v>
      </c>
      <c r="J2388" t="s">
        <v>34</v>
      </c>
      <c r="K2388" t="s">
        <v>249</v>
      </c>
      <c r="L2388">
        <v>65</v>
      </c>
      <c r="O2388" t="s">
        <v>239</v>
      </c>
      <c r="P2388">
        <v>18.190000000000001</v>
      </c>
      <c r="Q2388">
        <v>17.89</v>
      </c>
      <c r="R2388">
        <v>18.5</v>
      </c>
      <c r="Y2388" t="s">
        <v>42</v>
      </c>
      <c r="Z2388" t="s">
        <v>39</v>
      </c>
      <c r="AA2388">
        <v>20200000</v>
      </c>
      <c r="AD2388" t="s">
        <v>220</v>
      </c>
    </row>
    <row r="2389" spans="1:30">
      <c r="A2389">
        <f t="shared" si="111"/>
        <v>20200000</v>
      </c>
      <c r="B2389" t="str">
        <f t="shared" si="112"/>
        <v>Havering91102Male65</v>
      </c>
      <c r="C2389" t="str">
        <f t="shared" si="113"/>
        <v>HaveringLife expectancy at 652020 - 22Male65</v>
      </c>
      <c r="D2389">
        <v>91102</v>
      </c>
      <c r="E2389" t="s">
        <v>251</v>
      </c>
      <c r="F2389" t="s">
        <v>30</v>
      </c>
      <c r="G2389" t="s">
        <v>31</v>
      </c>
      <c r="H2389" t="s">
        <v>118</v>
      </c>
      <c r="I2389" t="s">
        <v>119</v>
      </c>
      <c r="J2389" t="s">
        <v>34</v>
      </c>
      <c r="K2389" t="s">
        <v>249</v>
      </c>
      <c r="L2389">
        <v>65</v>
      </c>
      <c r="O2389" t="s">
        <v>239</v>
      </c>
      <c r="P2389">
        <v>18.16</v>
      </c>
      <c r="Q2389">
        <v>17.88</v>
      </c>
      <c r="R2389">
        <v>18.43</v>
      </c>
      <c r="Y2389" t="s">
        <v>42</v>
      </c>
      <c r="Z2389" t="s">
        <v>39</v>
      </c>
      <c r="AA2389">
        <v>20200000</v>
      </c>
      <c r="AD2389" t="s">
        <v>220</v>
      </c>
    </row>
    <row r="2390" spans="1:30">
      <c r="A2390">
        <f t="shared" si="111"/>
        <v>20200000</v>
      </c>
      <c r="B2390" t="str">
        <f t="shared" si="112"/>
        <v>Redbridge91102Male65</v>
      </c>
      <c r="C2390" t="str">
        <f t="shared" si="113"/>
        <v>RedbridgeLife expectancy at 652020 - 22Male65</v>
      </c>
      <c r="D2390">
        <v>91102</v>
      </c>
      <c r="E2390" t="s">
        <v>251</v>
      </c>
      <c r="F2390" t="s">
        <v>30</v>
      </c>
      <c r="G2390" t="s">
        <v>31</v>
      </c>
      <c r="H2390" t="s">
        <v>112</v>
      </c>
      <c r="I2390" t="s">
        <v>113</v>
      </c>
      <c r="J2390" t="s">
        <v>34</v>
      </c>
      <c r="K2390" t="s">
        <v>249</v>
      </c>
      <c r="L2390">
        <v>65</v>
      </c>
      <c r="O2390" t="s">
        <v>239</v>
      </c>
      <c r="P2390">
        <v>18.149999999999999</v>
      </c>
      <c r="Q2390">
        <v>17.84</v>
      </c>
      <c r="R2390">
        <v>18.46</v>
      </c>
      <c r="Y2390" t="s">
        <v>42</v>
      </c>
      <c r="Z2390" t="s">
        <v>39</v>
      </c>
      <c r="AA2390">
        <v>20200000</v>
      </c>
      <c r="AD2390" t="s">
        <v>220</v>
      </c>
    </row>
    <row r="2391" spans="1:30">
      <c r="A2391">
        <f t="shared" si="111"/>
        <v>20200000</v>
      </c>
      <c r="B2391" t="str">
        <f t="shared" si="112"/>
        <v>Haringey91102Male65</v>
      </c>
      <c r="C2391" t="str">
        <f t="shared" si="113"/>
        <v>HaringeyLife expectancy at 652020 - 22Male65</v>
      </c>
      <c r="D2391">
        <v>91102</v>
      </c>
      <c r="E2391" t="s">
        <v>251</v>
      </c>
      <c r="F2391" t="s">
        <v>30</v>
      </c>
      <c r="G2391" t="s">
        <v>31</v>
      </c>
      <c r="H2391" t="s">
        <v>116</v>
      </c>
      <c r="I2391" t="s">
        <v>117</v>
      </c>
      <c r="J2391" t="s">
        <v>34</v>
      </c>
      <c r="K2391" t="s">
        <v>249</v>
      </c>
      <c r="L2391">
        <v>65</v>
      </c>
      <c r="O2391" t="s">
        <v>239</v>
      </c>
      <c r="P2391">
        <v>18.09</v>
      </c>
      <c r="Q2391">
        <v>17.7</v>
      </c>
      <c r="R2391">
        <v>18.47</v>
      </c>
      <c r="Y2391" t="s">
        <v>42</v>
      </c>
      <c r="Z2391" t="s">
        <v>39</v>
      </c>
      <c r="AA2391">
        <v>20200000</v>
      </c>
      <c r="AD2391" t="s">
        <v>220</v>
      </c>
    </row>
    <row r="2392" spans="1:30">
      <c r="A2392">
        <f t="shared" si="111"/>
        <v>20200000</v>
      </c>
      <c r="B2392" t="str">
        <f t="shared" si="112"/>
        <v>Waltham Forest91102Male65</v>
      </c>
      <c r="C2392" t="str">
        <f t="shared" si="113"/>
        <v>Waltham ForestLife expectancy at 652020 - 22Male65</v>
      </c>
      <c r="D2392">
        <v>91102</v>
      </c>
      <c r="E2392" t="s">
        <v>251</v>
      </c>
      <c r="F2392" t="s">
        <v>30</v>
      </c>
      <c r="G2392" t="s">
        <v>31</v>
      </c>
      <c r="H2392" t="s">
        <v>114</v>
      </c>
      <c r="I2392" t="s">
        <v>115</v>
      </c>
      <c r="J2392" t="s">
        <v>34</v>
      </c>
      <c r="K2392" t="s">
        <v>249</v>
      </c>
      <c r="L2392">
        <v>65</v>
      </c>
      <c r="O2392" t="s">
        <v>239</v>
      </c>
      <c r="P2392">
        <v>17.71</v>
      </c>
      <c r="Q2392">
        <v>17.34</v>
      </c>
      <c r="R2392">
        <v>18.09</v>
      </c>
      <c r="Y2392" t="s">
        <v>49</v>
      </c>
      <c r="Z2392" t="s">
        <v>39</v>
      </c>
      <c r="AA2392">
        <v>20200000</v>
      </c>
      <c r="AD2392" t="s">
        <v>220</v>
      </c>
    </row>
    <row r="2393" spans="1:30">
      <c r="A2393">
        <f t="shared" si="111"/>
        <v>20200000</v>
      </c>
      <c r="B2393" t="str">
        <f t="shared" si="112"/>
        <v>Greenwich91102Male65</v>
      </c>
      <c r="C2393" t="str">
        <f t="shared" si="113"/>
        <v>GreenwichLife expectancy at 652020 - 22Male65</v>
      </c>
      <c r="D2393">
        <v>91102</v>
      </c>
      <c r="E2393" t="s">
        <v>251</v>
      </c>
      <c r="F2393" t="s">
        <v>30</v>
      </c>
      <c r="G2393" t="s">
        <v>31</v>
      </c>
      <c r="H2393" t="s">
        <v>80</v>
      </c>
      <c r="I2393" t="s">
        <v>81</v>
      </c>
      <c r="J2393" t="s">
        <v>34</v>
      </c>
      <c r="K2393" t="s">
        <v>249</v>
      </c>
      <c r="L2393">
        <v>65</v>
      </c>
      <c r="O2393" t="s">
        <v>239</v>
      </c>
      <c r="P2393">
        <v>17.54</v>
      </c>
      <c r="Q2393">
        <v>17.190000000000001</v>
      </c>
      <c r="R2393">
        <v>17.899999999999999</v>
      </c>
      <c r="Y2393" t="s">
        <v>49</v>
      </c>
      <c r="Z2393" t="s">
        <v>39</v>
      </c>
      <c r="AA2393">
        <v>20200000</v>
      </c>
      <c r="AD2393" t="s">
        <v>220</v>
      </c>
    </row>
    <row r="2394" spans="1:30">
      <c r="A2394">
        <f t="shared" si="111"/>
        <v>20200000</v>
      </c>
      <c r="B2394" t="str">
        <f t="shared" si="112"/>
        <v>Hammersmith and Fulham91102Male65</v>
      </c>
      <c r="C2394" t="str">
        <f t="shared" si="113"/>
        <v>Hammersmith and FulhamLife expectancy at 652020 - 22Male65</v>
      </c>
      <c r="D2394">
        <v>91102</v>
      </c>
      <c r="E2394" t="s">
        <v>251</v>
      </c>
      <c r="F2394" t="s">
        <v>30</v>
      </c>
      <c r="G2394" t="s">
        <v>31</v>
      </c>
      <c r="H2394" t="s">
        <v>66</v>
      </c>
      <c r="I2394" t="s">
        <v>67</v>
      </c>
      <c r="J2394" t="s">
        <v>34</v>
      </c>
      <c r="K2394" t="s">
        <v>249</v>
      </c>
      <c r="L2394">
        <v>65</v>
      </c>
      <c r="O2394" t="s">
        <v>239</v>
      </c>
      <c r="P2394">
        <v>17.52</v>
      </c>
      <c r="Q2394">
        <v>17.07</v>
      </c>
      <c r="R2394">
        <v>17.97</v>
      </c>
      <c r="Y2394" t="s">
        <v>49</v>
      </c>
      <c r="Z2394" t="s">
        <v>39</v>
      </c>
      <c r="AA2394">
        <v>20200000</v>
      </c>
      <c r="AD2394" t="s">
        <v>220</v>
      </c>
    </row>
    <row r="2395" spans="1:30">
      <c r="A2395">
        <f t="shared" si="111"/>
        <v>20200000</v>
      </c>
      <c r="B2395" t="str">
        <f t="shared" si="112"/>
        <v>Southwark91102Male65</v>
      </c>
      <c r="C2395" t="str">
        <f t="shared" si="113"/>
        <v>SouthwarkLife expectancy at 652020 - 22Male65</v>
      </c>
      <c r="D2395">
        <v>91102</v>
      </c>
      <c r="E2395" t="s">
        <v>251</v>
      </c>
      <c r="F2395" t="s">
        <v>30</v>
      </c>
      <c r="G2395" t="s">
        <v>31</v>
      </c>
      <c r="H2395" t="s">
        <v>95</v>
      </c>
      <c r="I2395" t="s">
        <v>96</v>
      </c>
      <c r="J2395" t="s">
        <v>34</v>
      </c>
      <c r="K2395" t="s">
        <v>249</v>
      </c>
      <c r="L2395">
        <v>65</v>
      </c>
      <c r="O2395" t="s">
        <v>239</v>
      </c>
      <c r="P2395">
        <v>17.39</v>
      </c>
      <c r="Q2395">
        <v>17.010000000000002</v>
      </c>
      <c r="R2395">
        <v>17.77</v>
      </c>
      <c r="Y2395" t="s">
        <v>49</v>
      </c>
      <c r="Z2395" t="s">
        <v>39</v>
      </c>
      <c r="AA2395">
        <v>20200000</v>
      </c>
      <c r="AD2395" t="s">
        <v>220</v>
      </c>
    </row>
    <row r="2396" spans="1:30">
      <c r="A2396">
        <f t="shared" si="111"/>
        <v>20200000</v>
      </c>
      <c r="B2396" t="str">
        <f t="shared" si="112"/>
        <v>Lewisham91102Male65</v>
      </c>
      <c r="C2396" t="str">
        <f t="shared" si="113"/>
        <v>LewishamLife expectancy at 652020 - 22Male65</v>
      </c>
      <c r="D2396">
        <v>91102</v>
      </c>
      <c r="E2396" t="s">
        <v>251</v>
      </c>
      <c r="F2396" t="s">
        <v>30</v>
      </c>
      <c r="G2396" t="s">
        <v>31</v>
      </c>
      <c r="H2396" t="s">
        <v>84</v>
      </c>
      <c r="I2396" t="s">
        <v>85</v>
      </c>
      <c r="J2396" t="s">
        <v>34</v>
      </c>
      <c r="K2396" t="s">
        <v>249</v>
      </c>
      <c r="L2396">
        <v>65</v>
      </c>
      <c r="O2396" t="s">
        <v>239</v>
      </c>
      <c r="P2396">
        <v>17.329999999999998</v>
      </c>
      <c r="Q2396">
        <v>16.97</v>
      </c>
      <c r="R2396">
        <v>17.690000000000001</v>
      </c>
      <c r="Y2396" t="s">
        <v>49</v>
      </c>
      <c r="Z2396" t="s">
        <v>39</v>
      </c>
      <c r="AA2396">
        <v>20200000</v>
      </c>
      <c r="AD2396" t="s">
        <v>220</v>
      </c>
    </row>
    <row r="2397" spans="1:30">
      <c r="A2397">
        <f t="shared" si="111"/>
        <v>20200000</v>
      </c>
      <c r="B2397" t="str">
        <f t="shared" si="112"/>
        <v>Lambeth91102Male65</v>
      </c>
      <c r="C2397" t="str">
        <f t="shared" si="113"/>
        <v>LambethLife expectancy at 652020 - 22Male65</v>
      </c>
      <c r="D2397">
        <v>91102</v>
      </c>
      <c r="E2397" t="s">
        <v>251</v>
      </c>
      <c r="F2397" t="s">
        <v>30</v>
      </c>
      <c r="G2397" t="s">
        <v>31</v>
      </c>
      <c r="H2397" t="s">
        <v>91</v>
      </c>
      <c r="I2397" t="s">
        <v>92</v>
      </c>
      <c r="J2397" t="s">
        <v>34</v>
      </c>
      <c r="K2397" t="s">
        <v>249</v>
      </c>
      <c r="L2397">
        <v>65</v>
      </c>
      <c r="O2397" t="s">
        <v>239</v>
      </c>
      <c r="P2397">
        <v>17.260000000000002</v>
      </c>
      <c r="Q2397">
        <v>16.91</v>
      </c>
      <c r="R2397">
        <v>17.61</v>
      </c>
      <c r="Y2397" t="s">
        <v>49</v>
      </c>
      <c r="Z2397" t="s">
        <v>39</v>
      </c>
      <c r="AA2397">
        <v>20200000</v>
      </c>
      <c r="AD2397" t="s">
        <v>220</v>
      </c>
    </row>
    <row r="2398" spans="1:30">
      <c r="A2398">
        <f t="shared" si="111"/>
        <v>20200000</v>
      </c>
      <c r="B2398" t="str">
        <f t="shared" si="112"/>
        <v>Islington91102Male65</v>
      </c>
      <c r="C2398" t="str">
        <f t="shared" si="113"/>
        <v>IslingtonLife expectancy at 652020 - 22Male65</v>
      </c>
      <c r="D2398">
        <v>91102</v>
      </c>
      <c r="E2398" t="s">
        <v>251</v>
      </c>
      <c r="F2398" t="s">
        <v>30</v>
      </c>
      <c r="G2398" t="s">
        <v>31</v>
      </c>
      <c r="H2398" t="s">
        <v>74</v>
      </c>
      <c r="I2398" t="s">
        <v>75</v>
      </c>
      <c r="J2398" t="s">
        <v>34</v>
      </c>
      <c r="K2398" t="s">
        <v>249</v>
      </c>
      <c r="L2398">
        <v>65</v>
      </c>
      <c r="O2398" t="s">
        <v>239</v>
      </c>
      <c r="P2398">
        <v>17.23</v>
      </c>
      <c r="Q2398">
        <v>16.8</v>
      </c>
      <c r="R2398">
        <v>17.66</v>
      </c>
      <c r="Y2398" t="s">
        <v>49</v>
      </c>
      <c r="Z2398" t="s">
        <v>39</v>
      </c>
      <c r="AA2398">
        <v>20200000</v>
      </c>
      <c r="AD2398" t="s">
        <v>220</v>
      </c>
    </row>
    <row r="2399" spans="1:30">
      <c r="A2399">
        <f t="shared" si="111"/>
        <v>20200000</v>
      </c>
      <c r="B2399" t="str">
        <f t="shared" si="112"/>
        <v>Hackney91102Male65</v>
      </c>
      <c r="C2399" t="str">
        <f t="shared" si="113"/>
        <v>HackneyLife expectancy at 652020 - 22Male65</v>
      </c>
      <c r="D2399">
        <v>91102</v>
      </c>
      <c r="E2399" t="s">
        <v>251</v>
      </c>
      <c r="F2399" t="s">
        <v>30</v>
      </c>
      <c r="G2399" t="s">
        <v>31</v>
      </c>
      <c r="H2399" t="s">
        <v>101</v>
      </c>
      <c r="I2399" t="s">
        <v>102</v>
      </c>
      <c r="J2399" t="s">
        <v>34</v>
      </c>
      <c r="K2399" t="s">
        <v>249</v>
      </c>
      <c r="L2399">
        <v>65</v>
      </c>
      <c r="O2399" t="s">
        <v>239</v>
      </c>
      <c r="P2399">
        <v>16.489999999999998</v>
      </c>
      <c r="Q2399">
        <v>16.07</v>
      </c>
      <c r="R2399">
        <v>16.91</v>
      </c>
      <c r="Y2399" t="s">
        <v>49</v>
      </c>
      <c r="Z2399" t="s">
        <v>39</v>
      </c>
      <c r="AA2399">
        <v>20200000</v>
      </c>
      <c r="AD2399" t="s">
        <v>220</v>
      </c>
    </row>
    <row r="2400" spans="1:30">
      <c r="A2400">
        <f t="shared" si="111"/>
        <v>20200000</v>
      </c>
      <c r="B2400" t="str">
        <f t="shared" si="112"/>
        <v>Newham91102Male65</v>
      </c>
      <c r="C2400" t="str">
        <f t="shared" si="113"/>
        <v>NewhamLife expectancy at 652020 - 22Male65</v>
      </c>
      <c r="D2400">
        <v>91102</v>
      </c>
      <c r="E2400" t="s">
        <v>251</v>
      </c>
      <c r="F2400" t="s">
        <v>30</v>
      </c>
      <c r="G2400" t="s">
        <v>31</v>
      </c>
      <c r="H2400" t="s">
        <v>122</v>
      </c>
      <c r="I2400" t="s">
        <v>123</v>
      </c>
      <c r="J2400" t="s">
        <v>34</v>
      </c>
      <c r="K2400" t="s">
        <v>249</v>
      </c>
      <c r="L2400">
        <v>65</v>
      </c>
      <c r="O2400" t="s">
        <v>239</v>
      </c>
      <c r="P2400">
        <v>16.440000000000001</v>
      </c>
      <c r="Q2400">
        <v>16.059999999999999</v>
      </c>
      <c r="R2400">
        <v>16.809999999999999</v>
      </c>
      <c r="Y2400" t="s">
        <v>49</v>
      </c>
      <c r="Z2400" t="s">
        <v>39</v>
      </c>
      <c r="AA2400">
        <v>20200000</v>
      </c>
      <c r="AD2400" t="s">
        <v>220</v>
      </c>
    </row>
    <row r="2401" spans="1:30">
      <c r="A2401">
        <f t="shared" si="111"/>
        <v>20200000</v>
      </c>
      <c r="B2401" t="str">
        <f t="shared" si="112"/>
        <v>Tower Hamlets91102Male65</v>
      </c>
      <c r="C2401" t="str">
        <f t="shared" si="113"/>
        <v>Tower HamletsLife expectancy at 652020 - 22Male65</v>
      </c>
      <c r="D2401">
        <v>91102</v>
      </c>
      <c r="E2401" t="s">
        <v>251</v>
      </c>
      <c r="F2401" t="s">
        <v>30</v>
      </c>
      <c r="G2401" t="s">
        <v>31</v>
      </c>
      <c r="H2401" t="s">
        <v>104</v>
      </c>
      <c r="I2401" t="s">
        <v>105</v>
      </c>
      <c r="J2401" t="s">
        <v>34</v>
      </c>
      <c r="K2401" t="s">
        <v>249</v>
      </c>
      <c r="L2401">
        <v>65</v>
      </c>
      <c r="O2401" t="s">
        <v>239</v>
      </c>
      <c r="P2401">
        <v>16.04</v>
      </c>
      <c r="Q2401">
        <v>15.62</v>
      </c>
      <c r="R2401">
        <v>16.46</v>
      </c>
      <c r="Y2401" t="s">
        <v>49</v>
      </c>
      <c r="Z2401" t="s">
        <v>39</v>
      </c>
      <c r="AA2401">
        <v>20200000</v>
      </c>
      <c r="AD2401" t="s">
        <v>220</v>
      </c>
    </row>
    <row r="2402" spans="1:30">
      <c r="A2402">
        <f t="shared" si="111"/>
        <v>20200000</v>
      </c>
      <c r="B2402" t="str">
        <f t="shared" si="112"/>
        <v>Barking and Dagenham91102Male65</v>
      </c>
      <c r="C2402" t="str">
        <f t="shared" si="113"/>
        <v>Barking and DagenhamLife expectancy at 652020 - 22Male65</v>
      </c>
      <c r="D2402">
        <v>91102</v>
      </c>
      <c r="E2402" t="s">
        <v>251</v>
      </c>
      <c r="F2402" t="s">
        <v>30</v>
      </c>
      <c r="G2402" t="s">
        <v>31</v>
      </c>
      <c r="H2402" t="s">
        <v>106</v>
      </c>
      <c r="I2402" t="s">
        <v>107</v>
      </c>
      <c r="J2402" t="s">
        <v>34</v>
      </c>
      <c r="K2402" t="s">
        <v>249</v>
      </c>
      <c r="L2402">
        <v>65</v>
      </c>
      <c r="O2402" t="s">
        <v>239</v>
      </c>
      <c r="P2402">
        <v>15.96</v>
      </c>
      <c r="Q2402">
        <v>15.55</v>
      </c>
      <c r="R2402">
        <v>16.37</v>
      </c>
      <c r="Y2402" t="s">
        <v>49</v>
      </c>
      <c r="Z2402" t="s">
        <v>39</v>
      </c>
      <c r="AA2402">
        <v>20200000</v>
      </c>
      <c r="AD2402" t="s">
        <v>220</v>
      </c>
    </row>
    <row r="2403" spans="1:30">
      <c r="A2403">
        <f t="shared" si="111"/>
        <v>20010000</v>
      </c>
      <c r="B2403" t="str">
        <f t="shared" si="112"/>
        <v>Richmond91102Female65</v>
      </c>
      <c r="C2403" t="str">
        <f t="shared" si="113"/>
        <v>RichmondLife expectancy at 652001 - 03Female65</v>
      </c>
      <c r="D2403">
        <v>91102</v>
      </c>
      <c r="E2403" t="s">
        <v>251</v>
      </c>
      <c r="F2403" t="s">
        <v>30</v>
      </c>
      <c r="G2403" t="s">
        <v>31</v>
      </c>
      <c r="H2403" t="s">
        <v>32</v>
      </c>
      <c r="I2403" t="s">
        <v>33</v>
      </c>
      <c r="J2403" t="s">
        <v>34</v>
      </c>
      <c r="K2403" t="s">
        <v>189</v>
      </c>
      <c r="L2403">
        <v>65</v>
      </c>
      <c r="O2403" t="s">
        <v>219</v>
      </c>
      <c r="P2403">
        <v>19.899999999999999</v>
      </c>
      <c r="Q2403">
        <v>19.51444</v>
      </c>
      <c r="R2403">
        <v>20.285769999999999</v>
      </c>
      <c r="Y2403" t="s">
        <v>38</v>
      </c>
      <c r="Z2403" t="s">
        <v>39</v>
      </c>
      <c r="AA2403">
        <v>20010000</v>
      </c>
      <c r="AD2403" t="s">
        <v>220</v>
      </c>
    </row>
    <row r="2404" spans="1:30">
      <c r="A2404">
        <f t="shared" si="111"/>
        <v>20020000</v>
      </c>
      <c r="B2404" t="str">
        <f t="shared" si="112"/>
        <v>Richmond91102Female65</v>
      </c>
      <c r="C2404" t="str">
        <f t="shared" si="113"/>
        <v>RichmondLife expectancy at 652002 - 04Female65</v>
      </c>
      <c r="D2404">
        <v>91102</v>
      </c>
      <c r="E2404" t="s">
        <v>251</v>
      </c>
      <c r="F2404" t="s">
        <v>30</v>
      </c>
      <c r="G2404" t="s">
        <v>31</v>
      </c>
      <c r="H2404" t="s">
        <v>32</v>
      </c>
      <c r="I2404" t="s">
        <v>33</v>
      </c>
      <c r="J2404" t="s">
        <v>34</v>
      </c>
      <c r="K2404" t="s">
        <v>189</v>
      </c>
      <c r="L2404">
        <v>65</v>
      </c>
      <c r="O2404" t="s">
        <v>221</v>
      </c>
      <c r="P2404">
        <v>20.25</v>
      </c>
      <c r="Q2404">
        <v>19.856100000000001</v>
      </c>
      <c r="R2404">
        <v>20.641120000000001</v>
      </c>
      <c r="Y2404" t="s">
        <v>38</v>
      </c>
      <c r="Z2404" t="s">
        <v>39</v>
      </c>
      <c r="AA2404">
        <v>20020000</v>
      </c>
      <c r="AD2404" t="s">
        <v>220</v>
      </c>
    </row>
    <row r="2405" spans="1:30">
      <c r="A2405">
        <f t="shared" si="111"/>
        <v>20030000</v>
      </c>
      <c r="B2405" t="str">
        <f t="shared" si="112"/>
        <v>Richmond91102Female65</v>
      </c>
      <c r="C2405" t="str">
        <f t="shared" si="113"/>
        <v>RichmondLife expectancy at 652003 - 05Female65</v>
      </c>
      <c r="D2405">
        <v>91102</v>
      </c>
      <c r="E2405" t="s">
        <v>251</v>
      </c>
      <c r="F2405" t="s">
        <v>30</v>
      </c>
      <c r="G2405" t="s">
        <v>31</v>
      </c>
      <c r="H2405" t="s">
        <v>32</v>
      </c>
      <c r="I2405" t="s">
        <v>33</v>
      </c>
      <c r="J2405" t="s">
        <v>34</v>
      </c>
      <c r="K2405" t="s">
        <v>189</v>
      </c>
      <c r="L2405">
        <v>65</v>
      </c>
      <c r="O2405" t="s">
        <v>222</v>
      </c>
      <c r="P2405">
        <v>20.64</v>
      </c>
      <c r="Q2405">
        <v>20.242660000000001</v>
      </c>
      <c r="R2405">
        <v>21.040299999999998</v>
      </c>
      <c r="Y2405" t="s">
        <v>38</v>
      </c>
      <c r="Z2405" t="s">
        <v>39</v>
      </c>
      <c r="AA2405">
        <v>20030000</v>
      </c>
      <c r="AD2405" t="s">
        <v>220</v>
      </c>
    </row>
    <row r="2406" spans="1:30">
      <c r="A2406">
        <f t="shared" si="111"/>
        <v>20040000</v>
      </c>
      <c r="B2406" t="str">
        <f t="shared" si="112"/>
        <v>Richmond91102Female65</v>
      </c>
      <c r="C2406" t="str">
        <f t="shared" si="113"/>
        <v>RichmondLife expectancy at 652004 - 06Female65</v>
      </c>
      <c r="D2406">
        <v>91102</v>
      </c>
      <c r="E2406" t="s">
        <v>251</v>
      </c>
      <c r="F2406" t="s">
        <v>30</v>
      </c>
      <c r="G2406" t="s">
        <v>31</v>
      </c>
      <c r="H2406" t="s">
        <v>32</v>
      </c>
      <c r="I2406" t="s">
        <v>33</v>
      </c>
      <c r="J2406" t="s">
        <v>34</v>
      </c>
      <c r="K2406" t="s">
        <v>189</v>
      </c>
      <c r="L2406">
        <v>65</v>
      </c>
      <c r="O2406" t="s">
        <v>223</v>
      </c>
      <c r="P2406">
        <v>21</v>
      </c>
      <c r="Q2406">
        <v>20.586569999999998</v>
      </c>
      <c r="R2406">
        <v>21.40879</v>
      </c>
      <c r="Y2406" t="s">
        <v>38</v>
      </c>
      <c r="Z2406" t="s">
        <v>39</v>
      </c>
      <c r="AA2406">
        <v>20040000</v>
      </c>
      <c r="AD2406" t="s">
        <v>220</v>
      </c>
    </row>
    <row r="2407" spans="1:30">
      <c r="A2407">
        <f t="shared" si="111"/>
        <v>20050000</v>
      </c>
      <c r="B2407" t="str">
        <f t="shared" si="112"/>
        <v>Richmond91102Female65</v>
      </c>
      <c r="C2407" t="str">
        <f t="shared" si="113"/>
        <v>RichmondLife expectancy at 652005 - 07Female65</v>
      </c>
      <c r="D2407">
        <v>91102</v>
      </c>
      <c r="E2407" t="s">
        <v>251</v>
      </c>
      <c r="F2407" t="s">
        <v>30</v>
      </c>
      <c r="G2407" t="s">
        <v>31</v>
      </c>
      <c r="H2407" t="s">
        <v>32</v>
      </c>
      <c r="I2407" t="s">
        <v>33</v>
      </c>
      <c r="J2407" t="s">
        <v>34</v>
      </c>
      <c r="K2407" t="s">
        <v>189</v>
      </c>
      <c r="L2407">
        <v>65</v>
      </c>
      <c r="O2407" t="s">
        <v>224</v>
      </c>
      <c r="P2407">
        <v>21.38</v>
      </c>
      <c r="Q2407">
        <v>20.969080000000002</v>
      </c>
      <c r="R2407">
        <v>21.797080000000001</v>
      </c>
      <c r="Y2407" t="s">
        <v>38</v>
      </c>
      <c r="Z2407" t="s">
        <v>39</v>
      </c>
      <c r="AA2407">
        <v>20050000</v>
      </c>
      <c r="AD2407" t="s">
        <v>220</v>
      </c>
    </row>
    <row r="2408" spans="1:30">
      <c r="A2408">
        <f t="shared" si="111"/>
        <v>20060000</v>
      </c>
      <c r="B2408" t="str">
        <f t="shared" si="112"/>
        <v>Richmond91102Female65</v>
      </c>
      <c r="C2408" t="str">
        <f t="shared" si="113"/>
        <v>RichmondLife expectancy at 652006 - 08Female65</v>
      </c>
      <c r="D2408">
        <v>91102</v>
      </c>
      <c r="E2408" t="s">
        <v>251</v>
      </c>
      <c r="F2408" t="s">
        <v>30</v>
      </c>
      <c r="G2408" t="s">
        <v>31</v>
      </c>
      <c r="H2408" t="s">
        <v>32</v>
      </c>
      <c r="I2408" t="s">
        <v>33</v>
      </c>
      <c r="J2408" t="s">
        <v>34</v>
      </c>
      <c r="K2408" t="s">
        <v>189</v>
      </c>
      <c r="L2408">
        <v>65</v>
      </c>
      <c r="O2408" t="s">
        <v>225</v>
      </c>
      <c r="P2408">
        <v>21.74</v>
      </c>
      <c r="Q2408">
        <v>21.325959999999998</v>
      </c>
      <c r="R2408">
        <v>22.16151</v>
      </c>
      <c r="Y2408" t="s">
        <v>38</v>
      </c>
      <c r="Z2408" t="s">
        <v>39</v>
      </c>
      <c r="AA2408">
        <v>20060000</v>
      </c>
      <c r="AD2408" t="s">
        <v>220</v>
      </c>
    </row>
    <row r="2409" spans="1:30">
      <c r="A2409">
        <f t="shared" si="111"/>
        <v>20070000</v>
      </c>
      <c r="B2409" t="str">
        <f t="shared" si="112"/>
        <v>Richmond91102Female65</v>
      </c>
      <c r="C2409" t="str">
        <f t="shared" si="113"/>
        <v>RichmondLife expectancy at 652007 - 09Female65</v>
      </c>
      <c r="D2409">
        <v>91102</v>
      </c>
      <c r="E2409" t="s">
        <v>251</v>
      </c>
      <c r="F2409" t="s">
        <v>30</v>
      </c>
      <c r="G2409" t="s">
        <v>31</v>
      </c>
      <c r="H2409" t="s">
        <v>32</v>
      </c>
      <c r="I2409" t="s">
        <v>33</v>
      </c>
      <c r="J2409" t="s">
        <v>34</v>
      </c>
      <c r="K2409" t="s">
        <v>189</v>
      </c>
      <c r="L2409">
        <v>65</v>
      </c>
      <c r="O2409" t="s">
        <v>226</v>
      </c>
      <c r="P2409">
        <v>22.45</v>
      </c>
      <c r="Q2409">
        <v>22.007200000000001</v>
      </c>
      <c r="R2409">
        <v>22.884640000000001</v>
      </c>
      <c r="Y2409" t="s">
        <v>38</v>
      </c>
      <c r="Z2409" t="s">
        <v>39</v>
      </c>
      <c r="AA2409">
        <v>20070000</v>
      </c>
      <c r="AD2409" t="s">
        <v>220</v>
      </c>
    </row>
    <row r="2410" spans="1:30">
      <c r="A2410">
        <f t="shared" si="111"/>
        <v>20080000</v>
      </c>
      <c r="B2410" t="str">
        <f t="shared" si="112"/>
        <v>Richmond91102Female65</v>
      </c>
      <c r="C2410" t="str">
        <f t="shared" si="113"/>
        <v>RichmondLife expectancy at 652008 - 10Female65</v>
      </c>
      <c r="D2410">
        <v>91102</v>
      </c>
      <c r="E2410" t="s">
        <v>251</v>
      </c>
      <c r="F2410" t="s">
        <v>30</v>
      </c>
      <c r="G2410" t="s">
        <v>31</v>
      </c>
      <c r="H2410" t="s">
        <v>32</v>
      </c>
      <c r="I2410" t="s">
        <v>33</v>
      </c>
      <c r="J2410" t="s">
        <v>34</v>
      </c>
      <c r="K2410" t="s">
        <v>189</v>
      </c>
      <c r="L2410">
        <v>65</v>
      </c>
      <c r="O2410" t="s">
        <v>227</v>
      </c>
      <c r="P2410">
        <v>22.67</v>
      </c>
      <c r="Q2410">
        <v>22.22467</v>
      </c>
      <c r="R2410">
        <v>23.119669999999999</v>
      </c>
      <c r="Y2410" t="s">
        <v>38</v>
      </c>
      <c r="Z2410" t="s">
        <v>39</v>
      </c>
      <c r="AA2410">
        <v>20080000</v>
      </c>
      <c r="AD2410" t="s">
        <v>220</v>
      </c>
    </row>
    <row r="2411" spans="1:30">
      <c r="A2411">
        <f t="shared" si="111"/>
        <v>20090000</v>
      </c>
      <c r="B2411" t="str">
        <f t="shared" si="112"/>
        <v>Richmond91102Female65</v>
      </c>
      <c r="C2411" t="str">
        <f t="shared" si="113"/>
        <v>RichmondLife expectancy at 652009 - 11Female65</v>
      </c>
      <c r="D2411">
        <v>91102</v>
      </c>
      <c r="E2411" t="s">
        <v>251</v>
      </c>
      <c r="F2411" t="s">
        <v>30</v>
      </c>
      <c r="G2411" t="s">
        <v>31</v>
      </c>
      <c r="H2411" t="s">
        <v>32</v>
      </c>
      <c r="I2411" t="s">
        <v>33</v>
      </c>
      <c r="J2411" t="s">
        <v>34</v>
      </c>
      <c r="K2411" t="s">
        <v>189</v>
      </c>
      <c r="L2411">
        <v>65</v>
      </c>
      <c r="O2411" t="s">
        <v>228</v>
      </c>
      <c r="P2411">
        <v>22.94</v>
      </c>
      <c r="Q2411">
        <v>22.479089999999999</v>
      </c>
      <c r="R2411">
        <v>23.399539999999998</v>
      </c>
      <c r="Y2411" t="s">
        <v>38</v>
      </c>
      <c r="Z2411" t="s">
        <v>39</v>
      </c>
      <c r="AA2411">
        <v>20090000</v>
      </c>
      <c r="AD2411" t="s">
        <v>220</v>
      </c>
    </row>
    <row r="2412" spans="1:30">
      <c r="A2412">
        <f t="shared" si="111"/>
        <v>20100000</v>
      </c>
      <c r="B2412" t="str">
        <f t="shared" si="112"/>
        <v>Richmond91102Female65</v>
      </c>
      <c r="C2412" t="str">
        <f t="shared" si="113"/>
        <v>RichmondLife expectancy at 652010 - 12Female65</v>
      </c>
      <c r="D2412">
        <v>91102</v>
      </c>
      <c r="E2412" t="s">
        <v>251</v>
      </c>
      <c r="F2412" t="s">
        <v>30</v>
      </c>
      <c r="G2412" t="s">
        <v>31</v>
      </c>
      <c r="H2412" t="s">
        <v>32</v>
      </c>
      <c r="I2412" t="s">
        <v>33</v>
      </c>
      <c r="J2412" t="s">
        <v>34</v>
      </c>
      <c r="K2412" t="s">
        <v>189</v>
      </c>
      <c r="L2412">
        <v>65</v>
      </c>
      <c r="O2412" t="s">
        <v>229</v>
      </c>
      <c r="P2412">
        <v>22.92</v>
      </c>
      <c r="Q2412">
        <v>22.47</v>
      </c>
      <c r="R2412">
        <v>23.37</v>
      </c>
      <c r="Y2412" t="s">
        <v>38</v>
      </c>
      <c r="Z2412" t="s">
        <v>39</v>
      </c>
      <c r="AA2412">
        <v>20100000</v>
      </c>
      <c r="AD2412" t="s">
        <v>220</v>
      </c>
    </row>
    <row r="2413" spans="1:30">
      <c r="A2413">
        <f t="shared" si="111"/>
        <v>20110000</v>
      </c>
      <c r="B2413" t="str">
        <f t="shared" si="112"/>
        <v>Richmond91102Female65</v>
      </c>
      <c r="C2413" t="str">
        <f t="shared" si="113"/>
        <v>RichmondLife expectancy at 652011 - 13Female65</v>
      </c>
      <c r="D2413">
        <v>91102</v>
      </c>
      <c r="E2413" t="s">
        <v>251</v>
      </c>
      <c r="F2413" t="s">
        <v>30</v>
      </c>
      <c r="G2413" t="s">
        <v>31</v>
      </c>
      <c r="H2413" t="s">
        <v>32</v>
      </c>
      <c r="I2413" t="s">
        <v>33</v>
      </c>
      <c r="J2413" t="s">
        <v>34</v>
      </c>
      <c r="K2413" t="s">
        <v>189</v>
      </c>
      <c r="L2413">
        <v>65</v>
      </c>
      <c r="O2413" t="s">
        <v>230</v>
      </c>
      <c r="P2413">
        <v>22.78</v>
      </c>
      <c r="Q2413">
        <v>22.36</v>
      </c>
      <c r="R2413">
        <v>23.21</v>
      </c>
      <c r="Y2413" t="s">
        <v>38</v>
      </c>
      <c r="Z2413" t="s">
        <v>39</v>
      </c>
      <c r="AA2413">
        <v>20110000</v>
      </c>
      <c r="AD2413" t="s">
        <v>220</v>
      </c>
    </row>
    <row r="2414" spans="1:30">
      <c r="A2414">
        <f t="shared" si="111"/>
        <v>20120000</v>
      </c>
      <c r="B2414" t="str">
        <f t="shared" si="112"/>
        <v>Richmond91102Female65</v>
      </c>
      <c r="C2414" t="str">
        <f t="shared" si="113"/>
        <v>RichmondLife expectancy at 652012 - 14Female65</v>
      </c>
      <c r="D2414">
        <v>91102</v>
      </c>
      <c r="E2414" t="s">
        <v>251</v>
      </c>
      <c r="F2414" t="s">
        <v>30</v>
      </c>
      <c r="G2414" t="s">
        <v>31</v>
      </c>
      <c r="H2414" t="s">
        <v>32</v>
      </c>
      <c r="I2414" t="s">
        <v>33</v>
      </c>
      <c r="J2414" t="s">
        <v>34</v>
      </c>
      <c r="K2414" t="s">
        <v>189</v>
      </c>
      <c r="L2414">
        <v>65</v>
      </c>
      <c r="O2414" t="s">
        <v>231</v>
      </c>
      <c r="P2414">
        <v>22.88</v>
      </c>
      <c r="Q2414">
        <v>22.46</v>
      </c>
      <c r="R2414">
        <v>23.31</v>
      </c>
      <c r="Y2414" t="s">
        <v>38</v>
      </c>
      <c r="Z2414" t="s">
        <v>39</v>
      </c>
      <c r="AA2414">
        <v>20120000</v>
      </c>
      <c r="AD2414" t="s">
        <v>220</v>
      </c>
    </row>
    <row r="2415" spans="1:30">
      <c r="A2415">
        <f t="shared" si="111"/>
        <v>20130000</v>
      </c>
      <c r="B2415" t="str">
        <f t="shared" si="112"/>
        <v>Richmond91102Female65</v>
      </c>
      <c r="C2415" t="str">
        <f t="shared" si="113"/>
        <v>RichmondLife expectancy at 652013 - 15Female65</v>
      </c>
      <c r="D2415">
        <v>91102</v>
      </c>
      <c r="E2415" t="s">
        <v>251</v>
      </c>
      <c r="F2415" t="s">
        <v>30</v>
      </c>
      <c r="G2415" t="s">
        <v>31</v>
      </c>
      <c r="H2415" t="s">
        <v>32</v>
      </c>
      <c r="I2415" t="s">
        <v>33</v>
      </c>
      <c r="J2415" t="s">
        <v>34</v>
      </c>
      <c r="K2415" t="s">
        <v>189</v>
      </c>
      <c r="L2415">
        <v>65</v>
      </c>
      <c r="O2415" t="s">
        <v>232</v>
      </c>
      <c r="P2415">
        <v>22.74</v>
      </c>
      <c r="Q2415">
        <v>22.33</v>
      </c>
      <c r="R2415">
        <v>23.15</v>
      </c>
      <c r="Y2415" t="s">
        <v>38</v>
      </c>
      <c r="Z2415" t="s">
        <v>39</v>
      </c>
      <c r="AA2415">
        <v>20130000</v>
      </c>
      <c r="AD2415" t="s">
        <v>220</v>
      </c>
    </row>
    <row r="2416" spans="1:30">
      <c r="A2416">
        <f t="shared" si="111"/>
        <v>20140000</v>
      </c>
      <c r="B2416" t="str">
        <f t="shared" si="112"/>
        <v>Richmond91102Female65</v>
      </c>
      <c r="C2416" t="str">
        <f t="shared" si="113"/>
        <v>RichmondLife expectancy at 652014 - 16Female65</v>
      </c>
      <c r="D2416">
        <v>91102</v>
      </c>
      <c r="E2416" t="s">
        <v>251</v>
      </c>
      <c r="F2416" t="s">
        <v>30</v>
      </c>
      <c r="G2416" t="s">
        <v>31</v>
      </c>
      <c r="H2416" t="s">
        <v>32</v>
      </c>
      <c r="I2416" t="s">
        <v>33</v>
      </c>
      <c r="J2416" t="s">
        <v>34</v>
      </c>
      <c r="K2416" t="s">
        <v>189</v>
      </c>
      <c r="L2416">
        <v>65</v>
      </c>
      <c r="O2416" t="s">
        <v>233</v>
      </c>
      <c r="P2416">
        <v>23.02</v>
      </c>
      <c r="Q2416">
        <v>22.59</v>
      </c>
      <c r="R2416">
        <v>23.44</v>
      </c>
      <c r="Y2416" t="s">
        <v>38</v>
      </c>
      <c r="Z2416" t="s">
        <v>39</v>
      </c>
      <c r="AA2416">
        <v>20140000</v>
      </c>
      <c r="AD2416" t="s">
        <v>220</v>
      </c>
    </row>
    <row r="2417" spans="1:30">
      <c r="A2417">
        <f t="shared" si="111"/>
        <v>20150000</v>
      </c>
      <c r="B2417" t="str">
        <f t="shared" si="112"/>
        <v>Richmond91102Female65</v>
      </c>
      <c r="C2417" t="str">
        <f t="shared" si="113"/>
        <v>RichmondLife expectancy at 652015 - 17Female65</v>
      </c>
      <c r="D2417">
        <v>91102</v>
      </c>
      <c r="E2417" t="s">
        <v>251</v>
      </c>
      <c r="F2417" t="s">
        <v>30</v>
      </c>
      <c r="G2417" t="s">
        <v>31</v>
      </c>
      <c r="H2417" t="s">
        <v>32</v>
      </c>
      <c r="I2417" t="s">
        <v>33</v>
      </c>
      <c r="J2417" t="s">
        <v>34</v>
      </c>
      <c r="K2417" t="s">
        <v>189</v>
      </c>
      <c r="L2417">
        <v>65</v>
      </c>
      <c r="O2417" t="s">
        <v>234</v>
      </c>
      <c r="P2417">
        <v>22.9</v>
      </c>
      <c r="Q2417">
        <v>22.5</v>
      </c>
      <c r="R2417">
        <v>23.31</v>
      </c>
      <c r="Y2417" t="s">
        <v>38</v>
      </c>
      <c r="Z2417" t="s">
        <v>39</v>
      </c>
      <c r="AA2417">
        <v>20150000</v>
      </c>
      <c r="AD2417" t="s">
        <v>220</v>
      </c>
    </row>
    <row r="2418" spans="1:30">
      <c r="A2418">
        <f t="shared" si="111"/>
        <v>20160000</v>
      </c>
      <c r="B2418" t="str">
        <f t="shared" si="112"/>
        <v>Richmond91102Female65</v>
      </c>
      <c r="C2418" t="str">
        <f t="shared" si="113"/>
        <v>RichmondLife expectancy at 652016 - 18Female65</v>
      </c>
      <c r="D2418">
        <v>91102</v>
      </c>
      <c r="E2418" t="s">
        <v>251</v>
      </c>
      <c r="F2418" t="s">
        <v>30</v>
      </c>
      <c r="G2418" t="s">
        <v>31</v>
      </c>
      <c r="H2418" t="s">
        <v>32</v>
      </c>
      <c r="I2418" t="s">
        <v>33</v>
      </c>
      <c r="J2418" t="s">
        <v>34</v>
      </c>
      <c r="K2418" t="s">
        <v>189</v>
      </c>
      <c r="L2418">
        <v>65</v>
      </c>
      <c r="O2418" t="s">
        <v>235</v>
      </c>
      <c r="P2418">
        <v>23.32</v>
      </c>
      <c r="Q2418">
        <v>22.91</v>
      </c>
      <c r="R2418">
        <v>23.73</v>
      </c>
      <c r="Y2418" t="s">
        <v>38</v>
      </c>
      <c r="Z2418" t="s">
        <v>39</v>
      </c>
      <c r="AA2418">
        <v>20160000</v>
      </c>
      <c r="AD2418" t="s">
        <v>220</v>
      </c>
    </row>
    <row r="2419" spans="1:30">
      <c r="A2419">
        <f t="shared" si="111"/>
        <v>20170000</v>
      </c>
      <c r="B2419" t="str">
        <f t="shared" si="112"/>
        <v>Richmond91102Female65</v>
      </c>
      <c r="C2419" t="str">
        <f t="shared" si="113"/>
        <v>RichmondLife expectancy at 652017 - 19Female65</v>
      </c>
      <c r="D2419">
        <v>91102</v>
      </c>
      <c r="E2419" t="s">
        <v>251</v>
      </c>
      <c r="F2419" t="s">
        <v>30</v>
      </c>
      <c r="G2419" t="s">
        <v>31</v>
      </c>
      <c r="H2419" t="s">
        <v>32</v>
      </c>
      <c r="I2419" t="s">
        <v>33</v>
      </c>
      <c r="J2419" t="s">
        <v>34</v>
      </c>
      <c r="K2419" t="s">
        <v>189</v>
      </c>
      <c r="L2419">
        <v>65</v>
      </c>
      <c r="O2419" t="s">
        <v>236</v>
      </c>
      <c r="P2419">
        <v>23.23</v>
      </c>
      <c r="Q2419">
        <v>22.83</v>
      </c>
      <c r="R2419">
        <v>23.64</v>
      </c>
      <c r="Y2419" t="s">
        <v>38</v>
      </c>
      <c r="Z2419" t="s">
        <v>39</v>
      </c>
      <c r="AA2419">
        <v>20170000</v>
      </c>
      <c r="AD2419" t="s">
        <v>220</v>
      </c>
    </row>
    <row r="2420" spans="1:30">
      <c r="A2420">
        <f t="shared" si="111"/>
        <v>20180000</v>
      </c>
      <c r="B2420" t="str">
        <f t="shared" si="112"/>
        <v>Richmond91102Female65</v>
      </c>
      <c r="C2420" t="str">
        <f t="shared" si="113"/>
        <v>RichmondLife expectancy at 652018 - 20Female65</v>
      </c>
      <c r="D2420">
        <v>91102</v>
      </c>
      <c r="E2420" t="s">
        <v>251</v>
      </c>
      <c r="F2420" t="s">
        <v>30</v>
      </c>
      <c r="G2420" t="s">
        <v>31</v>
      </c>
      <c r="H2420" t="s">
        <v>32</v>
      </c>
      <c r="I2420" t="s">
        <v>33</v>
      </c>
      <c r="J2420" t="s">
        <v>34</v>
      </c>
      <c r="K2420" t="s">
        <v>189</v>
      </c>
      <c r="L2420">
        <v>65</v>
      </c>
      <c r="O2420" t="s">
        <v>237</v>
      </c>
      <c r="P2420">
        <v>23.17</v>
      </c>
      <c r="Q2420">
        <v>22.77</v>
      </c>
      <c r="R2420">
        <v>23.57</v>
      </c>
      <c r="Y2420" t="s">
        <v>38</v>
      </c>
      <c r="Z2420" t="s">
        <v>39</v>
      </c>
      <c r="AA2420">
        <v>20180000</v>
      </c>
      <c r="AD2420" t="s">
        <v>220</v>
      </c>
    </row>
    <row r="2421" spans="1:30">
      <c r="A2421">
        <f t="shared" si="111"/>
        <v>20190000</v>
      </c>
      <c r="B2421" t="str">
        <f t="shared" si="112"/>
        <v>Richmond91102Female65</v>
      </c>
      <c r="C2421" t="str">
        <f t="shared" si="113"/>
        <v>RichmondLife expectancy at 652019 - 21Female65</v>
      </c>
      <c r="D2421">
        <v>91102</v>
      </c>
      <c r="E2421" t="s">
        <v>251</v>
      </c>
      <c r="F2421" t="s">
        <v>30</v>
      </c>
      <c r="G2421" t="s">
        <v>31</v>
      </c>
      <c r="H2421" t="s">
        <v>32</v>
      </c>
      <c r="I2421" t="s">
        <v>33</v>
      </c>
      <c r="J2421" t="s">
        <v>34</v>
      </c>
      <c r="K2421" t="s">
        <v>189</v>
      </c>
      <c r="L2421">
        <v>65</v>
      </c>
      <c r="O2421" t="s">
        <v>238</v>
      </c>
      <c r="P2421">
        <v>22.97</v>
      </c>
      <c r="Q2421">
        <v>22.58</v>
      </c>
      <c r="R2421">
        <v>23.35</v>
      </c>
      <c r="Y2421" t="s">
        <v>38</v>
      </c>
      <c r="Z2421" t="s">
        <v>39</v>
      </c>
      <c r="AA2421">
        <v>20190000</v>
      </c>
      <c r="AD2421" t="s">
        <v>220</v>
      </c>
    </row>
    <row r="2422" spans="1:30">
      <c r="A2422">
        <f t="shared" si="111"/>
        <v>20010000</v>
      </c>
      <c r="B2422" t="str">
        <f t="shared" si="112"/>
        <v>England91102Female65</v>
      </c>
      <c r="C2422" t="str">
        <f t="shared" si="113"/>
        <v>EnglandLife expectancy at 652001 - 03Female65</v>
      </c>
      <c r="D2422">
        <v>91102</v>
      </c>
      <c r="E2422" t="s">
        <v>251</v>
      </c>
      <c r="F2422" t="s">
        <v>30</v>
      </c>
      <c r="G2422" t="s">
        <v>31</v>
      </c>
      <c r="H2422" t="s">
        <v>30</v>
      </c>
      <c r="I2422" t="s">
        <v>31</v>
      </c>
      <c r="J2422" t="s">
        <v>31</v>
      </c>
      <c r="K2422" t="s">
        <v>189</v>
      </c>
      <c r="L2422">
        <v>65</v>
      </c>
      <c r="O2422" t="s">
        <v>219</v>
      </c>
      <c r="P2422">
        <v>19.23</v>
      </c>
      <c r="Q2422">
        <v>19.21039</v>
      </c>
      <c r="R2422">
        <v>19.250150000000001</v>
      </c>
      <c r="Y2422" t="s">
        <v>42</v>
      </c>
      <c r="Z2422" t="s">
        <v>39</v>
      </c>
      <c r="AA2422">
        <v>20010000</v>
      </c>
      <c r="AD2422" t="s">
        <v>220</v>
      </c>
    </row>
    <row r="2423" spans="1:30">
      <c r="A2423">
        <f t="shared" si="111"/>
        <v>20020000</v>
      </c>
      <c r="B2423" t="str">
        <f t="shared" si="112"/>
        <v>England91102Female65</v>
      </c>
      <c r="C2423" t="str">
        <f t="shared" si="113"/>
        <v>EnglandLife expectancy at 652002 - 04Female65</v>
      </c>
      <c r="D2423">
        <v>91102</v>
      </c>
      <c r="E2423" t="s">
        <v>251</v>
      </c>
      <c r="F2423" t="s">
        <v>30</v>
      </c>
      <c r="G2423" t="s">
        <v>31</v>
      </c>
      <c r="H2423" t="s">
        <v>30</v>
      </c>
      <c r="I2423" t="s">
        <v>31</v>
      </c>
      <c r="J2423" t="s">
        <v>31</v>
      </c>
      <c r="K2423" t="s">
        <v>189</v>
      </c>
      <c r="L2423">
        <v>65</v>
      </c>
      <c r="O2423" t="s">
        <v>221</v>
      </c>
      <c r="P2423">
        <v>19.37</v>
      </c>
      <c r="Q2423">
        <v>19.353539999999999</v>
      </c>
      <c r="R2423">
        <v>19.393429999999999</v>
      </c>
      <c r="Y2423" t="s">
        <v>42</v>
      </c>
      <c r="Z2423" t="s">
        <v>39</v>
      </c>
      <c r="AA2423">
        <v>20020000</v>
      </c>
      <c r="AD2423" t="s">
        <v>220</v>
      </c>
    </row>
    <row r="2424" spans="1:30">
      <c r="A2424">
        <f t="shared" si="111"/>
        <v>20030000</v>
      </c>
      <c r="B2424" t="str">
        <f t="shared" si="112"/>
        <v>England91102Female65</v>
      </c>
      <c r="C2424" t="str">
        <f t="shared" si="113"/>
        <v>EnglandLife expectancy at 652003 - 05Female65</v>
      </c>
      <c r="D2424">
        <v>91102</v>
      </c>
      <c r="E2424" t="s">
        <v>251</v>
      </c>
      <c r="F2424" t="s">
        <v>30</v>
      </c>
      <c r="G2424" t="s">
        <v>31</v>
      </c>
      <c r="H2424" t="s">
        <v>30</v>
      </c>
      <c r="I2424" t="s">
        <v>31</v>
      </c>
      <c r="J2424" t="s">
        <v>31</v>
      </c>
      <c r="K2424" t="s">
        <v>189</v>
      </c>
      <c r="L2424">
        <v>65</v>
      </c>
      <c r="O2424" t="s">
        <v>222</v>
      </c>
      <c r="P2424">
        <v>19.55</v>
      </c>
      <c r="Q2424">
        <v>19.53266</v>
      </c>
      <c r="R2424">
        <v>19.57282</v>
      </c>
      <c r="Y2424" t="s">
        <v>42</v>
      </c>
      <c r="Z2424" t="s">
        <v>39</v>
      </c>
      <c r="AA2424">
        <v>20030000</v>
      </c>
      <c r="AD2424" t="s">
        <v>220</v>
      </c>
    </row>
    <row r="2425" spans="1:30">
      <c r="A2425">
        <f t="shared" si="111"/>
        <v>20040000</v>
      </c>
      <c r="B2425" t="str">
        <f t="shared" si="112"/>
        <v>England91102Female65</v>
      </c>
      <c r="C2425" t="str">
        <f t="shared" si="113"/>
        <v>EnglandLife expectancy at 652004 - 06Female65</v>
      </c>
      <c r="D2425">
        <v>91102</v>
      </c>
      <c r="E2425" t="s">
        <v>251</v>
      </c>
      <c r="F2425" t="s">
        <v>30</v>
      </c>
      <c r="G2425" t="s">
        <v>31</v>
      </c>
      <c r="H2425" t="s">
        <v>30</v>
      </c>
      <c r="I2425" t="s">
        <v>31</v>
      </c>
      <c r="J2425" t="s">
        <v>31</v>
      </c>
      <c r="K2425" t="s">
        <v>189</v>
      </c>
      <c r="L2425">
        <v>65</v>
      </c>
      <c r="O2425" t="s">
        <v>223</v>
      </c>
      <c r="P2425">
        <v>19.86</v>
      </c>
      <c r="Q2425">
        <v>19.839210000000001</v>
      </c>
      <c r="R2425">
        <v>19.880179999999999</v>
      </c>
      <c r="Y2425" t="s">
        <v>42</v>
      </c>
      <c r="Z2425" t="s">
        <v>39</v>
      </c>
      <c r="AA2425">
        <v>20040000</v>
      </c>
      <c r="AD2425" t="s">
        <v>220</v>
      </c>
    </row>
    <row r="2426" spans="1:30">
      <c r="A2426">
        <f t="shared" si="111"/>
        <v>20050000</v>
      </c>
      <c r="B2426" t="str">
        <f t="shared" si="112"/>
        <v>England91102Female65</v>
      </c>
      <c r="C2426" t="str">
        <f t="shared" si="113"/>
        <v>EnglandLife expectancy at 652005 - 07Female65</v>
      </c>
      <c r="D2426">
        <v>91102</v>
      </c>
      <c r="E2426" t="s">
        <v>251</v>
      </c>
      <c r="F2426" t="s">
        <v>30</v>
      </c>
      <c r="G2426" t="s">
        <v>31</v>
      </c>
      <c r="H2426" t="s">
        <v>30</v>
      </c>
      <c r="I2426" t="s">
        <v>31</v>
      </c>
      <c r="J2426" t="s">
        <v>31</v>
      </c>
      <c r="K2426" t="s">
        <v>189</v>
      </c>
      <c r="L2426">
        <v>65</v>
      </c>
      <c r="O2426" t="s">
        <v>224</v>
      </c>
      <c r="P2426">
        <v>20.03</v>
      </c>
      <c r="Q2426">
        <v>20.008050000000001</v>
      </c>
      <c r="R2426">
        <v>20.049160000000001</v>
      </c>
      <c r="Y2426" t="s">
        <v>42</v>
      </c>
      <c r="Z2426" t="s">
        <v>39</v>
      </c>
      <c r="AA2426">
        <v>20050000</v>
      </c>
      <c r="AD2426" t="s">
        <v>220</v>
      </c>
    </row>
    <row r="2427" spans="1:30">
      <c r="A2427">
        <f t="shared" si="111"/>
        <v>20060000</v>
      </c>
      <c r="B2427" t="str">
        <f t="shared" si="112"/>
        <v>England91102Female65</v>
      </c>
      <c r="C2427" t="str">
        <f t="shared" si="113"/>
        <v>EnglandLife expectancy at 652006 - 08Female65</v>
      </c>
      <c r="D2427">
        <v>91102</v>
      </c>
      <c r="E2427" t="s">
        <v>251</v>
      </c>
      <c r="F2427" t="s">
        <v>30</v>
      </c>
      <c r="G2427" t="s">
        <v>31</v>
      </c>
      <c r="H2427" t="s">
        <v>30</v>
      </c>
      <c r="I2427" t="s">
        <v>31</v>
      </c>
      <c r="J2427" t="s">
        <v>31</v>
      </c>
      <c r="K2427" t="s">
        <v>189</v>
      </c>
      <c r="L2427">
        <v>65</v>
      </c>
      <c r="O2427" t="s">
        <v>225</v>
      </c>
      <c r="P2427">
        <v>20.16</v>
      </c>
      <c r="Q2427">
        <v>20.137910000000002</v>
      </c>
      <c r="R2427">
        <v>20.178930000000001</v>
      </c>
      <c r="Y2427" t="s">
        <v>42</v>
      </c>
      <c r="Z2427" t="s">
        <v>39</v>
      </c>
      <c r="AA2427">
        <v>20060000</v>
      </c>
      <c r="AD2427" t="s">
        <v>220</v>
      </c>
    </row>
    <row r="2428" spans="1:30">
      <c r="A2428">
        <f t="shared" si="111"/>
        <v>20070000</v>
      </c>
      <c r="B2428" t="str">
        <f t="shared" si="112"/>
        <v>England91102Female65</v>
      </c>
      <c r="C2428" t="str">
        <f t="shared" si="113"/>
        <v>EnglandLife expectancy at 652007 - 09Female65</v>
      </c>
      <c r="D2428">
        <v>91102</v>
      </c>
      <c r="E2428" t="s">
        <v>251</v>
      </c>
      <c r="F2428" t="s">
        <v>30</v>
      </c>
      <c r="G2428" t="s">
        <v>31</v>
      </c>
      <c r="H2428" t="s">
        <v>30</v>
      </c>
      <c r="I2428" t="s">
        <v>31</v>
      </c>
      <c r="J2428" t="s">
        <v>31</v>
      </c>
      <c r="K2428" t="s">
        <v>189</v>
      </c>
      <c r="L2428">
        <v>65</v>
      </c>
      <c r="O2428" t="s">
        <v>226</v>
      </c>
      <c r="P2428">
        <v>20.350000000000001</v>
      </c>
      <c r="Q2428">
        <v>20.324670000000001</v>
      </c>
      <c r="R2428">
        <v>20.365790000000001</v>
      </c>
      <c r="Y2428" t="s">
        <v>42</v>
      </c>
      <c r="Z2428" t="s">
        <v>39</v>
      </c>
      <c r="AA2428">
        <v>20070000</v>
      </c>
      <c r="AD2428" t="s">
        <v>220</v>
      </c>
    </row>
    <row r="2429" spans="1:30">
      <c r="A2429">
        <f t="shared" si="111"/>
        <v>20080000</v>
      </c>
      <c r="B2429" t="str">
        <f t="shared" si="112"/>
        <v>England91102Female65</v>
      </c>
      <c r="C2429" t="str">
        <f t="shared" si="113"/>
        <v>EnglandLife expectancy at 652008 - 10Female65</v>
      </c>
      <c r="D2429">
        <v>91102</v>
      </c>
      <c r="E2429" t="s">
        <v>251</v>
      </c>
      <c r="F2429" t="s">
        <v>30</v>
      </c>
      <c r="G2429" t="s">
        <v>31</v>
      </c>
      <c r="H2429" t="s">
        <v>30</v>
      </c>
      <c r="I2429" t="s">
        <v>31</v>
      </c>
      <c r="J2429" t="s">
        <v>31</v>
      </c>
      <c r="K2429" t="s">
        <v>189</v>
      </c>
      <c r="L2429">
        <v>65</v>
      </c>
      <c r="O2429" t="s">
        <v>227</v>
      </c>
      <c r="P2429">
        <v>20.54</v>
      </c>
      <c r="Q2429">
        <v>20.52411</v>
      </c>
      <c r="R2429">
        <v>20.5654</v>
      </c>
      <c r="Y2429" t="s">
        <v>42</v>
      </c>
      <c r="Z2429" t="s">
        <v>39</v>
      </c>
      <c r="AA2429">
        <v>20080000</v>
      </c>
      <c r="AD2429" t="s">
        <v>220</v>
      </c>
    </row>
    <row r="2430" spans="1:30">
      <c r="A2430">
        <f t="shared" si="111"/>
        <v>20090000</v>
      </c>
      <c r="B2430" t="str">
        <f t="shared" si="112"/>
        <v>England91102Female65</v>
      </c>
      <c r="C2430" t="str">
        <f t="shared" si="113"/>
        <v>EnglandLife expectancy at 652009 - 11Female65</v>
      </c>
      <c r="D2430">
        <v>91102</v>
      </c>
      <c r="E2430" t="s">
        <v>251</v>
      </c>
      <c r="F2430" t="s">
        <v>30</v>
      </c>
      <c r="G2430" t="s">
        <v>31</v>
      </c>
      <c r="H2430" t="s">
        <v>30</v>
      </c>
      <c r="I2430" t="s">
        <v>31</v>
      </c>
      <c r="J2430" t="s">
        <v>31</v>
      </c>
      <c r="K2430" t="s">
        <v>189</v>
      </c>
      <c r="L2430">
        <v>65</v>
      </c>
      <c r="O2430" t="s">
        <v>228</v>
      </c>
      <c r="P2430">
        <v>20.85</v>
      </c>
      <c r="Q2430">
        <v>20.829370000000001</v>
      </c>
      <c r="R2430">
        <v>20.87144</v>
      </c>
      <c r="Y2430" t="s">
        <v>42</v>
      </c>
      <c r="Z2430" t="s">
        <v>39</v>
      </c>
      <c r="AA2430">
        <v>20090000</v>
      </c>
      <c r="AD2430" t="s">
        <v>220</v>
      </c>
    </row>
    <row r="2431" spans="1:30">
      <c r="A2431">
        <f t="shared" si="111"/>
        <v>20100000</v>
      </c>
      <c r="B2431" t="str">
        <f t="shared" si="112"/>
        <v>England91102Female65</v>
      </c>
      <c r="C2431" t="str">
        <f t="shared" si="113"/>
        <v>EnglandLife expectancy at 652010 - 12Female65</v>
      </c>
      <c r="D2431">
        <v>91102</v>
      </c>
      <c r="E2431" t="s">
        <v>251</v>
      </c>
      <c r="F2431" t="s">
        <v>30</v>
      </c>
      <c r="G2431" t="s">
        <v>31</v>
      </c>
      <c r="H2431" t="s">
        <v>30</v>
      </c>
      <c r="I2431" t="s">
        <v>31</v>
      </c>
      <c r="J2431" t="s">
        <v>31</v>
      </c>
      <c r="K2431" t="s">
        <v>189</v>
      </c>
      <c r="L2431">
        <v>65</v>
      </c>
      <c r="O2431" t="s">
        <v>229</v>
      </c>
      <c r="P2431">
        <v>20.94</v>
      </c>
      <c r="Q2431">
        <v>20.92</v>
      </c>
      <c r="R2431">
        <v>20.96</v>
      </c>
      <c r="Y2431" t="s">
        <v>42</v>
      </c>
      <c r="Z2431" t="s">
        <v>39</v>
      </c>
      <c r="AA2431">
        <v>20100000</v>
      </c>
      <c r="AD2431" t="s">
        <v>220</v>
      </c>
    </row>
    <row r="2432" spans="1:30">
      <c r="A2432">
        <f t="shared" si="111"/>
        <v>20110000</v>
      </c>
      <c r="B2432" t="str">
        <f t="shared" si="112"/>
        <v>England91102Female65</v>
      </c>
      <c r="C2432" t="str">
        <f t="shared" si="113"/>
        <v>EnglandLife expectancy at 652011 - 13Female65</v>
      </c>
      <c r="D2432">
        <v>91102</v>
      </c>
      <c r="E2432" t="s">
        <v>251</v>
      </c>
      <c r="F2432" t="s">
        <v>30</v>
      </c>
      <c r="G2432" t="s">
        <v>31</v>
      </c>
      <c r="H2432" t="s">
        <v>30</v>
      </c>
      <c r="I2432" t="s">
        <v>31</v>
      </c>
      <c r="J2432" t="s">
        <v>31</v>
      </c>
      <c r="K2432" t="s">
        <v>189</v>
      </c>
      <c r="L2432">
        <v>65</v>
      </c>
      <c r="O2432" t="s">
        <v>230</v>
      </c>
      <c r="P2432">
        <v>21.01</v>
      </c>
      <c r="Q2432">
        <v>20.99</v>
      </c>
      <c r="R2432">
        <v>21.03</v>
      </c>
      <c r="Y2432" t="s">
        <v>42</v>
      </c>
      <c r="Z2432" t="s">
        <v>39</v>
      </c>
      <c r="AA2432">
        <v>20110000</v>
      </c>
      <c r="AD2432" t="s">
        <v>220</v>
      </c>
    </row>
    <row r="2433" spans="1:30">
      <c r="A2433">
        <f t="shared" ref="A2433:A2496" si="114">AA2433</f>
        <v>20120000</v>
      </c>
      <c r="B2433" t="str">
        <f t="shared" si="112"/>
        <v>England91102Female65</v>
      </c>
      <c r="C2433" t="str">
        <f t="shared" si="113"/>
        <v>EnglandLife expectancy at 652012 - 14Female65</v>
      </c>
      <c r="D2433">
        <v>91102</v>
      </c>
      <c r="E2433" t="s">
        <v>251</v>
      </c>
      <c r="F2433" t="s">
        <v>30</v>
      </c>
      <c r="G2433" t="s">
        <v>31</v>
      </c>
      <c r="H2433" t="s">
        <v>30</v>
      </c>
      <c r="I2433" t="s">
        <v>31</v>
      </c>
      <c r="J2433" t="s">
        <v>31</v>
      </c>
      <c r="K2433" t="s">
        <v>189</v>
      </c>
      <c r="L2433">
        <v>65</v>
      </c>
      <c r="O2433" t="s">
        <v>231</v>
      </c>
      <c r="P2433">
        <v>21.08</v>
      </c>
      <c r="Q2433">
        <v>21.06</v>
      </c>
      <c r="R2433">
        <v>21.1</v>
      </c>
      <c r="Y2433" t="s">
        <v>42</v>
      </c>
      <c r="Z2433" t="s">
        <v>39</v>
      </c>
      <c r="AA2433">
        <v>20120000</v>
      </c>
      <c r="AD2433" t="s">
        <v>220</v>
      </c>
    </row>
    <row r="2434" spans="1:30">
      <c r="A2434">
        <f t="shared" si="114"/>
        <v>20130000</v>
      </c>
      <c r="B2434" t="str">
        <f t="shared" ref="B2434:B2497" si="115">CONCATENATE(I2434,D2434,K2434,L2434)</f>
        <v>England91102Female65</v>
      </c>
      <c r="C2434" t="str">
        <f t="shared" ref="C2434:C2497" si="116">CONCATENATE(I2434,E2434,O2434,K2434,M2434,L2434)</f>
        <v>EnglandLife expectancy at 652013 - 15Female65</v>
      </c>
      <c r="D2434">
        <v>91102</v>
      </c>
      <c r="E2434" t="s">
        <v>251</v>
      </c>
      <c r="F2434" t="s">
        <v>30</v>
      </c>
      <c r="G2434" t="s">
        <v>31</v>
      </c>
      <c r="H2434" t="s">
        <v>30</v>
      </c>
      <c r="I2434" t="s">
        <v>31</v>
      </c>
      <c r="J2434" t="s">
        <v>31</v>
      </c>
      <c r="K2434" t="s">
        <v>189</v>
      </c>
      <c r="L2434">
        <v>65</v>
      </c>
      <c r="O2434" t="s">
        <v>232</v>
      </c>
      <c r="P2434">
        <v>21.05</v>
      </c>
      <c r="Q2434">
        <v>21.03</v>
      </c>
      <c r="R2434">
        <v>21.07</v>
      </c>
      <c r="Y2434" t="s">
        <v>42</v>
      </c>
      <c r="Z2434" t="s">
        <v>39</v>
      </c>
      <c r="AA2434">
        <v>20130000</v>
      </c>
      <c r="AD2434" t="s">
        <v>220</v>
      </c>
    </row>
    <row r="2435" spans="1:30">
      <c r="A2435">
        <f t="shared" si="114"/>
        <v>20140000</v>
      </c>
      <c r="B2435" t="str">
        <f t="shared" si="115"/>
        <v>England91102Female65</v>
      </c>
      <c r="C2435" t="str">
        <f t="shared" si="116"/>
        <v>EnglandLife expectancy at 652014 - 16Female65</v>
      </c>
      <c r="D2435">
        <v>91102</v>
      </c>
      <c r="E2435" t="s">
        <v>251</v>
      </c>
      <c r="F2435" t="s">
        <v>30</v>
      </c>
      <c r="G2435" t="s">
        <v>31</v>
      </c>
      <c r="H2435" t="s">
        <v>30</v>
      </c>
      <c r="I2435" t="s">
        <v>31</v>
      </c>
      <c r="J2435" t="s">
        <v>31</v>
      </c>
      <c r="K2435" t="s">
        <v>189</v>
      </c>
      <c r="L2435">
        <v>65</v>
      </c>
      <c r="O2435" t="s">
        <v>233</v>
      </c>
      <c r="P2435">
        <v>21.09</v>
      </c>
      <c r="Q2435">
        <v>21.07</v>
      </c>
      <c r="R2435">
        <v>21.11</v>
      </c>
      <c r="Y2435" t="s">
        <v>42</v>
      </c>
      <c r="Z2435" t="s">
        <v>39</v>
      </c>
      <c r="AA2435">
        <v>20140000</v>
      </c>
      <c r="AD2435" t="s">
        <v>220</v>
      </c>
    </row>
    <row r="2436" spans="1:30">
      <c r="A2436">
        <f t="shared" si="114"/>
        <v>20150000</v>
      </c>
      <c r="B2436" t="str">
        <f t="shared" si="115"/>
        <v>England91102Female65</v>
      </c>
      <c r="C2436" t="str">
        <f t="shared" si="116"/>
        <v>EnglandLife expectancy at 652015 - 17Female65</v>
      </c>
      <c r="D2436">
        <v>91102</v>
      </c>
      <c r="E2436" t="s">
        <v>251</v>
      </c>
      <c r="F2436" t="s">
        <v>30</v>
      </c>
      <c r="G2436" t="s">
        <v>31</v>
      </c>
      <c r="H2436" t="s">
        <v>30</v>
      </c>
      <c r="I2436" t="s">
        <v>31</v>
      </c>
      <c r="J2436" t="s">
        <v>31</v>
      </c>
      <c r="K2436" t="s">
        <v>189</v>
      </c>
      <c r="L2436">
        <v>65</v>
      </c>
      <c r="O2436" t="s">
        <v>234</v>
      </c>
      <c r="P2436">
        <v>21.03</v>
      </c>
      <c r="Q2436">
        <v>21.01</v>
      </c>
      <c r="R2436">
        <v>21.05</v>
      </c>
      <c r="Y2436" t="s">
        <v>42</v>
      </c>
      <c r="Z2436" t="s">
        <v>39</v>
      </c>
      <c r="AA2436">
        <v>20150000</v>
      </c>
      <c r="AD2436" t="s">
        <v>220</v>
      </c>
    </row>
    <row r="2437" spans="1:30">
      <c r="A2437">
        <f t="shared" si="114"/>
        <v>20160000</v>
      </c>
      <c r="B2437" t="str">
        <f t="shared" si="115"/>
        <v>England91102Female65</v>
      </c>
      <c r="C2437" t="str">
        <f t="shared" si="116"/>
        <v>EnglandLife expectancy at 652016 - 18Female65</v>
      </c>
      <c r="D2437">
        <v>91102</v>
      </c>
      <c r="E2437" t="s">
        <v>251</v>
      </c>
      <c r="F2437" t="s">
        <v>30</v>
      </c>
      <c r="G2437" t="s">
        <v>31</v>
      </c>
      <c r="H2437" t="s">
        <v>30</v>
      </c>
      <c r="I2437" t="s">
        <v>31</v>
      </c>
      <c r="J2437" t="s">
        <v>31</v>
      </c>
      <c r="K2437" t="s">
        <v>189</v>
      </c>
      <c r="L2437">
        <v>65</v>
      </c>
      <c r="O2437" t="s">
        <v>235</v>
      </c>
      <c r="P2437">
        <v>21.11</v>
      </c>
      <c r="Q2437">
        <v>21.1</v>
      </c>
      <c r="R2437">
        <v>21.13</v>
      </c>
      <c r="Y2437" t="s">
        <v>42</v>
      </c>
      <c r="Z2437" t="s">
        <v>39</v>
      </c>
      <c r="AA2437">
        <v>20160000</v>
      </c>
      <c r="AD2437" t="s">
        <v>220</v>
      </c>
    </row>
    <row r="2438" spans="1:30">
      <c r="A2438">
        <f t="shared" si="114"/>
        <v>20170000</v>
      </c>
      <c r="B2438" t="str">
        <f t="shared" si="115"/>
        <v>England91102Female65</v>
      </c>
      <c r="C2438" t="str">
        <f t="shared" si="116"/>
        <v>EnglandLife expectancy at 652017 - 19Female65</v>
      </c>
      <c r="D2438">
        <v>91102</v>
      </c>
      <c r="E2438" t="s">
        <v>251</v>
      </c>
      <c r="F2438" t="s">
        <v>30</v>
      </c>
      <c r="G2438" t="s">
        <v>31</v>
      </c>
      <c r="H2438" t="s">
        <v>30</v>
      </c>
      <c r="I2438" t="s">
        <v>31</v>
      </c>
      <c r="J2438" t="s">
        <v>31</v>
      </c>
      <c r="K2438" t="s">
        <v>189</v>
      </c>
      <c r="L2438">
        <v>65</v>
      </c>
      <c r="O2438" t="s">
        <v>236</v>
      </c>
      <c r="P2438">
        <v>21.23</v>
      </c>
      <c r="Q2438">
        <v>21.22</v>
      </c>
      <c r="R2438">
        <v>21.25</v>
      </c>
      <c r="Y2438" t="s">
        <v>42</v>
      </c>
      <c r="Z2438" t="s">
        <v>39</v>
      </c>
      <c r="AA2438">
        <v>20170000</v>
      </c>
      <c r="AD2438" t="s">
        <v>220</v>
      </c>
    </row>
    <row r="2439" spans="1:30">
      <c r="A2439">
        <f t="shared" si="114"/>
        <v>20180000</v>
      </c>
      <c r="B2439" t="str">
        <f t="shared" si="115"/>
        <v>England91102Female65</v>
      </c>
      <c r="C2439" t="str">
        <f t="shared" si="116"/>
        <v>EnglandLife expectancy at 652018 - 20Female65</v>
      </c>
      <c r="D2439">
        <v>91102</v>
      </c>
      <c r="E2439" t="s">
        <v>251</v>
      </c>
      <c r="F2439" t="s">
        <v>30</v>
      </c>
      <c r="G2439" t="s">
        <v>31</v>
      </c>
      <c r="H2439" t="s">
        <v>30</v>
      </c>
      <c r="I2439" t="s">
        <v>31</v>
      </c>
      <c r="J2439" t="s">
        <v>31</v>
      </c>
      <c r="K2439" t="s">
        <v>189</v>
      </c>
      <c r="L2439">
        <v>65</v>
      </c>
      <c r="O2439" t="s">
        <v>237</v>
      </c>
      <c r="P2439">
        <v>21.04</v>
      </c>
      <c r="Q2439">
        <v>21.02</v>
      </c>
      <c r="R2439">
        <v>21.06</v>
      </c>
      <c r="Y2439" t="s">
        <v>42</v>
      </c>
      <c r="Z2439" t="s">
        <v>39</v>
      </c>
      <c r="AA2439">
        <v>20180000</v>
      </c>
      <c r="AD2439" t="s">
        <v>220</v>
      </c>
    </row>
    <row r="2440" spans="1:30">
      <c r="A2440">
        <f t="shared" si="114"/>
        <v>20190000</v>
      </c>
      <c r="B2440" t="str">
        <f t="shared" si="115"/>
        <v>England91102Female65</v>
      </c>
      <c r="C2440" t="str">
        <f t="shared" si="116"/>
        <v>EnglandLife expectancy at 652019 - 21Female65</v>
      </c>
      <c r="D2440">
        <v>91102</v>
      </c>
      <c r="E2440" t="s">
        <v>251</v>
      </c>
      <c r="F2440" t="s">
        <v>30</v>
      </c>
      <c r="G2440" t="s">
        <v>31</v>
      </c>
      <c r="H2440" t="s">
        <v>30</v>
      </c>
      <c r="I2440" t="s">
        <v>31</v>
      </c>
      <c r="J2440" t="s">
        <v>31</v>
      </c>
      <c r="K2440" t="s">
        <v>189</v>
      </c>
      <c r="L2440">
        <v>65</v>
      </c>
      <c r="O2440" t="s">
        <v>238</v>
      </c>
      <c r="P2440">
        <v>20.99</v>
      </c>
      <c r="Q2440">
        <v>20.97</v>
      </c>
      <c r="R2440">
        <v>21.01</v>
      </c>
      <c r="Y2440" t="s">
        <v>42</v>
      </c>
      <c r="Z2440" t="s">
        <v>39</v>
      </c>
      <c r="AA2440">
        <v>20190000</v>
      </c>
      <c r="AD2440" t="s">
        <v>220</v>
      </c>
    </row>
    <row r="2441" spans="1:30">
      <c r="A2441">
        <f t="shared" si="114"/>
        <v>20200000</v>
      </c>
      <c r="B2441" t="str">
        <f t="shared" si="115"/>
        <v>England91102Female65</v>
      </c>
      <c r="C2441" t="str">
        <f t="shared" si="116"/>
        <v>EnglandLife expectancy at 652020 - 22Female65</v>
      </c>
      <c r="D2441">
        <v>91102</v>
      </c>
      <c r="E2441" t="s">
        <v>251</v>
      </c>
      <c r="F2441" t="s">
        <v>30</v>
      </c>
      <c r="G2441" t="s">
        <v>31</v>
      </c>
      <c r="H2441" t="s">
        <v>30</v>
      </c>
      <c r="I2441" t="s">
        <v>31</v>
      </c>
      <c r="J2441" t="s">
        <v>31</v>
      </c>
      <c r="K2441" t="s">
        <v>189</v>
      </c>
      <c r="L2441">
        <v>65</v>
      </c>
      <c r="O2441" t="s">
        <v>239</v>
      </c>
      <c r="P2441">
        <v>20.91</v>
      </c>
      <c r="Q2441">
        <v>20.89</v>
      </c>
      <c r="R2441">
        <v>20.92</v>
      </c>
      <c r="Y2441" t="s">
        <v>42</v>
      </c>
      <c r="Z2441" t="s">
        <v>39</v>
      </c>
      <c r="AA2441">
        <v>20200000</v>
      </c>
      <c r="AD2441" t="s">
        <v>220</v>
      </c>
    </row>
    <row r="2442" spans="1:30">
      <c r="A2442">
        <f t="shared" si="114"/>
        <v>20200000</v>
      </c>
      <c r="B2442" t="str">
        <f t="shared" si="115"/>
        <v>England91102Female65</v>
      </c>
      <c r="C2442" t="str">
        <f t="shared" si="116"/>
        <v>EnglandLife expectancy at 652020 - 22Female65</v>
      </c>
      <c r="D2442">
        <v>91102</v>
      </c>
      <c r="E2442" t="s">
        <v>251</v>
      </c>
      <c r="F2442" t="s">
        <v>30</v>
      </c>
      <c r="G2442" t="s">
        <v>31</v>
      </c>
      <c r="H2442" t="s">
        <v>30</v>
      </c>
      <c r="I2442" t="s">
        <v>31</v>
      </c>
      <c r="J2442" t="s">
        <v>31</v>
      </c>
      <c r="K2442" t="s">
        <v>189</v>
      </c>
      <c r="L2442">
        <v>65</v>
      </c>
      <c r="O2442" t="s">
        <v>239</v>
      </c>
      <c r="P2442">
        <v>20.91</v>
      </c>
      <c r="Q2442">
        <v>20.89</v>
      </c>
      <c r="R2442">
        <v>20.92</v>
      </c>
      <c r="X2442" t="s">
        <v>136</v>
      </c>
      <c r="Y2442" t="s">
        <v>42</v>
      </c>
      <c r="Z2442" t="s">
        <v>39</v>
      </c>
      <c r="AA2442">
        <v>20200000</v>
      </c>
      <c r="AD2442" t="s">
        <v>220</v>
      </c>
    </row>
    <row r="2443" spans="1:30">
      <c r="A2443">
        <f t="shared" si="114"/>
        <v>20010000</v>
      </c>
      <c r="B2443" t="str">
        <f t="shared" si="115"/>
        <v>London91102Female65</v>
      </c>
      <c r="C2443" t="str">
        <f t="shared" si="116"/>
        <v>LondonLife expectancy at 652001 - 03Female65</v>
      </c>
      <c r="D2443">
        <v>91102</v>
      </c>
      <c r="E2443" t="s">
        <v>251</v>
      </c>
      <c r="F2443" t="s">
        <v>30</v>
      </c>
      <c r="G2443" t="s">
        <v>31</v>
      </c>
      <c r="H2443" t="s">
        <v>56</v>
      </c>
      <c r="I2443" t="s">
        <v>57</v>
      </c>
      <c r="J2443" t="s">
        <v>58</v>
      </c>
      <c r="K2443" t="s">
        <v>189</v>
      </c>
      <c r="L2443">
        <v>65</v>
      </c>
      <c r="O2443" t="s">
        <v>219</v>
      </c>
      <c r="P2443">
        <v>19.399999999999999</v>
      </c>
      <c r="Q2443">
        <v>19.34131</v>
      </c>
      <c r="R2443">
        <v>19.462479999999999</v>
      </c>
      <c r="Y2443" t="s">
        <v>38</v>
      </c>
      <c r="Z2443" t="s">
        <v>39</v>
      </c>
      <c r="AA2443">
        <v>20010000</v>
      </c>
      <c r="AD2443" t="s">
        <v>220</v>
      </c>
    </row>
    <row r="2444" spans="1:30">
      <c r="A2444">
        <f t="shared" si="114"/>
        <v>20020000</v>
      </c>
      <c r="B2444" t="str">
        <f t="shared" si="115"/>
        <v>London91102Female65</v>
      </c>
      <c r="C2444" t="str">
        <f t="shared" si="116"/>
        <v>LondonLife expectancy at 652002 - 04Female65</v>
      </c>
      <c r="D2444">
        <v>91102</v>
      </c>
      <c r="E2444" t="s">
        <v>251</v>
      </c>
      <c r="F2444" t="s">
        <v>30</v>
      </c>
      <c r="G2444" t="s">
        <v>31</v>
      </c>
      <c r="H2444" t="s">
        <v>56</v>
      </c>
      <c r="I2444" t="s">
        <v>57</v>
      </c>
      <c r="J2444" t="s">
        <v>58</v>
      </c>
      <c r="K2444" t="s">
        <v>189</v>
      </c>
      <c r="L2444">
        <v>65</v>
      </c>
      <c r="O2444" t="s">
        <v>221</v>
      </c>
      <c r="P2444">
        <v>19.559999999999999</v>
      </c>
      <c r="Q2444">
        <v>19.496559999999999</v>
      </c>
      <c r="R2444">
        <v>19.618690000000001</v>
      </c>
      <c r="Y2444" t="s">
        <v>38</v>
      </c>
      <c r="Z2444" t="s">
        <v>39</v>
      </c>
      <c r="AA2444">
        <v>20020000</v>
      </c>
      <c r="AD2444" t="s">
        <v>220</v>
      </c>
    </row>
    <row r="2445" spans="1:30">
      <c r="A2445">
        <f t="shared" si="114"/>
        <v>20030000</v>
      </c>
      <c r="B2445" t="str">
        <f t="shared" si="115"/>
        <v>London91102Female65</v>
      </c>
      <c r="C2445" t="str">
        <f t="shared" si="116"/>
        <v>LondonLife expectancy at 652003 - 05Female65</v>
      </c>
      <c r="D2445">
        <v>91102</v>
      </c>
      <c r="E2445" t="s">
        <v>251</v>
      </c>
      <c r="F2445" t="s">
        <v>30</v>
      </c>
      <c r="G2445" t="s">
        <v>31</v>
      </c>
      <c r="H2445" t="s">
        <v>56</v>
      </c>
      <c r="I2445" t="s">
        <v>57</v>
      </c>
      <c r="J2445" t="s">
        <v>58</v>
      </c>
      <c r="K2445" t="s">
        <v>189</v>
      </c>
      <c r="L2445">
        <v>65</v>
      </c>
      <c r="O2445" t="s">
        <v>222</v>
      </c>
      <c r="P2445">
        <v>19.760000000000002</v>
      </c>
      <c r="Q2445">
        <v>19.702190000000002</v>
      </c>
      <c r="R2445">
        <v>19.82601</v>
      </c>
      <c r="Y2445" t="s">
        <v>38</v>
      </c>
      <c r="Z2445" t="s">
        <v>39</v>
      </c>
      <c r="AA2445">
        <v>20030000</v>
      </c>
      <c r="AD2445" t="s">
        <v>220</v>
      </c>
    </row>
    <row r="2446" spans="1:30">
      <c r="A2446">
        <f t="shared" si="114"/>
        <v>20040000</v>
      </c>
      <c r="B2446" t="str">
        <f t="shared" si="115"/>
        <v>London91102Female65</v>
      </c>
      <c r="C2446" t="str">
        <f t="shared" si="116"/>
        <v>LondonLife expectancy at 652004 - 06Female65</v>
      </c>
      <c r="D2446">
        <v>91102</v>
      </c>
      <c r="E2446" t="s">
        <v>251</v>
      </c>
      <c r="F2446" t="s">
        <v>30</v>
      </c>
      <c r="G2446" t="s">
        <v>31</v>
      </c>
      <c r="H2446" t="s">
        <v>56</v>
      </c>
      <c r="I2446" t="s">
        <v>57</v>
      </c>
      <c r="J2446" t="s">
        <v>58</v>
      </c>
      <c r="K2446" t="s">
        <v>189</v>
      </c>
      <c r="L2446">
        <v>65</v>
      </c>
      <c r="O2446" t="s">
        <v>223</v>
      </c>
      <c r="P2446">
        <v>20.18</v>
      </c>
      <c r="Q2446">
        <v>20.11741</v>
      </c>
      <c r="R2446">
        <v>20.245360000000002</v>
      </c>
      <c r="Y2446" t="s">
        <v>38</v>
      </c>
      <c r="Z2446" t="s">
        <v>39</v>
      </c>
      <c r="AA2446">
        <v>20040000</v>
      </c>
      <c r="AD2446" t="s">
        <v>220</v>
      </c>
    </row>
    <row r="2447" spans="1:30">
      <c r="A2447">
        <f t="shared" si="114"/>
        <v>20050000</v>
      </c>
      <c r="B2447" t="str">
        <f t="shared" si="115"/>
        <v>London91102Female65</v>
      </c>
      <c r="C2447" t="str">
        <f t="shared" si="116"/>
        <v>LondonLife expectancy at 652005 - 07Female65</v>
      </c>
      <c r="D2447">
        <v>91102</v>
      </c>
      <c r="E2447" t="s">
        <v>251</v>
      </c>
      <c r="F2447" t="s">
        <v>30</v>
      </c>
      <c r="G2447" t="s">
        <v>31</v>
      </c>
      <c r="H2447" t="s">
        <v>56</v>
      </c>
      <c r="I2447" t="s">
        <v>57</v>
      </c>
      <c r="J2447" t="s">
        <v>58</v>
      </c>
      <c r="K2447" t="s">
        <v>189</v>
      </c>
      <c r="L2447">
        <v>65</v>
      </c>
      <c r="O2447" t="s">
        <v>224</v>
      </c>
      <c r="P2447">
        <v>20.440000000000001</v>
      </c>
      <c r="Q2447">
        <v>20.375240000000002</v>
      </c>
      <c r="R2447">
        <v>20.505469999999999</v>
      </c>
      <c r="Y2447" t="s">
        <v>38</v>
      </c>
      <c r="Z2447" t="s">
        <v>39</v>
      </c>
      <c r="AA2447">
        <v>20050000</v>
      </c>
      <c r="AD2447" t="s">
        <v>220</v>
      </c>
    </row>
    <row r="2448" spans="1:30">
      <c r="A2448">
        <f t="shared" si="114"/>
        <v>20060000</v>
      </c>
      <c r="B2448" t="str">
        <f t="shared" si="115"/>
        <v>London91102Female65</v>
      </c>
      <c r="C2448" t="str">
        <f t="shared" si="116"/>
        <v>LondonLife expectancy at 652006 - 08Female65</v>
      </c>
      <c r="D2448">
        <v>91102</v>
      </c>
      <c r="E2448" t="s">
        <v>251</v>
      </c>
      <c r="F2448" t="s">
        <v>30</v>
      </c>
      <c r="G2448" t="s">
        <v>31</v>
      </c>
      <c r="H2448" t="s">
        <v>56</v>
      </c>
      <c r="I2448" t="s">
        <v>57</v>
      </c>
      <c r="J2448" t="s">
        <v>58</v>
      </c>
      <c r="K2448" t="s">
        <v>189</v>
      </c>
      <c r="L2448">
        <v>65</v>
      </c>
      <c r="O2448" t="s">
        <v>225</v>
      </c>
      <c r="P2448">
        <v>20.62</v>
      </c>
      <c r="Q2448">
        <v>20.555569999999999</v>
      </c>
      <c r="R2448">
        <v>20.686250000000001</v>
      </c>
      <c r="Y2448" t="s">
        <v>38</v>
      </c>
      <c r="Z2448" t="s">
        <v>39</v>
      </c>
      <c r="AA2448">
        <v>20060000</v>
      </c>
      <c r="AD2448" t="s">
        <v>220</v>
      </c>
    </row>
    <row r="2449" spans="1:30">
      <c r="A2449">
        <f t="shared" si="114"/>
        <v>20070000</v>
      </c>
      <c r="B2449" t="str">
        <f t="shared" si="115"/>
        <v>London91102Female65</v>
      </c>
      <c r="C2449" t="str">
        <f t="shared" si="116"/>
        <v>LondonLife expectancy at 652007 - 09Female65</v>
      </c>
      <c r="D2449">
        <v>91102</v>
      </c>
      <c r="E2449" t="s">
        <v>251</v>
      </c>
      <c r="F2449" t="s">
        <v>30</v>
      </c>
      <c r="G2449" t="s">
        <v>31</v>
      </c>
      <c r="H2449" t="s">
        <v>56</v>
      </c>
      <c r="I2449" t="s">
        <v>57</v>
      </c>
      <c r="J2449" t="s">
        <v>58</v>
      </c>
      <c r="K2449" t="s">
        <v>189</v>
      </c>
      <c r="L2449">
        <v>65</v>
      </c>
      <c r="O2449" t="s">
        <v>226</v>
      </c>
      <c r="P2449">
        <v>20.83</v>
      </c>
      <c r="Q2449">
        <v>20.761289999999999</v>
      </c>
      <c r="R2449">
        <v>20.89331</v>
      </c>
      <c r="Y2449" t="s">
        <v>38</v>
      </c>
      <c r="Z2449" t="s">
        <v>39</v>
      </c>
      <c r="AA2449">
        <v>20070000</v>
      </c>
      <c r="AD2449" t="s">
        <v>220</v>
      </c>
    </row>
    <row r="2450" spans="1:30">
      <c r="A2450">
        <f t="shared" si="114"/>
        <v>20080000</v>
      </c>
      <c r="B2450" t="str">
        <f t="shared" si="115"/>
        <v>London91102Female65</v>
      </c>
      <c r="C2450" t="str">
        <f t="shared" si="116"/>
        <v>LondonLife expectancy at 652008 - 10Female65</v>
      </c>
      <c r="D2450">
        <v>91102</v>
      </c>
      <c r="E2450" t="s">
        <v>251</v>
      </c>
      <c r="F2450" t="s">
        <v>30</v>
      </c>
      <c r="G2450" t="s">
        <v>31</v>
      </c>
      <c r="H2450" t="s">
        <v>56</v>
      </c>
      <c r="I2450" t="s">
        <v>57</v>
      </c>
      <c r="J2450" t="s">
        <v>58</v>
      </c>
      <c r="K2450" t="s">
        <v>189</v>
      </c>
      <c r="L2450">
        <v>65</v>
      </c>
      <c r="O2450" t="s">
        <v>227</v>
      </c>
      <c r="P2450">
        <v>21.01</v>
      </c>
      <c r="Q2450">
        <v>20.941569999999999</v>
      </c>
      <c r="R2450">
        <v>21.074480000000001</v>
      </c>
      <c r="Y2450" t="s">
        <v>38</v>
      </c>
      <c r="Z2450" t="s">
        <v>39</v>
      </c>
      <c r="AA2450">
        <v>20080000</v>
      </c>
      <c r="AD2450" t="s">
        <v>220</v>
      </c>
    </row>
    <row r="2451" spans="1:30">
      <c r="A2451">
        <f t="shared" si="114"/>
        <v>20090000</v>
      </c>
      <c r="B2451" t="str">
        <f t="shared" si="115"/>
        <v>London91102Female65</v>
      </c>
      <c r="C2451" t="str">
        <f t="shared" si="116"/>
        <v>LondonLife expectancy at 652009 - 11Female65</v>
      </c>
      <c r="D2451">
        <v>91102</v>
      </c>
      <c r="E2451" t="s">
        <v>251</v>
      </c>
      <c r="F2451" t="s">
        <v>30</v>
      </c>
      <c r="G2451" t="s">
        <v>31</v>
      </c>
      <c r="H2451" t="s">
        <v>56</v>
      </c>
      <c r="I2451" t="s">
        <v>57</v>
      </c>
      <c r="J2451" t="s">
        <v>58</v>
      </c>
      <c r="K2451" t="s">
        <v>189</v>
      </c>
      <c r="L2451">
        <v>65</v>
      </c>
      <c r="O2451" t="s">
        <v>228</v>
      </c>
      <c r="P2451">
        <v>21.36</v>
      </c>
      <c r="Q2451">
        <v>21.289529999999999</v>
      </c>
      <c r="R2451">
        <v>21.426079999999999</v>
      </c>
      <c r="Y2451" t="s">
        <v>38</v>
      </c>
      <c r="Z2451" t="s">
        <v>39</v>
      </c>
      <c r="AA2451">
        <v>20090000</v>
      </c>
      <c r="AD2451" t="s">
        <v>220</v>
      </c>
    </row>
    <row r="2452" spans="1:30">
      <c r="A2452">
        <f t="shared" si="114"/>
        <v>20100000</v>
      </c>
      <c r="B2452" t="str">
        <f t="shared" si="115"/>
        <v>London91102Female65</v>
      </c>
      <c r="C2452" t="str">
        <f t="shared" si="116"/>
        <v>LondonLife expectancy at 652010 - 12Female65</v>
      </c>
      <c r="D2452">
        <v>91102</v>
      </c>
      <c r="E2452" t="s">
        <v>251</v>
      </c>
      <c r="F2452" t="s">
        <v>30</v>
      </c>
      <c r="G2452" t="s">
        <v>31</v>
      </c>
      <c r="H2452" t="s">
        <v>56</v>
      </c>
      <c r="I2452" t="s">
        <v>57</v>
      </c>
      <c r="J2452" t="s">
        <v>58</v>
      </c>
      <c r="K2452" t="s">
        <v>189</v>
      </c>
      <c r="L2452">
        <v>65</v>
      </c>
      <c r="O2452" t="s">
        <v>229</v>
      </c>
      <c r="P2452">
        <v>21.47</v>
      </c>
      <c r="Q2452">
        <v>21.4</v>
      </c>
      <c r="R2452">
        <v>21.54</v>
      </c>
      <c r="Y2452" t="s">
        <v>38</v>
      </c>
      <c r="Z2452" t="s">
        <v>39</v>
      </c>
      <c r="AA2452">
        <v>20100000</v>
      </c>
      <c r="AD2452" t="s">
        <v>220</v>
      </c>
    </row>
    <row r="2453" spans="1:30">
      <c r="A2453">
        <f t="shared" si="114"/>
        <v>20110000</v>
      </c>
      <c r="B2453" t="str">
        <f t="shared" si="115"/>
        <v>London91102Female65</v>
      </c>
      <c r="C2453" t="str">
        <f t="shared" si="116"/>
        <v>LondonLife expectancy at 652011 - 13Female65</v>
      </c>
      <c r="D2453">
        <v>91102</v>
      </c>
      <c r="E2453" t="s">
        <v>251</v>
      </c>
      <c r="F2453" t="s">
        <v>30</v>
      </c>
      <c r="G2453" t="s">
        <v>31</v>
      </c>
      <c r="H2453" t="s">
        <v>56</v>
      </c>
      <c r="I2453" t="s">
        <v>57</v>
      </c>
      <c r="J2453" t="s">
        <v>58</v>
      </c>
      <c r="K2453" t="s">
        <v>189</v>
      </c>
      <c r="L2453">
        <v>65</v>
      </c>
      <c r="O2453" t="s">
        <v>230</v>
      </c>
      <c r="P2453">
        <v>21.62</v>
      </c>
      <c r="Q2453">
        <v>21.55</v>
      </c>
      <c r="R2453">
        <v>21.69</v>
      </c>
      <c r="Y2453" t="s">
        <v>38</v>
      </c>
      <c r="Z2453" t="s">
        <v>39</v>
      </c>
      <c r="AA2453">
        <v>20110000</v>
      </c>
      <c r="AD2453" t="s">
        <v>220</v>
      </c>
    </row>
    <row r="2454" spans="1:30">
      <c r="A2454">
        <f t="shared" si="114"/>
        <v>20120000</v>
      </c>
      <c r="B2454" t="str">
        <f t="shared" si="115"/>
        <v>London91102Female65</v>
      </c>
      <c r="C2454" t="str">
        <f t="shared" si="116"/>
        <v>LondonLife expectancy at 652012 - 14Female65</v>
      </c>
      <c r="D2454">
        <v>91102</v>
      </c>
      <c r="E2454" t="s">
        <v>251</v>
      </c>
      <c r="F2454" t="s">
        <v>30</v>
      </c>
      <c r="G2454" t="s">
        <v>31</v>
      </c>
      <c r="H2454" t="s">
        <v>56</v>
      </c>
      <c r="I2454" t="s">
        <v>57</v>
      </c>
      <c r="J2454" t="s">
        <v>58</v>
      </c>
      <c r="K2454" t="s">
        <v>189</v>
      </c>
      <c r="L2454">
        <v>65</v>
      </c>
      <c r="O2454" t="s">
        <v>231</v>
      </c>
      <c r="P2454">
        <v>21.65</v>
      </c>
      <c r="Q2454">
        <v>21.59</v>
      </c>
      <c r="R2454">
        <v>21.72</v>
      </c>
      <c r="Y2454" t="s">
        <v>38</v>
      </c>
      <c r="Z2454" t="s">
        <v>39</v>
      </c>
      <c r="AA2454">
        <v>20120000</v>
      </c>
      <c r="AD2454" t="s">
        <v>220</v>
      </c>
    </row>
    <row r="2455" spans="1:30">
      <c r="A2455">
        <f t="shared" si="114"/>
        <v>20130000</v>
      </c>
      <c r="B2455" t="str">
        <f t="shared" si="115"/>
        <v>London91102Female65</v>
      </c>
      <c r="C2455" t="str">
        <f t="shared" si="116"/>
        <v>LondonLife expectancy at 652013 - 15Female65</v>
      </c>
      <c r="D2455">
        <v>91102</v>
      </c>
      <c r="E2455" t="s">
        <v>251</v>
      </c>
      <c r="F2455" t="s">
        <v>30</v>
      </c>
      <c r="G2455" t="s">
        <v>31</v>
      </c>
      <c r="H2455" t="s">
        <v>56</v>
      </c>
      <c r="I2455" t="s">
        <v>57</v>
      </c>
      <c r="J2455" t="s">
        <v>58</v>
      </c>
      <c r="K2455" t="s">
        <v>189</v>
      </c>
      <c r="L2455">
        <v>65</v>
      </c>
      <c r="O2455" t="s">
        <v>232</v>
      </c>
      <c r="P2455">
        <v>21.62</v>
      </c>
      <c r="Q2455">
        <v>21.55</v>
      </c>
      <c r="R2455">
        <v>21.68</v>
      </c>
      <c r="Y2455" t="s">
        <v>38</v>
      </c>
      <c r="Z2455" t="s">
        <v>39</v>
      </c>
      <c r="AA2455">
        <v>20130000</v>
      </c>
      <c r="AD2455" t="s">
        <v>220</v>
      </c>
    </row>
    <row r="2456" spans="1:30">
      <c r="A2456">
        <f t="shared" si="114"/>
        <v>20140000</v>
      </c>
      <c r="B2456" t="str">
        <f t="shared" si="115"/>
        <v>London91102Female65</v>
      </c>
      <c r="C2456" t="str">
        <f t="shared" si="116"/>
        <v>LondonLife expectancy at 652014 - 16Female65</v>
      </c>
      <c r="D2456">
        <v>91102</v>
      </c>
      <c r="E2456" t="s">
        <v>251</v>
      </c>
      <c r="F2456" t="s">
        <v>30</v>
      </c>
      <c r="G2456" t="s">
        <v>31</v>
      </c>
      <c r="H2456" t="s">
        <v>56</v>
      </c>
      <c r="I2456" t="s">
        <v>57</v>
      </c>
      <c r="J2456" t="s">
        <v>58</v>
      </c>
      <c r="K2456" t="s">
        <v>189</v>
      </c>
      <c r="L2456">
        <v>65</v>
      </c>
      <c r="O2456" t="s">
        <v>233</v>
      </c>
      <c r="P2456">
        <v>21.67</v>
      </c>
      <c r="Q2456">
        <v>21.61</v>
      </c>
      <c r="R2456">
        <v>21.74</v>
      </c>
      <c r="Y2456" t="s">
        <v>38</v>
      </c>
      <c r="Z2456" t="s">
        <v>39</v>
      </c>
      <c r="AA2456">
        <v>20140000</v>
      </c>
      <c r="AD2456" t="s">
        <v>220</v>
      </c>
    </row>
    <row r="2457" spans="1:30">
      <c r="A2457">
        <f t="shared" si="114"/>
        <v>20150000</v>
      </c>
      <c r="B2457" t="str">
        <f t="shared" si="115"/>
        <v>London91102Female65</v>
      </c>
      <c r="C2457" t="str">
        <f t="shared" si="116"/>
        <v>LondonLife expectancy at 652015 - 17Female65</v>
      </c>
      <c r="D2457">
        <v>91102</v>
      </c>
      <c r="E2457" t="s">
        <v>251</v>
      </c>
      <c r="F2457" t="s">
        <v>30</v>
      </c>
      <c r="G2457" t="s">
        <v>31</v>
      </c>
      <c r="H2457" t="s">
        <v>56</v>
      </c>
      <c r="I2457" t="s">
        <v>57</v>
      </c>
      <c r="J2457" t="s">
        <v>58</v>
      </c>
      <c r="K2457" t="s">
        <v>189</v>
      </c>
      <c r="L2457">
        <v>65</v>
      </c>
      <c r="O2457" t="s">
        <v>234</v>
      </c>
      <c r="P2457">
        <v>21.7</v>
      </c>
      <c r="Q2457">
        <v>21.64</v>
      </c>
      <c r="R2457">
        <v>21.77</v>
      </c>
      <c r="Y2457" t="s">
        <v>38</v>
      </c>
      <c r="Z2457" t="s">
        <v>39</v>
      </c>
      <c r="AA2457">
        <v>20150000</v>
      </c>
      <c r="AD2457" t="s">
        <v>220</v>
      </c>
    </row>
    <row r="2458" spans="1:30">
      <c r="A2458">
        <f t="shared" si="114"/>
        <v>20160000</v>
      </c>
      <c r="B2458" t="str">
        <f t="shared" si="115"/>
        <v>London91102Female65</v>
      </c>
      <c r="C2458" t="str">
        <f t="shared" si="116"/>
        <v>LondonLife expectancy at 652016 - 18Female65</v>
      </c>
      <c r="D2458">
        <v>91102</v>
      </c>
      <c r="E2458" t="s">
        <v>251</v>
      </c>
      <c r="F2458" t="s">
        <v>30</v>
      </c>
      <c r="G2458" t="s">
        <v>31</v>
      </c>
      <c r="H2458" t="s">
        <v>56</v>
      </c>
      <c r="I2458" t="s">
        <v>57</v>
      </c>
      <c r="J2458" t="s">
        <v>58</v>
      </c>
      <c r="K2458" t="s">
        <v>189</v>
      </c>
      <c r="L2458">
        <v>65</v>
      </c>
      <c r="O2458" t="s">
        <v>235</v>
      </c>
      <c r="P2458">
        <v>21.82</v>
      </c>
      <c r="Q2458">
        <v>21.75</v>
      </c>
      <c r="R2458">
        <v>21.89</v>
      </c>
      <c r="Y2458" t="s">
        <v>38</v>
      </c>
      <c r="Z2458" t="s">
        <v>39</v>
      </c>
      <c r="AA2458">
        <v>20160000</v>
      </c>
      <c r="AD2458" t="s">
        <v>220</v>
      </c>
    </row>
    <row r="2459" spans="1:30">
      <c r="A2459">
        <f t="shared" si="114"/>
        <v>20170000</v>
      </c>
      <c r="B2459" t="str">
        <f t="shared" si="115"/>
        <v>London91102Female65</v>
      </c>
      <c r="C2459" t="str">
        <f t="shared" si="116"/>
        <v>LondonLife expectancy at 652017 - 19Female65</v>
      </c>
      <c r="D2459">
        <v>91102</v>
      </c>
      <c r="E2459" t="s">
        <v>251</v>
      </c>
      <c r="F2459" t="s">
        <v>30</v>
      </c>
      <c r="G2459" t="s">
        <v>31</v>
      </c>
      <c r="H2459" t="s">
        <v>56</v>
      </c>
      <c r="I2459" t="s">
        <v>57</v>
      </c>
      <c r="J2459" t="s">
        <v>58</v>
      </c>
      <c r="K2459" t="s">
        <v>189</v>
      </c>
      <c r="L2459">
        <v>65</v>
      </c>
      <c r="O2459" t="s">
        <v>236</v>
      </c>
      <c r="P2459">
        <v>21.94</v>
      </c>
      <c r="Q2459">
        <v>21.87</v>
      </c>
      <c r="R2459">
        <v>22</v>
      </c>
      <c r="Y2459" t="s">
        <v>38</v>
      </c>
      <c r="Z2459" t="s">
        <v>39</v>
      </c>
      <c r="AA2459">
        <v>20170000</v>
      </c>
      <c r="AD2459" t="s">
        <v>220</v>
      </c>
    </row>
    <row r="2460" spans="1:30">
      <c r="A2460">
        <f t="shared" si="114"/>
        <v>20180000</v>
      </c>
      <c r="B2460" t="str">
        <f t="shared" si="115"/>
        <v>London91102Female65</v>
      </c>
      <c r="C2460" t="str">
        <f t="shared" si="116"/>
        <v>LondonLife expectancy at 652018 - 20Female65</v>
      </c>
      <c r="D2460">
        <v>91102</v>
      </c>
      <c r="E2460" t="s">
        <v>251</v>
      </c>
      <c r="F2460" t="s">
        <v>30</v>
      </c>
      <c r="G2460" t="s">
        <v>31</v>
      </c>
      <c r="H2460" t="s">
        <v>56</v>
      </c>
      <c r="I2460" t="s">
        <v>57</v>
      </c>
      <c r="J2460" t="s">
        <v>58</v>
      </c>
      <c r="K2460" t="s">
        <v>189</v>
      </c>
      <c r="L2460">
        <v>65</v>
      </c>
      <c r="O2460" t="s">
        <v>237</v>
      </c>
      <c r="P2460">
        <v>21.57</v>
      </c>
      <c r="Q2460">
        <v>21.51</v>
      </c>
      <c r="R2460">
        <v>21.63</v>
      </c>
      <c r="Y2460" t="s">
        <v>38</v>
      </c>
      <c r="Z2460" t="s">
        <v>39</v>
      </c>
      <c r="AA2460">
        <v>20180000</v>
      </c>
      <c r="AD2460" t="s">
        <v>220</v>
      </c>
    </row>
    <row r="2461" spans="1:30">
      <c r="A2461">
        <f t="shared" si="114"/>
        <v>20190000</v>
      </c>
      <c r="B2461" t="str">
        <f t="shared" si="115"/>
        <v>London91102Female65</v>
      </c>
      <c r="C2461" t="str">
        <f t="shared" si="116"/>
        <v>LondonLife expectancy at 652019 - 21Female65</v>
      </c>
      <c r="D2461">
        <v>91102</v>
      </c>
      <c r="E2461" t="s">
        <v>251</v>
      </c>
      <c r="F2461" t="s">
        <v>30</v>
      </c>
      <c r="G2461" t="s">
        <v>31</v>
      </c>
      <c r="H2461" t="s">
        <v>56</v>
      </c>
      <c r="I2461" t="s">
        <v>57</v>
      </c>
      <c r="J2461" t="s">
        <v>58</v>
      </c>
      <c r="K2461" t="s">
        <v>189</v>
      </c>
      <c r="L2461">
        <v>65</v>
      </c>
      <c r="O2461" t="s">
        <v>238</v>
      </c>
      <c r="P2461">
        <v>21.37</v>
      </c>
      <c r="Q2461">
        <v>21.31</v>
      </c>
      <c r="R2461">
        <v>21.44</v>
      </c>
      <c r="Y2461" t="s">
        <v>38</v>
      </c>
      <c r="Z2461" t="s">
        <v>39</v>
      </c>
      <c r="AA2461">
        <v>20190000</v>
      </c>
      <c r="AD2461" t="s">
        <v>220</v>
      </c>
    </row>
    <row r="2462" spans="1:30">
      <c r="A2462">
        <f t="shared" si="114"/>
        <v>20200000</v>
      </c>
      <c r="B2462" t="str">
        <f t="shared" si="115"/>
        <v>London91102Female65</v>
      </c>
      <c r="C2462" t="str">
        <f t="shared" si="116"/>
        <v>LondonLife expectancy at 652020 - 22Female65</v>
      </c>
      <c r="D2462">
        <v>91102</v>
      </c>
      <c r="E2462" t="s">
        <v>251</v>
      </c>
      <c r="F2462" t="s">
        <v>30</v>
      </c>
      <c r="G2462" t="s">
        <v>31</v>
      </c>
      <c r="H2462" t="s">
        <v>56</v>
      </c>
      <c r="I2462" t="s">
        <v>57</v>
      </c>
      <c r="J2462" t="s">
        <v>58</v>
      </c>
      <c r="K2462" t="s">
        <v>189</v>
      </c>
      <c r="L2462">
        <v>65</v>
      </c>
      <c r="O2462" t="s">
        <v>239</v>
      </c>
      <c r="P2462">
        <v>21.31</v>
      </c>
      <c r="Q2462">
        <v>21.24</v>
      </c>
      <c r="R2462">
        <v>21.37</v>
      </c>
      <c r="X2462" t="s">
        <v>136</v>
      </c>
      <c r="Y2462" t="s">
        <v>38</v>
      </c>
      <c r="Z2462" t="s">
        <v>39</v>
      </c>
      <c r="AA2462">
        <v>20200000</v>
      </c>
      <c r="AD2462" t="s">
        <v>220</v>
      </c>
    </row>
    <row r="2463" spans="1:30">
      <c r="A2463">
        <f t="shared" si="114"/>
        <v>20200000</v>
      </c>
      <c r="B2463" t="str">
        <f t="shared" si="115"/>
        <v>Kensington and Chelsea91102Female65</v>
      </c>
      <c r="C2463" t="str">
        <f t="shared" si="116"/>
        <v>Kensington and ChelseaLife expectancy at 652020 - 22Female65</v>
      </c>
      <c r="D2463">
        <v>91102</v>
      </c>
      <c r="E2463" t="s">
        <v>251</v>
      </c>
      <c r="F2463" t="s">
        <v>30</v>
      </c>
      <c r="G2463" t="s">
        <v>31</v>
      </c>
      <c r="H2463" t="s">
        <v>70</v>
      </c>
      <c r="I2463" t="s">
        <v>71</v>
      </c>
      <c r="J2463" t="s">
        <v>34</v>
      </c>
      <c r="K2463" t="s">
        <v>189</v>
      </c>
      <c r="L2463">
        <v>65</v>
      </c>
      <c r="O2463" t="s">
        <v>239</v>
      </c>
      <c r="P2463">
        <v>23.3</v>
      </c>
      <c r="Q2463">
        <v>22.76</v>
      </c>
      <c r="R2463">
        <v>23.85</v>
      </c>
      <c r="Y2463" t="s">
        <v>38</v>
      </c>
      <c r="Z2463" t="s">
        <v>39</v>
      </c>
      <c r="AA2463">
        <v>20200000</v>
      </c>
      <c r="AD2463" t="s">
        <v>220</v>
      </c>
    </row>
    <row r="2464" spans="1:30">
      <c r="A2464">
        <f t="shared" si="114"/>
        <v>20200000</v>
      </c>
      <c r="B2464" t="str">
        <f t="shared" si="115"/>
        <v>Richmond91102Female65</v>
      </c>
      <c r="C2464" t="str">
        <f t="shared" si="116"/>
        <v>RichmondLife expectancy at 652020 - 22Female65</v>
      </c>
      <c r="D2464">
        <v>91102</v>
      </c>
      <c r="E2464" t="s">
        <v>251</v>
      </c>
      <c r="F2464" t="s">
        <v>30</v>
      </c>
      <c r="G2464" t="s">
        <v>31</v>
      </c>
      <c r="H2464" t="s">
        <v>32</v>
      </c>
      <c r="I2464" t="s">
        <v>33</v>
      </c>
      <c r="J2464" t="s">
        <v>34</v>
      </c>
      <c r="K2464" t="s">
        <v>189</v>
      </c>
      <c r="L2464">
        <v>65</v>
      </c>
      <c r="O2464" t="s">
        <v>239</v>
      </c>
      <c r="P2464">
        <v>22.86</v>
      </c>
      <c r="Q2464">
        <v>22.49</v>
      </c>
      <c r="R2464">
        <v>23.23</v>
      </c>
      <c r="Y2464" t="s">
        <v>38</v>
      </c>
      <c r="Z2464" t="s">
        <v>39</v>
      </c>
      <c r="AA2464">
        <v>20200000</v>
      </c>
      <c r="AD2464" t="s">
        <v>220</v>
      </c>
    </row>
    <row r="2465" spans="1:30">
      <c r="A2465">
        <f t="shared" si="114"/>
        <v>20200000</v>
      </c>
      <c r="B2465" t="str">
        <f t="shared" si="115"/>
        <v>Harrow91102Female65</v>
      </c>
      <c r="C2465" t="str">
        <f t="shared" si="116"/>
        <v>HarrowLife expectancy at 652020 - 22Female65</v>
      </c>
      <c r="D2465">
        <v>91102</v>
      </c>
      <c r="E2465" t="s">
        <v>251</v>
      </c>
      <c r="F2465" t="s">
        <v>30</v>
      </c>
      <c r="G2465" t="s">
        <v>31</v>
      </c>
      <c r="H2465" t="s">
        <v>64</v>
      </c>
      <c r="I2465" t="s">
        <v>65</v>
      </c>
      <c r="J2465" t="s">
        <v>34</v>
      </c>
      <c r="K2465" t="s">
        <v>189</v>
      </c>
      <c r="L2465">
        <v>65</v>
      </c>
      <c r="O2465" t="s">
        <v>239</v>
      </c>
      <c r="P2465">
        <v>22.4</v>
      </c>
      <c r="Q2465">
        <v>22.06</v>
      </c>
      <c r="R2465">
        <v>22.73</v>
      </c>
      <c r="Y2465" t="s">
        <v>38</v>
      </c>
      <c r="Z2465" t="s">
        <v>39</v>
      </c>
      <c r="AA2465">
        <v>20200000</v>
      </c>
      <c r="AD2465" t="s">
        <v>220</v>
      </c>
    </row>
    <row r="2466" spans="1:30">
      <c r="A2466">
        <f t="shared" si="114"/>
        <v>20200000</v>
      </c>
      <c r="B2466" t="str">
        <f t="shared" si="115"/>
        <v>Camden91102Female65</v>
      </c>
      <c r="C2466" t="str">
        <f t="shared" si="116"/>
        <v>CamdenLife expectancy at 652020 - 22Female65</v>
      </c>
      <c r="D2466">
        <v>91102</v>
      </c>
      <c r="E2466" t="s">
        <v>251</v>
      </c>
      <c r="F2466" t="s">
        <v>30</v>
      </c>
      <c r="G2466" t="s">
        <v>31</v>
      </c>
      <c r="H2466" t="s">
        <v>72</v>
      </c>
      <c r="I2466" t="s">
        <v>73</v>
      </c>
      <c r="J2466" t="s">
        <v>34</v>
      </c>
      <c r="K2466" t="s">
        <v>189</v>
      </c>
      <c r="L2466">
        <v>65</v>
      </c>
      <c r="O2466" t="s">
        <v>239</v>
      </c>
      <c r="P2466">
        <v>22.32</v>
      </c>
      <c r="Q2466">
        <v>21.86</v>
      </c>
      <c r="R2466">
        <v>22.77</v>
      </c>
      <c r="Y2466" t="s">
        <v>38</v>
      </c>
      <c r="Z2466" t="s">
        <v>39</v>
      </c>
      <c r="AA2466">
        <v>20200000</v>
      </c>
      <c r="AD2466" t="s">
        <v>220</v>
      </c>
    </row>
    <row r="2467" spans="1:30">
      <c r="A2467">
        <f t="shared" si="114"/>
        <v>20200000</v>
      </c>
      <c r="B2467" t="str">
        <f t="shared" si="115"/>
        <v>Bromley91102Female65</v>
      </c>
      <c r="C2467" t="str">
        <f t="shared" si="116"/>
        <v>BromleyLife expectancy at 652020 - 22Female65</v>
      </c>
      <c r="D2467">
        <v>91102</v>
      </c>
      <c r="E2467" t="s">
        <v>251</v>
      </c>
      <c r="F2467" t="s">
        <v>30</v>
      </c>
      <c r="G2467" t="s">
        <v>31</v>
      </c>
      <c r="H2467" t="s">
        <v>78</v>
      </c>
      <c r="I2467" t="s">
        <v>79</v>
      </c>
      <c r="J2467" t="s">
        <v>34</v>
      </c>
      <c r="K2467" t="s">
        <v>189</v>
      </c>
      <c r="L2467">
        <v>65</v>
      </c>
      <c r="O2467" t="s">
        <v>239</v>
      </c>
      <c r="P2467">
        <v>22.3</v>
      </c>
      <c r="Q2467">
        <v>22.03</v>
      </c>
      <c r="R2467">
        <v>22.56</v>
      </c>
      <c r="Y2467" t="s">
        <v>38</v>
      </c>
      <c r="Z2467" t="s">
        <v>39</v>
      </c>
      <c r="AA2467">
        <v>20200000</v>
      </c>
      <c r="AD2467" t="s">
        <v>220</v>
      </c>
    </row>
    <row r="2468" spans="1:30">
      <c r="A2468">
        <f t="shared" si="114"/>
        <v>20200000</v>
      </c>
      <c r="B2468" t="str">
        <f t="shared" si="115"/>
        <v>Westminster91102Female65</v>
      </c>
      <c r="C2468" t="str">
        <f t="shared" si="116"/>
        <v>WestminsterLife expectancy at 652020 - 22Female65</v>
      </c>
      <c r="D2468">
        <v>91102</v>
      </c>
      <c r="E2468" t="s">
        <v>251</v>
      </c>
      <c r="F2468" t="s">
        <v>30</v>
      </c>
      <c r="G2468" t="s">
        <v>31</v>
      </c>
      <c r="H2468" t="s">
        <v>99</v>
      </c>
      <c r="I2468" t="s">
        <v>100</v>
      </c>
      <c r="J2468" t="s">
        <v>34</v>
      </c>
      <c r="K2468" t="s">
        <v>189</v>
      </c>
      <c r="L2468">
        <v>65</v>
      </c>
      <c r="O2468" t="s">
        <v>239</v>
      </c>
      <c r="P2468">
        <v>22.19</v>
      </c>
      <c r="Q2468">
        <v>21.76</v>
      </c>
      <c r="R2468">
        <v>22.62</v>
      </c>
      <c r="Y2468" t="s">
        <v>38</v>
      </c>
      <c r="Z2468" t="s">
        <v>39</v>
      </c>
      <c r="AA2468">
        <v>20200000</v>
      </c>
      <c r="AD2468" t="s">
        <v>220</v>
      </c>
    </row>
    <row r="2469" spans="1:30">
      <c r="A2469">
        <f t="shared" si="114"/>
        <v>20200000</v>
      </c>
      <c r="B2469" t="str">
        <f t="shared" si="115"/>
        <v>Barnet91102Female65</v>
      </c>
      <c r="C2469" t="str">
        <f t="shared" si="116"/>
        <v>BarnetLife expectancy at 652020 - 22Female65</v>
      </c>
      <c r="D2469">
        <v>91102</v>
      </c>
      <c r="E2469" t="s">
        <v>251</v>
      </c>
      <c r="F2469" t="s">
        <v>30</v>
      </c>
      <c r="G2469" t="s">
        <v>31</v>
      </c>
      <c r="H2469" t="s">
        <v>93</v>
      </c>
      <c r="I2469" t="s">
        <v>94</v>
      </c>
      <c r="J2469" t="s">
        <v>34</v>
      </c>
      <c r="K2469" t="s">
        <v>189</v>
      </c>
      <c r="L2469">
        <v>65</v>
      </c>
      <c r="O2469" t="s">
        <v>239</v>
      </c>
      <c r="P2469">
        <v>22.18</v>
      </c>
      <c r="Q2469">
        <v>21.91</v>
      </c>
      <c r="R2469">
        <v>22.45</v>
      </c>
      <c r="Y2469" t="s">
        <v>38</v>
      </c>
      <c r="Z2469" t="s">
        <v>39</v>
      </c>
      <c r="AA2469">
        <v>20200000</v>
      </c>
      <c r="AD2469" t="s">
        <v>220</v>
      </c>
    </row>
    <row r="2470" spans="1:30">
      <c r="A2470">
        <f t="shared" si="114"/>
        <v>20200000</v>
      </c>
      <c r="B2470" t="str">
        <f t="shared" si="115"/>
        <v>Brent91102Female65</v>
      </c>
      <c r="C2470" t="str">
        <f t="shared" si="116"/>
        <v>BrentLife expectancy at 652020 - 22Female65</v>
      </c>
      <c r="D2470">
        <v>91102</v>
      </c>
      <c r="E2470" t="s">
        <v>251</v>
      </c>
      <c r="F2470" t="s">
        <v>30</v>
      </c>
      <c r="G2470" t="s">
        <v>31</v>
      </c>
      <c r="H2470" t="s">
        <v>68</v>
      </c>
      <c r="I2470" t="s">
        <v>69</v>
      </c>
      <c r="J2470" t="s">
        <v>34</v>
      </c>
      <c r="K2470" t="s">
        <v>189</v>
      </c>
      <c r="L2470">
        <v>65</v>
      </c>
      <c r="O2470" t="s">
        <v>239</v>
      </c>
      <c r="P2470">
        <v>21.87</v>
      </c>
      <c r="Q2470">
        <v>21.53</v>
      </c>
      <c r="R2470">
        <v>22.21</v>
      </c>
      <c r="Y2470" t="s">
        <v>38</v>
      </c>
      <c r="Z2470" t="s">
        <v>39</v>
      </c>
      <c r="AA2470">
        <v>20200000</v>
      </c>
      <c r="AD2470" t="s">
        <v>220</v>
      </c>
    </row>
    <row r="2471" spans="1:30">
      <c r="A2471">
        <f t="shared" si="114"/>
        <v>20200000</v>
      </c>
      <c r="B2471" t="str">
        <f t="shared" si="115"/>
        <v>Kingston91102Female65</v>
      </c>
      <c r="C2471" t="str">
        <f t="shared" si="116"/>
        <v>KingstonLife expectancy at 652020 - 22Female65</v>
      </c>
      <c r="D2471">
        <v>91102</v>
      </c>
      <c r="E2471" t="s">
        <v>251</v>
      </c>
      <c r="F2471" t="s">
        <v>30</v>
      </c>
      <c r="G2471" t="s">
        <v>31</v>
      </c>
      <c r="H2471" t="s">
        <v>82</v>
      </c>
      <c r="I2471" t="s">
        <v>83</v>
      </c>
      <c r="J2471" t="s">
        <v>34</v>
      </c>
      <c r="K2471" t="s">
        <v>189</v>
      </c>
      <c r="L2471">
        <v>65</v>
      </c>
      <c r="O2471" t="s">
        <v>239</v>
      </c>
      <c r="P2471">
        <v>21.85</v>
      </c>
      <c r="Q2471">
        <v>21.46</v>
      </c>
      <c r="R2471">
        <v>22.24</v>
      </c>
      <c r="Y2471" t="s">
        <v>38</v>
      </c>
      <c r="Z2471" t="s">
        <v>39</v>
      </c>
      <c r="AA2471">
        <v>20200000</v>
      </c>
      <c r="AD2471" t="s">
        <v>220</v>
      </c>
    </row>
    <row r="2472" spans="1:30">
      <c r="A2472">
        <f t="shared" si="114"/>
        <v>20200000</v>
      </c>
      <c r="B2472" t="str">
        <f t="shared" si="115"/>
        <v>Enfield91102Female65</v>
      </c>
      <c r="C2472" t="str">
        <f t="shared" si="116"/>
        <v>EnfieldLife expectancy at 652020 - 22Female65</v>
      </c>
      <c r="D2472">
        <v>91102</v>
      </c>
      <c r="E2472" t="s">
        <v>251</v>
      </c>
      <c r="F2472" t="s">
        <v>30</v>
      </c>
      <c r="G2472" t="s">
        <v>31</v>
      </c>
      <c r="H2472" t="s">
        <v>120</v>
      </c>
      <c r="I2472" t="s">
        <v>121</v>
      </c>
      <c r="J2472" t="s">
        <v>34</v>
      </c>
      <c r="K2472" t="s">
        <v>189</v>
      </c>
      <c r="L2472">
        <v>65</v>
      </c>
      <c r="O2472" t="s">
        <v>239</v>
      </c>
      <c r="P2472">
        <v>21.83</v>
      </c>
      <c r="Q2472">
        <v>21.53</v>
      </c>
      <c r="R2472">
        <v>22.13</v>
      </c>
      <c r="Y2472" t="s">
        <v>38</v>
      </c>
      <c r="Z2472" t="s">
        <v>39</v>
      </c>
      <c r="AA2472">
        <v>20200000</v>
      </c>
      <c r="AD2472" t="s">
        <v>220</v>
      </c>
    </row>
    <row r="2473" spans="1:30">
      <c r="A2473">
        <f t="shared" si="114"/>
        <v>20200000</v>
      </c>
      <c r="B2473" t="str">
        <f t="shared" si="115"/>
        <v>Haringey91102Female65</v>
      </c>
      <c r="C2473" t="str">
        <f t="shared" si="116"/>
        <v>HaringeyLife expectancy at 652020 - 22Female65</v>
      </c>
      <c r="D2473">
        <v>91102</v>
      </c>
      <c r="E2473" t="s">
        <v>251</v>
      </c>
      <c r="F2473" t="s">
        <v>30</v>
      </c>
      <c r="G2473" t="s">
        <v>31</v>
      </c>
      <c r="H2473" t="s">
        <v>116</v>
      </c>
      <c r="I2473" t="s">
        <v>117</v>
      </c>
      <c r="J2473" t="s">
        <v>34</v>
      </c>
      <c r="K2473" t="s">
        <v>189</v>
      </c>
      <c r="L2473">
        <v>65</v>
      </c>
      <c r="O2473" t="s">
        <v>239</v>
      </c>
      <c r="P2473">
        <v>21.65</v>
      </c>
      <c r="Q2473">
        <v>21.25</v>
      </c>
      <c r="R2473">
        <v>22.06</v>
      </c>
      <c r="Y2473" t="s">
        <v>38</v>
      </c>
      <c r="Z2473" t="s">
        <v>39</v>
      </c>
      <c r="AA2473">
        <v>20200000</v>
      </c>
      <c r="AD2473" t="s">
        <v>220</v>
      </c>
    </row>
    <row r="2474" spans="1:30">
      <c r="A2474">
        <f t="shared" si="114"/>
        <v>20200000</v>
      </c>
      <c r="B2474" t="str">
        <f t="shared" si="115"/>
        <v>Merton91102Female65</v>
      </c>
      <c r="C2474" t="str">
        <f t="shared" si="116"/>
        <v>MertonLife expectancy at 652020 - 22Female65</v>
      </c>
      <c r="D2474">
        <v>91102</v>
      </c>
      <c r="E2474" t="s">
        <v>251</v>
      </c>
      <c r="F2474" t="s">
        <v>30</v>
      </c>
      <c r="G2474" t="s">
        <v>31</v>
      </c>
      <c r="H2474" t="s">
        <v>108</v>
      </c>
      <c r="I2474" t="s">
        <v>109</v>
      </c>
      <c r="J2474" t="s">
        <v>34</v>
      </c>
      <c r="K2474" t="s">
        <v>189</v>
      </c>
      <c r="L2474">
        <v>65</v>
      </c>
      <c r="O2474" t="s">
        <v>239</v>
      </c>
      <c r="P2474">
        <v>21.63</v>
      </c>
      <c r="Q2474">
        <v>21.25</v>
      </c>
      <c r="R2474">
        <v>22.01</v>
      </c>
      <c r="Y2474" t="s">
        <v>38</v>
      </c>
      <c r="Z2474" t="s">
        <v>39</v>
      </c>
      <c r="AA2474">
        <v>20200000</v>
      </c>
      <c r="AD2474" t="s">
        <v>220</v>
      </c>
    </row>
    <row r="2475" spans="1:30">
      <c r="A2475">
        <f t="shared" si="114"/>
        <v>20200000</v>
      </c>
      <c r="B2475" t="str">
        <f t="shared" si="115"/>
        <v>Wandsworth91102Female65</v>
      </c>
      <c r="C2475" t="str">
        <f t="shared" si="116"/>
        <v>WandsworthLife expectancy at 652020 - 22Female65</v>
      </c>
      <c r="D2475">
        <v>91102</v>
      </c>
      <c r="E2475" t="s">
        <v>251</v>
      </c>
      <c r="F2475" t="s">
        <v>30</v>
      </c>
      <c r="G2475" t="s">
        <v>31</v>
      </c>
      <c r="H2475" t="s">
        <v>76</v>
      </c>
      <c r="I2475" t="s">
        <v>77</v>
      </c>
      <c r="J2475" t="s">
        <v>34</v>
      </c>
      <c r="K2475" t="s">
        <v>189</v>
      </c>
      <c r="L2475">
        <v>65</v>
      </c>
      <c r="O2475" t="s">
        <v>239</v>
      </c>
      <c r="P2475">
        <v>21.57</v>
      </c>
      <c r="Q2475">
        <v>21.21</v>
      </c>
      <c r="R2475">
        <v>21.94</v>
      </c>
      <c r="Y2475" t="s">
        <v>38</v>
      </c>
      <c r="Z2475" t="s">
        <v>39</v>
      </c>
      <c r="AA2475">
        <v>20200000</v>
      </c>
      <c r="AD2475" t="s">
        <v>220</v>
      </c>
    </row>
    <row r="2476" spans="1:30">
      <c r="A2476">
        <f t="shared" si="114"/>
        <v>20200000</v>
      </c>
      <c r="B2476" t="str">
        <f t="shared" si="115"/>
        <v>Sutton91102Female65</v>
      </c>
      <c r="C2476" t="str">
        <f t="shared" si="116"/>
        <v>SuttonLife expectancy at 652020 - 22Female65</v>
      </c>
      <c r="D2476">
        <v>91102</v>
      </c>
      <c r="E2476" t="s">
        <v>251</v>
      </c>
      <c r="F2476" t="s">
        <v>30</v>
      </c>
      <c r="G2476" t="s">
        <v>31</v>
      </c>
      <c r="H2476" t="s">
        <v>89</v>
      </c>
      <c r="I2476" t="s">
        <v>90</v>
      </c>
      <c r="J2476" t="s">
        <v>34</v>
      </c>
      <c r="K2476" t="s">
        <v>189</v>
      </c>
      <c r="L2476">
        <v>65</v>
      </c>
      <c r="O2476" t="s">
        <v>239</v>
      </c>
      <c r="P2476">
        <v>21.57</v>
      </c>
      <c r="Q2476">
        <v>21.23</v>
      </c>
      <c r="R2476">
        <v>21.92</v>
      </c>
      <c r="Y2476" t="s">
        <v>38</v>
      </c>
      <c r="Z2476" t="s">
        <v>39</v>
      </c>
      <c r="AA2476">
        <v>20200000</v>
      </c>
      <c r="AD2476" t="s">
        <v>220</v>
      </c>
    </row>
    <row r="2477" spans="1:30">
      <c r="A2477">
        <f t="shared" si="114"/>
        <v>20200000</v>
      </c>
      <c r="B2477" t="str">
        <f t="shared" si="115"/>
        <v>Ealing91102Female65</v>
      </c>
      <c r="C2477" t="str">
        <f t="shared" si="116"/>
        <v>EalingLife expectancy at 652020 - 22Female65</v>
      </c>
      <c r="D2477">
        <v>91102</v>
      </c>
      <c r="E2477" t="s">
        <v>251</v>
      </c>
      <c r="F2477" t="s">
        <v>30</v>
      </c>
      <c r="G2477" t="s">
        <v>31</v>
      </c>
      <c r="H2477" t="s">
        <v>62</v>
      </c>
      <c r="I2477" t="s">
        <v>63</v>
      </c>
      <c r="J2477" t="s">
        <v>34</v>
      </c>
      <c r="K2477" t="s">
        <v>189</v>
      </c>
      <c r="L2477">
        <v>65</v>
      </c>
      <c r="O2477" t="s">
        <v>239</v>
      </c>
      <c r="P2477">
        <v>21.37</v>
      </c>
      <c r="Q2477">
        <v>21.07</v>
      </c>
      <c r="R2477">
        <v>21.67</v>
      </c>
      <c r="Y2477" t="s">
        <v>38</v>
      </c>
      <c r="Z2477" t="s">
        <v>39</v>
      </c>
      <c r="AA2477">
        <v>20200000</v>
      </c>
      <c r="AD2477" t="s">
        <v>220</v>
      </c>
    </row>
    <row r="2478" spans="1:30">
      <c r="A2478">
        <f t="shared" si="114"/>
        <v>20200000</v>
      </c>
      <c r="B2478" t="str">
        <f t="shared" si="115"/>
        <v>Croydon91102Female65</v>
      </c>
      <c r="C2478" t="str">
        <f t="shared" si="116"/>
        <v>CroydonLife expectancy at 652020 - 22Female65</v>
      </c>
      <c r="D2478">
        <v>91102</v>
      </c>
      <c r="E2478" t="s">
        <v>251</v>
      </c>
      <c r="F2478" t="s">
        <v>30</v>
      </c>
      <c r="G2478" t="s">
        <v>31</v>
      </c>
      <c r="H2478" t="s">
        <v>110</v>
      </c>
      <c r="I2478" t="s">
        <v>111</v>
      </c>
      <c r="J2478" t="s">
        <v>34</v>
      </c>
      <c r="K2478" t="s">
        <v>189</v>
      </c>
      <c r="L2478">
        <v>65</v>
      </c>
      <c r="O2478" t="s">
        <v>239</v>
      </c>
      <c r="P2478">
        <v>21.34</v>
      </c>
      <c r="Q2478">
        <v>21.06</v>
      </c>
      <c r="R2478">
        <v>21.62</v>
      </c>
      <c r="Y2478" t="s">
        <v>38</v>
      </c>
      <c r="Z2478" t="s">
        <v>39</v>
      </c>
      <c r="AA2478">
        <v>20200000</v>
      </c>
      <c r="AD2478" t="s">
        <v>220</v>
      </c>
    </row>
    <row r="2479" spans="1:30">
      <c r="A2479">
        <f t="shared" si="114"/>
        <v>20200000</v>
      </c>
      <c r="B2479" t="str">
        <f t="shared" si="115"/>
        <v>Hounslow91102Female65</v>
      </c>
      <c r="C2479" t="str">
        <f t="shared" si="116"/>
        <v>HounslowLife expectancy at 652020 - 22Female65</v>
      </c>
      <c r="D2479">
        <v>91102</v>
      </c>
      <c r="E2479" t="s">
        <v>251</v>
      </c>
      <c r="F2479" t="s">
        <v>30</v>
      </c>
      <c r="G2479" t="s">
        <v>31</v>
      </c>
      <c r="H2479" t="s">
        <v>59</v>
      </c>
      <c r="I2479" t="s">
        <v>60</v>
      </c>
      <c r="J2479" t="s">
        <v>34</v>
      </c>
      <c r="K2479" t="s">
        <v>189</v>
      </c>
      <c r="L2479">
        <v>65</v>
      </c>
      <c r="O2479" t="s">
        <v>239</v>
      </c>
      <c r="P2479">
        <v>21.2</v>
      </c>
      <c r="Q2479">
        <v>20.86</v>
      </c>
      <c r="R2479">
        <v>21.54</v>
      </c>
      <c r="Y2479" t="s">
        <v>42</v>
      </c>
      <c r="Z2479" t="s">
        <v>39</v>
      </c>
      <c r="AA2479">
        <v>20200000</v>
      </c>
      <c r="AD2479" t="s">
        <v>220</v>
      </c>
    </row>
    <row r="2480" spans="1:30">
      <c r="A2480">
        <f t="shared" si="114"/>
        <v>20200000</v>
      </c>
      <c r="B2480" t="str">
        <f t="shared" si="115"/>
        <v>Hillingdon91102Female65</v>
      </c>
      <c r="C2480" t="str">
        <f t="shared" si="116"/>
        <v>HillingdonLife expectancy at 652020 - 22Female65</v>
      </c>
      <c r="D2480">
        <v>91102</v>
      </c>
      <c r="E2480" t="s">
        <v>251</v>
      </c>
      <c r="F2480" t="s">
        <v>30</v>
      </c>
      <c r="G2480" t="s">
        <v>31</v>
      </c>
      <c r="H2480" t="s">
        <v>86</v>
      </c>
      <c r="I2480" t="s">
        <v>87</v>
      </c>
      <c r="J2480" t="s">
        <v>34</v>
      </c>
      <c r="K2480" t="s">
        <v>189</v>
      </c>
      <c r="L2480">
        <v>65</v>
      </c>
      <c r="O2480" t="s">
        <v>239</v>
      </c>
      <c r="P2480">
        <v>21.13</v>
      </c>
      <c r="Q2480">
        <v>20.83</v>
      </c>
      <c r="R2480">
        <v>21.44</v>
      </c>
      <c r="Y2480" t="s">
        <v>42</v>
      </c>
      <c r="Z2480" t="s">
        <v>39</v>
      </c>
      <c r="AA2480">
        <v>20200000</v>
      </c>
      <c r="AD2480" t="s">
        <v>220</v>
      </c>
    </row>
    <row r="2481" spans="1:30">
      <c r="A2481">
        <f t="shared" si="114"/>
        <v>20200000</v>
      </c>
      <c r="B2481" t="str">
        <f t="shared" si="115"/>
        <v>Hammersmith and Fulham91102Female65</v>
      </c>
      <c r="C2481" t="str">
        <f t="shared" si="116"/>
        <v>Hammersmith and FulhamLife expectancy at 652020 - 22Female65</v>
      </c>
      <c r="D2481">
        <v>91102</v>
      </c>
      <c r="E2481" t="s">
        <v>251</v>
      </c>
      <c r="F2481" t="s">
        <v>30</v>
      </c>
      <c r="G2481" t="s">
        <v>31</v>
      </c>
      <c r="H2481" t="s">
        <v>66</v>
      </c>
      <c r="I2481" t="s">
        <v>67</v>
      </c>
      <c r="J2481" t="s">
        <v>34</v>
      </c>
      <c r="K2481" t="s">
        <v>189</v>
      </c>
      <c r="L2481">
        <v>65</v>
      </c>
      <c r="O2481" t="s">
        <v>239</v>
      </c>
      <c r="P2481">
        <v>21.1</v>
      </c>
      <c r="Q2481">
        <v>20.66</v>
      </c>
      <c r="R2481">
        <v>21.55</v>
      </c>
      <c r="Y2481" t="s">
        <v>42</v>
      </c>
      <c r="Z2481" t="s">
        <v>39</v>
      </c>
      <c r="AA2481">
        <v>20200000</v>
      </c>
      <c r="AD2481" t="s">
        <v>220</v>
      </c>
    </row>
    <row r="2482" spans="1:30">
      <c r="A2482">
        <f t="shared" si="114"/>
        <v>20200000</v>
      </c>
      <c r="B2482" t="str">
        <f t="shared" si="115"/>
        <v>Redbridge91102Female65</v>
      </c>
      <c r="C2482" t="str">
        <f t="shared" si="116"/>
        <v>RedbridgeLife expectancy at 652020 - 22Female65</v>
      </c>
      <c r="D2482">
        <v>91102</v>
      </c>
      <c r="E2482" t="s">
        <v>251</v>
      </c>
      <c r="F2482" t="s">
        <v>30</v>
      </c>
      <c r="G2482" t="s">
        <v>31</v>
      </c>
      <c r="H2482" t="s">
        <v>112</v>
      </c>
      <c r="I2482" t="s">
        <v>113</v>
      </c>
      <c r="J2482" t="s">
        <v>34</v>
      </c>
      <c r="K2482" t="s">
        <v>189</v>
      </c>
      <c r="L2482">
        <v>65</v>
      </c>
      <c r="O2482" t="s">
        <v>239</v>
      </c>
      <c r="P2482">
        <v>21.09</v>
      </c>
      <c r="Q2482">
        <v>20.77</v>
      </c>
      <c r="R2482">
        <v>21.42</v>
      </c>
      <c r="Y2482" t="s">
        <v>42</v>
      </c>
      <c r="Z2482" t="s">
        <v>39</v>
      </c>
      <c r="AA2482">
        <v>20200000</v>
      </c>
      <c r="AD2482" t="s">
        <v>220</v>
      </c>
    </row>
    <row r="2483" spans="1:30">
      <c r="A2483">
        <f t="shared" si="114"/>
        <v>20200000</v>
      </c>
      <c r="B2483" t="str">
        <f t="shared" si="115"/>
        <v>Waltham Forest91102Female65</v>
      </c>
      <c r="C2483" t="str">
        <f t="shared" si="116"/>
        <v>Waltham ForestLife expectancy at 652020 - 22Female65</v>
      </c>
      <c r="D2483">
        <v>91102</v>
      </c>
      <c r="E2483" t="s">
        <v>251</v>
      </c>
      <c r="F2483" t="s">
        <v>30</v>
      </c>
      <c r="G2483" t="s">
        <v>31</v>
      </c>
      <c r="H2483" t="s">
        <v>114</v>
      </c>
      <c r="I2483" t="s">
        <v>115</v>
      </c>
      <c r="J2483" t="s">
        <v>34</v>
      </c>
      <c r="K2483" t="s">
        <v>189</v>
      </c>
      <c r="L2483">
        <v>65</v>
      </c>
      <c r="O2483" t="s">
        <v>239</v>
      </c>
      <c r="P2483">
        <v>20.95</v>
      </c>
      <c r="Q2483">
        <v>20.57</v>
      </c>
      <c r="R2483">
        <v>21.32</v>
      </c>
      <c r="Y2483" t="s">
        <v>42</v>
      </c>
      <c r="Z2483" t="s">
        <v>39</v>
      </c>
      <c r="AA2483">
        <v>20200000</v>
      </c>
      <c r="AD2483" t="s">
        <v>220</v>
      </c>
    </row>
    <row r="2484" spans="1:30">
      <c r="A2484">
        <f t="shared" si="114"/>
        <v>20200000</v>
      </c>
      <c r="B2484" t="str">
        <f t="shared" si="115"/>
        <v>Southwark91102Female65</v>
      </c>
      <c r="C2484" t="str">
        <f t="shared" si="116"/>
        <v>SouthwarkLife expectancy at 652020 - 22Female65</v>
      </c>
      <c r="D2484">
        <v>91102</v>
      </c>
      <c r="E2484" t="s">
        <v>251</v>
      </c>
      <c r="F2484" t="s">
        <v>30</v>
      </c>
      <c r="G2484" t="s">
        <v>31</v>
      </c>
      <c r="H2484" t="s">
        <v>95</v>
      </c>
      <c r="I2484" t="s">
        <v>96</v>
      </c>
      <c r="J2484" t="s">
        <v>34</v>
      </c>
      <c r="K2484" t="s">
        <v>189</v>
      </c>
      <c r="L2484">
        <v>65</v>
      </c>
      <c r="O2484" t="s">
        <v>239</v>
      </c>
      <c r="P2484">
        <v>20.84</v>
      </c>
      <c r="Q2484">
        <v>20.43</v>
      </c>
      <c r="R2484">
        <v>21.24</v>
      </c>
      <c r="Y2484" t="s">
        <v>42</v>
      </c>
      <c r="Z2484" t="s">
        <v>39</v>
      </c>
      <c r="AA2484">
        <v>20200000</v>
      </c>
      <c r="AD2484" t="s">
        <v>220</v>
      </c>
    </row>
    <row r="2485" spans="1:30">
      <c r="A2485">
        <f t="shared" si="114"/>
        <v>20200000</v>
      </c>
      <c r="B2485" t="str">
        <f t="shared" si="115"/>
        <v>Bexley91102Female65</v>
      </c>
      <c r="C2485" t="str">
        <f t="shared" si="116"/>
        <v>BexleyLife expectancy at 652020 - 22Female65</v>
      </c>
      <c r="D2485">
        <v>91102</v>
      </c>
      <c r="E2485" t="s">
        <v>251</v>
      </c>
      <c r="F2485" t="s">
        <v>30</v>
      </c>
      <c r="G2485" t="s">
        <v>31</v>
      </c>
      <c r="H2485" t="s">
        <v>97</v>
      </c>
      <c r="I2485" t="s">
        <v>98</v>
      </c>
      <c r="J2485" t="s">
        <v>34</v>
      </c>
      <c r="K2485" t="s">
        <v>189</v>
      </c>
      <c r="L2485">
        <v>65</v>
      </c>
      <c r="O2485" t="s">
        <v>239</v>
      </c>
      <c r="P2485">
        <v>20.83</v>
      </c>
      <c r="Q2485">
        <v>20.54</v>
      </c>
      <c r="R2485">
        <v>21.12</v>
      </c>
      <c r="Y2485" t="s">
        <v>42</v>
      </c>
      <c r="Z2485" t="s">
        <v>39</v>
      </c>
      <c r="AA2485">
        <v>20200000</v>
      </c>
      <c r="AD2485" t="s">
        <v>220</v>
      </c>
    </row>
    <row r="2486" spans="1:30">
      <c r="A2486">
        <f t="shared" si="114"/>
        <v>20200000</v>
      </c>
      <c r="B2486" t="str">
        <f t="shared" si="115"/>
        <v>Lambeth91102Female65</v>
      </c>
      <c r="C2486" t="str">
        <f t="shared" si="116"/>
        <v>LambethLife expectancy at 652020 - 22Female65</v>
      </c>
      <c r="D2486">
        <v>91102</v>
      </c>
      <c r="E2486" t="s">
        <v>251</v>
      </c>
      <c r="F2486" t="s">
        <v>30</v>
      </c>
      <c r="G2486" t="s">
        <v>31</v>
      </c>
      <c r="H2486" t="s">
        <v>91</v>
      </c>
      <c r="I2486" t="s">
        <v>92</v>
      </c>
      <c r="J2486" t="s">
        <v>34</v>
      </c>
      <c r="K2486" t="s">
        <v>189</v>
      </c>
      <c r="L2486">
        <v>65</v>
      </c>
      <c r="O2486" t="s">
        <v>239</v>
      </c>
      <c r="P2486">
        <v>20.77</v>
      </c>
      <c r="Q2486">
        <v>20.39</v>
      </c>
      <c r="R2486">
        <v>21.15</v>
      </c>
      <c r="Y2486" t="s">
        <v>42</v>
      </c>
      <c r="Z2486" t="s">
        <v>39</v>
      </c>
      <c r="AA2486">
        <v>20200000</v>
      </c>
      <c r="AD2486" t="s">
        <v>220</v>
      </c>
    </row>
    <row r="2487" spans="1:30">
      <c r="A2487">
        <f t="shared" si="114"/>
        <v>20200000</v>
      </c>
      <c r="B2487" t="str">
        <f t="shared" si="115"/>
        <v>Havering91102Female65</v>
      </c>
      <c r="C2487" t="str">
        <f t="shared" si="116"/>
        <v>HaveringLife expectancy at 652020 - 22Female65</v>
      </c>
      <c r="D2487">
        <v>91102</v>
      </c>
      <c r="E2487" t="s">
        <v>251</v>
      </c>
      <c r="F2487" t="s">
        <v>30</v>
      </c>
      <c r="G2487" t="s">
        <v>31</v>
      </c>
      <c r="H2487" t="s">
        <v>118</v>
      </c>
      <c r="I2487" t="s">
        <v>119</v>
      </c>
      <c r="J2487" t="s">
        <v>34</v>
      </c>
      <c r="K2487" t="s">
        <v>189</v>
      </c>
      <c r="L2487">
        <v>65</v>
      </c>
      <c r="O2487" t="s">
        <v>239</v>
      </c>
      <c r="P2487">
        <v>20.6</v>
      </c>
      <c r="Q2487">
        <v>20.329999999999998</v>
      </c>
      <c r="R2487">
        <v>20.87</v>
      </c>
      <c r="Y2487" t="s">
        <v>49</v>
      </c>
      <c r="Z2487" t="s">
        <v>39</v>
      </c>
      <c r="AA2487">
        <v>20200000</v>
      </c>
      <c r="AD2487" t="s">
        <v>220</v>
      </c>
    </row>
    <row r="2488" spans="1:30">
      <c r="A2488">
        <f t="shared" si="114"/>
        <v>20200000</v>
      </c>
      <c r="B2488" t="str">
        <f t="shared" si="115"/>
        <v>Lewisham91102Female65</v>
      </c>
      <c r="C2488" t="str">
        <f t="shared" si="116"/>
        <v>LewishamLife expectancy at 652020 - 22Female65</v>
      </c>
      <c r="D2488">
        <v>91102</v>
      </c>
      <c r="E2488" t="s">
        <v>251</v>
      </c>
      <c r="F2488" t="s">
        <v>30</v>
      </c>
      <c r="G2488" t="s">
        <v>31</v>
      </c>
      <c r="H2488" t="s">
        <v>84</v>
      </c>
      <c r="I2488" t="s">
        <v>85</v>
      </c>
      <c r="J2488" t="s">
        <v>34</v>
      </c>
      <c r="K2488" t="s">
        <v>189</v>
      </c>
      <c r="L2488">
        <v>65</v>
      </c>
      <c r="O2488" t="s">
        <v>239</v>
      </c>
      <c r="P2488">
        <v>20.57</v>
      </c>
      <c r="Q2488">
        <v>20.22</v>
      </c>
      <c r="R2488">
        <v>20.92</v>
      </c>
      <c r="Y2488" t="s">
        <v>42</v>
      </c>
      <c r="Z2488" t="s">
        <v>39</v>
      </c>
      <c r="AA2488">
        <v>20200000</v>
      </c>
      <c r="AD2488" t="s">
        <v>220</v>
      </c>
    </row>
    <row r="2489" spans="1:30">
      <c r="A2489">
        <f t="shared" si="114"/>
        <v>20200000</v>
      </c>
      <c r="B2489" t="str">
        <f t="shared" si="115"/>
        <v>Islington91102Female65</v>
      </c>
      <c r="C2489" t="str">
        <f t="shared" si="116"/>
        <v>IslingtonLife expectancy at 652020 - 22Female65</v>
      </c>
      <c r="D2489">
        <v>91102</v>
      </c>
      <c r="E2489" t="s">
        <v>251</v>
      </c>
      <c r="F2489" t="s">
        <v>30</v>
      </c>
      <c r="G2489" t="s">
        <v>31</v>
      </c>
      <c r="H2489" t="s">
        <v>74</v>
      </c>
      <c r="I2489" t="s">
        <v>75</v>
      </c>
      <c r="J2489" t="s">
        <v>34</v>
      </c>
      <c r="K2489" t="s">
        <v>189</v>
      </c>
      <c r="L2489">
        <v>65</v>
      </c>
      <c r="O2489" t="s">
        <v>239</v>
      </c>
      <c r="P2489">
        <v>20.36</v>
      </c>
      <c r="Q2489">
        <v>19.920000000000002</v>
      </c>
      <c r="R2489">
        <v>20.8</v>
      </c>
      <c r="Y2489" t="s">
        <v>49</v>
      </c>
      <c r="Z2489" t="s">
        <v>39</v>
      </c>
      <c r="AA2489">
        <v>20200000</v>
      </c>
      <c r="AD2489" t="s">
        <v>220</v>
      </c>
    </row>
    <row r="2490" spans="1:30">
      <c r="A2490">
        <f t="shared" si="114"/>
        <v>20200000</v>
      </c>
      <c r="B2490" t="str">
        <f t="shared" si="115"/>
        <v>Greenwich91102Female65</v>
      </c>
      <c r="C2490" t="str">
        <f t="shared" si="116"/>
        <v>GreenwichLife expectancy at 652020 - 22Female65</v>
      </c>
      <c r="D2490">
        <v>91102</v>
      </c>
      <c r="E2490" t="s">
        <v>251</v>
      </c>
      <c r="F2490" t="s">
        <v>30</v>
      </c>
      <c r="G2490" t="s">
        <v>31</v>
      </c>
      <c r="H2490" t="s">
        <v>80</v>
      </c>
      <c r="I2490" t="s">
        <v>81</v>
      </c>
      <c r="J2490" t="s">
        <v>34</v>
      </c>
      <c r="K2490" t="s">
        <v>189</v>
      </c>
      <c r="L2490">
        <v>65</v>
      </c>
      <c r="O2490" t="s">
        <v>239</v>
      </c>
      <c r="P2490">
        <v>20.14</v>
      </c>
      <c r="Q2490">
        <v>19.78</v>
      </c>
      <c r="R2490">
        <v>20.5</v>
      </c>
      <c r="Y2490" t="s">
        <v>49</v>
      </c>
      <c r="Z2490" t="s">
        <v>39</v>
      </c>
      <c r="AA2490">
        <v>20200000</v>
      </c>
      <c r="AD2490" t="s">
        <v>220</v>
      </c>
    </row>
    <row r="2491" spans="1:30">
      <c r="A2491">
        <f t="shared" si="114"/>
        <v>20200000</v>
      </c>
      <c r="B2491" t="str">
        <f t="shared" si="115"/>
        <v>Hackney91102Female65</v>
      </c>
      <c r="C2491" t="str">
        <f t="shared" si="116"/>
        <v>HackneyLife expectancy at 652020 - 22Female65</v>
      </c>
      <c r="D2491">
        <v>91102</v>
      </c>
      <c r="E2491" t="s">
        <v>251</v>
      </c>
      <c r="F2491" t="s">
        <v>30</v>
      </c>
      <c r="G2491" t="s">
        <v>31</v>
      </c>
      <c r="H2491" t="s">
        <v>101</v>
      </c>
      <c r="I2491" t="s">
        <v>102</v>
      </c>
      <c r="J2491" t="s">
        <v>34</v>
      </c>
      <c r="K2491" t="s">
        <v>189</v>
      </c>
      <c r="L2491">
        <v>65</v>
      </c>
      <c r="O2491" t="s">
        <v>239</v>
      </c>
      <c r="P2491">
        <v>19.97</v>
      </c>
      <c r="Q2491">
        <v>19.53</v>
      </c>
      <c r="R2491">
        <v>20.399999999999999</v>
      </c>
      <c r="Y2491" t="s">
        <v>49</v>
      </c>
      <c r="Z2491" t="s">
        <v>39</v>
      </c>
      <c r="AA2491">
        <v>20200000</v>
      </c>
      <c r="AD2491" t="s">
        <v>220</v>
      </c>
    </row>
    <row r="2492" spans="1:30">
      <c r="A2492">
        <f t="shared" si="114"/>
        <v>20200000</v>
      </c>
      <c r="B2492" t="str">
        <f t="shared" si="115"/>
        <v>Newham91102Female65</v>
      </c>
      <c r="C2492" t="str">
        <f t="shared" si="116"/>
        <v>NewhamLife expectancy at 652020 - 22Female65</v>
      </c>
      <c r="D2492">
        <v>91102</v>
      </c>
      <c r="E2492" t="s">
        <v>251</v>
      </c>
      <c r="F2492" t="s">
        <v>30</v>
      </c>
      <c r="G2492" t="s">
        <v>31</v>
      </c>
      <c r="H2492" t="s">
        <v>122</v>
      </c>
      <c r="I2492" t="s">
        <v>123</v>
      </c>
      <c r="J2492" t="s">
        <v>34</v>
      </c>
      <c r="K2492" t="s">
        <v>189</v>
      </c>
      <c r="L2492">
        <v>65</v>
      </c>
      <c r="O2492" t="s">
        <v>239</v>
      </c>
      <c r="P2492">
        <v>19.739999999999998</v>
      </c>
      <c r="Q2492">
        <v>19.34</v>
      </c>
      <c r="R2492">
        <v>20.14</v>
      </c>
      <c r="Y2492" t="s">
        <v>49</v>
      </c>
      <c r="Z2492" t="s">
        <v>39</v>
      </c>
      <c r="AA2492">
        <v>20200000</v>
      </c>
      <c r="AD2492" t="s">
        <v>220</v>
      </c>
    </row>
    <row r="2493" spans="1:30">
      <c r="A2493">
        <f t="shared" si="114"/>
        <v>20200000</v>
      </c>
      <c r="B2493" t="str">
        <f t="shared" si="115"/>
        <v>Tower Hamlets91102Female65</v>
      </c>
      <c r="C2493" t="str">
        <f t="shared" si="116"/>
        <v>Tower HamletsLife expectancy at 652020 - 22Female65</v>
      </c>
      <c r="D2493">
        <v>91102</v>
      </c>
      <c r="E2493" t="s">
        <v>251</v>
      </c>
      <c r="F2493" t="s">
        <v>30</v>
      </c>
      <c r="G2493" t="s">
        <v>31</v>
      </c>
      <c r="H2493" t="s">
        <v>104</v>
      </c>
      <c r="I2493" t="s">
        <v>105</v>
      </c>
      <c r="J2493" t="s">
        <v>34</v>
      </c>
      <c r="K2493" t="s">
        <v>189</v>
      </c>
      <c r="L2493">
        <v>65</v>
      </c>
      <c r="O2493" t="s">
        <v>239</v>
      </c>
      <c r="P2493">
        <v>19.21</v>
      </c>
      <c r="Q2493">
        <v>18.760000000000002</v>
      </c>
      <c r="R2493">
        <v>19.670000000000002</v>
      </c>
      <c r="Y2493" t="s">
        <v>49</v>
      </c>
      <c r="Z2493" t="s">
        <v>39</v>
      </c>
      <c r="AA2493">
        <v>20200000</v>
      </c>
      <c r="AD2493" t="s">
        <v>220</v>
      </c>
    </row>
    <row r="2494" spans="1:30">
      <c r="A2494">
        <f t="shared" si="114"/>
        <v>20200000</v>
      </c>
      <c r="B2494" t="str">
        <f t="shared" si="115"/>
        <v>Barking and Dagenham91102Female65</v>
      </c>
      <c r="C2494" t="str">
        <f t="shared" si="116"/>
        <v>Barking and DagenhamLife expectancy at 652020 - 22Female65</v>
      </c>
      <c r="D2494">
        <v>91102</v>
      </c>
      <c r="E2494" t="s">
        <v>251</v>
      </c>
      <c r="F2494" t="s">
        <v>30</v>
      </c>
      <c r="G2494" t="s">
        <v>31</v>
      </c>
      <c r="H2494" t="s">
        <v>106</v>
      </c>
      <c r="I2494" t="s">
        <v>107</v>
      </c>
      <c r="J2494" t="s">
        <v>34</v>
      </c>
      <c r="K2494" t="s">
        <v>189</v>
      </c>
      <c r="L2494">
        <v>65</v>
      </c>
      <c r="O2494" t="s">
        <v>239</v>
      </c>
      <c r="P2494">
        <v>18.89</v>
      </c>
      <c r="Q2494">
        <v>18.48</v>
      </c>
      <c r="R2494">
        <v>19.3</v>
      </c>
      <c r="Y2494" t="s">
        <v>49</v>
      </c>
      <c r="Z2494" t="s">
        <v>39</v>
      </c>
      <c r="AA2494">
        <v>20200000</v>
      </c>
      <c r="AD2494" t="s">
        <v>220</v>
      </c>
    </row>
    <row r="2495" spans="1:30">
      <c r="A2495">
        <f t="shared" si="114"/>
        <v>20100000</v>
      </c>
      <c r="B2495" t="str">
        <f t="shared" si="115"/>
        <v>Richmond92901MaleAll ages</v>
      </c>
      <c r="C2495" t="str">
        <f t="shared" si="116"/>
        <v>RichmondInequality in life expectancy at birth2010 - 12MaleAll ages</v>
      </c>
      <c r="D2495">
        <v>92901</v>
      </c>
      <c r="E2495" t="s">
        <v>252</v>
      </c>
      <c r="F2495" t="s">
        <v>30</v>
      </c>
      <c r="G2495" t="s">
        <v>31</v>
      </c>
      <c r="H2495" t="s">
        <v>32</v>
      </c>
      <c r="I2495" t="s">
        <v>33</v>
      </c>
      <c r="J2495" t="s">
        <v>34</v>
      </c>
      <c r="K2495" t="s">
        <v>249</v>
      </c>
      <c r="L2495" t="s">
        <v>190</v>
      </c>
      <c r="O2495" t="s">
        <v>229</v>
      </c>
      <c r="P2495">
        <v>5.8</v>
      </c>
      <c r="Q2495">
        <v>3.9</v>
      </c>
      <c r="R2495">
        <v>7.6</v>
      </c>
      <c r="V2495">
        <v>274134</v>
      </c>
      <c r="Y2495" t="s">
        <v>39</v>
      </c>
      <c r="Z2495" t="s">
        <v>39</v>
      </c>
      <c r="AA2495">
        <v>20100000</v>
      </c>
      <c r="AD2495" t="s">
        <v>220</v>
      </c>
    </row>
    <row r="2496" spans="1:30">
      <c r="A2496">
        <f t="shared" si="114"/>
        <v>20110000</v>
      </c>
      <c r="B2496" t="str">
        <f t="shared" si="115"/>
        <v>Richmond92901MaleAll ages</v>
      </c>
      <c r="C2496" t="str">
        <f t="shared" si="116"/>
        <v>RichmondInequality in life expectancy at birth2011 - 13MaleAll ages</v>
      </c>
      <c r="D2496">
        <v>92901</v>
      </c>
      <c r="E2496" t="s">
        <v>252</v>
      </c>
      <c r="F2496" t="s">
        <v>30</v>
      </c>
      <c r="G2496" t="s">
        <v>31</v>
      </c>
      <c r="H2496" t="s">
        <v>32</v>
      </c>
      <c r="I2496" t="s">
        <v>33</v>
      </c>
      <c r="J2496" t="s">
        <v>34</v>
      </c>
      <c r="K2496" t="s">
        <v>249</v>
      </c>
      <c r="L2496" t="s">
        <v>190</v>
      </c>
      <c r="O2496" t="s">
        <v>230</v>
      </c>
      <c r="P2496">
        <v>5</v>
      </c>
      <c r="Q2496">
        <v>3.2</v>
      </c>
      <c r="R2496">
        <v>6.9</v>
      </c>
      <c r="V2496">
        <v>276102</v>
      </c>
      <c r="Y2496" t="s">
        <v>39</v>
      </c>
      <c r="Z2496" t="s">
        <v>39</v>
      </c>
      <c r="AA2496">
        <v>20110000</v>
      </c>
      <c r="AD2496" t="s">
        <v>220</v>
      </c>
    </row>
    <row r="2497" spans="1:30">
      <c r="A2497">
        <f t="shared" ref="A2497:A2560" si="117">AA2497</f>
        <v>20120000</v>
      </c>
      <c r="B2497" t="str">
        <f t="shared" si="115"/>
        <v>Richmond92901MaleAll ages</v>
      </c>
      <c r="C2497" t="str">
        <f t="shared" si="116"/>
        <v>RichmondInequality in life expectancy at birth2012 - 14MaleAll ages</v>
      </c>
      <c r="D2497">
        <v>92901</v>
      </c>
      <c r="E2497" t="s">
        <v>252</v>
      </c>
      <c r="F2497" t="s">
        <v>30</v>
      </c>
      <c r="G2497" t="s">
        <v>31</v>
      </c>
      <c r="H2497" t="s">
        <v>32</v>
      </c>
      <c r="I2497" t="s">
        <v>33</v>
      </c>
      <c r="J2497" t="s">
        <v>34</v>
      </c>
      <c r="K2497" t="s">
        <v>249</v>
      </c>
      <c r="L2497" t="s">
        <v>190</v>
      </c>
      <c r="O2497" t="s">
        <v>231</v>
      </c>
      <c r="P2497">
        <v>4.5999999999999996</v>
      </c>
      <c r="Q2497">
        <v>2.5</v>
      </c>
      <c r="R2497">
        <v>6.6</v>
      </c>
      <c r="V2497">
        <v>278555</v>
      </c>
      <c r="Y2497" t="s">
        <v>39</v>
      </c>
      <c r="Z2497" t="s">
        <v>39</v>
      </c>
      <c r="AA2497">
        <v>20120000</v>
      </c>
      <c r="AD2497" t="s">
        <v>220</v>
      </c>
    </row>
    <row r="2498" spans="1:30">
      <c r="A2498">
        <f t="shared" si="117"/>
        <v>20130000</v>
      </c>
      <c r="B2498" t="str">
        <f t="shared" ref="B2498:B2561" si="118">CONCATENATE(I2498,D2498,K2498,L2498)</f>
        <v>Richmond92901MaleAll ages</v>
      </c>
      <c r="C2498" t="str">
        <f t="shared" ref="C2498:C2561" si="119">CONCATENATE(I2498,E2498,O2498,K2498,M2498,L2498)</f>
        <v>RichmondInequality in life expectancy at birth2013 - 15MaleAll ages</v>
      </c>
      <c r="D2498">
        <v>92901</v>
      </c>
      <c r="E2498" t="s">
        <v>252</v>
      </c>
      <c r="F2498" t="s">
        <v>30</v>
      </c>
      <c r="G2498" t="s">
        <v>31</v>
      </c>
      <c r="H2498" t="s">
        <v>32</v>
      </c>
      <c r="I2498" t="s">
        <v>33</v>
      </c>
      <c r="J2498" t="s">
        <v>34</v>
      </c>
      <c r="K2498" t="s">
        <v>249</v>
      </c>
      <c r="L2498" t="s">
        <v>190</v>
      </c>
      <c r="O2498" t="s">
        <v>232</v>
      </c>
      <c r="P2498">
        <v>6</v>
      </c>
      <c r="Q2498">
        <v>3.9</v>
      </c>
      <c r="R2498">
        <v>8</v>
      </c>
      <c r="V2498">
        <v>281027</v>
      </c>
      <c r="Y2498" t="s">
        <v>39</v>
      </c>
      <c r="Z2498" t="s">
        <v>39</v>
      </c>
      <c r="AA2498">
        <v>20130000</v>
      </c>
      <c r="AD2498" t="s">
        <v>220</v>
      </c>
    </row>
    <row r="2499" spans="1:30">
      <c r="A2499">
        <f t="shared" si="117"/>
        <v>20140000</v>
      </c>
      <c r="B2499" t="str">
        <f t="shared" si="118"/>
        <v>Richmond92901MaleAll ages</v>
      </c>
      <c r="C2499" t="str">
        <f t="shared" si="119"/>
        <v>RichmondInequality in life expectancy at birth2014 - 16MaleAll ages</v>
      </c>
      <c r="D2499">
        <v>92901</v>
      </c>
      <c r="E2499" t="s">
        <v>252</v>
      </c>
      <c r="F2499" t="s">
        <v>30</v>
      </c>
      <c r="G2499" t="s">
        <v>31</v>
      </c>
      <c r="H2499" t="s">
        <v>32</v>
      </c>
      <c r="I2499" t="s">
        <v>33</v>
      </c>
      <c r="J2499" t="s">
        <v>34</v>
      </c>
      <c r="K2499" t="s">
        <v>249</v>
      </c>
      <c r="L2499" t="s">
        <v>190</v>
      </c>
      <c r="O2499" t="s">
        <v>233</v>
      </c>
      <c r="P2499">
        <v>7.4</v>
      </c>
      <c r="Q2499">
        <v>5.3</v>
      </c>
      <c r="R2499">
        <v>9.5</v>
      </c>
      <c r="V2499">
        <v>283038</v>
      </c>
      <c r="Y2499" t="s">
        <v>39</v>
      </c>
      <c r="Z2499" t="s">
        <v>39</v>
      </c>
      <c r="AA2499">
        <v>20140000</v>
      </c>
      <c r="AD2499" t="s">
        <v>220</v>
      </c>
    </row>
    <row r="2500" spans="1:30">
      <c r="A2500">
        <f t="shared" si="117"/>
        <v>20150000</v>
      </c>
      <c r="B2500" t="str">
        <f t="shared" si="118"/>
        <v>Richmond92901MaleAll ages</v>
      </c>
      <c r="C2500" t="str">
        <f t="shared" si="119"/>
        <v>RichmondInequality in life expectancy at birth2015 - 17MaleAll ages</v>
      </c>
      <c r="D2500">
        <v>92901</v>
      </c>
      <c r="E2500" t="s">
        <v>252</v>
      </c>
      <c r="F2500" t="s">
        <v>30</v>
      </c>
      <c r="G2500" t="s">
        <v>31</v>
      </c>
      <c r="H2500" t="s">
        <v>32</v>
      </c>
      <c r="I2500" t="s">
        <v>33</v>
      </c>
      <c r="J2500" t="s">
        <v>34</v>
      </c>
      <c r="K2500" t="s">
        <v>249</v>
      </c>
      <c r="L2500" t="s">
        <v>190</v>
      </c>
      <c r="O2500" t="s">
        <v>234</v>
      </c>
      <c r="P2500">
        <v>7.9</v>
      </c>
      <c r="Q2500">
        <v>6.1</v>
      </c>
      <c r="R2500">
        <v>9.6999999999999993</v>
      </c>
      <c r="V2500">
        <v>284293</v>
      </c>
      <c r="Y2500" t="s">
        <v>39</v>
      </c>
      <c r="Z2500" t="s">
        <v>39</v>
      </c>
      <c r="AA2500">
        <v>20150000</v>
      </c>
      <c r="AD2500" t="s">
        <v>220</v>
      </c>
    </row>
    <row r="2501" spans="1:30">
      <c r="A2501">
        <f t="shared" si="117"/>
        <v>20160000</v>
      </c>
      <c r="B2501" t="str">
        <f t="shared" si="118"/>
        <v>Richmond92901MaleAll ages</v>
      </c>
      <c r="C2501" t="str">
        <f t="shared" si="119"/>
        <v>RichmondInequality in life expectancy at birth2016 - 18MaleAll ages</v>
      </c>
      <c r="D2501">
        <v>92901</v>
      </c>
      <c r="E2501" t="s">
        <v>252</v>
      </c>
      <c r="F2501" t="s">
        <v>30</v>
      </c>
      <c r="G2501" t="s">
        <v>31</v>
      </c>
      <c r="H2501" t="s">
        <v>32</v>
      </c>
      <c r="I2501" t="s">
        <v>33</v>
      </c>
      <c r="J2501" t="s">
        <v>34</v>
      </c>
      <c r="K2501" t="s">
        <v>249</v>
      </c>
      <c r="L2501" t="s">
        <v>190</v>
      </c>
      <c r="O2501" t="s">
        <v>235</v>
      </c>
      <c r="P2501">
        <v>6.5</v>
      </c>
      <c r="Q2501">
        <v>4.7</v>
      </c>
      <c r="R2501">
        <v>8.3000000000000007</v>
      </c>
      <c r="V2501">
        <v>285699</v>
      </c>
      <c r="Y2501" t="s">
        <v>39</v>
      </c>
      <c r="Z2501" t="s">
        <v>39</v>
      </c>
      <c r="AA2501">
        <v>20160000</v>
      </c>
      <c r="AD2501" t="s">
        <v>220</v>
      </c>
    </row>
    <row r="2502" spans="1:30">
      <c r="A2502">
        <f t="shared" si="117"/>
        <v>20170000</v>
      </c>
      <c r="B2502" t="str">
        <f t="shared" si="118"/>
        <v>Richmond92901MaleAll ages</v>
      </c>
      <c r="C2502" t="str">
        <f t="shared" si="119"/>
        <v>RichmondInequality in life expectancy at birth2017 - 19MaleAll ages</v>
      </c>
      <c r="D2502">
        <v>92901</v>
      </c>
      <c r="E2502" t="s">
        <v>252</v>
      </c>
      <c r="F2502" t="s">
        <v>30</v>
      </c>
      <c r="G2502" t="s">
        <v>31</v>
      </c>
      <c r="H2502" t="s">
        <v>32</v>
      </c>
      <c r="I2502" t="s">
        <v>33</v>
      </c>
      <c r="J2502" t="s">
        <v>34</v>
      </c>
      <c r="K2502" t="s">
        <v>249</v>
      </c>
      <c r="L2502" t="s">
        <v>190</v>
      </c>
      <c r="O2502" t="s">
        <v>236</v>
      </c>
      <c r="P2502">
        <v>6.3</v>
      </c>
      <c r="Q2502">
        <v>4.4000000000000004</v>
      </c>
      <c r="R2502">
        <v>8.1</v>
      </c>
      <c r="V2502">
        <v>287135</v>
      </c>
      <c r="Y2502" t="s">
        <v>39</v>
      </c>
      <c r="Z2502" t="s">
        <v>39</v>
      </c>
      <c r="AA2502">
        <v>20170000</v>
      </c>
      <c r="AD2502" t="s">
        <v>220</v>
      </c>
    </row>
    <row r="2503" spans="1:30">
      <c r="A2503">
        <f t="shared" si="117"/>
        <v>20100000</v>
      </c>
      <c r="B2503" t="str">
        <f t="shared" si="118"/>
        <v>England92901MaleAll ages</v>
      </c>
      <c r="C2503" t="str">
        <f t="shared" si="119"/>
        <v>EnglandInequality in life expectancy at birth2010 - 12MaleAll ages</v>
      </c>
      <c r="D2503">
        <v>92901</v>
      </c>
      <c r="E2503" t="s">
        <v>252</v>
      </c>
      <c r="F2503" t="s">
        <v>30</v>
      </c>
      <c r="G2503" t="s">
        <v>31</v>
      </c>
      <c r="H2503" t="s">
        <v>30</v>
      </c>
      <c r="I2503" t="s">
        <v>31</v>
      </c>
      <c r="J2503" t="s">
        <v>31</v>
      </c>
      <c r="K2503" t="s">
        <v>249</v>
      </c>
      <c r="L2503" t="s">
        <v>190</v>
      </c>
      <c r="O2503" t="s">
        <v>229</v>
      </c>
      <c r="P2503">
        <v>9.1</v>
      </c>
      <c r="Q2503">
        <v>9</v>
      </c>
      <c r="R2503">
        <v>9.1999999999999993</v>
      </c>
      <c r="V2503">
        <v>78343854</v>
      </c>
      <c r="Y2503" t="s">
        <v>39</v>
      </c>
      <c r="Z2503" t="s">
        <v>39</v>
      </c>
      <c r="AA2503">
        <v>20100000</v>
      </c>
      <c r="AD2503" t="s">
        <v>220</v>
      </c>
    </row>
    <row r="2504" spans="1:30">
      <c r="A2504">
        <f t="shared" si="117"/>
        <v>20110000</v>
      </c>
      <c r="B2504" t="str">
        <f t="shared" si="118"/>
        <v>England92901MaleAll ages</v>
      </c>
      <c r="C2504" t="str">
        <f t="shared" si="119"/>
        <v>EnglandInequality in life expectancy at birth2011 - 13MaleAll ages</v>
      </c>
      <c r="D2504">
        <v>92901</v>
      </c>
      <c r="E2504" t="s">
        <v>252</v>
      </c>
      <c r="F2504" t="s">
        <v>30</v>
      </c>
      <c r="G2504" t="s">
        <v>31</v>
      </c>
      <c r="H2504" t="s">
        <v>30</v>
      </c>
      <c r="I2504" t="s">
        <v>31</v>
      </c>
      <c r="J2504" t="s">
        <v>31</v>
      </c>
      <c r="K2504" t="s">
        <v>249</v>
      </c>
      <c r="L2504" t="s">
        <v>190</v>
      </c>
      <c r="O2504" t="s">
        <v>230</v>
      </c>
      <c r="P2504">
        <v>9</v>
      </c>
      <c r="Q2504">
        <v>8.9</v>
      </c>
      <c r="R2504">
        <v>9.1</v>
      </c>
      <c r="V2504">
        <v>79000579</v>
      </c>
      <c r="Y2504" t="s">
        <v>39</v>
      </c>
      <c r="Z2504" t="s">
        <v>39</v>
      </c>
      <c r="AA2504">
        <v>20110000</v>
      </c>
      <c r="AD2504" t="s">
        <v>220</v>
      </c>
    </row>
    <row r="2505" spans="1:30">
      <c r="A2505">
        <f t="shared" si="117"/>
        <v>20120000</v>
      </c>
      <c r="B2505" t="str">
        <f t="shared" si="118"/>
        <v>England92901MaleAll ages</v>
      </c>
      <c r="C2505" t="str">
        <f t="shared" si="119"/>
        <v>EnglandInequality in life expectancy at birth2012 - 14MaleAll ages</v>
      </c>
      <c r="D2505">
        <v>92901</v>
      </c>
      <c r="E2505" t="s">
        <v>252</v>
      </c>
      <c r="F2505" t="s">
        <v>30</v>
      </c>
      <c r="G2505" t="s">
        <v>31</v>
      </c>
      <c r="H2505" t="s">
        <v>30</v>
      </c>
      <c r="I2505" t="s">
        <v>31</v>
      </c>
      <c r="J2505" t="s">
        <v>31</v>
      </c>
      <c r="K2505" t="s">
        <v>249</v>
      </c>
      <c r="L2505" t="s">
        <v>190</v>
      </c>
      <c r="O2505" t="s">
        <v>231</v>
      </c>
      <c r="P2505">
        <v>9.1</v>
      </c>
      <c r="Q2505">
        <v>9</v>
      </c>
      <c r="R2505">
        <v>9.1999999999999993</v>
      </c>
      <c r="V2505">
        <v>79640613</v>
      </c>
      <c r="Y2505" t="s">
        <v>39</v>
      </c>
      <c r="Z2505" t="s">
        <v>39</v>
      </c>
      <c r="AA2505">
        <v>20120000</v>
      </c>
      <c r="AD2505" t="s">
        <v>220</v>
      </c>
    </row>
    <row r="2506" spans="1:30">
      <c r="A2506">
        <f t="shared" si="117"/>
        <v>20130000</v>
      </c>
      <c r="B2506" t="str">
        <f t="shared" si="118"/>
        <v>England92901MaleAll ages</v>
      </c>
      <c r="C2506" t="str">
        <f t="shared" si="119"/>
        <v>EnglandInequality in life expectancy at birth2013 - 15MaleAll ages</v>
      </c>
      <c r="D2506">
        <v>92901</v>
      </c>
      <c r="E2506" t="s">
        <v>252</v>
      </c>
      <c r="F2506" t="s">
        <v>30</v>
      </c>
      <c r="G2506" t="s">
        <v>31</v>
      </c>
      <c r="H2506" t="s">
        <v>30</v>
      </c>
      <c r="I2506" t="s">
        <v>31</v>
      </c>
      <c r="J2506" t="s">
        <v>31</v>
      </c>
      <c r="K2506" t="s">
        <v>249</v>
      </c>
      <c r="L2506" t="s">
        <v>190</v>
      </c>
      <c r="O2506" t="s">
        <v>232</v>
      </c>
      <c r="P2506">
        <v>9.1999999999999993</v>
      </c>
      <c r="Q2506">
        <v>9.1</v>
      </c>
      <c r="R2506">
        <v>9.3000000000000007</v>
      </c>
      <c r="V2506">
        <v>80336451</v>
      </c>
      <c r="Y2506" t="s">
        <v>39</v>
      </c>
      <c r="Z2506" t="s">
        <v>39</v>
      </c>
      <c r="AA2506">
        <v>20130000</v>
      </c>
      <c r="AD2506" t="s">
        <v>220</v>
      </c>
    </row>
    <row r="2507" spans="1:30">
      <c r="A2507">
        <f t="shared" si="117"/>
        <v>20140000</v>
      </c>
      <c r="B2507" t="str">
        <f t="shared" si="118"/>
        <v>England92901MaleAll ages</v>
      </c>
      <c r="C2507" t="str">
        <f t="shared" si="119"/>
        <v>EnglandInequality in life expectancy at birth2014 - 16MaleAll ages</v>
      </c>
      <c r="D2507">
        <v>92901</v>
      </c>
      <c r="E2507" t="s">
        <v>252</v>
      </c>
      <c r="F2507" t="s">
        <v>30</v>
      </c>
      <c r="G2507" t="s">
        <v>31</v>
      </c>
      <c r="H2507" t="s">
        <v>30</v>
      </c>
      <c r="I2507" t="s">
        <v>31</v>
      </c>
      <c r="J2507" t="s">
        <v>31</v>
      </c>
      <c r="K2507" t="s">
        <v>249</v>
      </c>
      <c r="L2507" t="s">
        <v>190</v>
      </c>
      <c r="O2507" t="s">
        <v>233</v>
      </c>
      <c r="P2507">
        <v>9.4</v>
      </c>
      <c r="Q2507">
        <v>9.3000000000000007</v>
      </c>
      <c r="R2507">
        <v>9.5</v>
      </c>
      <c r="V2507">
        <v>81103402</v>
      </c>
      <c r="Y2507" t="s">
        <v>39</v>
      </c>
      <c r="Z2507" t="s">
        <v>39</v>
      </c>
      <c r="AA2507">
        <v>20140000</v>
      </c>
      <c r="AD2507" t="s">
        <v>220</v>
      </c>
    </row>
    <row r="2508" spans="1:30">
      <c r="A2508">
        <f t="shared" si="117"/>
        <v>20150000</v>
      </c>
      <c r="B2508" t="str">
        <f t="shared" si="118"/>
        <v>England92901MaleAll ages</v>
      </c>
      <c r="C2508" t="str">
        <f t="shared" si="119"/>
        <v>EnglandInequality in life expectancy at birth2015 - 17MaleAll ages</v>
      </c>
      <c r="D2508">
        <v>92901</v>
      </c>
      <c r="E2508" t="s">
        <v>252</v>
      </c>
      <c r="F2508" t="s">
        <v>30</v>
      </c>
      <c r="G2508" t="s">
        <v>31</v>
      </c>
      <c r="H2508" t="s">
        <v>30</v>
      </c>
      <c r="I2508" t="s">
        <v>31</v>
      </c>
      <c r="J2508" t="s">
        <v>31</v>
      </c>
      <c r="K2508" t="s">
        <v>249</v>
      </c>
      <c r="L2508" t="s">
        <v>190</v>
      </c>
      <c r="O2508" t="s">
        <v>234</v>
      </c>
      <c r="P2508">
        <v>9.4</v>
      </c>
      <c r="Q2508">
        <v>9.3000000000000007</v>
      </c>
      <c r="R2508">
        <v>9.5</v>
      </c>
      <c r="V2508">
        <v>81811259</v>
      </c>
      <c r="Y2508" t="s">
        <v>39</v>
      </c>
      <c r="Z2508" t="s">
        <v>39</v>
      </c>
      <c r="AA2508">
        <v>20150000</v>
      </c>
      <c r="AD2508" t="s">
        <v>220</v>
      </c>
    </row>
    <row r="2509" spans="1:30">
      <c r="A2509">
        <f t="shared" si="117"/>
        <v>20160000</v>
      </c>
      <c r="B2509" t="str">
        <f t="shared" si="118"/>
        <v>England92901MaleAll ages</v>
      </c>
      <c r="C2509" t="str">
        <f t="shared" si="119"/>
        <v>EnglandInequality in life expectancy at birth2016 - 18MaleAll ages</v>
      </c>
      <c r="D2509">
        <v>92901</v>
      </c>
      <c r="E2509" t="s">
        <v>252</v>
      </c>
      <c r="F2509" t="s">
        <v>30</v>
      </c>
      <c r="G2509" t="s">
        <v>31</v>
      </c>
      <c r="H2509" t="s">
        <v>30</v>
      </c>
      <c r="I2509" t="s">
        <v>31</v>
      </c>
      <c r="J2509" t="s">
        <v>31</v>
      </c>
      <c r="K2509" t="s">
        <v>249</v>
      </c>
      <c r="L2509" t="s">
        <v>190</v>
      </c>
      <c r="O2509" t="s">
        <v>235</v>
      </c>
      <c r="P2509">
        <v>9.5</v>
      </c>
      <c r="Q2509">
        <v>9.4</v>
      </c>
      <c r="R2509">
        <v>9.6</v>
      </c>
      <c r="V2509">
        <v>82449915</v>
      </c>
      <c r="Y2509" t="s">
        <v>39</v>
      </c>
      <c r="Z2509" t="s">
        <v>39</v>
      </c>
      <c r="AA2509">
        <v>20160000</v>
      </c>
      <c r="AD2509" t="s">
        <v>220</v>
      </c>
    </row>
    <row r="2510" spans="1:30">
      <c r="A2510">
        <f t="shared" si="117"/>
        <v>20170000</v>
      </c>
      <c r="B2510" t="str">
        <f t="shared" si="118"/>
        <v>England92901MaleAll ages</v>
      </c>
      <c r="C2510" t="str">
        <f t="shared" si="119"/>
        <v>EnglandInequality in life expectancy at birth2017 - 19MaleAll ages</v>
      </c>
      <c r="D2510">
        <v>92901</v>
      </c>
      <c r="E2510" t="s">
        <v>252</v>
      </c>
      <c r="F2510" t="s">
        <v>30</v>
      </c>
      <c r="G2510" t="s">
        <v>31</v>
      </c>
      <c r="H2510" t="s">
        <v>30</v>
      </c>
      <c r="I2510" t="s">
        <v>31</v>
      </c>
      <c r="J2510" t="s">
        <v>31</v>
      </c>
      <c r="K2510" t="s">
        <v>249</v>
      </c>
      <c r="L2510" t="s">
        <v>190</v>
      </c>
      <c r="O2510" t="s">
        <v>236</v>
      </c>
      <c r="P2510">
        <v>9.4</v>
      </c>
      <c r="Q2510">
        <v>9.3000000000000007</v>
      </c>
      <c r="R2510">
        <v>9.5</v>
      </c>
      <c r="V2510">
        <v>82976826</v>
      </c>
      <c r="Y2510" t="s">
        <v>39</v>
      </c>
      <c r="Z2510" t="s">
        <v>39</v>
      </c>
      <c r="AA2510">
        <v>20170000</v>
      </c>
      <c r="AD2510" t="s">
        <v>220</v>
      </c>
    </row>
    <row r="2511" spans="1:30">
      <c r="A2511">
        <f t="shared" si="117"/>
        <v>20180000</v>
      </c>
      <c r="B2511" t="str">
        <f t="shared" si="118"/>
        <v>England92901MaleAll ages</v>
      </c>
      <c r="C2511" t="str">
        <f t="shared" si="119"/>
        <v>EnglandInequality in life expectancy at birth2018 - 20MaleAll ages</v>
      </c>
      <c r="D2511">
        <v>92901</v>
      </c>
      <c r="E2511" t="s">
        <v>252</v>
      </c>
      <c r="F2511" t="s">
        <v>30</v>
      </c>
      <c r="G2511" t="s">
        <v>31</v>
      </c>
      <c r="H2511" t="s">
        <v>30</v>
      </c>
      <c r="I2511" t="s">
        <v>31</v>
      </c>
      <c r="J2511" t="s">
        <v>31</v>
      </c>
      <c r="K2511" t="s">
        <v>249</v>
      </c>
      <c r="L2511" t="s">
        <v>190</v>
      </c>
      <c r="O2511" t="s">
        <v>237</v>
      </c>
      <c r="P2511">
        <v>9.6999999999999993</v>
      </c>
      <c r="Q2511">
        <v>9.6</v>
      </c>
      <c r="R2511">
        <v>9.8000000000000007</v>
      </c>
      <c r="V2511">
        <v>83478591</v>
      </c>
      <c r="X2511" t="s">
        <v>136</v>
      </c>
      <c r="Y2511" t="s">
        <v>39</v>
      </c>
      <c r="Z2511" t="s">
        <v>39</v>
      </c>
      <c r="AA2511">
        <v>20180000</v>
      </c>
      <c r="AD2511" t="s">
        <v>220</v>
      </c>
    </row>
    <row r="2512" spans="1:30">
      <c r="A2512">
        <f t="shared" si="117"/>
        <v>20100000</v>
      </c>
      <c r="B2512" t="str">
        <f t="shared" si="118"/>
        <v>London92901MaleAll ages</v>
      </c>
      <c r="C2512" t="str">
        <f t="shared" si="119"/>
        <v>LondonInequality in life expectancy at birth2010 - 12MaleAll ages</v>
      </c>
      <c r="D2512">
        <v>92901</v>
      </c>
      <c r="E2512" t="s">
        <v>252</v>
      </c>
      <c r="F2512" t="s">
        <v>30</v>
      </c>
      <c r="G2512" t="s">
        <v>31</v>
      </c>
      <c r="H2512" t="s">
        <v>56</v>
      </c>
      <c r="I2512" t="s">
        <v>57</v>
      </c>
      <c r="J2512" t="s">
        <v>58</v>
      </c>
      <c r="K2512" t="s">
        <v>249</v>
      </c>
      <c r="L2512" t="s">
        <v>190</v>
      </c>
      <c r="O2512" t="s">
        <v>229</v>
      </c>
      <c r="P2512">
        <v>7.6</v>
      </c>
      <c r="Q2512">
        <v>7.3</v>
      </c>
      <c r="R2512">
        <v>7.9</v>
      </c>
      <c r="V2512">
        <v>12135956</v>
      </c>
      <c r="Y2512" t="s">
        <v>39</v>
      </c>
      <c r="Z2512" t="s">
        <v>39</v>
      </c>
      <c r="AA2512">
        <v>20100000</v>
      </c>
      <c r="AD2512" t="s">
        <v>220</v>
      </c>
    </row>
    <row r="2513" spans="1:30">
      <c r="A2513">
        <f t="shared" si="117"/>
        <v>20110000</v>
      </c>
      <c r="B2513" t="str">
        <f t="shared" si="118"/>
        <v>London92901MaleAll ages</v>
      </c>
      <c r="C2513" t="str">
        <f t="shared" si="119"/>
        <v>LondonInequality in life expectancy at birth2011 - 13MaleAll ages</v>
      </c>
      <c r="D2513">
        <v>92901</v>
      </c>
      <c r="E2513" t="s">
        <v>252</v>
      </c>
      <c r="F2513" t="s">
        <v>30</v>
      </c>
      <c r="G2513" t="s">
        <v>31</v>
      </c>
      <c r="H2513" t="s">
        <v>56</v>
      </c>
      <c r="I2513" t="s">
        <v>57</v>
      </c>
      <c r="J2513" t="s">
        <v>58</v>
      </c>
      <c r="K2513" t="s">
        <v>249</v>
      </c>
      <c r="L2513" t="s">
        <v>190</v>
      </c>
      <c r="O2513" t="s">
        <v>230</v>
      </c>
      <c r="P2513">
        <v>7.4</v>
      </c>
      <c r="Q2513">
        <v>7.1</v>
      </c>
      <c r="R2513">
        <v>7.7</v>
      </c>
      <c r="V2513">
        <v>12325769</v>
      </c>
      <c r="Y2513" t="s">
        <v>39</v>
      </c>
      <c r="Z2513" t="s">
        <v>39</v>
      </c>
      <c r="AA2513">
        <v>20110000</v>
      </c>
      <c r="AD2513" t="s">
        <v>220</v>
      </c>
    </row>
    <row r="2514" spans="1:30">
      <c r="A2514">
        <f t="shared" si="117"/>
        <v>20120000</v>
      </c>
      <c r="B2514" t="str">
        <f t="shared" si="118"/>
        <v>London92901MaleAll ages</v>
      </c>
      <c r="C2514" t="str">
        <f t="shared" si="119"/>
        <v>LondonInequality in life expectancy at birth2012 - 14MaleAll ages</v>
      </c>
      <c r="D2514">
        <v>92901</v>
      </c>
      <c r="E2514" t="s">
        <v>252</v>
      </c>
      <c r="F2514" t="s">
        <v>30</v>
      </c>
      <c r="G2514" t="s">
        <v>31</v>
      </c>
      <c r="H2514" t="s">
        <v>56</v>
      </c>
      <c r="I2514" t="s">
        <v>57</v>
      </c>
      <c r="J2514" t="s">
        <v>58</v>
      </c>
      <c r="K2514" t="s">
        <v>249</v>
      </c>
      <c r="L2514" t="s">
        <v>190</v>
      </c>
      <c r="O2514" t="s">
        <v>231</v>
      </c>
      <c r="P2514">
        <v>7.5</v>
      </c>
      <c r="Q2514">
        <v>7.2</v>
      </c>
      <c r="R2514">
        <v>7.8</v>
      </c>
      <c r="V2514">
        <v>12506153</v>
      </c>
      <c r="Y2514" t="s">
        <v>39</v>
      </c>
      <c r="Z2514" t="s">
        <v>39</v>
      </c>
      <c r="AA2514">
        <v>20120000</v>
      </c>
      <c r="AD2514" t="s">
        <v>220</v>
      </c>
    </row>
    <row r="2515" spans="1:30">
      <c r="A2515">
        <f t="shared" si="117"/>
        <v>20130000</v>
      </c>
      <c r="B2515" t="str">
        <f t="shared" si="118"/>
        <v>London92901MaleAll ages</v>
      </c>
      <c r="C2515" t="str">
        <f t="shared" si="119"/>
        <v>LondonInequality in life expectancy at birth2013 - 15MaleAll ages</v>
      </c>
      <c r="D2515">
        <v>92901</v>
      </c>
      <c r="E2515" t="s">
        <v>252</v>
      </c>
      <c r="F2515" t="s">
        <v>30</v>
      </c>
      <c r="G2515" t="s">
        <v>31</v>
      </c>
      <c r="H2515" t="s">
        <v>56</v>
      </c>
      <c r="I2515" t="s">
        <v>57</v>
      </c>
      <c r="J2515" t="s">
        <v>58</v>
      </c>
      <c r="K2515" t="s">
        <v>249</v>
      </c>
      <c r="L2515" t="s">
        <v>190</v>
      </c>
      <c r="O2515" t="s">
        <v>232</v>
      </c>
      <c r="P2515">
        <v>7.4</v>
      </c>
      <c r="Q2515">
        <v>7.1</v>
      </c>
      <c r="R2515">
        <v>7.7</v>
      </c>
      <c r="V2515">
        <v>12705704</v>
      </c>
      <c r="Y2515" t="s">
        <v>39</v>
      </c>
      <c r="Z2515" t="s">
        <v>39</v>
      </c>
      <c r="AA2515">
        <v>20130000</v>
      </c>
      <c r="AD2515" t="s">
        <v>220</v>
      </c>
    </row>
    <row r="2516" spans="1:30">
      <c r="A2516">
        <f t="shared" si="117"/>
        <v>20140000</v>
      </c>
      <c r="B2516" t="str">
        <f t="shared" si="118"/>
        <v>London92901MaleAll ages</v>
      </c>
      <c r="C2516" t="str">
        <f t="shared" si="119"/>
        <v>LondonInequality in life expectancy at birth2014 - 16MaleAll ages</v>
      </c>
      <c r="D2516">
        <v>92901</v>
      </c>
      <c r="E2516" t="s">
        <v>252</v>
      </c>
      <c r="F2516" t="s">
        <v>30</v>
      </c>
      <c r="G2516" t="s">
        <v>31</v>
      </c>
      <c r="H2516" t="s">
        <v>56</v>
      </c>
      <c r="I2516" t="s">
        <v>57</v>
      </c>
      <c r="J2516" t="s">
        <v>58</v>
      </c>
      <c r="K2516" t="s">
        <v>249</v>
      </c>
      <c r="L2516" t="s">
        <v>190</v>
      </c>
      <c r="O2516" t="s">
        <v>233</v>
      </c>
      <c r="P2516">
        <v>7.4</v>
      </c>
      <c r="Q2516">
        <v>7.1</v>
      </c>
      <c r="R2516">
        <v>7.7</v>
      </c>
      <c r="V2516">
        <v>12909153</v>
      </c>
      <c r="Y2516" t="s">
        <v>39</v>
      </c>
      <c r="Z2516" t="s">
        <v>39</v>
      </c>
      <c r="AA2516">
        <v>20140000</v>
      </c>
      <c r="AD2516" t="s">
        <v>220</v>
      </c>
    </row>
    <row r="2517" spans="1:30">
      <c r="A2517">
        <f t="shared" si="117"/>
        <v>20150000</v>
      </c>
      <c r="B2517" t="str">
        <f t="shared" si="118"/>
        <v>London92901MaleAll ages</v>
      </c>
      <c r="C2517" t="str">
        <f t="shared" si="119"/>
        <v>LondonInequality in life expectancy at birth2015 - 17MaleAll ages</v>
      </c>
      <c r="D2517">
        <v>92901</v>
      </c>
      <c r="E2517" t="s">
        <v>252</v>
      </c>
      <c r="F2517" t="s">
        <v>30</v>
      </c>
      <c r="G2517" t="s">
        <v>31</v>
      </c>
      <c r="H2517" t="s">
        <v>56</v>
      </c>
      <c r="I2517" t="s">
        <v>57</v>
      </c>
      <c r="J2517" t="s">
        <v>58</v>
      </c>
      <c r="K2517" t="s">
        <v>249</v>
      </c>
      <c r="L2517" t="s">
        <v>190</v>
      </c>
      <c r="O2517" t="s">
        <v>234</v>
      </c>
      <c r="P2517">
        <v>7.2</v>
      </c>
      <c r="Q2517">
        <v>6.9</v>
      </c>
      <c r="R2517">
        <v>7.5</v>
      </c>
      <c r="V2517">
        <v>13073655</v>
      </c>
      <c r="Y2517" t="s">
        <v>39</v>
      </c>
      <c r="Z2517" t="s">
        <v>39</v>
      </c>
      <c r="AA2517">
        <v>20150000</v>
      </c>
      <c r="AD2517" t="s">
        <v>220</v>
      </c>
    </row>
    <row r="2518" spans="1:30">
      <c r="A2518">
        <f t="shared" si="117"/>
        <v>20160000</v>
      </c>
      <c r="B2518" t="str">
        <f t="shared" si="118"/>
        <v>London92901MaleAll ages</v>
      </c>
      <c r="C2518" t="str">
        <f t="shared" si="119"/>
        <v>LondonInequality in life expectancy at birth2016 - 18MaleAll ages</v>
      </c>
      <c r="D2518">
        <v>92901</v>
      </c>
      <c r="E2518" t="s">
        <v>252</v>
      </c>
      <c r="F2518" t="s">
        <v>30</v>
      </c>
      <c r="G2518" t="s">
        <v>31</v>
      </c>
      <c r="H2518" t="s">
        <v>56</v>
      </c>
      <c r="I2518" t="s">
        <v>57</v>
      </c>
      <c r="J2518" t="s">
        <v>58</v>
      </c>
      <c r="K2518" t="s">
        <v>249</v>
      </c>
      <c r="L2518" t="s">
        <v>190</v>
      </c>
      <c r="O2518" t="s">
        <v>235</v>
      </c>
      <c r="P2518">
        <v>7.4</v>
      </c>
      <c r="Q2518">
        <v>7.1</v>
      </c>
      <c r="R2518">
        <v>7.7</v>
      </c>
      <c r="V2518">
        <v>13216979</v>
      </c>
      <c r="Y2518" t="s">
        <v>39</v>
      </c>
      <c r="Z2518" t="s">
        <v>39</v>
      </c>
      <c r="AA2518">
        <v>20160000</v>
      </c>
      <c r="AD2518" t="s">
        <v>220</v>
      </c>
    </row>
    <row r="2519" spans="1:30">
      <c r="A2519">
        <f t="shared" si="117"/>
        <v>20170000</v>
      </c>
      <c r="B2519" t="str">
        <f t="shared" si="118"/>
        <v>London92901MaleAll ages</v>
      </c>
      <c r="C2519" t="str">
        <f t="shared" si="119"/>
        <v>LondonInequality in life expectancy at birth2017 - 19MaleAll ages</v>
      </c>
      <c r="D2519">
        <v>92901</v>
      </c>
      <c r="E2519" t="s">
        <v>252</v>
      </c>
      <c r="F2519" t="s">
        <v>30</v>
      </c>
      <c r="G2519" t="s">
        <v>31</v>
      </c>
      <c r="H2519" t="s">
        <v>56</v>
      </c>
      <c r="I2519" t="s">
        <v>57</v>
      </c>
      <c r="J2519" t="s">
        <v>58</v>
      </c>
      <c r="K2519" t="s">
        <v>249</v>
      </c>
      <c r="L2519" t="s">
        <v>190</v>
      </c>
      <c r="O2519" t="s">
        <v>236</v>
      </c>
      <c r="P2519">
        <v>7.2</v>
      </c>
      <c r="Q2519">
        <v>6.9</v>
      </c>
      <c r="R2519">
        <v>7.5</v>
      </c>
      <c r="V2519">
        <v>13323595</v>
      </c>
      <c r="Y2519" t="s">
        <v>39</v>
      </c>
      <c r="Z2519" t="s">
        <v>39</v>
      </c>
      <c r="AA2519">
        <v>20170000</v>
      </c>
      <c r="AD2519" t="s">
        <v>220</v>
      </c>
    </row>
    <row r="2520" spans="1:30">
      <c r="A2520">
        <f t="shared" si="117"/>
        <v>20180000</v>
      </c>
      <c r="B2520" t="str">
        <f t="shared" si="118"/>
        <v>London92901MaleAll ages</v>
      </c>
      <c r="C2520" t="str">
        <f t="shared" si="119"/>
        <v>LondonInequality in life expectancy at birth2018 - 20MaleAll ages</v>
      </c>
      <c r="D2520">
        <v>92901</v>
      </c>
      <c r="E2520" t="s">
        <v>252</v>
      </c>
      <c r="F2520" t="s">
        <v>30</v>
      </c>
      <c r="G2520" t="s">
        <v>31</v>
      </c>
      <c r="H2520" t="s">
        <v>56</v>
      </c>
      <c r="I2520" t="s">
        <v>57</v>
      </c>
      <c r="J2520" t="s">
        <v>58</v>
      </c>
      <c r="K2520" t="s">
        <v>249</v>
      </c>
      <c r="L2520" t="s">
        <v>190</v>
      </c>
      <c r="O2520" t="s">
        <v>237</v>
      </c>
      <c r="P2520">
        <v>7.5</v>
      </c>
      <c r="Q2520">
        <v>7.3</v>
      </c>
      <c r="R2520">
        <v>7.8</v>
      </c>
      <c r="V2520">
        <v>13439125</v>
      </c>
      <c r="X2520" t="s">
        <v>136</v>
      </c>
      <c r="Y2520" t="s">
        <v>39</v>
      </c>
      <c r="Z2520" t="s">
        <v>39</v>
      </c>
      <c r="AA2520">
        <v>20180000</v>
      </c>
      <c r="AD2520" t="s">
        <v>220</v>
      </c>
    </row>
    <row r="2521" spans="1:30">
      <c r="A2521">
        <f t="shared" si="117"/>
        <v>20180000</v>
      </c>
      <c r="B2521" t="str">
        <f t="shared" si="118"/>
        <v>Westminster92901MaleAll ages</v>
      </c>
      <c r="C2521" t="str">
        <f t="shared" si="119"/>
        <v>WestminsterInequality in life expectancy at birth2018 - 20MaleAll ages</v>
      </c>
      <c r="D2521">
        <v>92901</v>
      </c>
      <c r="E2521" t="s">
        <v>252</v>
      </c>
      <c r="F2521" t="s">
        <v>30</v>
      </c>
      <c r="G2521" t="s">
        <v>31</v>
      </c>
      <c r="H2521" t="s">
        <v>99</v>
      </c>
      <c r="I2521" t="s">
        <v>100</v>
      </c>
      <c r="J2521" t="s">
        <v>34</v>
      </c>
      <c r="K2521" t="s">
        <v>249</v>
      </c>
      <c r="L2521" t="s">
        <v>190</v>
      </c>
      <c r="O2521" t="s">
        <v>237</v>
      </c>
      <c r="P2521">
        <v>17</v>
      </c>
      <c r="Q2521">
        <v>14.3</v>
      </c>
      <c r="R2521">
        <v>19.7</v>
      </c>
      <c r="V2521">
        <v>411674</v>
      </c>
      <c r="X2521" t="s">
        <v>136</v>
      </c>
      <c r="Y2521" t="s">
        <v>39</v>
      </c>
      <c r="Z2521" t="s">
        <v>39</v>
      </c>
      <c r="AA2521">
        <v>20180000</v>
      </c>
      <c r="AD2521" t="s">
        <v>220</v>
      </c>
    </row>
    <row r="2522" spans="1:30">
      <c r="A2522">
        <f t="shared" si="117"/>
        <v>20180000</v>
      </c>
      <c r="B2522" t="str">
        <f t="shared" si="118"/>
        <v>Kensington and Chelsea92901MaleAll ages</v>
      </c>
      <c r="C2522" t="str">
        <f t="shared" si="119"/>
        <v>Kensington and ChelseaInequality in life expectancy at birth2018 - 20MaleAll ages</v>
      </c>
      <c r="D2522">
        <v>92901</v>
      </c>
      <c r="E2522" t="s">
        <v>252</v>
      </c>
      <c r="F2522" t="s">
        <v>30</v>
      </c>
      <c r="G2522" t="s">
        <v>31</v>
      </c>
      <c r="H2522" t="s">
        <v>70</v>
      </c>
      <c r="I2522" t="s">
        <v>71</v>
      </c>
      <c r="J2522" t="s">
        <v>34</v>
      </c>
      <c r="K2522" t="s">
        <v>249</v>
      </c>
      <c r="L2522" t="s">
        <v>190</v>
      </c>
      <c r="O2522" t="s">
        <v>237</v>
      </c>
      <c r="P2522">
        <v>13.6</v>
      </c>
      <c r="Q2522">
        <v>8.9</v>
      </c>
      <c r="R2522">
        <v>18.3</v>
      </c>
      <c r="V2522">
        <v>235185</v>
      </c>
      <c r="X2522" t="s">
        <v>136</v>
      </c>
      <c r="Y2522" t="s">
        <v>39</v>
      </c>
      <c r="Z2522" t="s">
        <v>39</v>
      </c>
      <c r="AA2522">
        <v>20180000</v>
      </c>
      <c r="AD2522" t="s">
        <v>220</v>
      </c>
    </row>
    <row r="2523" spans="1:30">
      <c r="A2523">
        <f t="shared" si="117"/>
        <v>20180000</v>
      </c>
      <c r="B2523" t="str">
        <f t="shared" si="118"/>
        <v>Camden92901MaleAll ages</v>
      </c>
      <c r="C2523" t="str">
        <f t="shared" si="119"/>
        <v>CamdenInequality in life expectancy at birth2018 - 20MaleAll ages</v>
      </c>
      <c r="D2523">
        <v>92901</v>
      </c>
      <c r="E2523" t="s">
        <v>252</v>
      </c>
      <c r="F2523" t="s">
        <v>30</v>
      </c>
      <c r="G2523" t="s">
        <v>31</v>
      </c>
      <c r="H2523" t="s">
        <v>72</v>
      </c>
      <c r="I2523" t="s">
        <v>73</v>
      </c>
      <c r="J2523" t="s">
        <v>34</v>
      </c>
      <c r="K2523" t="s">
        <v>249</v>
      </c>
      <c r="L2523" t="s">
        <v>190</v>
      </c>
      <c r="O2523" t="s">
        <v>237</v>
      </c>
      <c r="P2523">
        <v>13.5</v>
      </c>
      <c r="Q2523">
        <v>11.3</v>
      </c>
      <c r="R2523">
        <v>15.7</v>
      </c>
      <c r="V2523">
        <v>411239</v>
      </c>
      <c r="X2523" t="s">
        <v>136</v>
      </c>
      <c r="Y2523" t="s">
        <v>39</v>
      </c>
      <c r="Z2523" t="s">
        <v>39</v>
      </c>
      <c r="AA2523">
        <v>20180000</v>
      </c>
      <c r="AD2523" t="s">
        <v>220</v>
      </c>
    </row>
    <row r="2524" spans="1:30">
      <c r="A2524">
        <f t="shared" si="117"/>
        <v>20180000</v>
      </c>
      <c r="B2524" t="str">
        <f t="shared" si="118"/>
        <v>Islington92901MaleAll ages</v>
      </c>
      <c r="C2524" t="str">
        <f t="shared" si="119"/>
        <v>IslingtonInequality in life expectancy at birth2018 - 20MaleAll ages</v>
      </c>
      <c r="D2524">
        <v>92901</v>
      </c>
      <c r="E2524" t="s">
        <v>252</v>
      </c>
      <c r="F2524" t="s">
        <v>30</v>
      </c>
      <c r="G2524" t="s">
        <v>31</v>
      </c>
      <c r="H2524" t="s">
        <v>74</v>
      </c>
      <c r="I2524" t="s">
        <v>75</v>
      </c>
      <c r="J2524" t="s">
        <v>34</v>
      </c>
      <c r="K2524" t="s">
        <v>249</v>
      </c>
      <c r="L2524" t="s">
        <v>190</v>
      </c>
      <c r="O2524" t="s">
        <v>237</v>
      </c>
      <c r="P2524">
        <v>11.3</v>
      </c>
      <c r="Q2524">
        <v>6.6</v>
      </c>
      <c r="R2524">
        <v>16</v>
      </c>
      <c r="V2524">
        <v>366975</v>
      </c>
      <c r="X2524" t="s">
        <v>136</v>
      </c>
      <c r="Y2524" t="s">
        <v>39</v>
      </c>
      <c r="Z2524" t="s">
        <v>39</v>
      </c>
      <c r="AA2524">
        <v>20180000</v>
      </c>
      <c r="AD2524" t="s">
        <v>220</v>
      </c>
    </row>
    <row r="2525" spans="1:30">
      <c r="A2525">
        <f t="shared" si="117"/>
        <v>20180000</v>
      </c>
      <c r="B2525" t="str">
        <f t="shared" si="118"/>
        <v>Croydon92901MaleAll ages</v>
      </c>
      <c r="C2525" t="str">
        <f t="shared" si="119"/>
        <v>CroydonInequality in life expectancy at birth2018 - 20MaleAll ages</v>
      </c>
      <c r="D2525">
        <v>92901</v>
      </c>
      <c r="E2525" t="s">
        <v>252</v>
      </c>
      <c r="F2525" t="s">
        <v>30</v>
      </c>
      <c r="G2525" t="s">
        <v>31</v>
      </c>
      <c r="H2525" t="s">
        <v>110</v>
      </c>
      <c r="I2525" t="s">
        <v>111</v>
      </c>
      <c r="J2525" t="s">
        <v>34</v>
      </c>
      <c r="K2525" t="s">
        <v>249</v>
      </c>
      <c r="L2525" t="s">
        <v>190</v>
      </c>
      <c r="O2525" t="s">
        <v>237</v>
      </c>
      <c r="P2525">
        <v>9.1999999999999993</v>
      </c>
      <c r="Q2525">
        <v>7.9</v>
      </c>
      <c r="R2525">
        <v>10.4</v>
      </c>
      <c r="V2525">
        <v>563671</v>
      </c>
      <c r="X2525" t="s">
        <v>136</v>
      </c>
      <c r="Y2525" t="s">
        <v>39</v>
      </c>
      <c r="Z2525" t="s">
        <v>39</v>
      </c>
      <c r="AA2525">
        <v>20180000</v>
      </c>
      <c r="AD2525" t="s">
        <v>220</v>
      </c>
    </row>
    <row r="2526" spans="1:30">
      <c r="A2526">
        <f t="shared" si="117"/>
        <v>20180000</v>
      </c>
      <c r="B2526" t="str">
        <f t="shared" si="118"/>
        <v>Tower Hamlets92901MaleAll ages</v>
      </c>
      <c r="C2526" t="str">
        <f t="shared" si="119"/>
        <v>Tower HamletsInequality in life expectancy at birth2018 - 20MaleAll ages</v>
      </c>
      <c r="D2526">
        <v>92901</v>
      </c>
      <c r="E2526" t="s">
        <v>252</v>
      </c>
      <c r="F2526" t="s">
        <v>30</v>
      </c>
      <c r="G2526" t="s">
        <v>31</v>
      </c>
      <c r="H2526" t="s">
        <v>104</v>
      </c>
      <c r="I2526" t="s">
        <v>105</v>
      </c>
      <c r="J2526" t="s">
        <v>34</v>
      </c>
      <c r="K2526" t="s">
        <v>249</v>
      </c>
      <c r="L2526" t="s">
        <v>190</v>
      </c>
      <c r="O2526" t="s">
        <v>237</v>
      </c>
      <c r="P2526">
        <v>8.9</v>
      </c>
      <c r="Q2526">
        <v>6.4</v>
      </c>
      <c r="R2526">
        <v>11.4</v>
      </c>
      <c r="V2526">
        <v>509607</v>
      </c>
      <c r="X2526" t="s">
        <v>136</v>
      </c>
      <c r="Y2526" t="s">
        <v>39</v>
      </c>
      <c r="Z2526" t="s">
        <v>39</v>
      </c>
      <c r="AA2526">
        <v>20180000</v>
      </c>
      <c r="AD2526" t="s">
        <v>220</v>
      </c>
    </row>
    <row r="2527" spans="1:30">
      <c r="A2527">
        <f t="shared" si="117"/>
        <v>20180000</v>
      </c>
      <c r="B2527" t="str">
        <f t="shared" si="118"/>
        <v>Bromley92901MaleAll ages</v>
      </c>
      <c r="C2527" t="str">
        <f t="shared" si="119"/>
        <v>BromleyInequality in life expectancy at birth2018 - 20MaleAll ages</v>
      </c>
      <c r="D2527">
        <v>92901</v>
      </c>
      <c r="E2527" t="s">
        <v>252</v>
      </c>
      <c r="F2527" t="s">
        <v>30</v>
      </c>
      <c r="G2527" t="s">
        <v>31</v>
      </c>
      <c r="H2527" t="s">
        <v>78</v>
      </c>
      <c r="I2527" t="s">
        <v>79</v>
      </c>
      <c r="J2527" t="s">
        <v>34</v>
      </c>
      <c r="K2527" t="s">
        <v>249</v>
      </c>
      <c r="L2527" t="s">
        <v>190</v>
      </c>
      <c r="O2527" t="s">
        <v>237</v>
      </c>
      <c r="P2527">
        <v>8.4</v>
      </c>
      <c r="Q2527">
        <v>7.1</v>
      </c>
      <c r="R2527">
        <v>9.6</v>
      </c>
      <c r="V2527">
        <v>479615</v>
      </c>
      <c r="X2527" t="s">
        <v>136</v>
      </c>
      <c r="Y2527" t="s">
        <v>39</v>
      </c>
      <c r="Z2527" t="s">
        <v>39</v>
      </c>
      <c r="AA2527">
        <v>20180000</v>
      </c>
      <c r="AD2527" t="s">
        <v>220</v>
      </c>
    </row>
    <row r="2528" spans="1:30">
      <c r="A2528">
        <f t="shared" si="117"/>
        <v>20180000</v>
      </c>
      <c r="B2528" t="str">
        <f t="shared" si="118"/>
        <v>Haringey92901MaleAll ages</v>
      </c>
      <c r="C2528" t="str">
        <f t="shared" si="119"/>
        <v>HaringeyInequality in life expectancy at birth2018 - 20MaleAll ages</v>
      </c>
      <c r="D2528">
        <v>92901</v>
      </c>
      <c r="E2528" t="s">
        <v>252</v>
      </c>
      <c r="F2528" t="s">
        <v>30</v>
      </c>
      <c r="G2528" t="s">
        <v>31</v>
      </c>
      <c r="H2528" t="s">
        <v>116</v>
      </c>
      <c r="I2528" t="s">
        <v>117</v>
      </c>
      <c r="J2528" t="s">
        <v>34</v>
      </c>
      <c r="K2528" t="s">
        <v>249</v>
      </c>
      <c r="L2528" t="s">
        <v>190</v>
      </c>
      <c r="O2528" t="s">
        <v>237</v>
      </c>
      <c r="P2528">
        <v>8.1</v>
      </c>
      <c r="Q2528">
        <v>6.5</v>
      </c>
      <c r="R2528">
        <v>9.6999999999999993</v>
      </c>
      <c r="V2528">
        <v>407978</v>
      </c>
      <c r="X2528" t="s">
        <v>136</v>
      </c>
      <c r="Y2528" t="s">
        <v>39</v>
      </c>
      <c r="Z2528" t="s">
        <v>39</v>
      </c>
      <c r="AA2528">
        <v>20180000</v>
      </c>
      <c r="AD2528" t="s">
        <v>220</v>
      </c>
    </row>
    <row r="2529" spans="1:30">
      <c r="A2529">
        <f t="shared" si="117"/>
        <v>20180000</v>
      </c>
      <c r="B2529" t="str">
        <f t="shared" si="118"/>
        <v>Newham92901MaleAll ages</v>
      </c>
      <c r="C2529" t="str">
        <f t="shared" si="119"/>
        <v>NewhamInequality in life expectancy at birth2018 - 20MaleAll ages</v>
      </c>
      <c r="D2529">
        <v>92901</v>
      </c>
      <c r="E2529" t="s">
        <v>252</v>
      </c>
      <c r="F2529" t="s">
        <v>30</v>
      </c>
      <c r="G2529" t="s">
        <v>31</v>
      </c>
      <c r="H2529" t="s">
        <v>122</v>
      </c>
      <c r="I2529" t="s">
        <v>123</v>
      </c>
      <c r="J2529" t="s">
        <v>34</v>
      </c>
      <c r="K2529" t="s">
        <v>249</v>
      </c>
      <c r="L2529" t="s">
        <v>190</v>
      </c>
      <c r="O2529" t="s">
        <v>237</v>
      </c>
      <c r="P2529">
        <v>8.1</v>
      </c>
      <c r="Q2529">
        <v>5.9</v>
      </c>
      <c r="R2529">
        <v>10.3</v>
      </c>
      <c r="V2529">
        <v>562740</v>
      </c>
      <c r="X2529" t="s">
        <v>136</v>
      </c>
      <c r="Y2529" t="s">
        <v>39</v>
      </c>
      <c r="Z2529" t="s">
        <v>39</v>
      </c>
      <c r="AA2529">
        <v>20180000</v>
      </c>
      <c r="AD2529" t="s">
        <v>220</v>
      </c>
    </row>
    <row r="2530" spans="1:30">
      <c r="A2530">
        <f t="shared" si="117"/>
        <v>20180000</v>
      </c>
      <c r="B2530" t="str">
        <f t="shared" si="118"/>
        <v>Merton92901MaleAll ages</v>
      </c>
      <c r="C2530" t="str">
        <f t="shared" si="119"/>
        <v>MertonInequality in life expectancy at birth2018 - 20MaleAll ages</v>
      </c>
      <c r="D2530">
        <v>92901</v>
      </c>
      <c r="E2530" t="s">
        <v>252</v>
      </c>
      <c r="F2530" t="s">
        <v>30</v>
      </c>
      <c r="G2530" t="s">
        <v>31</v>
      </c>
      <c r="H2530" t="s">
        <v>108</v>
      </c>
      <c r="I2530" t="s">
        <v>109</v>
      </c>
      <c r="J2530" t="s">
        <v>34</v>
      </c>
      <c r="K2530" t="s">
        <v>249</v>
      </c>
      <c r="L2530" t="s">
        <v>190</v>
      </c>
      <c r="O2530" t="s">
        <v>237</v>
      </c>
      <c r="P2530">
        <v>7.7</v>
      </c>
      <c r="Q2530">
        <v>6</v>
      </c>
      <c r="R2530">
        <v>9.4</v>
      </c>
      <c r="V2530">
        <v>305304</v>
      </c>
      <c r="X2530" t="s">
        <v>136</v>
      </c>
      <c r="Y2530" t="s">
        <v>39</v>
      </c>
      <c r="Z2530" t="s">
        <v>39</v>
      </c>
      <c r="AA2530">
        <v>20180000</v>
      </c>
      <c r="AD2530" t="s">
        <v>220</v>
      </c>
    </row>
    <row r="2531" spans="1:30">
      <c r="A2531">
        <f t="shared" si="117"/>
        <v>20180000</v>
      </c>
      <c r="B2531" t="str">
        <f t="shared" si="118"/>
        <v>Hammersmith and Fulham92901MaleAll ages</v>
      </c>
      <c r="C2531" t="str">
        <f t="shared" si="119"/>
        <v>Hammersmith and FulhamInequality in life expectancy at birth2018 - 20MaleAll ages</v>
      </c>
      <c r="D2531">
        <v>92901</v>
      </c>
      <c r="E2531" t="s">
        <v>252</v>
      </c>
      <c r="F2531" t="s">
        <v>30</v>
      </c>
      <c r="G2531" t="s">
        <v>31</v>
      </c>
      <c r="H2531" t="s">
        <v>66</v>
      </c>
      <c r="I2531" t="s">
        <v>67</v>
      </c>
      <c r="J2531" t="s">
        <v>34</v>
      </c>
      <c r="K2531" t="s">
        <v>249</v>
      </c>
      <c r="L2531" t="s">
        <v>190</v>
      </c>
      <c r="O2531" t="s">
        <v>237</v>
      </c>
      <c r="P2531">
        <v>7.5</v>
      </c>
      <c r="Q2531">
        <v>5.3</v>
      </c>
      <c r="R2531">
        <v>9.6999999999999993</v>
      </c>
      <c r="V2531">
        <v>273304</v>
      </c>
      <c r="X2531" t="s">
        <v>136</v>
      </c>
      <c r="Y2531" t="s">
        <v>39</v>
      </c>
      <c r="Z2531" t="s">
        <v>39</v>
      </c>
      <c r="AA2531">
        <v>20180000</v>
      </c>
      <c r="AD2531" t="s">
        <v>220</v>
      </c>
    </row>
    <row r="2532" spans="1:30">
      <c r="A2532">
        <f t="shared" si="117"/>
        <v>20180000</v>
      </c>
      <c r="B2532" t="str">
        <f t="shared" si="118"/>
        <v>Havering92901MaleAll ages</v>
      </c>
      <c r="C2532" t="str">
        <f t="shared" si="119"/>
        <v>HaveringInequality in life expectancy at birth2018 - 20MaleAll ages</v>
      </c>
      <c r="D2532">
        <v>92901</v>
      </c>
      <c r="E2532" t="s">
        <v>252</v>
      </c>
      <c r="F2532" t="s">
        <v>30</v>
      </c>
      <c r="G2532" t="s">
        <v>31</v>
      </c>
      <c r="H2532" t="s">
        <v>118</v>
      </c>
      <c r="I2532" t="s">
        <v>119</v>
      </c>
      <c r="J2532" t="s">
        <v>34</v>
      </c>
      <c r="K2532" t="s">
        <v>249</v>
      </c>
      <c r="L2532" t="s">
        <v>190</v>
      </c>
      <c r="O2532" t="s">
        <v>237</v>
      </c>
      <c r="P2532">
        <v>7.5</v>
      </c>
      <c r="Q2532">
        <v>6</v>
      </c>
      <c r="R2532">
        <v>8.9</v>
      </c>
      <c r="V2532">
        <v>374451</v>
      </c>
      <c r="X2532" t="s">
        <v>136</v>
      </c>
      <c r="Y2532" t="s">
        <v>39</v>
      </c>
      <c r="Z2532" t="s">
        <v>39</v>
      </c>
      <c r="AA2532">
        <v>20180000</v>
      </c>
      <c r="AD2532" t="s">
        <v>220</v>
      </c>
    </row>
    <row r="2533" spans="1:30">
      <c r="A2533">
        <f t="shared" si="117"/>
        <v>20180000</v>
      </c>
      <c r="B2533" t="str">
        <f t="shared" si="118"/>
        <v>Enfield92901MaleAll ages</v>
      </c>
      <c r="C2533" t="str">
        <f t="shared" si="119"/>
        <v>EnfieldInequality in life expectancy at birth2018 - 20MaleAll ages</v>
      </c>
      <c r="D2533">
        <v>92901</v>
      </c>
      <c r="E2533" t="s">
        <v>252</v>
      </c>
      <c r="F2533" t="s">
        <v>30</v>
      </c>
      <c r="G2533" t="s">
        <v>31</v>
      </c>
      <c r="H2533" t="s">
        <v>120</v>
      </c>
      <c r="I2533" t="s">
        <v>121</v>
      </c>
      <c r="J2533" t="s">
        <v>34</v>
      </c>
      <c r="K2533" t="s">
        <v>249</v>
      </c>
      <c r="L2533" t="s">
        <v>190</v>
      </c>
      <c r="O2533" t="s">
        <v>237</v>
      </c>
      <c r="P2533">
        <v>7.4</v>
      </c>
      <c r="Q2533">
        <v>6</v>
      </c>
      <c r="R2533">
        <v>8.8000000000000007</v>
      </c>
      <c r="V2533">
        <v>491081</v>
      </c>
      <c r="X2533" t="s">
        <v>136</v>
      </c>
      <c r="Y2533" t="s">
        <v>39</v>
      </c>
      <c r="Z2533" t="s">
        <v>39</v>
      </c>
      <c r="AA2533">
        <v>20180000</v>
      </c>
      <c r="AD2533" t="s">
        <v>220</v>
      </c>
    </row>
    <row r="2534" spans="1:30">
      <c r="A2534">
        <f t="shared" si="117"/>
        <v>20180000</v>
      </c>
      <c r="B2534" t="str">
        <f t="shared" si="118"/>
        <v>Lewisham92901MaleAll ages</v>
      </c>
      <c r="C2534" t="str">
        <f t="shared" si="119"/>
        <v>LewishamInequality in life expectancy at birth2018 - 20MaleAll ages</v>
      </c>
      <c r="D2534">
        <v>92901</v>
      </c>
      <c r="E2534" t="s">
        <v>252</v>
      </c>
      <c r="F2534" t="s">
        <v>30</v>
      </c>
      <c r="G2534" t="s">
        <v>31</v>
      </c>
      <c r="H2534" t="s">
        <v>84</v>
      </c>
      <c r="I2534" t="s">
        <v>85</v>
      </c>
      <c r="J2534" t="s">
        <v>34</v>
      </c>
      <c r="K2534" t="s">
        <v>249</v>
      </c>
      <c r="L2534" t="s">
        <v>190</v>
      </c>
      <c r="O2534" t="s">
        <v>237</v>
      </c>
      <c r="P2534">
        <v>7.2</v>
      </c>
      <c r="Q2534">
        <v>5.6</v>
      </c>
      <c r="R2534">
        <v>8.8000000000000007</v>
      </c>
      <c r="V2534">
        <v>452443</v>
      </c>
      <c r="X2534" t="s">
        <v>136</v>
      </c>
      <c r="Y2534" t="s">
        <v>39</v>
      </c>
      <c r="Z2534" t="s">
        <v>39</v>
      </c>
      <c r="AA2534">
        <v>20180000</v>
      </c>
      <c r="AD2534" t="s">
        <v>220</v>
      </c>
    </row>
    <row r="2535" spans="1:30">
      <c r="A2535">
        <f t="shared" si="117"/>
        <v>20180000</v>
      </c>
      <c r="B2535" t="str">
        <f t="shared" si="118"/>
        <v>Ealing92901MaleAll ages</v>
      </c>
      <c r="C2535" t="str">
        <f t="shared" si="119"/>
        <v>EalingInequality in life expectancy at birth2018 - 20MaleAll ages</v>
      </c>
      <c r="D2535">
        <v>92901</v>
      </c>
      <c r="E2535" t="s">
        <v>252</v>
      </c>
      <c r="F2535" t="s">
        <v>30</v>
      </c>
      <c r="G2535" t="s">
        <v>31</v>
      </c>
      <c r="H2535" t="s">
        <v>62</v>
      </c>
      <c r="I2535" t="s">
        <v>63</v>
      </c>
      <c r="J2535" t="s">
        <v>34</v>
      </c>
      <c r="K2535" t="s">
        <v>249</v>
      </c>
      <c r="L2535" t="s">
        <v>190</v>
      </c>
      <c r="O2535" t="s">
        <v>237</v>
      </c>
      <c r="P2535">
        <v>7.2</v>
      </c>
      <c r="Q2535">
        <v>5.8</v>
      </c>
      <c r="R2535">
        <v>8.6999999999999993</v>
      </c>
      <c r="V2535">
        <v>515979</v>
      </c>
      <c r="X2535" t="s">
        <v>136</v>
      </c>
      <c r="Y2535" t="s">
        <v>39</v>
      </c>
      <c r="Z2535" t="s">
        <v>39</v>
      </c>
      <c r="AA2535">
        <v>20180000</v>
      </c>
      <c r="AD2535" t="s">
        <v>220</v>
      </c>
    </row>
    <row r="2536" spans="1:30">
      <c r="A2536">
        <f t="shared" si="117"/>
        <v>20180000</v>
      </c>
      <c r="B2536" t="str">
        <f t="shared" si="118"/>
        <v>Bexley92901MaleAll ages</v>
      </c>
      <c r="C2536" t="str">
        <f t="shared" si="119"/>
        <v>BexleyInequality in life expectancy at birth2018 - 20MaleAll ages</v>
      </c>
      <c r="D2536">
        <v>92901</v>
      </c>
      <c r="E2536" t="s">
        <v>252</v>
      </c>
      <c r="F2536" t="s">
        <v>30</v>
      </c>
      <c r="G2536" t="s">
        <v>31</v>
      </c>
      <c r="H2536" t="s">
        <v>97</v>
      </c>
      <c r="I2536" t="s">
        <v>98</v>
      </c>
      <c r="J2536" t="s">
        <v>34</v>
      </c>
      <c r="K2536" t="s">
        <v>249</v>
      </c>
      <c r="L2536" t="s">
        <v>190</v>
      </c>
      <c r="O2536" t="s">
        <v>237</v>
      </c>
      <c r="P2536">
        <v>6.9</v>
      </c>
      <c r="Q2536">
        <v>5.3</v>
      </c>
      <c r="R2536">
        <v>8.5</v>
      </c>
      <c r="V2536">
        <v>360123</v>
      </c>
      <c r="X2536" t="s">
        <v>136</v>
      </c>
      <c r="Y2536" t="s">
        <v>39</v>
      </c>
      <c r="Z2536" t="s">
        <v>39</v>
      </c>
      <c r="AA2536">
        <v>20180000</v>
      </c>
      <c r="AD2536" t="s">
        <v>220</v>
      </c>
    </row>
    <row r="2537" spans="1:30">
      <c r="A2537">
        <f t="shared" si="117"/>
        <v>20180000</v>
      </c>
      <c r="B2537" t="str">
        <f t="shared" si="118"/>
        <v>Barnet92901MaleAll ages</v>
      </c>
      <c r="C2537" t="str">
        <f t="shared" si="119"/>
        <v>BarnetInequality in life expectancy at birth2018 - 20MaleAll ages</v>
      </c>
      <c r="D2537">
        <v>92901</v>
      </c>
      <c r="E2537" t="s">
        <v>252</v>
      </c>
      <c r="F2537" t="s">
        <v>30</v>
      </c>
      <c r="G2537" t="s">
        <v>31</v>
      </c>
      <c r="H2537" t="s">
        <v>93</v>
      </c>
      <c r="I2537" t="s">
        <v>94</v>
      </c>
      <c r="J2537" t="s">
        <v>34</v>
      </c>
      <c r="K2537" t="s">
        <v>249</v>
      </c>
      <c r="L2537" t="s">
        <v>190</v>
      </c>
      <c r="O2537" t="s">
        <v>237</v>
      </c>
      <c r="P2537">
        <v>6.7</v>
      </c>
      <c r="Q2537">
        <v>5.3</v>
      </c>
      <c r="R2537">
        <v>8.1</v>
      </c>
      <c r="V2537">
        <v>589821</v>
      </c>
      <c r="X2537" t="s">
        <v>136</v>
      </c>
      <c r="Y2537" t="s">
        <v>39</v>
      </c>
      <c r="Z2537" t="s">
        <v>39</v>
      </c>
      <c r="AA2537">
        <v>20180000</v>
      </c>
      <c r="AD2537" t="s">
        <v>220</v>
      </c>
    </row>
    <row r="2538" spans="1:30">
      <c r="A2538">
        <f t="shared" si="117"/>
        <v>20180000</v>
      </c>
      <c r="B2538" t="str">
        <f t="shared" si="118"/>
        <v>Greenwich92901MaleAll ages</v>
      </c>
      <c r="C2538" t="str">
        <f t="shared" si="119"/>
        <v>GreenwichInequality in life expectancy at birth2018 - 20MaleAll ages</v>
      </c>
      <c r="D2538">
        <v>92901</v>
      </c>
      <c r="E2538" t="s">
        <v>252</v>
      </c>
      <c r="F2538" t="s">
        <v>30</v>
      </c>
      <c r="G2538" t="s">
        <v>31</v>
      </c>
      <c r="H2538" t="s">
        <v>80</v>
      </c>
      <c r="I2538" t="s">
        <v>81</v>
      </c>
      <c r="J2538" t="s">
        <v>34</v>
      </c>
      <c r="K2538" t="s">
        <v>249</v>
      </c>
      <c r="L2538" t="s">
        <v>190</v>
      </c>
      <c r="O2538" t="s">
        <v>237</v>
      </c>
      <c r="P2538">
        <v>6.7</v>
      </c>
      <c r="Q2538">
        <v>5</v>
      </c>
      <c r="R2538">
        <v>8.4</v>
      </c>
      <c r="V2538">
        <v>435725</v>
      </c>
      <c r="X2538" t="s">
        <v>136</v>
      </c>
      <c r="Y2538" t="s">
        <v>39</v>
      </c>
      <c r="Z2538" t="s">
        <v>39</v>
      </c>
      <c r="AA2538">
        <v>20180000</v>
      </c>
      <c r="AD2538" t="s">
        <v>220</v>
      </c>
    </row>
    <row r="2539" spans="1:30">
      <c r="A2539">
        <f t="shared" si="117"/>
        <v>20180000</v>
      </c>
      <c r="B2539" t="str">
        <f t="shared" si="118"/>
        <v>Harrow92901MaleAll ages</v>
      </c>
      <c r="C2539" t="str">
        <f t="shared" si="119"/>
        <v>HarrowInequality in life expectancy at birth2018 - 20MaleAll ages</v>
      </c>
      <c r="D2539">
        <v>92901</v>
      </c>
      <c r="E2539" t="s">
        <v>252</v>
      </c>
      <c r="F2539" t="s">
        <v>30</v>
      </c>
      <c r="G2539" t="s">
        <v>31</v>
      </c>
      <c r="H2539" t="s">
        <v>64</v>
      </c>
      <c r="I2539" t="s">
        <v>65</v>
      </c>
      <c r="J2539" t="s">
        <v>34</v>
      </c>
      <c r="K2539" t="s">
        <v>249</v>
      </c>
      <c r="L2539" t="s">
        <v>190</v>
      </c>
      <c r="O2539" t="s">
        <v>237</v>
      </c>
      <c r="P2539">
        <v>6.6</v>
      </c>
      <c r="Q2539">
        <v>4.9000000000000004</v>
      </c>
      <c r="R2539">
        <v>8.3000000000000007</v>
      </c>
      <c r="V2539">
        <v>377713</v>
      </c>
      <c r="X2539" t="s">
        <v>136</v>
      </c>
      <c r="Y2539" t="s">
        <v>39</v>
      </c>
      <c r="Z2539" t="s">
        <v>39</v>
      </c>
      <c r="AA2539">
        <v>20180000</v>
      </c>
      <c r="AD2539" t="s">
        <v>220</v>
      </c>
    </row>
    <row r="2540" spans="1:30">
      <c r="A2540">
        <f t="shared" si="117"/>
        <v>20180000</v>
      </c>
      <c r="B2540" t="str">
        <f t="shared" si="118"/>
        <v>Waltham Forest92901MaleAll ages</v>
      </c>
      <c r="C2540" t="str">
        <f t="shared" si="119"/>
        <v>Waltham ForestInequality in life expectancy at birth2018 - 20MaleAll ages</v>
      </c>
      <c r="D2540">
        <v>92901</v>
      </c>
      <c r="E2540" t="s">
        <v>252</v>
      </c>
      <c r="F2540" t="s">
        <v>30</v>
      </c>
      <c r="G2540" t="s">
        <v>31</v>
      </c>
      <c r="H2540" t="s">
        <v>114</v>
      </c>
      <c r="I2540" t="s">
        <v>115</v>
      </c>
      <c r="J2540" t="s">
        <v>34</v>
      </c>
      <c r="K2540" t="s">
        <v>249</v>
      </c>
      <c r="L2540" t="s">
        <v>190</v>
      </c>
      <c r="O2540" t="s">
        <v>237</v>
      </c>
      <c r="P2540">
        <v>6.6</v>
      </c>
      <c r="Q2540">
        <v>4.9000000000000004</v>
      </c>
      <c r="R2540">
        <v>8.3000000000000007</v>
      </c>
      <c r="V2540">
        <v>418622</v>
      </c>
      <c r="X2540" t="s">
        <v>136</v>
      </c>
      <c r="Y2540" t="s">
        <v>39</v>
      </c>
      <c r="Z2540" t="s">
        <v>39</v>
      </c>
      <c r="AA2540">
        <v>20180000</v>
      </c>
      <c r="AD2540" t="s">
        <v>220</v>
      </c>
    </row>
    <row r="2541" spans="1:30">
      <c r="A2541">
        <f t="shared" si="117"/>
        <v>20180000</v>
      </c>
      <c r="B2541" t="str">
        <f t="shared" si="118"/>
        <v>Kingston92901MaleAll ages</v>
      </c>
      <c r="C2541" t="str">
        <f t="shared" si="119"/>
        <v>KingstonInequality in life expectancy at birth2018 - 20MaleAll ages</v>
      </c>
      <c r="D2541">
        <v>92901</v>
      </c>
      <c r="E2541" t="s">
        <v>252</v>
      </c>
      <c r="F2541" t="s">
        <v>30</v>
      </c>
      <c r="G2541" t="s">
        <v>31</v>
      </c>
      <c r="H2541" t="s">
        <v>82</v>
      </c>
      <c r="I2541" t="s">
        <v>83</v>
      </c>
      <c r="J2541" t="s">
        <v>34</v>
      </c>
      <c r="K2541" t="s">
        <v>249</v>
      </c>
      <c r="L2541" t="s">
        <v>190</v>
      </c>
      <c r="O2541" t="s">
        <v>237</v>
      </c>
      <c r="P2541">
        <v>6.6</v>
      </c>
      <c r="Q2541">
        <v>4.5999999999999996</v>
      </c>
      <c r="R2541">
        <v>8.5</v>
      </c>
      <c r="V2541">
        <v>263623</v>
      </c>
      <c r="X2541" t="s">
        <v>136</v>
      </c>
      <c r="Y2541" t="s">
        <v>39</v>
      </c>
      <c r="Z2541" t="s">
        <v>39</v>
      </c>
      <c r="AA2541">
        <v>20180000</v>
      </c>
      <c r="AD2541" t="s">
        <v>220</v>
      </c>
    </row>
    <row r="2542" spans="1:30">
      <c r="A2542">
        <f t="shared" si="117"/>
        <v>20180000</v>
      </c>
      <c r="B2542" t="str">
        <f t="shared" si="118"/>
        <v>Southwark92901MaleAll ages</v>
      </c>
      <c r="C2542" t="str">
        <f t="shared" si="119"/>
        <v>SouthwarkInequality in life expectancy at birth2018 - 20MaleAll ages</v>
      </c>
      <c r="D2542">
        <v>92901</v>
      </c>
      <c r="E2542" t="s">
        <v>252</v>
      </c>
      <c r="F2542" t="s">
        <v>30</v>
      </c>
      <c r="G2542" t="s">
        <v>31</v>
      </c>
      <c r="H2542" t="s">
        <v>95</v>
      </c>
      <c r="I2542" t="s">
        <v>96</v>
      </c>
      <c r="J2542" t="s">
        <v>34</v>
      </c>
      <c r="K2542" t="s">
        <v>249</v>
      </c>
      <c r="L2542" t="s">
        <v>190</v>
      </c>
      <c r="O2542" t="s">
        <v>237</v>
      </c>
      <c r="P2542">
        <v>6.5</v>
      </c>
      <c r="Q2542">
        <v>4.8</v>
      </c>
      <c r="R2542">
        <v>8.1999999999999993</v>
      </c>
      <c r="V2542">
        <v>478479</v>
      </c>
      <c r="X2542" t="s">
        <v>136</v>
      </c>
      <c r="Y2542" t="s">
        <v>39</v>
      </c>
      <c r="Z2542" t="s">
        <v>39</v>
      </c>
      <c r="AA2542">
        <v>20180000</v>
      </c>
      <c r="AD2542" t="s">
        <v>220</v>
      </c>
    </row>
    <row r="2543" spans="1:30">
      <c r="A2543">
        <f t="shared" si="117"/>
        <v>20180000</v>
      </c>
      <c r="B2543" t="str">
        <f t="shared" si="118"/>
        <v>Brent92901MaleAll ages</v>
      </c>
      <c r="C2543" t="str">
        <f t="shared" si="119"/>
        <v>BrentInequality in life expectancy at birth2018 - 20MaleAll ages</v>
      </c>
      <c r="D2543">
        <v>92901</v>
      </c>
      <c r="E2543" t="s">
        <v>252</v>
      </c>
      <c r="F2543" t="s">
        <v>30</v>
      </c>
      <c r="G2543" t="s">
        <v>31</v>
      </c>
      <c r="H2543" t="s">
        <v>68</v>
      </c>
      <c r="I2543" t="s">
        <v>69</v>
      </c>
      <c r="J2543" t="s">
        <v>34</v>
      </c>
      <c r="K2543" t="s">
        <v>249</v>
      </c>
      <c r="L2543" t="s">
        <v>190</v>
      </c>
      <c r="O2543" t="s">
        <v>237</v>
      </c>
      <c r="P2543">
        <v>6.4</v>
      </c>
      <c r="Q2543">
        <v>4.8</v>
      </c>
      <c r="R2543">
        <v>8</v>
      </c>
      <c r="V2543">
        <v>504941</v>
      </c>
      <c r="X2543" t="s">
        <v>136</v>
      </c>
      <c r="Y2543" t="s">
        <v>39</v>
      </c>
      <c r="Z2543" t="s">
        <v>39</v>
      </c>
      <c r="AA2543">
        <v>20180000</v>
      </c>
      <c r="AD2543" t="s">
        <v>220</v>
      </c>
    </row>
    <row r="2544" spans="1:30">
      <c r="A2544">
        <f t="shared" si="117"/>
        <v>20180000</v>
      </c>
      <c r="B2544" t="str">
        <f t="shared" si="118"/>
        <v>Redbridge92901MaleAll ages</v>
      </c>
      <c r="C2544" t="str">
        <f t="shared" si="119"/>
        <v>RedbridgeInequality in life expectancy at birth2018 - 20MaleAll ages</v>
      </c>
      <c r="D2544">
        <v>92901</v>
      </c>
      <c r="E2544" t="s">
        <v>252</v>
      </c>
      <c r="F2544" t="s">
        <v>30</v>
      </c>
      <c r="G2544" t="s">
        <v>31</v>
      </c>
      <c r="H2544" t="s">
        <v>112</v>
      </c>
      <c r="I2544" t="s">
        <v>113</v>
      </c>
      <c r="J2544" t="s">
        <v>34</v>
      </c>
      <c r="K2544" t="s">
        <v>249</v>
      </c>
      <c r="L2544" t="s">
        <v>190</v>
      </c>
      <c r="O2544" t="s">
        <v>237</v>
      </c>
      <c r="P2544">
        <v>6.2</v>
      </c>
      <c r="Q2544">
        <v>4.7</v>
      </c>
      <c r="R2544">
        <v>7.6</v>
      </c>
      <c r="V2544">
        <v>463818</v>
      </c>
      <c r="X2544" t="s">
        <v>136</v>
      </c>
      <c r="Y2544" t="s">
        <v>39</v>
      </c>
      <c r="Z2544" t="s">
        <v>39</v>
      </c>
      <c r="AA2544">
        <v>20180000</v>
      </c>
      <c r="AD2544" t="s">
        <v>220</v>
      </c>
    </row>
    <row r="2545" spans="1:30">
      <c r="A2545">
        <f t="shared" si="117"/>
        <v>20180000</v>
      </c>
      <c r="B2545" t="str">
        <f t="shared" si="118"/>
        <v>Hackney92901MaleAll ages</v>
      </c>
      <c r="C2545" t="str">
        <f t="shared" si="119"/>
        <v>HackneyInequality in life expectancy at birth2018 - 20MaleAll ages</v>
      </c>
      <c r="D2545">
        <v>92901</v>
      </c>
      <c r="E2545" t="s">
        <v>252</v>
      </c>
      <c r="F2545" t="s">
        <v>30</v>
      </c>
      <c r="G2545" t="s">
        <v>31</v>
      </c>
      <c r="H2545" t="s">
        <v>101</v>
      </c>
      <c r="I2545" t="s">
        <v>102</v>
      </c>
      <c r="J2545" t="s">
        <v>34</v>
      </c>
      <c r="K2545" t="s">
        <v>249</v>
      </c>
      <c r="L2545" t="s">
        <v>190</v>
      </c>
      <c r="O2545" t="s">
        <v>237</v>
      </c>
      <c r="P2545">
        <v>6.1</v>
      </c>
      <c r="Q2545">
        <v>4</v>
      </c>
      <c r="R2545">
        <v>8.3000000000000007</v>
      </c>
      <c r="V2545">
        <v>419708</v>
      </c>
      <c r="X2545" t="s">
        <v>136</v>
      </c>
      <c r="Y2545" t="s">
        <v>39</v>
      </c>
      <c r="Z2545" t="s">
        <v>39</v>
      </c>
      <c r="AA2545">
        <v>20180000</v>
      </c>
      <c r="AD2545" t="s">
        <v>220</v>
      </c>
    </row>
    <row r="2546" spans="1:30">
      <c r="A2546">
        <f t="shared" si="117"/>
        <v>20180000</v>
      </c>
      <c r="B2546" t="str">
        <f t="shared" si="118"/>
        <v>Wandsworth92901MaleAll ages</v>
      </c>
      <c r="C2546" t="str">
        <f t="shared" si="119"/>
        <v>WandsworthInequality in life expectancy at birth2018 - 20MaleAll ages</v>
      </c>
      <c r="D2546">
        <v>92901</v>
      </c>
      <c r="E2546" t="s">
        <v>252</v>
      </c>
      <c r="F2546" t="s">
        <v>30</v>
      </c>
      <c r="G2546" t="s">
        <v>31</v>
      </c>
      <c r="H2546" t="s">
        <v>76</v>
      </c>
      <c r="I2546" t="s">
        <v>77</v>
      </c>
      <c r="J2546" t="s">
        <v>34</v>
      </c>
      <c r="K2546" t="s">
        <v>249</v>
      </c>
      <c r="L2546" t="s">
        <v>190</v>
      </c>
      <c r="O2546" t="s">
        <v>237</v>
      </c>
      <c r="P2546">
        <v>5.9</v>
      </c>
      <c r="Q2546">
        <v>4.2</v>
      </c>
      <c r="R2546">
        <v>7.6</v>
      </c>
      <c r="V2546">
        <v>472497</v>
      </c>
      <c r="X2546" t="s">
        <v>136</v>
      </c>
      <c r="Y2546" t="s">
        <v>39</v>
      </c>
      <c r="Z2546" t="s">
        <v>39</v>
      </c>
      <c r="AA2546">
        <v>20180000</v>
      </c>
      <c r="AD2546" t="s">
        <v>220</v>
      </c>
    </row>
    <row r="2547" spans="1:30">
      <c r="A2547">
        <f t="shared" si="117"/>
        <v>20180000</v>
      </c>
      <c r="B2547" t="str">
        <f t="shared" si="118"/>
        <v>Hounslow92901MaleAll ages</v>
      </c>
      <c r="C2547" t="str">
        <f t="shared" si="119"/>
        <v>HounslowInequality in life expectancy at birth2018 - 20MaleAll ages</v>
      </c>
      <c r="D2547">
        <v>92901</v>
      </c>
      <c r="E2547" t="s">
        <v>252</v>
      </c>
      <c r="F2547" t="s">
        <v>30</v>
      </c>
      <c r="G2547" t="s">
        <v>31</v>
      </c>
      <c r="H2547" t="s">
        <v>59</v>
      </c>
      <c r="I2547" t="s">
        <v>60</v>
      </c>
      <c r="J2547" t="s">
        <v>34</v>
      </c>
      <c r="K2547" t="s">
        <v>249</v>
      </c>
      <c r="L2547" t="s">
        <v>190</v>
      </c>
      <c r="O2547" t="s">
        <v>237</v>
      </c>
      <c r="P2547">
        <v>5.8</v>
      </c>
      <c r="Q2547">
        <v>4.2</v>
      </c>
      <c r="R2547">
        <v>7.3</v>
      </c>
      <c r="V2547">
        <v>414768</v>
      </c>
      <c r="X2547" t="s">
        <v>136</v>
      </c>
      <c r="Y2547" t="s">
        <v>39</v>
      </c>
      <c r="Z2547" t="s">
        <v>39</v>
      </c>
      <c r="AA2547">
        <v>20180000</v>
      </c>
      <c r="AD2547" t="s">
        <v>220</v>
      </c>
    </row>
    <row r="2548" spans="1:30">
      <c r="A2548">
        <f t="shared" si="117"/>
        <v>20180000</v>
      </c>
      <c r="B2548" t="str">
        <f t="shared" si="118"/>
        <v>Hillingdon92901MaleAll ages</v>
      </c>
      <c r="C2548" t="str">
        <f t="shared" si="119"/>
        <v>HillingdonInequality in life expectancy at birth2018 - 20MaleAll ages</v>
      </c>
      <c r="D2548">
        <v>92901</v>
      </c>
      <c r="E2548" t="s">
        <v>252</v>
      </c>
      <c r="F2548" t="s">
        <v>30</v>
      </c>
      <c r="G2548" t="s">
        <v>31</v>
      </c>
      <c r="H2548" t="s">
        <v>86</v>
      </c>
      <c r="I2548" t="s">
        <v>87</v>
      </c>
      <c r="J2548" t="s">
        <v>34</v>
      </c>
      <c r="K2548" t="s">
        <v>249</v>
      </c>
      <c r="L2548" t="s">
        <v>190</v>
      </c>
      <c r="O2548" t="s">
        <v>237</v>
      </c>
      <c r="P2548">
        <v>5.7</v>
      </c>
      <c r="Q2548">
        <v>4.2</v>
      </c>
      <c r="R2548">
        <v>7.2</v>
      </c>
      <c r="V2548">
        <v>463619</v>
      </c>
      <c r="X2548" t="s">
        <v>136</v>
      </c>
      <c r="Y2548" t="s">
        <v>39</v>
      </c>
      <c r="Z2548" t="s">
        <v>39</v>
      </c>
      <c r="AA2548">
        <v>20180000</v>
      </c>
      <c r="AD2548" t="s">
        <v>220</v>
      </c>
    </row>
    <row r="2549" spans="1:30">
      <c r="A2549">
        <f t="shared" si="117"/>
        <v>20180000</v>
      </c>
      <c r="B2549" t="str">
        <f t="shared" si="118"/>
        <v>Lambeth92901MaleAll ages</v>
      </c>
      <c r="C2549" t="str">
        <f t="shared" si="119"/>
        <v>LambethInequality in life expectancy at birth2018 - 20MaleAll ages</v>
      </c>
      <c r="D2549">
        <v>92901</v>
      </c>
      <c r="E2549" t="s">
        <v>252</v>
      </c>
      <c r="F2549" t="s">
        <v>30</v>
      </c>
      <c r="G2549" t="s">
        <v>31</v>
      </c>
      <c r="H2549" t="s">
        <v>91</v>
      </c>
      <c r="I2549" t="s">
        <v>92</v>
      </c>
      <c r="J2549" t="s">
        <v>34</v>
      </c>
      <c r="K2549" t="s">
        <v>249</v>
      </c>
      <c r="L2549" t="s">
        <v>190</v>
      </c>
      <c r="O2549" t="s">
        <v>237</v>
      </c>
      <c r="P2549">
        <v>5.6</v>
      </c>
      <c r="Q2549">
        <v>4</v>
      </c>
      <c r="R2549">
        <v>7.2</v>
      </c>
      <c r="V2549">
        <v>490256</v>
      </c>
      <c r="X2549" t="s">
        <v>136</v>
      </c>
      <c r="Y2549" t="s">
        <v>39</v>
      </c>
      <c r="Z2549" t="s">
        <v>39</v>
      </c>
      <c r="AA2549">
        <v>20180000</v>
      </c>
      <c r="AD2549" t="s">
        <v>220</v>
      </c>
    </row>
    <row r="2550" spans="1:30">
      <c r="A2550">
        <f t="shared" si="117"/>
        <v>20180000</v>
      </c>
      <c r="B2550" t="str">
        <f t="shared" si="118"/>
        <v>Richmond92901MaleAll ages</v>
      </c>
      <c r="C2550" t="str">
        <f t="shared" si="119"/>
        <v>RichmondInequality in life expectancy at birth2018 - 20MaleAll ages</v>
      </c>
      <c r="D2550">
        <v>92901</v>
      </c>
      <c r="E2550" t="s">
        <v>252</v>
      </c>
      <c r="F2550" t="s">
        <v>30</v>
      </c>
      <c r="G2550" t="s">
        <v>31</v>
      </c>
      <c r="H2550" t="s">
        <v>32</v>
      </c>
      <c r="I2550" t="s">
        <v>33</v>
      </c>
      <c r="J2550" t="s">
        <v>34</v>
      </c>
      <c r="K2550" t="s">
        <v>249</v>
      </c>
      <c r="L2550" t="s">
        <v>190</v>
      </c>
      <c r="O2550" t="s">
        <v>237</v>
      </c>
      <c r="P2550">
        <v>5.3</v>
      </c>
      <c r="Q2550">
        <v>3.5</v>
      </c>
      <c r="R2550">
        <v>7</v>
      </c>
      <c r="V2550">
        <v>288515</v>
      </c>
      <c r="X2550" t="s">
        <v>136</v>
      </c>
      <c r="Y2550" t="s">
        <v>39</v>
      </c>
      <c r="Z2550" t="s">
        <v>39</v>
      </c>
      <c r="AA2550">
        <v>20180000</v>
      </c>
      <c r="AD2550" t="s">
        <v>220</v>
      </c>
    </row>
    <row r="2551" spans="1:30">
      <c r="A2551">
        <f t="shared" si="117"/>
        <v>20180000</v>
      </c>
      <c r="B2551" t="str">
        <f t="shared" si="118"/>
        <v>Sutton92901MaleAll ages</v>
      </c>
      <c r="C2551" t="str">
        <f t="shared" si="119"/>
        <v>SuttonInequality in life expectancy at birth2018 - 20MaleAll ages</v>
      </c>
      <c r="D2551">
        <v>92901</v>
      </c>
      <c r="E2551" t="s">
        <v>252</v>
      </c>
      <c r="F2551" t="s">
        <v>30</v>
      </c>
      <c r="G2551" t="s">
        <v>31</v>
      </c>
      <c r="H2551" t="s">
        <v>89</v>
      </c>
      <c r="I2551" t="s">
        <v>90</v>
      </c>
      <c r="J2551" t="s">
        <v>34</v>
      </c>
      <c r="K2551" t="s">
        <v>249</v>
      </c>
      <c r="L2551" t="s">
        <v>190</v>
      </c>
      <c r="O2551" t="s">
        <v>237</v>
      </c>
      <c r="P2551">
        <v>4.5999999999999996</v>
      </c>
      <c r="Q2551">
        <v>2.8</v>
      </c>
      <c r="R2551">
        <v>6.4</v>
      </c>
      <c r="V2551">
        <v>301872</v>
      </c>
      <c r="X2551" t="s">
        <v>136</v>
      </c>
      <c r="Y2551" t="s">
        <v>39</v>
      </c>
      <c r="Z2551" t="s">
        <v>39</v>
      </c>
      <c r="AA2551">
        <v>20180000</v>
      </c>
      <c r="AD2551" t="s">
        <v>220</v>
      </c>
    </row>
    <row r="2552" spans="1:30">
      <c r="A2552">
        <f t="shared" si="117"/>
        <v>20180000</v>
      </c>
      <c r="B2552" t="str">
        <f t="shared" si="118"/>
        <v>Barking and Dagenham92901MaleAll ages</v>
      </c>
      <c r="C2552" t="str">
        <f t="shared" si="119"/>
        <v>Barking and DagenhamInequality in life expectancy at birth2018 - 20MaleAll ages</v>
      </c>
      <c r="D2552">
        <v>92901</v>
      </c>
      <c r="E2552" t="s">
        <v>252</v>
      </c>
      <c r="F2552" t="s">
        <v>30</v>
      </c>
      <c r="G2552" t="s">
        <v>31</v>
      </c>
      <c r="H2552" t="s">
        <v>106</v>
      </c>
      <c r="I2552" t="s">
        <v>107</v>
      </c>
      <c r="J2552" t="s">
        <v>34</v>
      </c>
      <c r="K2552" t="s">
        <v>249</v>
      </c>
      <c r="L2552" t="s">
        <v>190</v>
      </c>
      <c r="O2552" t="s">
        <v>237</v>
      </c>
      <c r="P2552">
        <v>2.6</v>
      </c>
      <c r="Q2552">
        <v>0.8</v>
      </c>
      <c r="R2552">
        <v>4.4000000000000004</v>
      </c>
      <c r="V2552">
        <v>317698</v>
      </c>
      <c r="X2552" t="s">
        <v>136</v>
      </c>
      <c r="Y2552" t="s">
        <v>39</v>
      </c>
      <c r="Z2552" t="s">
        <v>39</v>
      </c>
      <c r="AA2552">
        <v>20180000</v>
      </c>
      <c r="AD2552" t="s">
        <v>220</v>
      </c>
    </row>
    <row r="2553" spans="1:30">
      <c r="A2553">
        <f t="shared" si="117"/>
        <v>20100000</v>
      </c>
      <c r="B2553" t="str">
        <f t="shared" si="118"/>
        <v>Richmond92901FemaleAll ages</v>
      </c>
      <c r="C2553" t="str">
        <f t="shared" si="119"/>
        <v>RichmondInequality in life expectancy at birth2010 - 12FemaleAll ages</v>
      </c>
      <c r="D2553">
        <v>92901</v>
      </c>
      <c r="E2553" t="s">
        <v>252</v>
      </c>
      <c r="F2553" t="s">
        <v>30</v>
      </c>
      <c r="G2553" t="s">
        <v>31</v>
      </c>
      <c r="H2553" t="s">
        <v>32</v>
      </c>
      <c r="I2553" t="s">
        <v>33</v>
      </c>
      <c r="J2553" t="s">
        <v>34</v>
      </c>
      <c r="K2553" t="s">
        <v>189</v>
      </c>
      <c r="L2553" t="s">
        <v>190</v>
      </c>
      <c r="O2553" t="s">
        <v>229</v>
      </c>
      <c r="P2553">
        <v>3.9</v>
      </c>
      <c r="Q2553">
        <v>2</v>
      </c>
      <c r="R2553">
        <v>5.7</v>
      </c>
      <c r="V2553">
        <v>288668</v>
      </c>
      <c r="Y2553" t="s">
        <v>39</v>
      </c>
      <c r="Z2553" t="s">
        <v>39</v>
      </c>
      <c r="AA2553">
        <v>20100000</v>
      </c>
      <c r="AD2553" t="s">
        <v>220</v>
      </c>
    </row>
    <row r="2554" spans="1:30">
      <c r="A2554">
        <f t="shared" si="117"/>
        <v>20110000</v>
      </c>
      <c r="B2554" t="str">
        <f t="shared" si="118"/>
        <v>Richmond92901FemaleAll ages</v>
      </c>
      <c r="C2554" t="str">
        <f t="shared" si="119"/>
        <v>RichmondInequality in life expectancy at birth2011 - 13FemaleAll ages</v>
      </c>
      <c r="D2554">
        <v>92901</v>
      </c>
      <c r="E2554" t="s">
        <v>252</v>
      </c>
      <c r="F2554" t="s">
        <v>30</v>
      </c>
      <c r="G2554" t="s">
        <v>31</v>
      </c>
      <c r="H2554" t="s">
        <v>32</v>
      </c>
      <c r="I2554" t="s">
        <v>33</v>
      </c>
      <c r="J2554" t="s">
        <v>34</v>
      </c>
      <c r="K2554" t="s">
        <v>189</v>
      </c>
      <c r="L2554" t="s">
        <v>190</v>
      </c>
      <c r="O2554" t="s">
        <v>230</v>
      </c>
      <c r="P2554">
        <v>4.2</v>
      </c>
      <c r="Q2554">
        <v>2.4</v>
      </c>
      <c r="R2554">
        <v>5.9</v>
      </c>
      <c r="V2554">
        <v>291534</v>
      </c>
      <c r="Y2554" t="s">
        <v>39</v>
      </c>
      <c r="Z2554" t="s">
        <v>39</v>
      </c>
      <c r="AA2554">
        <v>20110000</v>
      </c>
      <c r="AD2554" t="s">
        <v>220</v>
      </c>
    </row>
    <row r="2555" spans="1:30">
      <c r="A2555">
        <f t="shared" si="117"/>
        <v>20120000</v>
      </c>
      <c r="B2555" t="str">
        <f t="shared" si="118"/>
        <v>Richmond92901FemaleAll ages</v>
      </c>
      <c r="C2555" t="str">
        <f t="shared" si="119"/>
        <v>RichmondInequality in life expectancy at birth2012 - 14FemaleAll ages</v>
      </c>
      <c r="D2555">
        <v>92901</v>
      </c>
      <c r="E2555" t="s">
        <v>252</v>
      </c>
      <c r="F2555" t="s">
        <v>30</v>
      </c>
      <c r="G2555" t="s">
        <v>31</v>
      </c>
      <c r="H2555" t="s">
        <v>32</v>
      </c>
      <c r="I2555" t="s">
        <v>33</v>
      </c>
      <c r="J2555" t="s">
        <v>34</v>
      </c>
      <c r="K2555" t="s">
        <v>189</v>
      </c>
      <c r="L2555" t="s">
        <v>190</v>
      </c>
      <c r="O2555" t="s">
        <v>231</v>
      </c>
      <c r="P2555">
        <v>3.1</v>
      </c>
      <c r="Q2555">
        <v>1.3</v>
      </c>
      <c r="R2555">
        <v>4.9000000000000004</v>
      </c>
      <c r="V2555">
        <v>294869</v>
      </c>
      <c r="Y2555" t="s">
        <v>39</v>
      </c>
      <c r="Z2555" t="s">
        <v>39</v>
      </c>
      <c r="AA2555">
        <v>20120000</v>
      </c>
      <c r="AD2555" t="s">
        <v>220</v>
      </c>
    </row>
    <row r="2556" spans="1:30">
      <c r="A2556">
        <f t="shared" si="117"/>
        <v>20130000</v>
      </c>
      <c r="B2556" t="str">
        <f t="shared" si="118"/>
        <v>Richmond92901FemaleAll ages</v>
      </c>
      <c r="C2556" t="str">
        <f t="shared" si="119"/>
        <v>RichmondInequality in life expectancy at birth2013 - 15FemaleAll ages</v>
      </c>
      <c r="D2556">
        <v>92901</v>
      </c>
      <c r="E2556" t="s">
        <v>252</v>
      </c>
      <c r="F2556" t="s">
        <v>30</v>
      </c>
      <c r="G2556" t="s">
        <v>31</v>
      </c>
      <c r="H2556" t="s">
        <v>32</v>
      </c>
      <c r="I2556" t="s">
        <v>33</v>
      </c>
      <c r="J2556" t="s">
        <v>34</v>
      </c>
      <c r="K2556" t="s">
        <v>189</v>
      </c>
      <c r="L2556" t="s">
        <v>190</v>
      </c>
      <c r="O2556" t="s">
        <v>232</v>
      </c>
      <c r="P2556">
        <v>3.6</v>
      </c>
      <c r="Q2556">
        <v>1.8</v>
      </c>
      <c r="R2556">
        <v>5.4</v>
      </c>
      <c r="V2556">
        <v>297550</v>
      </c>
      <c r="Y2556" t="s">
        <v>39</v>
      </c>
      <c r="Z2556" t="s">
        <v>39</v>
      </c>
      <c r="AA2556">
        <v>20130000</v>
      </c>
      <c r="AD2556" t="s">
        <v>220</v>
      </c>
    </row>
    <row r="2557" spans="1:30">
      <c r="A2557">
        <f t="shared" si="117"/>
        <v>20140000</v>
      </c>
      <c r="B2557" t="str">
        <f t="shared" si="118"/>
        <v>Richmond92901FemaleAll ages</v>
      </c>
      <c r="C2557" t="str">
        <f t="shared" si="119"/>
        <v>RichmondInequality in life expectancy at birth2014 - 16FemaleAll ages</v>
      </c>
      <c r="D2557">
        <v>92901</v>
      </c>
      <c r="E2557" t="s">
        <v>252</v>
      </c>
      <c r="F2557" t="s">
        <v>30</v>
      </c>
      <c r="G2557" t="s">
        <v>31</v>
      </c>
      <c r="H2557" t="s">
        <v>32</v>
      </c>
      <c r="I2557" t="s">
        <v>33</v>
      </c>
      <c r="J2557" t="s">
        <v>34</v>
      </c>
      <c r="K2557" t="s">
        <v>189</v>
      </c>
      <c r="L2557" t="s">
        <v>190</v>
      </c>
      <c r="O2557" t="s">
        <v>233</v>
      </c>
      <c r="P2557">
        <v>4.0999999999999996</v>
      </c>
      <c r="Q2557">
        <v>2.2000000000000002</v>
      </c>
      <c r="R2557">
        <v>6</v>
      </c>
      <c r="V2557">
        <v>299588</v>
      </c>
      <c r="Y2557" t="s">
        <v>39</v>
      </c>
      <c r="Z2557" t="s">
        <v>39</v>
      </c>
      <c r="AA2557">
        <v>20140000</v>
      </c>
      <c r="AD2557" t="s">
        <v>220</v>
      </c>
    </row>
    <row r="2558" spans="1:30">
      <c r="A2558">
        <f t="shared" si="117"/>
        <v>20150000</v>
      </c>
      <c r="B2558" t="str">
        <f t="shared" si="118"/>
        <v>Richmond92901FemaleAll ages</v>
      </c>
      <c r="C2558" t="str">
        <f t="shared" si="119"/>
        <v>RichmondInequality in life expectancy at birth2015 - 17FemaleAll ages</v>
      </c>
      <c r="D2558">
        <v>92901</v>
      </c>
      <c r="E2558" t="s">
        <v>252</v>
      </c>
      <c r="F2558" t="s">
        <v>30</v>
      </c>
      <c r="G2558" t="s">
        <v>31</v>
      </c>
      <c r="H2558" t="s">
        <v>32</v>
      </c>
      <c r="I2558" t="s">
        <v>33</v>
      </c>
      <c r="J2558" t="s">
        <v>34</v>
      </c>
      <c r="K2558" t="s">
        <v>189</v>
      </c>
      <c r="L2558" t="s">
        <v>190</v>
      </c>
      <c r="O2558" t="s">
        <v>234</v>
      </c>
      <c r="P2558">
        <v>3.6</v>
      </c>
      <c r="Q2558">
        <v>1.8</v>
      </c>
      <c r="R2558">
        <v>5.4</v>
      </c>
      <c r="V2558">
        <v>300698</v>
      </c>
      <c r="Y2558" t="s">
        <v>39</v>
      </c>
      <c r="Z2558" t="s">
        <v>39</v>
      </c>
      <c r="AA2558">
        <v>20150000</v>
      </c>
      <c r="AD2558" t="s">
        <v>220</v>
      </c>
    </row>
    <row r="2559" spans="1:30">
      <c r="A2559">
        <f t="shared" si="117"/>
        <v>20160000</v>
      </c>
      <c r="B2559" t="str">
        <f t="shared" si="118"/>
        <v>Richmond92901FemaleAll ages</v>
      </c>
      <c r="C2559" t="str">
        <f t="shared" si="119"/>
        <v>RichmondInequality in life expectancy at birth2016 - 18FemaleAll ages</v>
      </c>
      <c r="D2559">
        <v>92901</v>
      </c>
      <c r="E2559" t="s">
        <v>252</v>
      </c>
      <c r="F2559" t="s">
        <v>30</v>
      </c>
      <c r="G2559" t="s">
        <v>31</v>
      </c>
      <c r="H2559" t="s">
        <v>32</v>
      </c>
      <c r="I2559" t="s">
        <v>33</v>
      </c>
      <c r="J2559" t="s">
        <v>34</v>
      </c>
      <c r="K2559" t="s">
        <v>189</v>
      </c>
      <c r="L2559" t="s">
        <v>190</v>
      </c>
      <c r="O2559" t="s">
        <v>235</v>
      </c>
      <c r="P2559">
        <v>2.6</v>
      </c>
      <c r="Q2559">
        <v>0.9</v>
      </c>
      <c r="R2559">
        <v>4.3</v>
      </c>
      <c r="V2559">
        <v>302072</v>
      </c>
      <c r="Y2559" t="s">
        <v>39</v>
      </c>
      <c r="Z2559" t="s">
        <v>39</v>
      </c>
      <c r="AA2559">
        <v>20160000</v>
      </c>
      <c r="AD2559" t="s">
        <v>220</v>
      </c>
    </row>
    <row r="2560" spans="1:30">
      <c r="A2560">
        <f t="shared" si="117"/>
        <v>20170000</v>
      </c>
      <c r="B2560" t="str">
        <f t="shared" si="118"/>
        <v>Richmond92901FemaleAll ages</v>
      </c>
      <c r="C2560" t="str">
        <f t="shared" si="119"/>
        <v>RichmondInequality in life expectancy at birth2017 - 19FemaleAll ages</v>
      </c>
      <c r="D2560">
        <v>92901</v>
      </c>
      <c r="E2560" t="s">
        <v>252</v>
      </c>
      <c r="F2560" t="s">
        <v>30</v>
      </c>
      <c r="G2560" t="s">
        <v>31</v>
      </c>
      <c r="H2560" t="s">
        <v>32</v>
      </c>
      <c r="I2560" t="s">
        <v>33</v>
      </c>
      <c r="J2560" t="s">
        <v>34</v>
      </c>
      <c r="K2560" t="s">
        <v>189</v>
      </c>
      <c r="L2560" t="s">
        <v>190</v>
      </c>
      <c r="O2560" t="s">
        <v>236</v>
      </c>
      <c r="P2560">
        <v>1.5</v>
      </c>
      <c r="Q2560">
        <v>-0.2</v>
      </c>
      <c r="R2560">
        <v>3.3</v>
      </c>
      <c r="V2560">
        <v>303468</v>
      </c>
      <c r="Y2560" t="s">
        <v>39</v>
      </c>
      <c r="Z2560" t="s">
        <v>39</v>
      </c>
      <c r="AA2560">
        <v>20170000</v>
      </c>
      <c r="AD2560" t="s">
        <v>220</v>
      </c>
    </row>
    <row r="2561" spans="1:30">
      <c r="A2561">
        <f t="shared" ref="A2561:A2624" si="120">AA2561</f>
        <v>20100000</v>
      </c>
      <c r="B2561" t="str">
        <f t="shared" si="118"/>
        <v>England92901FemaleAll ages</v>
      </c>
      <c r="C2561" t="str">
        <f t="shared" si="119"/>
        <v>EnglandInequality in life expectancy at birth2010 - 12FemaleAll ages</v>
      </c>
      <c r="D2561">
        <v>92901</v>
      </c>
      <c r="E2561" t="s">
        <v>252</v>
      </c>
      <c r="F2561" t="s">
        <v>30</v>
      </c>
      <c r="G2561" t="s">
        <v>31</v>
      </c>
      <c r="H2561" t="s">
        <v>30</v>
      </c>
      <c r="I2561" t="s">
        <v>31</v>
      </c>
      <c r="J2561" t="s">
        <v>31</v>
      </c>
      <c r="K2561" t="s">
        <v>189</v>
      </c>
      <c r="L2561" t="s">
        <v>190</v>
      </c>
      <c r="O2561" t="s">
        <v>229</v>
      </c>
      <c r="P2561">
        <v>6.8</v>
      </c>
      <c r="Q2561">
        <v>6.7</v>
      </c>
      <c r="R2561">
        <v>6.9</v>
      </c>
      <c r="V2561">
        <v>80899496</v>
      </c>
      <c r="Y2561" t="s">
        <v>39</v>
      </c>
      <c r="Z2561" t="s">
        <v>39</v>
      </c>
      <c r="AA2561">
        <v>20100000</v>
      </c>
      <c r="AD2561" t="s">
        <v>220</v>
      </c>
    </row>
    <row r="2562" spans="1:30">
      <c r="A2562">
        <f t="shared" si="120"/>
        <v>20110000</v>
      </c>
      <c r="B2562" t="str">
        <f t="shared" ref="B2562:B2625" si="121">CONCATENATE(I2562,D2562,K2562,L2562)</f>
        <v>England92901FemaleAll ages</v>
      </c>
      <c r="C2562" t="str">
        <f t="shared" ref="C2562:C2625" si="122">CONCATENATE(I2562,E2562,O2562,K2562,M2562,L2562)</f>
        <v>EnglandInequality in life expectancy at birth2011 - 13FemaleAll ages</v>
      </c>
      <c r="D2562">
        <v>92901</v>
      </c>
      <c r="E2562" t="s">
        <v>252</v>
      </c>
      <c r="F2562" t="s">
        <v>30</v>
      </c>
      <c r="G2562" t="s">
        <v>31</v>
      </c>
      <c r="H2562" t="s">
        <v>30</v>
      </c>
      <c r="I2562" t="s">
        <v>31</v>
      </c>
      <c r="J2562" t="s">
        <v>31</v>
      </c>
      <c r="K2562" t="s">
        <v>189</v>
      </c>
      <c r="L2562" t="s">
        <v>190</v>
      </c>
      <c r="O2562" t="s">
        <v>230</v>
      </c>
      <c r="P2562">
        <v>6.9</v>
      </c>
      <c r="Q2562">
        <v>6.8</v>
      </c>
      <c r="R2562">
        <v>7</v>
      </c>
      <c r="V2562">
        <v>81466136</v>
      </c>
      <c r="Y2562" t="s">
        <v>39</v>
      </c>
      <c r="Z2562" t="s">
        <v>39</v>
      </c>
      <c r="AA2562">
        <v>20110000</v>
      </c>
      <c r="AD2562" t="s">
        <v>220</v>
      </c>
    </row>
    <row r="2563" spans="1:30">
      <c r="A2563">
        <f t="shared" si="120"/>
        <v>20120000</v>
      </c>
      <c r="B2563" t="str">
        <f t="shared" si="121"/>
        <v>England92901FemaleAll ages</v>
      </c>
      <c r="C2563" t="str">
        <f t="shared" si="122"/>
        <v>EnglandInequality in life expectancy at birth2012 - 14FemaleAll ages</v>
      </c>
      <c r="D2563">
        <v>92901</v>
      </c>
      <c r="E2563" t="s">
        <v>252</v>
      </c>
      <c r="F2563" t="s">
        <v>30</v>
      </c>
      <c r="G2563" t="s">
        <v>31</v>
      </c>
      <c r="H2563" t="s">
        <v>30</v>
      </c>
      <c r="I2563" t="s">
        <v>31</v>
      </c>
      <c r="J2563" t="s">
        <v>31</v>
      </c>
      <c r="K2563" t="s">
        <v>189</v>
      </c>
      <c r="L2563" t="s">
        <v>190</v>
      </c>
      <c r="O2563" t="s">
        <v>231</v>
      </c>
      <c r="P2563">
        <v>7</v>
      </c>
      <c r="Q2563">
        <v>6.9</v>
      </c>
      <c r="R2563">
        <v>7.1</v>
      </c>
      <c r="V2563">
        <v>82035551</v>
      </c>
      <c r="Y2563" t="s">
        <v>39</v>
      </c>
      <c r="Z2563" t="s">
        <v>39</v>
      </c>
      <c r="AA2563">
        <v>20120000</v>
      </c>
      <c r="AD2563" t="s">
        <v>220</v>
      </c>
    </row>
    <row r="2564" spans="1:30">
      <c r="A2564">
        <f t="shared" si="120"/>
        <v>20130000</v>
      </c>
      <c r="B2564" t="str">
        <f t="shared" si="121"/>
        <v>England92901FemaleAll ages</v>
      </c>
      <c r="C2564" t="str">
        <f t="shared" si="122"/>
        <v>EnglandInequality in life expectancy at birth2013 - 15FemaleAll ages</v>
      </c>
      <c r="D2564">
        <v>92901</v>
      </c>
      <c r="E2564" t="s">
        <v>252</v>
      </c>
      <c r="F2564" t="s">
        <v>30</v>
      </c>
      <c r="G2564" t="s">
        <v>31</v>
      </c>
      <c r="H2564" t="s">
        <v>30</v>
      </c>
      <c r="I2564" t="s">
        <v>31</v>
      </c>
      <c r="J2564" t="s">
        <v>31</v>
      </c>
      <c r="K2564" t="s">
        <v>189</v>
      </c>
      <c r="L2564" t="s">
        <v>190</v>
      </c>
      <c r="O2564" t="s">
        <v>232</v>
      </c>
      <c r="P2564">
        <v>7.1</v>
      </c>
      <c r="Q2564">
        <v>7.1</v>
      </c>
      <c r="R2564">
        <v>7.2</v>
      </c>
      <c r="V2564">
        <v>82632311</v>
      </c>
      <c r="Y2564" t="s">
        <v>39</v>
      </c>
      <c r="Z2564" t="s">
        <v>39</v>
      </c>
      <c r="AA2564">
        <v>20130000</v>
      </c>
      <c r="AD2564" t="s">
        <v>220</v>
      </c>
    </row>
    <row r="2565" spans="1:30">
      <c r="A2565">
        <f t="shared" si="120"/>
        <v>20140000</v>
      </c>
      <c r="B2565" t="str">
        <f t="shared" si="121"/>
        <v>England92901FemaleAll ages</v>
      </c>
      <c r="C2565" t="str">
        <f t="shared" si="122"/>
        <v>EnglandInequality in life expectancy at birth2014 - 16FemaleAll ages</v>
      </c>
      <c r="D2565">
        <v>92901</v>
      </c>
      <c r="E2565" t="s">
        <v>252</v>
      </c>
      <c r="F2565" t="s">
        <v>30</v>
      </c>
      <c r="G2565" t="s">
        <v>31</v>
      </c>
      <c r="H2565" t="s">
        <v>30</v>
      </c>
      <c r="I2565" t="s">
        <v>31</v>
      </c>
      <c r="J2565" t="s">
        <v>31</v>
      </c>
      <c r="K2565" t="s">
        <v>189</v>
      </c>
      <c r="L2565" t="s">
        <v>190</v>
      </c>
      <c r="O2565" t="s">
        <v>233</v>
      </c>
      <c r="P2565">
        <v>7.3</v>
      </c>
      <c r="Q2565">
        <v>7.2</v>
      </c>
      <c r="R2565">
        <v>7.4</v>
      </c>
      <c r="V2565">
        <v>83267610</v>
      </c>
      <c r="Y2565" t="s">
        <v>39</v>
      </c>
      <c r="Z2565" t="s">
        <v>39</v>
      </c>
      <c r="AA2565">
        <v>20140000</v>
      </c>
      <c r="AD2565" t="s">
        <v>220</v>
      </c>
    </row>
    <row r="2566" spans="1:30">
      <c r="A2566">
        <f t="shared" si="120"/>
        <v>20150000</v>
      </c>
      <c r="B2566" t="str">
        <f t="shared" si="121"/>
        <v>England92901FemaleAll ages</v>
      </c>
      <c r="C2566" t="str">
        <f t="shared" si="122"/>
        <v>EnglandInequality in life expectancy at birth2015 - 17FemaleAll ages</v>
      </c>
      <c r="D2566">
        <v>92901</v>
      </c>
      <c r="E2566" t="s">
        <v>252</v>
      </c>
      <c r="F2566" t="s">
        <v>30</v>
      </c>
      <c r="G2566" t="s">
        <v>31</v>
      </c>
      <c r="H2566" t="s">
        <v>30</v>
      </c>
      <c r="I2566" t="s">
        <v>31</v>
      </c>
      <c r="J2566" t="s">
        <v>31</v>
      </c>
      <c r="K2566" t="s">
        <v>189</v>
      </c>
      <c r="L2566" t="s">
        <v>190</v>
      </c>
      <c r="O2566" t="s">
        <v>234</v>
      </c>
      <c r="P2566">
        <v>7.4</v>
      </c>
      <c r="Q2566">
        <v>7.3</v>
      </c>
      <c r="R2566">
        <v>7.5</v>
      </c>
      <c r="V2566">
        <v>83862565</v>
      </c>
      <c r="Y2566" t="s">
        <v>39</v>
      </c>
      <c r="Z2566" t="s">
        <v>39</v>
      </c>
      <c r="AA2566">
        <v>20150000</v>
      </c>
      <c r="AD2566" t="s">
        <v>220</v>
      </c>
    </row>
    <row r="2567" spans="1:30">
      <c r="A2567">
        <f t="shared" si="120"/>
        <v>20160000</v>
      </c>
      <c r="B2567" t="str">
        <f t="shared" si="121"/>
        <v>England92901FemaleAll ages</v>
      </c>
      <c r="C2567" t="str">
        <f t="shared" si="122"/>
        <v>EnglandInequality in life expectancy at birth2016 - 18FemaleAll ages</v>
      </c>
      <c r="D2567">
        <v>92901</v>
      </c>
      <c r="E2567" t="s">
        <v>252</v>
      </c>
      <c r="F2567" t="s">
        <v>30</v>
      </c>
      <c r="G2567" t="s">
        <v>31</v>
      </c>
      <c r="H2567" t="s">
        <v>30</v>
      </c>
      <c r="I2567" t="s">
        <v>31</v>
      </c>
      <c r="J2567" t="s">
        <v>31</v>
      </c>
      <c r="K2567" t="s">
        <v>189</v>
      </c>
      <c r="L2567" t="s">
        <v>190</v>
      </c>
      <c r="O2567" t="s">
        <v>235</v>
      </c>
      <c r="P2567">
        <v>7.5</v>
      </c>
      <c r="Q2567">
        <v>7.4</v>
      </c>
      <c r="R2567">
        <v>7.6</v>
      </c>
      <c r="V2567">
        <v>84414760</v>
      </c>
      <c r="Y2567" t="s">
        <v>39</v>
      </c>
      <c r="Z2567" t="s">
        <v>39</v>
      </c>
      <c r="AA2567">
        <v>20160000</v>
      </c>
      <c r="AD2567" t="s">
        <v>220</v>
      </c>
    </row>
    <row r="2568" spans="1:30">
      <c r="A2568">
        <f t="shared" si="120"/>
        <v>20170000</v>
      </c>
      <c r="B2568" t="str">
        <f t="shared" si="121"/>
        <v>England92901FemaleAll ages</v>
      </c>
      <c r="C2568" t="str">
        <f t="shared" si="122"/>
        <v>EnglandInequality in life expectancy at birth2017 - 19FemaleAll ages</v>
      </c>
      <c r="D2568">
        <v>92901</v>
      </c>
      <c r="E2568" t="s">
        <v>252</v>
      </c>
      <c r="F2568" t="s">
        <v>30</v>
      </c>
      <c r="G2568" t="s">
        <v>31</v>
      </c>
      <c r="H2568" t="s">
        <v>30</v>
      </c>
      <c r="I2568" t="s">
        <v>31</v>
      </c>
      <c r="J2568" t="s">
        <v>31</v>
      </c>
      <c r="K2568" t="s">
        <v>189</v>
      </c>
      <c r="L2568" t="s">
        <v>190</v>
      </c>
      <c r="O2568" t="s">
        <v>236</v>
      </c>
      <c r="P2568">
        <v>7.6</v>
      </c>
      <c r="Q2568">
        <v>7.5</v>
      </c>
      <c r="R2568">
        <v>7.7</v>
      </c>
      <c r="V2568">
        <v>84906743</v>
      </c>
      <c r="Y2568" t="s">
        <v>39</v>
      </c>
      <c r="Z2568" t="s">
        <v>39</v>
      </c>
      <c r="AA2568">
        <v>20170000</v>
      </c>
      <c r="AD2568" t="s">
        <v>220</v>
      </c>
    </row>
    <row r="2569" spans="1:30">
      <c r="A2569">
        <f t="shared" si="120"/>
        <v>20180000</v>
      </c>
      <c r="B2569" t="str">
        <f t="shared" si="121"/>
        <v>England92901FemaleAll ages</v>
      </c>
      <c r="C2569" t="str">
        <f t="shared" si="122"/>
        <v>EnglandInequality in life expectancy at birth2018 - 20FemaleAll ages</v>
      </c>
      <c r="D2569">
        <v>92901</v>
      </c>
      <c r="E2569" t="s">
        <v>252</v>
      </c>
      <c r="F2569" t="s">
        <v>30</v>
      </c>
      <c r="G2569" t="s">
        <v>31</v>
      </c>
      <c r="H2569" t="s">
        <v>30</v>
      </c>
      <c r="I2569" t="s">
        <v>31</v>
      </c>
      <c r="J2569" t="s">
        <v>31</v>
      </c>
      <c r="K2569" t="s">
        <v>189</v>
      </c>
      <c r="L2569" t="s">
        <v>190</v>
      </c>
      <c r="O2569" t="s">
        <v>237</v>
      </c>
      <c r="P2569">
        <v>7.9</v>
      </c>
      <c r="Q2569">
        <v>7.8</v>
      </c>
      <c r="R2569">
        <v>8</v>
      </c>
      <c r="V2569">
        <v>85335686</v>
      </c>
      <c r="X2569" t="s">
        <v>136</v>
      </c>
      <c r="Y2569" t="s">
        <v>39</v>
      </c>
      <c r="Z2569" t="s">
        <v>39</v>
      </c>
      <c r="AA2569">
        <v>20180000</v>
      </c>
      <c r="AD2569" t="s">
        <v>220</v>
      </c>
    </row>
    <row r="2570" spans="1:30">
      <c r="A2570">
        <f t="shared" si="120"/>
        <v>20100000</v>
      </c>
      <c r="B2570" t="str">
        <f t="shared" si="121"/>
        <v>London92901FemaleAll ages</v>
      </c>
      <c r="C2570" t="str">
        <f t="shared" si="122"/>
        <v>LondonInequality in life expectancy at birth2010 - 12FemaleAll ages</v>
      </c>
      <c r="D2570">
        <v>92901</v>
      </c>
      <c r="E2570" t="s">
        <v>252</v>
      </c>
      <c r="F2570" t="s">
        <v>30</v>
      </c>
      <c r="G2570" t="s">
        <v>31</v>
      </c>
      <c r="H2570" t="s">
        <v>56</v>
      </c>
      <c r="I2570" t="s">
        <v>57</v>
      </c>
      <c r="J2570" t="s">
        <v>58</v>
      </c>
      <c r="K2570" t="s">
        <v>189</v>
      </c>
      <c r="L2570" t="s">
        <v>190</v>
      </c>
      <c r="O2570" t="s">
        <v>229</v>
      </c>
      <c r="P2570">
        <v>5.0999999999999996</v>
      </c>
      <c r="Q2570">
        <v>4.8</v>
      </c>
      <c r="R2570">
        <v>5.4</v>
      </c>
      <c r="V2570">
        <v>12438779</v>
      </c>
      <c r="Y2570" t="s">
        <v>39</v>
      </c>
      <c r="Z2570" t="s">
        <v>39</v>
      </c>
      <c r="AA2570">
        <v>20100000</v>
      </c>
      <c r="AD2570" t="s">
        <v>220</v>
      </c>
    </row>
    <row r="2571" spans="1:30">
      <c r="A2571">
        <f t="shared" si="120"/>
        <v>20110000</v>
      </c>
      <c r="B2571" t="str">
        <f t="shared" si="121"/>
        <v>London92901FemaleAll ages</v>
      </c>
      <c r="C2571" t="str">
        <f t="shared" si="122"/>
        <v>LondonInequality in life expectancy at birth2011 - 13FemaleAll ages</v>
      </c>
      <c r="D2571">
        <v>92901</v>
      </c>
      <c r="E2571" t="s">
        <v>252</v>
      </c>
      <c r="F2571" t="s">
        <v>30</v>
      </c>
      <c r="G2571" t="s">
        <v>31</v>
      </c>
      <c r="H2571" t="s">
        <v>56</v>
      </c>
      <c r="I2571" t="s">
        <v>57</v>
      </c>
      <c r="J2571" t="s">
        <v>58</v>
      </c>
      <c r="K2571" t="s">
        <v>189</v>
      </c>
      <c r="L2571" t="s">
        <v>190</v>
      </c>
      <c r="O2571" t="s">
        <v>230</v>
      </c>
      <c r="P2571">
        <v>5</v>
      </c>
      <c r="Q2571">
        <v>4.7</v>
      </c>
      <c r="R2571">
        <v>5.3</v>
      </c>
      <c r="V2571">
        <v>12604929</v>
      </c>
      <c r="Y2571" t="s">
        <v>39</v>
      </c>
      <c r="Z2571" t="s">
        <v>39</v>
      </c>
      <c r="AA2571">
        <v>20110000</v>
      </c>
      <c r="AD2571" t="s">
        <v>220</v>
      </c>
    </row>
    <row r="2572" spans="1:30">
      <c r="A2572">
        <f t="shared" si="120"/>
        <v>20120000</v>
      </c>
      <c r="B2572" t="str">
        <f t="shared" si="121"/>
        <v>London92901FemaleAll ages</v>
      </c>
      <c r="C2572" t="str">
        <f t="shared" si="122"/>
        <v>LondonInequality in life expectancy at birth2012 - 14FemaleAll ages</v>
      </c>
      <c r="D2572">
        <v>92901</v>
      </c>
      <c r="E2572" t="s">
        <v>252</v>
      </c>
      <c r="F2572" t="s">
        <v>30</v>
      </c>
      <c r="G2572" t="s">
        <v>31</v>
      </c>
      <c r="H2572" t="s">
        <v>56</v>
      </c>
      <c r="I2572" t="s">
        <v>57</v>
      </c>
      <c r="J2572" t="s">
        <v>58</v>
      </c>
      <c r="K2572" t="s">
        <v>189</v>
      </c>
      <c r="L2572" t="s">
        <v>190</v>
      </c>
      <c r="O2572" t="s">
        <v>231</v>
      </c>
      <c r="P2572">
        <v>4.8</v>
      </c>
      <c r="Q2572">
        <v>4.5</v>
      </c>
      <c r="R2572">
        <v>5</v>
      </c>
      <c r="V2572">
        <v>12759536</v>
      </c>
      <c r="Y2572" t="s">
        <v>39</v>
      </c>
      <c r="Z2572" t="s">
        <v>39</v>
      </c>
      <c r="AA2572">
        <v>20120000</v>
      </c>
      <c r="AD2572" t="s">
        <v>220</v>
      </c>
    </row>
    <row r="2573" spans="1:30">
      <c r="A2573">
        <f t="shared" si="120"/>
        <v>20130000</v>
      </c>
      <c r="B2573" t="str">
        <f t="shared" si="121"/>
        <v>London92901FemaleAll ages</v>
      </c>
      <c r="C2573" t="str">
        <f t="shared" si="122"/>
        <v>LondonInequality in life expectancy at birth2013 - 15FemaleAll ages</v>
      </c>
      <c r="D2573">
        <v>92901</v>
      </c>
      <c r="E2573" t="s">
        <v>252</v>
      </c>
      <c r="F2573" t="s">
        <v>30</v>
      </c>
      <c r="G2573" t="s">
        <v>31</v>
      </c>
      <c r="H2573" t="s">
        <v>56</v>
      </c>
      <c r="I2573" t="s">
        <v>57</v>
      </c>
      <c r="J2573" t="s">
        <v>58</v>
      </c>
      <c r="K2573" t="s">
        <v>189</v>
      </c>
      <c r="L2573" t="s">
        <v>190</v>
      </c>
      <c r="O2573" t="s">
        <v>232</v>
      </c>
      <c r="P2573">
        <v>4.9000000000000004</v>
      </c>
      <c r="Q2573">
        <v>4.5999999999999996</v>
      </c>
      <c r="R2573">
        <v>5.0999999999999996</v>
      </c>
      <c r="V2573">
        <v>12918082</v>
      </c>
      <c r="Y2573" t="s">
        <v>39</v>
      </c>
      <c r="Z2573" t="s">
        <v>39</v>
      </c>
      <c r="AA2573">
        <v>20130000</v>
      </c>
      <c r="AD2573" t="s">
        <v>220</v>
      </c>
    </row>
    <row r="2574" spans="1:30">
      <c r="A2574">
        <f t="shared" si="120"/>
        <v>20140000</v>
      </c>
      <c r="B2574" t="str">
        <f t="shared" si="121"/>
        <v>London92901FemaleAll ages</v>
      </c>
      <c r="C2574" t="str">
        <f t="shared" si="122"/>
        <v>LondonInequality in life expectancy at birth2014 - 16FemaleAll ages</v>
      </c>
      <c r="D2574">
        <v>92901</v>
      </c>
      <c r="E2574" t="s">
        <v>252</v>
      </c>
      <c r="F2574" t="s">
        <v>30</v>
      </c>
      <c r="G2574" t="s">
        <v>31</v>
      </c>
      <c r="H2574" t="s">
        <v>56</v>
      </c>
      <c r="I2574" t="s">
        <v>57</v>
      </c>
      <c r="J2574" t="s">
        <v>58</v>
      </c>
      <c r="K2574" t="s">
        <v>189</v>
      </c>
      <c r="L2574" t="s">
        <v>190</v>
      </c>
      <c r="O2574" t="s">
        <v>233</v>
      </c>
      <c r="P2574">
        <v>4.8</v>
      </c>
      <c r="Q2574">
        <v>4.5</v>
      </c>
      <c r="R2574">
        <v>5.0999999999999996</v>
      </c>
      <c r="V2574">
        <v>13066834</v>
      </c>
      <c r="Y2574" t="s">
        <v>39</v>
      </c>
      <c r="Z2574" t="s">
        <v>39</v>
      </c>
      <c r="AA2574">
        <v>20140000</v>
      </c>
      <c r="AD2574" t="s">
        <v>220</v>
      </c>
    </row>
    <row r="2575" spans="1:30">
      <c r="A2575">
        <f t="shared" si="120"/>
        <v>20150000</v>
      </c>
      <c r="B2575" t="str">
        <f t="shared" si="121"/>
        <v>London92901FemaleAll ages</v>
      </c>
      <c r="C2575" t="str">
        <f t="shared" si="122"/>
        <v>LondonInequality in life expectancy at birth2015 - 17FemaleAll ages</v>
      </c>
      <c r="D2575">
        <v>92901</v>
      </c>
      <c r="E2575" t="s">
        <v>252</v>
      </c>
      <c r="F2575" t="s">
        <v>30</v>
      </c>
      <c r="G2575" t="s">
        <v>31</v>
      </c>
      <c r="H2575" t="s">
        <v>56</v>
      </c>
      <c r="I2575" t="s">
        <v>57</v>
      </c>
      <c r="J2575" t="s">
        <v>58</v>
      </c>
      <c r="K2575" t="s">
        <v>189</v>
      </c>
      <c r="L2575" t="s">
        <v>190</v>
      </c>
      <c r="O2575" t="s">
        <v>234</v>
      </c>
      <c r="P2575">
        <v>4.9000000000000004</v>
      </c>
      <c r="Q2575">
        <v>4.7</v>
      </c>
      <c r="R2575">
        <v>5.2</v>
      </c>
      <c r="V2575">
        <v>13187935</v>
      </c>
      <c r="Y2575" t="s">
        <v>39</v>
      </c>
      <c r="Z2575" t="s">
        <v>39</v>
      </c>
      <c r="AA2575">
        <v>20150000</v>
      </c>
      <c r="AD2575" t="s">
        <v>220</v>
      </c>
    </row>
    <row r="2576" spans="1:30">
      <c r="A2576">
        <f t="shared" si="120"/>
        <v>20160000</v>
      </c>
      <c r="B2576" t="str">
        <f t="shared" si="121"/>
        <v>London92901FemaleAll ages</v>
      </c>
      <c r="C2576" t="str">
        <f t="shared" si="122"/>
        <v>LondonInequality in life expectancy at birth2016 - 18FemaleAll ages</v>
      </c>
      <c r="D2576">
        <v>92901</v>
      </c>
      <c r="E2576" t="s">
        <v>252</v>
      </c>
      <c r="F2576" t="s">
        <v>30</v>
      </c>
      <c r="G2576" t="s">
        <v>31</v>
      </c>
      <c r="H2576" t="s">
        <v>56</v>
      </c>
      <c r="I2576" t="s">
        <v>57</v>
      </c>
      <c r="J2576" t="s">
        <v>58</v>
      </c>
      <c r="K2576" t="s">
        <v>189</v>
      </c>
      <c r="L2576" t="s">
        <v>190</v>
      </c>
      <c r="O2576" t="s">
        <v>235</v>
      </c>
      <c r="P2576">
        <v>5.0999999999999996</v>
      </c>
      <c r="Q2576">
        <v>4.8</v>
      </c>
      <c r="R2576">
        <v>5.3</v>
      </c>
      <c r="V2576">
        <v>13285762</v>
      </c>
      <c r="Y2576" t="s">
        <v>39</v>
      </c>
      <c r="Z2576" t="s">
        <v>39</v>
      </c>
      <c r="AA2576">
        <v>20160000</v>
      </c>
      <c r="AD2576" t="s">
        <v>220</v>
      </c>
    </row>
    <row r="2577" spans="1:30">
      <c r="A2577">
        <f t="shared" si="120"/>
        <v>20170000</v>
      </c>
      <c r="B2577" t="str">
        <f t="shared" si="121"/>
        <v>London92901FemaleAll ages</v>
      </c>
      <c r="C2577" t="str">
        <f t="shared" si="122"/>
        <v>LondonInequality in life expectancy at birth2017 - 19FemaleAll ages</v>
      </c>
      <c r="D2577">
        <v>92901</v>
      </c>
      <c r="E2577" t="s">
        <v>252</v>
      </c>
      <c r="F2577" t="s">
        <v>30</v>
      </c>
      <c r="G2577" t="s">
        <v>31</v>
      </c>
      <c r="H2577" t="s">
        <v>56</v>
      </c>
      <c r="I2577" t="s">
        <v>57</v>
      </c>
      <c r="J2577" t="s">
        <v>58</v>
      </c>
      <c r="K2577" t="s">
        <v>189</v>
      </c>
      <c r="L2577" t="s">
        <v>190</v>
      </c>
      <c r="O2577" t="s">
        <v>236</v>
      </c>
      <c r="P2577">
        <v>5.0999999999999996</v>
      </c>
      <c r="Q2577">
        <v>4.8</v>
      </c>
      <c r="R2577">
        <v>5.4</v>
      </c>
      <c r="V2577">
        <v>13371476</v>
      </c>
      <c r="Y2577" t="s">
        <v>39</v>
      </c>
      <c r="Z2577" t="s">
        <v>39</v>
      </c>
      <c r="AA2577">
        <v>20170000</v>
      </c>
      <c r="AD2577" t="s">
        <v>220</v>
      </c>
    </row>
    <row r="2578" spans="1:30">
      <c r="A2578">
        <f t="shared" si="120"/>
        <v>20180000</v>
      </c>
      <c r="B2578" t="str">
        <f t="shared" si="121"/>
        <v>London92901FemaleAll ages</v>
      </c>
      <c r="C2578" t="str">
        <f t="shared" si="122"/>
        <v>LondonInequality in life expectancy at birth2018 - 20FemaleAll ages</v>
      </c>
      <c r="D2578">
        <v>92901</v>
      </c>
      <c r="E2578" t="s">
        <v>252</v>
      </c>
      <c r="F2578" t="s">
        <v>30</v>
      </c>
      <c r="G2578" t="s">
        <v>31</v>
      </c>
      <c r="H2578" t="s">
        <v>56</v>
      </c>
      <c r="I2578" t="s">
        <v>57</v>
      </c>
      <c r="J2578" t="s">
        <v>58</v>
      </c>
      <c r="K2578" t="s">
        <v>189</v>
      </c>
      <c r="L2578" t="s">
        <v>190</v>
      </c>
      <c r="O2578" t="s">
        <v>237</v>
      </c>
      <c r="P2578">
        <v>5.4</v>
      </c>
      <c r="Q2578">
        <v>5.0999999999999996</v>
      </c>
      <c r="R2578">
        <v>5.7</v>
      </c>
      <c r="V2578">
        <v>13433433</v>
      </c>
      <c r="X2578" t="s">
        <v>136</v>
      </c>
      <c r="Y2578" t="s">
        <v>39</v>
      </c>
      <c r="Z2578" t="s">
        <v>39</v>
      </c>
      <c r="AA2578">
        <v>20180000</v>
      </c>
      <c r="AD2578" t="s">
        <v>220</v>
      </c>
    </row>
    <row r="2579" spans="1:30">
      <c r="A2579">
        <f t="shared" si="120"/>
        <v>20180000</v>
      </c>
      <c r="B2579" t="str">
        <f t="shared" si="121"/>
        <v>Kensington and Chelsea92901FemaleAll ages</v>
      </c>
      <c r="C2579" t="str">
        <f t="shared" si="122"/>
        <v>Kensington and ChelseaInequality in life expectancy at birth2018 - 20FemaleAll ages</v>
      </c>
      <c r="D2579">
        <v>92901</v>
      </c>
      <c r="E2579" t="s">
        <v>252</v>
      </c>
      <c r="F2579" t="s">
        <v>30</v>
      </c>
      <c r="G2579" t="s">
        <v>31</v>
      </c>
      <c r="H2579" t="s">
        <v>70</v>
      </c>
      <c r="I2579" t="s">
        <v>71</v>
      </c>
      <c r="J2579" t="s">
        <v>34</v>
      </c>
      <c r="K2579" t="s">
        <v>189</v>
      </c>
      <c r="L2579" t="s">
        <v>190</v>
      </c>
      <c r="O2579" t="s">
        <v>237</v>
      </c>
      <c r="P2579">
        <v>11.9</v>
      </c>
      <c r="Q2579">
        <v>8.5</v>
      </c>
      <c r="R2579">
        <v>15.2</v>
      </c>
      <c r="V2579">
        <v>234005</v>
      </c>
      <c r="X2579" t="s">
        <v>136</v>
      </c>
      <c r="Y2579" t="s">
        <v>39</v>
      </c>
      <c r="Z2579" t="s">
        <v>39</v>
      </c>
      <c r="AA2579">
        <v>20180000</v>
      </c>
      <c r="AD2579" t="s">
        <v>220</v>
      </c>
    </row>
    <row r="2580" spans="1:30">
      <c r="A2580">
        <f t="shared" si="120"/>
        <v>20180000</v>
      </c>
      <c r="B2580" t="str">
        <f t="shared" si="121"/>
        <v>Camden92901FemaleAll ages</v>
      </c>
      <c r="C2580" t="str">
        <f t="shared" si="122"/>
        <v>CamdenInequality in life expectancy at birth2018 - 20FemaleAll ages</v>
      </c>
      <c r="D2580">
        <v>92901</v>
      </c>
      <c r="E2580" t="s">
        <v>252</v>
      </c>
      <c r="F2580" t="s">
        <v>30</v>
      </c>
      <c r="G2580" t="s">
        <v>31</v>
      </c>
      <c r="H2580" t="s">
        <v>72</v>
      </c>
      <c r="I2580" t="s">
        <v>73</v>
      </c>
      <c r="J2580" t="s">
        <v>34</v>
      </c>
      <c r="K2580" t="s">
        <v>189</v>
      </c>
      <c r="L2580" t="s">
        <v>190</v>
      </c>
      <c r="O2580" t="s">
        <v>237</v>
      </c>
      <c r="P2580">
        <v>9.6</v>
      </c>
      <c r="Q2580">
        <v>7.5</v>
      </c>
      <c r="R2580">
        <v>11.7</v>
      </c>
      <c r="V2580">
        <v>400532</v>
      </c>
      <c r="X2580" t="s">
        <v>136</v>
      </c>
      <c r="Y2580" t="s">
        <v>39</v>
      </c>
      <c r="Z2580" t="s">
        <v>39</v>
      </c>
      <c r="AA2580">
        <v>20180000</v>
      </c>
      <c r="AD2580" t="s">
        <v>220</v>
      </c>
    </row>
    <row r="2581" spans="1:30">
      <c r="A2581">
        <f t="shared" si="120"/>
        <v>20180000</v>
      </c>
      <c r="B2581" t="str">
        <f t="shared" si="121"/>
        <v>Westminster92901FemaleAll ages</v>
      </c>
      <c r="C2581" t="str">
        <f t="shared" si="122"/>
        <v>WestminsterInequality in life expectancy at birth2018 - 20FemaleAll ages</v>
      </c>
      <c r="D2581">
        <v>92901</v>
      </c>
      <c r="E2581" t="s">
        <v>252</v>
      </c>
      <c r="F2581" t="s">
        <v>30</v>
      </c>
      <c r="G2581" t="s">
        <v>31</v>
      </c>
      <c r="H2581" t="s">
        <v>99</v>
      </c>
      <c r="I2581" t="s">
        <v>100</v>
      </c>
      <c r="J2581" t="s">
        <v>34</v>
      </c>
      <c r="K2581" t="s">
        <v>189</v>
      </c>
      <c r="L2581" t="s">
        <v>190</v>
      </c>
      <c r="O2581" t="s">
        <v>237</v>
      </c>
      <c r="P2581">
        <v>7.8</v>
      </c>
      <c r="Q2581">
        <v>5.9</v>
      </c>
      <c r="R2581">
        <v>9.6999999999999993</v>
      </c>
      <c r="V2581">
        <v>374815</v>
      </c>
      <c r="X2581" t="s">
        <v>136</v>
      </c>
      <c r="Y2581" t="s">
        <v>39</v>
      </c>
      <c r="Z2581" t="s">
        <v>39</v>
      </c>
      <c r="AA2581">
        <v>20180000</v>
      </c>
      <c r="AD2581" t="s">
        <v>220</v>
      </c>
    </row>
    <row r="2582" spans="1:30">
      <c r="A2582">
        <f t="shared" si="120"/>
        <v>20180000</v>
      </c>
      <c r="B2582" t="str">
        <f t="shared" si="121"/>
        <v>Enfield92901FemaleAll ages</v>
      </c>
      <c r="C2582" t="str">
        <f t="shared" si="122"/>
        <v>EnfieldInequality in life expectancy at birth2018 - 20FemaleAll ages</v>
      </c>
      <c r="D2582">
        <v>92901</v>
      </c>
      <c r="E2582" t="s">
        <v>252</v>
      </c>
      <c r="F2582" t="s">
        <v>30</v>
      </c>
      <c r="G2582" t="s">
        <v>31</v>
      </c>
      <c r="H2582" t="s">
        <v>120</v>
      </c>
      <c r="I2582" t="s">
        <v>121</v>
      </c>
      <c r="J2582" t="s">
        <v>34</v>
      </c>
      <c r="K2582" t="s">
        <v>189</v>
      </c>
      <c r="L2582" t="s">
        <v>190</v>
      </c>
      <c r="O2582" t="s">
        <v>237</v>
      </c>
      <c r="P2582">
        <v>7.2</v>
      </c>
      <c r="Q2582">
        <v>5.9</v>
      </c>
      <c r="R2582">
        <v>8.6</v>
      </c>
      <c r="V2582">
        <v>510169</v>
      </c>
      <c r="X2582" t="s">
        <v>136</v>
      </c>
      <c r="Y2582" t="s">
        <v>39</v>
      </c>
      <c r="Z2582" t="s">
        <v>39</v>
      </c>
      <c r="AA2582">
        <v>20180000</v>
      </c>
      <c r="AD2582" t="s">
        <v>220</v>
      </c>
    </row>
    <row r="2583" spans="1:30">
      <c r="A2583">
        <f t="shared" si="120"/>
        <v>20180000</v>
      </c>
      <c r="B2583" t="str">
        <f t="shared" si="121"/>
        <v>Newham92901FemaleAll ages</v>
      </c>
      <c r="C2583" t="str">
        <f t="shared" si="122"/>
        <v>NewhamInequality in life expectancy at birth2018 - 20FemaleAll ages</v>
      </c>
      <c r="D2583">
        <v>92901</v>
      </c>
      <c r="E2583" t="s">
        <v>252</v>
      </c>
      <c r="F2583" t="s">
        <v>30</v>
      </c>
      <c r="G2583" t="s">
        <v>31</v>
      </c>
      <c r="H2583" t="s">
        <v>122</v>
      </c>
      <c r="I2583" t="s">
        <v>123</v>
      </c>
      <c r="J2583" t="s">
        <v>34</v>
      </c>
      <c r="K2583" t="s">
        <v>189</v>
      </c>
      <c r="L2583" t="s">
        <v>190</v>
      </c>
      <c r="O2583" t="s">
        <v>237</v>
      </c>
      <c r="P2583">
        <v>6.6</v>
      </c>
      <c r="Q2583">
        <v>4.5999999999999996</v>
      </c>
      <c r="R2583">
        <v>8.6</v>
      </c>
      <c r="V2583">
        <v>497665</v>
      </c>
      <c r="X2583" t="s">
        <v>136</v>
      </c>
      <c r="Y2583" t="s">
        <v>39</v>
      </c>
      <c r="Z2583" t="s">
        <v>39</v>
      </c>
      <c r="AA2583">
        <v>20180000</v>
      </c>
      <c r="AD2583" t="s">
        <v>220</v>
      </c>
    </row>
    <row r="2584" spans="1:30">
      <c r="A2584">
        <f t="shared" si="120"/>
        <v>20180000</v>
      </c>
      <c r="B2584" t="str">
        <f t="shared" si="121"/>
        <v>Hammersmith and Fulham92901FemaleAll ages</v>
      </c>
      <c r="C2584" t="str">
        <f t="shared" si="122"/>
        <v>Hammersmith and FulhamInequality in life expectancy at birth2018 - 20FemaleAll ages</v>
      </c>
      <c r="D2584">
        <v>92901</v>
      </c>
      <c r="E2584" t="s">
        <v>252</v>
      </c>
      <c r="F2584" t="s">
        <v>30</v>
      </c>
      <c r="G2584" t="s">
        <v>31</v>
      </c>
      <c r="H2584" t="s">
        <v>66</v>
      </c>
      <c r="I2584" t="s">
        <v>67</v>
      </c>
      <c r="J2584" t="s">
        <v>34</v>
      </c>
      <c r="K2584" t="s">
        <v>189</v>
      </c>
      <c r="L2584" t="s">
        <v>190</v>
      </c>
      <c r="O2584" t="s">
        <v>237</v>
      </c>
      <c r="P2584">
        <v>6.5</v>
      </c>
      <c r="Q2584">
        <v>4.5</v>
      </c>
      <c r="R2584">
        <v>8.6</v>
      </c>
      <c r="V2584">
        <v>280809</v>
      </c>
      <c r="X2584" t="s">
        <v>136</v>
      </c>
      <c r="Y2584" t="s">
        <v>39</v>
      </c>
      <c r="Z2584" t="s">
        <v>39</v>
      </c>
      <c r="AA2584">
        <v>20180000</v>
      </c>
      <c r="AD2584" t="s">
        <v>220</v>
      </c>
    </row>
    <row r="2585" spans="1:30">
      <c r="A2585">
        <f t="shared" si="120"/>
        <v>20180000</v>
      </c>
      <c r="B2585" t="str">
        <f t="shared" si="121"/>
        <v>Croydon92901FemaleAll ages</v>
      </c>
      <c r="C2585" t="str">
        <f t="shared" si="122"/>
        <v>CroydonInequality in life expectancy at birth2018 - 20FemaleAll ages</v>
      </c>
      <c r="D2585">
        <v>92901</v>
      </c>
      <c r="E2585" t="s">
        <v>252</v>
      </c>
      <c r="F2585" t="s">
        <v>30</v>
      </c>
      <c r="G2585" t="s">
        <v>31</v>
      </c>
      <c r="H2585" t="s">
        <v>110</v>
      </c>
      <c r="I2585" t="s">
        <v>111</v>
      </c>
      <c r="J2585" t="s">
        <v>34</v>
      </c>
      <c r="K2585" t="s">
        <v>189</v>
      </c>
      <c r="L2585" t="s">
        <v>190</v>
      </c>
      <c r="O2585" t="s">
        <v>237</v>
      </c>
      <c r="P2585">
        <v>6.5</v>
      </c>
      <c r="Q2585">
        <v>5.3</v>
      </c>
      <c r="R2585">
        <v>7.7</v>
      </c>
      <c r="V2585">
        <v>596948</v>
      </c>
      <c r="X2585" t="s">
        <v>136</v>
      </c>
      <c r="Y2585" t="s">
        <v>39</v>
      </c>
      <c r="Z2585" t="s">
        <v>39</v>
      </c>
      <c r="AA2585">
        <v>20180000</v>
      </c>
      <c r="AD2585" t="s">
        <v>220</v>
      </c>
    </row>
    <row r="2586" spans="1:30">
      <c r="A2586">
        <f t="shared" si="120"/>
        <v>20180000</v>
      </c>
      <c r="B2586" t="str">
        <f t="shared" si="121"/>
        <v>Bromley92901FemaleAll ages</v>
      </c>
      <c r="C2586" t="str">
        <f t="shared" si="122"/>
        <v>BromleyInequality in life expectancy at birth2018 - 20FemaleAll ages</v>
      </c>
      <c r="D2586">
        <v>92901</v>
      </c>
      <c r="E2586" t="s">
        <v>252</v>
      </c>
      <c r="F2586" t="s">
        <v>30</v>
      </c>
      <c r="G2586" t="s">
        <v>31</v>
      </c>
      <c r="H2586" t="s">
        <v>78</v>
      </c>
      <c r="I2586" t="s">
        <v>79</v>
      </c>
      <c r="J2586" t="s">
        <v>34</v>
      </c>
      <c r="K2586" t="s">
        <v>189</v>
      </c>
      <c r="L2586" t="s">
        <v>190</v>
      </c>
      <c r="O2586" t="s">
        <v>237</v>
      </c>
      <c r="P2586">
        <v>6.5</v>
      </c>
      <c r="Q2586">
        <v>5.2</v>
      </c>
      <c r="R2586">
        <v>7.7</v>
      </c>
      <c r="V2586">
        <v>516569</v>
      </c>
      <c r="X2586" t="s">
        <v>136</v>
      </c>
      <c r="Y2586" t="s">
        <v>39</v>
      </c>
      <c r="Z2586" t="s">
        <v>39</v>
      </c>
      <c r="AA2586">
        <v>20180000</v>
      </c>
      <c r="AD2586" t="s">
        <v>220</v>
      </c>
    </row>
    <row r="2587" spans="1:30">
      <c r="A2587">
        <f t="shared" si="120"/>
        <v>20180000</v>
      </c>
      <c r="B2587" t="str">
        <f t="shared" si="121"/>
        <v>Brent92901FemaleAll ages</v>
      </c>
      <c r="C2587" t="str">
        <f t="shared" si="122"/>
        <v>BrentInequality in life expectancy at birth2018 - 20FemaleAll ages</v>
      </c>
      <c r="D2587">
        <v>92901</v>
      </c>
      <c r="E2587" t="s">
        <v>252</v>
      </c>
      <c r="F2587" t="s">
        <v>30</v>
      </c>
      <c r="G2587" t="s">
        <v>31</v>
      </c>
      <c r="H2587" t="s">
        <v>68</v>
      </c>
      <c r="I2587" t="s">
        <v>69</v>
      </c>
      <c r="J2587" t="s">
        <v>34</v>
      </c>
      <c r="K2587" t="s">
        <v>189</v>
      </c>
      <c r="L2587" t="s">
        <v>190</v>
      </c>
      <c r="O2587" t="s">
        <v>237</v>
      </c>
      <c r="P2587">
        <v>6.4</v>
      </c>
      <c r="Q2587">
        <v>4.7</v>
      </c>
      <c r="R2587">
        <v>8.1</v>
      </c>
      <c r="V2587">
        <v>483378</v>
      </c>
      <c r="X2587" t="s">
        <v>136</v>
      </c>
      <c r="Y2587" t="s">
        <v>39</v>
      </c>
      <c r="Z2587" t="s">
        <v>39</v>
      </c>
      <c r="AA2587">
        <v>20180000</v>
      </c>
      <c r="AD2587" t="s">
        <v>220</v>
      </c>
    </row>
    <row r="2588" spans="1:30">
      <c r="A2588">
        <f t="shared" si="120"/>
        <v>20180000</v>
      </c>
      <c r="B2588" t="str">
        <f t="shared" si="121"/>
        <v>Havering92901FemaleAll ages</v>
      </c>
      <c r="C2588" t="str">
        <f t="shared" si="122"/>
        <v>HaveringInequality in life expectancy at birth2018 - 20FemaleAll ages</v>
      </c>
      <c r="D2588">
        <v>92901</v>
      </c>
      <c r="E2588" t="s">
        <v>252</v>
      </c>
      <c r="F2588" t="s">
        <v>30</v>
      </c>
      <c r="G2588" t="s">
        <v>31</v>
      </c>
      <c r="H2588" t="s">
        <v>118</v>
      </c>
      <c r="I2588" t="s">
        <v>119</v>
      </c>
      <c r="J2588" t="s">
        <v>34</v>
      </c>
      <c r="K2588" t="s">
        <v>189</v>
      </c>
      <c r="L2588" t="s">
        <v>190</v>
      </c>
      <c r="O2588" t="s">
        <v>237</v>
      </c>
      <c r="P2588">
        <v>6.4</v>
      </c>
      <c r="Q2588">
        <v>5</v>
      </c>
      <c r="R2588">
        <v>7.9</v>
      </c>
      <c r="V2588">
        <v>403562</v>
      </c>
      <c r="X2588" t="s">
        <v>136</v>
      </c>
      <c r="Y2588" t="s">
        <v>39</v>
      </c>
      <c r="Z2588" t="s">
        <v>39</v>
      </c>
      <c r="AA2588">
        <v>20180000</v>
      </c>
      <c r="AD2588" t="s">
        <v>220</v>
      </c>
    </row>
    <row r="2589" spans="1:30">
      <c r="A2589">
        <f t="shared" si="120"/>
        <v>20180000</v>
      </c>
      <c r="B2589" t="str">
        <f t="shared" si="121"/>
        <v>Harrow92901FemaleAll ages</v>
      </c>
      <c r="C2589" t="str">
        <f t="shared" si="122"/>
        <v>HarrowInequality in life expectancy at birth2018 - 20FemaleAll ages</v>
      </c>
      <c r="D2589">
        <v>92901</v>
      </c>
      <c r="E2589" t="s">
        <v>252</v>
      </c>
      <c r="F2589" t="s">
        <v>30</v>
      </c>
      <c r="G2589" t="s">
        <v>31</v>
      </c>
      <c r="H2589" t="s">
        <v>64</v>
      </c>
      <c r="I2589" t="s">
        <v>65</v>
      </c>
      <c r="J2589" t="s">
        <v>34</v>
      </c>
      <c r="K2589" t="s">
        <v>189</v>
      </c>
      <c r="L2589" t="s">
        <v>190</v>
      </c>
      <c r="O2589" t="s">
        <v>237</v>
      </c>
      <c r="P2589">
        <v>6.3</v>
      </c>
      <c r="Q2589">
        <v>4.7</v>
      </c>
      <c r="R2589">
        <v>7.8</v>
      </c>
      <c r="V2589">
        <v>375934</v>
      </c>
      <c r="X2589" t="s">
        <v>136</v>
      </c>
      <c r="Y2589" t="s">
        <v>39</v>
      </c>
      <c r="Z2589" t="s">
        <v>39</v>
      </c>
      <c r="AA2589">
        <v>20180000</v>
      </c>
      <c r="AD2589" t="s">
        <v>220</v>
      </c>
    </row>
    <row r="2590" spans="1:30">
      <c r="A2590">
        <f t="shared" si="120"/>
        <v>20180000</v>
      </c>
      <c r="B2590" t="str">
        <f t="shared" si="121"/>
        <v>Greenwich92901FemaleAll ages</v>
      </c>
      <c r="C2590" t="str">
        <f t="shared" si="122"/>
        <v>GreenwichInequality in life expectancy at birth2018 - 20FemaleAll ages</v>
      </c>
      <c r="D2590">
        <v>92901</v>
      </c>
      <c r="E2590" t="s">
        <v>252</v>
      </c>
      <c r="F2590" t="s">
        <v>30</v>
      </c>
      <c r="G2590" t="s">
        <v>31</v>
      </c>
      <c r="H2590" t="s">
        <v>80</v>
      </c>
      <c r="I2590" t="s">
        <v>81</v>
      </c>
      <c r="J2590" t="s">
        <v>34</v>
      </c>
      <c r="K2590" t="s">
        <v>189</v>
      </c>
      <c r="L2590" t="s">
        <v>190</v>
      </c>
      <c r="O2590" t="s">
        <v>237</v>
      </c>
      <c r="P2590">
        <v>6.1</v>
      </c>
      <c r="Q2590">
        <v>4.5999999999999996</v>
      </c>
      <c r="R2590">
        <v>7.7</v>
      </c>
      <c r="V2590">
        <v>427437</v>
      </c>
      <c r="X2590" t="s">
        <v>136</v>
      </c>
      <c r="Y2590" t="s">
        <v>39</v>
      </c>
      <c r="Z2590" t="s">
        <v>39</v>
      </c>
      <c r="AA2590">
        <v>20180000</v>
      </c>
      <c r="AD2590" t="s">
        <v>220</v>
      </c>
    </row>
    <row r="2591" spans="1:30">
      <c r="A2591">
        <f t="shared" si="120"/>
        <v>20180000</v>
      </c>
      <c r="B2591" t="str">
        <f t="shared" si="121"/>
        <v>Lewisham92901FemaleAll ages</v>
      </c>
      <c r="C2591" t="str">
        <f t="shared" si="122"/>
        <v>LewishamInequality in life expectancy at birth2018 - 20FemaleAll ages</v>
      </c>
      <c r="D2591">
        <v>92901</v>
      </c>
      <c r="E2591" t="s">
        <v>252</v>
      </c>
      <c r="F2591" t="s">
        <v>30</v>
      </c>
      <c r="G2591" t="s">
        <v>31</v>
      </c>
      <c r="H2591" t="s">
        <v>84</v>
      </c>
      <c r="I2591" t="s">
        <v>85</v>
      </c>
      <c r="J2591" t="s">
        <v>34</v>
      </c>
      <c r="K2591" t="s">
        <v>189</v>
      </c>
      <c r="L2591" t="s">
        <v>190</v>
      </c>
      <c r="O2591" t="s">
        <v>237</v>
      </c>
      <c r="P2591">
        <v>6</v>
      </c>
      <c r="Q2591">
        <v>4.3</v>
      </c>
      <c r="R2591">
        <v>7.7</v>
      </c>
      <c r="V2591">
        <v>462244</v>
      </c>
      <c r="X2591" t="s">
        <v>136</v>
      </c>
      <c r="Y2591" t="s">
        <v>39</v>
      </c>
      <c r="Z2591" t="s">
        <v>39</v>
      </c>
      <c r="AA2591">
        <v>20180000</v>
      </c>
      <c r="AD2591" t="s">
        <v>220</v>
      </c>
    </row>
    <row r="2592" spans="1:30">
      <c r="A2592">
        <f t="shared" si="120"/>
        <v>20180000</v>
      </c>
      <c r="B2592" t="str">
        <f t="shared" si="121"/>
        <v>Wandsworth92901FemaleAll ages</v>
      </c>
      <c r="C2592" t="str">
        <f t="shared" si="122"/>
        <v>WandsworthInequality in life expectancy at birth2018 - 20FemaleAll ages</v>
      </c>
      <c r="D2592">
        <v>92901</v>
      </c>
      <c r="E2592" t="s">
        <v>252</v>
      </c>
      <c r="F2592" t="s">
        <v>30</v>
      </c>
      <c r="G2592" t="s">
        <v>31</v>
      </c>
      <c r="H2592" t="s">
        <v>76</v>
      </c>
      <c r="I2592" t="s">
        <v>77</v>
      </c>
      <c r="J2592" t="s">
        <v>34</v>
      </c>
      <c r="K2592" t="s">
        <v>189</v>
      </c>
      <c r="L2592" t="s">
        <v>190</v>
      </c>
      <c r="O2592" t="s">
        <v>237</v>
      </c>
      <c r="P2592">
        <v>5.8</v>
      </c>
      <c r="Q2592">
        <v>4.2</v>
      </c>
      <c r="R2592">
        <v>7.4</v>
      </c>
      <c r="V2592">
        <v>513389</v>
      </c>
      <c r="X2592" t="s">
        <v>136</v>
      </c>
      <c r="Y2592" t="s">
        <v>39</v>
      </c>
      <c r="Z2592" t="s">
        <v>39</v>
      </c>
      <c r="AA2592">
        <v>20180000</v>
      </c>
      <c r="AD2592" t="s">
        <v>220</v>
      </c>
    </row>
    <row r="2593" spans="1:30">
      <c r="A2593">
        <f t="shared" si="120"/>
        <v>20180000</v>
      </c>
      <c r="B2593" t="str">
        <f t="shared" si="121"/>
        <v>Barnet92901FemaleAll ages</v>
      </c>
      <c r="C2593" t="str">
        <f t="shared" si="122"/>
        <v>BarnetInequality in life expectancy at birth2018 - 20FemaleAll ages</v>
      </c>
      <c r="D2593">
        <v>92901</v>
      </c>
      <c r="E2593" t="s">
        <v>252</v>
      </c>
      <c r="F2593" t="s">
        <v>30</v>
      </c>
      <c r="G2593" t="s">
        <v>31</v>
      </c>
      <c r="H2593" t="s">
        <v>93</v>
      </c>
      <c r="I2593" t="s">
        <v>94</v>
      </c>
      <c r="J2593" t="s">
        <v>34</v>
      </c>
      <c r="K2593" t="s">
        <v>189</v>
      </c>
      <c r="L2593" t="s">
        <v>190</v>
      </c>
      <c r="O2593" t="s">
        <v>237</v>
      </c>
      <c r="P2593">
        <v>5.7</v>
      </c>
      <c r="Q2593">
        <v>4.5</v>
      </c>
      <c r="R2593">
        <v>7</v>
      </c>
      <c r="V2593">
        <v>597195</v>
      </c>
      <c r="X2593" t="s">
        <v>136</v>
      </c>
      <c r="Y2593" t="s">
        <v>39</v>
      </c>
      <c r="Z2593" t="s">
        <v>39</v>
      </c>
      <c r="AA2593">
        <v>20180000</v>
      </c>
      <c r="AD2593" t="s">
        <v>220</v>
      </c>
    </row>
    <row r="2594" spans="1:30">
      <c r="A2594">
        <f t="shared" si="120"/>
        <v>20180000</v>
      </c>
      <c r="B2594" t="str">
        <f t="shared" si="121"/>
        <v>Kingston92901FemaleAll ages</v>
      </c>
      <c r="C2594" t="str">
        <f t="shared" si="122"/>
        <v>KingstonInequality in life expectancy at birth2018 - 20FemaleAll ages</v>
      </c>
      <c r="D2594">
        <v>92901</v>
      </c>
      <c r="E2594" t="s">
        <v>252</v>
      </c>
      <c r="F2594" t="s">
        <v>30</v>
      </c>
      <c r="G2594" t="s">
        <v>31</v>
      </c>
      <c r="H2594" t="s">
        <v>82</v>
      </c>
      <c r="I2594" t="s">
        <v>83</v>
      </c>
      <c r="J2594" t="s">
        <v>34</v>
      </c>
      <c r="K2594" t="s">
        <v>189</v>
      </c>
      <c r="L2594" t="s">
        <v>190</v>
      </c>
      <c r="O2594" t="s">
        <v>237</v>
      </c>
      <c r="P2594">
        <v>5.7</v>
      </c>
      <c r="Q2594">
        <v>3.6</v>
      </c>
      <c r="R2594">
        <v>7.7</v>
      </c>
      <c r="V2594">
        <v>268496</v>
      </c>
      <c r="X2594" t="s">
        <v>136</v>
      </c>
      <c r="Y2594" t="s">
        <v>39</v>
      </c>
      <c r="Z2594" t="s">
        <v>39</v>
      </c>
      <c r="AA2594">
        <v>20180000</v>
      </c>
      <c r="AD2594" t="s">
        <v>220</v>
      </c>
    </row>
    <row r="2595" spans="1:30">
      <c r="A2595">
        <f t="shared" si="120"/>
        <v>20180000</v>
      </c>
      <c r="B2595" t="str">
        <f t="shared" si="121"/>
        <v>Bexley92901FemaleAll ages</v>
      </c>
      <c r="C2595" t="str">
        <f t="shared" si="122"/>
        <v>BexleyInequality in life expectancy at birth2018 - 20FemaleAll ages</v>
      </c>
      <c r="D2595">
        <v>92901</v>
      </c>
      <c r="E2595" t="s">
        <v>252</v>
      </c>
      <c r="F2595" t="s">
        <v>30</v>
      </c>
      <c r="G2595" t="s">
        <v>31</v>
      </c>
      <c r="H2595" t="s">
        <v>97</v>
      </c>
      <c r="I2595" t="s">
        <v>98</v>
      </c>
      <c r="J2595" t="s">
        <v>34</v>
      </c>
      <c r="K2595" t="s">
        <v>189</v>
      </c>
      <c r="L2595" t="s">
        <v>190</v>
      </c>
      <c r="O2595" t="s">
        <v>237</v>
      </c>
      <c r="P2595">
        <v>5.4</v>
      </c>
      <c r="Q2595">
        <v>3.9</v>
      </c>
      <c r="R2595">
        <v>7</v>
      </c>
      <c r="V2595">
        <v>384723</v>
      </c>
      <c r="X2595" t="s">
        <v>136</v>
      </c>
      <c r="Y2595" t="s">
        <v>39</v>
      </c>
      <c r="Z2595" t="s">
        <v>39</v>
      </c>
      <c r="AA2595">
        <v>20180000</v>
      </c>
      <c r="AD2595" t="s">
        <v>220</v>
      </c>
    </row>
    <row r="2596" spans="1:30">
      <c r="A2596">
        <f t="shared" si="120"/>
        <v>20180000</v>
      </c>
      <c r="B2596" t="str">
        <f t="shared" si="121"/>
        <v>Merton92901FemaleAll ages</v>
      </c>
      <c r="C2596" t="str">
        <f t="shared" si="122"/>
        <v>MertonInequality in life expectancy at birth2018 - 20FemaleAll ages</v>
      </c>
      <c r="D2596">
        <v>92901</v>
      </c>
      <c r="E2596" t="s">
        <v>252</v>
      </c>
      <c r="F2596" t="s">
        <v>30</v>
      </c>
      <c r="G2596" t="s">
        <v>31</v>
      </c>
      <c r="H2596" t="s">
        <v>108</v>
      </c>
      <c r="I2596" t="s">
        <v>109</v>
      </c>
      <c r="J2596" t="s">
        <v>34</v>
      </c>
      <c r="K2596" t="s">
        <v>189</v>
      </c>
      <c r="L2596" t="s">
        <v>190</v>
      </c>
      <c r="O2596" t="s">
        <v>237</v>
      </c>
      <c r="P2596">
        <v>5</v>
      </c>
      <c r="Q2596">
        <v>3.3</v>
      </c>
      <c r="R2596">
        <v>6.6</v>
      </c>
      <c r="V2596">
        <v>313883</v>
      </c>
      <c r="X2596" t="s">
        <v>136</v>
      </c>
      <c r="Y2596" t="s">
        <v>39</v>
      </c>
      <c r="Z2596" t="s">
        <v>39</v>
      </c>
      <c r="AA2596">
        <v>20180000</v>
      </c>
      <c r="AD2596" t="s">
        <v>220</v>
      </c>
    </row>
    <row r="2597" spans="1:30">
      <c r="A2597">
        <f t="shared" si="120"/>
        <v>20180000</v>
      </c>
      <c r="B2597" t="str">
        <f t="shared" si="121"/>
        <v>Southwark92901FemaleAll ages</v>
      </c>
      <c r="C2597" t="str">
        <f t="shared" si="122"/>
        <v>SouthwarkInequality in life expectancy at birth2018 - 20FemaleAll ages</v>
      </c>
      <c r="D2597">
        <v>92901</v>
      </c>
      <c r="E2597" t="s">
        <v>252</v>
      </c>
      <c r="F2597" t="s">
        <v>30</v>
      </c>
      <c r="G2597" t="s">
        <v>31</v>
      </c>
      <c r="H2597" t="s">
        <v>95</v>
      </c>
      <c r="I2597" t="s">
        <v>96</v>
      </c>
      <c r="J2597" t="s">
        <v>34</v>
      </c>
      <c r="K2597" t="s">
        <v>189</v>
      </c>
      <c r="L2597" t="s">
        <v>190</v>
      </c>
      <c r="O2597" t="s">
        <v>237</v>
      </c>
      <c r="P2597">
        <v>5</v>
      </c>
      <c r="Q2597">
        <v>3.3</v>
      </c>
      <c r="R2597">
        <v>6.7</v>
      </c>
      <c r="V2597">
        <v>477624</v>
      </c>
      <c r="X2597" t="s">
        <v>136</v>
      </c>
      <c r="Y2597" t="s">
        <v>39</v>
      </c>
      <c r="Z2597" t="s">
        <v>39</v>
      </c>
      <c r="AA2597">
        <v>20180000</v>
      </c>
      <c r="AD2597" t="s">
        <v>220</v>
      </c>
    </row>
    <row r="2598" spans="1:30">
      <c r="A2598">
        <f t="shared" si="120"/>
        <v>20180000</v>
      </c>
      <c r="B2598" t="str">
        <f t="shared" si="121"/>
        <v>Islington92901FemaleAll ages</v>
      </c>
      <c r="C2598" t="str">
        <f t="shared" si="122"/>
        <v>IslingtonInequality in life expectancy at birth2018 - 20FemaleAll ages</v>
      </c>
      <c r="D2598">
        <v>92901</v>
      </c>
      <c r="E2598" t="s">
        <v>252</v>
      </c>
      <c r="F2598" t="s">
        <v>30</v>
      </c>
      <c r="G2598" t="s">
        <v>31</v>
      </c>
      <c r="H2598" t="s">
        <v>74</v>
      </c>
      <c r="I2598" t="s">
        <v>75</v>
      </c>
      <c r="J2598" t="s">
        <v>34</v>
      </c>
      <c r="K2598" t="s">
        <v>189</v>
      </c>
      <c r="L2598" t="s">
        <v>190</v>
      </c>
      <c r="O2598" t="s">
        <v>237</v>
      </c>
      <c r="P2598">
        <v>5</v>
      </c>
      <c r="Q2598">
        <v>2.6</v>
      </c>
      <c r="R2598">
        <v>7.4</v>
      </c>
      <c r="V2598">
        <v>362749</v>
      </c>
      <c r="X2598" t="s">
        <v>136</v>
      </c>
      <c r="Y2598" t="s">
        <v>39</v>
      </c>
      <c r="Z2598" t="s">
        <v>39</v>
      </c>
      <c r="AA2598">
        <v>20180000</v>
      </c>
      <c r="AD2598" t="s">
        <v>220</v>
      </c>
    </row>
    <row r="2599" spans="1:30">
      <c r="A2599">
        <f t="shared" si="120"/>
        <v>20180000</v>
      </c>
      <c r="B2599" t="str">
        <f t="shared" si="121"/>
        <v>Ealing92901FemaleAll ages</v>
      </c>
      <c r="C2599" t="str">
        <f t="shared" si="122"/>
        <v>EalingInequality in life expectancy at birth2018 - 20FemaleAll ages</v>
      </c>
      <c r="D2599">
        <v>92901</v>
      </c>
      <c r="E2599" t="s">
        <v>252</v>
      </c>
      <c r="F2599" t="s">
        <v>30</v>
      </c>
      <c r="G2599" t="s">
        <v>31</v>
      </c>
      <c r="H2599" t="s">
        <v>62</v>
      </c>
      <c r="I2599" t="s">
        <v>63</v>
      </c>
      <c r="J2599" t="s">
        <v>34</v>
      </c>
      <c r="K2599" t="s">
        <v>189</v>
      </c>
      <c r="L2599" t="s">
        <v>190</v>
      </c>
      <c r="O2599" t="s">
        <v>237</v>
      </c>
      <c r="P2599">
        <v>4.9000000000000004</v>
      </c>
      <c r="Q2599">
        <v>3.5</v>
      </c>
      <c r="R2599">
        <v>6.3</v>
      </c>
      <c r="V2599">
        <v>508150</v>
      </c>
      <c r="X2599" t="s">
        <v>136</v>
      </c>
      <c r="Y2599" t="s">
        <v>39</v>
      </c>
      <c r="Z2599" t="s">
        <v>39</v>
      </c>
      <c r="AA2599">
        <v>20180000</v>
      </c>
      <c r="AD2599" t="s">
        <v>220</v>
      </c>
    </row>
    <row r="2600" spans="1:30">
      <c r="A2600">
        <f t="shared" si="120"/>
        <v>20180000</v>
      </c>
      <c r="B2600" t="str">
        <f t="shared" si="121"/>
        <v>Waltham Forest92901FemaleAll ages</v>
      </c>
      <c r="C2600" t="str">
        <f t="shared" si="122"/>
        <v>Waltham ForestInequality in life expectancy at birth2018 - 20FemaleAll ages</v>
      </c>
      <c r="D2600">
        <v>92901</v>
      </c>
      <c r="E2600" t="s">
        <v>252</v>
      </c>
      <c r="F2600" t="s">
        <v>30</v>
      </c>
      <c r="G2600" t="s">
        <v>31</v>
      </c>
      <c r="H2600" t="s">
        <v>114</v>
      </c>
      <c r="I2600" t="s">
        <v>115</v>
      </c>
      <c r="J2600" t="s">
        <v>34</v>
      </c>
      <c r="K2600" t="s">
        <v>189</v>
      </c>
      <c r="L2600" t="s">
        <v>190</v>
      </c>
      <c r="O2600" t="s">
        <v>237</v>
      </c>
      <c r="P2600">
        <v>4.7</v>
      </c>
      <c r="Q2600">
        <v>2.9</v>
      </c>
      <c r="R2600">
        <v>6.4</v>
      </c>
      <c r="V2600">
        <v>412001</v>
      </c>
      <c r="X2600" t="s">
        <v>136</v>
      </c>
      <c r="Y2600" t="s">
        <v>39</v>
      </c>
      <c r="Z2600" t="s">
        <v>39</v>
      </c>
      <c r="AA2600">
        <v>20180000</v>
      </c>
      <c r="AD2600" t="s">
        <v>220</v>
      </c>
    </row>
    <row r="2601" spans="1:30">
      <c r="A2601">
        <f t="shared" si="120"/>
        <v>20180000</v>
      </c>
      <c r="B2601" t="str">
        <f t="shared" si="121"/>
        <v>Hillingdon92901FemaleAll ages</v>
      </c>
      <c r="C2601" t="str">
        <f t="shared" si="122"/>
        <v>HillingdonInequality in life expectancy at birth2018 - 20FemaleAll ages</v>
      </c>
      <c r="D2601">
        <v>92901</v>
      </c>
      <c r="E2601" t="s">
        <v>252</v>
      </c>
      <c r="F2601" t="s">
        <v>30</v>
      </c>
      <c r="G2601" t="s">
        <v>31</v>
      </c>
      <c r="H2601" t="s">
        <v>86</v>
      </c>
      <c r="I2601" t="s">
        <v>87</v>
      </c>
      <c r="J2601" t="s">
        <v>34</v>
      </c>
      <c r="K2601" t="s">
        <v>189</v>
      </c>
      <c r="L2601" t="s">
        <v>190</v>
      </c>
      <c r="O2601" t="s">
        <v>237</v>
      </c>
      <c r="P2601">
        <v>4.5</v>
      </c>
      <c r="Q2601">
        <v>3.2</v>
      </c>
      <c r="R2601">
        <v>5.9</v>
      </c>
      <c r="V2601">
        <v>457089</v>
      </c>
      <c r="X2601" t="s">
        <v>136</v>
      </c>
      <c r="Y2601" t="s">
        <v>39</v>
      </c>
      <c r="Z2601" t="s">
        <v>39</v>
      </c>
      <c r="AA2601">
        <v>20180000</v>
      </c>
      <c r="AD2601" t="s">
        <v>220</v>
      </c>
    </row>
    <row r="2602" spans="1:30">
      <c r="A2602">
        <f t="shared" si="120"/>
        <v>20180000</v>
      </c>
      <c r="B2602" t="str">
        <f t="shared" si="121"/>
        <v>Hounslow92901FemaleAll ages</v>
      </c>
      <c r="C2602" t="str">
        <f t="shared" si="122"/>
        <v>HounslowInequality in life expectancy at birth2018 - 20FemaleAll ages</v>
      </c>
      <c r="D2602">
        <v>92901</v>
      </c>
      <c r="E2602" t="s">
        <v>252</v>
      </c>
      <c r="F2602" t="s">
        <v>30</v>
      </c>
      <c r="G2602" t="s">
        <v>31</v>
      </c>
      <c r="H2602" t="s">
        <v>59</v>
      </c>
      <c r="I2602" t="s">
        <v>60</v>
      </c>
      <c r="J2602" t="s">
        <v>34</v>
      </c>
      <c r="K2602" t="s">
        <v>189</v>
      </c>
      <c r="L2602" t="s">
        <v>190</v>
      </c>
      <c r="O2602" t="s">
        <v>237</v>
      </c>
      <c r="P2602">
        <v>4.5</v>
      </c>
      <c r="Q2602">
        <v>2.9</v>
      </c>
      <c r="R2602">
        <v>6.1</v>
      </c>
      <c r="V2602">
        <v>399304</v>
      </c>
      <c r="X2602" t="s">
        <v>136</v>
      </c>
      <c r="Y2602" t="s">
        <v>39</v>
      </c>
      <c r="Z2602" t="s">
        <v>39</v>
      </c>
      <c r="AA2602">
        <v>20180000</v>
      </c>
      <c r="AD2602" t="s">
        <v>220</v>
      </c>
    </row>
    <row r="2603" spans="1:30">
      <c r="A2603">
        <f t="shared" si="120"/>
        <v>20180000</v>
      </c>
      <c r="B2603" t="str">
        <f t="shared" si="121"/>
        <v>Sutton92901FemaleAll ages</v>
      </c>
      <c r="C2603" t="str">
        <f t="shared" si="122"/>
        <v>SuttonInequality in life expectancy at birth2018 - 20FemaleAll ages</v>
      </c>
      <c r="D2603">
        <v>92901</v>
      </c>
      <c r="E2603" t="s">
        <v>252</v>
      </c>
      <c r="F2603" t="s">
        <v>30</v>
      </c>
      <c r="G2603" t="s">
        <v>31</v>
      </c>
      <c r="H2603" t="s">
        <v>89</v>
      </c>
      <c r="I2603" t="s">
        <v>90</v>
      </c>
      <c r="J2603" t="s">
        <v>34</v>
      </c>
      <c r="K2603" t="s">
        <v>189</v>
      </c>
      <c r="L2603" t="s">
        <v>190</v>
      </c>
      <c r="O2603" t="s">
        <v>237</v>
      </c>
      <c r="P2603">
        <v>4.3</v>
      </c>
      <c r="Q2603">
        <v>2.5</v>
      </c>
      <c r="R2603">
        <v>6</v>
      </c>
      <c r="V2603">
        <v>316709</v>
      </c>
      <c r="X2603" t="s">
        <v>136</v>
      </c>
      <c r="Y2603" t="s">
        <v>39</v>
      </c>
      <c r="Z2603" t="s">
        <v>39</v>
      </c>
      <c r="AA2603">
        <v>20180000</v>
      </c>
      <c r="AD2603" t="s">
        <v>220</v>
      </c>
    </row>
    <row r="2604" spans="1:30">
      <c r="A2604">
        <f t="shared" si="120"/>
        <v>20180000</v>
      </c>
      <c r="B2604" t="str">
        <f t="shared" si="121"/>
        <v>Tower Hamlets92901FemaleAll ages</v>
      </c>
      <c r="C2604" t="str">
        <f t="shared" si="122"/>
        <v>Tower HamletsInequality in life expectancy at birth2018 - 20FemaleAll ages</v>
      </c>
      <c r="D2604">
        <v>92901</v>
      </c>
      <c r="E2604" t="s">
        <v>252</v>
      </c>
      <c r="F2604" t="s">
        <v>30</v>
      </c>
      <c r="G2604" t="s">
        <v>31</v>
      </c>
      <c r="H2604" t="s">
        <v>104</v>
      </c>
      <c r="I2604" t="s">
        <v>105</v>
      </c>
      <c r="J2604" t="s">
        <v>34</v>
      </c>
      <c r="K2604" t="s">
        <v>189</v>
      </c>
      <c r="L2604" t="s">
        <v>190</v>
      </c>
      <c r="O2604" t="s">
        <v>237</v>
      </c>
      <c r="P2604">
        <v>4.3</v>
      </c>
      <c r="Q2604">
        <v>1.7</v>
      </c>
      <c r="R2604">
        <v>6.8</v>
      </c>
      <c r="V2604">
        <v>464812</v>
      </c>
      <c r="X2604" t="s">
        <v>136</v>
      </c>
      <c r="Y2604" t="s">
        <v>39</v>
      </c>
      <c r="Z2604" t="s">
        <v>39</v>
      </c>
      <c r="AA2604">
        <v>20180000</v>
      </c>
      <c r="AD2604" t="s">
        <v>220</v>
      </c>
    </row>
    <row r="2605" spans="1:30">
      <c r="A2605">
        <f t="shared" si="120"/>
        <v>20180000</v>
      </c>
      <c r="B2605" t="str">
        <f t="shared" si="121"/>
        <v>Haringey92901FemaleAll ages</v>
      </c>
      <c r="C2605" t="str">
        <f t="shared" si="122"/>
        <v>HaringeyInequality in life expectancy at birth2018 - 20FemaleAll ages</v>
      </c>
      <c r="D2605">
        <v>92901</v>
      </c>
      <c r="E2605" t="s">
        <v>252</v>
      </c>
      <c r="F2605" t="s">
        <v>30</v>
      </c>
      <c r="G2605" t="s">
        <v>31</v>
      </c>
      <c r="H2605" t="s">
        <v>116</v>
      </c>
      <c r="I2605" t="s">
        <v>117</v>
      </c>
      <c r="J2605" t="s">
        <v>34</v>
      </c>
      <c r="K2605" t="s">
        <v>189</v>
      </c>
      <c r="L2605" t="s">
        <v>190</v>
      </c>
      <c r="O2605" t="s">
        <v>237</v>
      </c>
      <c r="P2605">
        <v>4.2</v>
      </c>
      <c r="Q2605">
        <v>2.6</v>
      </c>
      <c r="R2605">
        <v>5.8</v>
      </c>
      <c r="V2605">
        <v>397650</v>
      </c>
      <c r="X2605" t="s">
        <v>136</v>
      </c>
      <c r="Y2605" t="s">
        <v>39</v>
      </c>
      <c r="Z2605" t="s">
        <v>39</v>
      </c>
      <c r="AA2605">
        <v>20180000</v>
      </c>
      <c r="AD2605" t="s">
        <v>220</v>
      </c>
    </row>
    <row r="2606" spans="1:30">
      <c r="A2606">
        <f t="shared" si="120"/>
        <v>20180000</v>
      </c>
      <c r="B2606" t="str">
        <f t="shared" si="121"/>
        <v>Hackney92901FemaleAll ages</v>
      </c>
      <c r="C2606" t="str">
        <f t="shared" si="122"/>
        <v>HackneyInequality in life expectancy at birth2018 - 20FemaleAll ages</v>
      </c>
      <c r="D2606">
        <v>92901</v>
      </c>
      <c r="E2606" t="s">
        <v>252</v>
      </c>
      <c r="F2606" t="s">
        <v>30</v>
      </c>
      <c r="G2606" t="s">
        <v>31</v>
      </c>
      <c r="H2606" t="s">
        <v>101</v>
      </c>
      <c r="I2606" t="s">
        <v>102</v>
      </c>
      <c r="J2606" t="s">
        <v>34</v>
      </c>
      <c r="K2606" t="s">
        <v>189</v>
      </c>
      <c r="L2606" t="s">
        <v>190</v>
      </c>
      <c r="O2606" t="s">
        <v>237</v>
      </c>
      <c r="P2606">
        <v>3.7</v>
      </c>
      <c r="Q2606">
        <v>1.6</v>
      </c>
      <c r="R2606">
        <v>5.7</v>
      </c>
      <c r="V2606">
        <v>422018</v>
      </c>
      <c r="X2606" t="s">
        <v>136</v>
      </c>
      <c r="Y2606" t="s">
        <v>39</v>
      </c>
      <c r="Z2606" t="s">
        <v>39</v>
      </c>
      <c r="AA2606">
        <v>20180000</v>
      </c>
      <c r="AD2606" t="s">
        <v>220</v>
      </c>
    </row>
    <row r="2607" spans="1:30">
      <c r="A2607">
        <f t="shared" si="120"/>
        <v>20180000</v>
      </c>
      <c r="B2607" t="str">
        <f t="shared" si="121"/>
        <v>Lambeth92901FemaleAll ages</v>
      </c>
      <c r="C2607" t="str">
        <f t="shared" si="122"/>
        <v>LambethInequality in life expectancy at birth2018 - 20FemaleAll ages</v>
      </c>
      <c r="D2607">
        <v>92901</v>
      </c>
      <c r="E2607" t="s">
        <v>252</v>
      </c>
      <c r="F2607" t="s">
        <v>30</v>
      </c>
      <c r="G2607" t="s">
        <v>31</v>
      </c>
      <c r="H2607" t="s">
        <v>91</v>
      </c>
      <c r="I2607" t="s">
        <v>92</v>
      </c>
      <c r="J2607" t="s">
        <v>34</v>
      </c>
      <c r="K2607" t="s">
        <v>189</v>
      </c>
      <c r="L2607" t="s">
        <v>190</v>
      </c>
      <c r="O2607" t="s">
        <v>237</v>
      </c>
      <c r="P2607">
        <v>3.5</v>
      </c>
      <c r="Q2607">
        <v>1.5</v>
      </c>
      <c r="R2607">
        <v>5.6</v>
      </c>
      <c r="V2607">
        <v>483508</v>
      </c>
      <c r="X2607" t="s">
        <v>136</v>
      </c>
      <c r="Y2607" t="s">
        <v>39</v>
      </c>
      <c r="Z2607" t="s">
        <v>39</v>
      </c>
      <c r="AA2607">
        <v>20180000</v>
      </c>
      <c r="AD2607" t="s">
        <v>220</v>
      </c>
    </row>
    <row r="2608" spans="1:30">
      <c r="A2608">
        <f t="shared" si="120"/>
        <v>20180000</v>
      </c>
      <c r="B2608" t="str">
        <f t="shared" si="121"/>
        <v>Barking and Dagenham92901FemaleAll ages</v>
      </c>
      <c r="C2608" t="str">
        <f t="shared" si="122"/>
        <v>Barking and DagenhamInequality in life expectancy at birth2018 - 20FemaleAll ages</v>
      </c>
      <c r="D2608">
        <v>92901</v>
      </c>
      <c r="E2608" t="s">
        <v>252</v>
      </c>
      <c r="F2608" t="s">
        <v>30</v>
      </c>
      <c r="G2608" t="s">
        <v>31</v>
      </c>
      <c r="H2608" t="s">
        <v>106</v>
      </c>
      <c r="I2608" t="s">
        <v>107</v>
      </c>
      <c r="J2608" t="s">
        <v>34</v>
      </c>
      <c r="K2608" t="s">
        <v>189</v>
      </c>
      <c r="L2608" t="s">
        <v>190</v>
      </c>
      <c r="O2608" t="s">
        <v>237</v>
      </c>
      <c r="P2608">
        <v>3.4</v>
      </c>
      <c r="Q2608">
        <v>1.6</v>
      </c>
      <c r="R2608">
        <v>5.3</v>
      </c>
      <c r="V2608">
        <v>321313</v>
      </c>
      <c r="X2608" t="s">
        <v>136</v>
      </c>
      <c r="Y2608" t="s">
        <v>39</v>
      </c>
      <c r="Z2608" t="s">
        <v>39</v>
      </c>
      <c r="AA2608">
        <v>20180000</v>
      </c>
      <c r="AD2608" t="s">
        <v>220</v>
      </c>
    </row>
    <row r="2609" spans="1:30">
      <c r="A2609">
        <f t="shared" si="120"/>
        <v>20180000</v>
      </c>
      <c r="B2609" t="str">
        <f t="shared" si="121"/>
        <v>Redbridge92901FemaleAll ages</v>
      </c>
      <c r="C2609" t="str">
        <f t="shared" si="122"/>
        <v>RedbridgeInequality in life expectancy at birth2018 - 20FemaleAll ages</v>
      </c>
      <c r="D2609">
        <v>92901</v>
      </c>
      <c r="E2609" t="s">
        <v>252</v>
      </c>
      <c r="F2609" t="s">
        <v>30</v>
      </c>
      <c r="G2609" t="s">
        <v>31</v>
      </c>
      <c r="H2609" t="s">
        <v>112</v>
      </c>
      <c r="I2609" t="s">
        <v>113</v>
      </c>
      <c r="J2609" t="s">
        <v>34</v>
      </c>
      <c r="K2609" t="s">
        <v>189</v>
      </c>
      <c r="L2609" t="s">
        <v>190</v>
      </c>
      <c r="O2609" t="s">
        <v>237</v>
      </c>
      <c r="P2609">
        <v>3.4</v>
      </c>
      <c r="Q2609">
        <v>1.9</v>
      </c>
      <c r="R2609">
        <v>4.9000000000000004</v>
      </c>
      <c r="V2609">
        <v>450920</v>
      </c>
      <c r="X2609" t="s">
        <v>136</v>
      </c>
      <c r="Y2609" t="s">
        <v>39</v>
      </c>
      <c r="Z2609" t="s">
        <v>39</v>
      </c>
      <c r="AA2609">
        <v>20180000</v>
      </c>
      <c r="AD2609" t="s">
        <v>220</v>
      </c>
    </row>
    <row r="2610" spans="1:30">
      <c r="A2610">
        <f t="shared" si="120"/>
        <v>20180000</v>
      </c>
      <c r="B2610" t="str">
        <f t="shared" si="121"/>
        <v>Richmond92901FemaleAll ages</v>
      </c>
      <c r="C2610" t="str">
        <f t="shared" si="122"/>
        <v>RichmondInequality in life expectancy at birth2018 - 20FemaleAll ages</v>
      </c>
      <c r="D2610">
        <v>92901</v>
      </c>
      <c r="E2610" t="s">
        <v>252</v>
      </c>
      <c r="F2610" t="s">
        <v>30</v>
      </c>
      <c r="G2610" t="s">
        <v>31</v>
      </c>
      <c r="H2610" t="s">
        <v>32</v>
      </c>
      <c r="I2610" t="s">
        <v>33</v>
      </c>
      <c r="J2610" t="s">
        <v>34</v>
      </c>
      <c r="K2610" t="s">
        <v>189</v>
      </c>
      <c r="L2610" t="s">
        <v>190</v>
      </c>
      <c r="O2610" t="s">
        <v>237</v>
      </c>
      <c r="P2610">
        <v>1.2</v>
      </c>
      <c r="Q2610">
        <v>-0.5</v>
      </c>
      <c r="R2610">
        <v>3</v>
      </c>
      <c r="V2610">
        <v>304549</v>
      </c>
      <c r="X2610" t="s">
        <v>136</v>
      </c>
      <c r="Y2610" t="s">
        <v>39</v>
      </c>
      <c r="Z2610" t="s">
        <v>39</v>
      </c>
      <c r="AA2610">
        <v>20180000</v>
      </c>
      <c r="AD2610" t="s">
        <v>220</v>
      </c>
    </row>
    <row r="2611" spans="1:30">
      <c r="A2611">
        <f t="shared" si="120"/>
        <v>20100000</v>
      </c>
      <c r="B2611" t="str">
        <f t="shared" si="121"/>
        <v>Richmond93190Male65</v>
      </c>
      <c r="C2611" t="str">
        <f t="shared" si="122"/>
        <v>RichmondInequality in life expectancy at 652010 - 12Male65</v>
      </c>
      <c r="D2611">
        <v>93190</v>
      </c>
      <c r="E2611" t="s">
        <v>253</v>
      </c>
      <c r="F2611" t="s">
        <v>30</v>
      </c>
      <c r="G2611" t="s">
        <v>31</v>
      </c>
      <c r="H2611" t="s">
        <v>32</v>
      </c>
      <c r="I2611" t="s">
        <v>33</v>
      </c>
      <c r="J2611" t="s">
        <v>34</v>
      </c>
      <c r="K2611" t="s">
        <v>249</v>
      </c>
      <c r="L2611">
        <v>65</v>
      </c>
      <c r="O2611" t="s">
        <v>229</v>
      </c>
      <c r="P2611">
        <v>3.7</v>
      </c>
      <c r="Q2611">
        <v>2.1</v>
      </c>
      <c r="R2611">
        <v>5.3</v>
      </c>
      <c r="V2611">
        <v>33256</v>
      </c>
      <c r="Y2611" t="s">
        <v>39</v>
      </c>
      <c r="Z2611" t="s">
        <v>39</v>
      </c>
      <c r="AA2611">
        <v>20100000</v>
      </c>
      <c r="AD2611" t="s">
        <v>220</v>
      </c>
    </row>
    <row r="2612" spans="1:30">
      <c r="A2612">
        <f t="shared" si="120"/>
        <v>20110000</v>
      </c>
      <c r="B2612" t="str">
        <f t="shared" si="121"/>
        <v>Richmond93190Male65</v>
      </c>
      <c r="C2612" t="str">
        <f t="shared" si="122"/>
        <v>RichmondInequality in life expectancy at 652011 - 13Male65</v>
      </c>
      <c r="D2612">
        <v>93190</v>
      </c>
      <c r="E2612" t="s">
        <v>253</v>
      </c>
      <c r="F2612" t="s">
        <v>30</v>
      </c>
      <c r="G2612" t="s">
        <v>31</v>
      </c>
      <c r="H2612" t="s">
        <v>32</v>
      </c>
      <c r="I2612" t="s">
        <v>33</v>
      </c>
      <c r="J2612" t="s">
        <v>34</v>
      </c>
      <c r="K2612" t="s">
        <v>249</v>
      </c>
      <c r="L2612">
        <v>65</v>
      </c>
      <c r="O2612" t="s">
        <v>230</v>
      </c>
      <c r="P2612">
        <v>2.8</v>
      </c>
      <c r="Q2612">
        <v>1.3</v>
      </c>
      <c r="R2612">
        <v>4.3</v>
      </c>
      <c r="V2612">
        <v>34582</v>
      </c>
      <c r="Y2612" t="s">
        <v>39</v>
      </c>
      <c r="Z2612" t="s">
        <v>39</v>
      </c>
      <c r="AA2612">
        <v>20110000</v>
      </c>
      <c r="AD2612" t="s">
        <v>220</v>
      </c>
    </row>
    <row r="2613" spans="1:30">
      <c r="A2613">
        <f t="shared" si="120"/>
        <v>20120000</v>
      </c>
      <c r="B2613" t="str">
        <f t="shared" si="121"/>
        <v>Richmond93190Male65</v>
      </c>
      <c r="C2613" t="str">
        <f t="shared" si="122"/>
        <v>RichmondInequality in life expectancy at 652012 - 14Male65</v>
      </c>
      <c r="D2613">
        <v>93190</v>
      </c>
      <c r="E2613" t="s">
        <v>253</v>
      </c>
      <c r="F2613" t="s">
        <v>30</v>
      </c>
      <c r="G2613" t="s">
        <v>31</v>
      </c>
      <c r="H2613" t="s">
        <v>32</v>
      </c>
      <c r="I2613" t="s">
        <v>33</v>
      </c>
      <c r="J2613" t="s">
        <v>34</v>
      </c>
      <c r="K2613" t="s">
        <v>249</v>
      </c>
      <c r="L2613">
        <v>65</v>
      </c>
      <c r="O2613" t="s">
        <v>231</v>
      </c>
      <c r="P2613">
        <v>3.1</v>
      </c>
      <c r="Q2613">
        <v>1.4</v>
      </c>
      <c r="R2613">
        <v>4.8</v>
      </c>
      <c r="V2613">
        <v>35957</v>
      </c>
      <c r="Y2613" t="s">
        <v>39</v>
      </c>
      <c r="Z2613" t="s">
        <v>39</v>
      </c>
      <c r="AA2613">
        <v>20120000</v>
      </c>
      <c r="AD2613" t="s">
        <v>220</v>
      </c>
    </row>
    <row r="2614" spans="1:30">
      <c r="A2614">
        <f t="shared" si="120"/>
        <v>20130000</v>
      </c>
      <c r="B2614" t="str">
        <f t="shared" si="121"/>
        <v>Richmond93190Male65</v>
      </c>
      <c r="C2614" t="str">
        <f t="shared" si="122"/>
        <v>RichmondInequality in life expectancy at 652013 - 15Male65</v>
      </c>
      <c r="D2614">
        <v>93190</v>
      </c>
      <c r="E2614" t="s">
        <v>253</v>
      </c>
      <c r="F2614" t="s">
        <v>30</v>
      </c>
      <c r="G2614" t="s">
        <v>31</v>
      </c>
      <c r="H2614" t="s">
        <v>32</v>
      </c>
      <c r="I2614" t="s">
        <v>33</v>
      </c>
      <c r="J2614" t="s">
        <v>34</v>
      </c>
      <c r="K2614" t="s">
        <v>249</v>
      </c>
      <c r="L2614">
        <v>65</v>
      </c>
      <c r="O2614" t="s">
        <v>232</v>
      </c>
      <c r="P2614">
        <v>3.7</v>
      </c>
      <c r="Q2614">
        <v>2.1</v>
      </c>
      <c r="R2614">
        <v>5.3</v>
      </c>
      <c r="V2614">
        <v>37140</v>
      </c>
      <c r="Y2614" t="s">
        <v>39</v>
      </c>
      <c r="Z2614" t="s">
        <v>39</v>
      </c>
      <c r="AA2614">
        <v>20130000</v>
      </c>
      <c r="AD2614" t="s">
        <v>220</v>
      </c>
    </row>
    <row r="2615" spans="1:30">
      <c r="A2615">
        <f t="shared" si="120"/>
        <v>20140000</v>
      </c>
      <c r="B2615" t="str">
        <f t="shared" si="121"/>
        <v>Richmond93190Male65</v>
      </c>
      <c r="C2615" t="str">
        <f t="shared" si="122"/>
        <v>RichmondInequality in life expectancy at 652014 - 16Male65</v>
      </c>
      <c r="D2615">
        <v>93190</v>
      </c>
      <c r="E2615" t="s">
        <v>253</v>
      </c>
      <c r="F2615" t="s">
        <v>30</v>
      </c>
      <c r="G2615" t="s">
        <v>31</v>
      </c>
      <c r="H2615" t="s">
        <v>32</v>
      </c>
      <c r="I2615" t="s">
        <v>33</v>
      </c>
      <c r="J2615" t="s">
        <v>34</v>
      </c>
      <c r="K2615" t="s">
        <v>249</v>
      </c>
      <c r="L2615">
        <v>65</v>
      </c>
      <c r="O2615" t="s">
        <v>233</v>
      </c>
      <c r="P2615">
        <v>5.3</v>
      </c>
      <c r="Q2615">
        <v>3.5</v>
      </c>
      <c r="R2615">
        <v>7.1</v>
      </c>
      <c r="V2615">
        <v>38255</v>
      </c>
      <c r="Y2615" t="s">
        <v>39</v>
      </c>
      <c r="Z2615" t="s">
        <v>39</v>
      </c>
      <c r="AA2615">
        <v>20140000</v>
      </c>
      <c r="AD2615" t="s">
        <v>220</v>
      </c>
    </row>
    <row r="2616" spans="1:30">
      <c r="A2616">
        <f t="shared" si="120"/>
        <v>20150000</v>
      </c>
      <c r="B2616" t="str">
        <f t="shared" si="121"/>
        <v>Richmond93190Male65</v>
      </c>
      <c r="C2616" t="str">
        <f t="shared" si="122"/>
        <v>RichmondInequality in life expectancy at 652015 - 17Male65</v>
      </c>
      <c r="D2616">
        <v>93190</v>
      </c>
      <c r="E2616" t="s">
        <v>253</v>
      </c>
      <c r="F2616" t="s">
        <v>30</v>
      </c>
      <c r="G2616" t="s">
        <v>31</v>
      </c>
      <c r="H2616" t="s">
        <v>32</v>
      </c>
      <c r="I2616" t="s">
        <v>33</v>
      </c>
      <c r="J2616" t="s">
        <v>34</v>
      </c>
      <c r="K2616" t="s">
        <v>249</v>
      </c>
      <c r="L2616">
        <v>65</v>
      </c>
      <c r="O2616" t="s">
        <v>234</v>
      </c>
      <c r="P2616">
        <v>5.4</v>
      </c>
      <c r="Q2616">
        <v>3.8</v>
      </c>
      <c r="R2616">
        <v>7</v>
      </c>
      <c r="V2616">
        <v>39286</v>
      </c>
      <c r="Y2616" t="s">
        <v>39</v>
      </c>
      <c r="Z2616" t="s">
        <v>39</v>
      </c>
      <c r="AA2616">
        <v>20150000</v>
      </c>
      <c r="AD2616" t="s">
        <v>220</v>
      </c>
    </row>
    <row r="2617" spans="1:30">
      <c r="A2617">
        <f t="shared" si="120"/>
        <v>20160000</v>
      </c>
      <c r="B2617" t="str">
        <f t="shared" si="121"/>
        <v>Richmond93190Male65</v>
      </c>
      <c r="C2617" t="str">
        <f t="shared" si="122"/>
        <v>RichmondInequality in life expectancy at 652016 - 18Male65</v>
      </c>
      <c r="D2617">
        <v>93190</v>
      </c>
      <c r="E2617" t="s">
        <v>253</v>
      </c>
      <c r="F2617" t="s">
        <v>30</v>
      </c>
      <c r="G2617" t="s">
        <v>31</v>
      </c>
      <c r="H2617" t="s">
        <v>32</v>
      </c>
      <c r="I2617" t="s">
        <v>33</v>
      </c>
      <c r="J2617" t="s">
        <v>34</v>
      </c>
      <c r="K2617" t="s">
        <v>249</v>
      </c>
      <c r="L2617">
        <v>65</v>
      </c>
      <c r="O2617" t="s">
        <v>235</v>
      </c>
      <c r="P2617">
        <v>4.4000000000000004</v>
      </c>
      <c r="Q2617">
        <v>2.9</v>
      </c>
      <c r="R2617">
        <v>5.9</v>
      </c>
      <c r="V2617">
        <v>40267</v>
      </c>
      <c r="Y2617" t="s">
        <v>39</v>
      </c>
      <c r="Z2617" t="s">
        <v>39</v>
      </c>
      <c r="AA2617">
        <v>20160000</v>
      </c>
      <c r="AD2617" t="s">
        <v>220</v>
      </c>
    </row>
    <row r="2618" spans="1:30">
      <c r="A2618">
        <f t="shared" si="120"/>
        <v>20170000</v>
      </c>
      <c r="B2618" t="str">
        <f t="shared" si="121"/>
        <v>Richmond93190Male65</v>
      </c>
      <c r="C2618" t="str">
        <f t="shared" si="122"/>
        <v>RichmondInequality in life expectancy at 652017 - 19Male65</v>
      </c>
      <c r="D2618">
        <v>93190</v>
      </c>
      <c r="E2618" t="s">
        <v>253</v>
      </c>
      <c r="F2618" t="s">
        <v>30</v>
      </c>
      <c r="G2618" t="s">
        <v>31</v>
      </c>
      <c r="H2618" t="s">
        <v>32</v>
      </c>
      <c r="I2618" t="s">
        <v>33</v>
      </c>
      <c r="J2618" t="s">
        <v>34</v>
      </c>
      <c r="K2618" t="s">
        <v>249</v>
      </c>
      <c r="L2618">
        <v>65</v>
      </c>
      <c r="O2618" t="s">
        <v>236</v>
      </c>
      <c r="P2618">
        <v>3.8</v>
      </c>
      <c r="Q2618">
        <v>2.4</v>
      </c>
      <c r="R2618">
        <v>5.3</v>
      </c>
      <c r="V2618">
        <v>41208</v>
      </c>
      <c r="Y2618" t="s">
        <v>39</v>
      </c>
      <c r="Z2618" t="s">
        <v>39</v>
      </c>
      <c r="AA2618">
        <v>20170000</v>
      </c>
      <c r="AD2618" t="s">
        <v>220</v>
      </c>
    </row>
    <row r="2619" spans="1:30">
      <c r="A2619">
        <f t="shared" si="120"/>
        <v>20100000</v>
      </c>
      <c r="B2619" t="str">
        <f t="shared" si="121"/>
        <v>England93190Male65</v>
      </c>
      <c r="C2619" t="str">
        <f t="shared" si="122"/>
        <v>EnglandInequality in life expectancy at 652010 - 12Male65</v>
      </c>
      <c r="D2619">
        <v>93190</v>
      </c>
      <c r="E2619" t="s">
        <v>253</v>
      </c>
      <c r="F2619" t="s">
        <v>30</v>
      </c>
      <c r="G2619" t="s">
        <v>31</v>
      </c>
      <c r="H2619" t="s">
        <v>30</v>
      </c>
      <c r="I2619" t="s">
        <v>31</v>
      </c>
      <c r="J2619" t="s">
        <v>31</v>
      </c>
      <c r="K2619" t="s">
        <v>249</v>
      </c>
      <c r="L2619">
        <v>65</v>
      </c>
      <c r="O2619" t="s">
        <v>229</v>
      </c>
      <c r="P2619">
        <v>4.5999999999999996</v>
      </c>
      <c r="Q2619">
        <v>4.5</v>
      </c>
      <c r="R2619">
        <v>4.7</v>
      </c>
      <c r="V2619">
        <v>11722843</v>
      </c>
      <c r="Y2619" t="s">
        <v>39</v>
      </c>
      <c r="Z2619" t="s">
        <v>39</v>
      </c>
      <c r="AA2619">
        <v>20100000</v>
      </c>
      <c r="AD2619" t="s">
        <v>220</v>
      </c>
    </row>
    <row r="2620" spans="1:30">
      <c r="A2620">
        <f t="shared" si="120"/>
        <v>20110000</v>
      </c>
      <c r="B2620" t="str">
        <f t="shared" si="121"/>
        <v>England93190Male65</v>
      </c>
      <c r="C2620" t="str">
        <f t="shared" si="122"/>
        <v>EnglandInequality in life expectancy at 652011 - 13Male65</v>
      </c>
      <c r="D2620">
        <v>93190</v>
      </c>
      <c r="E2620" t="s">
        <v>253</v>
      </c>
      <c r="F2620" t="s">
        <v>30</v>
      </c>
      <c r="G2620" t="s">
        <v>31</v>
      </c>
      <c r="H2620" t="s">
        <v>30</v>
      </c>
      <c r="I2620" t="s">
        <v>31</v>
      </c>
      <c r="J2620" t="s">
        <v>31</v>
      </c>
      <c r="K2620" t="s">
        <v>249</v>
      </c>
      <c r="L2620">
        <v>65</v>
      </c>
      <c r="O2620" t="s">
        <v>230</v>
      </c>
      <c r="P2620">
        <v>4.7</v>
      </c>
      <c r="Q2620">
        <v>4.5999999999999996</v>
      </c>
      <c r="R2620">
        <v>4.7</v>
      </c>
      <c r="V2620">
        <v>12120448</v>
      </c>
      <c r="Y2620" t="s">
        <v>39</v>
      </c>
      <c r="Z2620" t="s">
        <v>39</v>
      </c>
      <c r="AA2620">
        <v>20110000</v>
      </c>
      <c r="AD2620" t="s">
        <v>220</v>
      </c>
    </row>
    <row r="2621" spans="1:30">
      <c r="A2621">
        <f t="shared" si="120"/>
        <v>20120000</v>
      </c>
      <c r="B2621" t="str">
        <f t="shared" si="121"/>
        <v>England93190Male65</v>
      </c>
      <c r="C2621" t="str">
        <f t="shared" si="122"/>
        <v>EnglandInequality in life expectancy at 652012 - 14Male65</v>
      </c>
      <c r="D2621">
        <v>93190</v>
      </c>
      <c r="E2621" t="s">
        <v>253</v>
      </c>
      <c r="F2621" t="s">
        <v>30</v>
      </c>
      <c r="G2621" t="s">
        <v>31</v>
      </c>
      <c r="H2621" t="s">
        <v>30</v>
      </c>
      <c r="I2621" t="s">
        <v>31</v>
      </c>
      <c r="J2621" t="s">
        <v>31</v>
      </c>
      <c r="K2621" t="s">
        <v>249</v>
      </c>
      <c r="L2621">
        <v>65</v>
      </c>
      <c r="O2621" t="s">
        <v>231</v>
      </c>
      <c r="P2621">
        <v>4.7</v>
      </c>
      <c r="Q2621">
        <v>4.5999999999999996</v>
      </c>
      <c r="R2621">
        <v>4.8</v>
      </c>
      <c r="V2621">
        <v>12545707</v>
      </c>
      <c r="Y2621" t="s">
        <v>39</v>
      </c>
      <c r="Z2621" t="s">
        <v>39</v>
      </c>
      <c r="AA2621">
        <v>20120000</v>
      </c>
      <c r="AD2621" t="s">
        <v>220</v>
      </c>
    </row>
    <row r="2622" spans="1:30">
      <c r="A2622">
        <f t="shared" si="120"/>
        <v>20130000</v>
      </c>
      <c r="B2622" t="str">
        <f t="shared" si="121"/>
        <v>England93190Male65</v>
      </c>
      <c r="C2622" t="str">
        <f t="shared" si="122"/>
        <v>EnglandInequality in life expectancy at 652013 - 15Male65</v>
      </c>
      <c r="D2622">
        <v>93190</v>
      </c>
      <c r="E2622" t="s">
        <v>253</v>
      </c>
      <c r="F2622" t="s">
        <v>30</v>
      </c>
      <c r="G2622" t="s">
        <v>31</v>
      </c>
      <c r="H2622" t="s">
        <v>30</v>
      </c>
      <c r="I2622" t="s">
        <v>31</v>
      </c>
      <c r="J2622" t="s">
        <v>31</v>
      </c>
      <c r="K2622" t="s">
        <v>249</v>
      </c>
      <c r="L2622">
        <v>65</v>
      </c>
      <c r="O2622" t="s">
        <v>232</v>
      </c>
      <c r="P2622">
        <v>4.7</v>
      </c>
      <c r="Q2622">
        <v>4.7</v>
      </c>
      <c r="R2622">
        <v>4.8</v>
      </c>
      <c r="V2622">
        <v>12893770</v>
      </c>
      <c r="Y2622" t="s">
        <v>39</v>
      </c>
      <c r="Z2622" t="s">
        <v>39</v>
      </c>
      <c r="AA2622">
        <v>20130000</v>
      </c>
      <c r="AD2622" t="s">
        <v>220</v>
      </c>
    </row>
    <row r="2623" spans="1:30">
      <c r="A2623">
        <f t="shared" si="120"/>
        <v>20140000</v>
      </c>
      <c r="B2623" t="str">
        <f t="shared" si="121"/>
        <v>England93190Male65</v>
      </c>
      <c r="C2623" t="str">
        <f t="shared" si="122"/>
        <v>EnglandInequality in life expectancy at 652014 - 16Male65</v>
      </c>
      <c r="D2623">
        <v>93190</v>
      </c>
      <c r="E2623" t="s">
        <v>253</v>
      </c>
      <c r="F2623" t="s">
        <v>30</v>
      </c>
      <c r="G2623" t="s">
        <v>31</v>
      </c>
      <c r="H2623" t="s">
        <v>30</v>
      </c>
      <c r="I2623" t="s">
        <v>31</v>
      </c>
      <c r="J2623" t="s">
        <v>31</v>
      </c>
      <c r="K2623" t="s">
        <v>249</v>
      </c>
      <c r="L2623">
        <v>65</v>
      </c>
      <c r="O2623" t="s">
        <v>233</v>
      </c>
      <c r="P2623">
        <v>4.8</v>
      </c>
      <c r="Q2623">
        <v>4.8</v>
      </c>
      <c r="R2623">
        <v>4.9000000000000004</v>
      </c>
      <c r="V2623">
        <v>13199349</v>
      </c>
      <c r="Y2623" t="s">
        <v>39</v>
      </c>
      <c r="Z2623" t="s">
        <v>39</v>
      </c>
      <c r="AA2623">
        <v>20140000</v>
      </c>
      <c r="AD2623" t="s">
        <v>220</v>
      </c>
    </row>
    <row r="2624" spans="1:30">
      <c r="A2624">
        <f t="shared" si="120"/>
        <v>20150000</v>
      </c>
      <c r="B2624" t="str">
        <f t="shared" si="121"/>
        <v>England93190Male65</v>
      </c>
      <c r="C2624" t="str">
        <f t="shared" si="122"/>
        <v>EnglandInequality in life expectancy at 652015 - 17Male65</v>
      </c>
      <c r="D2624">
        <v>93190</v>
      </c>
      <c r="E2624" t="s">
        <v>253</v>
      </c>
      <c r="F2624" t="s">
        <v>30</v>
      </c>
      <c r="G2624" t="s">
        <v>31</v>
      </c>
      <c r="H2624" t="s">
        <v>30</v>
      </c>
      <c r="I2624" t="s">
        <v>31</v>
      </c>
      <c r="J2624" t="s">
        <v>31</v>
      </c>
      <c r="K2624" t="s">
        <v>249</v>
      </c>
      <c r="L2624">
        <v>65</v>
      </c>
      <c r="O2624" t="s">
        <v>234</v>
      </c>
      <c r="P2624">
        <v>4.9000000000000004</v>
      </c>
      <c r="Q2624">
        <v>4.8</v>
      </c>
      <c r="R2624">
        <v>5</v>
      </c>
      <c r="V2624">
        <v>13462143</v>
      </c>
      <c r="Y2624" t="s">
        <v>39</v>
      </c>
      <c r="Z2624" t="s">
        <v>39</v>
      </c>
      <c r="AA2624">
        <v>20150000</v>
      </c>
      <c r="AD2624" t="s">
        <v>220</v>
      </c>
    </row>
    <row r="2625" spans="1:30">
      <c r="A2625">
        <f t="shared" ref="A2625:A2688" si="123">AA2625</f>
        <v>20160000</v>
      </c>
      <c r="B2625" t="str">
        <f t="shared" si="121"/>
        <v>England93190Male65</v>
      </c>
      <c r="C2625" t="str">
        <f t="shared" si="122"/>
        <v>EnglandInequality in life expectancy at 652016 - 18Male65</v>
      </c>
      <c r="D2625">
        <v>93190</v>
      </c>
      <c r="E2625" t="s">
        <v>253</v>
      </c>
      <c r="F2625" t="s">
        <v>30</v>
      </c>
      <c r="G2625" t="s">
        <v>31</v>
      </c>
      <c r="H2625" t="s">
        <v>30</v>
      </c>
      <c r="I2625" t="s">
        <v>31</v>
      </c>
      <c r="J2625" t="s">
        <v>31</v>
      </c>
      <c r="K2625" t="s">
        <v>249</v>
      </c>
      <c r="L2625">
        <v>65</v>
      </c>
      <c r="O2625" t="s">
        <v>235</v>
      </c>
      <c r="P2625">
        <v>5</v>
      </c>
      <c r="Q2625">
        <v>4.9000000000000004</v>
      </c>
      <c r="R2625">
        <v>5</v>
      </c>
      <c r="V2625">
        <v>13709637</v>
      </c>
      <c r="Y2625" t="s">
        <v>39</v>
      </c>
      <c r="Z2625" t="s">
        <v>39</v>
      </c>
      <c r="AA2625">
        <v>20160000</v>
      </c>
      <c r="AD2625" t="s">
        <v>220</v>
      </c>
    </row>
    <row r="2626" spans="1:30">
      <c r="A2626">
        <f t="shared" si="123"/>
        <v>20170000</v>
      </c>
      <c r="B2626" t="str">
        <f t="shared" ref="B2626:B2689" si="124">CONCATENATE(I2626,D2626,K2626,L2626)</f>
        <v>England93190Male65</v>
      </c>
      <c r="C2626" t="str">
        <f t="shared" ref="C2626:C2689" si="125">CONCATENATE(I2626,E2626,O2626,K2626,M2626,L2626)</f>
        <v>EnglandInequality in life expectancy at 652017 - 19Male65</v>
      </c>
      <c r="D2626">
        <v>93190</v>
      </c>
      <c r="E2626" t="s">
        <v>253</v>
      </c>
      <c r="F2626" t="s">
        <v>30</v>
      </c>
      <c r="G2626" t="s">
        <v>31</v>
      </c>
      <c r="H2626" t="s">
        <v>30</v>
      </c>
      <c r="I2626" t="s">
        <v>31</v>
      </c>
      <c r="J2626" t="s">
        <v>31</v>
      </c>
      <c r="K2626" t="s">
        <v>249</v>
      </c>
      <c r="L2626">
        <v>65</v>
      </c>
      <c r="O2626" t="s">
        <v>236</v>
      </c>
      <c r="P2626">
        <v>4.9000000000000004</v>
      </c>
      <c r="Q2626">
        <v>4.9000000000000004</v>
      </c>
      <c r="R2626">
        <v>5</v>
      </c>
      <c r="V2626">
        <v>13954368</v>
      </c>
      <c r="Y2626" t="s">
        <v>39</v>
      </c>
      <c r="Z2626" t="s">
        <v>39</v>
      </c>
      <c r="AA2626">
        <v>20170000</v>
      </c>
      <c r="AD2626" t="s">
        <v>220</v>
      </c>
    </row>
    <row r="2627" spans="1:30">
      <c r="A2627">
        <f t="shared" si="123"/>
        <v>20180000</v>
      </c>
      <c r="B2627" t="str">
        <f t="shared" si="124"/>
        <v>England93190Male65</v>
      </c>
      <c r="C2627" t="str">
        <f t="shared" si="125"/>
        <v>EnglandInequality in life expectancy at 652018 - 20Male65</v>
      </c>
      <c r="D2627">
        <v>93190</v>
      </c>
      <c r="E2627" t="s">
        <v>253</v>
      </c>
      <c r="F2627" t="s">
        <v>30</v>
      </c>
      <c r="G2627" t="s">
        <v>31</v>
      </c>
      <c r="H2627" t="s">
        <v>30</v>
      </c>
      <c r="I2627" t="s">
        <v>31</v>
      </c>
      <c r="J2627" t="s">
        <v>31</v>
      </c>
      <c r="K2627" t="s">
        <v>249</v>
      </c>
      <c r="L2627">
        <v>65</v>
      </c>
      <c r="O2627" t="s">
        <v>237</v>
      </c>
      <c r="P2627">
        <v>5.2</v>
      </c>
      <c r="Q2627">
        <v>5.0999999999999996</v>
      </c>
      <c r="R2627">
        <v>5.3</v>
      </c>
      <c r="V2627">
        <v>14176359</v>
      </c>
      <c r="X2627" t="s">
        <v>136</v>
      </c>
      <c r="Y2627" t="s">
        <v>39</v>
      </c>
      <c r="Z2627" t="s">
        <v>39</v>
      </c>
      <c r="AA2627">
        <v>20180000</v>
      </c>
      <c r="AD2627" t="s">
        <v>220</v>
      </c>
    </row>
    <row r="2628" spans="1:30">
      <c r="A2628">
        <f t="shared" si="123"/>
        <v>20100000</v>
      </c>
      <c r="B2628" t="str">
        <f t="shared" si="124"/>
        <v>London93190Male65</v>
      </c>
      <c r="C2628" t="str">
        <f t="shared" si="125"/>
        <v>LondonInequality in life expectancy at 652010 - 12Male65</v>
      </c>
      <c r="D2628">
        <v>93190</v>
      </c>
      <c r="E2628" t="s">
        <v>253</v>
      </c>
      <c r="F2628" t="s">
        <v>30</v>
      </c>
      <c r="G2628" t="s">
        <v>31</v>
      </c>
      <c r="H2628" t="s">
        <v>56</v>
      </c>
      <c r="I2628" t="s">
        <v>57</v>
      </c>
      <c r="J2628" t="s">
        <v>58</v>
      </c>
      <c r="K2628" t="s">
        <v>249</v>
      </c>
      <c r="L2628">
        <v>65</v>
      </c>
      <c r="O2628" t="s">
        <v>229</v>
      </c>
      <c r="P2628">
        <v>4.2</v>
      </c>
      <c r="Q2628">
        <v>4</v>
      </c>
      <c r="R2628">
        <v>4.5</v>
      </c>
      <c r="V2628">
        <v>1203352</v>
      </c>
      <c r="Y2628" t="s">
        <v>39</v>
      </c>
      <c r="Z2628" t="s">
        <v>39</v>
      </c>
      <c r="AA2628">
        <v>20100000</v>
      </c>
      <c r="AD2628" t="s">
        <v>220</v>
      </c>
    </row>
    <row r="2629" spans="1:30">
      <c r="A2629">
        <f t="shared" si="123"/>
        <v>20110000</v>
      </c>
      <c r="B2629" t="str">
        <f t="shared" si="124"/>
        <v>London93190Male65</v>
      </c>
      <c r="C2629" t="str">
        <f t="shared" si="125"/>
        <v>LondonInequality in life expectancy at 652011 - 13Male65</v>
      </c>
      <c r="D2629">
        <v>93190</v>
      </c>
      <c r="E2629" t="s">
        <v>253</v>
      </c>
      <c r="F2629" t="s">
        <v>30</v>
      </c>
      <c r="G2629" t="s">
        <v>31</v>
      </c>
      <c r="H2629" t="s">
        <v>56</v>
      </c>
      <c r="I2629" t="s">
        <v>57</v>
      </c>
      <c r="J2629" t="s">
        <v>58</v>
      </c>
      <c r="K2629" t="s">
        <v>249</v>
      </c>
      <c r="L2629">
        <v>65</v>
      </c>
      <c r="O2629" t="s">
        <v>230</v>
      </c>
      <c r="P2629">
        <v>4.2</v>
      </c>
      <c r="Q2629">
        <v>4</v>
      </c>
      <c r="R2629">
        <v>4.5</v>
      </c>
      <c r="V2629">
        <v>1236606</v>
      </c>
      <c r="Y2629" t="s">
        <v>39</v>
      </c>
      <c r="Z2629" t="s">
        <v>39</v>
      </c>
      <c r="AA2629">
        <v>20110000</v>
      </c>
      <c r="AD2629" t="s">
        <v>220</v>
      </c>
    </row>
    <row r="2630" spans="1:30">
      <c r="A2630">
        <f t="shared" si="123"/>
        <v>20120000</v>
      </c>
      <c r="B2630" t="str">
        <f t="shared" si="124"/>
        <v>London93190Male65</v>
      </c>
      <c r="C2630" t="str">
        <f t="shared" si="125"/>
        <v>LondonInequality in life expectancy at 652012 - 14Male65</v>
      </c>
      <c r="D2630">
        <v>93190</v>
      </c>
      <c r="E2630" t="s">
        <v>253</v>
      </c>
      <c r="F2630" t="s">
        <v>30</v>
      </c>
      <c r="G2630" t="s">
        <v>31</v>
      </c>
      <c r="H2630" t="s">
        <v>56</v>
      </c>
      <c r="I2630" t="s">
        <v>57</v>
      </c>
      <c r="J2630" t="s">
        <v>58</v>
      </c>
      <c r="K2630" t="s">
        <v>249</v>
      </c>
      <c r="L2630">
        <v>65</v>
      </c>
      <c r="O2630" t="s">
        <v>231</v>
      </c>
      <c r="P2630">
        <v>4.4000000000000004</v>
      </c>
      <c r="Q2630">
        <v>4.2</v>
      </c>
      <c r="R2630">
        <v>4.7</v>
      </c>
      <c r="V2630">
        <v>1273876</v>
      </c>
      <c r="Y2630" t="s">
        <v>39</v>
      </c>
      <c r="Z2630" t="s">
        <v>39</v>
      </c>
      <c r="AA2630">
        <v>20120000</v>
      </c>
      <c r="AD2630" t="s">
        <v>220</v>
      </c>
    </row>
    <row r="2631" spans="1:30">
      <c r="A2631">
        <f t="shared" si="123"/>
        <v>20130000</v>
      </c>
      <c r="B2631" t="str">
        <f t="shared" si="124"/>
        <v>London93190Male65</v>
      </c>
      <c r="C2631" t="str">
        <f t="shared" si="125"/>
        <v>LondonInequality in life expectancy at 652013 - 15Male65</v>
      </c>
      <c r="D2631">
        <v>93190</v>
      </c>
      <c r="E2631" t="s">
        <v>253</v>
      </c>
      <c r="F2631" t="s">
        <v>30</v>
      </c>
      <c r="G2631" t="s">
        <v>31</v>
      </c>
      <c r="H2631" t="s">
        <v>56</v>
      </c>
      <c r="I2631" t="s">
        <v>57</v>
      </c>
      <c r="J2631" t="s">
        <v>58</v>
      </c>
      <c r="K2631" t="s">
        <v>249</v>
      </c>
      <c r="L2631">
        <v>65</v>
      </c>
      <c r="O2631" t="s">
        <v>232</v>
      </c>
      <c r="P2631">
        <v>4.3</v>
      </c>
      <c r="Q2631">
        <v>4.0999999999999996</v>
      </c>
      <c r="R2631">
        <v>4.5</v>
      </c>
      <c r="V2631">
        <v>1306479</v>
      </c>
      <c r="Y2631" t="s">
        <v>39</v>
      </c>
      <c r="Z2631" t="s">
        <v>39</v>
      </c>
      <c r="AA2631">
        <v>20130000</v>
      </c>
      <c r="AD2631" t="s">
        <v>220</v>
      </c>
    </row>
    <row r="2632" spans="1:30">
      <c r="A2632">
        <f t="shared" si="123"/>
        <v>20140000</v>
      </c>
      <c r="B2632" t="str">
        <f t="shared" si="124"/>
        <v>London93190Male65</v>
      </c>
      <c r="C2632" t="str">
        <f t="shared" si="125"/>
        <v>LondonInequality in life expectancy at 652014 - 16Male65</v>
      </c>
      <c r="D2632">
        <v>93190</v>
      </c>
      <c r="E2632" t="s">
        <v>253</v>
      </c>
      <c r="F2632" t="s">
        <v>30</v>
      </c>
      <c r="G2632" t="s">
        <v>31</v>
      </c>
      <c r="H2632" t="s">
        <v>56</v>
      </c>
      <c r="I2632" t="s">
        <v>57</v>
      </c>
      <c r="J2632" t="s">
        <v>58</v>
      </c>
      <c r="K2632" t="s">
        <v>249</v>
      </c>
      <c r="L2632">
        <v>65</v>
      </c>
      <c r="O2632" t="s">
        <v>233</v>
      </c>
      <c r="P2632">
        <v>4.3</v>
      </c>
      <c r="Q2632">
        <v>4.0999999999999996</v>
      </c>
      <c r="R2632">
        <v>4.5999999999999996</v>
      </c>
      <c r="V2632">
        <v>1337128</v>
      </c>
      <c r="Y2632" t="s">
        <v>39</v>
      </c>
      <c r="Z2632" t="s">
        <v>39</v>
      </c>
      <c r="AA2632">
        <v>20140000</v>
      </c>
      <c r="AD2632" t="s">
        <v>220</v>
      </c>
    </row>
    <row r="2633" spans="1:30">
      <c r="A2633">
        <f t="shared" si="123"/>
        <v>20150000</v>
      </c>
      <c r="B2633" t="str">
        <f t="shared" si="124"/>
        <v>London93190Male65</v>
      </c>
      <c r="C2633" t="str">
        <f t="shared" si="125"/>
        <v>LondonInequality in life expectancy at 652015 - 17Male65</v>
      </c>
      <c r="D2633">
        <v>93190</v>
      </c>
      <c r="E2633" t="s">
        <v>253</v>
      </c>
      <c r="F2633" t="s">
        <v>30</v>
      </c>
      <c r="G2633" t="s">
        <v>31</v>
      </c>
      <c r="H2633" t="s">
        <v>56</v>
      </c>
      <c r="I2633" t="s">
        <v>57</v>
      </c>
      <c r="J2633" t="s">
        <v>58</v>
      </c>
      <c r="K2633" t="s">
        <v>249</v>
      </c>
      <c r="L2633">
        <v>65</v>
      </c>
      <c r="O2633" t="s">
        <v>234</v>
      </c>
      <c r="P2633">
        <v>4.3</v>
      </c>
      <c r="Q2633">
        <v>4</v>
      </c>
      <c r="R2633">
        <v>4.5</v>
      </c>
      <c r="V2633">
        <v>1365340</v>
      </c>
      <c r="Y2633" t="s">
        <v>39</v>
      </c>
      <c r="Z2633" t="s">
        <v>39</v>
      </c>
      <c r="AA2633">
        <v>20150000</v>
      </c>
      <c r="AD2633" t="s">
        <v>220</v>
      </c>
    </row>
    <row r="2634" spans="1:30">
      <c r="A2634">
        <f t="shared" si="123"/>
        <v>20160000</v>
      </c>
      <c r="B2634" t="str">
        <f t="shared" si="124"/>
        <v>London93190Male65</v>
      </c>
      <c r="C2634" t="str">
        <f t="shared" si="125"/>
        <v>LondonInequality in life expectancy at 652016 - 18Male65</v>
      </c>
      <c r="D2634">
        <v>93190</v>
      </c>
      <c r="E2634" t="s">
        <v>253</v>
      </c>
      <c r="F2634" t="s">
        <v>30</v>
      </c>
      <c r="G2634" t="s">
        <v>31</v>
      </c>
      <c r="H2634" t="s">
        <v>56</v>
      </c>
      <c r="I2634" t="s">
        <v>57</v>
      </c>
      <c r="J2634" t="s">
        <v>58</v>
      </c>
      <c r="K2634" t="s">
        <v>249</v>
      </c>
      <c r="L2634">
        <v>65</v>
      </c>
      <c r="O2634" t="s">
        <v>235</v>
      </c>
      <c r="P2634">
        <v>4.5</v>
      </c>
      <c r="Q2634">
        <v>4.2</v>
      </c>
      <c r="R2634">
        <v>4.7</v>
      </c>
      <c r="V2634">
        <v>1394297</v>
      </c>
      <c r="Y2634" t="s">
        <v>39</v>
      </c>
      <c r="Z2634" t="s">
        <v>39</v>
      </c>
      <c r="AA2634">
        <v>20160000</v>
      </c>
      <c r="AD2634" t="s">
        <v>220</v>
      </c>
    </row>
    <row r="2635" spans="1:30">
      <c r="A2635">
        <f t="shared" si="123"/>
        <v>20170000</v>
      </c>
      <c r="B2635" t="str">
        <f t="shared" si="124"/>
        <v>London93190Male65</v>
      </c>
      <c r="C2635" t="str">
        <f t="shared" si="125"/>
        <v>LondonInequality in life expectancy at 652017 - 19Male65</v>
      </c>
      <c r="D2635">
        <v>93190</v>
      </c>
      <c r="E2635" t="s">
        <v>253</v>
      </c>
      <c r="F2635" t="s">
        <v>30</v>
      </c>
      <c r="G2635" t="s">
        <v>31</v>
      </c>
      <c r="H2635" t="s">
        <v>56</v>
      </c>
      <c r="I2635" t="s">
        <v>57</v>
      </c>
      <c r="J2635" t="s">
        <v>58</v>
      </c>
      <c r="K2635" t="s">
        <v>249</v>
      </c>
      <c r="L2635">
        <v>65</v>
      </c>
      <c r="O2635" t="s">
        <v>236</v>
      </c>
      <c r="P2635">
        <v>4.5</v>
      </c>
      <c r="Q2635">
        <v>4.2</v>
      </c>
      <c r="R2635">
        <v>4.7</v>
      </c>
      <c r="V2635">
        <v>1423986</v>
      </c>
      <c r="Y2635" t="s">
        <v>39</v>
      </c>
      <c r="Z2635" t="s">
        <v>39</v>
      </c>
      <c r="AA2635">
        <v>20170000</v>
      </c>
      <c r="AD2635" t="s">
        <v>220</v>
      </c>
    </row>
    <row r="2636" spans="1:30">
      <c r="A2636">
        <f t="shared" si="123"/>
        <v>20180000</v>
      </c>
      <c r="B2636" t="str">
        <f t="shared" si="124"/>
        <v>London93190Male65</v>
      </c>
      <c r="C2636" t="str">
        <f t="shared" si="125"/>
        <v>LondonInequality in life expectancy at 652018 - 20Male65</v>
      </c>
      <c r="D2636">
        <v>93190</v>
      </c>
      <c r="E2636" t="s">
        <v>253</v>
      </c>
      <c r="F2636" t="s">
        <v>30</v>
      </c>
      <c r="G2636" t="s">
        <v>31</v>
      </c>
      <c r="H2636" t="s">
        <v>56</v>
      </c>
      <c r="I2636" t="s">
        <v>57</v>
      </c>
      <c r="J2636" t="s">
        <v>58</v>
      </c>
      <c r="K2636" t="s">
        <v>249</v>
      </c>
      <c r="L2636">
        <v>65</v>
      </c>
      <c r="O2636" t="s">
        <v>237</v>
      </c>
      <c r="P2636">
        <v>4.8</v>
      </c>
      <c r="Q2636">
        <v>4.5</v>
      </c>
      <c r="R2636">
        <v>5</v>
      </c>
      <c r="V2636">
        <v>1452751</v>
      </c>
      <c r="X2636" t="s">
        <v>136</v>
      </c>
      <c r="Y2636" t="s">
        <v>39</v>
      </c>
      <c r="Z2636" t="s">
        <v>39</v>
      </c>
      <c r="AA2636">
        <v>20180000</v>
      </c>
      <c r="AD2636" t="s">
        <v>220</v>
      </c>
    </row>
    <row r="2637" spans="1:30">
      <c r="A2637">
        <f t="shared" si="123"/>
        <v>20180000</v>
      </c>
      <c r="B2637" t="str">
        <f t="shared" si="124"/>
        <v>Westminster93190Male65</v>
      </c>
      <c r="C2637" t="str">
        <f t="shared" si="125"/>
        <v>WestminsterInequality in life expectancy at 652018 - 20Male65</v>
      </c>
      <c r="D2637">
        <v>93190</v>
      </c>
      <c r="E2637" t="s">
        <v>253</v>
      </c>
      <c r="F2637" t="s">
        <v>30</v>
      </c>
      <c r="G2637" t="s">
        <v>31</v>
      </c>
      <c r="H2637" t="s">
        <v>99</v>
      </c>
      <c r="I2637" t="s">
        <v>100</v>
      </c>
      <c r="J2637" t="s">
        <v>34</v>
      </c>
      <c r="K2637" t="s">
        <v>249</v>
      </c>
      <c r="L2637">
        <v>65</v>
      </c>
      <c r="O2637" t="s">
        <v>237</v>
      </c>
      <c r="P2637">
        <v>12.7</v>
      </c>
      <c r="Q2637">
        <v>10</v>
      </c>
      <c r="R2637">
        <v>15.4</v>
      </c>
      <c r="V2637">
        <v>45447</v>
      </c>
      <c r="X2637" t="s">
        <v>136</v>
      </c>
      <c r="Y2637" t="s">
        <v>39</v>
      </c>
      <c r="Z2637" t="s">
        <v>39</v>
      </c>
      <c r="AA2637">
        <v>20180000</v>
      </c>
      <c r="AD2637" t="s">
        <v>220</v>
      </c>
    </row>
    <row r="2638" spans="1:30">
      <c r="A2638">
        <f t="shared" si="123"/>
        <v>20180000</v>
      </c>
      <c r="B2638" t="str">
        <f t="shared" si="124"/>
        <v>Camden93190Male65</v>
      </c>
      <c r="C2638" t="str">
        <f t="shared" si="125"/>
        <v>CamdenInequality in life expectancy at 652018 - 20Male65</v>
      </c>
      <c r="D2638">
        <v>93190</v>
      </c>
      <c r="E2638" t="s">
        <v>253</v>
      </c>
      <c r="F2638" t="s">
        <v>30</v>
      </c>
      <c r="G2638" t="s">
        <v>31</v>
      </c>
      <c r="H2638" t="s">
        <v>72</v>
      </c>
      <c r="I2638" t="s">
        <v>73</v>
      </c>
      <c r="J2638" t="s">
        <v>34</v>
      </c>
      <c r="K2638" t="s">
        <v>249</v>
      </c>
      <c r="L2638">
        <v>65</v>
      </c>
      <c r="O2638" t="s">
        <v>237</v>
      </c>
      <c r="P2638">
        <v>9.5</v>
      </c>
      <c r="Q2638">
        <v>7.4</v>
      </c>
      <c r="R2638">
        <v>11.6</v>
      </c>
      <c r="V2638">
        <v>43818</v>
      </c>
      <c r="X2638" t="s">
        <v>136</v>
      </c>
      <c r="Y2638" t="s">
        <v>39</v>
      </c>
      <c r="Z2638" t="s">
        <v>39</v>
      </c>
      <c r="AA2638">
        <v>20180000</v>
      </c>
      <c r="AD2638" t="s">
        <v>220</v>
      </c>
    </row>
    <row r="2639" spans="1:30">
      <c r="A2639">
        <f t="shared" si="123"/>
        <v>20180000</v>
      </c>
      <c r="B2639" t="str">
        <f t="shared" si="124"/>
        <v>Islington93190Male65</v>
      </c>
      <c r="C2639" t="str">
        <f t="shared" si="125"/>
        <v>IslingtonInequality in life expectancy at 652018 - 20Male65</v>
      </c>
      <c r="D2639">
        <v>93190</v>
      </c>
      <c r="E2639" t="s">
        <v>253</v>
      </c>
      <c r="F2639" t="s">
        <v>30</v>
      </c>
      <c r="G2639" t="s">
        <v>31</v>
      </c>
      <c r="H2639" t="s">
        <v>74</v>
      </c>
      <c r="I2639" t="s">
        <v>75</v>
      </c>
      <c r="J2639" t="s">
        <v>34</v>
      </c>
      <c r="K2639" t="s">
        <v>249</v>
      </c>
      <c r="L2639">
        <v>65</v>
      </c>
      <c r="O2639" t="s">
        <v>237</v>
      </c>
      <c r="P2639">
        <v>9.1</v>
      </c>
      <c r="Q2639">
        <v>4.3</v>
      </c>
      <c r="R2639">
        <v>14</v>
      </c>
      <c r="V2639">
        <v>29126</v>
      </c>
      <c r="X2639" t="s">
        <v>136</v>
      </c>
      <c r="Y2639" t="s">
        <v>39</v>
      </c>
      <c r="Z2639" t="s">
        <v>39</v>
      </c>
      <c r="AA2639">
        <v>20180000</v>
      </c>
      <c r="AD2639" t="s">
        <v>220</v>
      </c>
    </row>
    <row r="2640" spans="1:30">
      <c r="A2640">
        <f t="shared" si="123"/>
        <v>20180000</v>
      </c>
      <c r="B2640" t="str">
        <f t="shared" si="124"/>
        <v>Kensington and Chelsea93190Male65</v>
      </c>
      <c r="C2640" t="str">
        <f t="shared" si="125"/>
        <v>Kensington and ChelseaInequality in life expectancy at 652018 - 20Male65</v>
      </c>
      <c r="D2640">
        <v>93190</v>
      </c>
      <c r="E2640" t="s">
        <v>253</v>
      </c>
      <c r="F2640" t="s">
        <v>30</v>
      </c>
      <c r="G2640" t="s">
        <v>31</v>
      </c>
      <c r="H2640" t="s">
        <v>70</v>
      </c>
      <c r="I2640" t="s">
        <v>71</v>
      </c>
      <c r="J2640" t="s">
        <v>34</v>
      </c>
      <c r="K2640" t="s">
        <v>249</v>
      </c>
      <c r="L2640">
        <v>65</v>
      </c>
      <c r="O2640" t="s">
        <v>237</v>
      </c>
      <c r="P2640">
        <v>7.5</v>
      </c>
      <c r="Q2640">
        <v>2.2000000000000002</v>
      </c>
      <c r="R2640">
        <v>12.7</v>
      </c>
      <c r="V2640">
        <v>33941</v>
      </c>
      <c r="X2640" t="s">
        <v>136</v>
      </c>
      <c r="Y2640" t="s">
        <v>39</v>
      </c>
      <c r="Z2640" t="s">
        <v>39</v>
      </c>
      <c r="AA2640">
        <v>20180000</v>
      </c>
      <c r="AD2640" t="s">
        <v>220</v>
      </c>
    </row>
    <row r="2641" spans="1:30">
      <c r="A2641">
        <f t="shared" si="123"/>
        <v>20180000</v>
      </c>
      <c r="B2641" t="str">
        <f t="shared" si="124"/>
        <v>Tower Hamlets93190Male65</v>
      </c>
      <c r="C2641" t="str">
        <f t="shared" si="125"/>
        <v>Tower HamletsInequality in life expectancy at 652018 - 20Male65</v>
      </c>
      <c r="D2641">
        <v>93190</v>
      </c>
      <c r="E2641" t="s">
        <v>253</v>
      </c>
      <c r="F2641" t="s">
        <v>30</v>
      </c>
      <c r="G2641" t="s">
        <v>31</v>
      </c>
      <c r="H2641" t="s">
        <v>104</v>
      </c>
      <c r="I2641" t="s">
        <v>105</v>
      </c>
      <c r="J2641" t="s">
        <v>34</v>
      </c>
      <c r="K2641" t="s">
        <v>249</v>
      </c>
      <c r="L2641">
        <v>65</v>
      </c>
      <c r="O2641" t="s">
        <v>237</v>
      </c>
      <c r="P2641">
        <v>6.3</v>
      </c>
      <c r="Q2641">
        <v>3.9</v>
      </c>
      <c r="R2641">
        <v>8.6999999999999993</v>
      </c>
      <c r="V2641">
        <v>28639</v>
      </c>
      <c r="X2641" t="s">
        <v>136</v>
      </c>
      <c r="Y2641" t="s">
        <v>39</v>
      </c>
      <c r="Z2641" t="s">
        <v>39</v>
      </c>
      <c r="AA2641">
        <v>20180000</v>
      </c>
      <c r="AD2641" t="s">
        <v>220</v>
      </c>
    </row>
    <row r="2642" spans="1:30">
      <c r="A2642">
        <f t="shared" si="123"/>
        <v>20180000</v>
      </c>
      <c r="B2642" t="str">
        <f t="shared" si="124"/>
        <v>Newham93190Male65</v>
      </c>
      <c r="C2642" t="str">
        <f t="shared" si="125"/>
        <v>NewhamInequality in life expectancy at 652018 - 20Male65</v>
      </c>
      <c r="D2642">
        <v>93190</v>
      </c>
      <c r="E2642" t="s">
        <v>253</v>
      </c>
      <c r="F2642" t="s">
        <v>30</v>
      </c>
      <c r="G2642" t="s">
        <v>31</v>
      </c>
      <c r="H2642" t="s">
        <v>122</v>
      </c>
      <c r="I2642" t="s">
        <v>123</v>
      </c>
      <c r="J2642" t="s">
        <v>34</v>
      </c>
      <c r="K2642" t="s">
        <v>249</v>
      </c>
      <c r="L2642">
        <v>65</v>
      </c>
      <c r="O2642" t="s">
        <v>237</v>
      </c>
      <c r="P2642">
        <v>6.3</v>
      </c>
      <c r="Q2642">
        <v>4.2</v>
      </c>
      <c r="R2642">
        <v>8.4</v>
      </c>
      <c r="V2642">
        <v>36840</v>
      </c>
      <c r="X2642" t="s">
        <v>136</v>
      </c>
      <c r="Y2642" t="s">
        <v>39</v>
      </c>
      <c r="Z2642" t="s">
        <v>39</v>
      </c>
      <c r="AA2642">
        <v>20180000</v>
      </c>
      <c r="AD2642" t="s">
        <v>220</v>
      </c>
    </row>
    <row r="2643" spans="1:30">
      <c r="A2643">
        <f t="shared" si="123"/>
        <v>20180000</v>
      </c>
      <c r="B2643" t="str">
        <f t="shared" si="124"/>
        <v>Haringey93190Male65</v>
      </c>
      <c r="C2643" t="str">
        <f t="shared" si="125"/>
        <v>HaringeyInequality in life expectancy at 652018 - 20Male65</v>
      </c>
      <c r="D2643">
        <v>93190</v>
      </c>
      <c r="E2643" t="s">
        <v>253</v>
      </c>
      <c r="F2643" t="s">
        <v>30</v>
      </c>
      <c r="G2643" t="s">
        <v>31</v>
      </c>
      <c r="H2643" t="s">
        <v>116</v>
      </c>
      <c r="I2643" t="s">
        <v>117</v>
      </c>
      <c r="J2643" t="s">
        <v>34</v>
      </c>
      <c r="K2643" t="s">
        <v>249</v>
      </c>
      <c r="L2643">
        <v>65</v>
      </c>
      <c r="O2643" t="s">
        <v>237</v>
      </c>
      <c r="P2643">
        <v>6.1</v>
      </c>
      <c r="Q2643">
        <v>4.5999999999999996</v>
      </c>
      <c r="R2643">
        <v>7.6</v>
      </c>
      <c r="V2643">
        <v>37078</v>
      </c>
      <c r="X2643" t="s">
        <v>136</v>
      </c>
      <c r="Y2643" t="s">
        <v>39</v>
      </c>
      <c r="Z2643" t="s">
        <v>39</v>
      </c>
      <c r="AA2643">
        <v>20180000</v>
      </c>
      <c r="AD2643" t="s">
        <v>220</v>
      </c>
    </row>
    <row r="2644" spans="1:30">
      <c r="A2644">
        <f t="shared" si="123"/>
        <v>20180000</v>
      </c>
      <c r="B2644" t="str">
        <f t="shared" si="124"/>
        <v>Havering93190Male65</v>
      </c>
      <c r="C2644" t="str">
        <f t="shared" si="125"/>
        <v>HaveringInequality in life expectancy at 652018 - 20Male65</v>
      </c>
      <c r="D2644">
        <v>93190</v>
      </c>
      <c r="E2644" t="s">
        <v>253</v>
      </c>
      <c r="F2644" t="s">
        <v>30</v>
      </c>
      <c r="G2644" t="s">
        <v>31</v>
      </c>
      <c r="H2644" t="s">
        <v>118</v>
      </c>
      <c r="I2644" t="s">
        <v>119</v>
      </c>
      <c r="J2644" t="s">
        <v>34</v>
      </c>
      <c r="K2644" t="s">
        <v>249</v>
      </c>
      <c r="L2644">
        <v>65</v>
      </c>
      <c r="O2644" t="s">
        <v>237</v>
      </c>
      <c r="P2644">
        <v>5.6</v>
      </c>
      <c r="Q2644">
        <v>4.5999999999999996</v>
      </c>
      <c r="R2644">
        <v>6.6</v>
      </c>
      <c r="V2644">
        <v>60238</v>
      </c>
      <c r="X2644" t="s">
        <v>136</v>
      </c>
      <c r="Y2644" t="s">
        <v>39</v>
      </c>
      <c r="Z2644" t="s">
        <v>39</v>
      </c>
      <c r="AA2644">
        <v>20180000</v>
      </c>
      <c r="AD2644" t="s">
        <v>220</v>
      </c>
    </row>
    <row r="2645" spans="1:30">
      <c r="A2645">
        <f t="shared" si="123"/>
        <v>20180000</v>
      </c>
      <c r="B2645" t="str">
        <f t="shared" si="124"/>
        <v>Brent93190Male65</v>
      </c>
      <c r="C2645" t="str">
        <f t="shared" si="125"/>
        <v>BrentInequality in life expectancy at 652018 - 20Male65</v>
      </c>
      <c r="D2645">
        <v>93190</v>
      </c>
      <c r="E2645" t="s">
        <v>253</v>
      </c>
      <c r="F2645" t="s">
        <v>30</v>
      </c>
      <c r="G2645" t="s">
        <v>31</v>
      </c>
      <c r="H2645" t="s">
        <v>68</v>
      </c>
      <c r="I2645" t="s">
        <v>69</v>
      </c>
      <c r="J2645" t="s">
        <v>34</v>
      </c>
      <c r="K2645" t="s">
        <v>249</v>
      </c>
      <c r="L2645">
        <v>65</v>
      </c>
      <c r="O2645" t="s">
        <v>237</v>
      </c>
      <c r="P2645">
        <v>5.0999999999999996</v>
      </c>
      <c r="Q2645">
        <v>3.5</v>
      </c>
      <c r="R2645">
        <v>6.6</v>
      </c>
      <c r="V2645">
        <v>56507</v>
      </c>
      <c r="X2645" t="s">
        <v>136</v>
      </c>
      <c r="Y2645" t="s">
        <v>39</v>
      </c>
      <c r="Z2645" t="s">
        <v>39</v>
      </c>
      <c r="AA2645">
        <v>20180000</v>
      </c>
      <c r="AD2645" t="s">
        <v>220</v>
      </c>
    </row>
    <row r="2646" spans="1:30">
      <c r="A2646">
        <f t="shared" si="123"/>
        <v>20180000</v>
      </c>
      <c r="B2646" t="str">
        <f t="shared" si="124"/>
        <v>Bexley93190Male65</v>
      </c>
      <c r="C2646" t="str">
        <f t="shared" si="125"/>
        <v>BexleyInequality in life expectancy at 652018 - 20Male65</v>
      </c>
      <c r="D2646">
        <v>93190</v>
      </c>
      <c r="E2646" t="s">
        <v>253</v>
      </c>
      <c r="F2646" t="s">
        <v>30</v>
      </c>
      <c r="G2646" t="s">
        <v>31</v>
      </c>
      <c r="H2646" t="s">
        <v>97</v>
      </c>
      <c r="I2646" t="s">
        <v>98</v>
      </c>
      <c r="J2646" t="s">
        <v>34</v>
      </c>
      <c r="K2646" t="s">
        <v>249</v>
      </c>
      <c r="L2646">
        <v>65</v>
      </c>
      <c r="O2646" t="s">
        <v>237</v>
      </c>
      <c r="P2646">
        <v>5</v>
      </c>
      <c r="Q2646">
        <v>3.8</v>
      </c>
      <c r="R2646">
        <v>6.2</v>
      </c>
      <c r="V2646">
        <v>53328</v>
      </c>
      <c r="X2646" t="s">
        <v>136</v>
      </c>
      <c r="Y2646" t="s">
        <v>39</v>
      </c>
      <c r="Z2646" t="s">
        <v>39</v>
      </c>
      <c r="AA2646">
        <v>20180000</v>
      </c>
      <c r="AD2646" t="s">
        <v>220</v>
      </c>
    </row>
    <row r="2647" spans="1:30">
      <c r="A2647">
        <f t="shared" si="123"/>
        <v>20180000</v>
      </c>
      <c r="B2647" t="str">
        <f t="shared" si="124"/>
        <v>Croydon93190Male65</v>
      </c>
      <c r="C2647" t="str">
        <f t="shared" si="125"/>
        <v>CroydonInequality in life expectancy at 652018 - 20Male65</v>
      </c>
      <c r="D2647">
        <v>93190</v>
      </c>
      <c r="E2647" t="s">
        <v>253</v>
      </c>
      <c r="F2647" t="s">
        <v>30</v>
      </c>
      <c r="G2647" t="s">
        <v>31</v>
      </c>
      <c r="H2647" t="s">
        <v>110</v>
      </c>
      <c r="I2647" t="s">
        <v>111</v>
      </c>
      <c r="J2647" t="s">
        <v>34</v>
      </c>
      <c r="K2647" t="s">
        <v>249</v>
      </c>
      <c r="L2647">
        <v>65</v>
      </c>
      <c r="O2647" t="s">
        <v>237</v>
      </c>
      <c r="P2647">
        <v>5</v>
      </c>
      <c r="Q2647">
        <v>4</v>
      </c>
      <c r="R2647">
        <v>6</v>
      </c>
      <c r="V2647">
        <v>71515</v>
      </c>
      <c r="X2647" t="s">
        <v>136</v>
      </c>
      <c r="Y2647" t="s">
        <v>39</v>
      </c>
      <c r="Z2647" t="s">
        <v>39</v>
      </c>
      <c r="AA2647">
        <v>20180000</v>
      </c>
      <c r="AD2647" t="s">
        <v>220</v>
      </c>
    </row>
    <row r="2648" spans="1:30">
      <c r="A2648">
        <f t="shared" si="123"/>
        <v>20180000</v>
      </c>
      <c r="B2648" t="str">
        <f t="shared" si="124"/>
        <v>Merton93190Male65</v>
      </c>
      <c r="C2648" t="str">
        <f t="shared" si="125"/>
        <v>MertonInequality in life expectancy at 652018 - 20Male65</v>
      </c>
      <c r="D2648">
        <v>93190</v>
      </c>
      <c r="E2648" t="s">
        <v>253</v>
      </c>
      <c r="F2648" t="s">
        <v>30</v>
      </c>
      <c r="G2648" t="s">
        <v>31</v>
      </c>
      <c r="H2648" t="s">
        <v>108</v>
      </c>
      <c r="I2648" t="s">
        <v>109</v>
      </c>
      <c r="J2648" t="s">
        <v>34</v>
      </c>
      <c r="K2648" t="s">
        <v>249</v>
      </c>
      <c r="L2648">
        <v>65</v>
      </c>
      <c r="O2648" t="s">
        <v>237</v>
      </c>
      <c r="P2648">
        <v>5</v>
      </c>
      <c r="Q2648">
        <v>3.7</v>
      </c>
      <c r="R2648">
        <v>6.4</v>
      </c>
      <c r="V2648">
        <v>35173</v>
      </c>
      <c r="X2648" t="s">
        <v>136</v>
      </c>
      <c r="Y2648" t="s">
        <v>39</v>
      </c>
      <c r="Z2648" t="s">
        <v>39</v>
      </c>
      <c r="AA2648">
        <v>20180000</v>
      </c>
      <c r="AD2648" t="s">
        <v>220</v>
      </c>
    </row>
    <row r="2649" spans="1:30">
      <c r="A2649">
        <f t="shared" si="123"/>
        <v>20180000</v>
      </c>
      <c r="B2649" t="str">
        <f t="shared" si="124"/>
        <v>Harrow93190Male65</v>
      </c>
      <c r="C2649" t="str">
        <f t="shared" si="125"/>
        <v>HarrowInequality in life expectancy at 652018 - 20Male65</v>
      </c>
      <c r="D2649">
        <v>93190</v>
      </c>
      <c r="E2649" t="s">
        <v>253</v>
      </c>
      <c r="F2649" t="s">
        <v>30</v>
      </c>
      <c r="G2649" t="s">
        <v>31</v>
      </c>
      <c r="H2649" t="s">
        <v>64</v>
      </c>
      <c r="I2649" t="s">
        <v>65</v>
      </c>
      <c r="J2649" t="s">
        <v>34</v>
      </c>
      <c r="K2649" t="s">
        <v>249</v>
      </c>
      <c r="L2649">
        <v>65</v>
      </c>
      <c r="O2649" t="s">
        <v>237</v>
      </c>
      <c r="P2649">
        <v>4.8</v>
      </c>
      <c r="Q2649">
        <v>3.4</v>
      </c>
      <c r="R2649">
        <v>6.3</v>
      </c>
      <c r="V2649">
        <v>55215</v>
      </c>
      <c r="X2649" t="s">
        <v>136</v>
      </c>
      <c r="Y2649" t="s">
        <v>39</v>
      </c>
      <c r="Z2649" t="s">
        <v>39</v>
      </c>
      <c r="AA2649">
        <v>20180000</v>
      </c>
      <c r="AD2649" t="s">
        <v>220</v>
      </c>
    </row>
    <row r="2650" spans="1:30">
      <c r="A2650">
        <f t="shared" si="123"/>
        <v>20180000</v>
      </c>
      <c r="B2650" t="str">
        <f t="shared" si="124"/>
        <v>Greenwich93190Male65</v>
      </c>
      <c r="C2650" t="str">
        <f t="shared" si="125"/>
        <v>GreenwichInequality in life expectancy at 652018 - 20Male65</v>
      </c>
      <c r="D2650">
        <v>93190</v>
      </c>
      <c r="E2650" t="s">
        <v>253</v>
      </c>
      <c r="F2650" t="s">
        <v>30</v>
      </c>
      <c r="G2650" t="s">
        <v>31</v>
      </c>
      <c r="H2650" t="s">
        <v>80</v>
      </c>
      <c r="I2650" t="s">
        <v>81</v>
      </c>
      <c r="J2650" t="s">
        <v>34</v>
      </c>
      <c r="K2650" t="s">
        <v>249</v>
      </c>
      <c r="L2650">
        <v>65</v>
      </c>
      <c r="O2650" t="s">
        <v>237</v>
      </c>
      <c r="P2650">
        <v>4.8</v>
      </c>
      <c r="Q2650">
        <v>3.3</v>
      </c>
      <c r="R2650">
        <v>6.2</v>
      </c>
      <c r="V2650">
        <v>41321</v>
      </c>
      <c r="X2650" t="s">
        <v>136</v>
      </c>
      <c r="Y2650" t="s">
        <v>39</v>
      </c>
      <c r="Z2650" t="s">
        <v>39</v>
      </c>
      <c r="AA2650">
        <v>20180000</v>
      </c>
      <c r="AD2650" t="s">
        <v>220</v>
      </c>
    </row>
    <row r="2651" spans="1:30">
      <c r="A2651">
        <f t="shared" si="123"/>
        <v>20180000</v>
      </c>
      <c r="B2651" t="str">
        <f t="shared" si="124"/>
        <v>Barnet93190Male65</v>
      </c>
      <c r="C2651" t="str">
        <f t="shared" si="125"/>
        <v>BarnetInequality in life expectancy at 652018 - 20Male65</v>
      </c>
      <c r="D2651">
        <v>93190</v>
      </c>
      <c r="E2651" t="s">
        <v>253</v>
      </c>
      <c r="F2651" t="s">
        <v>30</v>
      </c>
      <c r="G2651" t="s">
        <v>31</v>
      </c>
      <c r="H2651" t="s">
        <v>93</v>
      </c>
      <c r="I2651" t="s">
        <v>94</v>
      </c>
      <c r="J2651" t="s">
        <v>34</v>
      </c>
      <c r="K2651" t="s">
        <v>249</v>
      </c>
      <c r="L2651">
        <v>65</v>
      </c>
      <c r="O2651" t="s">
        <v>237</v>
      </c>
      <c r="P2651">
        <v>4.8</v>
      </c>
      <c r="Q2651">
        <v>3.6</v>
      </c>
      <c r="R2651">
        <v>6</v>
      </c>
      <c r="V2651">
        <v>76624</v>
      </c>
      <c r="X2651" t="s">
        <v>136</v>
      </c>
      <c r="Y2651" t="s">
        <v>39</v>
      </c>
      <c r="Z2651" t="s">
        <v>39</v>
      </c>
      <c r="AA2651">
        <v>20180000</v>
      </c>
      <c r="AD2651" t="s">
        <v>220</v>
      </c>
    </row>
    <row r="2652" spans="1:30">
      <c r="A2652">
        <f t="shared" si="123"/>
        <v>20180000</v>
      </c>
      <c r="B2652" t="str">
        <f t="shared" si="124"/>
        <v>Bromley93190Male65</v>
      </c>
      <c r="C2652" t="str">
        <f t="shared" si="125"/>
        <v>BromleyInequality in life expectancy at 652018 - 20Male65</v>
      </c>
      <c r="D2652">
        <v>93190</v>
      </c>
      <c r="E2652" t="s">
        <v>253</v>
      </c>
      <c r="F2652" t="s">
        <v>30</v>
      </c>
      <c r="G2652" t="s">
        <v>31</v>
      </c>
      <c r="H2652" t="s">
        <v>78</v>
      </c>
      <c r="I2652" t="s">
        <v>79</v>
      </c>
      <c r="J2652" t="s">
        <v>34</v>
      </c>
      <c r="K2652" t="s">
        <v>249</v>
      </c>
      <c r="L2652">
        <v>65</v>
      </c>
      <c r="O2652" t="s">
        <v>237</v>
      </c>
      <c r="P2652">
        <v>4.5999999999999996</v>
      </c>
      <c r="Q2652">
        <v>3.6</v>
      </c>
      <c r="R2652">
        <v>5.6</v>
      </c>
      <c r="V2652">
        <v>76191</v>
      </c>
      <c r="X2652" t="s">
        <v>136</v>
      </c>
      <c r="Y2652" t="s">
        <v>39</v>
      </c>
      <c r="Z2652" t="s">
        <v>39</v>
      </c>
      <c r="AA2652">
        <v>20180000</v>
      </c>
      <c r="AD2652" t="s">
        <v>220</v>
      </c>
    </row>
    <row r="2653" spans="1:30">
      <c r="A2653">
        <f t="shared" si="123"/>
        <v>20180000</v>
      </c>
      <c r="B2653" t="str">
        <f t="shared" si="124"/>
        <v>Lambeth93190Male65</v>
      </c>
      <c r="C2653" t="str">
        <f t="shared" si="125"/>
        <v>LambethInequality in life expectancy at 652018 - 20Male65</v>
      </c>
      <c r="D2653">
        <v>93190</v>
      </c>
      <c r="E2653" t="s">
        <v>253</v>
      </c>
      <c r="F2653" t="s">
        <v>30</v>
      </c>
      <c r="G2653" t="s">
        <v>31</v>
      </c>
      <c r="H2653" t="s">
        <v>91</v>
      </c>
      <c r="I2653" t="s">
        <v>92</v>
      </c>
      <c r="J2653" t="s">
        <v>34</v>
      </c>
      <c r="K2653" t="s">
        <v>249</v>
      </c>
      <c r="L2653">
        <v>65</v>
      </c>
      <c r="O2653" t="s">
        <v>237</v>
      </c>
      <c r="P2653">
        <v>4.5</v>
      </c>
      <c r="Q2653">
        <v>3.1</v>
      </c>
      <c r="R2653">
        <v>6</v>
      </c>
      <c r="V2653">
        <v>36866</v>
      </c>
      <c r="X2653" t="s">
        <v>136</v>
      </c>
      <c r="Y2653" t="s">
        <v>39</v>
      </c>
      <c r="Z2653" t="s">
        <v>39</v>
      </c>
      <c r="AA2653">
        <v>20180000</v>
      </c>
      <c r="AD2653" t="s">
        <v>220</v>
      </c>
    </row>
    <row r="2654" spans="1:30">
      <c r="A2654">
        <f t="shared" si="123"/>
        <v>20180000</v>
      </c>
      <c r="B2654" t="str">
        <f t="shared" si="124"/>
        <v>Enfield93190Male65</v>
      </c>
      <c r="C2654" t="str">
        <f t="shared" si="125"/>
        <v>EnfieldInequality in life expectancy at 652018 - 20Male65</v>
      </c>
      <c r="D2654">
        <v>93190</v>
      </c>
      <c r="E2654" t="s">
        <v>253</v>
      </c>
      <c r="F2654" t="s">
        <v>30</v>
      </c>
      <c r="G2654" t="s">
        <v>31</v>
      </c>
      <c r="H2654" t="s">
        <v>120</v>
      </c>
      <c r="I2654" t="s">
        <v>121</v>
      </c>
      <c r="J2654" t="s">
        <v>34</v>
      </c>
      <c r="K2654" t="s">
        <v>249</v>
      </c>
      <c r="L2654">
        <v>65</v>
      </c>
      <c r="O2654" t="s">
        <v>237</v>
      </c>
      <c r="P2654">
        <v>4.3</v>
      </c>
      <c r="Q2654">
        <v>3.2</v>
      </c>
      <c r="R2654">
        <v>5.4</v>
      </c>
      <c r="V2654">
        <v>59119</v>
      </c>
      <c r="X2654" t="s">
        <v>136</v>
      </c>
      <c r="Y2654" t="s">
        <v>39</v>
      </c>
      <c r="Z2654" t="s">
        <v>39</v>
      </c>
      <c r="AA2654">
        <v>20180000</v>
      </c>
      <c r="AD2654" t="s">
        <v>220</v>
      </c>
    </row>
    <row r="2655" spans="1:30">
      <c r="A2655">
        <f t="shared" si="123"/>
        <v>20180000</v>
      </c>
      <c r="B2655" t="str">
        <f t="shared" si="124"/>
        <v>Lewisham93190Male65</v>
      </c>
      <c r="C2655" t="str">
        <f t="shared" si="125"/>
        <v>LewishamInequality in life expectancy at 652018 - 20Male65</v>
      </c>
      <c r="D2655">
        <v>93190</v>
      </c>
      <c r="E2655" t="s">
        <v>253</v>
      </c>
      <c r="F2655" t="s">
        <v>30</v>
      </c>
      <c r="G2655" t="s">
        <v>31</v>
      </c>
      <c r="H2655" t="s">
        <v>84</v>
      </c>
      <c r="I2655" t="s">
        <v>85</v>
      </c>
      <c r="J2655" t="s">
        <v>34</v>
      </c>
      <c r="K2655" t="s">
        <v>249</v>
      </c>
      <c r="L2655">
        <v>65</v>
      </c>
      <c r="O2655" t="s">
        <v>237</v>
      </c>
      <c r="P2655">
        <v>4.2</v>
      </c>
      <c r="Q2655">
        <v>2.8</v>
      </c>
      <c r="R2655">
        <v>5.7</v>
      </c>
      <c r="V2655">
        <v>38376</v>
      </c>
      <c r="X2655" t="s">
        <v>136</v>
      </c>
      <c r="Y2655" t="s">
        <v>39</v>
      </c>
      <c r="Z2655" t="s">
        <v>39</v>
      </c>
      <c r="AA2655">
        <v>20180000</v>
      </c>
      <c r="AD2655" t="s">
        <v>220</v>
      </c>
    </row>
    <row r="2656" spans="1:30">
      <c r="A2656">
        <f t="shared" si="123"/>
        <v>20180000</v>
      </c>
      <c r="B2656" t="str">
        <f t="shared" si="124"/>
        <v>Kingston93190Male65</v>
      </c>
      <c r="C2656" t="str">
        <f t="shared" si="125"/>
        <v>KingstonInequality in life expectancy at 652018 - 20Male65</v>
      </c>
      <c r="D2656">
        <v>93190</v>
      </c>
      <c r="E2656" t="s">
        <v>253</v>
      </c>
      <c r="F2656" t="s">
        <v>30</v>
      </c>
      <c r="G2656" t="s">
        <v>31</v>
      </c>
      <c r="H2656" t="s">
        <v>82</v>
      </c>
      <c r="I2656" t="s">
        <v>83</v>
      </c>
      <c r="J2656" t="s">
        <v>34</v>
      </c>
      <c r="K2656" t="s">
        <v>249</v>
      </c>
      <c r="L2656">
        <v>65</v>
      </c>
      <c r="O2656" t="s">
        <v>237</v>
      </c>
      <c r="P2656">
        <v>4.2</v>
      </c>
      <c r="Q2656">
        <v>2.6</v>
      </c>
      <c r="R2656">
        <v>5.8</v>
      </c>
      <c r="V2656">
        <v>33348</v>
      </c>
      <c r="X2656" t="s">
        <v>136</v>
      </c>
      <c r="Y2656" t="s">
        <v>39</v>
      </c>
      <c r="Z2656" t="s">
        <v>39</v>
      </c>
      <c r="AA2656">
        <v>20180000</v>
      </c>
      <c r="AD2656" t="s">
        <v>220</v>
      </c>
    </row>
    <row r="2657" spans="1:30">
      <c r="A2657">
        <f t="shared" si="123"/>
        <v>20180000</v>
      </c>
      <c r="B2657" t="str">
        <f t="shared" si="124"/>
        <v>Hillingdon93190Male65</v>
      </c>
      <c r="C2657" t="str">
        <f t="shared" si="125"/>
        <v>HillingdonInequality in life expectancy at 652018 - 20Male65</v>
      </c>
      <c r="D2657">
        <v>93190</v>
      </c>
      <c r="E2657" t="s">
        <v>253</v>
      </c>
      <c r="F2657" t="s">
        <v>30</v>
      </c>
      <c r="G2657" t="s">
        <v>31</v>
      </c>
      <c r="H2657" t="s">
        <v>86</v>
      </c>
      <c r="I2657" t="s">
        <v>87</v>
      </c>
      <c r="J2657" t="s">
        <v>34</v>
      </c>
      <c r="K2657" t="s">
        <v>249</v>
      </c>
      <c r="L2657">
        <v>65</v>
      </c>
      <c r="O2657" t="s">
        <v>237</v>
      </c>
      <c r="P2657">
        <v>4.2</v>
      </c>
      <c r="Q2657">
        <v>3</v>
      </c>
      <c r="R2657">
        <v>5.4</v>
      </c>
      <c r="V2657">
        <v>57239</v>
      </c>
      <c r="X2657" t="s">
        <v>136</v>
      </c>
      <c r="Y2657" t="s">
        <v>39</v>
      </c>
      <c r="Z2657" t="s">
        <v>39</v>
      </c>
      <c r="AA2657">
        <v>20180000</v>
      </c>
      <c r="AD2657" t="s">
        <v>220</v>
      </c>
    </row>
    <row r="2658" spans="1:30">
      <c r="A2658">
        <f t="shared" si="123"/>
        <v>20180000</v>
      </c>
      <c r="B2658" t="str">
        <f t="shared" si="124"/>
        <v>Ealing93190Male65</v>
      </c>
      <c r="C2658" t="str">
        <f t="shared" si="125"/>
        <v>EalingInequality in life expectancy at 652018 - 20Male65</v>
      </c>
      <c r="D2658">
        <v>93190</v>
      </c>
      <c r="E2658" t="s">
        <v>253</v>
      </c>
      <c r="F2658" t="s">
        <v>30</v>
      </c>
      <c r="G2658" t="s">
        <v>31</v>
      </c>
      <c r="H2658" t="s">
        <v>62</v>
      </c>
      <c r="I2658" t="s">
        <v>63</v>
      </c>
      <c r="J2658" t="s">
        <v>34</v>
      </c>
      <c r="K2658" t="s">
        <v>249</v>
      </c>
      <c r="L2658">
        <v>65</v>
      </c>
      <c r="O2658" t="s">
        <v>237</v>
      </c>
      <c r="P2658">
        <v>4.0999999999999996</v>
      </c>
      <c r="Q2658">
        <v>2.8</v>
      </c>
      <c r="R2658">
        <v>5.4</v>
      </c>
      <c r="V2658">
        <v>61532</v>
      </c>
      <c r="X2658" t="s">
        <v>136</v>
      </c>
      <c r="Y2658" t="s">
        <v>39</v>
      </c>
      <c r="Z2658" t="s">
        <v>39</v>
      </c>
      <c r="AA2658">
        <v>20180000</v>
      </c>
      <c r="AD2658" t="s">
        <v>220</v>
      </c>
    </row>
    <row r="2659" spans="1:30">
      <c r="A2659">
        <f t="shared" si="123"/>
        <v>20180000</v>
      </c>
      <c r="B2659" t="str">
        <f t="shared" si="124"/>
        <v>Redbridge93190Male65</v>
      </c>
      <c r="C2659" t="str">
        <f t="shared" si="125"/>
        <v>RedbridgeInequality in life expectancy at 652018 - 20Male65</v>
      </c>
      <c r="D2659">
        <v>93190</v>
      </c>
      <c r="E2659" t="s">
        <v>253</v>
      </c>
      <c r="F2659" t="s">
        <v>30</v>
      </c>
      <c r="G2659" t="s">
        <v>31</v>
      </c>
      <c r="H2659" t="s">
        <v>112</v>
      </c>
      <c r="I2659" t="s">
        <v>113</v>
      </c>
      <c r="J2659" t="s">
        <v>34</v>
      </c>
      <c r="K2659" t="s">
        <v>249</v>
      </c>
      <c r="L2659">
        <v>65</v>
      </c>
      <c r="O2659" t="s">
        <v>237</v>
      </c>
      <c r="P2659">
        <v>4</v>
      </c>
      <c r="Q2659">
        <v>2.9</v>
      </c>
      <c r="R2659">
        <v>5.2</v>
      </c>
      <c r="V2659">
        <v>53114</v>
      </c>
      <c r="X2659" t="s">
        <v>136</v>
      </c>
      <c r="Y2659" t="s">
        <v>39</v>
      </c>
      <c r="Z2659" t="s">
        <v>39</v>
      </c>
      <c r="AA2659">
        <v>20180000</v>
      </c>
      <c r="AD2659" t="s">
        <v>220</v>
      </c>
    </row>
    <row r="2660" spans="1:30">
      <c r="A2660">
        <f t="shared" si="123"/>
        <v>20180000</v>
      </c>
      <c r="B2660" t="str">
        <f t="shared" si="124"/>
        <v>Wandsworth93190Male65</v>
      </c>
      <c r="C2660" t="str">
        <f t="shared" si="125"/>
        <v>WandsworthInequality in life expectancy at 652018 - 20Male65</v>
      </c>
      <c r="D2660">
        <v>93190</v>
      </c>
      <c r="E2660" t="s">
        <v>253</v>
      </c>
      <c r="F2660" t="s">
        <v>30</v>
      </c>
      <c r="G2660" t="s">
        <v>31</v>
      </c>
      <c r="H2660" t="s">
        <v>76</v>
      </c>
      <c r="I2660" t="s">
        <v>77</v>
      </c>
      <c r="J2660" t="s">
        <v>34</v>
      </c>
      <c r="K2660" t="s">
        <v>249</v>
      </c>
      <c r="L2660">
        <v>65</v>
      </c>
      <c r="O2660" t="s">
        <v>237</v>
      </c>
      <c r="P2660">
        <v>3.7</v>
      </c>
      <c r="Q2660">
        <v>2.2000000000000002</v>
      </c>
      <c r="R2660">
        <v>5.2</v>
      </c>
      <c r="V2660">
        <v>41249</v>
      </c>
      <c r="X2660" t="s">
        <v>136</v>
      </c>
      <c r="Y2660" t="s">
        <v>39</v>
      </c>
      <c r="Z2660" t="s">
        <v>39</v>
      </c>
      <c r="AA2660">
        <v>20180000</v>
      </c>
      <c r="AD2660" t="s">
        <v>220</v>
      </c>
    </row>
    <row r="2661" spans="1:30">
      <c r="A2661">
        <f t="shared" si="123"/>
        <v>20180000</v>
      </c>
      <c r="B2661" t="str">
        <f t="shared" si="124"/>
        <v>Hammersmith and Fulham93190Male65</v>
      </c>
      <c r="C2661" t="str">
        <f t="shared" si="125"/>
        <v>Hammersmith and FulhamInequality in life expectancy at 652018 - 20Male65</v>
      </c>
      <c r="D2661">
        <v>93190</v>
      </c>
      <c r="E2661" t="s">
        <v>253</v>
      </c>
      <c r="F2661" t="s">
        <v>30</v>
      </c>
      <c r="G2661" t="s">
        <v>31</v>
      </c>
      <c r="H2661" t="s">
        <v>66</v>
      </c>
      <c r="I2661" t="s">
        <v>67</v>
      </c>
      <c r="J2661" t="s">
        <v>34</v>
      </c>
      <c r="K2661" t="s">
        <v>249</v>
      </c>
      <c r="L2661">
        <v>65</v>
      </c>
      <c r="O2661" t="s">
        <v>237</v>
      </c>
      <c r="P2661">
        <v>3.6</v>
      </c>
      <c r="Q2661">
        <v>1.6</v>
      </c>
      <c r="R2661">
        <v>5.6</v>
      </c>
      <c r="V2661">
        <v>26101</v>
      </c>
      <c r="X2661" t="s">
        <v>136</v>
      </c>
      <c r="Y2661" t="s">
        <v>39</v>
      </c>
      <c r="Z2661" t="s">
        <v>39</v>
      </c>
      <c r="AA2661">
        <v>20180000</v>
      </c>
      <c r="AD2661" t="s">
        <v>220</v>
      </c>
    </row>
    <row r="2662" spans="1:30">
      <c r="A2662">
        <f t="shared" si="123"/>
        <v>20180000</v>
      </c>
      <c r="B2662" t="str">
        <f t="shared" si="124"/>
        <v>Southwark93190Male65</v>
      </c>
      <c r="C2662" t="str">
        <f t="shared" si="125"/>
        <v>SouthwarkInequality in life expectancy at 652018 - 20Male65</v>
      </c>
      <c r="D2662">
        <v>93190</v>
      </c>
      <c r="E2662" t="s">
        <v>253</v>
      </c>
      <c r="F2662" t="s">
        <v>30</v>
      </c>
      <c r="G2662" t="s">
        <v>31</v>
      </c>
      <c r="H2662" t="s">
        <v>95</v>
      </c>
      <c r="I2662" t="s">
        <v>96</v>
      </c>
      <c r="J2662" t="s">
        <v>34</v>
      </c>
      <c r="K2662" t="s">
        <v>249</v>
      </c>
      <c r="L2662">
        <v>65</v>
      </c>
      <c r="O2662" t="s">
        <v>237</v>
      </c>
      <c r="P2662">
        <v>3.5</v>
      </c>
      <c r="Q2662">
        <v>2</v>
      </c>
      <c r="R2662">
        <v>5.0999999999999996</v>
      </c>
      <c r="V2662">
        <v>36352</v>
      </c>
      <c r="X2662" t="s">
        <v>136</v>
      </c>
      <c r="Y2662" t="s">
        <v>39</v>
      </c>
      <c r="Z2662" t="s">
        <v>39</v>
      </c>
      <c r="AA2662">
        <v>20180000</v>
      </c>
      <c r="AD2662" t="s">
        <v>220</v>
      </c>
    </row>
    <row r="2663" spans="1:30">
      <c r="A2663">
        <f t="shared" si="123"/>
        <v>20180000</v>
      </c>
      <c r="B2663" t="str">
        <f t="shared" si="124"/>
        <v>Waltham Forest93190Male65</v>
      </c>
      <c r="C2663" t="str">
        <f t="shared" si="125"/>
        <v>Waltham ForestInequality in life expectancy at 652018 - 20Male65</v>
      </c>
      <c r="D2663">
        <v>93190</v>
      </c>
      <c r="E2663" t="s">
        <v>253</v>
      </c>
      <c r="F2663" t="s">
        <v>30</v>
      </c>
      <c r="G2663" t="s">
        <v>31</v>
      </c>
      <c r="H2663" t="s">
        <v>114</v>
      </c>
      <c r="I2663" t="s">
        <v>115</v>
      </c>
      <c r="J2663" t="s">
        <v>34</v>
      </c>
      <c r="K2663" t="s">
        <v>249</v>
      </c>
      <c r="L2663">
        <v>65</v>
      </c>
      <c r="O2663" t="s">
        <v>237</v>
      </c>
      <c r="P2663">
        <v>3.4</v>
      </c>
      <c r="Q2663">
        <v>1.9</v>
      </c>
      <c r="R2663">
        <v>4.9000000000000004</v>
      </c>
      <c r="V2663">
        <v>40130</v>
      </c>
      <c r="X2663" t="s">
        <v>136</v>
      </c>
      <c r="Y2663" t="s">
        <v>39</v>
      </c>
      <c r="Z2663" t="s">
        <v>39</v>
      </c>
      <c r="AA2663">
        <v>20180000</v>
      </c>
      <c r="AD2663" t="s">
        <v>220</v>
      </c>
    </row>
    <row r="2664" spans="1:30">
      <c r="A2664">
        <f t="shared" si="123"/>
        <v>20180000</v>
      </c>
      <c r="B2664" t="str">
        <f t="shared" si="124"/>
        <v>Sutton93190Male65</v>
      </c>
      <c r="C2664" t="str">
        <f t="shared" si="125"/>
        <v>SuttonInequality in life expectancy at 652018 - 20Male65</v>
      </c>
      <c r="D2664">
        <v>93190</v>
      </c>
      <c r="E2664" t="s">
        <v>253</v>
      </c>
      <c r="F2664" t="s">
        <v>30</v>
      </c>
      <c r="G2664" t="s">
        <v>31</v>
      </c>
      <c r="H2664" t="s">
        <v>89</v>
      </c>
      <c r="I2664" t="s">
        <v>90</v>
      </c>
      <c r="J2664" t="s">
        <v>34</v>
      </c>
      <c r="K2664" t="s">
        <v>249</v>
      </c>
      <c r="L2664">
        <v>65</v>
      </c>
      <c r="O2664" t="s">
        <v>237</v>
      </c>
      <c r="P2664">
        <v>3.3</v>
      </c>
      <c r="Q2664">
        <v>2</v>
      </c>
      <c r="R2664">
        <v>4.5999999999999996</v>
      </c>
      <c r="V2664">
        <v>42283</v>
      </c>
      <c r="X2664" t="s">
        <v>136</v>
      </c>
      <c r="Y2664" t="s">
        <v>39</v>
      </c>
      <c r="Z2664" t="s">
        <v>39</v>
      </c>
      <c r="AA2664">
        <v>20180000</v>
      </c>
      <c r="AD2664" t="s">
        <v>220</v>
      </c>
    </row>
    <row r="2665" spans="1:30">
      <c r="A2665">
        <f t="shared" si="123"/>
        <v>20180000</v>
      </c>
      <c r="B2665" t="str">
        <f t="shared" si="124"/>
        <v>Hounslow93190Male65</v>
      </c>
      <c r="C2665" t="str">
        <f t="shared" si="125"/>
        <v>HounslowInequality in life expectancy at 652018 - 20Male65</v>
      </c>
      <c r="D2665">
        <v>93190</v>
      </c>
      <c r="E2665" t="s">
        <v>253</v>
      </c>
      <c r="F2665" t="s">
        <v>30</v>
      </c>
      <c r="G2665" t="s">
        <v>31</v>
      </c>
      <c r="H2665" t="s">
        <v>59</v>
      </c>
      <c r="I2665" t="s">
        <v>60</v>
      </c>
      <c r="J2665" t="s">
        <v>34</v>
      </c>
      <c r="K2665" t="s">
        <v>249</v>
      </c>
      <c r="L2665">
        <v>65</v>
      </c>
      <c r="O2665" t="s">
        <v>237</v>
      </c>
      <c r="P2665">
        <v>3.3</v>
      </c>
      <c r="Q2665">
        <v>2.1</v>
      </c>
      <c r="R2665">
        <v>4.5999999999999996</v>
      </c>
      <c r="V2665">
        <v>46056</v>
      </c>
      <c r="X2665" t="s">
        <v>136</v>
      </c>
      <c r="Y2665" t="s">
        <v>39</v>
      </c>
      <c r="Z2665" t="s">
        <v>39</v>
      </c>
      <c r="AA2665">
        <v>20180000</v>
      </c>
      <c r="AD2665" t="s">
        <v>220</v>
      </c>
    </row>
    <row r="2666" spans="1:30">
      <c r="A2666">
        <f t="shared" si="123"/>
        <v>20180000</v>
      </c>
      <c r="B2666" t="str">
        <f t="shared" si="124"/>
        <v>Richmond93190Male65</v>
      </c>
      <c r="C2666" t="str">
        <f t="shared" si="125"/>
        <v>RichmondInequality in life expectancy at 652018 - 20Male65</v>
      </c>
      <c r="D2666">
        <v>93190</v>
      </c>
      <c r="E2666" t="s">
        <v>253</v>
      </c>
      <c r="F2666" t="s">
        <v>30</v>
      </c>
      <c r="G2666" t="s">
        <v>31</v>
      </c>
      <c r="H2666" t="s">
        <v>32</v>
      </c>
      <c r="I2666" t="s">
        <v>33</v>
      </c>
      <c r="J2666" t="s">
        <v>34</v>
      </c>
      <c r="K2666" t="s">
        <v>249</v>
      </c>
      <c r="L2666">
        <v>65</v>
      </c>
      <c r="O2666" t="s">
        <v>237</v>
      </c>
      <c r="P2666">
        <v>2.8</v>
      </c>
      <c r="Q2666">
        <v>1.4</v>
      </c>
      <c r="R2666">
        <v>4.2</v>
      </c>
      <c r="V2666">
        <v>42081</v>
      </c>
      <c r="X2666" t="s">
        <v>136</v>
      </c>
      <c r="Y2666" t="s">
        <v>39</v>
      </c>
      <c r="Z2666" t="s">
        <v>39</v>
      </c>
      <c r="AA2666">
        <v>20180000</v>
      </c>
      <c r="AD2666" t="s">
        <v>220</v>
      </c>
    </row>
    <row r="2667" spans="1:30">
      <c r="A2667">
        <f t="shared" si="123"/>
        <v>20180000</v>
      </c>
      <c r="B2667" t="str">
        <f t="shared" si="124"/>
        <v>Hackney93190Male65</v>
      </c>
      <c r="C2667" t="str">
        <f t="shared" si="125"/>
        <v>HackneyInequality in life expectancy at 652018 - 20Male65</v>
      </c>
      <c r="D2667">
        <v>93190</v>
      </c>
      <c r="E2667" t="s">
        <v>253</v>
      </c>
      <c r="F2667" t="s">
        <v>30</v>
      </c>
      <c r="G2667" t="s">
        <v>31</v>
      </c>
      <c r="H2667" t="s">
        <v>101</v>
      </c>
      <c r="I2667" t="s">
        <v>102</v>
      </c>
      <c r="J2667" t="s">
        <v>34</v>
      </c>
      <c r="K2667" t="s">
        <v>249</v>
      </c>
      <c r="L2667">
        <v>65</v>
      </c>
      <c r="O2667" t="s">
        <v>237</v>
      </c>
      <c r="P2667">
        <v>2.5</v>
      </c>
      <c r="Q2667">
        <v>0.6</v>
      </c>
      <c r="R2667">
        <v>4.5</v>
      </c>
      <c r="V2667">
        <v>29595</v>
      </c>
      <c r="X2667" t="s">
        <v>136</v>
      </c>
      <c r="Y2667" t="s">
        <v>39</v>
      </c>
      <c r="Z2667" t="s">
        <v>39</v>
      </c>
      <c r="AA2667">
        <v>20180000</v>
      </c>
      <c r="AD2667" t="s">
        <v>220</v>
      </c>
    </row>
    <row r="2668" spans="1:30">
      <c r="A2668">
        <f t="shared" si="123"/>
        <v>20180000</v>
      </c>
      <c r="B2668" t="str">
        <f t="shared" si="124"/>
        <v>Barking and Dagenham93190Male65</v>
      </c>
      <c r="C2668" t="str">
        <f t="shared" si="125"/>
        <v>Barking and DagenhamInequality in life expectancy at 652018 - 20Male65</v>
      </c>
      <c r="D2668">
        <v>93190</v>
      </c>
      <c r="E2668" t="s">
        <v>253</v>
      </c>
      <c r="F2668" t="s">
        <v>30</v>
      </c>
      <c r="G2668" t="s">
        <v>31</v>
      </c>
      <c r="H2668" t="s">
        <v>106</v>
      </c>
      <c r="I2668" t="s">
        <v>107</v>
      </c>
      <c r="J2668" t="s">
        <v>34</v>
      </c>
      <c r="K2668" t="s">
        <v>249</v>
      </c>
      <c r="L2668">
        <v>65</v>
      </c>
      <c r="O2668" t="s">
        <v>237</v>
      </c>
      <c r="P2668">
        <v>2.2000000000000002</v>
      </c>
      <c r="Q2668">
        <v>0.7</v>
      </c>
      <c r="R2668">
        <v>3.7</v>
      </c>
      <c r="V2668">
        <v>25821</v>
      </c>
      <c r="X2668" t="s">
        <v>136</v>
      </c>
      <c r="Y2668" t="s">
        <v>39</v>
      </c>
      <c r="Z2668" t="s">
        <v>39</v>
      </c>
      <c r="AA2668">
        <v>20180000</v>
      </c>
      <c r="AD2668" t="s">
        <v>220</v>
      </c>
    </row>
    <row r="2669" spans="1:30">
      <c r="A2669">
        <f t="shared" si="123"/>
        <v>20100000</v>
      </c>
      <c r="B2669" t="str">
        <f t="shared" si="124"/>
        <v>Richmond93190Female65</v>
      </c>
      <c r="C2669" t="str">
        <f t="shared" si="125"/>
        <v>RichmondInequality in life expectancy at 652010 - 12Female65</v>
      </c>
      <c r="D2669">
        <v>93190</v>
      </c>
      <c r="E2669" t="s">
        <v>253</v>
      </c>
      <c r="F2669" t="s">
        <v>30</v>
      </c>
      <c r="G2669" t="s">
        <v>31</v>
      </c>
      <c r="H2669" t="s">
        <v>32</v>
      </c>
      <c r="I2669" t="s">
        <v>33</v>
      </c>
      <c r="J2669" t="s">
        <v>34</v>
      </c>
      <c r="K2669" t="s">
        <v>189</v>
      </c>
      <c r="L2669">
        <v>65</v>
      </c>
      <c r="O2669" t="s">
        <v>229</v>
      </c>
      <c r="P2669">
        <v>2.1</v>
      </c>
      <c r="Q2669">
        <v>0.6</v>
      </c>
      <c r="R2669">
        <v>3.6</v>
      </c>
      <c r="V2669">
        <v>43672</v>
      </c>
      <c r="Y2669" t="s">
        <v>39</v>
      </c>
      <c r="Z2669" t="s">
        <v>39</v>
      </c>
      <c r="AA2669">
        <v>20100000</v>
      </c>
      <c r="AD2669" t="s">
        <v>220</v>
      </c>
    </row>
    <row r="2670" spans="1:30">
      <c r="A2670">
        <f t="shared" si="123"/>
        <v>20110000</v>
      </c>
      <c r="B2670" t="str">
        <f t="shared" si="124"/>
        <v>Richmond93190Female65</v>
      </c>
      <c r="C2670" t="str">
        <f t="shared" si="125"/>
        <v>RichmondInequality in life expectancy at 652011 - 13Female65</v>
      </c>
      <c r="D2670">
        <v>93190</v>
      </c>
      <c r="E2670" t="s">
        <v>253</v>
      </c>
      <c r="F2670" t="s">
        <v>30</v>
      </c>
      <c r="G2670" t="s">
        <v>31</v>
      </c>
      <c r="H2670" t="s">
        <v>32</v>
      </c>
      <c r="I2670" t="s">
        <v>33</v>
      </c>
      <c r="J2670" t="s">
        <v>34</v>
      </c>
      <c r="K2670" t="s">
        <v>189</v>
      </c>
      <c r="L2670">
        <v>65</v>
      </c>
      <c r="O2670" t="s">
        <v>230</v>
      </c>
      <c r="P2670">
        <v>2.1</v>
      </c>
      <c r="Q2670">
        <v>0.6</v>
      </c>
      <c r="R2670">
        <v>3.6</v>
      </c>
      <c r="V2670">
        <v>44968</v>
      </c>
      <c r="Y2670" t="s">
        <v>39</v>
      </c>
      <c r="Z2670" t="s">
        <v>39</v>
      </c>
      <c r="AA2670">
        <v>20110000</v>
      </c>
      <c r="AD2670" t="s">
        <v>220</v>
      </c>
    </row>
    <row r="2671" spans="1:30">
      <c r="A2671">
        <f t="shared" si="123"/>
        <v>20120000</v>
      </c>
      <c r="B2671" t="str">
        <f t="shared" si="124"/>
        <v>Richmond93190Female65</v>
      </c>
      <c r="C2671" t="str">
        <f t="shared" si="125"/>
        <v>RichmondInequality in life expectancy at 652012 - 14Female65</v>
      </c>
      <c r="D2671">
        <v>93190</v>
      </c>
      <c r="E2671" t="s">
        <v>253</v>
      </c>
      <c r="F2671" t="s">
        <v>30</v>
      </c>
      <c r="G2671" t="s">
        <v>31</v>
      </c>
      <c r="H2671" t="s">
        <v>32</v>
      </c>
      <c r="I2671" t="s">
        <v>33</v>
      </c>
      <c r="J2671" t="s">
        <v>34</v>
      </c>
      <c r="K2671" t="s">
        <v>189</v>
      </c>
      <c r="L2671">
        <v>65</v>
      </c>
      <c r="O2671" t="s">
        <v>231</v>
      </c>
      <c r="P2671">
        <v>1.7</v>
      </c>
      <c r="Q2671">
        <v>0.2</v>
      </c>
      <c r="R2671">
        <v>3.2</v>
      </c>
      <c r="V2671">
        <v>46375</v>
      </c>
      <c r="Y2671" t="s">
        <v>39</v>
      </c>
      <c r="Z2671" t="s">
        <v>39</v>
      </c>
      <c r="AA2671">
        <v>20120000</v>
      </c>
      <c r="AD2671" t="s">
        <v>220</v>
      </c>
    </row>
    <row r="2672" spans="1:30">
      <c r="A2672">
        <f t="shared" si="123"/>
        <v>20130000</v>
      </c>
      <c r="B2672" t="str">
        <f t="shared" si="124"/>
        <v>Richmond93190Female65</v>
      </c>
      <c r="C2672" t="str">
        <f t="shared" si="125"/>
        <v>RichmondInequality in life expectancy at 652013 - 15Female65</v>
      </c>
      <c r="D2672">
        <v>93190</v>
      </c>
      <c r="E2672" t="s">
        <v>253</v>
      </c>
      <c r="F2672" t="s">
        <v>30</v>
      </c>
      <c r="G2672" t="s">
        <v>31</v>
      </c>
      <c r="H2672" t="s">
        <v>32</v>
      </c>
      <c r="I2672" t="s">
        <v>33</v>
      </c>
      <c r="J2672" t="s">
        <v>34</v>
      </c>
      <c r="K2672" t="s">
        <v>189</v>
      </c>
      <c r="L2672">
        <v>65</v>
      </c>
      <c r="O2672" t="s">
        <v>232</v>
      </c>
      <c r="P2672">
        <v>2.5</v>
      </c>
      <c r="Q2672">
        <v>1</v>
      </c>
      <c r="R2672">
        <v>4</v>
      </c>
      <c r="V2672">
        <v>47444</v>
      </c>
      <c r="Y2672" t="s">
        <v>39</v>
      </c>
      <c r="Z2672" t="s">
        <v>39</v>
      </c>
      <c r="AA2672">
        <v>20130000</v>
      </c>
      <c r="AD2672" t="s">
        <v>220</v>
      </c>
    </row>
    <row r="2673" spans="1:30">
      <c r="A2673">
        <f t="shared" si="123"/>
        <v>20140000</v>
      </c>
      <c r="B2673" t="str">
        <f t="shared" si="124"/>
        <v>Richmond93190Female65</v>
      </c>
      <c r="C2673" t="str">
        <f t="shared" si="125"/>
        <v>RichmondInequality in life expectancy at 652014 - 16Female65</v>
      </c>
      <c r="D2673">
        <v>93190</v>
      </c>
      <c r="E2673" t="s">
        <v>253</v>
      </c>
      <c r="F2673" t="s">
        <v>30</v>
      </c>
      <c r="G2673" t="s">
        <v>31</v>
      </c>
      <c r="H2673" t="s">
        <v>32</v>
      </c>
      <c r="I2673" t="s">
        <v>33</v>
      </c>
      <c r="J2673" t="s">
        <v>34</v>
      </c>
      <c r="K2673" t="s">
        <v>189</v>
      </c>
      <c r="L2673">
        <v>65</v>
      </c>
      <c r="O2673" t="s">
        <v>233</v>
      </c>
      <c r="P2673">
        <v>3</v>
      </c>
      <c r="Q2673">
        <v>1.4</v>
      </c>
      <c r="R2673">
        <v>4.5</v>
      </c>
      <c r="V2673">
        <v>48426</v>
      </c>
      <c r="Y2673" t="s">
        <v>39</v>
      </c>
      <c r="Z2673" t="s">
        <v>39</v>
      </c>
      <c r="AA2673">
        <v>20140000</v>
      </c>
      <c r="AD2673" t="s">
        <v>220</v>
      </c>
    </row>
    <row r="2674" spans="1:30">
      <c r="A2674">
        <f t="shared" si="123"/>
        <v>20150000</v>
      </c>
      <c r="B2674" t="str">
        <f t="shared" si="124"/>
        <v>Richmond93190Female65</v>
      </c>
      <c r="C2674" t="str">
        <f t="shared" si="125"/>
        <v>RichmondInequality in life expectancy at 652015 - 17Female65</v>
      </c>
      <c r="D2674">
        <v>93190</v>
      </c>
      <c r="E2674" t="s">
        <v>253</v>
      </c>
      <c r="F2674" t="s">
        <v>30</v>
      </c>
      <c r="G2674" t="s">
        <v>31</v>
      </c>
      <c r="H2674" t="s">
        <v>32</v>
      </c>
      <c r="I2674" t="s">
        <v>33</v>
      </c>
      <c r="J2674" t="s">
        <v>34</v>
      </c>
      <c r="K2674" t="s">
        <v>189</v>
      </c>
      <c r="L2674">
        <v>65</v>
      </c>
      <c r="O2674" t="s">
        <v>234</v>
      </c>
      <c r="P2674">
        <v>2.4</v>
      </c>
      <c r="Q2674">
        <v>0.9</v>
      </c>
      <c r="R2674">
        <v>3.8</v>
      </c>
      <c r="V2674">
        <v>49289</v>
      </c>
      <c r="Y2674" t="s">
        <v>39</v>
      </c>
      <c r="Z2674" t="s">
        <v>39</v>
      </c>
      <c r="AA2674">
        <v>20150000</v>
      </c>
      <c r="AD2674" t="s">
        <v>220</v>
      </c>
    </row>
    <row r="2675" spans="1:30">
      <c r="A2675">
        <f t="shared" si="123"/>
        <v>20160000</v>
      </c>
      <c r="B2675" t="str">
        <f t="shared" si="124"/>
        <v>Richmond93190Female65</v>
      </c>
      <c r="C2675" t="str">
        <f t="shared" si="125"/>
        <v>RichmondInequality in life expectancy at 652016 - 18Female65</v>
      </c>
      <c r="D2675">
        <v>93190</v>
      </c>
      <c r="E2675" t="s">
        <v>253</v>
      </c>
      <c r="F2675" t="s">
        <v>30</v>
      </c>
      <c r="G2675" t="s">
        <v>31</v>
      </c>
      <c r="H2675" t="s">
        <v>32</v>
      </c>
      <c r="I2675" t="s">
        <v>33</v>
      </c>
      <c r="J2675" t="s">
        <v>34</v>
      </c>
      <c r="K2675" t="s">
        <v>189</v>
      </c>
      <c r="L2675">
        <v>65</v>
      </c>
      <c r="O2675" t="s">
        <v>235</v>
      </c>
      <c r="P2675">
        <v>1</v>
      </c>
      <c r="Q2675">
        <v>-0.4</v>
      </c>
      <c r="R2675">
        <v>2.4</v>
      </c>
      <c r="V2675">
        <v>50215</v>
      </c>
      <c r="Y2675" t="s">
        <v>39</v>
      </c>
      <c r="Z2675" t="s">
        <v>39</v>
      </c>
      <c r="AA2675">
        <v>20160000</v>
      </c>
      <c r="AD2675" t="s">
        <v>220</v>
      </c>
    </row>
    <row r="2676" spans="1:30">
      <c r="A2676">
        <f t="shared" si="123"/>
        <v>20170000</v>
      </c>
      <c r="B2676" t="str">
        <f t="shared" si="124"/>
        <v>Richmond93190Female65</v>
      </c>
      <c r="C2676" t="str">
        <f t="shared" si="125"/>
        <v>RichmondInequality in life expectancy at 652017 - 19Female65</v>
      </c>
      <c r="D2676">
        <v>93190</v>
      </c>
      <c r="E2676" t="s">
        <v>253</v>
      </c>
      <c r="F2676" t="s">
        <v>30</v>
      </c>
      <c r="G2676" t="s">
        <v>31</v>
      </c>
      <c r="H2676" t="s">
        <v>32</v>
      </c>
      <c r="I2676" t="s">
        <v>33</v>
      </c>
      <c r="J2676" t="s">
        <v>34</v>
      </c>
      <c r="K2676" t="s">
        <v>189</v>
      </c>
      <c r="L2676">
        <v>65</v>
      </c>
      <c r="O2676" t="s">
        <v>236</v>
      </c>
      <c r="P2676">
        <v>0</v>
      </c>
      <c r="Q2676">
        <v>-1.4</v>
      </c>
      <c r="R2676">
        <v>1.5</v>
      </c>
      <c r="V2676">
        <v>51109</v>
      </c>
      <c r="Y2676" t="s">
        <v>39</v>
      </c>
      <c r="Z2676" t="s">
        <v>39</v>
      </c>
      <c r="AA2676">
        <v>20170000</v>
      </c>
      <c r="AD2676" t="s">
        <v>220</v>
      </c>
    </row>
    <row r="2677" spans="1:30">
      <c r="A2677">
        <f t="shared" si="123"/>
        <v>20100000</v>
      </c>
      <c r="B2677" t="str">
        <f t="shared" si="124"/>
        <v>England93190Female65</v>
      </c>
      <c r="C2677" t="str">
        <f t="shared" si="125"/>
        <v>EnglandInequality in life expectancy at 652010 - 12Female65</v>
      </c>
      <c r="D2677">
        <v>93190</v>
      </c>
      <c r="E2677" t="s">
        <v>253</v>
      </c>
      <c r="F2677" t="s">
        <v>30</v>
      </c>
      <c r="G2677" t="s">
        <v>31</v>
      </c>
      <c r="H2677" t="s">
        <v>30</v>
      </c>
      <c r="I2677" t="s">
        <v>31</v>
      </c>
      <c r="J2677" t="s">
        <v>31</v>
      </c>
      <c r="K2677" t="s">
        <v>189</v>
      </c>
      <c r="L2677">
        <v>65</v>
      </c>
      <c r="O2677" t="s">
        <v>229</v>
      </c>
      <c r="P2677">
        <v>4</v>
      </c>
      <c r="Q2677">
        <v>3.9</v>
      </c>
      <c r="R2677">
        <v>4.0999999999999996</v>
      </c>
      <c r="V2677">
        <v>14626947</v>
      </c>
      <c r="Y2677" t="s">
        <v>39</v>
      </c>
      <c r="Z2677" t="s">
        <v>39</v>
      </c>
      <c r="AA2677">
        <v>20100000</v>
      </c>
      <c r="AD2677" t="s">
        <v>220</v>
      </c>
    </row>
    <row r="2678" spans="1:30">
      <c r="A2678">
        <f t="shared" si="123"/>
        <v>20110000</v>
      </c>
      <c r="B2678" t="str">
        <f t="shared" si="124"/>
        <v>England93190Female65</v>
      </c>
      <c r="C2678" t="str">
        <f t="shared" si="125"/>
        <v>EnglandInequality in life expectancy at 652011 - 13Female65</v>
      </c>
      <c r="D2678">
        <v>93190</v>
      </c>
      <c r="E2678" t="s">
        <v>253</v>
      </c>
      <c r="F2678" t="s">
        <v>30</v>
      </c>
      <c r="G2678" t="s">
        <v>31</v>
      </c>
      <c r="H2678" t="s">
        <v>30</v>
      </c>
      <c r="I2678" t="s">
        <v>31</v>
      </c>
      <c r="J2678" t="s">
        <v>31</v>
      </c>
      <c r="K2678" t="s">
        <v>189</v>
      </c>
      <c r="L2678">
        <v>65</v>
      </c>
      <c r="O2678" t="s">
        <v>230</v>
      </c>
      <c r="P2678">
        <v>4.0999999999999996</v>
      </c>
      <c r="Q2678">
        <v>4</v>
      </c>
      <c r="R2678">
        <v>4.2</v>
      </c>
      <c r="V2678">
        <v>14970906</v>
      </c>
      <c r="Y2678" t="s">
        <v>39</v>
      </c>
      <c r="Z2678" t="s">
        <v>39</v>
      </c>
      <c r="AA2678">
        <v>20110000</v>
      </c>
      <c r="AD2678" t="s">
        <v>220</v>
      </c>
    </row>
    <row r="2679" spans="1:30">
      <c r="A2679">
        <f t="shared" si="123"/>
        <v>20120000</v>
      </c>
      <c r="B2679" t="str">
        <f t="shared" si="124"/>
        <v>England93190Female65</v>
      </c>
      <c r="C2679" t="str">
        <f t="shared" si="125"/>
        <v>EnglandInequality in life expectancy at 652012 - 14Female65</v>
      </c>
      <c r="D2679">
        <v>93190</v>
      </c>
      <c r="E2679" t="s">
        <v>253</v>
      </c>
      <c r="F2679" t="s">
        <v>30</v>
      </c>
      <c r="G2679" t="s">
        <v>31</v>
      </c>
      <c r="H2679" t="s">
        <v>30</v>
      </c>
      <c r="I2679" t="s">
        <v>31</v>
      </c>
      <c r="J2679" t="s">
        <v>31</v>
      </c>
      <c r="K2679" t="s">
        <v>189</v>
      </c>
      <c r="L2679">
        <v>65</v>
      </c>
      <c r="O2679" t="s">
        <v>231</v>
      </c>
      <c r="P2679">
        <v>4.2</v>
      </c>
      <c r="Q2679">
        <v>4.0999999999999996</v>
      </c>
      <c r="R2679">
        <v>4.2</v>
      </c>
      <c r="V2679">
        <v>15353688</v>
      </c>
      <c r="Y2679" t="s">
        <v>39</v>
      </c>
      <c r="Z2679" t="s">
        <v>39</v>
      </c>
      <c r="AA2679">
        <v>20120000</v>
      </c>
      <c r="AD2679" t="s">
        <v>220</v>
      </c>
    </row>
    <row r="2680" spans="1:30">
      <c r="A2680">
        <f t="shared" si="123"/>
        <v>20130000</v>
      </c>
      <c r="B2680" t="str">
        <f t="shared" si="124"/>
        <v>England93190Female65</v>
      </c>
      <c r="C2680" t="str">
        <f t="shared" si="125"/>
        <v>EnglandInequality in life expectancy at 652013 - 15Female65</v>
      </c>
      <c r="D2680">
        <v>93190</v>
      </c>
      <c r="E2680" t="s">
        <v>253</v>
      </c>
      <c r="F2680" t="s">
        <v>30</v>
      </c>
      <c r="G2680" t="s">
        <v>31</v>
      </c>
      <c r="H2680" t="s">
        <v>30</v>
      </c>
      <c r="I2680" t="s">
        <v>31</v>
      </c>
      <c r="J2680" t="s">
        <v>31</v>
      </c>
      <c r="K2680" t="s">
        <v>189</v>
      </c>
      <c r="L2680">
        <v>65</v>
      </c>
      <c r="O2680" t="s">
        <v>232</v>
      </c>
      <c r="P2680">
        <v>4.3</v>
      </c>
      <c r="Q2680">
        <v>4.2</v>
      </c>
      <c r="R2680">
        <v>4.4000000000000004</v>
      </c>
      <c r="V2680">
        <v>15660689</v>
      </c>
      <c r="Y2680" t="s">
        <v>39</v>
      </c>
      <c r="Z2680" t="s">
        <v>39</v>
      </c>
      <c r="AA2680">
        <v>20130000</v>
      </c>
      <c r="AD2680" t="s">
        <v>220</v>
      </c>
    </row>
    <row r="2681" spans="1:30">
      <c r="A2681">
        <f t="shared" si="123"/>
        <v>20140000</v>
      </c>
      <c r="B2681" t="str">
        <f t="shared" si="124"/>
        <v>England93190Female65</v>
      </c>
      <c r="C2681" t="str">
        <f t="shared" si="125"/>
        <v>EnglandInequality in life expectancy at 652014 - 16Female65</v>
      </c>
      <c r="D2681">
        <v>93190</v>
      </c>
      <c r="E2681" t="s">
        <v>253</v>
      </c>
      <c r="F2681" t="s">
        <v>30</v>
      </c>
      <c r="G2681" t="s">
        <v>31</v>
      </c>
      <c r="H2681" t="s">
        <v>30</v>
      </c>
      <c r="I2681" t="s">
        <v>31</v>
      </c>
      <c r="J2681" t="s">
        <v>31</v>
      </c>
      <c r="K2681" t="s">
        <v>189</v>
      </c>
      <c r="L2681">
        <v>65</v>
      </c>
      <c r="O2681" t="s">
        <v>233</v>
      </c>
      <c r="P2681">
        <v>4.4000000000000004</v>
      </c>
      <c r="Q2681">
        <v>4.4000000000000004</v>
      </c>
      <c r="R2681">
        <v>4.5</v>
      </c>
      <c r="V2681">
        <v>15932772</v>
      </c>
      <c r="Y2681" t="s">
        <v>39</v>
      </c>
      <c r="Z2681" t="s">
        <v>39</v>
      </c>
      <c r="AA2681">
        <v>20140000</v>
      </c>
      <c r="AD2681" t="s">
        <v>220</v>
      </c>
    </row>
    <row r="2682" spans="1:30">
      <c r="A2682">
        <f t="shared" si="123"/>
        <v>20150000</v>
      </c>
      <c r="B2682" t="str">
        <f t="shared" si="124"/>
        <v>England93190Female65</v>
      </c>
      <c r="C2682" t="str">
        <f t="shared" si="125"/>
        <v>EnglandInequality in life expectancy at 652015 - 17Female65</v>
      </c>
      <c r="D2682">
        <v>93190</v>
      </c>
      <c r="E2682" t="s">
        <v>253</v>
      </c>
      <c r="F2682" t="s">
        <v>30</v>
      </c>
      <c r="G2682" t="s">
        <v>31</v>
      </c>
      <c r="H2682" t="s">
        <v>30</v>
      </c>
      <c r="I2682" t="s">
        <v>31</v>
      </c>
      <c r="J2682" t="s">
        <v>31</v>
      </c>
      <c r="K2682" t="s">
        <v>189</v>
      </c>
      <c r="L2682">
        <v>65</v>
      </c>
      <c r="O2682" t="s">
        <v>234</v>
      </c>
      <c r="P2682">
        <v>4.5</v>
      </c>
      <c r="Q2682">
        <v>4.5</v>
      </c>
      <c r="R2682">
        <v>4.5999999999999996</v>
      </c>
      <c r="V2682">
        <v>16162781</v>
      </c>
      <c r="Y2682" t="s">
        <v>39</v>
      </c>
      <c r="Z2682" t="s">
        <v>39</v>
      </c>
      <c r="AA2682">
        <v>20150000</v>
      </c>
      <c r="AD2682" t="s">
        <v>220</v>
      </c>
    </row>
    <row r="2683" spans="1:30">
      <c r="A2683">
        <f t="shared" si="123"/>
        <v>20160000</v>
      </c>
      <c r="B2683" t="str">
        <f t="shared" si="124"/>
        <v>England93190Female65</v>
      </c>
      <c r="C2683" t="str">
        <f t="shared" si="125"/>
        <v>EnglandInequality in life expectancy at 652016 - 18Female65</v>
      </c>
      <c r="D2683">
        <v>93190</v>
      </c>
      <c r="E2683" t="s">
        <v>253</v>
      </c>
      <c r="F2683" t="s">
        <v>30</v>
      </c>
      <c r="G2683" t="s">
        <v>31</v>
      </c>
      <c r="H2683" t="s">
        <v>30</v>
      </c>
      <c r="I2683" t="s">
        <v>31</v>
      </c>
      <c r="J2683" t="s">
        <v>31</v>
      </c>
      <c r="K2683" t="s">
        <v>189</v>
      </c>
      <c r="L2683">
        <v>65</v>
      </c>
      <c r="O2683" t="s">
        <v>235</v>
      </c>
      <c r="P2683">
        <v>4.5999999999999996</v>
      </c>
      <c r="Q2683">
        <v>4.5</v>
      </c>
      <c r="R2683">
        <v>4.7</v>
      </c>
      <c r="V2683">
        <v>16382968</v>
      </c>
      <c r="Y2683" t="s">
        <v>39</v>
      </c>
      <c r="Z2683" t="s">
        <v>39</v>
      </c>
      <c r="AA2683">
        <v>20160000</v>
      </c>
      <c r="AD2683" t="s">
        <v>220</v>
      </c>
    </row>
    <row r="2684" spans="1:30">
      <c r="A2684">
        <f t="shared" si="123"/>
        <v>20170000</v>
      </c>
      <c r="B2684" t="str">
        <f t="shared" si="124"/>
        <v>England93190Female65</v>
      </c>
      <c r="C2684" t="str">
        <f t="shared" si="125"/>
        <v>EnglandInequality in life expectancy at 652017 - 19Female65</v>
      </c>
      <c r="D2684">
        <v>93190</v>
      </c>
      <c r="E2684" t="s">
        <v>253</v>
      </c>
      <c r="F2684" t="s">
        <v>30</v>
      </c>
      <c r="G2684" t="s">
        <v>31</v>
      </c>
      <c r="H2684" t="s">
        <v>30</v>
      </c>
      <c r="I2684" t="s">
        <v>31</v>
      </c>
      <c r="J2684" t="s">
        <v>31</v>
      </c>
      <c r="K2684" t="s">
        <v>189</v>
      </c>
      <c r="L2684">
        <v>65</v>
      </c>
      <c r="O2684" t="s">
        <v>236</v>
      </c>
      <c r="P2684">
        <v>4.7</v>
      </c>
      <c r="Q2684">
        <v>4.5999999999999996</v>
      </c>
      <c r="R2684">
        <v>4.8</v>
      </c>
      <c r="V2684">
        <v>16609112</v>
      </c>
      <c r="Y2684" t="s">
        <v>39</v>
      </c>
      <c r="Z2684" t="s">
        <v>39</v>
      </c>
      <c r="AA2684">
        <v>20170000</v>
      </c>
      <c r="AD2684" t="s">
        <v>220</v>
      </c>
    </row>
    <row r="2685" spans="1:30">
      <c r="A2685">
        <f t="shared" si="123"/>
        <v>20180000</v>
      </c>
      <c r="B2685" t="str">
        <f t="shared" si="124"/>
        <v>England93190Female65</v>
      </c>
      <c r="C2685" t="str">
        <f t="shared" si="125"/>
        <v>EnglandInequality in life expectancy at 652018 - 20Female65</v>
      </c>
      <c r="D2685">
        <v>93190</v>
      </c>
      <c r="E2685" t="s">
        <v>253</v>
      </c>
      <c r="F2685" t="s">
        <v>30</v>
      </c>
      <c r="G2685" t="s">
        <v>31</v>
      </c>
      <c r="H2685" t="s">
        <v>30</v>
      </c>
      <c r="I2685" t="s">
        <v>31</v>
      </c>
      <c r="J2685" t="s">
        <v>31</v>
      </c>
      <c r="K2685" t="s">
        <v>189</v>
      </c>
      <c r="L2685">
        <v>65</v>
      </c>
      <c r="O2685" t="s">
        <v>237</v>
      </c>
      <c r="P2685">
        <v>4.8</v>
      </c>
      <c r="Q2685">
        <v>4.8</v>
      </c>
      <c r="R2685">
        <v>4.9000000000000004</v>
      </c>
      <c r="V2685">
        <v>16820629</v>
      </c>
      <c r="X2685" t="s">
        <v>136</v>
      </c>
      <c r="Y2685" t="s">
        <v>39</v>
      </c>
      <c r="Z2685" t="s">
        <v>39</v>
      </c>
      <c r="AA2685">
        <v>20180000</v>
      </c>
      <c r="AD2685" t="s">
        <v>220</v>
      </c>
    </row>
    <row r="2686" spans="1:30">
      <c r="A2686">
        <f t="shared" si="123"/>
        <v>20100000</v>
      </c>
      <c r="B2686" t="str">
        <f t="shared" si="124"/>
        <v>London93190Female65</v>
      </c>
      <c r="C2686" t="str">
        <f t="shared" si="125"/>
        <v>LondonInequality in life expectancy at 652010 - 12Female65</v>
      </c>
      <c r="D2686">
        <v>93190</v>
      </c>
      <c r="E2686" t="s">
        <v>253</v>
      </c>
      <c r="F2686" t="s">
        <v>30</v>
      </c>
      <c r="G2686" t="s">
        <v>31</v>
      </c>
      <c r="H2686" t="s">
        <v>56</v>
      </c>
      <c r="I2686" t="s">
        <v>57</v>
      </c>
      <c r="J2686" t="s">
        <v>58</v>
      </c>
      <c r="K2686" t="s">
        <v>189</v>
      </c>
      <c r="L2686">
        <v>65</v>
      </c>
      <c r="O2686" t="s">
        <v>229</v>
      </c>
      <c r="P2686">
        <v>3.3</v>
      </c>
      <c r="Q2686">
        <v>3</v>
      </c>
      <c r="R2686">
        <v>3.5</v>
      </c>
      <c r="V2686">
        <v>1541209</v>
      </c>
      <c r="Y2686" t="s">
        <v>39</v>
      </c>
      <c r="Z2686" t="s">
        <v>39</v>
      </c>
      <c r="AA2686">
        <v>20100000</v>
      </c>
      <c r="AD2686" t="s">
        <v>220</v>
      </c>
    </row>
    <row r="2687" spans="1:30">
      <c r="A2687">
        <f t="shared" si="123"/>
        <v>20110000</v>
      </c>
      <c r="B2687" t="str">
        <f t="shared" si="124"/>
        <v>London93190Female65</v>
      </c>
      <c r="C2687" t="str">
        <f t="shared" si="125"/>
        <v>LondonInequality in life expectancy at 652011 - 13Female65</v>
      </c>
      <c r="D2687">
        <v>93190</v>
      </c>
      <c r="E2687" t="s">
        <v>253</v>
      </c>
      <c r="F2687" t="s">
        <v>30</v>
      </c>
      <c r="G2687" t="s">
        <v>31</v>
      </c>
      <c r="H2687" t="s">
        <v>56</v>
      </c>
      <c r="I2687" t="s">
        <v>57</v>
      </c>
      <c r="J2687" t="s">
        <v>58</v>
      </c>
      <c r="K2687" t="s">
        <v>189</v>
      </c>
      <c r="L2687">
        <v>65</v>
      </c>
      <c r="O2687" t="s">
        <v>230</v>
      </c>
      <c r="P2687">
        <v>3.2</v>
      </c>
      <c r="Q2687">
        <v>3</v>
      </c>
      <c r="R2687">
        <v>3.4</v>
      </c>
      <c r="V2687">
        <v>1570907</v>
      </c>
      <c r="Y2687" t="s">
        <v>39</v>
      </c>
      <c r="Z2687" t="s">
        <v>39</v>
      </c>
      <c r="AA2687">
        <v>20110000</v>
      </c>
      <c r="AD2687" t="s">
        <v>220</v>
      </c>
    </row>
    <row r="2688" spans="1:30">
      <c r="A2688">
        <f t="shared" si="123"/>
        <v>20120000</v>
      </c>
      <c r="B2688" t="str">
        <f t="shared" si="124"/>
        <v>London93190Female65</v>
      </c>
      <c r="C2688" t="str">
        <f t="shared" si="125"/>
        <v>LondonInequality in life expectancy at 652012 - 14Female65</v>
      </c>
      <c r="D2688">
        <v>93190</v>
      </c>
      <c r="E2688" t="s">
        <v>253</v>
      </c>
      <c r="F2688" t="s">
        <v>30</v>
      </c>
      <c r="G2688" t="s">
        <v>31</v>
      </c>
      <c r="H2688" t="s">
        <v>56</v>
      </c>
      <c r="I2688" t="s">
        <v>57</v>
      </c>
      <c r="J2688" t="s">
        <v>58</v>
      </c>
      <c r="K2688" t="s">
        <v>189</v>
      </c>
      <c r="L2688">
        <v>65</v>
      </c>
      <c r="O2688" t="s">
        <v>231</v>
      </c>
      <c r="P2688">
        <v>3.1</v>
      </c>
      <c r="Q2688">
        <v>2.9</v>
      </c>
      <c r="R2688">
        <v>3.3</v>
      </c>
      <c r="V2688">
        <v>1606095</v>
      </c>
      <c r="Y2688" t="s">
        <v>39</v>
      </c>
      <c r="Z2688" t="s">
        <v>39</v>
      </c>
      <c r="AA2688">
        <v>20120000</v>
      </c>
      <c r="AD2688" t="s">
        <v>220</v>
      </c>
    </row>
    <row r="2689" spans="1:30">
      <c r="A2689">
        <f t="shared" ref="A2689:A2752" si="126">AA2689</f>
        <v>20130000</v>
      </c>
      <c r="B2689" t="str">
        <f t="shared" si="124"/>
        <v>London93190Female65</v>
      </c>
      <c r="C2689" t="str">
        <f t="shared" si="125"/>
        <v>LondonInequality in life expectancy at 652013 - 15Female65</v>
      </c>
      <c r="D2689">
        <v>93190</v>
      </c>
      <c r="E2689" t="s">
        <v>253</v>
      </c>
      <c r="F2689" t="s">
        <v>30</v>
      </c>
      <c r="G2689" t="s">
        <v>31</v>
      </c>
      <c r="H2689" t="s">
        <v>56</v>
      </c>
      <c r="I2689" t="s">
        <v>57</v>
      </c>
      <c r="J2689" t="s">
        <v>58</v>
      </c>
      <c r="K2689" t="s">
        <v>189</v>
      </c>
      <c r="L2689">
        <v>65</v>
      </c>
      <c r="O2689" t="s">
        <v>232</v>
      </c>
      <c r="P2689">
        <v>3.2</v>
      </c>
      <c r="Q2689">
        <v>3</v>
      </c>
      <c r="R2689">
        <v>3.4</v>
      </c>
      <c r="V2689">
        <v>1637201</v>
      </c>
      <c r="Y2689" t="s">
        <v>39</v>
      </c>
      <c r="Z2689" t="s">
        <v>39</v>
      </c>
      <c r="AA2689">
        <v>20130000</v>
      </c>
      <c r="AD2689" t="s">
        <v>220</v>
      </c>
    </row>
    <row r="2690" spans="1:30">
      <c r="A2690">
        <f t="shared" si="126"/>
        <v>20140000</v>
      </c>
      <c r="B2690" t="str">
        <f t="shared" ref="B2690:B2753" si="127">CONCATENATE(I2690,D2690,K2690,L2690)</f>
        <v>London93190Female65</v>
      </c>
      <c r="C2690" t="str">
        <f t="shared" ref="C2690:C2753" si="128">CONCATENATE(I2690,E2690,O2690,K2690,M2690,L2690)</f>
        <v>LondonInequality in life expectancy at 652014 - 16Female65</v>
      </c>
      <c r="D2690">
        <v>93190</v>
      </c>
      <c r="E2690" t="s">
        <v>253</v>
      </c>
      <c r="F2690" t="s">
        <v>30</v>
      </c>
      <c r="G2690" t="s">
        <v>31</v>
      </c>
      <c r="H2690" t="s">
        <v>56</v>
      </c>
      <c r="I2690" t="s">
        <v>57</v>
      </c>
      <c r="J2690" t="s">
        <v>58</v>
      </c>
      <c r="K2690" t="s">
        <v>189</v>
      </c>
      <c r="L2690">
        <v>65</v>
      </c>
      <c r="O2690" t="s">
        <v>233</v>
      </c>
      <c r="P2690">
        <v>3.2</v>
      </c>
      <c r="Q2690">
        <v>3</v>
      </c>
      <c r="R2690">
        <v>3.4</v>
      </c>
      <c r="V2690">
        <v>1666873</v>
      </c>
      <c r="Y2690" t="s">
        <v>39</v>
      </c>
      <c r="Z2690" t="s">
        <v>39</v>
      </c>
      <c r="AA2690">
        <v>20140000</v>
      </c>
      <c r="AD2690" t="s">
        <v>220</v>
      </c>
    </row>
    <row r="2691" spans="1:30">
      <c r="A2691">
        <f t="shared" si="126"/>
        <v>20150000</v>
      </c>
      <c r="B2691" t="str">
        <f t="shared" si="127"/>
        <v>London93190Female65</v>
      </c>
      <c r="C2691" t="str">
        <f t="shared" si="128"/>
        <v>LondonInequality in life expectancy at 652015 - 17Female65</v>
      </c>
      <c r="D2691">
        <v>93190</v>
      </c>
      <c r="E2691" t="s">
        <v>253</v>
      </c>
      <c r="F2691" t="s">
        <v>30</v>
      </c>
      <c r="G2691" t="s">
        <v>31</v>
      </c>
      <c r="H2691" t="s">
        <v>56</v>
      </c>
      <c r="I2691" t="s">
        <v>57</v>
      </c>
      <c r="J2691" t="s">
        <v>58</v>
      </c>
      <c r="K2691" t="s">
        <v>189</v>
      </c>
      <c r="L2691">
        <v>65</v>
      </c>
      <c r="O2691" t="s">
        <v>234</v>
      </c>
      <c r="P2691">
        <v>3.3</v>
      </c>
      <c r="Q2691">
        <v>3.1</v>
      </c>
      <c r="R2691">
        <v>3.6</v>
      </c>
      <c r="V2691">
        <v>1695234</v>
      </c>
      <c r="Y2691" t="s">
        <v>39</v>
      </c>
      <c r="Z2691" t="s">
        <v>39</v>
      </c>
      <c r="AA2691">
        <v>20150000</v>
      </c>
      <c r="AD2691" t="s">
        <v>220</v>
      </c>
    </row>
    <row r="2692" spans="1:30">
      <c r="A2692">
        <f t="shared" si="126"/>
        <v>20160000</v>
      </c>
      <c r="B2692" t="str">
        <f t="shared" si="127"/>
        <v>London93190Female65</v>
      </c>
      <c r="C2692" t="str">
        <f t="shared" si="128"/>
        <v>LondonInequality in life expectancy at 652016 - 18Female65</v>
      </c>
      <c r="D2692">
        <v>93190</v>
      </c>
      <c r="E2692" t="s">
        <v>253</v>
      </c>
      <c r="F2692" t="s">
        <v>30</v>
      </c>
      <c r="G2692" t="s">
        <v>31</v>
      </c>
      <c r="H2692" t="s">
        <v>56</v>
      </c>
      <c r="I2692" t="s">
        <v>57</v>
      </c>
      <c r="J2692" t="s">
        <v>58</v>
      </c>
      <c r="K2692" t="s">
        <v>189</v>
      </c>
      <c r="L2692">
        <v>65</v>
      </c>
      <c r="O2692" t="s">
        <v>235</v>
      </c>
      <c r="P2692">
        <v>3.5</v>
      </c>
      <c r="Q2692">
        <v>3.2</v>
      </c>
      <c r="R2692">
        <v>3.7</v>
      </c>
      <c r="V2692">
        <v>1724511</v>
      </c>
      <c r="Y2692" t="s">
        <v>39</v>
      </c>
      <c r="Z2692" t="s">
        <v>39</v>
      </c>
      <c r="AA2692">
        <v>20160000</v>
      </c>
      <c r="AD2692" t="s">
        <v>220</v>
      </c>
    </row>
    <row r="2693" spans="1:30">
      <c r="A2693">
        <f t="shared" si="126"/>
        <v>20170000</v>
      </c>
      <c r="B2693" t="str">
        <f t="shared" si="127"/>
        <v>London93190Female65</v>
      </c>
      <c r="C2693" t="str">
        <f t="shared" si="128"/>
        <v>LondonInequality in life expectancy at 652017 - 19Female65</v>
      </c>
      <c r="D2693">
        <v>93190</v>
      </c>
      <c r="E2693" t="s">
        <v>253</v>
      </c>
      <c r="F2693" t="s">
        <v>30</v>
      </c>
      <c r="G2693" t="s">
        <v>31</v>
      </c>
      <c r="H2693" t="s">
        <v>56</v>
      </c>
      <c r="I2693" t="s">
        <v>57</v>
      </c>
      <c r="J2693" t="s">
        <v>58</v>
      </c>
      <c r="K2693" t="s">
        <v>189</v>
      </c>
      <c r="L2693">
        <v>65</v>
      </c>
      <c r="O2693" t="s">
        <v>236</v>
      </c>
      <c r="P2693">
        <v>3.4</v>
      </c>
      <c r="Q2693">
        <v>3.2</v>
      </c>
      <c r="R2693">
        <v>3.7</v>
      </c>
      <c r="V2693">
        <v>1755903</v>
      </c>
      <c r="Y2693" t="s">
        <v>39</v>
      </c>
      <c r="Z2693" t="s">
        <v>39</v>
      </c>
      <c r="AA2693">
        <v>20170000</v>
      </c>
      <c r="AD2693" t="s">
        <v>220</v>
      </c>
    </row>
    <row r="2694" spans="1:30">
      <c r="A2694">
        <f t="shared" si="126"/>
        <v>20180000</v>
      </c>
      <c r="B2694" t="str">
        <f t="shared" si="127"/>
        <v>London93190Female65</v>
      </c>
      <c r="C2694" t="str">
        <f t="shared" si="128"/>
        <v>LondonInequality in life expectancy at 652018 - 20Female65</v>
      </c>
      <c r="D2694">
        <v>93190</v>
      </c>
      <c r="E2694" t="s">
        <v>253</v>
      </c>
      <c r="F2694" t="s">
        <v>30</v>
      </c>
      <c r="G2694" t="s">
        <v>31</v>
      </c>
      <c r="H2694" t="s">
        <v>56</v>
      </c>
      <c r="I2694" t="s">
        <v>57</v>
      </c>
      <c r="J2694" t="s">
        <v>58</v>
      </c>
      <c r="K2694" t="s">
        <v>189</v>
      </c>
      <c r="L2694">
        <v>65</v>
      </c>
      <c r="O2694" t="s">
        <v>237</v>
      </c>
      <c r="P2694">
        <v>3.6</v>
      </c>
      <c r="Q2694">
        <v>3.4</v>
      </c>
      <c r="R2694">
        <v>3.9</v>
      </c>
      <c r="V2694">
        <v>1786430</v>
      </c>
      <c r="X2694" t="s">
        <v>136</v>
      </c>
      <c r="Y2694" t="s">
        <v>39</v>
      </c>
      <c r="Z2694" t="s">
        <v>39</v>
      </c>
      <c r="AA2694">
        <v>20180000</v>
      </c>
      <c r="AD2694" t="s">
        <v>220</v>
      </c>
    </row>
    <row r="2695" spans="1:30">
      <c r="A2695">
        <f t="shared" si="126"/>
        <v>20180000</v>
      </c>
      <c r="B2695" t="str">
        <f t="shared" si="127"/>
        <v>Kensington and Chelsea93190Female65</v>
      </c>
      <c r="C2695" t="str">
        <f t="shared" si="128"/>
        <v>Kensington and ChelseaInequality in life expectancy at 652018 - 20Female65</v>
      </c>
      <c r="D2695">
        <v>93190</v>
      </c>
      <c r="E2695" t="s">
        <v>253</v>
      </c>
      <c r="F2695" t="s">
        <v>30</v>
      </c>
      <c r="G2695" t="s">
        <v>31</v>
      </c>
      <c r="H2695" t="s">
        <v>70</v>
      </c>
      <c r="I2695" t="s">
        <v>71</v>
      </c>
      <c r="J2695" t="s">
        <v>34</v>
      </c>
      <c r="K2695" t="s">
        <v>189</v>
      </c>
      <c r="L2695">
        <v>65</v>
      </c>
      <c r="O2695" t="s">
        <v>237</v>
      </c>
      <c r="P2695">
        <v>7.8</v>
      </c>
      <c r="Q2695">
        <v>4.5999999999999996</v>
      </c>
      <c r="R2695">
        <v>10.9</v>
      </c>
      <c r="V2695">
        <v>41185</v>
      </c>
      <c r="X2695" t="s">
        <v>136</v>
      </c>
      <c r="Y2695" t="s">
        <v>39</v>
      </c>
      <c r="Z2695" t="s">
        <v>39</v>
      </c>
      <c r="AA2695">
        <v>20180000</v>
      </c>
      <c r="AD2695" t="s">
        <v>220</v>
      </c>
    </row>
    <row r="2696" spans="1:30">
      <c r="A2696">
        <f t="shared" si="126"/>
        <v>20180000</v>
      </c>
      <c r="B2696" t="str">
        <f t="shared" si="127"/>
        <v>Camden93190Female65</v>
      </c>
      <c r="C2696" t="str">
        <f t="shared" si="128"/>
        <v>CamdenInequality in life expectancy at 652018 - 20Female65</v>
      </c>
      <c r="D2696">
        <v>93190</v>
      </c>
      <c r="E2696" t="s">
        <v>253</v>
      </c>
      <c r="F2696" t="s">
        <v>30</v>
      </c>
      <c r="G2696" t="s">
        <v>31</v>
      </c>
      <c r="H2696" t="s">
        <v>72</v>
      </c>
      <c r="I2696" t="s">
        <v>73</v>
      </c>
      <c r="J2696" t="s">
        <v>34</v>
      </c>
      <c r="K2696" t="s">
        <v>189</v>
      </c>
      <c r="L2696">
        <v>65</v>
      </c>
      <c r="O2696" t="s">
        <v>237</v>
      </c>
      <c r="P2696">
        <v>7.5</v>
      </c>
      <c r="Q2696">
        <v>5.5</v>
      </c>
      <c r="R2696">
        <v>9.6</v>
      </c>
      <c r="V2696">
        <v>53412</v>
      </c>
      <c r="X2696" t="s">
        <v>136</v>
      </c>
      <c r="Y2696" t="s">
        <v>39</v>
      </c>
      <c r="Z2696" t="s">
        <v>39</v>
      </c>
      <c r="AA2696">
        <v>20180000</v>
      </c>
      <c r="AD2696" t="s">
        <v>220</v>
      </c>
    </row>
    <row r="2697" spans="1:30">
      <c r="A2697">
        <f t="shared" si="126"/>
        <v>20180000</v>
      </c>
      <c r="B2697" t="str">
        <f t="shared" si="127"/>
        <v>Westminster93190Female65</v>
      </c>
      <c r="C2697" t="str">
        <f t="shared" si="128"/>
        <v>WestminsterInequality in life expectancy at 652018 - 20Female65</v>
      </c>
      <c r="D2697">
        <v>93190</v>
      </c>
      <c r="E2697" t="s">
        <v>253</v>
      </c>
      <c r="F2697" t="s">
        <v>30</v>
      </c>
      <c r="G2697" t="s">
        <v>31</v>
      </c>
      <c r="H2697" t="s">
        <v>99</v>
      </c>
      <c r="I2697" t="s">
        <v>100</v>
      </c>
      <c r="J2697" t="s">
        <v>34</v>
      </c>
      <c r="K2697" t="s">
        <v>189</v>
      </c>
      <c r="L2697">
        <v>65</v>
      </c>
      <c r="O2697" t="s">
        <v>237</v>
      </c>
      <c r="P2697">
        <v>5.8</v>
      </c>
      <c r="Q2697">
        <v>4</v>
      </c>
      <c r="R2697">
        <v>7.5</v>
      </c>
      <c r="V2697">
        <v>52434</v>
      </c>
      <c r="X2697" t="s">
        <v>136</v>
      </c>
      <c r="Y2697" t="s">
        <v>39</v>
      </c>
      <c r="Z2697" t="s">
        <v>39</v>
      </c>
      <c r="AA2697">
        <v>20180000</v>
      </c>
      <c r="AD2697" t="s">
        <v>220</v>
      </c>
    </row>
    <row r="2698" spans="1:30">
      <c r="A2698">
        <f t="shared" si="126"/>
        <v>20180000</v>
      </c>
      <c r="B2698" t="str">
        <f t="shared" si="127"/>
        <v>Brent93190Female65</v>
      </c>
      <c r="C2698" t="str">
        <f t="shared" si="128"/>
        <v>BrentInequality in life expectancy at 652018 - 20Female65</v>
      </c>
      <c r="D2698">
        <v>93190</v>
      </c>
      <c r="E2698" t="s">
        <v>253</v>
      </c>
      <c r="F2698" t="s">
        <v>30</v>
      </c>
      <c r="G2698" t="s">
        <v>31</v>
      </c>
      <c r="H2698" t="s">
        <v>68</v>
      </c>
      <c r="I2698" t="s">
        <v>69</v>
      </c>
      <c r="J2698" t="s">
        <v>34</v>
      </c>
      <c r="K2698" t="s">
        <v>189</v>
      </c>
      <c r="L2698">
        <v>65</v>
      </c>
      <c r="O2698" t="s">
        <v>237</v>
      </c>
      <c r="P2698">
        <v>5.7</v>
      </c>
      <c r="Q2698">
        <v>4.0999999999999996</v>
      </c>
      <c r="R2698">
        <v>7.3</v>
      </c>
      <c r="V2698">
        <v>66596</v>
      </c>
      <c r="X2698" t="s">
        <v>136</v>
      </c>
      <c r="Y2698" t="s">
        <v>39</v>
      </c>
      <c r="Z2698" t="s">
        <v>39</v>
      </c>
      <c r="AA2698">
        <v>20180000</v>
      </c>
      <c r="AD2698" t="s">
        <v>220</v>
      </c>
    </row>
    <row r="2699" spans="1:30">
      <c r="A2699">
        <f t="shared" si="126"/>
        <v>20180000</v>
      </c>
      <c r="B2699" t="str">
        <f t="shared" si="127"/>
        <v>Newham93190Female65</v>
      </c>
      <c r="C2699" t="str">
        <f t="shared" si="128"/>
        <v>NewhamInequality in life expectancy at 652018 - 20Female65</v>
      </c>
      <c r="D2699">
        <v>93190</v>
      </c>
      <c r="E2699" t="s">
        <v>253</v>
      </c>
      <c r="F2699" t="s">
        <v>30</v>
      </c>
      <c r="G2699" t="s">
        <v>31</v>
      </c>
      <c r="H2699" t="s">
        <v>122</v>
      </c>
      <c r="I2699" t="s">
        <v>123</v>
      </c>
      <c r="J2699" t="s">
        <v>34</v>
      </c>
      <c r="K2699" t="s">
        <v>189</v>
      </c>
      <c r="L2699">
        <v>65</v>
      </c>
      <c r="O2699" t="s">
        <v>237</v>
      </c>
      <c r="P2699">
        <v>5.3</v>
      </c>
      <c r="Q2699">
        <v>3.4</v>
      </c>
      <c r="R2699">
        <v>7.2</v>
      </c>
      <c r="V2699">
        <v>44581</v>
      </c>
      <c r="X2699" t="s">
        <v>136</v>
      </c>
      <c r="Y2699" t="s">
        <v>39</v>
      </c>
      <c r="Z2699" t="s">
        <v>39</v>
      </c>
      <c r="AA2699">
        <v>20180000</v>
      </c>
      <c r="AD2699" t="s">
        <v>220</v>
      </c>
    </row>
    <row r="2700" spans="1:30">
      <c r="A2700">
        <f t="shared" si="126"/>
        <v>20180000</v>
      </c>
      <c r="B2700" t="str">
        <f t="shared" si="127"/>
        <v>Greenwich93190Female65</v>
      </c>
      <c r="C2700" t="str">
        <f t="shared" si="128"/>
        <v>GreenwichInequality in life expectancy at 652018 - 20Female65</v>
      </c>
      <c r="D2700">
        <v>93190</v>
      </c>
      <c r="E2700" t="s">
        <v>253</v>
      </c>
      <c r="F2700" t="s">
        <v>30</v>
      </c>
      <c r="G2700" t="s">
        <v>31</v>
      </c>
      <c r="H2700" t="s">
        <v>80</v>
      </c>
      <c r="I2700" t="s">
        <v>81</v>
      </c>
      <c r="J2700" t="s">
        <v>34</v>
      </c>
      <c r="K2700" t="s">
        <v>189</v>
      </c>
      <c r="L2700">
        <v>65</v>
      </c>
      <c r="O2700" t="s">
        <v>237</v>
      </c>
      <c r="P2700">
        <v>5</v>
      </c>
      <c r="Q2700">
        <v>3.6</v>
      </c>
      <c r="R2700">
        <v>6.3</v>
      </c>
      <c r="V2700">
        <v>49511</v>
      </c>
      <c r="X2700" t="s">
        <v>136</v>
      </c>
      <c r="Y2700" t="s">
        <v>39</v>
      </c>
      <c r="Z2700" t="s">
        <v>39</v>
      </c>
      <c r="AA2700">
        <v>20180000</v>
      </c>
      <c r="AD2700" t="s">
        <v>220</v>
      </c>
    </row>
    <row r="2701" spans="1:30">
      <c r="A2701">
        <f t="shared" si="126"/>
        <v>20180000</v>
      </c>
      <c r="B2701" t="str">
        <f t="shared" si="127"/>
        <v>Croydon93190Female65</v>
      </c>
      <c r="C2701" t="str">
        <f t="shared" si="128"/>
        <v>CroydonInequality in life expectancy at 652018 - 20Female65</v>
      </c>
      <c r="D2701">
        <v>93190</v>
      </c>
      <c r="E2701" t="s">
        <v>253</v>
      </c>
      <c r="F2701" t="s">
        <v>30</v>
      </c>
      <c r="G2701" t="s">
        <v>31</v>
      </c>
      <c r="H2701" t="s">
        <v>110</v>
      </c>
      <c r="I2701" t="s">
        <v>111</v>
      </c>
      <c r="J2701" t="s">
        <v>34</v>
      </c>
      <c r="K2701" t="s">
        <v>189</v>
      </c>
      <c r="L2701">
        <v>65</v>
      </c>
      <c r="O2701" t="s">
        <v>237</v>
      </c>
      <c r="P2701">
        <v>5</v>
      </c>
      <c r="Q2701">
        <v>3.9</v>
      </c>
      <c r="R2701">
        <v>6</v>
      </c>
      <c r="V2701">
        <v>87884</v>
      </c>
      <c r="X2701" t="s">
        <v>136</v>
      </c>
      <c r="Y2701" t="s">
        <v>39</v>
      </c>
      <c r="Z2701" t="s">
        <v>39</v>
      </c>
      <c r="AA2701">
        <v>20180000</v>
      </c>
      <c r="AD2701" t="s">
        <v>220</v>
      </c>
    </row>
    <row r="2702" spans="1:30">
      <c r="A2702">
        <f t="shared" si="126"/>
        <v>20180000</v>
      </c>
      <c r="B2702" t="str">
        <f t="shared" si="127"/>
        <v>Harrow93190Female65</v>
      </c>
      <c r="C2702" t="str">
        <f t="shared" si="128"/>
        <v>HarrowInequality in life expectancy at 652018 - 20Female65</v>
      </c>
      <c r="D2702">
        <v>93190</v>
      </c>
      <c r="E2702" t="s">
        <v>253</v>
      </c>
      <c r="F2702" t="s">
        <v>30</v>
      </c>
      <c r="G2702" t="s">
        <v>31</v>
      </c>
      <c r="H2702" t="s">
        <v>64</v>
      </c>
      <c r="I2702" t="s">
        <v>65</v>
      </c>
      <c r="J2702" t="s">
        <v>34</v>
      </c>
      <c r="K2702" t="s">
        <v>189</v>
      </c>
      <c r="L2702">
        <v>65</v>
      </c>
      <c r="O2702" t="s">
        <v>237</v>
      </c>
      <c r="P2702">
        <v>4.9000000000000004</v>
      </c>
      <c r="Q2702">
        <v>3.6</v>
      </c>
      <c r="R2702">
        <v>6.2</v>
      </c>
      <c r="V2702">
        <v>64609</v>
      </c>
      <c r="X2702" t="s">
        <v>136</v>
      </c>
      <c r="Y2702" t="s">
        <v>39</v>
      </c>
      <c r="Z2702" t="s">
        <v>39</v>
      </c>
      <c r="AA2702">
        <v>20180000</v>
      </c>
      <c r="AD2702" t="s">
        <v>220</v>
      </c>
    </row>
    <row r="2703" spans="1:30">
      <c r="A2703">
        <f t="shared" si="126"/>
        <v>20180000</v>
      </c>
      <c r="B2703" t="str">
        <f t="shared" si="127"/>
        <v>Bromley93190Female65</v>
      </c>
      <c r="C2703" t="str">
        <f t="shared" si="128"/>
        <v>BromleyInequality in life expectancy at 652018 - 20Female65</v>
      </c>
      <c r="D2703">
        <v>93190</v>
      </c>
      <c r="E2703" t="s">
        <v>253</v>
      </c>
      <c r="F2703" t="s">
        <v>30</v>
      </c>
      <c r="G2703" t="s">
        <v>31</v>
      </c>
      <c r="H2703" t="s">
        <v>78</v>
      </c>
      <c r="I2703" t="s">
        <v>79</v>
      </c>
      <c r="J2703" t="s">
        <v>34</v>
      </c>
      <c r="K2703" t="s">
        <v>189</v>
      </c>
      <c r="L2703">
        <v>65</v>
      </c>
      <c r="O2703" t="s">
        <v>237</v>
      </c>
      <c r="P2703">
        <v>4.7</v>
      </c>
      <c r="Q2703">
        <v>3.7</v>
      </c>
      <c r="R2703">
        <v>5.6</v>
      </c>
      <c r="V2703">
        <v>97887</v>
      </c>
      <c r="X2703" t="s">
        <v>136</v>
      </c>
      <c r="Y2703" t="s">
        <v>39</v>
      </c>
      <c r="Z2703" t="s">
        <v>39</v>
      </c>
      <c r="AA2703">
        <v>20180000</v>
      </c>
      <c r="AD2703" t="s">
        <v>220</v>
      </c>
    </row>
    <row r="2704" spans="1:30">
      <c r="A2704">
        <f t="shared" si="126"/>
        <v>20180000</v>
      </c>
      <c r="B2704" t="str">
        <f t="shared" si="127"/>
        <v>Barnet93190Female65</v>
      </c>
      <c r="C2704" t="str">
        <f t="shared" si="128"/>
        <v>BarnetInequality in life expectancy at 652018 - 20Female65</v>
      </c>
      <c r="D2704">
        <v>93190</v>
      </c>
      <c r="E2704" t="s">
        <v>253</v>
      </c>
      <c r="F2704" t="s">
        <v>30</v>
      </c>
      <c r="G2704" t="s">
        <v>31</v>
      </c>
      <c r="H2704" t="s">
        <v>93</v>
      </c>
      <c r="I2704" t="s">
        <v>94</v>
      </c>
      <c r="J2704" t="s">
        <v>34</v>
      </c>
      <c r="K2704" t="s">
        <v>189</v>
      </c>
      <c r="L2704">
        <v>65</v>
      </c>
      <c r="O2704" t="s">
        <v>237</v>
      </c>
      <c r="P2704">
        <v>4.4000000000000004</v>
      </c>
      <c r="Q2704">
        <v>3.3</v>
      </c>
      <c r="R2704">
        <v>5.5</v>
      </c>
      <c r="V2704">
        <v>95071</v>
      </c>
      <c r="X2704" t="s">
        <v>136</v>
      </c>
      <c r="Y2704" t="s">
        <v>39</v>
      </c>
      <c r="Z2704" t="s">
        <v>39</v>
      </c>
      <c r="AA2704">
        <v>20180000</v>
      </c>
      <c r="AD2704" t="s">
        <v>220</v>
      </c>
    </row>
    <row r="2705" spans="1:30">
      <c r="A2705">
        <f t="shared" si="126"/>
        <v>20180000</v>
      </c>
      <c r="B2705" t="str">
        <f t="shared" si="127"/>
        <v>Havering93190Female65</v>
      </c>
      <c r="C2705" t="str">
        <f t="shared" si="128"/>
        <v>HaveringInequality in life expectancy at 652018 - 20Female65</v>
      </c>
      <c r="D2705">
        <v>93190</v>
      </c>
      <c r="E2705" t="s">
        <v>253</v>
      </c>
      <c r="F2705" t="s">
        <v>30</v>
      </c>
      <c r="G2705" t="s">
        <v>31</v>
      </c>
      <c r="H2705" t="s">
        <v>118</v>
      </c>
      <c r="I2705" t="s">
        <v>119</v>
      </c>
      <c r="J2705" t="s">
        <v>34</v>
      </c>
      <c r="K2705" t="s">
        <v>189</v>
      </c>
      <c r="L2705">
        <v>65</v>
      </c>
      <c r="O2705" t="s">
        <v>237</v>
      </c>
      <c r="P2705">
        <v>4.4000000000000004</v>
      </c>
      <c r="Q2705">
        <v>3.2</v>
      </c>
      <c r="R2705">
        <v>5.5</v>
      </c>
      <c r="V2705">
        <v>79425</v>
      </c>
      <c r="X2705" t="s">
        <v>136</v>
      </c>
      <c r="Y2705" t="s">
        <v>39</v>
      </c>
      <c r="Z2705" t="s">
        <v>39</v>
      </c>
      <c r="AA2705">
        <v>20180000</v>
      </c>
      <c r="AD2705" t="s">
        <v>220</v>
      </c>
    </row>
    <row r="2706" spans="1:30">
      <c r="A2706">
        <f t="shared" si="126"/>
        <v>20180000</v>
      </c>
      <c r="B2706" t="str">
        <f t="shared" si="127"/>
        <v>Lewisham93190Female65</v>
      </c>
      <c r="C2706" t="str">
        <f t="shared" si="128"/>
        <v>LewishamInequality in life expectancy at 652018 - 20Female65</v>
      </c>
      <c r="D2706">
        <v>93190</v>
      </c>
      <c r="E2706" t="s">
        <v>253</v>
      </c>
      <c r="F2706" t="s">
        <v>30</v>
      </c>
      <c r="G2706" t="s">
        <v>31</v>
      </c>
      <c r="H2706" t="s">
        <v>84</v>
      </c>
      <c r="I2706" t="s">
        <v>85</v>
      </c>
      <c r="J2706" t="s">
        <v>34</v>
      </c>
      <c r="K2706" t="s">
        <v>189</v>
      </c>
      <c r="L2706">
        <v>65</v>
      </c>
      <c r="O2706" t="s">
        <v>237</v>
      </c>
      <c r="P2706">
        <v>4</v>
      </c>
      <c r="Q2706">
        <v>2.4</v>
      </c>
      <c r="R2706">
        <v>5.6</v>
      </c>
      <c r="V2706">
        <v>48447</v>
      </c>
      <c r="X2706" t="s">
        <v>136</v>
      </c>
      <c r="Y2706" t="s">
        <v>39</v>
      </c>
      <c r="Z2706" t="s">
        <v>39</v>
      </c>
      <c r="AA2706">
        <v>20180000</v>
      </c>
      <c r="AD2706" t="s">
        <v>220</v>
      </c>
    </row>
    <row r="2707" spans="1:30">
      <c r="A2707">
        <f t="shared" si="126"/>
        <v>20180000</v>
      </c>
      <c r="B2707" t="str">
        <f t="shared" si="127"/>
        <v>Wandsworth93190Female65</v>
      </c>
      <c r="C2707" t="str">
        <f t="shared" si="128"/>
        <v>WandsworthInequality in life expectancy at 652018 - 20Female65</v>
      </c>
      <c r="D2707">
        <v>93190</v>
      </c>
      <c r="E2707" t="s">
        <v>253</v>
      </c>
      <c r="F2707" t="s">
        <v>30</v>
      </c>
      <c r="G2707" t="s">
        <v>31</v>
      </c>
      <c r="H2707" t="s">
        <v>76</v>
      </c>
      <c r="I2707" t="s">
        <v>77</v>
      </c>
      <c r="J2707" t="s">
        <v>34</v>
      </c>
      <c r="K2707" t="s">
        <v>189</v>
      </c>
      <c r="L2707">
        <v>65</v>
      </c>
      <c r="O2707" t="s">
        <v>237</v>
      </c>
      <c r="P2707">
        <v>4</v>
      </c>
      <c r="Q2707">
        <v>2.5</v>
      </c>
      <c r="R2707">
        <v>5.5</v>
      </c>
      <c r="V2707">
        <v>53381</v>
      </c>
      <c r="X2707" t="s">
        <v>136</v>
      </c>
      <c r="Y2707" t="s">
        <v>39</v>
      </c>
      <c r="Z2707" t="s">
        <v>39</v>
      </c>
      <c r="AA2707">
        <v>20180000</v>
      </c>
      <c r="AD2707" t="s">
        <v>220</v>
      </c>
    </row>
    <row r="2708" spans="1:30">
      <c r="A2708">
        <f t="shared" si="126"/>
        <v>20180000</v>
      </c>
      <c r="B2708" t="str">
        <f t="shared" si="127"/>
        <v>Merton93190Female65</v>
      </c>
      <c r="C2708" t="str">
        <f t="shared" si="128"/>
        <v>MertonInequality in life expectancy at 652018 - 20Female65</v>
      </c>
      <c r="D2708">
        <v>93190</v>
      </c>
      <c r="E2708" t="s">
        <v>253</v>
      </c>
      <c r="F2708" t="s">
        <v>30</v>
      </c>
      <c r="G2708" t="s">
        <v>31</v>
      </c>
      <c r="H2708" t="s">
        <v>108</v>
      </c>
      <c r="I2708" t="s">
        <v>109</v>
      </c>
      <c r="J2708" t="s">
        <v>34</v>
      </c>
      <c r="K2708" t="s">
        <v>189</v>
      </c>
      <c r="L2708">
        <v>65</v>
      </c>
      <c r="O2708" t="s">
        <v>237</v>
      </c>
      <c r="P2708">
        <v>3.8</v>
      </c>
      <c r="Q2708">
        <v>2.4</v>
      </c>
      <c r="R2708">
        <v>5.2</v>
      </c>
      <c r="V2708">
        <v>43931</v>
      </c>
      <c r="X2708" t="s">
        <v>136</v>
      </c>
      <c r="Y2708" t="s">
        <v>39</v>
      </c>
      <c r="Z2708" t="s">
        <v>39</v>
      </c>
      <c r="AA2708">
        <v>20180000</v>
      </c>
      <c r="AD2708" t="s">
        <v>220</v>
      </c>
    </row>
    <row r="2709" spans="1:30">
      <c r="A2709">
        <f t="shared" si="126"/>
        <v>20180000</v>
      </c>
      <c r="B2709" t="str">
        <f t="shared" si="127"/>
        <v>Hammersmith and Fulham93190Female65</v>
      </c>
      <c r="C2709" t="str">
        <f t="shared" si="128"/>
        <v>Hammersmith and FulhamInequality in life expectancy at 652018 - 20Female65</v>
      </c>
      <c r="D2709">
        <v>93190</v>
      </c>
      <c r="E2709" t="s">
        <v>253</v>
      </c>
      <c r="F2709" t="s">
        <v>30</v>
      </c>
      <c r="G2709" t="s">
        <v>31</v>
      </c>
      <c r="H2709" t="s">
        <v>66</v>
      </c>
      <c r="I2709" t="s">
        <v>67</v>
      </c>
      <c r="J2709" t="s">
        <v>34</v>
      </c>
      <c r="K2709" t="s">
        <v>189</v>
      </c>
      <c r="L2709">
        <v>65</v>
      </c>
      <c r="O2709" t="s">
        <v>237</v>
      </c>
      <c r="P2709">
        <v>3.8</v>
      </c>
      <c r="Q2709">
        <v>1.9</v>
      </c>
      <c r="R2709">
        <v>5.6</v>
      </c>
      <c r="V2709">
        <v>34808</v>
      </c>
      <c r="X2709" t="s">
        <v>136</v>
      </c>
      <c r="Y2709" t="s">
        <v>39</v>
      </c>
      <c r="Z2709" t="s">
        <v>39</v>
      </c>
      <c r="AA2709">
        <v>20180000</v>
      </c>
      <c r="AD2709" t="s">
        <v>220</v>
      </c>
    </row>
    <row r="2710" spans="1:30">
      <c r="A2710">
        <f t="shared" si="126"/>
        <v>20180000</v>
      </c>
      <c r="B2710" t="str">
        <f t="shared" si="127"/>
        <v>Enfield93190Female65</v>
      </c>
      <c r="C2710" t="str">
        <f t="shared" si="128"/>
        <v>EnfieldInequality in life expectancy at 652018 - 20Female65</v>
      </c>
      <c r="D2710">
        <v>93190</v>
      </c>
      <c r="E2710" t="s">
        <v>253</v>
      </c>
      <c r="F2710" t="s">
        <v>30</v>
      </c>
      <c r="G2710" t="s">
        <v>31</v>
      </c>
      <c r="H2710" t="s">
        <v>120</v>
      </c>
      <c r="I2710" t="s">
        <v>121</v>
      </c>
      <c r="J2710" t="s">
        <v>34</v>
      </c>
      <c r="K2710" t="s">
        <v>189</v>
      </c>
      <c r="L2710">
        <v>65</v>
      </c>
      <c r="O2710" t="s">
        <v>237</v>
      </c>
      <c r="P2710">
        <v>3.7</v>
      </c>
      <c r="Q2710">
        <v>2.7</v>
      </c>
      <c r="R2710">
        <v>4.7</v>
      </c>
      <c r="V2710">
        <v>74185</v>
      </c>
      <c r="X2710" t="s">
        <v>136</v>
      </c>
      <c r="Y2710" t="s">
        <v>39</v>
      </c>
      <c r="Z2710" t="s">
        <v>39</v>
      </c>
      <c r="AA2710">
        <v>20180000</v>
      </c>
      <c r="AD2710" t="s">
        <v>220</v>
      </c>
    </row>
    <row r="2711" spans="1:30">
      <c r="A2711">
        <f t="shared" si="126"/>
        <v>20180000</v>
      </c>
      <c r="B2711" t="str">
        <f t="shared" si="127"/>
        <v>Kingston93190Female65</v>
      </c>
      <c r="C2711" t="str">
        <f t="shared" si="128"/>
        <v>KingstonInequality in life expectancy at 652018 - 20Female65</v>
      </c>
      <c r="D2711">
        <v>93190</v>
      </c>
      <c r="E2711" t="s">
        <v>253</v>
      </c>
      <c r="F2711" t="s">
        <v>30</v>
      </c>
      <c r="G2711" t="s">
        <v>31</v>
      </c>
      <c r="H2711" t="s">
        <v>82</v>
      </c>
      <c r="I2711" t="s">
        <v>83</v>
      </c>
      <c r="J2711" t="s">
        <v>34</v>
      </c>
      <c r="K2711" t="s">
        <v>189</v>
      </c>
      <c r="L2711">
        <v>65</v>
      </c>
      <c r="O2711" t="s">
        <v>237</v>
      </c>
      <c r="P2711">
        <v>3.7</v>
      </c>
      <c r="Q2711">
        <v>1.8</v>
      </c>
      <c r="R2711">
        <v>5.6</v>
      </c>
      <c r="V2711">
        <v>40664</v>
      </c>
      <c r="X2711" t="s">
        <v>136</v>
      </c>
      <c r="Y2711" t="s">
        <v>39</v>
      </c>
      <c r="Z2711" t="s">
        <v>39</v>
      </c>
      <c r="AA2711">
        <v>20180000</v>
      </c>
      <c r="AD2711" t="s">
        <v>220</v>
      </c>
    </row>
    <row r="2712" spans="1:30">
      <c r="A2712">
        <f t="shared" si="126"/>
        <v>20180000</v>
      </c>
      <c r="B2712" t="str">
        <f t="shared" si="127"/>
        <v>Southwark93190Female65</v>
      </c>
      <c r="C2712" t="str">
        <f t="shared" si="128"/>
        <v>SouthwarkInequality in life expectancy at 652018 - 20Female65</v>
      </c>
      <c r="D2712">
        <v>93190</v>
      </c>
      <c r="E2712" t="s">
        <v>253</v>
      </c>
      <c r="F2712" t="s">
        <v>30</v>
      </c>
      <c r="G2712" t="s">
        <v>31</v>
      </c>
      <c r="H2712" t="s">
        <v>95</v>
      </c>
      <c r="I2712" t="s">
        <v>96</v>
      </c>
      <c r="J2712" t="s">
        <v>34</v>
      </c>
      <c r="K2712" t="s">
        <v>189</v>
      </c>
      <c r="L2712">
        <v>65</v>
      </c>
      <c r="O2712" t="s">
        <v>237</v>
      </c>
      <c r="P2712">
        <v>3.6</v>
      </c>
      <c r="Q2712">
        <v>2</v>
      </c>
      <c r="R2712">
        <v>5.0999999999999996</v>
      </c>
      <c r="V2712">
        <v>45083</v>
      </c>
      <c r="X2712" t="s">
        <v>136</v>
      </c>
      <c r="Y2712" t="s">
        <v>39</v>
      </c>
      <c r="Z2712" t="s">
        <v>39</v>
      </c>
      <c r="AA2712">
        <v>20180000</v>
      </c>
      <c r="AD2712" t="s">
        <v>220</v>
      </c>
    </row>
    <row r="2713" spans="1:30">
      <c r="A2713">
        <f t="shared" si="126"/>
        <v>20180000</v>
      </c>
      <c r="B2713" t="str">
        <f t="shared" si="127"/>
        <v>Hillingdon93190Female65</v>
      </c>
      <c r="C2713" t="str">
        <f t="shared" si="128"/>
        <v>HillingdonInequality in life expectancy at 652018 - 20Female65</v>
      </c>
      <c r="D2713">
        <v>93190</v>
      </c>
      <c r="E2713" t="s">
        <v>253</v>
      </c>
      <c r="F2713" t="s">
        <v>30</v>
      </c>
      <c r="G2713" t="s">
        <v>31</v>
      </c>
      <c r="H2713" t="s">
        <v>86</v>
      </c>
      <c r="I2713" t="s">
        <v>87</v>
      </c>
      <c r="J2713" t="s">
        <v>34</v>
      </c>
      <c r="K2713" t="s">
        <v>189</v>
      </c>
      <c r="L2713">
        <v>65</v>
      </c>
      <c r="O2713" t="s">
        <v>237</v>
      </c>
      <c r="P2713">
        <v>3.6</v>
      </c>
      <c r="Q2713">
        <v>2.5</v>
      </c>
      <c r="R2713">
        <v>4.7</v>
      </c>
      <c r="V2713">
        <v>66823</v>
      </c>
      <c r="X2713" t="s">
        <v>136</v>
      </c>
      <c r="Y2713" t="s">
        <v>39</v>
      </c>
      <c r="Z2713" t="s">
        <v>39</v>
      </c>
      <c r="AA2713">
        <v>20180000</v>
      </c>
      <c r="AD2713" t="s">
        <v>220</v>
      </c>
    </row>
    <row r="2714" spans="1:30">
      <c r="A2714">
        <f t="shared" si="126"/>
        <v>20180000</v>
      </c>
      <c r="B2714" t="str">
        <f t="shared" si="127"/>
        <v>Hounslow93190Female65</v>
      </c>
      <c r="C2714" t="str">
        <f t="shared" si="128"/>
        <v>HounslowInequality in life expectancy at 652018 - 20Female65</v>
      </c>
      <c r="D2714">
        <v>93190</v>
      </c>
      <c r="E2714" t="s">
        <v>253</v>
      </c>
      <c r="F2714" t="s">
        <v>30</v>
      </c>
      <c r="G2714" t="s">
        <v>31</v>
      </c>
      <c r="H2714" t="s">
        <v>59</v>
      </c>
      <c r="I2714" t="s">
        <v>60</v>
      </c>
      <c r="J2714" t="s">
        <v>34</v>
      </c>
      <c r="K2714" t="s">
        <v>189</v>
      </c>
      <c r="L2714">
        <v>65</v>
      </c>
      <c r="O2714" t="s">
        <v>237</v>
      </c>
      <c r="P2714">
        <v>3.4</v>
      </c>
      <c r="Q2714">
        <v>2.1</v>
      </c>
      <c r="R2714">
        <v>4.7</v>
      </c>
      <c r="V2714">
        <v>54100</v>
      </c>
      <c r="X2714" t="s">
        <v>136</v>
      </c>
      <c r="Y2714" t="s">
        <v>39</v>
      </c>
      <c r="Z2714" t="s">
        <v>39</v>
      </c>
      <c r="AA2714">
        <v>20180000</v>
      </c>
      <c r="AD2714" t="s">
        <v>220</v>
      </c>
    </row>
    <row r="2715" spans="1:30">
      <c r="A2715">
        <f t="shared" si="126"/>
        <v>20180000</v>
      </c>
      <c r="B2715" t="str">
        <f t="shared" si="127"/>
        <v>Islington93190Female65</v>
      </c>
      <c r="C2715" t="str">
        <f t="shared" si="128"/>
        <v>IslingtonInequality in life expectancy at 652018 - 20Female65</v>
      </c>
      <c r="D2715">
        <v>93190</v>
      </c>
      <c r="E2715" t="s">
        <v>253</v>
      </c>
      <c r="F2715" t="s">
        <v>30</v>
      </c>
      <c r="G2715" t="s">
        <v>31</v>
      </c>
      <c r="H2715" t="s">
        <v>74</v>
      </c>
      <c r="I2715" t="s">
        <v>75</v>
      </c>
      <c r="J2715" t="s">
        <v>34</v>
      </c>
      <c r="K2715" t="s">
        <v>189</v>
      </c>
      <c r="L2715">
        <v>65</v>
      </c>
      <c r="O2715" t="s">
        <v>237</v>
      </c>
      <c r="P2715">
        <v>3.4</v>
      </c>
      <c r="Q2715">
        <v>1.3</v>
      </c>
      <c r="R2715">
        <v>5.6</v>
      </c>
      <c r="V2715">
        <v>35205</v>
      </c>
      <c r="X2715" t="s">
        <v>136</v>
      </c>
      <c r="Y2715" t="s">
        <v>39</v>
      </c>
      <c r="Z2715" t="s">
        <v>39</v>
      </c>
      <c r="AA2715">
        <v>20180000</v>
      </c>
      <c r="AD2715" t="s">
        <v>220</v>
      </c>
    </row>
    <row r="2716" spans="1:30">
      <c r="A2716">
        <f t="shared" si="126"/>
        <v>20180000</v>
      </c>
      <c r="B2716" t="str">
        <f t="shared" si="127"/>
        <v>Bexley93190Female65</v>
      </c>
      <c r="C2716" t="str">
        <f t="shared" si="128"/>
        <v>BexleyInequality in life expectancy at 652018 - 20Female65</v>
      </c>
      <c r="D2716">
        <v>93190</v>
      </c>
      <c r="E2716" t="s">
        <v>253</v>
      </c>
      <c r="F2716" t="s">
        <v>30</v>
      </c>
      <c r="G2716" t="s">
        <v>31</v>
      </c>
      <c r="H2716" t="s">
        <v>97</v>
      </c>
      <c r="I2716" t="s">
        <v>98</v>
      </c>
      <c r="J2716" t="s">
        <v>34</v>
      </c>
      <c r="K2716" t="s">
        <v>189</v>
      </c>
      <c r="L2716">
        <v>65</v>
      </c>
      <c r="O2716" t="s">
        <v>237</v>
      </c>
      <c r="P2716">
        <v>3.3</v>
      </c>
      <c r="Q2716">
        <v>2</v>
      </c>
      <c r="R2716">
        <v>4.5</v>
      </c>
      <c r="V2716">
        <v>69437</v>
      </c>
      <c r="X2716" t="s">
        <v>136</v>
      </c>
      <c r="Y2716" t="s">
        <v>39</v>
      </c>
      <c r="Z2716" t="s">
        <v>39</v>
      </c>
      <c r="AA2716">
        <v>20180000</v>
      </c>
      <c r="AD2716" t="s">
        <v>220</v>
      </c>
    </row>
    <row r="2717" spans="1:30">
      <c r="A2717">
        <f t="shared" si="126"/>
        <v>20180000</v>
      </c>
      <c r="B2717" t="str">
        <f t="shared" si="127"/>
        <v>Barking and Dagenham93190Female65</v>
      </c>
      <c r="C2717" t="str">
        <f t="shared" si="128"/>
        <v>Barking and DagenhamInequality in life expectancy at 652018 - 20Female65</v>
      </c>
      <c r="D2717">
        <v>93190</v>
      </c>
      <c r="E2717" t="s">
        <v>253</v>
      </c>
      <c r="F2717" t="s">
        <v>30</v>
      </c>
      <c r="G2717" t="s">
        <v>31</v>
      </c>
      <c r="H2717" t="s">
        <v>106</v>
      </c>
      <c r="I2717" t="s">
        <v>107</v>
      </c>
      <c r="J2717" t="s">
        <v>34</v>
      </c>
      <c r="K2717" t="s">
        <v>189</v>
      </c>
      <c r="L2717">
        <v>65</v>
      </c>
      <c r="O2717" t="s">
        <v>237</v>
      </c>
      <c r="P2717">
        <v>3.3</v>
      </c>
      <c r="Q2717">
        <v>1.6</v>
      </c>
      <c r="R2717">
        <v>5</v>
      </c>
      <c r="V2717">
        <v>33521</v>
      </c>
      <c r="X2717" t="s">
        <v>136</v>
      </c>
      <c r="Y2717" t="s">
        <v>39</v>
      </c>
      <c r="Z2717" t="s">
        <v>39</v>
      </c>
      <c r="AA2717">
        <v>20180000</v>
      </c>
      <c r="AD2717" t="s">
        <v>220</v>
      </c>
    </row>
    <row r="2718" spans="1:30">
      <c r="A2718">
        <f t="shared" si="126"/>
        <v>20180000</v>
      </c>
      <c r="B2718" t="str">
        <f t="shared" si="127"/>
        <v>Waltham Forest93190Female65</v>
      </c>
      <c r="C2718" t="str">
        <f t="shared" si="128"/>
        <v>Waltham ForestInequality in life expectancy at 652018 - 20Female65</v>
      </c>
      <c r="D2718">
        <v>93190</v>
      </c>
      <c r="E2718" t="s">
        <v>253</v>
      </c>
      <c r="F2718" t="s">
        <v>30</v>
      </c>
      <c r="G2718" t="s">
        <v>31</v>
      </c>
      <c r="H2718" t="s">
        <v>114</v>
      </c>
      <c r="I2718" t="s">
        <v>115</v>
      </c>
      <c r="J2718" t="s">
        <v>34</v>
      </c>
      <c r="K2718" t="s">
        <v>189</v>
      </c>
      <c r="L2718">
        <v>65</v>
      </c>
      <c r="O2718" t="s">
        <v>237</v>
      </c>
      <c r="P2718">
        <v>3.3</v>
      </c>
      <c r="Q2718">
        <v>1.7</v>
      </c>
      <c r="R2718">
        <v>4.8</v>
      </c>
      <c r="V2718">
        <v>49703</v>
      </c>
      <c r="X2718" t="s">
        <v>136</v>
      </c>
      <c r="Y2718" t="s">
        <v>39</v>
      </c>
      <c r="Z2718" t="s">
        <v>39</v>
      </c>
      <c r="AA2718">
        <v>20180000</v>
      </c>
      <c r="AD2718" t="s">
        <v>220</v>
      </c>
    </row>
    <row r="2719" spans="1:30">
      <c r="A2719">
        <f t="shared" si="126"/>
        <v>20180000</v>
      </c>
      <c r="B2719" t="str">
        <f t="shared" si="127"/>
        <v>Haringey93190Female65</v>
      </c>
      <c r="C2719" t="str">
        <f t="shared" si="128"/>
        <v>HaringeyInequality in life expectancy at 652018 - 20Female65</v>
      </c>
      <c r="D2719">
        <v>93190</v>
      </c>
      <c r="E2719" t="s">
        <v>253</v>
      </c>
      <c r="F2719" t="s">
        <v>30</v>
      </c>
      <c r="G2719" t="s">
        <v>31</v>
      </c>
      <c r="H2719" t="s">
        <v>116</v>
      </c>
      <c r="I2719" t="s">
        <v>117</v>
      </c>
      <c r="J2719" t="s">
        <v>34</v>
      </c>
      <c r="K2719" t="s">
        <v>189</v>
      </c>
      <c r="L2719">
        <v>65</v>
      </c>
      <c r="O2719" t="s">
        <v>237</v>
      </c>
      <c r="P2719">
        <v>3.1</v>
      </c>
      <c r="Q2719">
        <v>1.7</v>
      </c>
      <c r="R2719">
        <v>4.5999999999999996</v>
      </c>
      <c r="V2719">
        <v>46859</v>
      </c>
      <c r="X2719" t="s">
        <v>136</v>
      </c>
      <c r="Y2719" t="s">
        <v>39</v>
      </c>
      <c r="Z2719" t="s">
        <v>39</v>
      </c>
      <c r="AA2719">
        <v>20180000</v>
      </c>
      <c r="AD2719" t="s">
        <v>220</v>
      </c>
    </row>
    <row r="2720" spans="1:30">
      <c r="A2720">
        <f t="shared" si="126"/>
        <v>20180000</v>
      </c>
      <c r="B2720" t="str">
        <f t="shared" si="127"/>
        <v>Redbridge93190Female65</v>
      </c>
      <c r="C2720" t="str">
        <f t="shared" si="128"/>
        <v>RedbridgeInequality in life expectancy at 652018 - 20Female65</v>
      </c>
      <c r="D2720">
        <v>93190</v>
      </c>
      <c r="E2720" t="s">
        <v>253</v>
      </c>
      <c r="F2720" t="s">
        <v>30</v>
      </c>
      <c r="G2720" t="s">
        <v>31</v>
      </c>
      <c r="H2720" t="s">
        <v>112</v>
      </c>
      <c r="I2720" t="s">
        <v>113</v>
      </c>
      <c r="J2720" t="s">
        <v>34</v>
      </c>
      <c r="K2720" t="s">
        <v>189</v>
      </c>
      <c r="L2720">
        <v>65</v>
      </c>
      <c r="O2720" t="s">
        <v>237</v>
      </c>
      <c r="P2720">
        <v>2.7</v>
      </c>
      <c r="Q2720">
        <v>1.4</v>
      </c>
      <c r="R2720">
        <v>4</v>
      </c>
      <c r="V2720">
        <v>63033</v>
      </c>
      <c r="X2720" t="s">
        <v>136</v>
      </c>
      <c r="Y2720" t="s">
        <v>39</v>
      </c>
      <c r="Z2720" t="s">
        <v>39</v>
      </c>
      <c r="AA2720">
        <v>20180000</v>
      </c>
      <c r="AD2720" t="s">
        <v>220</v>
      </c>
    </row>
    <row r="2721" spans="1:30">
      <c r="A2721">
        <f t="shared" si="126"/>
        <v>20180000</v>
      </c>
      <c r="B2721" t="str">
        <f t="shared" si="127"/>
        <v>Ealing93190Female65</v>
      </c>
      <c r="C2721" t="str">
        <f t="shared" si="128"/>
        <v>EalingInequality in life expectancy at 652018 - 20Female65</v>
      </c>
      <c r="D2721">
        <v>93190</v>
      </c>
      <c r="E2721" t="s">
        <v>253</v>
      </c>
      <c r="F2721" t="s">
        <v>30</v>
      </c>
      <c r="G2721" t="s">
        <v>31</v>
      </c>
      <c r="H2721" t="s">
        <v>62</v>
      </c>
      <c r="I2721" t="s">
        <v>63</v>
      </c>
      <c r="J2721" t="s">
        <v>34</v>
      </c>
      <c r="K2721" t="s">
        <v>189</v>
      </c>
      <c r="L2721">
        <v>65</v>
      </c>
      <c r="O2721" t="s">
        <v>237</v>
      </c>
      <c r="P2721">
        <v>2.6</v>
      </c>
      <c r="Q2721">
        <v>1.4</v>
      </c>
      <c r="R2721">
        <v>3.8</v>
      </c>
      <c r="V2721">
        <v>72716</v>
      </c>
      <c r="X2721" t="s">
        <v>136</v>
      </c>
      <c r="Y2721" t="s">
        <v>39</v>
      </c>
      <c r="Z2721" t="s">
        <v>39</v>
      </c>
      <c r="AA2721">
        <v>20180000</v>
      </c>
      <c r="AD2721" t="s">
        <v>220</v>
      </c>
    </row>
    <row r="2722" spans="1:30">
      <c r="A2722">
        <f t="shared" si="126"/>
        <v>20180000</v>
      </c>
      <c r="B2722" t="str">
        <f t="shared" si="127"/>
        <v>Tower Hamlets93190Female65</v>
      </c>
      <c r="C2722" t="str">
        <f t="shared" si="128"/>
        <v>Tower HamletsInequality in life expectancy at 652018 - 20Female65</v>
      </c>
      <c r="D2722">
        <v>93190</v>
      </c>
      <c r="E2722" t="s">
        <v>253</v>
      </c>
      <c r="F2722" t="s">
        <v>30</v>
      </c>
      <c r="G2722" t="s">
        <v>31</v>
      </c>
      <c r="H2722" t="s">
        <v>104</v>
      </c>
      <c r="I2722" t="s">
        <v>105</v>
      </c>
      <c r="J2722" t="s">
        <v>34</v>
      </c>
      <c r="K2722" t="s">
        <v>189</v>
      </c>
      <c r="L2722">
        <v>65</v>
      </c>
      <c r="O2722" t="s">
        <v>237</v>
      </c>
      <c r="P2722">
        <v>2.2999999999999998</v>
      </c>
      <c r="Q2722">
        <v>-0.2</v>
      </c>
      <c r="R2722">
        <v>4.7</v>
      </c>
      <c r="V2722">
        <v>33922</v>
      </c>
      <c r="X2722" t="s">
        <v>136</v>
      </c>
      <c r="Y2722" t="s">
        <v>39</v>
      </c>
      <c r="Z2722" t="s">
        <v>39</v>
      </c>
      <c r="AA2722">
        <v>20180000</v>
      </c>
      <c r="AD2722" t="s">
        <v>220</v>
      </c>
    </row>
    <row r="2723" spans="1:30">
      <c r="A2723">
        <f t="shared" si="126"/>
        <v>20180000</v>
      </c>
      <c r="B2723" t="str">
        <f t="shared" si="127"/>
        <v>Sutton93190Female65</v>
      </c>
      <c r="C2723" t="str">
        <f t="shared" si="128"/>
        <v>SuttonInequality in life expectancy at 652018 - 20Female65</v>
      </c>
      <c r="D2723">
        <v>93190</v>
      </c>
      <c r="E2723" t="s">
        <v>253</v>
      </c>
      <c r="F2723" t="s">
        <v>30</v>
      </c>
      <c r="G2723" t="s">
        <v>31</v>
      </c>
      <c r="H2723" t="s">
        <v>89</v>
      </c>
      <c r="I2723" t="s">
        <v>90</v>
      </c>
      <c r="J2723" t="s">
        <v>34</v>
      </c>
      <c r="K2723" t="s">
        <v>189</v>
      </c>
      <c r="L2723">
        <v>65</v>
      </c>
      <c r="O2723" t="s">
        <v>237</v>
      </c>
      <c r="P2723">
        <v>2.1</v>
      </c>
      <c r="Q2723">
        <v>0.8</v>
      </c>
      <c r="R2723">
        <v>3.3</v>
      </c>
      <c r="V2723">
        <v>52404</v>
      </c>
      <c r="X2723" t="s">
        <v>136</v>
      </c>
      <c r="Y2723" t="s">
        <v>39</v>
      </c>
      <c r="Z2723" t="s">
        <v>39</v>
      </c>
      <c r="AA2723">
        <v>20180000</v>
      </c>
      <c r="AD2723" t="s">
        <v>220</v>
      </c>
    </row>
    <row r="2724" spans="1:30">
      <c r="A2724">
        <f t="shared" si="126"/>
        <v>20180000</v>
      </c>
      <c r="B2724" t="str">
        <f t="shared" si="127"/>
        <v>Lambeth93190Female65</v>
      </c>
      <c r="C2724" t="str">
        <f t="shared" si="128"/>
        <v>LambethInequality in life expectancy at 652018 - 20Female65</v>
      </c>
      <c r="D2724">
        <v>93190</v>
      </c>
      <c r="E2724" t="s">
        <v>253</v>
      </c>
      <c r="F2724" t="s">
        <v>30</v>
      </c>
      <c r="G2724" t="s">
        <v>31</v>
      </c>
      <c r="H2724" t="s">
        <v>91</v>
      </c>
      <c r="I2724" t="s">
        <v>92</v>
      </c>
      <c r="J2724" t="s">
        <v>34</v>
      </c>
      <c r="K2724" t="s">
        <v>189</v>
      </c>
      <c r="L2724">
        <v>65</v>
      </c>
      <c r="O2724" t="s">
        <v>237</v>
      </c>
      <c r="P2724">
        <v>1.7</v>
      </c>
      <c r="Q2724">
        <v>-0.2</v>
      </c>
      <c r="R2724">
        <v>3.6</v>
      </c>
      <c r="V2724">
        <v>45604</v>
      </c>
      <c r="X2724" t="s">
        <v>136</v>
      </c>
      <c r="Y2724" t="s">
        <v>39</v>
      </c>
      <c r="Z2724" t="s">
        <v>39</v>
      </c>
      <c r="AA2724">
        <v>20180000</v>
      </c>
      <c r="AD2724" t="s">
        <v>220</v>
      </c>
    </row>
    <row r="2725" spans="1:30">
      <c r="A2725">
        <f t="shared" si="126"/>
        <v>20180000</v>
      </c>
      <c r="B2725" t="str">
        <f t="shared" si="127"/>
        <v>Hackney93190Female65</v>
      </c>
      <c r="C2725" t="str">
        <f t="shared" si="128"/>
        <v>HackneyInequality in life expectancy at 652018 - 20Female65</v>
      </c>
      <c r="D2725">
        <v>93190</v>
      </c>
      <c r="E2725" t="s">
        <v>253</v>
      </c>
      <c r="F2725" t="s">
        <v>30</v>
      </c>
      <c r="G2725" t="s">
        <v>31</v>
      </c>
      <c r="H2725" t="s">
        <v>101</v>
      </c>
      <c r="I2725" t="s">
        <v>102</v>
      </c>
      <c r="J2725" t="s">
        <v>34</v>
      </c>
      <c r="K2725" t="s">
        <v>189</v>
      </c>
      <c r="L2725">
        <v>65</v>
      </c>
      <c r="O2725" t="s">
        <v>237</v>
      </c>
      <c r="P2725">
        <v>1.7</v>
      </c>
      <c r="Q2725">
        <v>-0.2</v>
      </c>
      <c r="R2725">
        <v>3.6</v>
      </c>
      <c r="V2725">
        <v>35518</v>
      </c>
      <c r="X2725" t="s">
        <v>136</v>
      </c>
      <c r="Y2725" t="s">
        <v>39</v>
      </c>
      <c r="Z2725" t="s">
        <v>39</v>
      </c>
      <c r="AA2725">
        <v>20180000</v>
      </c>
      <c r="AD2725" t="s">
        <v>220</v>
      </c>
    </row>
    <row r="2726" spans="1:30">
      <c r="A2726">
        <f t="shared" si="126"/>
        <v>20180000</v>
      </c>
      <c r="B2726" t="str">
        <f t="shared" si="127"/>
        <v>Richmond93190Female65</v>
      </c>
      <c r="C2726" t="str">
        <f t="shared" si="128"/>
        <v>RichmondInequality in life expectancy at 652018 - 20Female65</v>
      </c>
      <c r="D2726">
        <v>93190</v>
      </c>
      <c r="E2726" t="s">
        <v>253</v>
      </c>
      <c r="F2726" t="s">
        <v>30</v>
      </c>
      <c r="G2726" t="s">
        <v>31</v>
      </c>
      <c r="H2726" t="s">
        <v>32</v>
      </c>
      <c r="I2726" t="s">
        <v>33</v>
      </c>
      <c r="J2726" t="s">
        <v>34</v>
      </c>
      <c r="K2726" t="s">
        <v>189</v>
      </c>
      <c r="L2726">
        <v>65</v>
      </c>
      <c r="O2726" t="s">
        <v>237</v>
      </c>
      <c r="P2726">
        <v>0.1</v>
      </c>
      <c r="Q2726">
        <v>-1.3</v>
      </c>
      <c r="R2726">
        <v>1.5</v>
      </c>
      <c r="V2726">
        <v>52042</v>
      </c>
      <c r="X2726" t="s">
        <v>136</v>
      </c>
      <c r="Y2726" t="s">
        <v>39</v>
      </c>
      <c r="Z2726" t="s">
        <v>39</v>
      </c>
      <c r="AA2726">
        <v>20180000</v>
      </c>
      <c r="AD2726" t="s">
        <v>220</v>
      </c>
    </row>
    <row r="2727" spans="1:30">
      <c r="A2727">
        <f t="shared" si="126"/>
        <v>20090000</v>
      </c>
      <c r="B2727" t="str">
        <f t="shared" si="127"/>
        <v>Richmond93505Male65</v>
      </c>
      <c r="C2727" t="str">
        <f t="shared" si="128"/>
        <v>RichmondHealthy life expectancy at 652009 - 11Male65</v>
      </c>
      <c r="D2727">
        <v>93505</v>
      </c>
      <c r="E2727" t="s">
        <v>254</v>
      </c>
      <c r="F2727" t="s">
        <v>30</v>
      </c>
      <c r="G2727" t="s">
        <v>31</v>
      </c>
      <c r="H2727" t="s">
        <v>32</v>
      </c>
      <c r="I2727" t="s">
        <v>33</v>
      </c>
      <c r="J2727" t="s">
        <v>34</v>
      </c>
      <c r="K2727" t="s">
        <v>249</v>
      </c>
      <c r="L2727">
        <v>65</v>
      </c>
      <c r="O2727" t="s">
        <v>228</v>
      </c>
      <c r="P2727">
        <v>11.61</v>
      </c>
      <c r="Q2727">
        <v>9.5519490000000005</v>
      </c>
      <c r="R2727">
        <v>13.66292</v>
      </c>
      <c r="Y2727" t="s">
        <v>42</v>
      </c>
      <c r="Z2727" t="s">
        <v>39</v>
      </c>
      <c r="AA2727">
        <v>20090000</v>
      </c>
      <c r="AD2727" t="s">
        <v>220</v>
      </c>
    </row>
    <row r="2728" spans="1:30">
      <c r="A2728">
        <f t="shared" si="126"/>
        <v>20100000</v>
      </c>
      <c r="B2728" t="str">
        <f t="shared" si="127"/>
        <v>Richmond93505Male65</v>
      </c>
      <c r="C2728" t="str">
        <f t="shared" si="128"/>
        <v>RichmondHealthy life expectancy at 652010 - 12Male65</v>
      </c>
      <c r="D2728">
        <v>93505</v>
      </c>
      <c r="E2728" t="s">
        <v>254</v>
      </c>
      <c r="F2728" t="s">
        <v>30</v>
      </c>
      <c r="G2728" t="s">
        <v>31</v>
      </c>
      <c r="H2728" t="s">
        <v>32</v>
      </c>
      <c r="I2728" t="s">
        <v>33</v>
      </c>
      <c r="J2728" t="s">
        <v>34</v>
      </c>
      <c r="K2728" t="s">
        <v>249</v>
      </c>
      <c r="L2728">
        <v>65</v>
      </c>
      <c r="O2728" t="s">
        <v>229</v>
      </c>
      <c r="P2728">
        <v>12.83</v>
      </c>
      <c r="Q2728">
        <v>10.620710000000001</v>
      </c>
      <c r="R2728">
        <v>15.03476</v>
      </c>
      <c r="Y2728" t="s">
        <v>38</v>
      </c>
      <c r="Z2728" t="s">
        <v>39</v>
      </c>
      <c r="AA2728">
        <v>20100000</v>
      </c>
      <c r="AD2728" t="s">
        <v>220</v>
      </c>
    </row>
    <row r="2729" spans="1:30">
      <c r="A2729">
        <f t="shared" si="126"/>
        <v>20110000</v>
      </c>
      <c r="B2729" t="str">
        <f t="shared" si="127"/>
        <v>Richmond93505Male65</v>
      </c>
      <c r="C2729" t="str">
        <f t="shared" si="128"/>
        <v>RichmondHealthy life expectancy at 652011 - 13Male65</v>
      </c>
      <c r="D2729">
        <v>93505</v>
      </c>
      <c r="E2729" t="s">
        <v>254</v>
      </c>
      <c r="F2729" t="s">
        <v>30</v>
      </c>
      <c r="G2729" t="s">
        <v>31</v>
      </c>
      <c r="H2729" t="s">
        <v>32</v>
      </c>
      <c r="I2729" t="s">
        <v>33</v>
      </c>
      <c r="J2729" t="s">
        <v>34</v>
      </c>
      <c r="K2729" t="s">
        <v>249</v>
      </c>
      <c r="L2729">
        <v>65</v>
      </c>
      <c r="O2729" t="s">
        <v>230</v>
      </c>
      <c r="P2729">
        <v>11.39</v>
      </c>
      <c r="Q2729">
        <v>9.2209050000000001</v>
      </c>
      <c r="R2729">
        <v>13.55757</v>
      </c>
      <c r="Y2729" t="s">
        <v>42</v>
      </c>
      <c r="Z2729" t="s">
        <v>39</v>
      </c>
      <c r="AA2729">
        <v>20110000</v>
      </c>
      <c r="AD2729" t="s">
        <v>220</v>
      </c>
    </row>
    <row r="2730" spans="1:30">
      <c r="A2730">
        <f t="shared" si="126"/>
        <v>20120000</v>
      </c>
      <c r="B2730" t="str">
        <f t="shared" si="127"/>
        <v>Richmond93505Male65</v>
      </c>
      <c r="C2730" t="str">
        <f t="shared" si="128"/>
        <v>RichmondHealthy life expectancy at 652012 - 14Male65</v>
      </c>
      <c r="D2730">
        <v>93505</v>
      </c>
      <c r="E2730" t="s">
        <v>254</v>
      </c>
      <c r="F2730" t="s">
        <v>30</v>
      </c>
      <c r="G2730" t="s">
        <v>31</v>
      </c>
      <c r="H2730" t="s">
        <v>32</v>
      </c>
      <c r="I2730" t="s">
        <v>33</v>
      </c>
      <c r="J2730" t="s">
        <v>34</v>
      </c>
      <c r="K2730" t="s">
        <v>249</v>
      </c>
      <c r="L2730">
        <v>65</v>
      </c>
      <c r="O2730" t="s">
        <v>231</v>
      </c>
      <c r="P2730">
        <v>12.35</v>
      </c>
      <c r="Q2730">
        <v>10.21016</v>
      </c>
      <c r="R2730">
        <v>14.48085</v>
      </c>
      <c r="Y2730" t="s">
        <v>42</v>
      </c>
      <c r="Z2730" t="s">
        <v>39</v>
      </c>
      <c r="AA2730">
        <v>20120000</v>
      </c>
      <c r="AD2730" t="s">
        <v>220</v>
      </c>
    </row>
    <row r="2731" spans="1:30">
      <c r="A2731">
        <f t="shared" si="126"/>
        <v>20130000</v>
      </c>
      <c r="B2731" t="str">
        <f t="shared" si="127"/>
        <v>Richmond93505Male65</v>
      </c>
      <c r="C2731" t="str">
        <f t="shared" si="128"/>
        <v>RichmondHealthy life expectancy at 652013 - 15Male65</v>
      </c>
      <c r="D2731">
        <v>93505</v>
      </c>
      <c r="E2731" t="s">
        <v>254</v>
      </c>
      <c r="F2731" t="s">
        <v>30</v>
      </c>
      <c r="G2731" t="s">
        <v>31</v>
      </c>
      <c r="H2731" t="s">
        <v>32</v>
      </c>
      <c r="I2731" t="s">
        <v>33</v>
      </c>
      <c r="J2731" t="s">
        <v>34</v>
      </c>
      <c r="K2731" t="s">
        <v>249</v>
      </c>
      <c r="L2731">
        <v>65</v>
      </c>
      <c r="O2731" t="s">
        <v>232</v>
      </c>
      <c r="P2731">
        <v>12.77</v>
      </c>
      <c r="Q2731">
        <v>10.76817</v>
      </c>
      <c r="R2731">
        <v>14.76376</v>
      </c>
      <c r="Y2731" t="s">
        <v>38</v>
      </c>
      <c r="Z2731" t="s">
        <v>39</v>
      </c>
      <c r="AA2731">
        <v>20130000</v>
      </c>
      <c r="AD2731" t="s">
        <v>220</v>
      </c>
    </row>
    <row r="2732" spans="1:30">
      <c r="A2732">
        <f t="shared" si="126"/>
        <v>20140000</v>
      </c>
      <c r="B2732" t="str">
        <f t="shared" si="127"/>
        <v>Richmond93505Male65</v>
      </c>
      <c r="C2732" t="str">
        <f t="shared" si="128"/>
        <v>RichmondHealthy life expectancy at 652014 - 16Male65</v>
      </c>
      <c r="D2732">
        <v>93505</v>
      </c>
      <c r="E2732" t="s">
        <v>254</v>
      </c>
      <c r="F2732" t="s">
        <v>30</v>
      </c>
      <c r="G2732" t="s">
        <v>31</v>
      </c>
      <c r="H2732" t="s">
        <v>32</v>
      </c>
      <c r="I2732" t="s">
        <v>33</v>
      </c>
      <c r="J2732" t="s">
        <v>34</v>
      </c>
      <c r="K2732" t="s">
        <v>249</v>
      </c>
      <c r="L2732">
        <v>65</v>
      </c>
      <c r="O2732" t="s">
        <v>233</v>
      </c>
      <c r="P2732">
        <v>12.27</v>
      </c>
      <c r="Q2732">
        <v>10.176489999999999</v>
      </c>
      <c r="R2732">
        <v>14.355320000000001</v>
      </c>
      <c r="Y2732" t="s">
        <v>42</v>
      </c>
      <c r="Z2732" t="s">
        <v>39</v>
      </c>
      <c r="AA2732">
        <v>20140000</v>
      </c>
      <c r="AD2732" t="s">
        <v>220</v>
      </c>
    </row>
    <row r="2733" spans="1:30">
      <c r="A2733">
        <f t="shared" si="126"/>
        <v>20150000</v>
      </c>
      <c r="B2733" t="str">
        <f t="shared" si="127"/>
        <v>Richmond93505Male65</v>
      </c>
      <c r="C2733" t="str">
        <f t="shared" si="128"/>
        <v>RichmondHealthy life expectancy at 652015 - 17Male65</v>
      </c>
      <c r="D2733">
        <v>93505</v>
      </c>
      <c r="E2733" t="s">
        <v>254</v>
      </c>
      <c r="F2733" t="s">
        <v>30</v>
      </c>
      <c r="G2733" t="s">
        <v>31</v>
      </c>
      <c r="H2733" t="s">
        <v>32</v>
      </c>
      <c r="I2733" t="s">
        <v>33</v>
      </c>
      <c r="J2733" t="s">
        <v>34</v>
      </c>
      <c r="K2733" t="s">
        <v>249</v>
      </c>
      <c r="L2733">
        <v>65</v>
      </c>
      <c r="O2733" t="s">
        <v>234</v>
      </c>
      <c r="P2733">
        <v>11.81</v>
      </c>
      <c r="Q2733">
        <v>9.3782099999999993</v>
      </c>
      <c r="R2733">
        <v>14.24309</v>
      </c>
      <c r="Y2733" t="s">
        <v>42</v>
      </c>
      <c r="Z2733" t="s">
        <v>39</v>
      </c>
      <c r="AA2733">
        <v>20150000</v>
      </c>
      <c r="AD2733" t="s">
        <v>220</v>
      </c>
    </row>
    <row r="2734" spans="1:30">
      <c r="A2734">
        <f t="shared" si="126"/>
        <v>20160000</v>
      </c>
      <c r="B2734" t="str">
        <f t="shared" si="127"/>
        <v>Richmond93505Male65</v>
      </c>
      <c r="C2734" t="str">
        <f t="shared" si="128"/>
        <v>RichmondHealthy life expectancy at 652016 - 18Male65</v>
      </c>
      <c r="D2734">
        <v>93505</v>
      </c>
      <c r="E2734" t="s">
        <v>254</v>
      </c>
      <c r="F2734" t="s">
        <v>30</v>
      </c>
      <c r="G2734" t="s">
        <v>31</v>
      </c>
      <c r="H2734" t="s">
        <v>32</v>
      </c>
      <c r="I2734" t="s">
        <v>33</v>
      </c>
      <c r="J2734" t="s">
        <v>34</v>
      </c>
      <c r="K2734" t="s">
        <v>249</v>
      </c>
      <c r="L2734">
        <v>65</v>
      </c>
      <c r="O2734" t="s">
        <v>235</v>
      </c>
      <c r="P2734">
        <v>13.7</v>
      </c>
      <c r="Q2734">
        <v>11.1225</v>
      </c>
      <c r="R2734">
        <v>16.272359999999999</v>
      </c>
      <c r="Y2734" t="s">
        <v>38</v>
      </c>
      <c r="Z2734" t="s">
        <v>39</v>
      </c>
      <c r="AA2734">
        <v>20160000</v>
      </c>
      <c r="AD2734" t="s">
        <v>220</v>
      </c>
    </row>
    <row r="2735" spans="1:30">
      <c r="A2735">
        <f t="shared" si="126"/>
        <v>20170000</v>
      </c>
      <c r="B2735" t="str">
        <f t="shared" si="127"/>
        <v>Richmond93505Male65</v>
      </c>
      <c r="C2735" t="str">
        <f t="shared" si="128"/>
        <v>RichmondHealthy life expectancy at 652017 - 19Male65</v>
      </c>
      <c r="D2735">
        <v>93505</v>
      </c>
      <c r="E2735" t="s">
        <v>254</v>
      </c>
      <c r="F2735" t="s">
        <v>30</v>
      </c>
      <c r="G2735" t="s">
        <v>31</v>
      </c>
      <c r="H2735" t="s">
        <v>32</v>
      </c>
      <c r="I2735" t="s">
        <v>33</v>
      </c>
      <c r="J2735" t="s">
        <v>34</v>
      </c>
      <c r="K2735" t="s">
        <v>249</v>
      </c>
      <c r="L2735">
        <v>65</v>
      </c>
      <c r="O2735" t="s">
        <v>236</v>
      </c>
      <c r="P2735">
        <v>13.81</v>
      </c>
      <c r="Q2735">
        <v>11.69</v>
      </c>
      <c r="R2735">
        <v>15.93</v>
      </c>
      <c r="Y2735" t="s">
        <v>38</v>
      </c>
      <c r="Z2735" t="s">
        <v>39</v>
      </c>
      <c r="AA2735">
        <v>20170000</v>
      </c>
      <c r="AD2735" t="s">
        <v>220</v>
      </c>
    </row>
    <row r="2736" spans="1:30">
      <c r="A2736">
        <f t="shared" si="126"/>
        <v>20090000</v>
      </c>
      <c r="B2736" t="str">
        <f t="shared" si="127"/>
        <v>England93505Male65</v>
      </c>
      <c r="C2736" t="str">
        <f t="shared" si="128"/>
        <v>EnglandHealthy life expectancy at 652009 - 11Male65</v>
      </c>
      <c r="D2736">
        <v>93505</v>
      </c>
      <c r="E2736" t="s">
        <v>254</v>
      </c>
      <c r="F2736" t="s">
        <v>30</v>
      </c>
      <c r="G2736" t="s">
        <v>31</v>
      </c>
      <c r="H2736" t="s">
        <v>30</v>
      </c>
      <c r="I2736" t="s">
        <v>31</v>
      </c>
      <c r="J2736" t="s">
        <v>31</v>
      </c>
      <c r="K2736" t="s">
        <v>249</v>
      </c>
      <c r="L2736">
        <v>65</v>
      </c>
      <c r="O2736" t="s">
        <v>228</v>
      </c>
      <c r="P2736">
        <v>9.94</v>
      </c>
      <c r="Q2736">
        <v>9.8280499999999993</v>
      </c>
      <c r="R2736">
        <v>10.04584</v>
      </c>
      <c r="Y2736" t="s">
        <v>42</v>
      </c>
      <c r="Z2736" t="s">
        <v>39</v>
      </c>
      <c r="AA2736">
        <v>20090000</v>
      </c>
      <c r="AD2736" t="s">
        <v>220</v>
      </c>
    </row>
    <row r="2737" spans="1:30">
      <c r="A2737">
        <f t="shared" si="126"/>
        <v>20100000</v>
      </c>
      <c r="B2737" t="str">
        <f t="shared" si="127"/>
        <v>England93505Male65</v>
      </c>
      <c r="C2737" t="str">
        <f t="shared" si="128"/>
        <v>EnglandHealthy life expectancy at 652010 - 12Male65</v>
      </c>
      <c r="D2737">
        <v>93505</v>
      </c>
      <c r="E2737" t="s">
        <v>254</v>
      </c>
      <c r="F2737" t="s">
        <v>30</v>
      </c>
      <c r="G2737" t="s">
        <v>31</v>
      </c>
      <c r="H2737" t="s">
        <v>30</v>
      </c>
      <c r="I2737" t="s">
        <v>31</v>
      </c>
      <c r="J2737" t="s">
        <v>31</v>
      </c>
      <c r="K2737" t="s">
        <v>249</v>
      </c>
      <c r="L2737">
        <v>65</v>
      </c>
      <c r="O2737" t="s">
        <v>229</v>
      </c>
      <c r="P2737">
        <v>9.99</v>
      </c>
      <c r="Q2737">
        <v>9.8712400000000002</v>
      </c>
      <c r="R2737">
        <v>10.09886</v>
      </c>
      <c r="Y2737" t="s">
        <v>42</v>
      </c>
      <c r="Z2737" t="s">
        <v>39</v>
      </c>
      <c r="AA2737">
        <v>20100000</v>
      </c>
      <c r="AD2737" t="s">
        <v>220</v>
      </c>
    </row>
    <row r="2738" spans="1:30">
      <c r="A2738">
        <f t="shared" si="126"/>
        <v>20110000</v>
      </c>
      <c r="B2738" t="str">
        <f t="shared" si="127"/>
        <v>England93505Male65</v>
      </c>
      <c r="C2738" t="str">
        <f t="shared" si="128"/>
        <v>EnglandHealthy life expectancy at 652011 - 13Male65</v>
      </c>
      <c r="D2738">
        <v>93505</v>
      </c>
      <c r="E2738" t="s">
        <v>254</v>
      </c>
      <c r="F2738" t="s">
        <v>30</v>
      </c>
      <c r="G2738" t="s">
        <v>31</v>
      </c>
      <c r="H2738" t="s">
        <v>30</v>
      </c>
      <c r="I2738" t="s">
        <v>31</v>
      </c>
      <c r="J2738" t="s">
        <v>31</v>
      </c>
      <c r="K2738" t="s">
        <v>249</v>
      </c>
      <c r="L2738">
        <v>65</v>
      </c>
      <c r="O2738" t="s">
        <v>230</v>
      </c>
      <c r="P2738">
        <v>10.14</v>
      </c>
      <c r="Q2738">
        <v>10.02515</v>
      </c>
      <c r="R2738">
        <v>10.26183</v>
      </c>
      <c r="Y2738" t="s">
        <v>42</v>
      </c>
      <c r="Z2738" t="s">
        <v>39</v>
      </c>
      <c r="AA2738">
        <v>20110000</v>
      </c>
      <c r="AD2738" t="s">
        <v>220</v>
      </c>
    </row>
    <row r="2739" spans="1:30">
      <c r="A2739">
        <f t="shared" si="126"/>
        <v>20120000</v>
      </c>
      <c r="B2739" t="str">
        <f t="shared" si="127"/>
        <v>England93505Male65</v>
      </c>
      <c r="C2739" t="str">
        <f t="shared" si="128"/>
        <v>EnglandHealthy life expectancy at 652012 - 14Male65</v>
      </c>
      <c r="D2739">
        <v>93505</v>
      </c>
      <c r="E2739" t="s">
        <v>254</v>
      </c>
      <c r="F2739" t="s">
        <v>30</v>
      </c>
      <c r="G2739" t="s">
        <v>31</v>
      </c>
      <c r="H2739" t="s">
        <v>30</v>
      </c>
      <c r="I2739" t="s">
        <v>31</v>
      </c>
      <c r="J2739" t="s">
        <v>31</v>
      </c>
      <c r="K2739" t="s">
        <v>249</v>
      </c>
      <c r="L2739">
        <v>65</v>
      </c>
      <c r="O2739" t="s">
        <v>231</v>
      </c>
      <c r="P2739">
        <v>10.27</v>
      </c>
      <c r="Q2739">
        <v>10.1495</v>
      </c>
      <c r="R2739">
        <v>10.39062</v>
      </c>
      <c r="Y2739" t="s">
        <v>42</v>
      </c>
      <c r="Z2739" t="s">
        <v>39</v>
      </c>
      <c r="AA2739">
        <v>20120000</v>
      </c>
      <c r="AD2739" t="s">
        <v>220</v>
      </c>
    </row>
    <row r="2740" spans="1:30">
      <c r="A2740">
        <f t="shared" si="126"/>
        <v>20130000</v>
      </c>
      <c r="B2740" t="str">
        <f t="shared" si="127"/>
        <v>England93505Male65</v>
      </c>
      <c r="C2740" t="str">
        <f t="shared" si="128"/>
        <v>EnglandHealthy life expectancy at 652013 - 15Male65</v>
      </c>
      <c r="D2740">
        <v>93505</v>
      </c>
      <c r="E2740" t="s">
        <v>254</v>
      </c>
      <c r="F2740" t="s">
        <v>30</v>
      </c>
      <c r="G2740" t="s">
        <v>31</v>
      </c>
      <c r="H2740" t="s">
        <v>30</v>
      </c>
      <c r="I2740" t="s">
        <v>31</v>
      </c>
      <c r="J2740" t="s">
        <v>31</v>
      </c>
      <c r="K2740" t="s">
        <v>249</v>
      </c>
      <c r="L2740">
        <v>65</v>
      </c>
      <c r="O2740" t="s">
        <v>232</v>
      </c>
      <c r="P2740">
        <v>10.31</v>
      </c>
      <c r="Q2740">
        <v>10.1858</v>
      </c>
      <c r="R2740">
        <v>10.4305</v>
      </c>
      <c r="Y2740" t="s">
        <v>42</v>
      </c>
      <c r="Z2740" t="s">
        <v>39</v>
      </c>
      <c r="AA2740">
        <v>20130000</v>
      </c>
      <c r="AD2740" t="s">
        <v>220</v>
      </c>
    </row>
    <row r="2741" spans="1:30">
      <c r="A2741">
        <f t="shared" si="126"/>
        <v>20140000</v>
      </c>
      <c r="B2741" t="str">
        <f t="shared" si="127"/>
        <v>England93505Male65</v>
      </c>
      <c r="C2741" t="str">
        <f t="shared" si="128"/>
        <v>EnglandHealthy life expectancy at 652014 - 16Male65</v>
      </c>
      <c r="D2741">
        <v>93505</v>
      </c>
      <c r="E2741" t="s">
        <v>254</v>
      </c>
      <c r="F2741" t="s">
        <v>30</v>
      </c>
      <c r="G2741" t="s">
        <v>31</v>
      </c>
      <c r="H2741" t="s">
        <v>30</v>
      </c>
      <c r="I2741" t="s">
        <v>31</v>
      </c>
      <c r="J2741" t="s">
        <v>31</v>
      </c>
      <c r="K2741" t="s">
        <v>249</v>
      </c>
      <c r="L2741">
        <v>65</v>
      </c>
      <c r="O2741" t="s">
        <v>233</v>
      </c>
      <c r="P2741">
        <v>10.29</v>
      </c>
      <c r="Q2741">
        <v>10.16525</v>
      </c>
      <c r="R2741">
        <v>10.41123</v>
      </c>
      <c r="Y2741" t="s">
        <v>42</v>
      </c>
      <c r="Z2741" t="s">
        <v>39</v>
      </c>
      <c r="AA2741">
        <v>20140000</v>
      </c>
      <c r="AD2741" t="s">
        <v>220</v>
      </c>
    </row>
    <row r="2742" spans="1:30">
      <c r="A2742">
        <f t="shared" si="126"/>
        <v>20150000</v>
      </c>
      <c r="B2742" t="str">
        <f t="shared" si="127"/>
        <v>England93505Male65</v>
      </c>
      <c r="C2742" t="str">
        <f t="shared" si="128"/>
        <v>EnglandHealthy life expectancy at 652015 - 17Male65</v>
      </c>
      <c r="D2742">
        <v>93505</v>
      </c>
      <c r="E2742" t="s">
        <v>254</v>
      </c>
      <c r="F2742" t="s">
        <v>30</v>
      </c>
      <c r="G2742" t="s">
        <v>31</v>
      </c>
      <c r="H2742" t="s">
        <v>30</v>
      </c>
      <c r="I2742" t="s">
        <v>31</v>
      </c>
      <c r="J2742" t="s">
        <v>31</v>
      </c>
      <c r="K2742" t="s">
        <v>249</v>
      </c>
      <c r="L2742">
        <v>65</v>
      </c>
      <c r="O2742" t="s">
        <v>234</v>
      </c>
      <c r="P2742">
        <v>10.44</v>
      </c>
      <c r="Q2742">
        <v>10.313090000000001</v>
      </c>
      <c r="R2742">
        <v>10.557980000000001</v>
      </c>
      <c r="Y2742" t="s">
        <v>42</v>
      </c>
      <c r="Z2742" t="s">
        <v>39</v>
      </c>
      <c r="AA2742">
        <v>20150000</v>
      </c>
      <c r="AD2742" t="s">
        <v>220</v>
      </c>
    </row>
    <row r="2743" spans="1:30">
      <c r="A2743">
        <f t="shared" si="126"/>
        <v>20160000</v>
      </c>
      <c r="B2743" t="str">
        <f t="shared" si="127"/>
        <v>England93505Male65</v>
      </c>
      <c r="C2743" t="str">
        <f t="shared" si="128"/>
        <v>EnglandHealthy life expectancy at 652016 - 18Male65</v>
      </c>
      <c r="D2743">
        <v>93505</v>
      </c>
      <c r="E2743" t="s">
        <v>254</v>
      </c>
      <c r="F2743" t="s">
        <v>30</v>
      </c>
      <c r="G2743" t="s">
        <v>31</v>
      </c>
      <c r="H2743" t="s">
        <v>30</v>
      </c>
      <c r="I2743" t="s">
        <v>31</v>
      </c>
      <c r="J2743" t="s">
        <v>31</v>
      </c>
      <c r="K2743" t="s">
        <v>249</v>
      </c>
      <c r="L2743">
        <v>65</v>
      </c>
      <c r="O2743" t="s">
        <v>235</v>
      </c>
      <c r="P2743">
        <v>10.58</v>
      </c>
      <c r="Q2743">
        <v>10.457409999999999</v>
      </c>
      <c r="R2743">
        <v>10.70082</v>
      </c>
      <c r="Y2743" t="s">
        <v>42</v>
      </c>
      <c r="Z2743" t="s">
        <v>39</v>
      </c>
      <c r="AA2743">
        <v>20160000</v>
      </c>
      <c r="AD2743" t="s">
        <v>220</v>
      </c>
    </row>
    <row r="2744" spans="1:30">
      <c r="A2744">
        <f t="shared" si="126"/>
        <v>20170000</v>
      </c>
      <c r="B2744" t="str">
        <f t="shared" si="127"/>
        <v>England93505Male65</v>
      </c>
      <c r="C2744" t="str">
        <f t="shared" si="128"/>
        <v>EnglandHealthy life expectancy at 652017 - 19Male65</v>
      </c>
      <c r="D2744">
        <v>93505</v>
      </c>
      <c r="E2744" t="s">
        <v>254</v>
      </c>
      <c r="F2744" t="s">
        <v>30</v>
      </c>
      <c r="G2744" t="s">
        <v>31</v>
      </c>
      <c r="H2744" t="s">
        <v>30</v>
      </c>
      <c r="I2744" t="s">
        <v>31</v>
      </c>
      <c r="J2744" t="s">
        <v>31</v>
      </c>
      <c r="K2744" t="s">
        <v>249</v>
      </c>
      <c r="L2744">
        <v>65</v>
      </c>
      <c r="O2744" t="s">
        <v>236</v>
      </c>
      <c r="P2744">
        <v>10.55</v>
      </c>
      <c r="Q2744">
        <v>10.43</v>
      </c>
      <c r="R2744">
        <v>10.68</v>
      </c>
      <c r="Y2744" t="s">
        <v>42</v>
      </c>
      <c r="Z2744" t="s">
        <v>39</v>
      </c>
      <c r="AA2744">
        <v>20170000</v>
      </c>
      <c r="AD2744" t="s">
        <v>220</v>
      </c>
    </row>
    <row r="2745" spans="1:30">
      <c r="A2745">
        <f t="shared" si="126"/>
        <v>20180000</v>
      </c>
      <c r="B2745" t="str">
        <f t="shared" si="127"/>
        <v>England93505Male65</v>
      </c>
      <c r="C2745" t="str">
        <f t="shared" si="128"/>
        <v>EnglandHealthy life expectancy at 652018 - 20Male65</v>
      </c>
      <c r="D2745">
        <v>93505</v>
      </c>
      <c r="E2745" t="s">
        <v>254</v>
      </c>
      <c r="F2745" t="s">
        <v>30</v>
      </c>
      <c r="G2745" t="s">
        <v>31</v>
      </c>
      <c r="H2745" t="s">
        <v>30</v>
      </c>
      <c r="I2745" t="s">
        <v>31</v>
      </c>
      <c r="J2745" t="s">
        <v>31</v>
      </c>
      <c r="K2745" t="s">
        <v>249</v>
      </c>
      <c r="L2745">
        <v>65</v>
      </c>
      <c r="O2745" t="s">
        <v>237</v>
      </c>
      <c r="P2745">
        <v>10.51</v>
      </c>
      <c r="Q2745">
        <v>10.38</v>
      </c>
      <c r="R2745">
        <v>10.64</v>
      </c>
      <c r="X2745" t="s">
        <v>136</v>
      </c>
      <c r="Y2745" t="s">
        <v>42</v>
      </c>
      <c r="Z2745" t="s">
        <v>39</v>
      </c>
      <c r="AA2745">
        <v>20180000</v>
      </c>
      <c r="AD2745" t="s">
        <v>220</v>
      </c>
    </row>
    <row r="2746" spans="1:30">
      <c r="A2746">
        <f t="shared" si="126"/>
        <v>20090000</v>
      </c>
      <c r="B2746" t="str">
        <f t="shared" si="127"/>
        <v>London93505Male65</v>
      </c>
      <c r="C2746" t="str">
        <f t="shared" si="128"/>
        <v>LondonHealthy life expectancy at 652009 - 11Male65</v>
      </c>
      <c r="D2746">
        <v>93505</v>
      </c>
      <c r="E2746" t="s">
        <v>254</v>
      </c>
      <c r="F2746" t="s">
        <v>30</v>
      </c>
      <c r="G2746" t="s">
        <v>31</v>
      </c>
      <c r="H2746" t="s">
        <v>56</v>
      </c>
      <c r="I2746" t="s">
        <v>57</v>
      </c>
      <c r="J2746" t="s">
        <v>58</v>
      </c>
      <c r="K2746" t="s">
        <v>249</v>
      </c>
      <c r="L2746">
        <v>65</v>
      </c>
      <c r="O2746" t="s">
        <v>228</v>
      </c>
      <c r="P2746">
        <v>9.4499999999999993</v>
      </c>
      <c r="Q2746">
        <v>9.1037700000000008</v>
      </c>
      <c r="R2746">
        <v>9.7920499999999997</v>
      </c>
      <c r="Y2746" t="s">
        <v>49</v>
      </c>
      <c r="Z2746" t="s">
        <v>39</v>
      </c>
      <c r="AA2746">
        <v>20090000</v>
      </c>
      <c r="AD2746" t="s">
        <v>220</v>
      </c>
    </row>
    <row r="2747" spans="1:30">
      <c r="A2747">
        <f t="shared" si="126"/>
        <v>20100000</v>
      </c>
      <c r="B2747" t="str">
        <f t="shared" si="127"/>
        <v>London93505Male65</v>
      </c>
      <c r="C2747" t="str">
        <f t="shared" si="128"/>
        <v>LondonHealthy life expectancy at 652010 - 12Male65</v>
      </c>
      <c r="D2747">
        <v>93505</v>
      </c>
      <c r="E2747" t="s">
        <v>254</v>
      </c>
      <c r="F2747" t="s">
        <v>30</v>
      </c>
      <c r="G2747" t="s">
        <v>31</v>
      </c>
      <c r="H2747" t="s">
        <v>56</v>
      </c>
      <c r="I2747" t="s">
        <v>57</v>
      </c>
      <c r="J2747" t="s">
        <v>58</v>
      </c>
      <c r="K2747" t="s">
        <v>249</v>
      </c>
      <c r="L2747">
        <v>65</v>
      </c>
      <c r="O2747" t="s">
        <v>229</v>
      </c>
      <c r="P2747">
        <v>9.6199999999999992</v>
      </c>
      <c r="Q2747">
        <v>9.2631800000000002</v>
      </c>
      <c r="R2747">
        <v>9.9724799999999991</v>
      </c>
      <c r="Y2747" t="s">
        <v>49</v>
      </c>
      <c r="Z2747" t="s">
        <v>39</v>
      </c>
      <c r="AA2747">
        <v>20100000</v>
      </c>
      <c r="AD2747" t="s">
        <v>220</v>
      </c>
    </row>
    <row r="2748" spans="1:30">
      <c r="A2748">
        <f t="shared" si="126"/>
        <v>20110000</v>
      </c>
      <c r="B2748" t="str">
        <f t="shared" si="127"/>
        <v>London93505Male65</v>
      </c>
      <c r="C2748" t="str">
        <f t="shared" si="128"/>
        <v>LondonHealthy life expectancy at 652011 - 13Male65</v>
      </c>
      <c r="D2748">
        <v>93505</v>
      </c>
      <c r="E2748" t="s">
        <v>254</v>
      </c>
      <c r="F2748" t="s">
        <v>30</v>
      </c>
      <c r="G2748" t="s">
        <v>31</v>
      </c>
      <c r="H2748" t="s">
        <v>56</v>
      </c>
      <c r="I2748" t="s">
        <v>57</v>
      </c>
      <c r="J2748" t="s">
        <v>58</v>
      </c>
      <c r="K2748" t="s">
        <v>249</v>
      </c>
      <c r="L2748">
        <v>65</v>
      </c>
      <c r="O2748" t="s">
        <v>230</v>
      </c>
      <c r="P2748">
        <v>9.89</v>
      </c>
      <c r="Q2748">
        <v>9.5284200000000006</v>
      </c>
      <c r="R2748">
        <v>10.252269999999999</v>
      </c>
      <c r="Y2748" t="s">
        <v>42</v>
      </c>
      <c r="Z2748" t="s">
        <v>39</v>
      </c>
      <c r="AA2748">
        <v>20110000</v>
      </c>
      <c r="AD2748" t="s">
        <v>220</v>
      </c>
    </row>
    <row r="2749" spans="1:30">
      <c r="A2749">
        <f t="shared" si="126"/>
        <v>20120000</v>
      </c>
      <c r="B2749" t="str">
        <f t="shared" si="127"/>
        <v>London93505Male65</v>
      </c>
      <c r="C2749" t="str">
        <f t="shared" si="128"/>
        <v>LondonHealthy life expectancy at 652012 - 14Male65</v>
      </c>
      <c r="D2749">
        <v>93505</v>
      </c>
      <c r="E2749" t="s">
        <v>254</v>
      </c>
      <c r="F2749" t="s">
        <v>30</v>
      </c>
      <c r="G2749" t="s">
        <v>31</v>
      </c>
      <c r="H2749" t="s">
        <v>56</v>
      </c>
      <c r="I2749" t="s">
        <v>57</v>
      </c>
      <c r="J2749" t="s">
        <v>58</v>
      </c>
      <c r="K2749" t="s">
        <v>249</v>
      </c>
      <c r="L2749">
        <v>65</v>
      </c>
      <c r="O2749" t="s">
        <v>231</v>
      </c>
      <c r="P2749">
        <v>10.17</v>
      </c>
      <c r="Q2749">
        <v>9.7928899999999999</v>
      </c>
      <c r="R2749">
        <v>10.539709999999999</v>
      </c>
      <c r="Y2749" t="s">
        <v>42</v>
      </c>
      <c r="Z2749" t="s">
        <v>39</v>
      </c>
      <c r="AA2749">
        <v>20120000</v>
      </c>
      <c r="AD2749" t="s">
        <v>220</v>
      </c>
    </row>
    <row r="2750" spans="1:30">
      <c r="A2750">
        <f t="shared" si="126"/>
        <v>20130000</v>
      </c>
      <c r="B2750" t="str">
        <f t="shared" si="127"/>
        <v>London93505Male65</v>
      </c>
      <c r="C2750" t="str">
        <f t="shared" si="128"/>
        <v>LondonHealthy life expectancy at 652013 - 15Male65</v>
      </c>
      <c r="D2750">
        <v>93505</v>
      </c>
      <c r="E2750" t="s">
        <v>254</v>
      </c>
      <c r="F2750" t="s">
        <v>30</v>
      </c>
      <c r="G2750" t="s">
        <v>31</v>
      </c>
      <c r="H2750" t="s">
        <v>56</v>
      </c>
      <c r="I2750" t="s">
        <v>57</v>
      </c>
      <c r="J2750" t="s">
        <v>58</v>
      </c>
      <c r="K2750" t="s">
        <v>249</v>
      </c>
      <c r="L2750">
        <v>65</v>
      </c>
      <c r="O2750" t="s">
        <v>232</v>
      </c>
      <c r="P2750">
        <v>10.210000000000001</v>
      </c>
      <c r="Q2750">
        <v>9.8252299999999995</v>
      </c>
      <c r="R2750">
        <v>10.58886</v>
      </c>
      <c r="Y2750" t="s">
        <v>42</v>
      </c>
      <c r="Z2750" t="s">
        <v>39</v>
      </c>
      <c r="AA2750">
        <v>20130000</v>
      </c>
      <c r="AD2750" t="s">
        <v>220</v>
      </c>
    </row>
    <row r="2751" spans="1:30">
      <c r="A2751">
        <f t="shared" si="126"/>
        <v>20140000</v>
      </c>
      <c r="B2751" t="str">
        <f t="shared" si="127"/>
        <v>London93505Male65</v>
      </c>
      <c r="C2751" t="str">
        <f t="shared" si="128"/>
        <v>LondonHealthy life expectancy at 652014 - 16Male65</v>
      </c>
      <c r="D2751">
        <v>93505</v>
      </c>
      <c r="E2751" t="s">
        <v>254</v>
      </c>
      <c r="F2751" t="s">
        <v>30</v>
      </c>
      <c r="G2751" t="s">
        <v>31</v>
      </c>
      <c r="H2751" t="s">
        <v>56</v>
      </c>
      <c r="I2751" t="s">
        <v>57</v>
      </c>
      <c r="J2751" t="s">
        <v>58</v>
      </c>
      <c r="K2751" t="s">
        <v>249</v>
      </c>
      <c r="L2751">
        <v>65</v>
      </c>
      <c r="O2751" t="s">
        <v>233</v>
      </c>
      <c r="P2751">
        <v>9.7799999999999994</v>
      </c>
      <c r="Q2751">
        <v>9.3753600000000006</v>
      </c>
      <c r="R2751">
        <v>10.188650000000001</v>
      </c>
      <c r="Y2751" t="s">
        <v>49</v>
      </c>
      <c r="Z2751" t="s">
        <v>39</v>
      </c>
      <c r="AA2751">
        <v>20140000</v>
      </c>
      <c r="AD2751" t="s">
        <v>220</v>
      </c>
    </row>
    <row r="2752" spans="1:30">
      <c r="A2752">
        <f t="shared" si="126"/>
        <v>20150000</v>
      </c>
      <c r="B2752" t="str">
        <f t="shared" si="127"/>
        <v>London93505Male65</v>
      </c>
      <c r="C2752" t="str">
        <f t="shared" si="128"/>
        <v>LondonHealthy life expectancy at 652015 - 17Male65</v>
      </c>
      <c r="D2752">
        <v>93505</v>
      </c>
      <c r="E2752" t="s">
        <v>254</v>
      </c>
      <c r="F2752" t="s">
        <v>30</v>
      </c>
      <c r="G2752" t="s">
        <v>31</v>
      </c>
      <c r="H2752" t="s">
        <v>56</v>
      </c>
      <c r="I2752" t="s">
        <v>57</v>
      </c>
      <c r="J2752" t="s">
        <v>58</v>
      </c>
      <c r="K2752" t="s">
        <v>249</v>
      </c>
      <c r="L2752">
        <v>65</v>
      </c>
      <c r="O2752" t="s">
        <v>234</v>
      </c>
      <c r="P2752">
        <v>10.130000000000001</v>
      </c>
      <c r="Q2752">
        <v>9.7052399999999999</v>
      </c>
      <c r="R2752">
        <v>10.554970000000001</v>
      </c>
      <c r="Y2752" t="s">
        <v>42</v>
      </c>
      <c r="Z2752" t="s">
        <v>39</v>
      </c>
      <c r="AA2752">
        <v>20150000</v>
      </c>
      <c r="AD2752" t="s">
        <v>220</v>
      </c>
    </row>
    <row r="2753" spans="1:30">
      <c r="A2753">
        <f t="shared" ref="A2753:A2816" si="129">AA2753</f>
        <v>20160000</v>
      </c>
      <c r="B2753" t="str">
        <f t="shared" si="127"/>
        <v>London93505Male65</v>
      </c>
      <c r="C2753" t="str">
        <f t="shared" si="128"/>
        <v>LondonHealthy life expectancy at 652016 - 18Male65</v>
      </c>
      <c r="D2753">
        <v>93505</v>
      </c>
      <c r="E2753" t="s">
        <v>254</v>
      </c>
      <c r="F2753" t="s">
        <v>30</v>
      </c>
      <c r="G2753" t="s">
        <v>31</v>
      </c>
      <c r="H2753" t="s">
        <v>56</v>
      </c>
      <c r="I2753" t="s">
        <v>57</v>
      </c>
      <c r="J2753" t="s">
        <v>58</v>
      </c>
      <c r="K2753" t="s">
        <v>249</v>
      </c>
      <c r="L2753">
        <v>65</v>
      </c>
      <c r="O2753" t="s">
        <v>235</v>
      </c>
      <c r="P2753">
        <v>10.33</v>
      </c>
      <c r="Q2753">
        <v>9.9090299999999996</v>
      </c>
      <c r="R2753">
        <v>10.757</v>
      </c>
      <c r="Y2753" t="s">
        <v>42</v>
      </c>
      <c r="Z2753" t="s">
        <v>39</v>
      </c>
      <c r="AA2753">
        <v>20160000</v>
      </c>
      <c r="AD2753" t="s">
        <v>220</v>
      </c>
    </row>
    <row r="2754" spans="1:30">
      <c r="A2754">
        <f t="shared" si="129"/>
        <v>20170000</v>
      </c>
      <c r="B2754" t="str">
        <f t="shared" ref="B2754:B2817" si="130">CONCATENATE(I2754,D2754,K2754,L2754)</f>
        <v>London93505Male65</v>
      </c>
      <c r="C2754" t="str">
        <f t="shared" ref="C2754:C2817" si="131">CONCATENATE(I2754,E2754,O2754,K2754,M2754,L2754)</f>
        <v>LondonHealthy life expectancy at 652017 - 19Male65</v>
      </c>
      <c r="D2754">
        <v>93505</v>
      </c>
      <c r="E2754" t="s">
        <v>254</v>
      </c>
      <c r="F2754" t="s">
        <v>30</v>
      </c>
      <c r="G2754" t="s">
        <v>31</v>
      </c>
      <c r="H2754" t="s">
        <v>56</v>
      </c>
      <c r="I2754" t="s">
        <v>57</v>
      </c>
      <c r="J2754" t="s">
        <v>58</v>
      </c>
      <c r="K2754" t="s">
        <v>249</v>
      </c>
      <c r="L2754">
        <v>65</v>
      </c>
      <c r="O2754" t="s">
        <v>236</v>
      </c>
      <c r="P2754">
        <v>9.6999999999999993</v>
      </c>
      <c r="Q2754">
        <v>9.27</v>
      </c>
      <c r="R2754">
        <v>10.130000000000001</v>
      </c>
      <c r="Y2754" t="s">
        <v>49</v>
      </c>
      <c r="Z2754" t="s">
        <v>39</v>
      </c>
      <c r="AA2754">
        <v>20170000</v>
      </c>
      <c r="AD2754" t="s">
        <v>220</v>
      </c>
    </row>
    <row r="2755" spans="1:30">
      <c r="A2755">
        <f t="shared" si="129"/>
        <v>20180000</v>
      </c>
      <c r="B2755" t="str">
        <f t="shared" si="130"/>
        <v>London93505Male65</v>
      </c>
      <c r="C2755" t="str">
        <f t="shared" si="131"/>
        <v>LondonHealthy life expectancy at 652018 - 20Male65</v>
      </c>
      <c r="D2755">
        <v>93505</v>
      </c>
      <c r="E2755" t="s">
        <v>254</v>
      </c>
      <c r="F2755" t="s">
        <v>30</v>
      </c>
      <c r="G2755" t="s">
        <v>31</v>
      </c>
      <c r="H2755" t="s">
        <v>56</v>
      </c>
      <c r="I2755" t="s">
        <v>57</v>
      </c>
      <c r="J2755" t="s">
        <v>58</v>
      </c>
      <c r="K2755" t="s">
        <v>249</v>
      </c>
      <c r="L2755">
        <v>65</v>
      </c>
      <c r="O2755" t="s">
        <v>237</v>
      </c>
      <c r="P2755">
        <v>10.31</v>
      </c>
      <c r="Q2755">
        <v>9.82</v>
      </c>
      <c r="R2755">
        <v>10.8</v>
      </c>
      <c r="X2755" t="s">
        <v>136</v>
      </c>
      <c r="Y2755" t="s">
        <v>42</v>
      </c>
      <c r="Z2755" t="s">
        <v>39</v>
      </c>
      <c r="AA2755">
        <v>20180000</v>
      </c>
      <c r="AD2755" t="s">
        <v>220</v>
      </c>
    </row>
    <row r="2756" spans="1:30">
      <c r="A2756">
        <f t="shared" si="129"/>
        <v>20180000</v>
      </c>
      <c r="B2756" t="str">
        <f t="shared" si="130"/>
        <v>Camden93505Male65</v>
      </c>
      <c r="C2756" t="str">
        <f t="shared" si="131"/>
        <v>CamdenHealthy life expectancy at 652018 - 20Male65</v>
      </c>
      <c r="D2756">
        <v>93505</v>
      </c>
      <c r="E2756" t="s">
        <v>254</v>
      </c>
      <c r="F2756" t="s">
        <v>30</v>
      </c>
      <c r="G2756" t="s">
        <v>31</v>
      </c>
      <c r="H2756" t="s">
        <v>72</v>
      </c>
      <c r="I2756" t="s">
        <v>73</v>
      </c>
      <c r="J2756" t="s">
        <v>34</v>
      </c>
      <c r="K2756" t="s">
        <v>249</v>
      </c>
      <c r="L2756">
        <v>65</v>
      </c>
      <c r="O2756" t="s">
        <v>237</v>
      </c>
      <c r="P2756">
        <v>15.32</v>
      </c>
      <c r="Q2756">
        <v>11.8</v>
      </c>
      <c r="R2756">
        <v>18.850000000000001</v>
      </c>
      <c r="X2756" t="s">
        <v>136</v>
      </c>
      <c r="Y2756" t="s">
        <v>38</v>
      </c>
      <c r="Z2756" t="s">
        <v>39</v>
      </c>
      <c r="AA2756">
        <v>20180000</v>
      </c>
      <c r="AD2756" t="s">
        <v>220</v>
      </c>
    </row>
    <row r="2757" spans="1:30">
      <c r="A2757">
        <f t="shared" si="129"/>
        <v>20180000</v>
      </c>
      <c r="B2757" t="str">
        <f t="shared" si="130"/>
        <v>Kensington and Chelsea93505Male65</v>
      </c>
      <c r="C2757" t="str">
        <f t="shared" si="131"/>
        <v>Kensington and ChelseaHealthy life expectancy at 652018 - 20Male65</v>
      </c>
      <c r="D2757">
        <v>93505</v>
      </c>
      <c r="E2757" t="s">
        <v>254</v>
      </c>
      <c r="F2757" t="s">
        <v>30</v>
      </c>
      <c r="G2757" t="s">
        <v>31</v>
      </c>
      <c r="H2757" t="s">
        <v>70</v>
      </c>
      <c r="I2757" t="s">
        <v>71</v>
      </c>
      <c r="J2757" t="s">
        <v>34</v>
      </c>
      <c r="K2757" t="s">
        <v>249</v>
      </c>
      <c r="L2757">
        <v>65</v>
      </c>
      <c r="O2757" t="s">
        <v>237</v>
      </c>
      <c r="P2757">
        <v>14.88</v>
      </c>
      <c r="Q2757">
        <v>11.71</v>
      </c>
      <c r="R2757">
        <v>18.04</v>
      </c>
      <c r="X2757" t="s">
        <v>136</v>
      </c>
      <c r="Y2757" t="s">
        <v>38</v>
      </c>
      <c r="Z2757" t="s">
        <v>39</v>
      </c>
      <c r="AA2757">
        <v>20180000</v>
      </c>
      <c r="AD2757" t="s">
        <v>220</v>
      </c>
    </row>
    <row r="2758" spans="1:30">
      <c r="A2758">
        <f t="shared" si="129"/>
        <v>20180000</v>
      </c>
      <c r="B2758" t="str">
        <f t="shared" si="130"/>
        <v>Westminster93505Male65</v>
      </c>
      <c r="C2758" t="str">
        <f t="shared" si="131"/>
        <v>WestminsterHealthy life expectancy at 652018 - 20Male65</v>
      </c>
      <c r="D2758">
        <v>93505</v>
      </c>
      <c r="E2758" t="s">
        <v>254</v>
      </c>
      <c r="F2758" t="s">
        <v>30</v>
      </c>
      <c r="G2758" t="s">
        <v>31</v>
      </c>
      <c r="H2758" t="s">
        <v>99</v>
      </c>
      <c r="I2758" t="s">
        <v>100</v>
      </c>
      <c r="J2758" t="s">
        <v>34</v>
      </c>
      <c r="K2758" t="s">
        <v>249</v>
      </c>
      <c r="L2758">
        <v>65</v>
      </c>
      <c r="O2758" t="s">
        <v>237</v>
      </c>
      <c r="P2758">
        <v>14.69</v>
      </c>
      <c r="Q2758">
        <v>11.8</v>
      </c>
      <c r="R2758">
        <v>17.57</v>
      </c>
      <c r="X2758" t="s">
        <v>136</v>
      </c>
      <c r="Y2758" t="s">
        <v>38</v>
      </c>
      <c r="Z2758" t="s">
        <v>39</v>
      </c>
      <c r="AA2758">
        <v>20180000</v>
      </c>
      <c r="AD2758" t="s">
        <v>220</v>
      </c>
    </row>
    <row r="2759" spans="1:30">
      <c r="A2759">
        <f t="shared" si="129"/>
        <v>20180000</v>
      </c>
      <c r="B2759" t="str">
        <f t="shared" si="130"/>
        <v>Richmond93505Male65</v>
      </c>
      <c r="C2759" t="str">
        <f t="shared" si="131"/>
        <v>RichmondHealthy life expectancy at 652018 - 20Male65</v>
      </c>
      <c r="D2759">
        <v>93505</v>
      </c>
      <c r="E2759" t="s">
        <v>254</v>
      </c>
      <c r="F2759" t="s">
        <v>30</v>
      </c>
      <c r="G2759" t="s">
        <v>31</v>
      </c>
      <c r="H2759" t="s">
        <v>32</v>
      </c>
      <c r="I2759" t="s">
        <v>33</v>
      </c>
      <c r="J2759" t="s">
        <v>34</v>
      </c>
      <c r="K2759" t="s">
        <v>249</v>
      </c>
      <c r="L2759">
        <v>65</v>
      </c>
      <c r="O2759" t="s">
        <v>237</v>
      </c>
      <c r="P2759">
        <v>13.27</v>
      </c>
      <c r="Q2759">
        <v>11.18</v>
      </c>
      <c r="R2759">
        <v>15.36</v>
      </c>
      <c r="X2759" t="s">
        <v>136</v>
      </c>
      <c r="Y2759" t="s">
        <v>38</v>
      </c>
      <c r="Z2759" t="s">
        <v>39</v>
      </c>
      <c r="AA2759">
        <v>20180000</v>
      </c>
      <c r="AD2759" t="s">
        <v>220</v>
      </c>
    </row>
    <row r="2760" spans="1:30">
      <c r="A2760">
        <f t="shared" si="129"/>
        <v>20180000</v>
      </c>
      <c r="B2760" t="str">
        <f t="shared" si="130"/>
        <v>Sutton93505Male65</v>
      </c>
      <c r="C2760" t="str">
        <f t="shared" si="131"/>
        <v>SuttonHealthy life expectancy at 652018 - 20Male65</v>
      </c>
      <c r="D2760">
        <v>93505</v>
      </c>
      <c r="E2760" t="s">
        <v>254</v>
      </c>
      <c r="F2760" t="s">
        <v>30</v>
      </c>
      <c r="G2760" t="s">
        <v>31</v>
      </c>
      <c r="H2760" t="s">
        <v>89</v>
      </c>
      <c r="I2760" t="s">
        <v>90</v>
      </c>
      <c r="J2760" t="s">
        <v>34</v>
      </c>
      <c r="K2760" t="s">
        <v>249</v>
      </c>
      <c r="L2760">
        <v>65</v>
      </c>
      <c r="O2760" t="s">
        <v>237</v>
      </c>
      <c r="P2760">
        <v>12.2</v>
      </c>
      <c r="Q2760">
        <v>10.01</v>
      </c>
      <c r="R2760">
        <v>14.39</v>
      </c>
      <c r="X2760" t="s">
        <v>136</v>
      </c>
      <c r="Y2760" t="s">
        <v>42</v>
      </c>
      <c r="Z2760" t="s">
        <v>39</v>
      </c>
      <c r="AA2760">
        <v>20180000</v>
      </c>
      <c r="AD2760" t="s">
        <v>220</v>
      </c>
    </row>
    <row r="2761" spans="1:30">
      <c r="A2761">
        <f t="shared" si="129"/>
        <v>20180000</v>
      </c>
      <c r="B2761" t="str">
        <f t="shared" si="130"/>
        <v>Enfield93505Male65</v>
      </c>
      <c r="C2761" t="str">
        <f t="shared" si="131"/>
        <v>EnfieldHealthy life expectancy at 652018 - 20Male65</v>
      </c>
      <c r="D2761">
        <v>93505</v>
      </c>
      <c r="E2761" t="s">
        <v>254</v>
      </c>
      <c r="F2761" t="s">
        <v>30</v>
      </c>
      <c r="G2761" t="s">
        <v>31</v>
      </c>
      <c r="H2761" t="s">
        <v>120</v>
      </c>
      <c r="I2761" t="s">
        <v>121</v>
      </c>
      <c r="J2761" t="s">
        <v>34</v>
      </c>
      <c r="K2761" t="s">
        <v>249</v>
      </c>
      <c r="L2761">
        <v>65</v>
      </c>
      <c r="O2761" t="s">
        <v>237</v>
      </c>
      <c r="P2761">
        <v>11.79</v>
      </c>
      <c r="Q2761">
        <v>9.57</v>
      </c>
      <c r="R2761">
        <v>14.01</v>
      </c>
      <c r="X2761" t="s">
        <v>136</v>
      </c>
      <c r="Y2761" t="s">
        <v>42</v>
      </c>
      <c r="Z2761" t="s">
        <v>39</v>
      </c>
      <c r="AA2761">
        <v>20180000</v>
      </c>
      <c r="AD2761" t="s">
        <v>220</v>
      </c>
    </row>
    <row r="2762" spans="1:30">
      <c r="A2762">
        <f t="shared" si="129"/>
        <v>20180000</v>
      </c>
      <c r="B2762" t="str">
        <f t="shared" si="130"/>
        <v>Kingston93505Male65</v>
      </c>
      <c r="C2762" t="str">
        <f t="shared" si="131"/>
        <v>KingstonHealthy life expectancy at 652018 - 20Male65</v>
      </c>
      <c r="D2762">
        <v>93505</v>
      </c>
      <c r="E2762" t="s">
        <v>254</v>
      </c>
      <c r="F2762" t="s">
        <v>30</v>
      </c>
      <c r="G2762" t="s">
        <v>31</v>
      </c>
      <c r="H2762" t="s">
        <v>82</v>
      </c>
      <c r="I2762" t="s">
        <v>83</v>
      </c>
      <c r="J2762" t="s">
        <v>34</v>
      </c>
      <c r="K2762" t="s">
        <v>249</v>
      </c>
      <c r="L2762">
        <v>65</v>
      </c>
      <c r="O2762" t="s">
        <v>237</v>
      </c>
      <c r="P2762">
        <v>11.7</v>
      </c>
      <c r="Q2762">
        <v>9.67</v>
      </c>
      <c r="R2762">
        <v>13.73</v>
      </c>
      <c r="X2762" t="s">
        <v>136</v>
      </c>
      <c r="Y2762" t="s">
        <v>42</v>
      </c>
      <c r="Z2762" t="s">
        <v>39</v>
      </c>
      <c r="AA2762">
        <v>20180000</v>
      </c>
      <c r="AD2762" t="s">
        <v>220</v>
      </c>
    </row>
    <row r="2763" spans="1:30">
      <c r="A2763">
        <f t="shared" si="129"/>
        <v>20180000</v>
      </c>
      <c r="B2763" t="str">
        <f t="shared" si="130"/>
        <v>Lewisham93505Male65</v>
      </c>
      <c r="C2763" t="str">
        <f t="shared" si="131"/>
        <v>LewishamHealthy life expectancy at 652018 - 20Male65</v>
      </c>
      <c r="D2763">
        <v>93505</v>
      </c>
      <c r="E2763" t="s">
        <v>254</v>
      </c>
      <c r="F2763" t="s">
        <v>30</v>
      </c>
      <c r="G2763" t="s">
        <v>31</v>
      </c>
      <c r="H2763" t="s">
        <v>84</v>
      </c>
      <c r="I2763" t="s">
        <v>85</v>
      </c>
      <c r="J2763" t="s">
        <v>34</v>
      </c>
      <c r="K2763" t="s">
        <v>249</v>
      </c>
      <c r="L2763">
        <v>65</v>
      </c>
      <c r="O2763" t="s">
        <v>237</v>
      </c>
      <c r="P2763">
        <v>11.59</v>
      </c>
      <c r="Q2763">
        <v>9.1</v>
      </c>
      <c r="R2763">
        <v>14.07</v>
      </c>
      <c r="X2763" t="s">
        <v>136</v>
      </c>
      <c r="Y2763" t="s">
        <v>42</v>
      </c>
      <c r="Z2763" t="s">
        <v>39</v>
      </c>
      <c r="AA2763">
        <v>20180000</v>
      </c>
      <c r="AD2763" t="s">
        <v>220</v>
      </c>
    </row>
    <row r="2764" spans="1:30">
      <c r="A2764">
        <f t="shared" si="129"/>
        <v>20180000</v>
      </c>
      <c r="B2764" t="str">
        <f t="shared" si="130"/>
        <v>Tower Hamlets93505Male65</v>
      </c>
      <c r="C2764" t="str">
        <f t="shared" si="131"/>
        <v>Tower HamletsHealthy life expectancy at 652018 - 20Male65</v>
      </c>
      <c r="D2764">
        <v>93505</v>
      </c>
      <c r="E2764" t="s">
        <v>254</v>
      </c>
      <c r="F2764" t="s">
        <v>30</v>
      </c>
      <c r="G2764" t="s">
        <v>31</v>
      </c>
      <c r="H2764" t="s">
        <v>104</v>
      </c>
      <c r="I2764" t="s">
        <v>105</v>
      </c>
      <c r="J2764" t="s">
        <v>34</v>
      </c>
      <c r="K2764" t="s">
        <v>249</v>
      </c>
      <c r="L2764">
        <v>65</v>
      </c>
      <c r="O2764" t="s">
        <v>237</v>
      </c>
      <c r="P2764">
        <v>11.24</v>
      </c>
      <c r="Q2764">
        <v>7.94</v>
      </c>
      <c r="R2764">
        <v>14.55</v>
      </c>
      <c r="X2764" t="s">
        <v>136</v>
      </c>
      <c r="Y2764" t="s">
        <v>42</v>
      </c>
      <c r="Z2764" t="s">
        <v>39</v>
      </c>
      <c r="AA2764">
        <v>20180000</v>
      </c>
      <c r="AD2764" t="s">
        <v>220</v>
      </c>
    </row>
    <row r="2765" spans="1:30">
      <c r="A2765">
        <f t="shared" si="129"/>
        <v>20180000</v>
      </c>
      <c r="B2765" t="str">
        <f t="shared" si="130"/>
        <v>Hammersmith and Fulham93505Male65</v>
      </c>
      <c r="C2765" t="str">
        <f t="shared" si="131"/>
        <v>Hammersmith and FulhamHealthy life expectancy at 652018 - 20Male65</v>
      </c>
      <c r="D2765">
        <v>93505</v>
      </c>
      <c r="E2765" t="s">
        <v>254</v>
      </c>
      <c r="F2765" t="s">
        <v>30</v>
      </c>
      <c r="G2765" t="s">
        <v>31</v>
      </c>
      <c r="H2765" t="s">
        <v>66</v>
      </c>
      <c r="I2765" t="s">
        <v>67</v>
      </c>
      <c r="J2765" t="s">
        <v>34</v>
      </c>
      <c r="K2765" t="s">
        <v>249</v>
      </c>
      <c r="L2765">
        <v>65</v>
      </c>
      <c r="O2765" t="s">
        <v>237</v>
      </c>
      <c r="P2765">
        <v>11.19</v>
      </c>
      <c r="Q2765">
        <v>8.57</v>
      </c>
      <c r="R2765">
        <v>13.82</v>
      </c>
      <c r="X2765" t="s">
        <v>136</v>
      </c>
      <c r="Y2765" t="s">
        <v>42</v>
      </c>
      <c r="Z2765" t="s">
        <v>39</v>
      </c>
      <c r="AA2765">
        <v>20180000</v>
      </c>
      <c r="AD2765" t="s">
        <v>220</v>
      </c>
    </row>
    <row r="2766" spans="1:30">
      <c r="A2766">
        <f t="shared" si="129"/>
        <v>20180000</v>
      </c>
      <c r="B2766" t="str">
        <f t="shared" si="130"/>
        <v>Islington93505Male65</v>
      </c>
      <c r="C2766" t="str">
        <f t="shared" si="131"/>
        <v>IslingtonHealthy life expectancy at 652018 - 20Male65</v>
      </c>
      <c r="D2766">
        <v>93505</v>
      </c>
      <c r="E2766" t="s">
        <v>254</v>
      </c>
      <c r="F2766" t="s">
        <v>30</v>
      </c>
      <c r="G2766" t="s">
        <v>31</v>
      </c>
      <c r="H2766" t="s">
        <v>74</v>
      </c>
      <c r="I2766" t="s">
        <v>75</v>
      </c>
      <c r="J2766" t="s">
        <v>34</v>
      </c>
      <c r="K2766" t="s">
        <v>249</v>
      </c>
      <c r="L2766">
        <v>65</v>
      </c>
      <c r="O2766" t="s">
        <v>237</v>
      </c>
      <c r="P2766">
        <v>11.17</v>
      </c>
      <c r="Q2766">
        <v>8.43</v>
      </c>
      <c r="R2766">
        <v>13.91</v>
      </c>
      <c r="X2766" t="s">
        <v>136</v>
      </c>
      <c r="Y2766" t="s">
        <v>42</v>
      </c>
      <c r="Z2766" t="s">
        <v>39</v>
      </c>
      <c r="AA2766">
        <v>20180000</v>
      </c>
      <c r="AD2766" t="s">
        <v>220</v>
      </c>
    </row>
    <row r="2767" spans="1:30">
      <c r="A2767">
        <f t="shared" si="129"/>
        <v>20180000</v>
      </c>
      <c r="B2767" t="str">
        <f t="shared" si="130"/>
        <v>Croydon93505Male65</v>
      </c>
      <c r="C2767" t="str">
        <f t="shared" si="131"/>
        <v>CroydonHealthy life expectancy at 652018 - 20Male65</v>
      </c>
      <c r="D2767">
        <v>93505</v>
      </c>
      <c r="E2767" t="s">
        <v>254</v>
      </c>
      <c r="F2767" t="s">
        <v>30</v>
      </c>
      <c r="G2767" t="s">
        <v>31</v>
      </c>
      <c r="H2767" t="s">
        <v>110</v>
      </c>
      <c r="I2767" t="s">
        <v>111</v>
      </c>
      <c r="J2767" t="s">
        <v>34</v>
      </c>
      <c r="K2767" t="s">
        <v>249</v>
      </c>
      <c r="L2767">
        <v>65</v>
      </c>
      <c r="O2767" t="s">
        <v>237</v>
      </c>
      <c r="P2767">
        <v>11.16</v>
      </c>
      <c r="Q2767">
        <v>9.1300000000000008</v>
      </c>
      <c r="R2767">
        <v>13.19</v>
      </c>
      <c r="X2767" t="s">
        <v>136</v>
      </c>
      <c r="Y2767" t="s">
        <v>42</v>
      </c>
      <c r="Z2767" t="s">
        <v>39</v>
      </c>
      <c r="AA2767">
        <v>20180000</v>
      </c>
      <c r="AD2767" t="s">
        <v>220</v>
      </c>
    </row>
    <row r="2768" spans="1:30">
      <c r="A2768">
        <f t="shared" si="129"/>
        <v>20180000</v>
      </c>
      <c r="B2768" t="str">
        <f t="shared" si="130"/>
        <v>Waltham Forest93505Male65</v>
      </c>
      <c r="C2768" t="str">
        <f t="shared" si="131"/>
        <v>Waltham ForestHealthy life expectancy at 652018 - 20Male65</v>
      </c>
      <c r="D2768">
        <v>93505</v>
      </c>
      <c r="E2768" t="s">
        <v>254</v>
      </c>
      <c r="F2768" t="s">
        <v>30</v>
      </c>
      <c r="G2768" t="s">
        <v>31</v>
      </c>
      <c r="H2768" t="s">
        <v>114</v>
      </c>
      <c r="I2768" t="s">
        <v>115</v>
      </c>
      <c r="J2768" t="s">
        <v>34</v>
      </c>
      <c r="K2768" t="s">
        <v>249</v>
      </c>
      <c r="L2768">
        <v>65</v>
      </c>
      <c r="O2768" t="s">
        <v>237</v>
      </c>
      <c r="P2768">
        <v>11.12</v>
      </c>
      <c r="Q2768">
        <v>8.34</v>
      </c>
      <c r="R2768">
        <v>13.9</v>
      </c>
      <c r="X2768" t="s">
        <v>136</v>
      </c>
      <c r="Y2768" t="s">
        <v>42</v>
      </c>
      <c r="Z2768" t="s">
        <v>39</v>
      </c>
      <c r="AA2768">
        <v>20180000</v>
      </c>
      <c r="AD2768" t="s">
        <v>220</v>
      </c>
    </row>
    <row r="2769" spans="1:30">
      <c r="A2769">
        <f t="shared" si="129"/>
        <v>20180000</v>
      </c>
      <c r="B2769" t="str">
        <f t="shared" si="130"/>
        <v>Hounslow93505Male65</v>
      </c>
      <c r="C2769" t="str">
        <f t="shared" si="131"/>
        <v>HounslowHealthy life expectancy at 652018 - 20Male65</v>
      </c>
      <c r="D2769">
        <v>93505</v>
      </c>
      <c r="E2769" t="s">
        <v>254</v>
      </c>
      <c r="F2769" t="s">
        <v>30</v>
      </c>
      <c r="G2769" t="s">
        <v>31</v>
      </c>
      <c r="H2769" t="s">
        <v>59</v>
      </c>
      <c r="I2769" t="s">
        <v>60</v>
      </c>
      <c r="J2769" t="s">
        <v>34</v>
      </c>
      <c r="K2769" t="s">
        <v>249</v>
      </c>
      <c r="L2769">
        <v>65</v>
      </c>
      <c r="O2769" t="s">
        <v>237</v>
      </c>
      <c r="P2769">
        <v>11</v>
      </c>
      <c r="Q2769">
        <v>8.2200000000000006</v>
      </c>
      <c r="R2769">
        <v>13.79</v>
      </c>
      <c r="X2769" t="s">
        <v>136</v>
      </c>
      <c r="Y2769" t="s">
        <v>42</v>
      </c>
      <c r="Z2769" t="s">
        <v>39</v>
      </c>
      <c r="AA2769">
        <v>20180000</v>
      </c>
      <c r="AD2769" t="s">
        <v>220</v>
      </c>
    </row>
    <row r="2770" spans="1:30">
      <c r="A2770">
        <f t="shared" si="129"/>
        <v>20180000</v>
      </c>
      <c r="B2770" t="str">
        <f t="shared" si="130"/>
        <v>Bexley93505Male65</v>
      </c>
      <c r="C2770" t="str">
        <f t="shared" si="131"/>
        <v>BexleyHealthy life expectancy at 652018 - 20Male65</v>
      </c>
      <c r="D2770">
        <v>93505</v>
      </c>
      <c r="E2770" t="s">
        <v>254</v>
      </c>
      <c r="F2770" t="s">
        <v>30</v>
      </c>
      <c r="G2770" t="s">
        <v>31</v>
      </c>
      <c r="H2770" t="s">
        <v>97</v>
      </c>
      <c r="I2770" t="s">
        <v>98</v>
      </c>
      <c r="J2770" t="s">
        <v>34</v>
      </c>
      <c r="K2770" t="s">
        <v>249</v>
      </c>
      <c r="L2770">
        <v>65</v>
      </c>
      <c r="O2770" t="s">
        <v>237</v>
      </c>
      <c r="P2770">
        <v>10.75</v>
      </c>
      <c r="Q2770">
        <v>9.0299999999999994</v>
      </c>
      <c r="R2770">
        <v>12.47</v>
      </c>
      <c r="X2770" t="s">
        <v>136</v>
      </c>
      <c r="Y2770" t="s">
        <v>42</v>
      </c>
      <c r="Z2770" t="s">
        <v>39</v>
      </c>
      <c r="AA2770">
        <v>20180000</v>
      </c>
      <c r="AD2770" t="s">
        <v>220</v>
      </c>
    </row>
    <row r="2771" spans="1:30">
      <c r="A2771">
        <f t="shared" si="129"/>
        <v>20180000</v>
      </c>
      <c r="B2771" t="str">
        <f t="shared" si="130"/>
        <v>Bromley93505Male65</v>
      </c>
      <c r="C2771" t="str">
        <f t="shared" si="131"/>
        <v>BromleyHealthy life expectancy at 652018 - 20Male65</v>
      </c>
      <c r="D2771">
        <v>93505</v>
      </c>
      <c r="E2771" t="s">
        <v>254</v>
      </c>
      <c r="F2771" t="s">
        <v>30</v>
      </c>
      <c r="G2771" t="s">
        <v>31</v>
      </c>
      <c r="H2771" t="s">
        <v>78</v>
      </c>
      <c r="I2771" t="s">
        <v>79</v>
      </c>
      <c r="J2771" t="s">
        <v>34</v>
      </c>
      <c r="K2771" t="s">
        <v>249</v>
      </c>
      <c r="L2771">
        <v>65</v>
      </c>
      <c r="O2771" t="s">
        <v>237</v>
      </c>
      <c r="P2771">
        <v>10.44</v>
      </c>
      <c r="Q2771">
        <v>8.5299999999999994</v>
      </c>
      <c r="R2771">
        <v>12.34</v>
      </c>
      <c r="X2771" t="s">
        <v>136</v>
      </c>
      <c r="Y2771" t="s">
        <v>42</v>
      </c>
      <c r="Z2771" t="s">
        <v>39</v>
      </c>
      <c r="AA2771">
        <v>20180000</v>
      </c>
      <c r="AD2771" t="s">
        <v>220</v>
      </c>
    </row>
    <row r="2772" spans="1:30">
      <c r="A2772">
        <f t="shared" si="129"/>
        <v>20180000</v>
      </c>
      <c r="B2772" t="str">
        <f t="shared" si="130"/>
        <v>Wandsworth93505Male65</v>
      </c>
      <c r="C2772" t="str">
        <f t="shared" si="131"/>
        <v>WandsworthHealthy life expectancy at 652018 - 20Male65</v>
      </c>
      <c r="D2772">
        <v>93505</v>
      </c>
      <c r="E2772" t="s">
        <v>254</v>
      </c>
      <c r="F2772" t="s">
        <v>30</v>
      </c>
      <c r="G2772" t="s">
        <v>31</v>
      </c>
      <c r="H2772" t="s">
        <v>76</v>
      </c>
      <c r="I2772" t="s">
        <v>77</v>
      </c>
      <c r="J2772" t="s">
        <v>34</v>
      </c>
      <c r="K2772" t="s">
        <v>249</v>
      </c>
      <c r="L2772">
        <v>65</v>
      </c>
      <c r="O2772" t="s">
        <v>237</v>
      </c>
      <c r="P2772">
        <v>10.34</v>
      </c>
      <c r="Q2772">
        <v>7.81</v>
      </c>
      <c r="R2772">
        <v>12.87</v>
      </c>
      <c r="X2772" t="s">
        <v>136</v>
      </c>
      <c r="Y2772" t="s">
        <v>42</v>
      </c>
      <c r="Z2772" t="s">
        <v>39</v>
      </c>
      <c r="AA2772">
        <v>20180000</v>
      </c>
      <c r="AD2772" t="s">
        <v>220</v>
      </c>
    </row>
    <row r="2773" spans="1:30">
      <c r="A2773">
        <f t="shared" si="129"/>
        <v>20180000</v>
      </c>
      <c r="B2773" t="str">
        <f t="shared" si="130"/>
        <v>Barnet93505Male65</v>
      </c>
      <c r="C2773" t="str">
        <f t="shared" si="131"/>
        <v>BarnetHealthy life expectancy at 652018 - 20Male65</v>
      </c>
      <c r="D2773">
        <v>93505</v>
      </c>
      <c r="E2773" t="s">
        <v>254</v>
      </c>
      <c r="F2773" t="s">
        <v>30</v>
      </c>
      <c r="G2773" t="s">
        <v>31</v>
      </c>
      <c r="H2773" t="s">
        <v>93</v>
      </c>
      <c r="I2773" t="s">
        <v>94</v>
      </c>
      <c r="J2773" t="s">
        <v>34</v>
      </c>
      <c r="K2773" t="s">
        <v>249</v>
      </c>
      <c r="L2773">
        <v>65</v>
      </c>
      <c r="O2773" t="s">
        <v>237</v>
      </c>
      <c r="P2773">
        <v>10.17</v>
      </c>
      <c r="Q2773">
        <v>8</v>
      </c>
      <c r="R2773">
        <v>12.35</v>
      </c>
      <c r="X2773" t="s">
        <v>136</v>
      </c>
      <c r="Y2773" t="s">
        <v>42</v>
      </c>
      <c r="Z2773" t="s">
        <v>39</v>
      </c>
      <c r="AA2773">
        <v>20180000</v>
      </c>
      <c r="AD2773" t="s">
        <v>220</v>
      </c>
    </row>
    <row r="2774" spans="1:30">
      <c r="A2774">
        <f t="shared" si="129"/>
        <v>20180000</v>
      </c>
      <c r="B2774" t="str">
        <f t="shared" si="130"/>
        <v>Hillingdon93505Male65</v>
      </c>
      <c r="C2774" t="str">
        <f t="shared" si="131"/>
        <v>HillingdonHealthy life expectancy at 652018 - 20Male65</v>
      </c>
      <c r="D2774">
        <v>93505</v>
      </c>
      <c r="E2774" t="s">
        <v>254</v>
      </c>
      <c r="F2774" t="s">
        <v>30</v>
      </c>
      <c r="G2774" t="s">
        <v>31</v>
      </c>
      <c r="H2774" t="s">
        <v>86</v>
      </c>
      <c r="I2774" t="s">
        <v>87</v>
      </c>
      <c r="J2774" t="s">
        <v>34</v>
      </c>
      <c r="K2774" t="s">
        <v>249</v>
      </c>
      <c r="L2774">
        <v>65</v>
      </c>
      <c r="O2774" t="s">
        <v>237</v>
      </c>
      <c r="P2774">
        <v>9.9</v>
      </c>
      <c r="Q2774">
        <v>7.68</v>
      </c>
      <c r="R2774">
        <v>12.12</v>
      </c>
      <c r="X2774" t="s">
        <v>136</v>
      </c>
      <c r="Y2774" t="s">
        <v>42</v>
      </c>
      <c r="Z2774" t="s">
        <v>39</v>
      </c>
      <c r="AA2774">
        <v>20180000</v>
      </c>
      <c r="AD2774" t="s">
        <v>220</v>
      </c>
    </row>
    <row r="2775" spans="1:30">
      <c r="A2775">
        <f t="shared" si="129"/>
        <v>20180000</v>
      </c>
      <c r="B2775" t="str">
        <f t="shared" si="130"/>
        <v>Ealing93505Male65</v>
      </c>
      <c r="C2775" t="str">
        <f t="shared" si="131"/>
        <v>EalingHealthy life expectancy at 652018 - 20Male65</v>
      </c>
      <c r="D2775">
        <v>93505</v>
      </c>
      <c r="E2775" t="s">
        <v>254</v>
      </c>
      <c r="F2775" t="s">
        <v>30</v>
      </c>
      <c r="G2775" t="s">
        <v>31</v>
      </c>
      <c r="H2775" t="s">
        <v>62</v>
      </c>
      <c r="I2775" t="s">
        <v>63</v>
      </c>
      <c r="J2775" t="s">
        <v>34</v>
      </c>
      <c r="K2775" t="s">
        <v>249</v>
      </c>
      <c r="L2775">
        <v>65</v>
      </c>
      <c r="O2775" t="s">
        <v>237</v>
      </c>
      <c r="P2775">
        <v>9.83</v>
      </c>
      <c r="Q2775">
        <v>7.21</v>
      </c>
      <c r="R2775">
        <v>12.44</v>
      </c>
      <c r="X2775" t="s">
        <v>136</v>
      </c>
      <c r="Y2775" t="s">
        <v>42</v>
      </c>
      <c r="Z2775" t="s">
        <v>39</v>
      </c>
      <c r="AA2775">
        <v>20180000</v>
      </c>
      <c r="AD2775" t="s">
        <v>220</v>
      </c>
    </row>
    <row r="2776" spans="1:30">
      <c r="A2776">
        <f t="shared" si="129"/>
        <v>20180000</v>
      </c>
      <c r="B2776" t="str">
        <f t="shared" si="130"/>
        <v>Havering93505Male65</v>
      </c>
      <c r="C2776" t="str">
        <f t="shared" si="131"/>
        <v>HaveringHealthy life expectancy at 652018 - 20Male65</v>
      </c>
      <c r="D2776">
        <v>93505</v>
      </c>
      <c r="E2776" t="s">
        <v>254</v>
      </c>
      <c r="F2776" t="s">
        <v>30</v>
      </c>
      <c r="G2776" t="s">
        <v>31</v>
      </c>
      <c r="H2776" t="s">
        <v>118</v>
      </c>
      <c r="I2776" t="s">
        <v>119</v>
      </c>
      <c r="J2776" t="s">
        <v>34</v>
      </c>
      <c r="K2776" t="s">
        <v>249</v>
      </c>
      <c r="L2776">
        <v>65</v>
      </c>
      <c r="O2776" t="s">
        <v>237</v>
      </c>
      <c r="P2776">
        <v>9.77</v>
      </c>
      <c r="Q2776">
        <v>8.09</v>
      </c>
      <c r="R2776">
        <v>11.45</v>
      </c>
      <c r="X2776" t="s">
        <v>136</v>
      </c>
      <c r="Y2776" t="s">
        <v>42</v>
      </c>
      <c r="Z2776" t="s">
        <v>39</v>
      </c>
      <c r="AA2776">
        <v>20180000</v>
      </c>
      <c r="AD2776" t="s">
        <v>220</v>
      </c>
    </row>
    <row r="2777" spans="1:30">
      <c r="A2777">
        <f t="shared" si="129"/>
        <v>20180000</v>
      </c>
      <c r="B2777" t="str">
        <f t="shared" si="130"/>
        <v>Merton93505Male65</v>
      </c>
      <c r="C2777" t="str">
        <f t="shared" si="131"/>
        <v>MertonHealthy life expectancy at 652018 - 20Male65</v>
      </c>
      <c r="D2777">
        <v>93505</v>
      </c>
      <c r="E2777" t="s">
        <v>254</v>
      </c>
      <c r="F2777" t="s">
        <v>30</v>
      </c>
      <c r="G2777" t="s">
        <v>31</v>
      </c>
      <c r="H2777" t="s">
        <v>108</v>
      </c>
      <c r="I2777" t="s">
        <v>109</v>
      </c>
      <c r="J2777" t="s">
        <v>34</v>
      </c>
      <c r="K2777" t="s">
        <v>249</v>
      </c>
      <c r="L2777">
        <v>65</v>
      </c>
      <c r="O2777" t="s">
        <v>237</v>
      </c>
      <c r="P2777">
        <v>9.17</v>
      </c>
      <c r="Q2777">
        <v>6.37</v>
      </c>
      <c r="R2777">
        <v>11.96</v>
      </c>
      <c r="X2777" t="s">
        <v>136</v>
      </c>
      <c r="Y2777" t="s">
        <v>42</v>
      </c>
      <c r="Z2777" t="s">
        <v>39</v>
      </c>
      <c r="AA2777">
        <v>20180000</v>
      </c>
      <c r="AD2777" t="s">
        <v>220</v>
      </c>
    </row>
    <row r="2778" spans="1:30">
      <c r="A2778">
        <f t="shared" si="129"/>
        <v>20180000</v>
      </c>
      <c r="B2778" t="str">
        <f t="shared" si="130"/>
        <v>Southwark93505Male65</v>
      </c>
      <c r="C2778" t="str">
        <f t="shared" si="131"/>
        <v>SouthwarkHealthy life expectancy at 652018 - 20Male65</v>
      </c>
      <c r="D2778">
        <v>93505</v>
      </c>
      <c r="E2778" t="s">
        <v>254</v>
      </c>
      <c r="F2778" t="s">
        <v>30</v>
      </c>
      <c r="G2778" t="s">
        <v>31</v>
      </c>
      <c r="H2778" t="s">
        <v>95</v>
      </c>
      <c r="I2778" t="s">
        <v>96</v>
      </c>
      <c r="J2778" t="s">
        <v>34</v>
      </c>
      <c r="K2778" t="s">
        <v>249</v>
      </c>
      <c r="L2778">
        <v>65</v>
      </c>
      <c r="O2778" t="s">
        <v>237</v>
      </c>
      <c r="P2778">
        <v>9.09</v>
      </c>
      <c r="Q2778">
        <v>5.95</v>
      </c>
      <c r="R2778">
        <v>12.23</v>
      </c>
      <c r="X2778" t="s">
        <v>136</v>
      </c>
      <c r="Y2778" t="s">
        <v>42</v>
      </c>
      <c r="Z2778" t="s">
        <v>39</v>
      </c>
      <c r="AA2778">
        <v>20180000</v>
      </c>
      <c r="AD2778" t="s">
        <v>220</v>
      </c>
    </row>
    <row r="2779" spans="1:30">
      <c r="A2779">
        <f t="shared" si="129"/>
        <v>20180000</v>
      </c>
      <c r="B2779" t="str">
        <f t="shared" si="130"/>
        <v>Redbridge93505Male65</v>
      </c>
      <c r="C2779" t="str">
        <f t="shared" si="131"/>
        <v>RedbridgeHealthy life expectancy at 652018 - 20Male65</v>
      </c>
      <c r="D2779">
        <v>93505</v>
      </c>
      <c r="E2779" t="s">
        <v>254</v>
      </c>
      <c r="F2779" t="s">
        <v>30</v>
      </c>
      <c r="G2779" t="s">
        <v>31</v>
      </c>
      <c r="H2779" t="s">
        <v>112</v>
      </c>
      <c r="I2779" t="s">
        <v>113</v>
      </c>
      <c r="J2779" t="s">
        <v>34</v>
      </c>
      <c r="K2779" t="s">
        <v>249</v>
      </c>
      <c r="L2779">
        <v>65</v>
      </c>
      <c r="O2779" t="s">
        <v>237</v>
      </c>
      <c r="P2779">
        <v>8.77</v>
      </c>
      <c r="Q2779">
        <v>6.6</v>
      </c>
      <c r="R2779">
        <v>10.94</v>
      </c>
      <c r="X2779" t="s">
        <v>136</v>
      </c>
      <c r="Y2779" t="s">
        <v>42</v>
      </c>
      <c r="Z2779" t="s">
        <v>39</v>
      </c>
      <c r="AA2779">
        <v>20180000</v>
      </c>
      <c r="AD2779" t="s">
        <v>220</v>
      </c>
    </row>
    <row r="2780" spans="1:30">
      <c r="A2780">
        <f t="shared" si="129"/>
        <v>20180000</v>
      </c>
      <c r="B2780" t="str">
        <f t="shared" si="130"/>
        <v>Harrow93505Male65</v>
      </c>
      <c r="C2780" t="str">
        <f t="shared" si="131"/>
        <v>HarrowHealthy life expectancy at 652018 - 20Male65</v>
      </c>
      <c r="D2780">
        <v>93505</v>
      </c>
      <c r="E2780" t="s">
        <v>254</v>
      </c>
      <c r="F2780" t="s">
        <v>30</v>
      </c>
      <c r="G2780" t="s">
        <v>31</v>
      </c>
      <c r="H2780" t="s">
        <v>64</v>
      </c>
      <c r="I2780" t="s">
        <v>65</v>
      </c>
      <c r="J2780" t="s">
        <v>34</v>
      </c>
      <c r="K2780" t="s">
        <v>249</v>
      </c>
      <c r="L2780">
        <v>65</v>
      </c>
      <c r="O2780" t="s">
        <v>237</v>
      </c>
      <c r="P2780">
        <v>8.74</v>
      </c>
      <c r="Q2780">
        <v>6.01</v>
      </c>
      <c r="R2780">
        <v>11.47</v>
      </c>
      <c r="X2780" t="s">
        <v>136</v>
      </c>
      <c r="Y2780" t="s">
        <v>42</v>
      </c>
      <c r="Z2780" t="s">
        <v>39</v>
      </c>
      <c r="AA2780">
        <v>20180000</v>
      </c>
      <c r="AD2780" t="s">
        <v>220</v>
      </c>
    </row>
    <row r="2781" spans="1:30">
      <c r="A2781">
        <f t="shared" si="129"/>
        <v>20180000</v>
      </c>
      <c r="B2781" t="str">
        <f t="shared" si="130"/>
        <v>Barking and Dagenham93505Male65</v>
      </c>
      <c r="C2781" t="str">
        <f t="shared" si="131"/>
        <v>Barking and DagenhamHealthy life expectancy at 652018 - 20Male65</v>
      </c>
      <c r="D2781">
        <v>93505</v>
      </c>
      <c r="E2781" t="s">
        <v>254</v>
      </c>
      <c r="F2781" t="s">
        <v>30</v>
      </c>
      <c r="G2781" t="s">
        <v>31</v>
      </c>
      <c r="H2781" t="s">
        <v>106</v>
      </c>
      <c r="I2781" t="s">
        <v>107</v>
      </c>
      <c r="J2781" t="s">
        <v>34</v>
      </c>
      <c r="K2781" t="s">
        <v>249</v>
      </c>
      <c r="L2781">
        <v>65</v>
      </c>
      <c r="O2781" t="s">
        <v>237</v>
      </c>
      <c r="P2781">
        <v>8.43</v>
      </c>
      <c r="Q2781">
        <v>5.81</v>
      </c>
      <c r="R2781">
        <v>11.04</v>
      </c>
      <c r="X2781" t="s">
        <v>136</v>
      </c>
      <c r="Y2781" t="s">
        <v>42</v>
      </c>
      <c r="Z2781" t="s">
        <v>39</v>
      </c>
      <c r="AA2781">
        <v>20180000</v>
      </c>
      <c r="AD2781" t="s">
        <v>220</v>
      </c>
    </row>
    <row r="2782" spans="1:30">
      <c r="A2782">
        <f t="shared" si="129"/>
        <v>20180000</v>
      </c>
      <c r="B2782" t="str">
        <f t="shared" si="130"/>
        <v>Lambeth93505Male65</v>
      </c>
      <c r="C2782" t="str">
        <f t="shared" si="131"/>
        <v>LambethHealthy life expectancy at 652018 - 20Male65</v>
      </c>
      <c r="D2782">
        <v>93505</v>
      </c>
      <c r="E2782" t="s">
        <v>254</v>
      </c>
      <c r="F2782" t="s">
        <v>30</v>
      </c>
      <c r="G2782" t="s">
        <v>31</v>
      </c>
      <c r="H2782" t="s">
        <v>91</v>
      </c>
      <c r="I2782" t="s">
        <v>92</v>
      </c>
      <c r="J2782" t="s">
        <v>34</v>
      </c>
      <c r="K2782" t="s">
        <v>249</v>
      </c>
      <c r="L2782">
        <v>65</v>
      </c>
      <c r="O2782" t="s">
        <v>237</v>
      </c>
      <c r="P2782">
        <v>8.02</v>
      </c>
      <c r="Q2782">
        <v>5.19</v>
      </c>
      <c r="R2782">
        <v>10.84</v>
      </c>
      <c r="X2782" t="s">
        <v>136</v>
      </c>
      <c r="Y2782" t="s">
        <v>42</v>
      </c>
      <c r="Z2782" t="s">
        <v>39</v>
      </c>
      <c r="AA2782">
        <v>20180000</v>
      </c>
      <c r="AD2782" t="s">
        <v>220</v>
      </c>
    </row>
    <row r="2783" spans="1:30">
      <c r="A2783">
        <f t="shared" si="129"/>
        <v>20180000</v>
      </c>
      <c r="B2783" t="str">
        <f t="shared" si="130"/>
        <v>Greenwich93505Male65</v>
      </c>
      <c r="C2783" t="str">
        <f t="shared" si="131"/>
        <v>GreenwichHealthy life expectancy at 652018 - 20Male65</v>
      </c>
      <c r="D2783">
        <v>93505</v>
      </c>
      <c r="E2783" t="s">
        <v>254</v>
      </c>
      <c r="F2783" t="s">
        <v>30</v>
      </c>
      <c r="G2783" t="s">
        <v>31</v>
      </c>
      <c r="H2783" t="s">
        <v>80</v>
      </c>
      <c r="I2783" t="s">
        <v>81</v>
      </c>
      <c r="J2783" t="s">
        <v>34</v>
      </c>
      <c r="K2783" t="s">
        <v>249</v>
      </c>
      <c r="L2783">
        <v>65</v>
      </c>
      <c r="O2783" t="s">
        <v>237</v>
      </c>
      <c r="P2783">
        <v>7.99</v>
      </c>
      <c r="Q2783">
        <v>5.55</v>
      </c>
      <c r="R2783">
        <v>10.44</v>
      </c>
      <c r="X2783" t="s">
        <v>136</v>
      </c>
      <c r="Y2783" t="s">
        <v>49</v>
      </c>
      <c r="Z2783" t="s">
        <v>39</v>
      </c>
      <c r="AA2783">
        <v>20180000</v>
      </c>
      <c r="AD2783" t="s">
        <v>220</v>
      </c>
    </row>
    <row r="2784" spans="1:30">
      <c r="A2784">
        <f t="shared" si="129"/>
        <v>20180000</v>
      </c>
      <c r="B2784" t="str">
        <f t="shared" si="130"/>
        <v>Haringey93505Male65</v>
      </c>
      <c r="C2784" t="str">
        <f t="shared" si="131"/>
        <v>HaringeyHealthy life expectancy at 652018 - 20Male65</v>
      </c>
      <c r="D2784">
        <v>93505</v>
      </c>
      <c r="E2784" t="s">
        <v>254</v>
      </c>
      <c r="F2784" t="s">
        <v>30</v>
      </c>
      <c r="G2784" t="s">
        <v>31</v>
      </c>
      <c r="H2784" t="s">
        <v>116</v>
      </c>
      <c r="I2784" t="s">
        <v>117</v>
      </c>
      <c r="J2784" t="s">
        <v>34</v>
      </c>
      <c r="K2784" t="s">
        <v>249</v>
      </c>
      <c r="L2784">
        <v>65</v>
      </c>
      <c r="O2784" t="s">
        <v>237</v>
      </c>
      <c r="P2784">
        <v>7.69</v>
      </c>
      <c r="Q2784">
        <v>5.44</v>
      </c>
      <c r="R2784">
        <v>9.94</v>
      </c>
      <c r="X2784" t="s">
        <v>136</v>
      </c>
      <c r="Y2784" t="s">
        <v>49</v>
      </c>
      <c r="Z2784" t="s">
        <v>39</v>
      </c>
      <c r="AA2784">
        <v>20180000</v>
      </c>
      <c r="AD2784" t="s">
        <v>220</v>
      </c>
    </row>
    <row r="2785" spans="1:30">
      <c r="A2785">
        <f t="shared" si="129"/>
        <v>20180000</v>
      </c>
      <c r="B2785" t="str">
        <f t="shared" si="130"/>
        <v>Brent93505Male65</v>
      </c>
      <c r="C2785" t="str">
        <f t="shared" si="131"/>
        <v>BrentHealthy life expectancy at 652018 - 20Male65</v>
      </c>
      <c r="D2785">
        <v>93505</v>
      </c>
      <c r="E2785" t="s">
        <v>254</v>
      </c>
      <c r="F2785" t="s">
        <v>30</v>
      </c>
      <c r="G2785" t="s">
        <v>31</v>
      </c>
      <c r="H2785" t="s">
        <v>68</v>
      </c>
      <c r="I2785" t="s">
        <v>69</v>
      </c>
      <c r="J2785" t="s">
        <v>34</v>
      </c>
      <c r="K2785" t="s">
        <v>249</v>
      </c>
      <c r="L2785">
        <v>65</v>
      </c>
      <c r="O2785" t="s">
        <v>237</v>
      </c>
      <c r="P2785">
        <v>7.5</v>
      </c>
      <c r="Q2785">
        <v>5.03</v>
      </c>
      <c r="R2785">
        <v>9.9600000000000009</v>
      </c>
      <c r="X2785" t="s">
        <v>136</v>
      </c>
      <c r="Y2785" t="s">
        <v>49</v>
      </c>
      <c r="Z2785" t="s">
        <v>39</v>
      </c>
      <c r="AA2785">
        <v>20180000</v>
      </c>
      <c r="AD2785" t="s">
        <v>220</v>
      </c>
    </row>
    <row r="2786" spans="1:30">
      <c r="A2786">
        <f t="shared" si="129"/>
        <v>20180000</v>
      </c>
      <c r="B2786" t="str">
        <f t="shared" si="130"/>
        <v>Hackney93505Male65</v>
      </c>
      <c r="C2786" t="str">
        <f t="shared" si="131"/>
        <v>HackneyHealthy life expectancy at 652018 - 20Male65</v>
      </c>
      <c r="D2786">
        <v>93505</v>
      </c>
      <c r="E2786" t="s">
        <v>254</v>
      </c>
      <c r="F2786" t="s">
        <v>30</v>
      </c>
      <c r="G2786" t="s">
        <v>31</v>
      </c>
      <c r="H2786" t="s">
        <v>101</v>
      </c>
      <c r="I2786" t="s">
        <v>102</v>
      </c>
      <c r="J2786" t="s">
        <v>34</v>
      </c>
      <c r="K2786" t="s">
        <v>249</v>
      </c>
      <c r="L2786">
        <v>65</v>
      </c>
      <c r="O2786" t="s">
        <v>237</v>
      </c>
      <c r="P2786">
        <v>7.14</v>
      </c>
      <c r="Q2786">
        <v>4.79</v>
      </c>
      <c r="R2786">
        <v>9.5</v>
      </c>
      <c r="X2786" t="s">
        <v>136</v>
      </c>
      <c r="Y2786" t="s">
        <v>49</v>
      </c>
      <c r="Z2786" t="s">
        <v>39</v>
      </c>
      <c r="AA2786">
        <v>20180000</v>
      </c>
      <c r="AD2786" t="s">
        <v>220</v>
      </c>
    </row>
    <row r="2787" spans="1:30">
      <c r="A2787">
        <f t="shared" si="129"/>
        <v>20180000</v>
      </c>
      <c r="B2787" t="str">
        <f t="shared" si="130"/>
        <v>Newham93505Male65</v>
      </c>
      <c r="C2787" t="str">
        <f t="shared" si="131"/>
        <v>NewhamHealthy life expectancy at 652018 - 20Male65</v>
      </c>
      <c r="D2787">
        <v>93505</v>
      </c>
      <c r="E2787" t="s">
        <v>254</v>
      </c>
      <c r="F2787" t="s">
        <v>30</v>
      </c>
      <c r="G2787" t="s">
        <v>31</v>
      </c>
      <c r="H2787" t="s">
        <v>122</v>
      </c>
      <c r="I2787" t="s">
        <v>123</v>
      </c>
      <c r="J2787" t="s">
        <v>34</v>
      </c>
      <c r="K2787" t="s">
        <v>249</v>
      </c>
      <c r="L2787">
        <v>65</v>
      </c>
      <c r="O2787" t="s">
        <v>237</v>
      </c>
      <c r="P2787">
        <v>5.9</v>
      </c>
      <c r="Q2787">
        <v>3.68</v>
      </c>
      <c r="R2787">
        <v>8.1199999999999992</v>
      </c>
      <c r="X2787" t="s">
        <v>136</v>
      </c>
      <c r="Y2787" t="s">
        <v>49</v>
      </c>
      <c r="Z2787" t="s">
        <v>39</v>
      </c>
      <c r="AA2787">
        <v>20180000</v>
      </c>
      <c r="AD2787" t="s">
        <v>220</v>
      </c>
    </row>
    <row r="2788" spans="1:30">
      <c r="A2788">
        <f t="shared" si="129"/>
        <v>20090000</v>
      </c>
      <c r="B2788" t="str">
        <f t="shared" si="130"/>
        <v>Richmond93505Female65</v>
      </c>
      <c r="C2788" t="str">
        <f t="shared" si="131"/>
        <v>RichmondHealthy life expectancy at 652009 - 11Female65</v>
      </c>
      <c r="D2788">
        <v>93505</v>
      </c>
      <c r="E2788" t="s">
        <v>254</v>
      </c>
      <c r="F2788" t="s">
        <v>30</v>
      </c>
      <c r="G2788" t="s">
        <v>31</v>
      </c>
      <c r="H2788" t="s">
        <v>32</v>
      </c>
      <c r="I2788" t="s">
        <v>33</v>
      </c>
      <c r="J2788" t="s">
        <v>34</v>
      </c>
      <c r="K2788" t="s">
        <v>189</v>
      </c>
      <c r="L2788">
        <v>65</v>
      </c>
      <c r="O2788" t="s">
        <v>228</v>
      </c>
      <c r="P2788">
        <v>12.5</v>
      </c>
      <c r="Q2788">
        <v>10.41653</v>
      </c>
      <c r="R2788">
        <v>14.578580000000001</v>
      </c>
      <c r="Y2788" t="s">
        <v>42</v>
      </c>
      <c r="Z2788" t="s">
        <v>39</v>
      </c>
      <c r="AA2788">
        <v>20090000</v>
      </c>
      <c r="AD2788" t="s">
        <v>220</v>
      </c>
    </row>
    <row r="2789" spans="1:30">
      <c r="A2789">
        <f t="shared" si="129"/>
        <v>20100000</v>
      </c>
      <c r="B2789" t="str">
        <f t="shared" si="130"/>
        <v>Richmond93505Female65</v>
      </c>
      <c r="C2789" t="str">
        <f t="shared" si="131"/>
        <v>RichmondHealthy life expectancy at 652010 - 12Female65</v>
      </c>
      <c r="D2789">
        <v>93505</v>
      </c>
      <c r="E2789" t="s">
        <v>254</v>
      </c>
      <c r="F2789" t="s">
        <v>30</v>
      </c>
      <c r="G2789" t="s">
        <v>31</v>
      </c>
      <c r="H2789" t="s">
        <v>32</v>
      </c>
      <c r="I2789" t="s">
        <v>33</v>
      </c>
      <c r="J2789" t="s">
        <v>34</v>
      </c>
      <c r="K2789" t="s">
        <v>189</v>
      </c>
      <c r="L2789">
        <v>65</v>
      </c>
      <c r="O2789" t="s">
        <v>229</v>
      </c>
      <c r="P2789">
        <v>12.66</v>
      </c>
      <c r="Q2789">
        <v>10.463649999999999</v>
      </c>
      <c r="R2789">
        <v>14.85764</v>
      </c>
      <c r="Y2789" t="s">
        <v>42</v>
      </c>
      <c r="Z2789" t="s">
        <v>39</v>
      </c>
      <c r="AA2789">
        <v>20100000</v>
      </c>
      <c r="AD2789" t="s">
        <v>220</v>
      </c>
    </row>
    <row r="2790" spans="1:30">
      <c r="A2790">
        <f t="shared" si="129"/>
        <v>20110000</v>
      </c>
      <c r="B2790" t="str">
        <f t="shared" si="130"/>
        <v>Richmond93505Female65</v>
      </c>
      <c r="C2790" t="str">
        <f t="shared" si="131"/>
        <v>RichmondHealthy life expectancy at 652011 - 13Female65</v>
      </c>
      <c r="D2790">
        <v>93505</v>
      </c>
      <c r="E2790" t="s">
        <v>254</v>
      </c>
      <c r="F2790" t="s">
        <v>30</v>
      </c>
      <c r="G2790" t="s">
        <v>31</v>
      </c>
      <c r="H2790" t="s">
        <v>32</v>
      </c>
      <c r="I2790" t="s">
        <v>33</v>
      </c>
      <c r="J2790" t="s">
        <v>34</v>
      </c>
      <c r="K2790" t="s">
        <v>189</v>
      </c>
      <c r="L2790">
        <v>65</v>
      </c>
      <c r="O2790" t="s">
        <v>230</v>
      </c>
      <c r="P2790">
        <v>11.03</v>
      </c>
      <c r="Q2790">
        <v>8.2428489999999996</v>
      </c>
      <c r="R2790">
        <v>13.81521</v>
      </c>
      <c r="Y2790" t="s">
        <v>42</v>
      </c>
      <c r="Z2790" t="s">
        <v>39</v>
      </c>
      <c r="AA2790">
        <v>20110000</v>
      </c>
      <c r="AD2790" t="s">
        <v>220</v>
      </c>
    </row>
    <row r="2791" spans="1:30">
      <c r="A2791">
        <f t="shared" si="129"/>
        <v>20120000</v>
      </c>
      <c r="B2791" t="str">
        <f t="shared" si="130"/>
        <v>Richmond93505Female65</v>
      </c>
      <c r="C2791" t="str">
        <f t="shared" si="131"/>
        <v>RichmondHealthy life expectancy at 652012 - 14Female65</v>
      </c>
      <c r="D2791">
        <v>93505</v>
      </c>
      <c r="E2791" t="s">
        <v>254</v>
      </c>
      <c r="F2791" t="s">
        <v>30</v>
      </c>
      <c r="G2791" t="s">
        <v>31</v>
      </c>
      <c r="H2791" t="s">
        <v>32</v>
      </c>
      <c r="I2791" t="s">
        <v>33</v>
      </c>
      <c r="J2791" t="s">
        <v>34</v>
      </c>
      <c r="K2791" t="s">
        <v>189</v>
      </c>
      <c r="L2791">
        <v>65</v>
      </c>
      <c r="O2791" t="s">
        <v>231</v>
      </c>
      <c r="P2791">
        <v>13.88</v>
      </c>
      <c r="Q2791">
        <v>11.423640000000001</v>
      </c>
      <c r="R2791">
        <v>16.337820000000001</v>
      </c>
      <c r="Y2791" t="s">
        <v>38</v>
      </c>
      <c r="Z2791" t="s">
        <v>39</v>
      </c>
      <c r="AA2791">
        <v>20120000</v>
      </c>
      <c r="AD2791" t="s">
        <v>220</v>
      </c>
    </row>
    <row r="2792" spans="1:30">
      <c r="A2792">
        <f t="shared" si="129"/>
        <v>20130000</v>
      </c>
      <c r="B2792" t="str">
        <f t="shared" si="130"/>
        <v>Richmond93505Female65</v>
      </c>
      <c r="C2792" t="str">
        <f t="shared" si="131"/>
        <v>RichmondHealthy life expectancy at 652013 - 15Female65</v>
      </c>
      <c r="D2792">
        <v>93505</v>
      </c>
      <c r="E2792" t="s">
        <v>254</v>
      </c>
      <c r="F2792" t="s">
        <v>30</v>
      </c>
      <c r="G2792" t="s">
        <v>31</v>
      </c>
      <c r="H2792" t="s">
        <v>32</v>
      </c>
      <c r="I2792" t="s">
        <v>33</v>
      </c>
      <c r="J2792" t="s">
        <v>34</v>
      </c>
      <c r="K2792" t="s">
        <v>189</v>
      </c>
      <c r="L2792">
        <v>65</v>
      </c>
      <c r="O2792" t="s">
        <v>232</v>
      </c>
      <c r="P2792">
        <v>13.47</v>
      </c>
      <c r="Q2792">
        <v>11.17876</v>
      </c>
      <c r="R2792">
        <v>15.76487</v>
      </c>
      <c r="Y2792" t="s">
        <v>38</v>
      </c>
      <c r="Z2792" t="s">
        <v>39</v>
      </c>
      <c r="AA2792">
        <v>20130000</v>
      </c>
      <c r="AD2792" t="s">
        <v>220</v>
      </c>
    </row>
    <row r="2793" spans="1:30">
      <c r="A2793">
        <f t="shared" si="129"/>
        <v>20140000</v>
      </c>
      <c r="B2793" t="str">
        <f t="shared" si="130"/>
        <v>Richmond93505Female65</v>
      </c>
      <c r="C2793" t="str">
        <f t="shared" si="131"/>
        <v>RichmondHealthy life expectancy at 652014 - 16Female65</v>
      </c>
      <c r="D2793">
        <v>93505</v>
      </c>
      <c r="E2793" t="s">
        <v>254</v>
      </c>
      <c r="F2793" t="s">
        <v>30</v>
      </c>
      <c r="G2793" t="s">
        <v>31</v>
      </c>
      <c r="H2793" t="s">
        <v>32</v>
      </c>
      <c r="I2793" t="s">
        <v>33</v>
      </c>
      <c r="J2793" t="s">
        <v>34</v>
      </c>
      <c r="K2793" t="s">
        <v>189</v>
      </c>
      <c r="L2793">
        <v>65</v>
      </c>
      <c r="O2793" t="s">
        <v>233</v>
      </c>
      <c r="P2793">
        <v>12.23</v>
      </c>
      <c r="Q2793">
        <v>9.5787770000000005</v>
      </c>
      <c r="R2793">
        <v>14.880890000000001</v>
      </c>
      <c r="Y2793" t="s">
        <v>42</v>
      </c>
      <c r="Z2793" t="s">
        <v>39</v>
      </c>
      <c r="AA2793">
        <v>20140000</v>
      </c>
      <c r="AD2793" t="s">
        <v>220</v>
      </c>
    </row>
    <row r="2794" spans="1:30">
      <c r="A2794">
        <f t="shared" si="129"/>
        <v>20150000</v>
      </c>
      <c r="B2794" t="str">
        <f t="shared" si="130"/>
        <v>Richmond93505Female65</v>
      </c>
      <c r="C2794" t="str">
        <f t="shared" si="131"/>
        <v>RichmondHealthy life expectancy at 652015 - 17Female65</v>
      </c>
      <c r="D2794">
        <v>93505</v>
      </c>
      <c r="E2794" t="s">
        <v>254</v>
      </c>
      <c r="F2794" t="s">
        <v>30</v>
      </c>
      <c r="G2794" t="s">
        <v>31</v>
      </c>
      <c r="H2794" t="s">
        <v>32</v>
      </c>
      <c r="I2794" t="s">
        <v>33</v>
      </c>
      <c r="J2794" t="s">
        <v>34</v>
      </c>
      <c r="K2794" t="s">
        <v>189</v>
      </c>
      <c r="L2794">
        <v>65</v>
      </c>
      <c r="O2794" t="s">
        <v>234</v>
      </c>
      <c r="P2794">
        <v>10.36</v>
      </c>
      <c r="Q2794">
        <v>7.7896299999999998</v>
      </c>
      <c r="R2794">
        <v>12.92742</v>
      </c>
      <c r="Y2794" t="s">
        <v>42</v>
      </c>
      <c r="Z2794" t="s">
        <v>39</v>
      </c>
      <c r="AA2794">
        <v>20150000</v>
      </c>
      <c r="AD2794" t="s">
        <v>220</v>
      </c>
    </row>
    <row r="2795" spans="1:30">
      <c r="A2795">
        <f t="shared" si="129"/>
        <v>20160000</v>
      </c>
      <c r="B2795" t="str">
        <f t="shared" si="130"/>
        <v>Richmond93505Female65</v>
      </c>
      <c r="C2795" t="str">
        <f t="shared" si="131"/>
        <v>RichmondHealthy life expectancy at 652016 - 18Female65</v>
      </c>
      <c r="D2795">
        <v>93505</v>
      </c>
      <c r="E2795" t="s">
        <v>254</v>
      </c>
      <c r="F2795" t="s">
        <v>30</v>
      </c>
      <c r="G2795" t="s">
        <v>31</v>
      </c>
      <c r="H2795" t="s">
        <v>32</v>
      </c>
      <c r="I2795" t="s">
        <v>33</v>
      </c>
      <c r="J2795" t="s">
        <v>34</v>
      </c>
      <c r="K2795" t="s">
        <v>189</v>
      </c>
      <c r="L2795">
        <v>65</v>
      </c>
      <c r="O2795" t="s">
        <v>235</v>
      </c>
      <c r="P2795">
        <v>13.19</v>
      </c>
      <c r="Q2795">
        <v>10.439410000000001</v>
      </c>
      <c r="R2795">
        <v>15.93797</v>
      </c>
      <c r="Y2795" t="s">
        <v>42</v>
      </c>
      <c r="Z2795" t="s">
        <v>39</v>
      </c>
      <c r="AA2795">
        <v>20160000</v>
      </c>
      <c r="AD2795" t="s">
        <v>220</v>
      </c>
    </row>
    <row r="2796" spans="1:30">
      <c r="A2796">
        <f t="shared" si="129"/>
        <v>20170000</v>
      </c>
      <c r="B2796" t="str">
        <f t="shared" si="130"/>
        <v>Richmond93505Female65</v>
      </c>
      <c r="C2796" t="str">
        <f t="shared" si="131"/>
        <v>RichmondHealthy life expectancy at 652017 - 19Female65</v>
      </c>
      <c r="D2796">
        <v>93505</v>
      </c>
      <c r="E2796" t="s">
        <v>254</v>
      </c>
      <c r="F2796" t="s">
        <v>30</v>
      </c>
      <c r="G2796" t="s">
        <v>31</v>
      </c>
      <c r="H2796" t="s">
        <v>32</v>
      </c>
      <c r="I2796" t="s">
        <v>33</v>
      </c>
      <c r="J2796" t="s">
        <v>34</v>
      </c>
      <c r="K2796" t="s">
        <v>189</v>
      </c>
      <c r="L2796">
        <v>65</v>
      </c>
      <c r="O2796" t="s">
        <v>236</v>
      </c>
      <c r="P2796">
        <v>10.99</v>
      </c>
      <c r="Q2796">
        <v>8.6999999999999993</v>
      </c>
      <c r="R2796">
        <v>13.28</v>
      </c>
      <c r="Y2796" t="s">
        <v>42</v>
      </c>
      <c r="Z2796" t="s">
        <v>39</v>
      </c>
      <c r="AA2796">
        <v>20170000</v>
      </c>
      <c r="AD2796" t="s">
        <v>220</v>
      </c>
    </row>
    <row r="2797" spans="1:30">
      <c r="A2797">
        <f t="shared" si="129"/>
        <v>20090000</v>
      </c>
      <c r="B2797" t="str">
        <f t="shared" si="130"/>
        <v>England93505Female65</v>
      </c>
      <c r="C2797" t="str">
        <f t="shared" si="131"/>
        <v>EnglandHealthy life expectancy at 652009 - 11Female65</v>
      </c>
      <c r="D2797">
        <v>93505</v>
      </c>
      <c r="E2797" t="s">
        <v>254</v>
      </c>
      <c r="F2797" t="s">
        <v>30</v>
      </c>
      <c r="G2797" t="s">
        <v>31</v>
      </c>
      <c r="H2797" t="s">
        <v>30</v>
      </c>
      <c r="I2797" t="s">
        <v>31</v>
      </c>
      <c r="J2797" t="s">
        <v>31</v>
      </c>
      <c r="K2797" t="s">
        <v>189</v>
      </c>
      <c r="L2797">
        <v>65</v>
      </c>
      <c r="O2797" t="s">
        <v>228</v>
      </c>
      <c r="P2797">
        <v>10.64</v>
      </c>
      <c r="Q2797">
        <v>10.524979999999999</v>
      </c>
      <c r="R2797">
        <v>10.753220000000001</v>
      </c>
      <c r="Y2797" t="s">
        <v>42</v>
      </c>
      <c r="Z2797" t="s">
        <v>39</v>
      </c>
      <c r="AA2797">
        <v>20090000</v>
      </c>
      <c r="AD2797" t="s">
        <v>220</v>
      </c>
    </row>
    <row r="2798" spans="1:30">
      <c r="A2798">
        <f t="shared" si="129"/>
        <v>20100000</v>
      </c>
      <c r="B2798" t="str">
        <f t="shared" si="130"/>
        <v>England93505Female65</v>
      </c>
      <c r="C2798" t="str">
        <f t="shared" si="131"/>
        <v>EnglandHealthy life expectancy at 652010 - 12Female65</v>
      </c>
      <c r="D2798">
        <v>93505</v>
      </c>
      <c r="E2798" t="s">
        <v>254</v>
      </c>
      <c r="F2798" t="s">
        <v>30</v>
      </c>
      <c r="G2798" t="s">
        <v>31</v>
      </c>
      <c r="H2798" t="s">
        <v>30</v>
      </c>
      <c r="I2798" t="s">
        <v>31</v>
      </c>
      <c r="J2798" t="s">
        <v>31</v>
      </c>
      <c r="K2798" t="s">
        <v>189</v>
      </c>
      <c r="L2798">
        <v>65</v>
      </c>
      <c r="O2798" t="s">
        <v>229</v>
      </c>
      <c r="P2798">
        <v>10.74</v>
      </c>
      <c r="Q2798">
        <v>10.61856</v>
      </c>
      <c r="R2798">
        <v>10.860530000000001</v>
      </c>
      <c r="Y2798" t="s">
        <v>42</v>
      </c>
      <c r="Z2798" t="s">
        <v>39</v>
      </c>
      <c r="AA2798">
        <v>20100000</v>
      </c>
      <c r="AD2798" t="s">
        <v>220</v>
      </c>
    </row>
    <row r="2799" spans="1:30">
      <c r="A2799">
        <f t="shared" si="129"/>
        <v>20110000</v>
      </c>
      <c r="B2799" t="str">
        <f t="shared" si="130"/>
        <v>England93505Female65</v>
      </c>
      <c r="C2799" t="str">
        <f t="shared" si="131"/>
        <v>EnglandHealthy life expectancy at 652011 - 13Female65</v>
      </c>
      <c r="D2799">
        <v>93505</v>
      </c>
      <c r="E2799" t="s">
        <v>254</v>
      </c>
      <c r="F2799" t="s">
        <v>30</v>
      </c>
      <c r="G2799" t="s">
        <v>31</v>
      </c>
      <c r="H2799" t="s">
        <v>30</v>
      </c>
      <c r="I2799" t="s">
        <v>31</v>
      </c>
      <c r="J2799" t="s">
        <v>31</v>
      </c>
      <c r="K2799" t="s">
        <v>189</v>
      </c>
      <c r="L2799">
        <v>65</v>
      </c>
      <c r="O2799" t="s">
        <v>230</v>
      </c>
      <c r="P2799">
        <v>10.56</v>
      </c>
      <c r="Q2799">
        <v>10.43393</v>
      </c>
      <c r="R2799">
        <v>10.689159999999999</v>
      </c>
      <c r="Y2799" t="s">
        <v>42</v>
      </c>
      <c r="Z2799" t="s">
        <v>39</v>
      </c>
      <c r="AA2799">
        <v>20110000</v>
      </c>
      <c r="AD2799" t="s">
        <v>220</v>
      </c>
    </row>
    <row r="2800" spans="1:30">
      <c r="A2800">
        <f t="shared" si="129"/>
        <v>20120000</v>
      </c>
      <c r="B2800" t="str">
        <f t="shared" si="130"/>
        <v>England93505Female65</v>
      </c>
      <c r="C2800" t="str">
        <f t="shared" si="131"/>
        <v>EnglandHealthy life expectancy at 652012 - 14Female65</v>
      </c>
      <c r="D2800">
        <v>93505</v>
      </c>
      <c r="E2800" t="s">
        <v>254</v>
      </c>
      <c r="F2800" t="s">
        <v>30</v>
      </c>
      <c r="G2800" t="s">
        <v>31</v>
      </c>
      <c r="H2800" t="s">
        <v>30</v>
      </c>
      <c r="I2800" t="s">
        <v>31</v>
      </c>
      <c r="J2800" t="s">
        <v>31</v>
      </c>
      <c r="K2800" t="s">
        <v>189</v>
      </c>
      <c r="L2800">
        <v>65</v>
      </c>
      <c r="O2800" t="s">
        <v>231</v>
      </c>
      <c r="P2800">
        <v>10.66</v>
      </c>
      <c r="Q2800">
        <v>10.528969999999999</v>
      </c>
      <c r="R2800">
        <v>10.789770000000001</v>
      </c>
      <c r="Y2800" t="s">
        <v>42</v>
      </c>
      <c r="Z2800" t="s">
        <v>39</v>
      </c>
      <c r="AA2800">
        <v>20120000</v>
      </c>
      <c r="AD2800" t="s">
        <v>220</v>
      </c>
    </row>
    <row r="2801" spans="1:30">
      <c r="A2801">
        <f t="shared" si="129"/>
        <v>20130000</v>
      </c>
      <c r="B2801" t="str">
        <f t="shared" si="130"/>
        <v>England93505Female65</v>
      </c>
      <c r="C2801" t="str">
        <f t="shared" si="131"/>
        <v>EnglandHealthy life expectancy at 652013 - 15Female65</v>
      </c>
      <c r="D2801">
        <v>93505</v>
      </c>
      <c r="E2801" t="s">
        <v>254</v>
      </c>
      <c r="F2801" t="s">
        <v>30</v>
      </c>
      <c r="G2801" t="s">
        <v>31</v>
      </c>
      <c r="H2801" t="s">
        <v>30</v>
      </c>
      <c r="I2801" t="s">
        <v>31</v>
      </c>
      <c r="J2801" t="s">
        <v>31</v>
      </c>
      <c r="K2801" t="s">
        <v>189</v>
      </c>
      <c r="L2801">
        <v>65</v>
      </c>
      <c r="O2801" t="s">
        <v>232</v>
      </c>
      <c r="P2801">
        <v>10.85</v>
      </c>
      <c r="Q2801">
        <v>10.71354</v>
      </c>
      <c r="R2801">
        <v>10.98287</v>
      </c>
      <c r="Y2801" t="s">
        <v>42</v>
      </c>
      <c r="Z2801" t="s">
        <v>39</v>
      </c>
      <c r="AA2801">
        <v>20130000</v>
      </c>
      <c r="AD2801" t="s">
        <v>220</v>
      </c>
    </row>
    <row r="2802" spans="1:30">
      <c r="A2802">
        <f t="shared" si="129"/>
        <v>20140000</v>
      </c>
      <c r="B2802" t="str">
        <f t="shared" si="130"/>
        <v>England93505Female65</v>
      </c>
      <c r="C2802" t="str">
        <f t="shared" si="131"/>
        <v>EnglandHealthy life expectancy at 652014 - 16Female65</v>
      </c>
      <c r="D2802">
        <v>93505</v>
      </c>
      <c r="E2802" t="s">
        <v>254</v>
      </c>
      <c r="F2802" t="s">
        <v>30</v>
      </c>
      <c r="G2802" t="s">
        <v>31</v>
      </c>
      <c r="H2802" t="s">
        <v>30</v>
      </c>
      <c r="I2802" t="s">
        <v>31</v>
      </c>
      <c r="J2802" t="s">
        <v>31</v>
      </c>
      <c r="K2802" t="s">
        <v>189</v>
      </c>
      <c r="L2802">
        <v>65</v>
      </c>
      <c r="O2802" t="s">
        <v>233</v>
      </c>
      <c r="P2802">
        <v>10.9</v>
      </c>
      <c r="Q2802">
        <v>10.76458</v>
      </c>
      <c r="R2802">
        <v>11.03768</v>
      </c>
      <c r="Y2802" t="s">
        <v>42</v>
      </c>
      <c r="Z2802" t="s">
        <v>39</v>
      </c>
      <c r="AA2802">
        <v>20140000</v>
      </c>
      <c r="AD2802" t="s">
        <v>220</v>
      </c>
    </row>
    <row r="2803" spans="1:30">
      <c r="A2803">
        <f t="shared" si="129"/>
        <v>20150000</v>
      </c>
      <c r="B2803" t="str">
        <f t="shared" si="130"/>
        <v>England93505Female65</v>
      </c>
      <c r="C2803" t="str">
        <f t="shared" si="131"/>
        <v>EnglandHealthy life expectancy at 652015 - 17Female65</v>
      </c>
      <c r="D2803">
        <v>93505</v>
      </c>
      <c r="E2803" t="s">
        <v>254</v>
      </c>
      <c r="F2803" t="s">
        <v>30</v>
      </c>
      <c r="G2803" t="s">
        <v>31</v>
      </c>
      <c r="H2803" t="s">
        <v>30</v>
      </c>
      <c r="I2803" t="s">
        <v>31</v>
      </c>
      <c r="J2803" t="s">
        <v>31</v>
      </c>
      <c r="K2803" t="s">
        <v>189</v>
      </c>
      <c r="L2803">
        <v>65</v>
      </c>
      <c r="O2803" t="s">
        <v>234</v>
      </c>
      <c r="P2803">
        <v>10.91</v>
      </c>
      <c r="Q2803">
        <v>10.775600000000001</v>
      </c>
      <c r="R2803">
        <v>11.04576</v>
      </c>
      <c r="Y2803" t="s">
        <v>42</v>
      </c>
      <c r="Z2803" t="s">
        <v>39</v>
      </c>
      <c r="AA2803">
        <v>20150000</v>
      </c>
      <c r="AD2803" t="s">
        <v>220</v>
      </c>
    </row>
    <row r="2804" spans="1:30">
      <c r="A2804">
        <f t="shared" si="129"/>
        <v>20160000</v>
      </c>
      <c r="B2804" t="str">
        <f t="shared" si="130"/>
        <v>England93505Female65</v>
      </c>
      <c r="C2804" t="str">
        <f t="shared" si="131"/>
        <v>EnglandHealthy life expectancy at 652016 - 18Female65</v>
      </c>
      <c r="D2804">
        <v>93505</v>
      </c>
      <c r="E2804" t="s">
        <v>254</v>
      </c>
      <c r="F2804" t="s">
        <v>30</v>
      </c>
      <c r="G2804" t="s">
        <v>31</v>
      </c>
      <c r="H2804" t="s">
        <v>30</v>
      </c>
      <c r="I2804" t="s">
        <v>31</v>
      </c>
      <c r="J2804" t="s">
        <v>31</v>
      </c>
      <c r="K2804" t="s">
        <v>189</v>
      </c>
      <c r="L2804">
        <v>65</v>
      </c>
      <c r="O2804" t="s">
        <v>235</v>
      </c>
      <c r="P2804">
        <v>11.09</v>
      </c>
      <c r="Q2804">
        <v>10.95391</v>
      </c>
      <c r="R2804">
        <v>11.22503</v>
      </c>
      <c r="Y2804" t="s">
        <v>42</v>
      </c>
      <c r="Z2804" t="s">
        <v>39</v>
      </c>
      <c r="AA2804">
        <v>20160000</v>
      </c>
      <c r="AD2804" t="s">
        <v>220</v>
      </c>
    </row>
    <row r="2805" spans="1:30">
      <c r="A2805">
        <f t="shared" si="129"/>
        <v>20170000</v>
      </c>
      <c r="B2805" t="str">
        <f t="shared" si="130"/>
        <v>England93505Female65</v>
      </c>
      <c r="C2805" t="str">
        <f t="shared" si="131"/>
        <v>EnglandHealthy life expectancy at 652017 - 19Female65</v>
      </c>
      <c r="D2805">
        <v>93505</v>
      </c>
      <c r="E2805" t="s">
        <v>254</v>
      </c>
      <c r="F2805" t="s">
        <v>30</v>
      </c>
      <c r="G2805" t="s">
        <v>31</v>
      </c>
      <c r="H2805" t="s">
        <v>30</v>
      </c>
      <c r="I2805" t="s">
        <v>31</v>
      </c>
      <c r="J2805" t="s">
        <v>31</v>
      </c>
      <c r="K2805" t="s">
        <v>189</v>
      </c>
      <c r="L2805">
        <v>65</v>
      </c>
      <c r="O2805" t="s">
        <v>236</v>
      </c>
      <c r="P2805">
        <v>11.07</v>
      </c>
      <c r="Q2805">
        <v>10.94</v>
      </c>
      <c r="R2805">
        <v>11.21</v>
      </c>
      <c r="Y2805" t="s">
        <v>42</v>
      </c>
      <c r="Z2805" t="s">
        <v>39</v>
      </c>
      <c r="AA2805">
        <v>20170000</v>
      </c>
      <c r="AD2805" t="s">
        <v>220</v>
      </c>
    </row>
    <row r="2806" spans="1:30">
      <c r="A2806">
        <f t="shared" si="129"/>
        <v>20180000</v>
      </c>
      <c r="B2806" t="str">
        <f t="shared" si="130"/>
        <v>England93505Female65</v>
      </c>
      <c r="C2806" t="str">
        <f t="shared" si="131"/>
        <v>EnglandHealthy life expectancy at 652018 - 20Female65</v>
      </c>
      <c r="D2806">
        <v>93505</v>
      </c>
      <c r="E2806" t="s">
        <v>254</v>
      </c>
      <c r="F2806" t="s">
        <v>30</v>
      </c>
      <c r="G2806" t="s">
        <v>31</v>
      </c>
      <c r="H2806" t="s">
        <v>30</v>
      </c>
      <c r="I2806" t="s">
        <v>31</v>
      </c>
      <c r="J2806" t="s">
        <v>31</v>
      </c>
      <c r="K2806" t="s">
        <v>189</v>
      </c>
      <c r="L2806">
        <v>65</v>
      </c>
      <c r="O2806" t="s">
        <v>237</v>
      </c>
      <c r="P2806">
        <v>11.34</v>
      </c>
      <c r="Q2806">
        <v>11.2</v>
      </c>
      <c r="R2806">
        <v>11.49</v>
      </c>
      <c r="X2806" t="s">
        <v>136</v>
      </c>
      <c r="Y2806" t="s">
        <v>42</v>
      </c>
      <c r="Z2806" t="s">
        <v>39</v>
      </c>
      <c r="AA2806">
        <v>20180000</v>
      </c>
      <c r="AD2806" t="s">
        <v>220</v>
      </c>
    </row>
    <row r="2807" spans="1:30">
      <c r="A2807">
        <f t="shared" si="129"/>
        <v>20090000</v>
      </c>
      <c r="B2807" t="str">
        <f t="shared" si="130"/>
        <v>London93505Female65</v>
      </c>
      <c r="C2807" t="str">
        <f t="shared" si="131"/>
        <v>LondonHealthy life expectancy at 652009 - 11Female65</v>
      </c>
      <c r="D2807">
        <v>93505</v>
      </c>
      <c r="E2807" t="s">
        <v>254</v>
      </c>
      <c r="F2807" t="s">
        <v>30</v>
      </c>
      <c r="G2807" t="s">
        <v>31</v>
      </c>
      <c r="H2807" t="s">
        <v>56</v>
      </c>
      <c r="I2807" t="s">
        <v>57</v>
      </c>
      <c r="J2807" t="s">
        <v>58</v>
      </c>
      <c r="K2807" t="s">
        <v>189</v>
      </c>
      <c r="L2807">
        <v>65</v>
      </c>
      <c r="O2807" t="s">
        <v>228</v>
      </c>
      <c r="P2807">
        <v>10.18</v>
      </c>
      <c r="Q2807">
        <v>9.8221000000000007</v>
      </c>
      <c r="R2807">
        <v>10.53899</v>
      </c>
      <c r="Y2807" t="s">
        <v>49</v>
      </c>
      <c r="Z2807" t="s">
        <v>39</v>
      </c>
      <c r="AA2807">
        <v>20090000</v>
      </c>
      <c r="AD2807" t="s">
        <v>220</v>
      </c>
    </row>
    <row r="2808" spans="1:30">
      <c r="A2808">
        <f t="shared" si="129"/>
        <v>20100000</v>
      </c>
      <c r="B2808" t="str">
        <f t="shared" si="130"/>
        <v>London93505Female65</v>
      </c>
      <c r="C2808" t="str">
        <f t="shared" si="131"/>
        <v>LondonHealthy life expectancy at 652010 - 12Female65</v>
      </c>
      <c r="D2808">
        <v>93505</v>
      </c>
      <c r="E2808" t="s">
        <v>254</v>
      </c>
      <c r="F2808" t="s">
        <v>30</v>
      </c>
      <c r="G2808" t="s">
        <v>31</v>
      </c>
      <c r="H2808" t="s">
        <v>56</v>
      </c>
      <c r="I2808" t="s">
        <v>57</v>
      </c>
      <c r="J2808" t="s">
        <v>58</v>
      </c>
      <c r="K2808" t="s">
        <v>189</v>
      </c>
      <c r="L2808">
        <v>65</v>
      </c>
      <c r="O2808" t="s">
        <v>229</v>
      </c>
      <c r="P2808">
        <v>10.130000000000001</v>
      </c>
      <c r="Q2808">
        <v>9.7586700000000004</v>
      </c>
      <c r="R2808">
        <v>10.508800000000001</v>
      </c>
      <c r="Y2808" t="s">
        <v>49</v>
      </c>
      <c r="Z2808" t="s">
        <v>39</v>
      </c>
      <c r="AA2808">
        <v>20100000</v>
      </c>
      <c r="AD2808" t="s">
        <v>220</v>
      </c>
    </row>
    <row r="2809" spans="1:30">
      <c r="A2809">
        <f t="shared" si="129"/>
        <v>20110000</v>
      </c>
      <c r="B2809" t="str">
        <f t="shared" si="130"/>
        <v>London93505Female65</v>
      </c>
      <c r="C2809" t="str">
        <f t="shared" si="131"/>
        <v>LondonHealthy life expectancy at 652011 - 13Female65</v>
      </c>
      <c r="D2809">
        <v>93505</v>
      </c>
      <c r="E2809" t="s">
        <v>254</v>
      </c>
      <c r="F2809" t="s">
        <v>30</v>
      </c>
      <c r="G2809" t="s">
        <v>31</v>
      </c>
      <c r="H2809" t="s">
        <v>56</v>
      </c>
      <c r="I2809" t="s">
        <v>57</v>
      </c>
      <c r="J2809" t="s">
        <v>58</v>
      </c>
      <c r="K2809" t="s">
        <v>189</v>
      </c>
      <c r="L2809">
        <v>65</v>
      </c>
      <c r="O2809" t="s">
        <v>230</v>
      </c>
      <c r="P2809">
        <v>10.23</v>
      </c>
      <c r="Q2809">
        <v>9.8481199999999998</v>
      </c>
      <c r="R2809">
        <v>10.61993</v>
      </c>
      <c r="Y2809" t="s">
        <v>42</v>
      </c>
      <c r="Z2809" t="s">
        <v>39</v>
      </c>
      <c r="AA2809">
        <v>20110000</v>
      </c>
      <c r="AD2809" t="s">
        <v>220</v>
      </c>
    </row>
    <row r="2810" spans="1:30">
      <c r="A2810">
        <f t="shared" si="129"/>
        <v>20120000</v>
      </c>
      <c r="B2810" t="str">
        <f t="shared" si="130"/>
        <v>London93505Female65</v>
      </c>
      <c r="C2810" t="str">
        <f t="shared" si="131"/>
        <v>LondonHealthy life expectancy at 652012 - 14Female65</v>
      </c>
      <c r="D2810">
        <v>93505</v>
      </c>
      <c r="E2810" t="s">
        <v>254</v>
      </c>
      <c r="F2810" t="s">
        <v>30</v>
      </c>
      <c r="G2810" t="s">
        <v>31</v>
      </c>
      <c r="H2810" t="s">
        <v>56</v>
      </c>
      <c r="I2810" t="s">
        <v>57</v>
      </c>
      <c r="J2810" t="s">
        <v>58</v>
      </c>
      <c r="K2810" t="s">
        <v>189</v>
      </c>
      <c r="L2810">
        <v>65</v>
      </c>
      <c r="O2810" t="s">
        <v>231</v>
      </c>
      <c r="P2810">
        <v>10.15</v>
      </c>
      <c r="Q2810">
        <v>9.7507199999999994</v>
      </c>
      <c r="R2810">
        <v>10.556940000000001</v>
      </c>
      <c r="Y2810" t="s">
        <v>49</v>
      </c>
      <c r="Z2810" t="s">
        <v>39</v>
      </c>
      <c r="AA2810">
        <v>20120000</v>
      </c>
      <c r="AD2810" t="s">
        <v>220</v>
      </c>
    </row>
    <row r="2811" spans="1:30">
      <c r="A2811">
        <f t="shared" si="129"/>
        <v>20130000</v>
      </c>
      <c r="B2811" t="str">
        <f t="shared" si="130"/>
        <v>London93505Female65</v>
      </c>
      <c r="C2811" t="str">
        <f t="shared" si="131"/>
        <v>LondonHealthy life expectancy at 652013 - 15Female65</v>
      </c>
      <c r="D2811">
        <v>93505</v>
      </c>
      <c r="E2811" t="s">
        <v>254</v>
      </c>
      <c r="F2811" t="s">
        <v>30</v>
      </c>
      <c r="G2811" t="s">
        <v>31</v>
      </c>
      <c r="H2811" t="s">
        <v>56</v>
      </c>
      <c r="I2811" t="s">
        <v>57</v>
      </c>
      <c r="J2811" t="s">
        <v>58</v>
      </c>
      <c r="K2811" t="s">
        <v>189</v>
      </c>
      <c r="L2811">
        <v>65</v>
      </c>
      <c r="O2811" t="s">
        <v>232</v>
      </c>
      <c r="P2811">
        <v>10.46</v>
      </c>
      <c r="Q2811">
        <v>10.047980000000001</v>
      </c>
      <c r="R2811">
        <v>10.87472</v>
      </c>
      <c r="Y2811" t="s">
        <v>42</v>
      </c>
      <c r="Z2811" t="s">
        <v>39</v>
      </c>
      <c r="AA2811">
        <v>20130000</v>
      </c>
      <c r="AD2811" t="s">
        <v>220</v>
      </c>
    </row>
    <row r="2812" spans="1:30">
      <c r="A2812">
        <f t="shared" si="129"/>
        <v>20140000</v>
      </c>
      <c r="B2812" t="str">
        <f t="shared" si="130"/>
        <v>London93505Female65</v>
      </c>
      <c r="C2812" t="str">
        <f t="shared" si="131"/>
        <v>LondonHealthy life expectancy at 652014 - 16Female65</v>
      </c>
      <c r="D2812">
        <v>93505</v>
      </c>
      <c r="E2812" t="s">
        <v>254</v>
      </c>
      <c r="F2812" t="s">
        <v>30</v>
      </c>
      <c r="G2812" t="s">
        <v>31</v>
      </c>
      <c r="H2812" t="s">
        <v>56</v>
      </c>
      <c r="I2812" t="s">
        <v>57</v>
      </c>
      <c r="J2812" t="s">
        <v>58</v>
      </c>
      <c r="K2812" t="s">
        <v>189</v>
      </c>
      <c r="L2812">
        <v>65</v>
      </c>
      <c r="O2812" t="s">
        <v>233</v>
      </c>
      <c r="P2812">
        <v>10.61</v>
      </c>
      <c r="Q2812">
        <v>10.182370000000001</v>
      </c>
      <c r="R2812">
        <v>11.04724</v>
      </c>
      <c r="Y2812" t="s">
        <v>42</v>
      </c>
      <c r="Z2812" t="s">
        <v>39</v>
      </c>
      <c r="AA2812">
        <v>20140000</v>
      </c>
      <c r="AD2812" t="s">
        <v>220</v>
      </c>
    </row>
    <row r="2813" spans="1:30">
      <c r="A2813">
        <f t="shared" si="129"/>
        <v>20150000</v>
      </c>
      <c r="B2813" t="str">
        <f t="shared" si="130"/>
        <v>London93505Female65</v>
      </c>
      <c r="C2813" t="str">
        <f t="shared" si="131"/>
        <v>LondonHealthy life expectancy at 652015 - 17Female65</v>
      </c>
      <c r="D2813">
        <v>93505</v>
      </c>
      <c r="E2813" t="s">
        <v>254</v>
      </c>
      <c r="F2813" t="s">
        <v>30</v>
      </c>
      <c r="G2813" t="s">
        <v>31</v>
      </c>
      <c r="H2813" t="s">
        <v>56</v>
      </c>
      <c r="I2813" t="s">
        <v>57</v>
      </c>
      <c r="J2813" t="s">
        <v>58</v>
      </c>
      <c r="K2813" t="s">
        <v>189</v>
      </c>
      <c r="L2813">
        <v>65</v>
      </c>
      <c r="O2813" t="s">
        <v>234</v>
      </c>
      <c r="P2813">
        <v>10.83</v>
      </c>
      <c r="Q2813">
        <v>10.371219999999999</v>
      </c>
      <c r="R2813">
        <v>11.284090000000001</v>
      </c>
      <c r="Y2813" t="s">
        <v>42</v>
      </c>
      <c r="Z2813" t="s">
        <v>39</v>
      </c>
      <c r="AA2813">
        <v>20150000</v>
      </c>
      <c r="AD2813" t="s">
        <v>220</v>
      </c>
    </row>
    <row r="2814" spans="1:30">
      <c r="A2814">
        <f t="shared" si="129"/>
        <v>20160000</v>
      </c>
      <c r="B2814" t="str">
        <f t="shared" si="130"/>
        <v>London93505Female65</v>
      </c>
      <c r="C2814" t="str">
        <f t="shared" si="131"/>
        <v>LondonHealthy life expectancy at 652016 - 18Female65</v>
      </c>
      <c r="D2814">
        <v>93505</v>
      </c>
      <c r="E2814" t="s">
        <v>254</v>
      </c>
      <c r="F2814" t="s">
        <v>30</v>
      </c>
      <c r="G2814" t="s">
        <v>31</v>
      </c>
      <c r="H2814" t="s">
        <v>56</v>
      </c>
      <c r="I2814" t="s">
        <v>57</v>
      </c>
      <c r="J2814" t="s">
        <v>58</v>
      </c>
      <c r="K2814" t="s">
        <v>189</v>
      </c>
      <c r="L2814">
        <v>65</v>
      </c>
      <c r="O2814" t="s">
        <v>235</v>
      </c>
      <c r="P2814">
        <v>10.7</v>
      </c>
      <c r="Q2814">
        <v>10.2521</v>
      </c>
      <c r="R2814">
        <v>11.15368</v>
      </c>
      <c r="Y2814" t="s">
        <v>42</v>
      </c>
      <c r="Z2814" t="s">
        <v>39</v>
      </c>
      <c r="AA2814">
        <v>20160000</v>
      </c>
      <c r="AD2814" t="s">
        <v>220</v>
      </c>
    </row>
    <row r="2815" spans="1:30">
      <c r="A2815">
        <f t="shared" si="129"/>
        <v>20170000</v>
      </c>
      <c r="B2815" t="str">
        <f t="shared" si="130"/>
        <v>London93505Female65</v>
      </c>
      <c r="C2815" t="str">
        <f t="shared" si="131"/>
        <v>LondonHealthy life expectancy at 652017 - 19Female65</v>
      </c>
      <c r="D2815">
        <v>93505</v>
      </c>
      <c r="E2815" t="s">
        <v>254</v>
      </c>
      <c r="F2815" t="s">
        <v>30</v>
      </c>
      <c r="G2815" t="s">
        <v>31</v>
      </c>
      <c r="H2815" t="s">
        <v>56</v>
      </c>
      <c r="I2815" t="s">
        <v>57</v>
      </c>
      <c r="J2815" t="s">
        <v>58</v>
      </c>
      <c r="K2815" t="s">
        <v>189</v>
      </c>
      <c r="L2815">
        <v>65</v>
      </c>
      <c r="O2815" t="s">
        <v>236</v>
      </c>
      <c r="P2815">
        <v>10.41</v>
      </c>
      <c r="Q2815">
        <v>9.9600000000000009</v>
      </c>
      <c r="R2815">
        <v>10.86</v>
      </c>
      <c r="Y2815" t="s">
        <v>49</v>
      </c>
      <c r="Z2815" t="s">
        <v>39</v>
      </c>
      <c r="AA2815">
        <v>20170000</v>
      </c>
      <c r="AD2815" t="s">
        <v>220</v>
      </c>
    </row>
    <row r="2816" spans="1:30">
      <c r="A2816">
        <f t="shared" si="129"/>
        <v>20180000</v>
      </c>
      <c r="B2816" t="str">
        <f t="shared" si="130"/>
        <v>London93505Female65</v>
      </c>
      <c r="C2816" t="str">
        <f t="shared" si="131"/>
        <v>LondonHealthy life expectancy at 652018 - 20Female65</v>
      </c>
      <c r="D2816">
        <v>93505</v>
      </c>
      <c r="E2816" t="s">
        <v>254</v>
      </c>
      <c r="F2816" t="s">
        <v>30</v>
      </c>
      <c r="G2816" t="s">
        <v>31</v>
      </c>
      <c r="H2816" t="s">
        <v>56</v>
      </c>
      <c r="I2816" t="s">
        <v>57</v>
      </c>
      <c r="J2816" t="s">
        <v>58</v>
      </c>
      <c r="K2816" t="s">
        <v>189</v>
      </c>
      <c r="L2816">
        <v>65</v>
      </c>
      <c r="O2816" t="s">
        <v>237</v>
      </c>
      <c r="P2816">
        <v>11.15</v>
      </c>
      <c r="Q2816">
        <v>10.58</v>
      </c>
      <c r="R2816">
        <v>11.71</v>
      </c>
      <c r="X2816" t="s">
        <v>136</v>
      </c>
      <c r="Y2816" t="s">
        <v>42</v>
      </c>
      <c r="Z2816" t="s">
        <v>39</v>
      </c>
      <c r="AA2816">
        <v>20180000</v>
      </c>
      <c r="AD2816" t="s">
        <v>220</v>
      </c>
    </row>
    <row r="2817" spans="1:30">
      <c r="A2817">
        <f t="shared" ref="A2817:A2880" si="132">AA2817</f>
        <v>20180000</v>
      </c>
      <c r="B2817" t="str">
        <f t="shared" si="130"/>
        <v>Kensington and Chelsea93505Female65</v>
      </c>
      <c r="C2817" t="str">
        <f t="shared" si="131"/>
        <v>Kensington and ChelseaHealthy life expectancy at 652018 - 20Female65</v>
      </c>
      <c r="D2817">
        <v>93505</v>
      </c>
      <c r="E2817" t="s">
        <v>254</v>
      </c>
      <c r="F2817" t="s">
        <v>30</v>
      </c>
      <c r="G2817" t="s">
        <v>31</v>
      </c>
      <c r="H2817" t="s">
        <v>70</v>
      </c>
      <c r="I2817" t="s">
        <v>71</v>
      </c>
      <c r="J2817" t="s">
        <v>34</v>
      </c>
      <c r="K2817" t="s">
        <v>189</v>
      </c>
      <c r="L2817">
        <v>65</v>
      </c>
      <c r="O2817" t="s">
        <v>237</v>
      </c>
      <c r="P2817">
        <v>17.2</v>
      </c>
      <c r="Q2817">
        <v>13.61</v>
      </c>
      <c r="R2817">
        <v>20.78</v>
      </c>
      <c r="X2817" t="s">
        <v>136</v>
      </c>
      <c r="Y2817" t="s">
        <v>38</v>
      </c>
      <c r="Z2817" t="s">
        <v>39</v>
      </c>
      <c r="AA2817">
        <v>20180000</v>
      </c>
      <c r="AD2817" t="s">
        <v>220</v>
      </c>
    </row>
    <row r="2818" spans="1:30">
      <c r="A2818">
        <f t="shared" si="132"/>
        <v>20180000</v>
      </c>
      <c r="B2818" t="str">
        <f t="shared" ref="B2818:B2881" si="133">CONCATENATE(I2818,D2818,K2818,L2818)</f>
        <v>Wandsworth93505Female65</v>
      </c>
      <c r="C2818" t="str">
        <f t="shared" ref="C2818:C2881" si="134">CONCATENATE(I2818,E2818,O2818,K2818,M2818,L2818)</f>
        <v>WandsworthHealthy life expectancy at 652018 - 20Female65</v>
      </c>
      <c r="D2818">
        <v>93505</v>
      </c>
      <c r="E2818" t="s">
        <v>254</v>
      </c>
      <c r="F2818" t="s">
        <v>30</v>
      </c>
      <c r="G2818" t="s">
        <v>31</v>
      </c>
      <c r="H2818" t="s">
        <v>76</v>
      </c>
      <c r="I2818" t="s">
        <v>77</v>
      </c>
      <c r="J2818" t="s">
        <v>34</v>
      </c>
      <c r="K2818" t="s">
        <v>189</v>
      </c>
      <c r="L2818">
        <v>65</v>
      </c>
      <c r="O2818" t="s">
        <v>237</v>
      </c>
      <c r="P2818">
        <v>14.31</v>
      </c>
      <c r="Q2818">
        <v>11.87</v>
      </c>
      <c r="R2818">
        <v>16.739999999999998</v>
      </c>
      <c r="X2818" t="s">
        <v>136</v>
      </c>
      <c r="Y2818" t="s">
        <v>38</v>
      </c>
      <c r="Z2818" t="s">
        <v>39</v>
      </c>
      <c r="AA2818">
        <v>20180000</v>
      </c>
      <c r="AD2818" t="s">
        <v>220</v>
      </c>
    </row>
    <row r="2819" spans="1:30">
      <c r="A2819">
        <f t="shared" si="132"/>
        <v>20180000</v>
      </c>
      <c r="B2819" t="str">
        <f t="shared" si="133"/>
        <v>Bromley93505Female65</v>
      </c>
      <c r="C2819" t="str">
        <f t="shared" si="134"/>
        <v>BromleyHealthy life expectancy at 652018 - 20Female65</v>
      </c>
      <c r="D2819">
        <v>93505</v>
      </c>
      <c r="E2819" t="s">
        <v>254</v>
      </c>
      <c r="F2819" t="s">
        <v>30</v>
      </c>
      <c r="G2819" t="s">
        <v>31</v>
      </c>
      <c r="H2819" t="s">
        <v>78</v>
      </c>
      <c r="I2819" t="s">
        <v>79</v>
      </c>
      <c r="J2819" t="s">
        <v>34</v>
      </c>
      <c r="K2819" t="s">
        <v>189</v>
      </c>
      <c r="L2819">
        <v>65</v>
      </c>
      <c r="O2819" t="s">
        <v>237</v>
      </c>
      <c r="P2819">
        <v>13.9</v>
      </c>
      <c r="Q2819">
        <v>11.56</v>
      </c>
      <c r="R2819">
        <v>16.239999999999998</v>
      </c>
      <c r="X2819" t="s">
        <v>136</v>
      </c>
      <c r="Y2819" t="s">
        <v>38</v>
      </c>
      <c r="Z2819" t="s">
        <v>39</v>
      </c>
      <c r="AA2819">
        <v>20180000</v>
      </c>
      <c r="AD2819" t="s">
        <v>220</v>
      </c>
    </row>
    <row r="2820" spans="1:30">
      <c r="A2820">
        <f t="shared" si="132"/>
        <v>20180000</v>
      </c>
      <c r="B2820" t="str">
        <f t="shared" si="133"/>
        <v>Kingston93505Female65</v>
      </c>
      <c r="C2820" t="str">
        <f t="shared" si="134"/>
        <v>KingstonHealthy life expectancy at 652018 - 20Female65</v>
      </c>
      <c r="D2820">
        <v>93505</v>
      </c>
      <c r="E2820" t="s">
        <v>254</v>
      </c>
      <c r="F2820" t="s">
        <v>30</v>
      </c>
      <c r="G2820" t="s">
        <v>31</v>
      </c>
      <c r="H2820" t="s">
        <v>82</v>
      </c>
      <c r="I2820" t="s">
        <v>83</v>
      </c>
      <c r="J2820" t="s">
        <v>34</v>
      </c>
      <c r="K2820" t="s">
        <v>189</v>
      </c>
      <c r="L2820">
        <v>65</v>
      </c>
      <c r="O2820" t="s">
        <v>237</v>
      </c>
      <c r="P2820">
        <v>13.76</v>
      </c>
      <c r="Q2820">
        <v>11.2</v>
      </c>
      <c r="R2820">
        <v>16.32</v>
      </c>
      <c r="X2820" t="s">
        <v>136</v>
      </c>
      <c r="Y2820" t="s">
        <v>42</v>
      </c>
      <c r="Z2820" t="s">
        <v>39</v>
      </c>
      <c r="AA2820">
        <v>20180000</v>
      </c>
      <c r="AD2820" t="s">
        <v>220</v>
      </c>
    </row>
    <row r="2821" spans="1:30">
      <c r="A2821">
        <f t="shared" si="132"/>
        <v>20180000</v>
      </c>
      <c r="B2821" t="str">
        <f t="shared" si="133"/>
        <v>Merton93505Female65</v>
      </c>
      <c r="C2821" t="str">
        <f t="shared" si="134"/>
        <v>MertonHealthy life expectancy at 652018 - 20Female65</v>
      </c>
      <c r="D2821">
        <v>93505</v>
      </c>
      <c r="E2821" t="s">
        <v>254</v>
      </c>
      <c r="F2821" t="s">
        <v>30</v>
      </c>
      <c r="G2821" t="s">
        <v>31</v>
      </c>
      <c r="H2821" t="s">
        <v>108</v>
      </c>
      <c r="I2821" t="s">
        <v>109</v>
      </c>
      <c r="J2821" t="s">
        <v>34</v>
      </c>
      <c r="K2821" t="s">
        <v>189</v>
      </c>
      <c r="L2821">
        <v>65</v>
      </c>
      <c r="O2821" t="s">
        <v>237</v>
      </c>
      <c r="P2821">
        <v>13.61</v>
      </c>
      <c r="Q2821">
        <v>10.55</v>
      </c>
      <c r="R2821">
        <v>16.68</v>
      </c>
      <c r="X2821" t="s">
        <v>136</v>
      </c>
      <c r="Y2821" t="s">
        <v>42</v>
      </c>
      <c r="Z2821" t="s">
        <v>39</v>
      </c>
      <c r="AA2821">
        <v>20180000</v>
      </c>
      <c r="AD2821" t="s">
        <v>220</v>
      </c>
    </row>
    <row r="2822" spans="1:30">
      <c r="A2822">
        <f t="shared" si="132"/>
        <v>20180000</v>
      </c>
      <c r="B2822" t="str">
        <f t="shared" si="133"/>
        <v>Brent93505Female65</v>
      </c>
      <c r="C2822" t="str">
        <f t="shared" si="134"/>
        <v>BrentHealthy life expectancy at 652018 - 20Female65</v>
      </c>
      <c r="D2822">
        <v>93505</v>
      </c>
      <c r="E2822" t="s">
        <v>254</v>
      </c>
      <c r="F2822" t="s">
        <v>30</v>
      </c>
      <c r="G2822" t="s">
        <v>31</v>
      </c>
      <c r="H2822" t="s">
        <v>68</v>
      </c>
      <c r="I2822" t="s">
        <v>69</v>
      </c>
      <c r="J2822" t="s">
        <v>34</v>
      </c>
      <c r="K2822" t="s">
        <v>189</v>
      </c>
      <c r="L2822">
        <v>65</v>
      </c>
      <c r="O2822" t="s">
        <v>237</v>
      </c>
      <c r="P2822">
        <v>13.58</v>
      </c>
      <c r="Q2822">
        <v>10.6</v>
      </c>
      <c r="R2822">
        <v>16.55</v>
      </c>
      <c r="X2822" t="s">
        <v>136</v>
      </c>
      <c r="Y2822" t="s">
        <v>42</v>
      </c>
      <c r="Z2822" t="s">
        <v>39</v>
      </c>
      <c r="AA2822">
        <v>20180000</v>
      </c>
      <c r="AD2822" t="s">
        <v>220</v>
      </c>
    </row>
    <row r="2823" spans="1:30">
      <c r="A2823">
        <f t="shared" si="132"/>
        <v>20180000</v>
      </c>
      <c r="B2823" t="str">
        <f t="shared" si="133"/>
        <v>Camden93505Female65</v>
      </c>
      <c r="C2823" t="str">
        <f t="shared" si="134"/>
        <v>CamdenHealthy life expectancy at 652018 - 20Female65</v>
      </c>
      <c r="D2823">
        <v>93505</v>
      </c>
      <c r="E2823" t="s">
        <v>254</v>
      </c>
      <c r="F2823" t="s">
        <v>30</v>
      </c>
      <c r="G2823" t="s">
        <v>31</v>
      </c>
      <c r="H2823" t="s">
        <v>72</v>
      </c>
      <c r="I2823" t="s">
        <v>73</v>
      </c>
      <c r="J2823" t="s">
        <v>34</v>
      </c>
      <c r="K2823" t="s">
        <v>189</v>
      </c>
      <c r="L2823">
        <v>65</v>
      </c>
      <c r="O2823" t="s">
        <v>237</v>
      </c>
      <c r="P2823">
        <v>13.37</v>
      </c>
      <c r="Q2823">
        <v>9.66</v>
      </c>
      <c r="R2823">
        <v>17.07</v>
      </c>
      <c r="X2823" t="s">
        <v>136</v>
      </c>
      <c r="Y2823" t="s">
        <v>42</v>
      </c>
      <c r="Z2823" t="s">
        <v>39</v>
      </c>
      <c r="AA2823">
        <v>20180000</v>
      </c>
      <c r="AD2823" t="s">
        <v>220</v>
      </c>
    </row>
    <row r="2824" spans="1:30">
      <c r="A2824">
        <f t="shared" si="132"/>
        <v>20180000</v>
      </c>
      <c r="B2824" t="str">
        <f t="shared" si="133"/>
        <v>Greenwich93505Female65</v>
      </c>
      <c r="C2824" t="str">
        <f t="shared" si="134"/>
        <v>GreenwichHealthy life expectancy at 652018 - 20Female65</v>
      </c>
      <c r="D2824">
        <v>93505</v>
      </c>
      <c r="E2824" t="s">
        <v>254</v>
      </c>
      <c r="F2824" t="s">
        <v>30</v>
      </c>
      <c r="G2824" t="s">
        <v>31</v>
      </c>
      <c r="H2824" t="s">
        <v>80</v>
      </c>
      <c r="I2824" t="s">
        <v>81</v>
      </c>
      <c r="J2824" t="s">
        <v>34</v>
      </c>
      <c r="K2824" t="s">
        <v>189</v>
      </c>
      <c r="L2824">
        <v>65</v>
      </c>
      <c r="O2824" t="s">
        <v>237</v>
      </c>
      <c r="P2824">
        <v>12.76</v>
      </c>
      <c r="Q2824">
        <v>9.9700000000000006</v>
      </c>
      <c r="R2824">
        <v>15.54</v>
      </c>
      <c r="X2824" t="s">
        <v>136</v>
      </c>
      <c r="Y2824" t="s">
        <v>42</v>
      </c>
      <c r="Z2824" t="s">
        <v>39</v>
      </c>
      <c r="AA2824">
        <v>20180000</v>
      </c>
      <c r="AD2824" t="s">
        <v>220</v>
      </c>
    </row>
    <row r="2825" spans="1:30">
      <c r="A2825">
        <f t="shared" si="132"/>
        <v>20180000</v>
      </c>
      <c r="B2825" t="str">
        <f t="shared" si="133"/>
        <v>Lewisham93505Female65</v>
      </c>
      <c r="C2825" t="str">
        <f t="shared" si="134"/>
        <v>LewishamHealthy life expectancy at 652018 - 20Female65</v>
      </c>
      <c r="D2825">
        <v>93505</v>
      </c>
      <c r="E2825" t="s">
        <v>254</v>
      </c>
      <c r="F2825" t="s">
        <v>30</v>
      </c>
      <c r="G2825" t="s">
        <v>31</v>
      </c>
      <c r="H2825" t="s">
        <v>84</v>
      </c>
      <c r="I2825" t="s">
        <v>85</v>
      </c>
      <c r="J2825" t="s">
        <v>34</v>
      </c>
      <c r="K2825" t="s">
        <v>189</v>
      </c>
      <c r="L2825">
        <v>65</v>
      </c>
      <c r="O2825" t="s">
        <v>237</v>
      </c>
      <c r="P2825">
        <v>12.33</v>
      </c>
      <c r="Q2825">
        <v>9.59</v>
      </c>
      <c r="R2825">
        <v>15.08</v>
      </c>
      <c r="X2825" t="s">
        <v>136</v>
      </c>
      <c r="Y2825" t="s">
        <v>42</v>
      </c>
      <c r="Z2825" t="s">
        <v>39</v>
      </c>
      <c r="AA2825">
        <v>20180000</v>
      </c>
      <c r="AD2825" t="s">
        <v>220</v>
      </c>
    </row>
    <row r="2826" spans="1:30">
      <c r="A2826">
        <f t="shared" si="132"/>
        <v>20180000</v>
      </c>
      <c r="B2826" t="str">
        <f t="shared" si="133"/>
        <v>Havering93505Female65</v>
      </c>
      <c r="C2826" t="str">
        <f t="shared" si="134"/>
        <v>HaveringHealthy life expectancy at 652018 - 20Female65</v>
      </c>
      <c r="D2826">
        <v>93505</v>
      </c>
      <c r="E2826" t="s">
        <v>254</v>
      </c>
      <c r="F2826" t="s">
        <v>30</v>
      </c>
      <c r="G2826" t="s">
        <v>31</v>
      </c>
      <c r="H2826" t="s">
        <v>118</v>
      </c>
      <c r="I2826" t="s">
        <v>119</v>
      </c>
      <c r="J2826" t="s">
        <v>34</v>
      </c>
      <c r="K2826" t="s">
        <v>189</v>
      </c>
      <c r="L2826">
        <v>65</v>
      </c>
      <c r="O2826" t="s">
        <v>237</v>
      </c>
      <c r="P2826">
        <v>11.84</v>
      </c>
      <c r="Q2826">
        <v>10.050000000000001</v>
      </c>
      <c r="R2826">
        <v>13.64</v>
      </c>
      <c r="X2826" t="s">
        <v>136</v>
      </c>
      <c r="Y2826" t="s">
        <v>42</v>
      </c>
      <c r="Z2826" t="s">
        <v>39</v>
      </c>
      <c r="AA2826">
        <v>20180000</v>
      </c>
      <c r="AD2826" t="s">
        <v>220</v>
      </c>
    </row>
    <row r="2827" spans="1:30">
      <c r="A2827">
        <f t="shared" si="132"/>
        <v>20180000</v>
      </c>
      <c r="B2827" t="str">
        <f t="shared" si="133"/>
        <v>Newham93505Female65</v>
      </c>
      <c r="C2827" t="str">
        <f t="shared" si="134"/>
        <v>NewhamHealthy life expectancy at 652018 - 20Female65</v>
      </c>
      <c r="D2827">
        <v>93505</v>
      </c>
      <c r="E2827" t="s">
        <v>254</v>
      </c>
      <c r="F2827" t="s">
        <v>30</v>
      </c>
      <c r="G2827" t="s">
        <v>31</v>
      </c>
      <c r="H2827" t="s">
        <v>122</v>
      </c>
      <c r="I2827" t="s">
        <v>123</v>
      </c>
      <c r="J2827" t="s">
        <v>34</v>
      </c>
      <c r="K2827" t="s">
        <v>189</v>
      </c>
      <c r="L2827">
        <v>65</v>
      </c>
      <c r="O2827" t="s">
        <v>237</v>
      </c>
      <c r="P2827">
        <v>11.49</v>
      </c>
      <c r="Q2827">
        <v>7.73</v>
      </c>
      <c r="R2827">
        <v>15.25</v>
      </c>
      <c r="X2827" t="s">
        <v>136</v>
      </c>
      <c r="Y2827" t="s">
        <v>42</v>
      </c>
      <c r="Z2827" t="s">
        <v>39</v>
      </c>
      <c r="AA2827">
        <v>20180000</v>
      </c>
      <c r="AD2827" t="s">
        <v>220</v>
      </c>
    </row>
    <row r="2828" spans="1:30">
      <c r="A2828">
        <f t="shared" si="132"/>
        <v>20180000</v>
      </c>
      <c r="B2828" t="str">
        <f t="shared" si="133"/>
        <v>Waltham Forest93505Female65</v>
      </c>
      <c r="C2828" t="str">
        <f t="shared" si="134"/>
        <v>Waltham ForestHealthy life expectancy at 652018 - 20Female65</v>
      </c>
      <c r="D2828">
        <v>93505</v>
      </c>
      <c r="E2828" t="s">
        <v>254</v>
      </c>
      <c r="F2828" t="s">
        <v>30</v>
      </c>
      <c r="G2828" t="s">
        <v>31</v>
      </c>
      <c r="H2828" t="s">
        <v>114</v>
      </c>
      <c r="I2828" t="s">
        <v>115</v>
      </c>
      <c r="J2828" t="s">
        <v>34</v>
      </c>
      <c r="K2828" t="s">
        <v>189</v>
      </c>
      <c r="L2828">
        <v>65</v>
      </c>
      <c r="O2828" t="s">
        <v>237</v>
      </c>
      <c r="P2828">
        <v>11.44</v>
      </c>
      <c r="Q2828">
        <v>8.2200000000000006</v>
      </c>
      <c r="R2828">
        <v>14.66</v>
      </c>
      <c r="X2828" t="s">
        <v>136</v>
      </c>
      <c r="Y2828" t="s">
        <v>42</v>
      </c>
      <c r="Z2828" t="s">
        <v>39</v>
      </c>
      <c r="AA2828">
        <v>20180000</v>
      </c>
      <c r="AD2828" t="s">
        <v>220</v>
      </c>
    </row>
    <row r="2829" spans="1:30">
      <c r="A2829">
        <f t="shared" si="132"/>
        <v>20180000</v>
      </c>
      <c r="B2829" t="str">
        <f t="shared" si="133"/>
        <v>Hammersmith and Fulham93505Female65</v>
      </c>
      <c r="C2829" t="str">
        <f t="shared" si="134"/>
        <v>Hammersmith and FulhamHealthy life expectancy at 652018 - 20Female65</v>
      </c>
      <c r="D2829">
        <v>93505</v>
      </c>
      <c r="E2829" t="s">
        <v>254</v>
      </c>
      <c r="F2829" t="s">
        <v>30</v>
      </c>
      <c r="G2829" t="s">
        <v>31</v>
      </c>
      <c r="H2829" t="s">
        <v>66</v>
      </c>
      <c r="I2829" t="s">
        <v>67</v>
      </c>
      <c r="J2829" t="s">
        <v>34</v>
      </c>
      <c r="K2829" t="s">
        <v>189</v>
      </c>
      <c r="L2829">
        <v>65</v>
      </c>
      <c r="O2829" t="s">
        <v>237</v>
      </c>
      <c r="P2829">
        <v>11.28</v>
      </c>
      <c r="Q2829">
        <v>8.56</v>
      </c>
      <c r="R2829">
        <v>14.01</v>
      </c>
      <c r="X2829" t="s">
        <v>136</v>
      </c>
      <c r="Y2829" t="s">
        <v>42</v>
      </c>
      <c r="Z2829" t="s">
        <v>39</v>
      </c>
      <c r="AA2829">
        <v>20180000</v>
      </c>
      <c r="AD2829" t="s">
        <v>220</v>
      </c>
    </row>
    <row r="2830" spans="1:30">
      <c r="A2830">
        <f t="shared" si="132"/>
        <v>20180000</v>
      </c>
      <c r="B2830" t="str">
        <f t="shared" si="133"/>
        <v>Barnet93505Female65</v>
      </c>
      <c r="C2830" t="str">
        <f t="shared" si="134"/>
        <v>BarnetHealthy life expectancy at 652018 - 20Female65</v>
      </c>
      <c r="D2830">
        <v>93505</v>
      </c>
      <c r="E2830" t="s">
        <v>254</v>
      </c>
      <c r="F2830" t="s">
        <v>30</v>
      </c>
      <c r="G2830" t="s">
        <v>31</v>
      </c>
      <c r="H2830" t="s">
        <v>93</v>
      </c>
      <c r="I2830" t="s">
        <v>94</v>
      </c>
      <c r="J2830" t="s">
        <v>34</v>
      </c>
      <c r="K2830" t="s">
        <v>189</v>
      </c>
      <c r="L2830">
        <v>65</v>
      </c>
      <c r="O2830" t="s">
        <v>237</v>
      </c>
      <c r="P2830">
        <v>11.2</v>
      </c>
      <c r="Q2830">
        <v>8.81</v>
      </c>
      <c r="R2830">
        <v>13.59</v>
      </c>
      <c r="X2830" t="s">
        <v>136</v>
      </c>
      <c r="Y2830" t="s">
        <v>42</v>
      </c>
      <c r="Z2830" t="s">
        <v>39</v>
      </c>
      <c r="AA2830">
        <v>20180000</v>
      </c>
      <c r="AD2830" t="s">
        <v>220</v>
      </c>
    </row>
    <row r="2831" spans="1:30">
      <c r="A2831">
        <f t="shared" si="132"/>
        <v>20180000</v>
      </c>
      <c r="B2831" t="str">
        <f t="shared" si="133"/>
        <v>Sutton93505Female65</v>
      </c>
      <c r="C2831" t="str">
        <f t="shared" si="134"/>
        <v>SuttonHealthy life expectancy at 652018 - 20Female65</v>
      </c>
      <c r="D2831">
        <v>93505</v>
      </c>
      <c r="E2831" t="s">
        <v>254</v>
      </c>
      <c r="F2831" t="s">
        <v>30</v>
      </c>
      <c r="G2831" t="s">
        <v>31</v>
      </c>
      <c r="H2831" t="s">
        <v>89</v>
      </c>
      <c r="I2831" t="s">
        <v>90</v>
      </c>
      <c r="J2831" t="s">
        <v>34</v>
      </c>
      <c r="K2831" t="s">
        <v>189</v>
      </c>
      <c r="L2831">
        <v>65</v>
      </c>
      <c r="O2831" t="s">
        <v>237</v>
      </c>
      <c r="P2831">
        <v>11.19</v>
      </c>
      <c r="Q2831">
        <v>8.85</v>
      </c>
      <c r="R2831">
        <v>13.52</v>
      </c>
      <c r="X2831" t="s">
        <v>136</v>
      </c>
      <c r="Y2831" t="s">
        <v>42</v>
      </c>
      <c r="Z2831" t="s">
        <v>39</v>
      </c>
      <c r="AA2831">
        <v>20180000</v>
      </c>
      <c r="AD2831" t="s">
        <v>220</v>
      </c>
    </row>
    <row r="2832" spans="1:30">
      <c r="A2832">
        <f t="shared" si="132"/>
        <v>20180000</v>
      </c>
      <c r="B2832" t="str">
        <f t="shared" si="133"/>
        <v>Westminster93505Female65</v>
      </c>
      <c r="C2832" t="str">
        <f t="shared" si="134"/>
        <v>WestminsterHealthy life expectancy at 652018 - 20Female65</v>
      </c>
      <c r="D2832">
        <v>93505</v>
      </c>
      <c r="E2832" t="s">
        <v>254</v>
      </c>
      <c r="F2832" t="s">
        <v>30</v>
      </c>
      <c r="G2832" t="s">
        <v>31</v>
      </c>
      <c r="H2832" t="s">
        <v>99</v>
      </c>
      <c r="I2832" t="s">
        <v>100</v>
      </c>
      <c r="J2832" t="s">
        <v>34</v>
      </c>
      <c r="K2832" t="s">
        <v>189</v>
      </c>
      <c r="L2832">
        <v>65</v>
      </c>
      <c r="O2832" t="s">
        <v>237</v>
      </c>
      <c r="P2832">
        <v>11.1</v>
      </c>
      <c r="Q2832">
        <v>7.11</v>
      </c>
      <c r="R2832">
        <v>15.09</v>
      </c>
      <c r="X2832" t="s">
        <v>136</v>
      </c>
      <c r="Y2832" t="s">
        <v>42</v>
      </c>
      <c r="Z2832" t="s">
        <v>39</v>
      </c>
      <c r="AA2832">
        <v>20180000</v>
      </c>
      <c r="AD2832" t="s">
        <v>220</v>
      </c>
    </row>
    <row r="2833" spans="1:30">
      <c r="A2833">
        <f t="shared" si="132"/>
        <v>20180000</v>
      </c>
      <c r="B2833" t="str">
        <f t="shared" si="133"/>
        <v>Richmond93505Female65</v>
      </c>
      <c r="C2833" t="str">
        <f t="shared" si="134"/>
        <v>RichmondHealthy life expectancy at 652018 - 20Female65</v>
      </c>
      <c r="D2833">
        <v>93505</v>
      </c>
      <c r="E2833" t="s">
        <v>254</v>
      </c>
      <c r="F2833" t="s">
        <v>30</v>
      </c>
      <c r="G2833" t="s">
        <v>31</v>
      </c>
      <c r="H2833" t="s">
        <v>32</v>
      </c>
      <c r="I2833" t="s">
        <v>33</v>
      </c>
      <c r="J2833" t="s">
        <v>34</v>
      </c>
      <c r="K2833" t="s">
        <v>189</v>
      </c>
      <c r="L2833">
        <v>65</v>
      </c>
      <c r="O2833" t="s">
        <v>237</v>
      </c>
      <c r="P2833">
        <v>11</v>
      </c>
      <c r="Q2833">
        <v>8.31</v>
      </c>
      <c r="R2833">
        <v>13.7</v>
      </c>
      <c r="X2833" t="s">
        <v>136</v>
      </c>
      <c r="Y2833" t="s">
        <v>42</v>
      </c>
      <c r="Z2833" t="s">
        <v>39</v>
      </c>
      <c r="AA2833">
        <v>20180000</v>
      </c>
      <c r="AD2833" t="s">
        <v>220</v>
      </c>
    </row>
    <row r="2834" spans="1:30">
      <c r="A2834">
        <f t="shared" si="132"/>
        <v>20180000</v>
      </c>
      <c r="B2834" t="str">
        <f t="shared" si="133"/>
        <v>Haringey93505Female65</v>
      </c>
      <c r="C2834" t="str">
        <f t="shared" si="134"/>
        <v>HaringeyHealthy life expectancy at 652018 - 20Female65</v>
      </c>
      <c r="D2834">
        <v>93505</v>
      </c>
      <c r="E2834" t="s">
        <v>254</v>
      </c>
      <c r="F2834" t="s">
        <v>30</v>
      </c>
      <c r="G2834" t="s">
        <v>31</v>
      </c>
      <c r="H2834" t="s">
        <v>116</v>
      </c>
      <c r="I2834" t="s">
        <v>117</v>
      </c>
      <c r="J2834" t="s">
        <v>34</v>
      </c>
      <c r="K2834" t="s">
        <v>189</v>
      </c>
      <c r="L2834">
        <v>65</v>
      </c>
      <c r="O2834" t="s">
        <v>237</v>
      </c>
      <c r="P2834">
        <v>10.61</v>
      </c>
      <c r="Q2834">
        <v>7.24</v>
      </c>
      <c r="R2834">
        <v>13.97</v>
      </c>
      <c r="X2834" t="s">
        <v>136</v>
      </c>
      <c r="Y2834" t="s">
        <v>42</v>
      </c>
      <c r="Z2834" t="s">
        <v>39</v>
      </c>
      <c r="AA2834">
        <v>20180000</v>
      </c>
      <c r="AD2834" t="s">
        <v>220</v>
      </c>
    </row>
    <row r="2835" spans="1:30">
      <c r="A2835">
        <f t="shared" si="132"/>
        <v>20180000</v>
      </c>
      <c r="B2835" t="str">
        <f t="shared" si="133"/>
        <v>Enfield93505Female65</v>
      </c>
      <c r="C2835" t="str">
        <f t="shared" si="134"/>
        <v>EnfieldHealthy life expectancy at 652018 - 20Female65</v>
      </c>
      <c r="D2835">
        <v>93505</v>
      </c>
      <c r="E2835" t="s">
        <v>254</v>
      </c>
      <c r="F2835" t="s">
        <v>30</v>
      </c>
      <c r="G2835" t="s">
        <v>31</v>
      </c>
      <c r="H2835" t="s">
        <v>120</v>
      </c>
      <c r="I2835" t="s">
        <v>121</v>
      </c>
      <c r="J2835" t="s">
        <v>34</v>
      </c>
      <c r="K2835" t="s">
        <v>189</v>
      </c>
      <c r="L2835">
        <v>65</v>
      </c>
      <c r="O2835" t="s">
        <v>237</v>
      </c>
      <c r="P2835">
        <v>10.54</v>
      </c>
      <c r="Q2835">
        <v>7.9</v>
      </c>
      <c r="R2835">
        <v>13.19</v>
      </c>
      <c r="X2835" t="s">
        <v>136</v>
      </c>
      <c r="Y2835" t="s">
        <v>42</v>
      </c>
      <c r="Z2835" t="s">
        <v>39</v>
      </c>
      <c r="AA2835">
        <v>20180000</v>
      </c>
      <c r="AD2835" t="s">
        <v>220</v>
      </c>
    </row>
    <row r="2836" spans="1:30">
      <c r="A2836">
        <f t="shared" si="132"/>
        <v>20180000</v>
      </c>
      <c r="B2836" t="str">
        <f t="shared" si="133"/>
        <v>Redbridge93505Female65</v>
      </c>
      <c r="C2836" t="str">
        <f t="shared" si="134"/>
        <v>RedbridgeHealthy life expectancy at 652018 - 20Female65</v>
      </c>
      <c r="D2836">
        <v>93505</v>
      </c>
      <c r="E2836" t="s">
        <v>254</v>
      </c>
      <c r="F2836" t="s">
        <v>30</v>
      </c>
      <c r="G2836" t="s">
        <v>31</v>
      </c>
      <c r="H2836" t="s">
        <v>112</v>
      </c>
      <c r="I2836" t="s">
        <v>113</v>
      </c>
      <c r="J2836" t="s">
        <v>34</v>
      </c>
      <c r="K2836" t="s">
        <v>189</v>
      </c>
      <c r="L2836">
        <v>65</v>
      </c>
      <c r="O2836" t="s">
        <v>237</v>
      </c>
      <c r="P2836">
        <v>10.29</v>
      </c>
      <c r="Q2836">
        <v>7.66</v>
      </c>
      <c r="R2836">
        <v>12.92</v>
      </c>
      <c r="X2836" t="s">
        <v>136</v>
      </c>
      <c r="Y2836" t="s">
        <v>42</v>
      </c>
      <c r="Z2836" t="s">
        <v>39</v>
      </c>
      <c r="AA2836">
        <v>20180000</v>
      </c>
      <c r="AD2836" t="s">
        <v>220</v>
      </c>
    </row>
    <row r="2837" spans="1:30">
      <c r="A2837">
        <f t="shared" si="132"/>
        <v>20180000</v>
      </c>
      <c r="B2837" t="str">
        <f t="shared" si="133"/>
        <v>Croydon93505Female65</v>
      </c>
      <c r="C2837" t="str">
        <f t="shared" si="134"/>
        <v>CroydonHealthy life expectancy at 652018 - 20Female65</v>
      </c>
      <c r="D2837">
        <v>93505</v>
      </c>
      <c r="E2837" t="s">
        <v>254</v>
      </c>
      <c r="F2837" t="s">
        <v>30</v>
      </c>
      <c r="G2837" t="s">
        <v>31</v>
      </c>
      <c r="H2837" t="s">
        <v>110</v>
      </c>
      <c r="I2837" t="s">
        <v>111</v>
      </c>
      <c r="J2837" t="s">
        <v>34</v>
      </c>
      <c r="K2837" t="s">
        <v>189</v>
      </c>
      <c r="L2837">
        <v>65</v>
      </c>
      <c r="O2837" t="s">
        <v>237</v>
      </c>
      <c r="P2837">
        <v>10.130000000000001</v>
      </c>
      <c r="Q2837">
        <v>7.47</v>
      </c>
      <c r="R2837">
        <v>12.78</v>
      </c>
      <c r="X2837" t="s">
        <v>136</v>
      </c>
      <c r="Y2837" t="s">
        <v>42</v>
      </c>
      <c r="Z2837" t="s">
        <v>39</v>
      </c>
      <c r="AA2837">
        <v>20180000</v>
      </c>
      <c r="AD2837" t="s">
        <v>220</v>
      </c>
    </row>
    <row r="2838" spans="1:30">
      <c r="A2838">
        <f t="shared" si="132"/>
        <v>20180000</v>
      </c>
      <c r="B2838" t="str">
        <f t="shared" si="133"/>
        <v>Hillingdon93505Female65</v>
      </c>
      <c r="C2838" t="str">
        <f t="shared" si="134"/>
        <v>HillingdonHealthy life expectancy at 652018 - 20Female65</v>
      </c>
      <c r="D2838">
        <v>93505</v>
      </c>
      <c r="E2838" t="s">
        <v>254</v>
      </c>
      <c r="F2838" t="s">
        <v>30</v>
      </c>
      <c r="G2838" t="s">
        <v>31</v>
      </c>
      <c r="H2838" t="s">
        <v>86</v>
      </c>
      <c r="I2838" t="s">
        <v>87</v>
      </c>
      <c r="J2838" t="s">
        <v>34</v>
      </c>
      <c r="K2838" t="s">
        <v>189</v>
      </c>
      <c r="L2838">
        <v>65</v>
      </c>
      <c r="O2838" t="s">
        <v>237</v>
      </c>
      <c r="P2838">
        <v>9.92</v>
      </c>
      <c r="Q2838">
        <v>7.31</v>
      </c>
      <c r="R2838">
        <v>12.52</v>
      </c>
      <c r="X2838" t="s">
        <v>136</v>
      </c>
      <c r="Y2838" t="s">
        <v>42</v>
      </c>
      <c r="Z2838" t="s">
        <v>39</v>
      </c>
      <c r="AA2838">
        <v>20180000</v>
      </c>
      <c r="AD2838" t="s">
        <v>220</v>
      </c>
    </row>
    <row r="2839" spans="1:30">
      <c r="A2839">
        <f t="shared" si="132"/>
        <v>20180000</v>
      </c>
      <c r="B2839" t="str">
        <f t="shared" si="133"/>
        <v>Hounslow93505Female65</v>
      </c>
      <c r="C2839" t="str">
        <f t="shared" si="134"/>
        <v>HounslowHealthy life expectancy at 652018 - 20Female65</v>
      </c>
      <c r="D2839">
        <v>93505</v>
      </c>
      <c r="E2839" t="s">
        <v>254</v>
      </c>
      <c r="F2839" t="s">
        <v>30</v>
      </c>
      <c r="G2839" t="s">
        <v>31</v>
      </c>
      <c r="H2839" t="s">
        <v>59</v>
      </c>
      <c r="I2839" t="s">
        <v>60</v>
      </c>
      <c r="J2839" t="s">
        <v>34</v>
      </c>
      <c r="K2839" t="s">
        <v>189</v>
      </c>
      <c r="L2839">
        <v>65</v>
      </c>
      <c r="O2839" t="s">
        <v>237</v>
      </c>
      <c r="P2839">
        <v>9.8800000000000008</v>
      </c>
      <c r="Q2839">
        <v>4.9800000000000004</v>
      </c>
      <c r="R2839">
        <v>14.78</v>
      </c>
      <c r="X2839" t="s">
        <v>136</v>
      </c>
      <c r="Y2839" t="s">
        <v>42</v>
      </c>
      <c r="Z2839" t="s">
        <v>39</v>
      </c>
      <c r="AA2839">
        <v>20180000</v>
      </c>
      <c r="AD2839" t="s">
        <v>220</v>
      </c>
    </row>
    <row r="2840" spans="1:30">
      <c r="A2840">
        <f t="shared" si="132"/>
        <v>20180000</v>
      </c>
      <c r="B2840" t="str">
        <f t="shared" si="133"/>
        <v>Lambeth93505Female65</v>
      </c>
      <c r="C2840" t="str">
        <f t="shared" si="134"/>
        <v>LambethHealthy life expectancy at 652018 - 20Female65</v>
      </c>
      <c r="D2840">
        <v>93505</v>
      </c>
      <c r="E2840" t="s">
        <v>254</v>
      </c>
      <c r="F2840" t="s">
        <v>30</v>
      </c>
      <c r="G2840" t="s">
        <v>31</v>
      </c>
      <c r="H2840" t="s">
        <v>91</v>
      </c>
      <c r="I2840" t="s">
        <v>92</v>
      </c>
      <c r="J2840" t="s">
        <v>34</v>
      </c>
      <c r="K2840" t="s">
        <v>189</v>
      </c>
      <c r="L2840">
        <v>65</v>
      </c>
      <c r="O2840" t="s">
        <v>237</v>
      </c>
      <c r="P2840">
        <v>9.84</v>
      </c>
      <c r="Q2840">
        <v>6.44</v>
      </c>
      <c r="R2840">
        <v>13.24</v>
      </c>
      <c r="X2840" t="s">
        <v>136</v>
      </c>
      <c r="Y2840" t="s">
        <v>42</v>
      </c>
      <c r="Z2840" t="s">
        <v>39</v>
      </c>
      <c r="AA2840">
        <v>20180000</v>
      </c>
      <c r="AD2840" t="s">
        <v>220</v>
      </c>
    </row>
    <row r="2841" spans="1:30">
      <c r="A2841">
        <f t="shared" si="132"/>
        <v>20180000</v>
      </c>
      <c r="B2841" t="str">
        <f t="shared" si="133"/>
        <v>Ealing93505Female65</v>
      </c>
      <c r="C2841" t="str">
        <f t="shared" si="134"/>
        <v>EalingHealthy life expectancy at 652018 - 20Female65</v>
      </c>
      <c r="D2841">
        <v>93505</v>
      </c>
      <c r="E2841" t="s">
        <v>254</v>
      </c>
      <c r="F2841" t="s">
        <v>30</v>
      </c>
      <c r="G2841" t="s">
        <v>31</v>
      </c>
      <c r="H2841" t="s">
        <v>62</v>
      </c>
      <c r="I2841" t="s">
        <v>63</v>
      </c>
      <c r="J2841" t="s">
        <v>34</v>
      </c>
      <c r="K2841" t="s">
        <v>189</v>
      </c>
      <c r="L2841">
        <v>65</v>
      </c>
      <c r="O2841" t="s">
        <v>237</v>
      </c>
      <c r="P2841">
        <v>9.82</v>
      </c>
      <c r="Q2841">
        <v>6.36</v>
      </c>
      <c r="R2841">
        <v>13.28</v>
      </c>
      <c r="X2841" t="s">
        <v>136</v>
      </c>
      <c r="Y2841" t="s">
        <v>42</v>
      </c>
      <c r="Z2841" t="s">
        <v>39</v>
      </c>
      <c r="AA2841">
        <v>20180000</v>
      </c>
      <c r="AD2841" t="s">
        <v>220</v>
      </c>
    </row>
    <row r="2842" spans="1:30">
      <c r="A2842">
        <f t="shared" si="132"/>
        <v>20180000</v>
      </c>
      <c r="B2842" t="str">
        <f t="shared" si="133"/>
        <v>Southwark93505Female65</v>
      </c>
      <c r="C2842" t="str">
        <f t="shared" si="134"/>
        <v>SouthwarkHealthy life expectancy at 652018 - 20Female65</v>
      </c>
      <c r="D2842">
        <v>93505</v>
      </c>
      <c r="E2842" t="s">
        <v>254</v>
      </c>
      <c r="F2842" t="s">
        <v>30</v>
      </c>
      <c r="G2842" t="s">
        <v>31</v>
      </c>
      <c r="H2842" t="s">
        <v>95</v>
      </c>
      <c r="I2842" t="s">
        <v>96</v>
      </c>
      <c r="J2842" t="s">
        <v>34</v>
      </c>
      <c r="K2842" t="s">
        <v>189</v>
      </c>
      <c r="L2842">
        <v>65</v>
      </c>
      <c r="O2842" t="s">
        <v>237</v>
      </c>
      <c r="P2842">
        <v>9.69</v>
      </c>
      <c r="Q2842">
        <v>5.86</v>
      </c>
      <c r="R2842">
        <v>13.52</v>
      </c>
      <c r="X2842" t="s">
        <v>136</v>
      </c>
      <c r="Y2842" t="s">
        <v>42</v>
      </c>
      <c r="Z2842" t="s">
        <v>39</v>
      </c>
      <c r="AA2842">
        <v>20180000</v>
      </c>
      <c r="AD2842" t="s">
        <v>220</v>
      </c>
    </row>
    <row r="2843" spans="1:30">
      <c r="A2843">
        <f t="shared" si="132"/>
        <v>20180000</v>
      </c>
      <c r="B2843" t="str">
        <f t="shared" si="133"/>
        <v>Bexley93505Female65</v>
      </c>
      <c r="C2843" t="str">
        <f t="shared" si="134"/>
        <v>BexleyHealthy life expectancy at 652018 - 20Female65</v>
      </c>
      <c r="D2843">
        <v>93505</v>
      </c>
      <c r="E2843" t="s">
        <v>254</v>
      </c>
      <c r="F2843" t="s">
        <v>30</v>
      </c>
      <c r="G2843" t="s">
        <v>31</v>
      </c>
      <c r="H2843" t="s">
        <v>97</v>
      </c>
      <c r="I2843" t="s">
        <v>98</v>
      </c>
      <c r="J2843" t="s">
        <v>34</v>
      </c>
      <c r="K2843" t="s">
        <v>189</v>
      </c>
      <c r="L2843">
        <v>65</v>
      </c>
      <c r="O2843" t="s">
        <v>237</v>
      </c>
      <c r="P2843">
        <v>9.58</v>
      </c>
      <c r="Q2843">
        <v>7.54</v>
      </c>
      <c r="R2843">
        <v>11.62</v>
      </c>
      <c r="X2843" t="s">
        <v>136</v>
      </c>
      <c r="Y2843" t="s">
        <v>42</v>
      </c>
      <c r="Z2843" t="s">
        <v>39</v>
      </c>
      <c r="AA2843">
        <v>20180000</v>
      </c>
      <c r="AD2843" t="s">
        <v>220</v>
      </c>
    </row>
    <row r="2844" spans="1:30">
      <c r="A2844">
        <f t="shared" si="132"/>
        <v>20180000</v>
      </c>
      <c r="B2844" t="str">
        <f t="shared" si="133"/>
        <v>Barking and Dagenham93505Female65</v>
      </c>
      <c r="C2844" t="str">
        <f t="shared" si="134"/>
        <v>Barking and DagenhamHealthy life expectancy at 652018 - 20Female65</v>
      </c>
      <c r="D2844">
        <v>93505</v>
      </c>
      <c r="E2844" t="s">
        <v>254</v>
      </c>
      <c r="F2844" t="s">
        <v>30</v>
      </c>
      <c r="G2844" t="s">
        <v>31</v>
      </c>
      <c r="H2844" t="s">
        <v>106</v>
      </c>
      <c r="I2844" t="s">
        <v>107</v>
      </c>
      <c r="J2844" t="s">
        <v>34</v>
      </c>
      <c r="K2844" t="s">
        <v>189</v>
      </c>
      <c r="L2844">
        <v>65</v>
      </c>
      <c r="O2844" t="s">
        <v>237</v>
      </c>
      <c r="P2844">
        <v>9.17</v>
      </c>
      <c r="Q2844">
        <v>6.6</v>
      </c>
      <c r="R2844">
        <v>11.75</v>
      </c>
      <c r="X2844" t="s">
        <v>136</v>
      </c>
      <c r="Y2844" t="s">
        <v>42</v>
      </c>
      <c r="Z2844" t="s">
        <v>39</v>
      </c>
      <c r="AA2844">
        <v>20180000</v>
      </c>
      <c r="AD2844" t="s">
        <v>220</v>
      </c>
    </row>
    <row r="2845" spans="1:30">
      <c r="A2845">
        <f t="shared" si="132"/>
        <v>20180000</v>
      </c>
      <c r="B2845" t="str">
        <f t="shared" si="133"/>
        <v>Islington93505Female65</v>
      </c>
      <c r="C2845" t="str">
        <f t="shared" si="134"/>
        <v>IslingtonHealthy life expectancy at 652018 - 20Female65</v>
      </c>
      <c r="D2845">
        <v>93505</v>
      </c>
      <c r="E2845" t="s">
        <v>254</v>
      </c>
      <c r="F2845" t="s">
        <v>30</v>
      </c>
      <c r="G2845" t="s">
        <v>31</v>
      </c>
      <c r="H2845" t="s">
        <v>74</v>
      </c>
      <c r="I2845" t="s">
        <v>75</v>
      </c>
      <c r="J2845" t="s">
        <v>34</v>
      </c>
      <c r="K2845" t="s">
        <v>189</v>
      </c>
      <c r="L2845">
        <v>65</v>
      </c>
      <c r="O2845" t="s">
        <v>237</v>
      </c>
      <c r="P2845">
        <v>8.8800000000000008</v>
      </c>
      <c r="Q2845">
        <v>6.31</v>
      </c>
      <c r="R2845">
        <v>11.44</v>
      </c>
      <c r="X2845" t="s">
        <v>136</v>
      </c>
      <c r="Y2845" t="s">
        <v>42</v>
      </c>
      <c r="Z2845" t="s">
        <v>39</v>
      </c>
      <c r="AA2845">
        <v>20180000</v>
      </c>
      <c r="AD2845" t="s">
        <v>220</v>
      </c>
    </row>
    <row r="2846" spans="1:30">
      <c r="A2846">
        <f t="shared" si="132"/>
        <v>20180000</v>
      </c>
      <c r="B2846" t="str">
        <f t="shared" si="133"/>
        <v>Tower Hamlets93505Female65</v>
      </c>
      <c r="C2846" t="str">
        <f t="shared" si="134"/>
        <v>Tower HamletsHealthy life expectancy at 652018 - 20Female65</v>
      </c>
      <c r="D2846">
        <v>93505</v>
      </c>
      <c r="E2846" t="s">
        <v>254</v>
      </c>
      <c r="F2846" t="s">
        <v>30</v>
      </c>
      <c r="G2846" t="s">
        <v>31</v>
      </c>
      <c r="H2846" t="s">
        <v>104</v>
      </c>
      <c r="I2846" t="s">
        <v>105</v>
      </c>
      <c r="J2846" t="s">
        <v>34</v>
      </c>
      <c r="K2846" t="s">
        <v>189</v>
      </c>
      <c r="L2846">
        <v>65</v>
      </c>
      <c r="O2846" t="s">
        <v>237</v>
      </c>
      <c r="P2846">
        <v>8.39</v>
      </c>
      <c r="Q2846">
        <v>4.78</v>
      </c>
      <c r="R2846">
        <v>12.01</v>
      </c>
      <c r="X2846" t="s">
        <v>136</v>
      </c>
      <c r="Y2846" t="s">
        <v>42</v>
      </c>
      <c r="Z2846" t="s">
        <v>39</v>
      </c>
      <c r="AA2846">
        <v>20180000</v>
      </c>
      <c r="AD2846" t="s">
        <v>220</v>
      </c>
    </row>
    <row r="2847" spans="1:30">
      <c r="A2847">
        <f t="shared" si="132"/>
        <v>20180000</v>
      </c>
      <c r="B2847" t="str">
        <f t="shared" si="133"/>
        <v>Harrow93505Female65</v>
      </c>
      <c r="C2847" t="str">
        <f t="shared" si="134"/>
        <v>HarrowHealthy life expectancy at 652018 - 20Female65</v>
      </c>
      <c r="D2847">
        <v>93505</v>
      </c>
      <c r="E2847" t="s">
        <v>254</v>
      </c>
      <c r="F2847" t="s">
        <v>30</v>
      </c>
      <c r="G2847" t="s">
        <v>31</v>
      </c>
      <c r="H2847" t="s">
        <v>64</v>
      </c>
      <c r="I2847" t="s">
        <v>65</v>
      </c>
      <c r="J2847" t="s">
        <v>34</v>
      </c>
      <c r="K2847" t="s">
        <v>189</v>
      </c>
      <c r="L2847">
        <v>65</v>
      </c>
      <c r="O2847" t="s">
        <v>237</v>
      </c>
      <c r="P2847">
        <v>8.1</v>
      </c>
      <c r="Q2847">
        <v>6.02</v>
      </c>
      <c r="R2847">
        <v>10.17</v>
      </c>
      <c r="X2847" t="s">
        <v>136</v>
      </c>
      <c r="Y2847" t="s">
        <v>49</v>
      </c>
      <c r="Z2847" t="s">
        <v>39</v>
      </c>
      <c r="AA2847">
        <v>20180000</v>
      </c>
      <c r="AD2847" t="s">
        <v>220</v>
      </c>
    </row>
    <row r="2848" spans="1:30">
      <c r="A2848">
        <f t="shared" si="132"/>
        <v>20180000</v>
      </c>
      <c r="B2848" t="str">
        <f t="shared" si="133"/>
        <v>Hackney93505Female65</v>
      </c>
      <c r="C2848" t="str">
        <f t="shared" si="134"/>
        <v>HackneyHealthy life expectancy at 652018 - 20Female65</v>
      </c>
      <c r="D2848">
        <v>93505</v>
      </c>
      <c r="E2848" t="s">
        <v>254</v>
      </c>
      <c r="F2848" t="s">
        <v>30</v>
      </c>
      <c r="G2848" t="s">
        <v>31</v>
      </c>
      <c r="H2848" t="s">
        <v>101</v>
      </c>
      <c r="I2848" t="s">
        <v>102</v>
      </c>
      <c r="J2848" t="s">
        <v>34</v>
      </c>
      <c r="K2848" t="s">
        <v>189</v>
      </c>
      <c r="L2848">
        <v>65</v>
      </c>
      <c r="O2848" t="s">
        <v>237</v>
      </c>
      <c r="P2848">
        <v>6.9</v>
      </c>
      <c r="Q2848">
        <v>4.33</v>
      </c>
      <c r="R2848">
        <v>9.4600000000000009</v>
      </c>
      <c r="X2848" t="s">
        <v>136</v>
      </c>
      <c r="Y2848" t="s">
        <v>49</v>
      </c>
      <c r="Z2848" t="s">
        <v>39</v>
      </c>
      <c r="AA2848">
        <v>20180000</v>
      </c>
      <c r="AD2848" t="s">
        <v>220</v>
      </c>
    </row>
    <row r="2849" spans="1:30">
      <c r="A2849">
        <f t="shared" si="132"/>
        <v>20180000</v>
      </c>
      <c r="B2849" t="str">
        <f t="shared" si="133"/>
        <v>Richmond93861Persons30+ yrs</v>
      </c>
      <c r="C2849" t="str">
        <f t="shared" si="134"/>
        <v>RichmondFraction of mortality attributable to particulate air pollution (new method)2018Persons30+ yrs</v>
      </c>
      <c r="D2849">
        <v>93861</v>
      </c>
      <c r="E2849" t="s">
        <v>255</v>
      </c>
      <c r="F2849" t="s">
        <v>30</v>
      </c>
      <c r="G2849" t="s">
        <v>31</v>
      </c>
      <c r="H2849" t="s">
        <v>32</v>
      </c>
      <c r="I2849" t="s">
        <v>33</v>
      </c>
      <c r="J2849" t="s">
        <v>34</v>
      </c>
      <c r="K2849" t="s">
        <v>35</v>
      </c>
      <c r="L2849" t="s">
        <v>256</v>
      </c>
      <c r="O2849" t="s">
        <v>165</v>
      </c>
      <c r="P2849">
        <v>8.5299999999999994</v>
      </c>
      <c r="Y2849" t="s">
        <v>39</v>
      </c>
      <c r="Z2849" t="s">
        <v>39</v>
      </c>
      <c r="AA2849">
        <v>20180000</v>
      </c>
      <c r="AD2849" t="s">
        <v>40</v>
      </c>
    </row>
    <row r="2850" spans="1:30">
      <c r="A2850">
        <f t="shared" si="132"/>
        <v>20190000</v>
      </c>
      <c r="B2850" t="str">
        <f t="shared" si="133"/>
        <v>Richmond93861Persons30+ yrs</v>
      </c>
      <c r="C2850" t="str">
        <f t="shared" si="134"/>
        <v>RichmondFraction of mortality attributable to particulate air pollution (new method)2019Persons30+ yrs</v>
      </c>
      <c r="D2850">
        <v>93861</v>
      </c>
      <c r="E2850" t="s">
        <v>255</v>
      </c>
      <c r="F2850" t="s">
        <v>30</v>
      </c>
      <c r="G2850" t="s">
        <v>31</v>
      </c>
      <c r="H2850" t="s">
        <v>32</v>
      </c>
      <c r="I2850" t="s">
        <v>33</v>
      </c>
      <c r="J2850" t="s">
        <v>34</v>
      </c>
      <c r="K2850" t="s">
        <v>35</v>
      </c>
      <c r="L2850" t="s">
        <v>256</v>
      </c>
      <c r="O2850" t="s">
        <v>166</v>
      </c>
      <c r="P2850">
        <v>8.27</v>
      </c>
      <c r="Y2850" t="s">
        <v>39</v>
      </c>
      <c r="Z2850" t="s">
        <v>39</v>
      </c>
      <c r="AA2850">
        <v>20190000</v>
      </c>
      <c r="AD2850" t="s">
        <v>40</v>
      </c>
    </row>
    <row r="2851" spans="1:30">
      <c r="A2851">
        <f t="shared" si="132"/>
        <v>20200000</v>
      </c>
      <c r="B2851" t="str">
        <f t="shared" si="133"/>
        <v>Richmond93861Persons30+ yrs</v>
      </c>
      <c r="C2851" t="str">
        <f t="shared" si="134"/>
        <v>RichmondFraction of mortality attributable to particulate air pollution (new method)2020Persons30+ yrs</v>
      </c>
      <c r="D2851">
        <v>93861</v>
      </c>
      <c r="E2851" t="s">
        <v>255</v>
      </c>
      <c r="F2851" t="s">
        <v>30</v>
      </c>
      <c r="G2851" t="s">
        <v>31</v>
      </c>
      <c r="H2851" t="s">
        <v>32</v>
      </c>
      <c r="I2851" t="s">
        <v>33</v>
      </c>
      <c r="J2851" t="s">
        <v>34</v>
      </c>
      <c r="K2851" t="s">
        <v>35</v>
      </c>
      <c r="L2851" t="s">
        <v>256</v>
      </c>
      <c r="O2851" t="s">
        <v>167</v>
      </c>
      <c r="P2851">
        <v>6.74</v>
      </c>
      <c r="Y2851" t="s">
        <v>39</v>
      </c>
      <c r="Z2851" t="s">
        <v>39</v>
      </c>
      <c r="AA2851">
        <v>20200000</v>
      </c>
      <c r="AD2851" t="s">
        <v>40</v>
      </c>
    </row>
    <row r="2852" spans="1:30">
      <c r="A2852">
        <f t="shared" si="132"/>
        <v>20210000</v>
      </c>
      <c r="B2852" t="str">
        <f t="shared" si="133"/>
        <v>Richmond93861Persons30+ yrs</v>
      </c>
      <c r="C2852" t="str">
        <f t="shared" si="134"/>
        <v>RichmondFraction of mortality attributable to particulate air pollution (new method)2021Persons30+ yrs</v>
      </c>
      <c r="D2852">
        <v>93861</v>
      </c>
      <c r="E2852" t="s">
        <v>255</v>
      </c>
      <c r="F2852" t="s">
        <v>30</v>
      </c>
      <c r="G2852" t="s">
        <v>31</v>
      </c>
      <c r="H2852" t="s">
        <v>32</v>
      </c>
      <c r="I2852" t="s">
        <v>33</v>
      </c>
      <c r="J2852" t="s">
        <v>34</v>
      </c>
      <c r="K2852" t="s">
        <v>35</v>
      </c>
      <c r="L2852" t="s">
        <v>256</v>
      </c>
      <c r="O2852" t="s">
        <v>171</v>
      </c>
      <c r="P2852">
        <v>6.21</v>
      </c>
      <c r="Y2852" t="s">
        <v>39</v>
      </c>
      <c r="Z2852" t="s">
        <v>39</v>
      </c>
      <c r="AA2852">
        <v>20210000</v>
      </c>
      <c r="AD2852" t="s">
        <v>40</v>
      </c>
    </row>
    <row r="2853" spans="1:30">
      <c r="A2853">
        <f t="shared" si="132"/>
        <v>20180000</v>
      </c>
      <c r="B2853" t="str">
        <f t="shared" si="133"/>
        <v>England93861Persons30+ yrs</v>
      </c>
      <c r="C2853" t="str">
        <f t="shared" si="134"/>
        <v>EnglandFraction of mortality attributable to particulate air pollution (new method)2018Persons30+ yrs</v>
      </c>
      <c r="D2853">
        <v>93861</v>
      </c>
      <c r="E2853" t="s">
        <v>255</v>
      </c>
      <c r="F2853" t="s">
        <v>30</v>
      </c>
      <c r="G2853" t="s">
        <v>31</v>
      </c>
      <c r="H2853" t="s">
        <v>30</v>
      </c>
      <c r="I2853" t="s">
        <v>31</v>
      </c>
      <c r="J2853" t="s">
        <v>31</v>
      </c>
      <c r="K2853" t="s">
        <v>35</v>
      </c>
      <c r="L2853" t="s">
        <v>256</v>
      </c>
      <c r="O2853" t="s">
        <v>165</v>
      </c>
      <c r="P2853">
        <v>7.07</v>
      </c>
      <c r="Y2853" t="s">
        <v>39</v>
      </c>
      <c r="Z2853" t="s">
        <v>39</v>
      </c>
      <c r="AA2853">
        <v>20180000</v>
      </c>
      <c r="AD2853" t="s">
        <v>40</v>
      </c>
    </row>
    <row r="2854" spans="1:30">
      <c r="A2854">
        <f t="shared" si="132"/>
        <v>20190000</v>
      </c>
      <c r="B2854" t="str">
        <f t="shared" si="133"/>
        <v>England93861Persons30+ yrs</v>
      </c>
      <c r="C2854" t="str">
        <f t="shared" si="134"/>
        <v>EnglandFraction of mortality attributable to particulate air pollution (new method)2019Persons30+ yrs</v>
      </c>
      <c r="D2854">
        <v>93861</v>
      </c>
      <c r="E2854" t="s">
        <v>255</v>
      </c>
      <c r="F2854" t="s">
        <v>30</v>
      </c>
      <c r="G2854" t="s">
        <v>31</v>
      </c>
      <c r="H2854" t="s">
        <v>30</v>
      </c>
      <c r="I2854" t="s">
        <v>31</v>
      </c>
      <c r="J2854" t="s">
        <v>31</v>
      </c>
      <c r="K2854" t="s">
        <v>35</v>
      </c>
      <c r="L2854" t="s">
        <v>256</v>
      </c>
      <c r="O2854" t="s">
        <v>166</v>
      </c>
      <c r="P2854">
        <v>7.1</v>
      </c>
      <c r="Y2854" t="s">
        <v>39</v>
      </c>
      <c r="Z2854" t="s">
        <v>39</v>
      </c>
      <c r="AA2854">
        <v>20190000</v>
      </c>
      <c r="AD2854" t="s">
        <v>40</v>
      </c>
    </row>
    <row r="2855" spans="1:30">
      <c r="A2855">
        <f t="shared" si="132"/>
        <v>20200000</v>
      </c>
      <c r="B2855" t="str">
        <f t="shared" si="133"/>
        <v>England93861Persons30+ yrs</v>
      </c>
      <c r="C2855" t="str">
        <f t="shared" si="134"/>
        <v>EnglandFraction of mortality attributable to particulate air pollution (new method)2020Persons30+ yrs</v>
      </c>
      <c r="D2855">
        <v>93861</v>
      </c>
      <c r="E2855" t="s">
        <v>255</v>
      </c>
      <c r="F2855" t="s">
        <v>30</v>
      </c>
      <c r="G2855" t="s">
        <v>31</v>
      </c>
      <c r="H2855" t="s">
        <v>30</v>
      </c>
      <c r="I2855" t="s">
        <v>31</v>
      </c>
      <c r="J2855" t="s">
        <v>31</v>
      </c>
      <c r="K2855" t="s">
        <v>35</v>
      </c>
      <c r="L2855" t="s">
        <v>256</v>
      </c>
      <c r="O2855" t="s">
        <v>167</v>
      </c>
      <c r="P2855">
        <v>5.64</v>
      </c>
      <c r="Y2855" t="s">
        <v>39</v>
      </c>
      <c r="Z2855" t="s">
        <v>39</v>
      </c>
      <c r="AA2855">
        <v>20200000</v>
      </c>
      <c r="AD2855" t="s">
        <v>40</v>
      </c>
    </row>
    <row r="2856" spans="1:30">
      <c r="A2856">
        <f t="shared" si="132"/>
        <v>20210000</v>
      </c>
      <c r="B2856" t="str">
        <f t="shared" si="133"/>
        <v>England93861Persons30+ yrs</v>
      </c>
      <c r="C2856" t="str">
        <f t="shared" si="134"/>
        <v>EnglandFraction of mortality attributable to particulate air pollution (new method)2021Persons30+ yrs</v>
      </c>
      <c r="D2856">
        <v>93861</v>
      </c>
      <c r="E2856" t="s">
        <v>255</v>
      </c>
      <c r="F2856" t="s">
        <v>30</v>
      </c>
      <c r="G2856" t="s">
        <v>31</v>
      </c>
      <c r="H2856" t="s">
        <v>30</v>
      </c>
      <c r="I2856" t="s">
        <v>31</v>
      </c>
      <c r="J2856" t="s">
        <v>31</v>
      </c>
      <c r="K2856" t="s">
        <v>35</v>
      </c>
      <c r="L2856" t="s">
        <v>256</v>
      </c>
      <c r="O2856" t="s">
        <v>171</v>
      </c>
      <c r="P2856">
        <v>5.5</v>
      </c>
      <c r="Y2856" t="s">
        <v>39</v>
      </c>
      <c r="Z2856" t="s">
        <v>39</v>
      </c>
      <c r="AA2856">
        <v>20210000</v>
      </c>
      <c r="AD2856" t="s">
        <v>40</v>
      </c>
    </row>
    <row r="2857" spans="1:30">
      <c r="A2857">
        <f t="shared" si="132"/>
        <v>20220000</v>
      </c>
      <c r="B2857" t="str">
        <f t="shared" si="133"/>
        <v>England93861Persons30+ yrs</v>
      </c>
      <c r="C2857" t="str">
        <f t="shared" si="134"/>
        <v>EnglandFraction of mortality attributable to particulate air pollution (new method)2022Persons30+ yrs</v>
      </c>
      <c r="D2857">
        <v>93861</v>
      </c>
      <c r="E2857" t="s">
        <v>255</v>
      </c>
      <c r="F2857" t="s">
        <v>30</v>
      </c>
      <c r="G2857" t="s">
        <v>31</v>
      </c>
      <c r="H2857" t="s">
        <v>30</v>
      </c>
      <c r="I2857" t="s">
        <v>31</v>
      </c>
      <c r="J2857" t="s">
        <v>31</v>
      </c>
      <c r="K2857" t="s">
        <v>35</v>
      </c>
      <c r="L2857" t="s">
        <v>256</v>
      </c>
      <c r="O2857" t="s">
        <v>174</v>
      </c>
      <c r="P2857">
        <v>5.82</v>
      </c>
      <c r="X2857" t="s">
        <v>136</v>
      </c>
      <c r="Y2857" t="s">
        <v>39</v>
      </c>
      <c r="Z2857" t="s">
        <v>39</v>
      </c>
      <c r="AA2857">
        <v>20220000</v>
      </c>
      <c r="AD2857" t="s">
        <v>40</v>
      </c>
    </row>
    <row r="2858" spans="1:30">
      <c r="A2858">
        <f t="shared" si="132"/>
        <v>20180000</v>
      </c>
      <c r="B2858" t="str">
        <f t="shared" si="133"/>
        <v>London93861Persons30+ yrs</v>
      </c>
      <c r="C2858" t="str">
        <f t="shared" si="134"/>
        <v>LondonFraction of mortality attributable to particulate air pollution (new method)2018Persons30+ yrs</v>
      </c>
      <c r="D2858">
        <v>93861</v>
      </c>
      <c r="E2858" t="s">
        <v>255</v>
      </c>
      <c r="F2858" t="s">
        <v>30</v>
      </c>
      <c r="G2858" t="s">
        <v>31</v>
      </c>
      <c r="H2858" t="s">
        <v>56</v>
      </c>
      <c r="I2858" t="s">
        <v>57</v>
      </c>
      <c r="J2858" t="s">
        <v>58</v>
      </c>
      <c r="K2858" t="s">
        <v>35</v>
      </c>
      <c r="L2858" t="s">
        <v>256</v>
      </c>
      <c r="O2858" t="s">
        <v>165</v>
      </c>
      <c r="P2858">
        <v>9</v>
      </c>
      <c r="Y2858" t="s">
        <v>39</v>
      </c>
      <c r="Z2858" t="s">
        <v>39</v>
      </c>
      <c r="AA2858">
        <v>20180000</v>
      </c>
      <c r="AD2858" t="s">
        <v>40</v>
      </c>
    </row>
    <row r="2859" spans="1:30">
      <c r="A2859">
        <f t="shared" si="132"/>
        <v>20190000</v>
      </c>
      <c r="B2859" t="str">
        <f t="shared" si="133"/>
        <v>London93861Persons30+ yrs</v>
      </c>
      <c r="C2859" t="str">
        <f t="shared" si="134"/>
        <v>LondonFraction of mortality attributable to particulate air pollution (new method)2019Persons30+ yrs</v>
      </c>
      <c r="D2859">
        <v>93861</v>
      </c>
      <c r="E2859" t="s">
        <v>255</v>
      </c>
      <c r="F2859" t="s">
        <v>30</v>
      </c>
      <c r="G2859" t="s">
        <v>31</v>
      </c>
      <c r="H2859" t="s">
        <v>56</v>
      </c>
      <c r="I2859" t="s">
        <v>57</v>
      </c>
      <c r="J2859" t="s">
        <v>58</v>
      </c>
      <c r="K2859" t="s">
        <v>35</v>
      </c>
      <c r="L2859" t="s">
        <v>256</v>
      </c>
      <c r="O2859" t="s">
        <v>166</v>
      </c>
      <c r="P2859">
        <v>8.77</v>
      </c>
      <c r="Y2859" t="s">
        <v>39</v>
      </c>
      <c r="Z2859" t="s">
        <v>39</v>
      </c>
      <c r="AA2859">
        <v>20190000</v>
      </c>
      <c r="AD2859" t="s">
        <v>40</v>
      </c>
    </row>
    <row r="2860" spans="1:30">
      <c r="A2860">
        <f t="shared" si="132"/>
        <v>20200000</v>
      </c>
      <c r="B2860" t="str">
        <f t="shared" si="133"/>
        <v>London93861Persons30+ yrs</v>
      </c>
      <c r="C2860" t="str">
        <f t="shared" si="134"/>
        <v>LondonFraction of mortality attributable to particulate air pollution (new method)2020Persons30+ yrs</v>
      </c>
      <c r="D2860">
        <v>93861</v>
      </c>
      <c r="E2860" t="s">
        <v>255</v>
      </c>
      <c r="F2860" t="s">
        <v>30</v>
      </c>
      <c r="G2860" t="s">
        <v>31</v>
      </c>
      <c r="H2860" t="s">
        <v>56</v>
      </c>
      <c r="I2860" t="s">
        <v>57</v>
      </c>
      <c r="J2860" t="s">
        <v>58</v>
      </c>
      <c r="K2860" t="s">
        <v>35</v>
      </c>
      <c r="L2860" t="s">
        <v>256</v>
      </c>
      <c r="O2860" t="s">
        <v>167</v>
      </c>
      <c r="P2860">
        <v>7.1</v>
      </c>
      <c r="Y2860" t="s">
        <v>39</v>
      </c>
      <c r="Z2860" t="s">
        <v>39</v>
      </c>
      <c r="AA2860">
        <v>20200000</v>
      </c>
      <c r="AD2860" t="s">
        <v>40</v>
      </c>
    </row>
    <row r="2861" spans="1:30">
      <c r="A2861">
        <f t="shared" si="132"/>
        <v>20210000</v>
      </c>
      <c r="B2861" t="str">
        <f t="shared" si="133"/>
        <v>London93861Persons30+ yrs</v>
      </c>
      <c r="C2861" t="str">
        <f t="shared" si="134"/>
        <v>LondonFraction of mortality attributable to particulate air pollution (new method)2021Persons30+ yrs</v>
      </c>
      <c r="D2861">
        <v>93861</v>
      </c>
      <c r="E2861" t="s">
        <v>255</v>
      </c>
      <c r="F2861" t="s">
        <v>30</v>
      </c>
      <c r="G2861" t="s">
        <v>31</v>
      </c>
      <c r="H2861" t="s">
        <v>56</v>
      </c>
      <c r="I2861" t="s">
        <v>57</v>
      </c>
      <c r="J2861" t="s">
        <v>58</v>
      </c>
      <c r="K2861" t="s">
        <v>35</v>
      </c>
      <c r="L2861" t="s">
        <v>256</v>
      </c>
      <c r="O2861" t="s">
        <v>171</v>
      </c>
      <c r="P2861">
        <v>6.48</v>
      </c>
      <c r="Y2861" t="s">
        <v>39</v>
      </c>
      <c r="Z2861" t="s">
        <v>39</v>
      </c>
      <c r="AA2861">
        <v>20210000</v>
      </c>
      <c r="AD2861" t="s">
        <v>40</v>
      </c>
    </row>
    <row r="2862" spans="1:30">
      <c r="A2862">
        <f t="shared" si="132"/>
        <v>20220000</v>
      </c>
      <c r="B2862" t="str">
        <f t="shared" si="133"/>
        <v>London93861Persons30+ yrs</v>
      </c>
      <c r="C2862" t="str">
        <f t="shared" si="134"/>
        <v>LondonFraction of mortality attributable to particulate air pollution (new method)2022Persons30+ yrs</v>
      </c>
      <c r="D2862">
        <v>93861</v>
      </c>
      <c r="E2862" t="s">
        <v>255</v>
      </c>
      <c r="F2862" t="s">
        <v>30</v>
      </c>
      <c r="G2862" t="s">
        <v>31</v>
      </c>
      <c r="H2862" t="s">
        <v>56</v>
      </c>
      <c r="I2862" t="s">
        <v>57</v>
      </c>
      <c r="J2862" t="s">
        <v>58</v>
      </c>
      <c r="K2862" t="s">
        <v>35</v>
      </c>
      <c r="L2862" t="s">
        <v>256</v>
      </c>
      <c r="O2862" t="s">
        <v>174</v>
      </c>
      <c r="P2862">
        <v>7.13</v>
      </c>
      <c r="X2862" t="s">
        <v>136</v>
      </c>
      <c r="Y2862" t="s">
        <v>39</v>
      </c>
      <c r="Z2862" t="s">
        <v>39</v>
      </c>
      <c r="AA2862">
        <v>20220000</v>
      </c>
      <c r="AD2862" t="s">
        <v>40</v>
      </c>
    </row>
    <row r="2863" spans="1:30">
      <c r="A2863">
        <f t="shared" si="132"/>
        <v>20220000</v>
      </c>
      <c r="B2863" t="str">
        <f t="shared" si="133"/>
        <v>Islington93861Persons30+ yrs</v>
      </c>
      <c r="C2863" t="str">
        <f t="shared" si="134"/>
        <v>IslingtonFraction of mortality attributable to particulate air pollution (new method)2022Persons30+ yrs</v>
      </c>
      <c r="D2863">
        <v>93861</v>
      </c>
      <c r="E2863" t="s">
        <v>255</v>
      </c>
      <c r="F2863" t="s">
        <v>30</v>
      </c>
      <c r="G2863" t="s">
        <v>31</v>
      </c>
      <c r="H2863" t="s">
        <v>74</v>
      </c>
      <c r="I2863" t="s">
        <v>75</v>
      </c>
      <c r="J2863" t="s">
        <v>34</v>
      </c>
      <c r="K2863" t="s">
        <v>35</v>
      </c>
      <c r="L2863" t="s">
        <v>256</v>
      </c>
      <c r="O2863">
        <v>2022</v>
      </c>
      <c r="P2863">
        <v>7.8990299999999998</v>
      </c>
      <c r="X2863" t="s">
        <v>136</v>
      </c>
      <c r="Y2863" t="s">
        <v>39</v>
      </c>
      <c r="Z2863" t="s">
        <v>39</v>
      </c>
      <c r="AA2863">
        <v>20220000</v>
      </c>
      <c r="AD2863" t="s">
        <v>40</v>
      </c>
    </row>
    <row r="2864" spans="1:30">
      <c r="A2864">
        <f t="shared" si="132"/>
        <v>20220000</v>
      </c>
      <c r="B2864" t="str">
        <f t="shared" si="133"/>
        <v>Tower Hamlets93861Persons30+ yrs</v>
      </c>
      <c r="C2864" t="str">
        <f t="shared" si="134"/>
        <v>Tower HamletsFraction of mortality attributable to particulate air pollution (new method)2022Persons30+ yrs</v>
      </c>
      <c r="D2864">
        <v>93861</v>
      </c>
      <c r="E2864" t="s">
        <v>255</v>
      </c>
      <c r="F2864" t="s">
        <v>30</v>
      </c>
      <c r="G2864" t="s">
        <v>31</v>
      </c>
      <c r="H2864" t="s">
        <v>104</v>
      </c>
      <c r="I2864" t="s">
        <v>105</v>
      </c>
      <c r="J2864" t="s">
        <v>34</v>
      </c>
      <c r="K2864" t="s">
        <v>35</v>
      </c>
      <c r="L2864" t="s">
        <v>256</v>
      </c>
      <c r="O2864">
        <v>2022</v>
      </c>
      <c r="P2864">
        <v>7.8282499999999997</v>
      </c>
      <c r="X2864" t="s">
        <v>136</v>
      </c>
      <c r="Y2864" t="s">
        <v>39</v>
      </c>
      <c r="Z2864" t="s">
        <v>39</v>
      </c>
      <c r="AA2864">
        <v>20220000</v>
      </c>
      <c r="AD2864" t="s">
        <v>40</v>
      </c>
    </row>
    <row r="2865" spans="1:30">
      <c r="A2865">
        <f t="shared" si="132"/>
        <v>20220000</v>
      </c>
      <c r="B2865" t="str">
        <f t="shared" si="133"/>
        <v>Hackney93861Persons30+ yrs</v>
      </c>
      <c r="C2865" t="str">
        <f t="shared" si="134"/>
        <v>HackneyFraction of mortality attributable to particulate air pollution (new method)2022Persons30+ yrs</v>
      </c>
      <c r="D2865">
        <v>93861</v>
      </c>
      <c r="E2865" t="s">
        <v>255</v>
      </c>
      <c r="F2865" t="s">
        <v>30</v>
      </c>
      <c r="G2865" t="s">
        <v>31</v>
      </c>
      <c r="H2865" t="s">
        <v>101</v>
      </c>
      <c r="I2865" t="s">
        <v>102</v>
      </c>
      <c r="J2865" t="s">
        <v>34</v>
      </c>
      <c r="K2865" t="s">
        <v>35</v>
      </c>
      <c r="L2865" t="s">
        <v>256</v>
      </c>
      <c r="O2865">
        <v>2022</v>
      </c>
      <c r="P2865">
        <v>7.8248300000000004</v>
      </c>
      <c r="X2865" t="s">
        <v>136</v>
      </c>
      <c r="Y2865" t="s">
        <v>39</v>
      </c>
      <c r="Z2865" t="s">
        <v>39</v>
      </c>
      <c r="AA2865">
        <v>20220000</v>
      </c>
      <c r="AD2865" t="s">
        <v>40</v>
      </c>
    </row>
    <row r="2866" spans="1:30">
      <c r="A2866">
        <f t="shared" si="132"/>
        <v>20220000</v>
      </c>
      <c r="B2866" t="str">
        <f t="shared" si="133"/>
        <v>Westminster93861Persons30+ yrs</v>
      </c>
      <c r="C2866" t="str">
        <f t="shared" si="134"/>
        <v>WestminsterFraction of mortality attributable to particulate air pollution (new method)2022Persons30+ yrs</v>
      </c>
      <c r="D2866">
        <v>93861</v>
      </c>
      <c r="E2866" t="s">
        <v>255</v>
      </c>
      <c r="F2866" t="s">
        <v>30</v>
      </c>
      <c r="G2866" t="s">
        <v>31</v>
      </c>
      <c r="H2866" t="s">
        <v>99</v>
      </c>
      <c r="I2866" t="s">
        <v>100</v>
      </c>
      <c r="J2866" t="s">
        <v>34</v>
      </c>
      <c r="K2866" t="s">
        <v>35</v>
      </c>
      <c r="L2866" t="s">
        <v>256</v>
      </c>
      <c r="O2866">
        <v>2022</v>
      </c>
      <c r="P2866">
        <v>7.7729999999999997</v>
      </c>
      <c r="X2866" t="s">
        <v>136</v>
      </c>
      <c r="Y2866" t="s">
        <v>39</v>
      </c>
      <c r="Z2866" t="s">
        <v>39</v>
      </c>
      <c r="AA2866">
        <v>20220000</v>
      </c>
      <c r="AD2866" t="s">
        <v>40</v>
      </c>
    </row>
    <row r="2867" spans="1:30">
      <c r="A2867">
        <f t="shared" si="132"/>
        <v>20220000</v>
      </c>
      <c r="B2867" t="str">
        <f t="shared" si="133"/>
        <v>Camden93861Persons30+ yrs</v>
      </c>
      <c r="C2867" t="str">
        <f t="shared" si="134"/>
        <v>CamdenFraction of mortality attributable to particulate air pollution (new method)2022Persons30+ yrs</v>
      </c>
      <c r="D2867">
        <v>93861</v>
      </c>
      <c r="E2867" t="s">
        <v>255</v>
      </c>
      <c r="F2867" t="s">
        <v>30</v>
      </c>
      <c r="G2867" t="s">
        <v>31</v>
      </c>
      <c r="H2867" t="s">
        <v>72</v>
      </c>
      <c r="I2867" t="s">
        <v>73</v>
      </c>
      <c r="J2867" t="s">
        <v>34</v>
      </c>
      <c r="K2867" t="s">
        <v>35</v>
      </c>
      <c r="L2867" t="s">
        <v>256</v>
      </c>
      <c r="O2867">
        <v>2022</v>
      </c>
      <c r="P2867">
        <v>7.7114399999999996</v>
      </c>
      <c r="X2867" t="s">
        <v>136</v>
      </c>
      <c r="Y2867" t="s">
        <v>39</v>
      </c>
      <c r="Z2867" t="s">
        <v>39</v>
      </c>
      <c r="AA2867">
        <v>20220000</v>
      </c>
      <c r="AD2867" t="s">
        <v>40</v>
      </c>
    </row>
    <row r="2868" spans="1:30">
      <c r="A2868">
        <f t="shared" si="132"/>
        <v>20220000</v>
      </c>
      <c r="B2868" t="str">
        <f t="shared" si="133"/>
        <v>Southwark93861Persons30+ yrs</v>
      </c>
      <c r="C2868" t="str">
        <f t="shared" si="134"/>
        <v>SouthwarkFraction of mortality attributable to particulate air pollution (new method)2022Persons30+ yrs</v>
      </c>
      <c r="D2868">
        <v>93861</v>
      </c>
      <c r="E2868" t="s">
        <v>255</v>
      </c>
      <c r="F2868" t="s">
        <v>30</v>
      </c>
      <c r="G2868" t="s">
        <v>31</v>
      </c>
      <c r="H2868" t="s">
        <v>95</v>
      </c>
      <c r="I2868" t="s">
        <v>96</v>
      </c>
      <c r="J2868" t="s">
        <v>34</v>
      </c>
      <c r="K2868" t="s">
        <v>35</v>
      </c>
      <c r="L2868" t="s">
        <v>256</v>
      </c>
      <c r="O2868">
        <v>2022</v>
      </c>
      <c r="P2868">
        <v>7.6258900000000001</v>
      </c>
      <c r="X2868" t="s">
        <v>136</v>
      </c>
      <c r="Y2868" t="s">
        <v>39</v>
      </c>
      <c r="Z2868" t="s">
        <v>39</v>
      </c>
      <c r="AA2868">
        <v>20220000</v>
      </c>
      <c r="AD2868" t="s">
        <v>40</v>
      </c>
    </row>
    <row r="2869" spans="1:30">
      <c r="A2869">
        <f t="shared" si="132"/>
        <v>20220000</v>
      </c>
      <c r="B2869" t="str">
        <f t="shared" si="133"/>
        <v>Kensington and Chelsea93861Persons30+ yrs</v>
      </c>
      <c r="C2869" t="str">
        <f t="shared" si="134"/>
        <v>Kensington and ChelseaFraction of mortality attributable to particulate air pollution (new method)2022Persons30+ yrs</v>
      </c>
      <c r="D2869">
        <v>93861</v>
      </c>
      <c r="E2869" t="s">
        <v>255</v>
      </c>
      <c r="F2869" t="s">
        <v>30</v>
      </c>
      <c r="G2869" t="s">
        <v>31</v>
      </c>
      <c r="H2869" t="s">
        <v>70</v>
      </c>
      <c r="I2869" t="s">
        <v>71</v>
      </c>
      <c r="J2869" t="s">
        <v>34</v>
      </c>
      <c r="K2869" t="s">
        <v>35</v>
      </c>
      <c r="L2869" t="s">
        <v>256</v>
      </c>
      <c r="O2869">
        <v>2022</v>
      </c>
      <c r="P2869">
        <v>7.5967099999999999</v>
      </c>
      <c r="X2869" t="s">
        <v>136</v>
      </c>
      <c r="Y2869" t="s">
        <v>39</v>
      </c>
      <c r="Z2869" t="s">
        <v>39</v>
      </c>
      <c r="AA2869">
        <v>20220000</v>
      </c>
      <c r="AD2869" t="s">
        <v>40</v>
      </c>
    </row>
    <row r="2870" spans="1:30">
      <c r="A2870">
        <f t="shared" si="132"/>
        <v>20220000</v>
      </c>
      <c r="B2870" t="str">
        <f t="shared" si="133"/>
        <v>Newham93861Persons30+ yrs</v>
      </c>
      <c r="C2870" t="str">
        <f t="shared" si="134"/>
        <v>NewhamFraction of mortality attributable to particulate air pollution (new method)2022Persons30+ yrs</v>
      </c>
      <c r="D2870">
        <v>93861</v>
      </c>
      <c r="E2870" t="s">
        <v>255</v>
      </c>
      <c r="F2870" t="s">
        <v>30</v>
      </c>
      <c r="G2870" t="s">
        <v>31</v>
      </c>
      <c r="H2870" t="s">
        <v>122</v>
      </c>
      <c r="I2870" t="s">
        <v>123</v>
      </c>
      <c r="J2870" t="s">
        <v>34</v>
      </c>
      <c r="K2870" t="s">
        <v>35</v>
      </c>
      <c r="L2870" t="s">
        <v>256</v>
      </c>
      <c r="O2870">
        <v>2022</v>
      </c>
      <c r="P2870">
        <v>7.4945300000000001</v>
      </c>
      <c r="X2870" t="s">
        <v>136</v>
      </c>
      <c r="Y2870" t="s">
        <v>39</v>
      </c>
      <c r="Z2870" t="s">
        <v>39</v>
      </c>
      <c r="AA2870">
        <v>20220000</v>
      </c>
      <c r="AD2870" t="s">
        <v>40</v>
      </c>
    </row>
    <row r="2871" spans="1:30">
      <c r="A2871">
        <f t="shared" si="132"/>
        <v>20220000</v>
      </c>
      <c r="B2871" t="str">
        <f t="shared" si="133"/>
        <v>Waltham Forest93861Persons30+ yrs</v>
      </c>
      <c r="C2871" t="str">
        <f t="shared" si="134"/>
        <v>Waltham ForestFraction of mortality attributable to particulate air pollution (new method)2022Persons30+ yrs</v>
      </c>
      <c r="D2871">
        <v>93861</v>
      </c>
      <c r="E2871" t="s">
        <v>255</v>
      </c>
      <c r="F2871" t="s">
        <v>30</v>
      </c>
      <c r="G2871" t="s">
        <v>31</v>
      </c>
      <c r="H2871" t="s">
        <v>114</v>
      </c>
      <c r="I2871" t="s">
        <v>115</v>
      </c>
      <c r="J2871" t="s">
        <v>34</v>
      </c>
      <c r="K2871" t="s">
        <v>35</v>
      </c>
      <c r="L2871" t="s">
        <v>256</v>
      </c>
      <c r="O2871">
        <v>2022</v>
      </c>
      <c r="P2871">
        <v>7.4072100000000001</v>
      </c>
      <c r="X2871" t="s">
        <v>136</v>
      </c>
      <c r="Y2871" t="s">
        <v>39</v>
      </c>
      <c r="Z2871" t="s">
        <v>39</v>
      </c>
      <c r="AA2871">
        <v>20220000</v>
      </c>
      <c r="AD2871" t="s">
        <v>40</v>
      </c>
    </row>
    <row r="2872" spans="1:30">
      <c r="A2872">
        <f t="shared" si="132"/>
        <v>20220000</v>
      </c>
      <c r="B2872" t="str">
        <f t="shared" si="133"/>
        <v>Hammersmith and Fulham93861Persons30+ yrs</v>
      </c>
      <c r="C2872" t="str">
        <f t="shared" si="134"/>
        <v>Hammersmith and FulhamFraction of mortality attributable to particulate air pollution (new method)2022Persons30+ yrs</v>
      </c>
      <c r="D2872">
        <v>93861</v>
      </c>
      <c r="E2872" t="s">
        <v>255</v>
      </c>
      <c r="F2872" t="s">
        <v>30</v>
      </c>
      <c r="G2872" t="s">
        <v>31</v>
      </c>
      <c r="H2872" t="s">
        <v>66</v>
      </c>
      <c r="I2872" t="s">
        <v>67</v>
      </c>
      <c r="J2872" t="s">
        <v>34</v>
      </c>
      <c r="K2872" t="s">
        <v>35</v>
      </c>
      <c r="L2872" t="s">
        <v>256</v>
      </c>
      <c r="O2872">
        <v>2022</v>
      </c>
      <c r="P2872">
        <v>7.39602</v>
      </c>
      <c r="X2872" t="s">
        <v>136</v>
      </c>
      <c r="Y2872" t="s">
        <v>39</v>
      </c>
      <c r="Z2872" t="s">
        <v>39</v>
      </c>
      <c r="AA2872">
        <v>20220000</v>
      </c>
      <c r="AD2872" t="s">
        <v>40</v>
      </c>
    </row>
    <row r="2873" spans="1:30">
      <c r="A2873">
        <f t="shared" si="132"/>
        <v>20220000</v>
      </c>
      <c r="B2873" t="str">
        <f t="shared" si="133"/>
        <v>Haringey93861Persons30+ yrs</v>
      </c>
      <c r="C2873" t="str">
        <f t="shared" si="134"/>
        <v>HaringeyFraction of mortality attributable to particulate air pollution (new method)2022Persons30+ yrs</v>
      </c>
      <c r="D2873">
        <v>93861</v>
      </c>
      <c r="E2873" t="s">
        <v>255</v>
      </c>
      <c r="F2873" t="s">
        <v>30</v>
      </c>
      <c r="G2873" t="s">
        <v>31</v>
      </c>
      <c r="H2873" t="s">
        <v>116</v>
      </c>
      <c r="I2873" t="s">
        <v>117</v>
      </c>
      <c r="J2873" t="s">
        <v>34</v>
      </c>
      <c r="K2873" t="s">
        <v>35</v>
      </c>
      <c r="L2873" t="s">
        <v>256</v>
      </c>
      <c r="O2873">
        <v>2022</v>
      </c>
      <c r="P2873">
        <v>7.3795200000000003</v>
      </c>
      <c r="X2873" t="s">
        <v>136</v>
      </c>
      <c r="Y2873" t="s">
        <v>39</v>
      </c>
      <c r="Z2873" t="s">
        <v>39</v>
      </c>
      <c r="AA2873">
        <v>20220000</v>
      </c>
      <c r="AD2873" t="s">
        <v>40</v>
      </c>
    </row>
    <row r="2874" spans="1:30">
      <c r="A2874">
        <f t="shared" si="132"/>
        <v>20220000</v>
      </c>
      <c r="B2874" t="str">
        <f t="shared" si="133"/>
        <v>Brent93861Persons30+ yrs</v>
      </c>
      <c r="C2874" t="str">
        <f t="shared" si="134"/>
        <v>BrentFraction of mortality attributable to particulate air pollution (new method)2022Persons30+ yrs</v>
      </c>
      <c r="D2874">
        <v>93861</v>
      </c>
      <c r="E2874" t="s">
        <v>255</v>
      </c>
      <c r="F2874" t="s">
        <v>30</v>
      </c>
      <c r="G2874" t="s">
        <v>31</v>
      </c>
      <c r="H2874" t="s">
        <v>68</v>
      </c>
      <c r="I2874" t="s">
        <v>69</v>
      </c>
      <c r="J2874" t="s">
        <v>34</v>
      </c>
      <c r="K2874" t="s">
        <v>35</v>
      </c>
      <c r="L2874" t="s">
        <v>256</v>
      </c>
      <c r="O2874">
        <v>2022</v>
      </c>
      <c r="P2874">
        <v>7.36815</v>
      </c>
      <c r="X2874" t="s">
        <v>136</v>
      </c>
      <c r="Y2874" t="s">
        <v>39</v>
      </c>
      <c r="Z2874" t="s">
        <v>39</v>
      </c>
      <c r="AA2874">
        <v>20220000</v>
      </c>
      <c r="AD2874" t="s">
        <v>40</v>
      </c>
    </row>
    <row r="2875" spans="1:30">
      <c r="A2875">
        <f t="shared" si="132"/>
        <v>20220000</v>
      </c>
      <c r="B2875" t="str">
        <f t="shared" si="133"/>
        <v>Lambeth93861Persons30+ yrs</v>
      </c>
      <c r="C2875" t="str">
        <f t="shared" si="134"/>
        <v>LambethFraction of mortality attributable to particulate air pollution (new method)2022Persons30+ yrs</v>
      </c>
      <c r="D2875">
        <v>93861</v>
      </c>
      <c r="E2875" t="s">
        <v>255</v>
      </c>
      <c r="F2875" t="s">
        <v>30</v>
      </c>
      <c r="G2875" t="s">
        <v>31</v>
      </c>
      <c r="H2875" t="s">
        <v>91</v>
      </c>
      <c r="I2875" t="s">
        <v>92</v>
      </c>
      <c r="J2875" t="s">
        <v>34</v>
      </c>
      <c r="K2875" t="s">
        <v>35</v>
      </c>
      <c r="L2875" t="s">
        <v>256</v>
      </c>
      <c r="O2875">
        <v>2022</v>
      </c>
      <c r="P2875">
        <v>7.3439500000000004</v>
      </c>
      <c r="X2875" t="s">
        <v>136</v>
      </c>
      <c r="Y2875" t="s">
        <v>39</v>
      </c>
      <c r="Z2875" t="s">
        <v>39</v>
      </c>
      <c r="AA2875">
        <v>20220000</v>
      </c>
      <c r="AD2875" t="s">
        <v>40</v>
      </c>
    </row>
    <row r="2876" spans="1:30">
      <c r="A2876">
        <f t="shared" si="132"/>
        <v>20220000</v>
      </c>
      <c r="B2876" t="str">
        <f t="shared" si="133"/>
        <v>Ealing93861Persons30+ yrs</v>
      </c>
      <c r="C2876" t="str">
        <f t="shared" si="134"/>
        <v>EalingFraction of mortality attributable to particulate air pollution (new method)2022Persons30+ yrs</v>
      </c>
      <c r="D2876">
        <v>93861</v>
      </c>
      <c r="E2876" t="s">
        <v>255</v>
      </c>
      <c r="F2876" t="s">
        <v>30</v>
      </c>
      <c r="G2876" t="s">
        <v>31</v>
      </c>
      <c r="H2876" t="s">
        <v>62</v>
      </c>
      <c r="I2876" t="s">
        <v>63</v>
      </c>
      <c r="J2876" t="s">
        <v>34</v>
      </c>
      <c r="K2876" t="s">
        <v>35</v>
      </c>
      <c r="L2876" t="s">
        <v>256</v>
      </c>
      <c r="O2876">
        <v>2022</v>
      </c>
      <c r="P2876">
        <v>7.1787200000000002</v>
      </c>
      <c r="X2876" t="s">
        <v>136</v>
      </c>
      <c r="Y2876" t="s">
        <v>39</v>
      </c>
      <c r="Z2876" t="s">
        <v>39</v>
      </c>
      <c r="AA2876">
        <v>20220000</v>
      </c>
      <c r="AD2876" t="s">
        <v>40</v>
      </c>
    </row>
    <row r="2877" spans="1:30">
      <c r="A2877">
        <f t="shared" si="132"/>
        <v>20220000</v>
      </c>
      <c r="B2877" t="str">
        <f t="shared" si="133"/>
        <v>Barnet93861Persons30+ yrs</v>
      </c>
      <c r="C2877" t="str">
        <f t="shared" si="134"/>
        <v>BarnetFraction of mortality attributable to particulate air pollution (new method)2022Persons30+ yrs</v>
      </c>
      <c r="D2877">
        <v>93861</v>
      </c>
      <c r="E2877" t="s">
        <v>255</v>
      </c>
      <c r="F2877" t="s">
        <v>30</v>
      </c>
      <c r="G2877" t="s">
        <v>31</v>
      </c>
      <c r="H2877" t="s">
        <v>93</v>
      </c>
      <c r="I2877" t="s">
        <v>94</v>
      </c>
      <c r="J2877" t="s">
        <v>34</v>
      </c>
      <c r="K2877" t="s">
        <v>35</v>
      </c>
      <c r="L2877" t="s">
        <v>256</v>
      </c>
      <c r="O2877">
        <v>2022</v>
      </c>
      <c r="P2877">
        <v>7.1692099999999996</v>
      </c>
      <c r="X2877" t="s">
        <v>136</v>
      </c>
      <c r="Y2877" t="s">
        <v>39</v>
      </c>
      <c r="Z2877" t="s">
        <v>39</v>
      </c>
      <c r="AA2877">
        <v>20220000</v>
      </c>
      <c r="AD2877" t="s">
        <v>40</v>
      </c>
    </row>
    <row r="2878" spans="1:30">
      <c r="A2878">
        <f t="shared" si="132"/>
        <v>20220000</v>
      </c>
      <c r="B2878" t="str">
        <f t="shared" si="133"/>
        <v>Wandsworth93861Persons30+ yrs</v>
      </c>
      <c r="C2878" t="str">
        <f t="shared" si="134"/>
        <v>WandsworthFraction of mortality attributable to particulate air pollution (new method)2022Persons30+ yrs</v>
      </c>
      <c r="D2878">
        <v>93861</v>
      </c>
      <c r="E2878" t="s">
        <v>255</v>
      </c>
      <c r="F2878" t="s">
        <v>30</v>
      </c>
      <c r="G2878" t="s">
        <v>31</v>
      </c>
      <c r="H2878" t="s">
        <v>76</v>
      </c>
      <c r="I2878" t="s">
        <v>77</v>
      </c>
      <c r="J2878" t="s">
        <v>34</v>
      </c>
      <c r="K2878" t="s">
        <v>35</v>
      </c>
      <c r="L2878" t="s">
        <v>256</v>
      </c>
      <c r="O2878">
        <v>2022</v>
      </c>
      <c r="P2878">
        <v>7.1586299999999996</v>
      </c>
      <c r="X2878" t="s">
        <v>136</v>
      </c>
      <c r="Y2878" t="s">
        <v>39</v>
      </c>
      <c r="Z2878" t="s">
        <v>39</v>
      </c>
      <c r="AA2878">
        <v>20220000</v>
      </c>
      <c r="AD2878" t="s">
        <v>40</v>
      </c>
    </row>
    <row r="2879" spans="1:30">
      <c r="A2879">
        <f t="shared" si="132"/>
        <v>20220000</v>
      </c>
      <c r="B2879" t="str">
        <f t="shared" si="133"/>
        <v>Enfield93861Persons30+ yrs</v>
      </c>
      <c r="C2879" t="str">
        <f t="shared" si="134"/>
        <v>EnfieldFraction of mortality attributable to particulate air pollution (new method)2022Persons30+ yrs</v>
      </c>
      <c r="D2879">
        <v>93861</v>
      </c>
      <c r="E2879" t="s">
        <v>255</v>
      </c>
      <c r="F2879" t="s">
        <v>30</v>
      </c>
      <c r="G2879" t="s">
        <v>31</v>
      </c>
      <c r="H2879" t="s">
        <v>120</v>
      </c>
      <c r="I2879" t="s">
        <v>121</v>
      </c>
      <c r="J2879" t="s">
        <v>34</v>
      </c>
      <c r="K2879" t="s">
        <v>35</v>
      </c>
      <c r="L2879" t="s">
        <v>256</v>
      </c>
      <c r="O2879">
        <v>2022</v>
      </c>
      <c r="P2879">
        <v>7.1159499999999998</v>
      </c>
      <c r="X2879" t="s">
        <v>136</v>
      </c>
      <c r="Y2879" t="s">
        <v>39</v>
      </c>
      <c r="Z2879" t="s">
        <v>39</v>
      </c>
      <c r="AA2879">
        <v>20220000</v>
      </c>
      <c r="AD2879" t="s">
        <v>40</v>
      </c>
    </row>
    <row r="2880" spans="1:30">
      <c r="A2880">
        <f t="shared" si="132"/>
        <v>20220000</v>
      </c>
      <c r="B2880" t="str">
        <f t="shared" si="133"/>
        <v>Redbridge93861Persons30+ yrs</v>
      </c>
      <c r="C2880" t="str">
        <f t="shared" si="134"/>
        <v>RedbridgeFraction of mortality attributable to particulate air pollution (new method)2022Persons30+ yrs</v>
      </c>
      <c r="D2880">
        <v>93861</v>
      </c>
      <c r="E2880" t="s">
        <v>255</v>
      </c>
      <c r="F2880" t="s">
        <v>30</v>
      </c>
      <c r="G2880" t="s">
        <v>31</v>
      </c>
      <c r="H2880" t="s">
        <v>112</v>
      </c>
      <c r="I2880" t="s">
        <v>113</v>
      </c>
      <c r="J2880" t="s">
        <v>34</v>
      </c>
      <c r="K2880" t="s">
        <v>35</v>
      </c>
      <c r="L2880" t="s">
        <v>256</v>
      </c>
      <c r="O2880">
        <v>2022</v>
      </c>
      <c r="P2880">
        <v>7.1087699999999998</v>
      </c>
      <c r="X2880" t="s">
        <v>136</v>
      </c>
      <c r="Y2880" t="s">
        <v>39</v>
      </c>
      <c r="Z2880" t="s">
        <v>39</v>
      </c>
      <c r="AA2880">
        <v>20220000</v>
      </c>
      <c r="AD2880" t="s">
        <v>40</v>
      </c>
    </row>
    <row r="2881" spans="1:30">
      <c r="A2881">
        <f t="shared" ref="A2881:A2944" si="135">AA2881</f>
        <v>20220000</v>
      </c>
      <c r="B2881" t="str">
        <f t="shared" si="133"/>
        <v>Barking and Dagenham93861Persons30+ yrs</v>
      </c>
      <c r="C2881" t="str">
        <f t="shared" si="134"/>
        <v>Barking and DagenhamFraction of mortality attributable to particulate air pollution (new method)2022Persons30+ yrs</v>
      </c>
      <c r="D2881">
        <v>93861</v>
      </c>
      <c r="E2881" t="s">
        <v>255</v>
      </c>
      <c r="F2881" t="s">
        <v>30</v>
      </c>
      <c r="G2881" t="s">
        <v>31</v>
      </c>
      <c r="H2881" t="s">
        <v>106</v>
      </c>
      <c r="I2881" t="s">
        <v>107</v>
      </c>
      <c r="J2881" t="s">
        <v>34</v>
      </c>
      <c r="K2881" t="s">
        <v>35</v>
      </c>
      <c r="L2881" t="s">
        <v>256</v>
      </c>
      <c r="O2881">
        <v>2022</v>
      </c>
      <c r="P2881">
        <v>7.0428899999999999</v>
      </c>
      <c r="X2881" t="s">
        <v>136</v>
      </c>
      <c r="Y2881" t="s">
        <v>39</v>
      </c>
      <c r="Z2881" t="s">
        <v>39</v>
      </c>
      <c r="AA2881">
        <v>20220000</v>
      </c>
      <c r="AD2881" t="s">
        <v>40</v>
      </c>
    </row>
    <row r="2882" spans="1:30">
      <c r="A2882">
        <f t="shared" si="135"/>
        <v>20220000</v>
      </c>
      <c r="B2882" t="str">
        <f t="shared" ref="B2882:B2945" si="136">CONCATENATE(I2882,D2882,K2882,L2882)</f>
        <v>Harrow93861Persons30+ yrs</v>
      </c>
      <c r="C2882" t="str">
        <f t="shared" ref="C2882:C2945" si="137">CONCATENATE(I2882,E2882,O2882,K2882,M2882,L2882)</f>
        <v>HarrowFraction of mortality attributable to particulate air pollution (new method)2022Persons30+ yrs</v>
      </c>
      <c r="D2882">
        <v>93861</v>
      </c>
      <c r="E2882" t="s">
        <v>255</v>
      </c>
      <c r="F2882" t="s">
        <v>30</v>
      </c>
      <c r="G2882" t="s">
        <v>31</v>
      </c>
      <c r="H2882" t="s">
        <v>64</v>
      </c>
      <c r="I2882" t="s">
        <v>65</v>
      </c>
      <c r="J2882" t="s">
        <v>34</v>
      </c>
      <c r="K2882" t="s">
        <v>35</v>
      </c>
      <c r="L2882" t="s">
        <v>256</v>
      </c>
      <c r="O2882">
        <v>2022</v>
      </c>
      <c r="P2882">
        <v>7.0131899999999998</v>
      </c>
      <c r="X2882" t="s">
        <v>136</v>
      </c>
      <c r="Y2882" t="s">
        <v>39</v>
      </c>
      <c r="Z2882" t="s">
        <v>39</v>
      </c>
      <c r="AA2882">
        <v>20220000</v>
      </c>
      <c r="AD2882" t="s">
        <v>40</v>
      </c>
    </row>
    <row r="2883" spans="1:30">
      <c r="A2883">
        <f t="shared" si="135"/>
        <v>20220000</v>
      </c>
      <c r="B2883" t="str">
        <f t="shared" si="136"/>
        <v>Lewisham93861Persons30+ yrs</v>
      </c>
      <c r="C2883" t="str">
        <f t="shared" si="137"/>
        <v>LewishamFraction of mortality attributable to particulate air pollution (new method)2022Persons30+ yrs</v>
      </c>
      <c r="D2883">
        <v>93861</v>
      </c>
      <c r="E2883" t="s">
        <v>255</v>
      </c>
      <c r="F2883" t="s">
        <v>30</v>
      </c>
      <c r="G2883" t="s">
        <v>31</v>
      </c>
      <c r="H2883" t="s">
        <v>84</v>
      </c>
      <c r="I2883" t="s">
        <v>85</v>
      </c>
      <c r="J2883" t="s">
        <v>34</v>
      </c>
      <c r="K2883" t="s">
        <v>35</v>
      </c>
      <c r="L2883" t="s">
        <v>256</v>
      </c>
      <c r="O2883">
        <v>2022</v>
      </c>
      <c r="P2883">
        <v>6.9816700000000003</v>
      </c>
      <c r="X2883" t="s">
        <v>136</v>
      </c>
      <c r="Y2883" t="s">
        <v>39</v>
      </c>
      <c r="Z2883" t="s">
        <v>39</v>
      </c>
      <c r="AA2883">
        <v>20220000</v>
      </c>
      <c r="AD2883" t="s">
        <v>40</v>
      </c>
    </row>
    <row r="2884" spans="1:30">
      <c r="A2884">
        <f t="shared" si="135"/>
        <v>20220000</v>
      </c>
      <c r="B2884" t="str">
        <f t="shared" si="136"/>
        <v>Hounslow93861Persons30+ yrs</v>
      </c>
      <c r="C2884" t="str">
        <f t="shared" si="137"/>
        <v>HounslowFraction of mortality attributable to particulate air pollution (new method)2022Persons30+ yrs</v>
      </c>
      <c r="D2884">
        <v>93861</v>
      </c>
      <c r="E2884" t="s">
        <v>255</v>
      </c>
      <c r="F2884" t="s">
        <v>30</v>
      </c>
      <c r="G2884" t="s">
        <v>31</v>
      </c>
      <c r="H2884" t="s">
        <v>59</v>
      </c>
      <c r="I2884" t="s">
        <v>60</v>
      </c>
      <c r="J2884" t="s">
        <v>34</v>
      </c>
      <c r="K2884" t="s">
        <v>35</v>
      </c>
      <c r="L2884" t="s">
        <v>256</v>
      </c>
      <c r="O2884">
        <v>2022</v>
      </c>
      <c r="P2884">
        <v>6.9438399999999998</v>
      </c>
      <c r="X2884" t="s">
        <v>136</v>
      </c>
      <c r="Y2884" t="s">
        <v>39</v>
      </c>
      <c r="Z2884" t="s">
        <v>39</v>
      </c>
      <c r="AA2884">
        <v>20220000</v>
      </c>
      <c r="AD2884" t="s">
        <v>40</v>
      </c>
    </row>
    <row r="2885" spans="1:30">
      <c r="A2885">
        <f t="shared" si="135"/>
        <v>20220000</v>
      </c>
      <c r="B2885" t="str">
        <f t="shared" si="136"/>
        <v>Hillingdon93861Persons30+ yrs</v>
      </c>
      <c r="C2885" t="str">
        <f t="shared" si="137"/>
        <v>HillingdonFraction of mortality attributable to particulate air pollution (new method)2022Persons30+ yrs</v>
      </c>
      <c r="D2885">
        <v>93861</v>
      </c>
      <c r="E2885" t="s">
        <v>255</v>
      </c>
      <c r="F2885" t="s">
        <v>30</v>
      </c>
      <c r="G2885" t="s">
        <v>31</v>
      </c>
      <c r="H2885" t="s">
        <v>86</v>
      </c>
      <c r="I2885" t="s">
        <v>87</v>
      </c>
      <c r="J2885" t="s">
        <v>34</v>
      </c>
      <c r="K2885" t="s">
        <v>35</v>
      </c>
      <c r="L2885" t="s">
        <v>256</v>
      </c>
      <c r="O2885">
        <v>2022</v>
      </c>
      <c r="P2885">
        <v>6.9219499999999998</v>
      </c>
      <c r="X2885" t="s">
        <v>136</v>
      </c>
      <c r="Y2885" t="s">
        <v>39</v>
      </c>
      <c r="Z2885" t="s">
        <v>39</v>
      </c>
      <c r="AA2885">
        <v>20220000</v>
      </c>
      <c r="AD2885" t="s">
        <v>40</v>
      </c>
    </row>
    <row r="2886" spans="1:30">
      <c r="A2886">
        <f t="shared" si="135"/>
        <v>20220000</v>
      </c>
      <c r="B2886" t="str">
        <f t="shared" si="136"/>
        <v>Greenwich93861Persons30+ yrs</v>
      </c>
      <c r="C2886" t="str">
        <f t="shared" si="137"/>
        <v>GreenwichFraction of mortality attributable to particulate air pollution (new method)2022Persons30+ yrs</v>
      </c>
      <c r="D2886">
        <v>93861</v>
      </c>
      <c r="E2886" t="s">
        <v>255</v>
      </c>
      <c r="F2886" t="s">
        <v>30</v>
      </c>
      <c r="G2886" t="s">
        <v>31</v>
      </c>
      <c r="H2886" t="s">
        <v>80</v>
      </c>
      <c r="I2886" t="s">
        <v>81</v>
      </c>
      <c r="J2886" t="s">
        <v>34</v>
      </c>
      <c r="K2886" t="s">
        <v>35</v>
      </c>
      <c r="L2886" t="s">
        <v>256</v>
      </c>
      <c r="O2886">
        <v>2022</v>
      </c>
      <c r="P2886">
        <v>6.8998999999999997</v>
      </c>
      <c r="X2886" t="s">
        <v>136</v>
      </c>
      <c r="Y2886" t="s">
        <v>39</v>
      </c>
      <c r="Z2886" t="s">
        <v>39</v>
      </c>
      <c r="AA2886">
        <v>20220000</v>
      </c>
      <c r="AD2886" t="s">
        <v>40</v>
      </c>
    </row>
    <row r="2887" spans="1:30">
      <c r="A2887">
        <f t="shared" si="135"/>
        <v>20220000</v>
      </c>
      <c r="B2887" t="str">
        <f t="shared" si="136"/>
        <v>Merton93861Persons30+ yrs</v>
      </c>
      <c r="C2887" t="str">
        <f t="shared" si="137"/>
        <v>MertonFraction of mortality attributable to particulate air pollution (new method)2022Persons30+ yrs</v>
      </c>
      <c r="D2887">
        <v>93861</v>
      </c>
      <c r="E2887" t="s">
        <v>255</v>
      </c>
      <c r="F2887" t="s">
        <v>30</v>
      </c>
      <c r="G2887" t="s">
        <v>31</v>
      </c>
      <c r="H2887" t="s">
        <v>108</v>
      </c>
      <c r="I2887" t="s">
        <v>109</v>
      </c>
      <c r="J2887" t="s">
        <v>34</v>
      </c>
      <c r="K2887" t="s">
        <v>35</v>
      </c>
      <c r="L2887" t="s">
        <v>256</v>
      </c>
      <c r="O2887">
        <v>2022</v>
      </c>
      <c r="P2887">
        <v>6.8504300000000002</v>
      </c>
      <c r="X2887" t="s">
        <v>136</v>
      </c>
      <c r="Y2887" t="s">
        <v>39</v>
      </c>
      <c r="Z2887" t="s">
        <v>39</v>
      </c>
      <c r="AA2887">
        <v>20220000</v>
      </c>
      <c r="AD2887" t="s">
        <v>40</v>
      </c>
    </row>
    <row r="2888" spans="1:30">
      <c r="A2888">
        <f t="shared" si="135"/>
        <v>20220000</v>
      </c>
      <c r="B2888" t="str">
        <f t="shared" si="136"/>
        <v>Richmond93861Persons30+ yrs</v>
      </c>
      <c r="C2888" t="str">
        <f t="shared" si="137"/>
        <v>RichmondFraction of mortality attributable to particulate air pollution (new method)2022Persons30+ yrs</v>
      </c>
      <c r="D2888">
        <v>93861</v>
      </c>
      <c r="E2888" t="s">
        <v>255</v>
      </c>
      <c r="F2888" t="s">
        <v>30</v>
      </c>
      <c r="G2888" t="s">
        <v>31</v>
      </c>
      <c r="H2888" t="s">
        <v>32</v>
      </c>
      <c r="I2888" t="s">
        <v>33</v>
      </c>
      <c r="J2888" t="s">
        <v>34</v>
      </c>
      <c r="K2888" t="s">
        <v>35</v>
      </c>
      <c r="L2888" t="s">
        <v>256</v>
      </c>
      <c r="O2888">
        <v>2022</v>
      </c>
      <c r="P2888">
        <v>6.7583399999999996</v>
      </c>
      <c r="X2888" t="s">
        <v>136</v>
      </c>
      <c r="Y2888" t="s">
        <v>39</v>
      </c>
      <c r="Z2888" t="s">
        <v>39</v>
      </c>
      <c r="AA2888">
        <v>20220000</v>
      </c>
      <c r="AD2888" t="s">
        <v>40</v>
      </c>
    </row>
    <row r="2889" spans="1:30">
      <c r="A2889">
        <f t="shared" si="135"/>
        <v>20220000</v>
      </c>
      <c r="B2889" t="str">
        <f t="shared" si="136"/>
        <v>Kingston93861Persons30+ yrs</v>
      </c>
      <c r="C2889" t="str">
        <f t="shared" si="137"/>
        <v>KingstonFraction of mortality attributable to particulate air pollution (new method)2022Persons30+ yrs</v>
      </c>
      <c r="D2889">
        <v>93861</v>
      </c>
      <c r="E2889" t="s">
        <v>255</v>
      </c>
      <c r="F2889" t="s">
        <v>30</v>
      </c>
      <c r="G2889" t="s">
        <v>31</v>
      </c>
      <c r="H2889" t="s">
        <v>82</v>
      </c>
      <c r="I2889" t="s">
        <v>83</v>
      </c>
      <c r="J2889" t="s">
        <v>34</v>
      </c>
      <c r="K2889" t="s">
        <v>35</v>
      </c>
      <c r="L2889" t="s">
        <v>256</v>
      </c>
      <c r="O2889">
        <v>2022</v>
      </c>
      <c r="P2889">
        <v>6.6790900000000004</v>
      </c>
      <c r="X2889" t="s">
        <v>136</v>
      </c>
      <c r="Y2889" t="s">
        <v>39</v>
      </c>
      <c r="Z2889" t="s">
        <v>39</v>
      </c>
      <c r="AA2889">
        <v>20220000</v>
      </c>
      <c r="AD2889" t="s">
        <v>40</v>
      </c>
    </row>
    <row r="2890" spans="1:30">
      <c r="A2890">
        <f t="shared" si="135"/>
        <v>20220000</v>
      </c>
      <c r="B2890" t="str">
        <f t="shared" si="136"/>
        <v>Croydon93861Persons30+ yrs</v>
      </c>
      <c r="C2890" t="str">
        <f t="shared" si="137"/>
        <v>CroydonFraction of mortality attributable to particulate air pollution (new method)2022Persons30+ yrs</v>
      </c>
      <c r="D2890">
        <v>93861</v>
      </c>
      <c r="E2890" t="s">
        <v>255</v>
      </c>
      <c r="F2890" t="s">
        <v>30</v>
      </c>
      <c r="G2890" t="s">
        <v>31</v>
      </c>
      <c r="H2890" t="s">
        <v>110</v>
      </c>
      <c r="I2890" t="s">
        <v>111</v>
      </c>
      <c r="J2890" t="s">
        <v>34</v>
      </c>
      <c r="K2890" t="s">
        <v>35</v>
      </c>
      <c r="L2890" t="s">
        <v>256</v>
      </c>
      <c r="O2890">
        <v>2022</v>
      </c>
      <c r="P2890">
        <v>6.5016999999999996</v>
      </c>
      <c r="X2890" t="s">
        <v>136</v>
      </c>
      <c r="Y2890" t="s">
        <v>39</v>
      </c>
      <c r="Z2890" t="s">
        <v>39</v>
      </c>
      <c r="AA2890">
        <v>20220000</v>
      </c>
      <c r="AD2890" t="s">
        <v>40</v>
      </c>
    </row>
    <row r="2891" spans="1:30">
      <c r="A2891">
        <f t="shared" si="135"/>
        <v>20220000</v>
      </c>
      <c r="B2891" t="str">
        <f t="shared" si="136"/>
        <v>Bexley93861Persons30+ yrs</v>
      </c>
      <c r="C2891" t="str">
        <f t="shared" si="137"/>
        <v>BexleyFraction of mortality attributable to particulate air pollution (new method)2022Persons30+ yrs</v>
      </c>
      <c r="D2891">
        <v>93861</v>
      </c>
      <c r="E2891" t="s">
        <v>255</v>
      </c>
      <c r="F2891" t="s">
        <v>30</v>
      </c>
      <c r="G2891" t="s">
        <v>31</v>
      </c>
      <c r="H2891" t="s">
        <v>97</v>
      </c>
      <c r="I2891" t="s">
        <v>98</v>
      </c>
      <c r="J2891" t="s">
        <v>34</v>
      </c>
      <c r="K2891" t="s">
        <v>35</v>
      </c>
      <c r="L2891" t="s">
        <v>256</v>
      </c>
      <c r="O2891">
        <v>2022</v>
      </c>
      <c r="P2891">
        <v>6.48597</v>
      </c>
      <c r="X2891" t="s">
        <v>136</v>
      </c>
      <c r="Y2891" t="s">
        <v>39</v>
      </c>
      <c r="Z2891" t="s">
        <v>39</v>
      </c>
      <c r="AA2891">
        <v>20220000</v>
      </c>
      <c r="AD2891" t="s">
        <v>40</v>
      </c>
    </row>
    <row r="2892" spans="1:30">
      <c r="A2892">
        <f t="shared" si="135"/>
        <v>20220000</v>
      </c>
      <c r="B2892" t="str">
        <f t="shared" si="136"/>
        <v>Sutton93861Persons30+ yrs</v>
      </c>
      <c r="C2892" t="str">
        <f t="shared" si="137"/>
        <v>SuttonFraction of mortality attributable to particulate air pollution (new method)2022Persons30+ yrs</v>
      </c>
      <c r="D2892">
        <v>93861</v>
      </c>
      <c r="E2892" t="s">
        <v>255</v>
      </c>
      <c r="F2892" t="s">
        <v>30</v>
      </c>
      <c r="G2892" t="s">
        <v>31</v>
      </c>
      <c r="H2892" t="s">
        <v>89</v>
      </c>
      <c r="I2892" t="s">
        <v>90</v>
      </c>
      <c r="J2892" t="s">
        <v>34</v>
      </c>
      <c r="K2892" t="s">
        <v>35</v>
      </c>
      <c r="L2892" t="s">
        <v>256</v>
      </c>
      <c r="O2892">
        <v>2022</v>
      </c>
      <c r="P2892">
        <v>6.4745499999999998</v>
      </c>
      <c r="X2892" t="s">
        <v>136</v>
      </c>
      <c r="Y2892" t="s">
        <v>39</v>
      </c>
      <c r="Z2892" t="s">
        <v>39</v>
      </c>
      <c r="AA2892">
        <v>20220000</v>
      </c>
      <c r="AD2892" t="s">
        <v>40</v>
      </c>
    </row>
    <row r="2893" spans="1:30">
      <c r="A2893">
        <f t="shared" si="135"/>
        <v>20220000</v>
      </c>
      <c r="B2893" t="str">
        <f t="shared" si="136"/>
        <v>Havering93861Persons30+ yrs</v>
      </c>
      <c r="C2893" t="str">
        <f t="shared" si="137"/>
        <v>HaveringFraction of mortality attributable to particulate air pollution (new method)2022Persons30+ yrs</v>
      </c>
      <c r="D2893">
        <v>93861</v>
      </c>
      <c r="E2893" t="s">
        <v>255</v>
      </c>
      <c r="F2893" t="s">
        <v>30</v>
      </c>
      <c r="G2893" t="s">
        <v>31</v>
      </c>
      <c r="H2893" t="s">
        <v>118</v>
      </c>
      <c r="I2893" t="s">
        <v>119</v>
      </c>
      <c r="J2893" t="s">
        <v>34</v>
      </c>
      <c r="K2893" t="s">
        <v>35</v>
      </c>
      <c r="L2893" t="s">
        <v>256</v>
      </c>
      <c r="O2893">
        <v>2022</v>
      </c>
      <c r="P2893">
        <v>6.41953</v>
      </c>
      <c r="X2893" t="s">
        <v>136</v>
      </c>
      <c r="Y2893" t="s">
        <v>39</v>
      </c>
      <c r="Z2893" t="s">
        <v>39</v>
      </c>
      <c r="AA2893">
        <v>20220000</v>
      </c>
      <c r="AD2893" t="s">
        <v>40</v>
      </c>
    </row>
    <row r="2894" spans="1:30">
      <c r="A2894">
        <f t="shared" si="135"/>
        <v>20220000</v>
      </c>
      <c r="B2894" t="str">
        <f t="shared" si="136"/>
        <v>Bromley93861Persons30+ yrs</v>
      </c>
      <c r="C2894" t="str">
        <f t="shared" si="137"/>
        <v>BromleyFraction of mortality attributable to particulate air pollution (new method)2022Persons30+ yrs</v>
      </c>
      <c r="D2894">
        <v>93861</v>
      </c>
      <c r="E2894" t="s">
        <v>255</v>
      </c>
      <c r="F2894" t="s">
        <v>30</v>
      </c>
      <c r="G2894" t="s">
        <v>31</v>
      </c>
      <c r="H2894" t="s">
        <v>78</v>
      </c>
      <c r="I2894" t="s">
        <v>79</v>
      </c>
      <c r="J2894" t="s">
        <v>34</v>
      </c>
      <c r="K2894" t="s">
        <v>35</v>
      </c>
      <c r="L2894" t="s">
        <v>256</v>
      </c>
      <c r="O2894">
        <v>2022</v>
      </c>
      <c r="P2894">
        <v>6.1601100000000004</v>
      </c>
      <c r="X2894" t="s">
        <v>136</v>
      </c>
      <c r="Y2894" t="s">
        <v>39</v>
      </c>
      <c r="Z2894" t="s">
        <v>39</v>
      </c>
      <c r="AA2894">
        <v>20220000</v>
      </c>
      <c r="AD2894" t="s">
        <v>40</v>
      </c>
    </row>
    <row r="2895" spans="1:30">
      <c r="A2895">
        <f t="shared" si="135"/>
        <v>20180000</v>
      </c>
      <c r="B2895" t="str">
        <f t="shared" si="136"/>
        <v>Richmond93867Not applicableNot applicable</v>
      </c>
      <c r="C2895" t="str">
        <f t="shared" si="137"/>
        <v>RichmondAir pollution: fine particulate matter (new method - concentrations of total PM2.5)2018Not applicableNot applicable</v>
      </c>
      <c r="D2895">
        <v>93867</v>
      </c>
      <c r="E2895" t="s">
        <v>257</v>
      </c>
      <c r="F2895" t="s">
        <v>30</v>
      </c>
      <c r="G2895" t="s">
        <v>31</v>
      </c>
      <c r="H2895" t="s">
        <v>32</v>
      </c>
      <c r="I2895" t="s">
        <v>33</v>
      </c>
      <c r="J2895" t="s">
        <v>34</v>
      </c>
      <c r="K2895" t="s">
        <v>258</v>
      </c>
      <c r="L2895" t="s">
        <v>258</v>
      </c>
      <c r="O2895" t="s">
        <v>165</v>
      </c>
      <c r="P2895">
        <v>11.59</v>
      </c>
      <c r="Y2895" t="s">
        <v>39</v>
      </c>
      <c r="Z2895" t="s">
        <v>39</v>
      </c>
      <c r="AA2895">
        <v>20180000</v>
      </c>
      <c r="AD2895" t="s">
        <v>40</v>
      </c>
    </row>
    <row r="2896" spans="1:30">
      <c r="A2896">
        <f t="shared" si="135"/>
        <v>20190000</v>
      </c>
      <c r="B2896" t="str">
        <f t="shared" si="136"/>
        <v>Richmond93867Not applicableNot applicable</v>
      </c>
      <c r="C2896" t="str">
        <f t="shared" si="137"/>
        <v>RichmondAir pollution: fine particulate matter (new method - concentrations of total PM2.5)2019Not applicableNot applicable</v>
      </c>
      <c r="D2896">
        <v>93867</v>
      </c>
      <c r="E2896" t="s">
        <v>257</v>
      </c>
      <c r="F2896" t="s">
        <v>30</v>
      </c>
      <c r="G2896" t="s">
        <v>31</v>
      </c>
      <c r="H2896" t="s">
        <v>32</v>
      </c>
      <c r="I2896" t="s">
        <v>33</v>
      </c>
      <c r="J2896" t="s">
        <v>34</v>
      </c>
      <c r="K2896" t="s">
        <v>258</v>
      </c>
      <c r="L2896" t="s">
        <v>258</v>
      </c>
      <c r="O2896" t="s">
        <v>166</v>
      </c>
      <c r="P2896">
        <v>11.22</v>
      </c>
      <c r="Y2896" t="s">
        <v>39</v>
      </c>
      <c r="Z2896" t="s">
        <v>39</v>
      </c>
      <c r="AA2896">
        <v>20190000</v>
      </c>
      <c r="AD2896" t="s">
        <v>40</v>
      </c>
    </row>
    <row r="2897" spans="1:30">
      <c r="A2897">
        <f t="shared" si="135"/>
        <v>20200000</v>
      </c>
      <c r="B2897" t="str">
        <f t="shared" si="136"/>
        <v>Richmond93867Not applicableNot applicable</v>
      </c>
      <c r="C2897" t="str">
        <f t="shared" si="137"/>
        <v>RichmondAir pollution: fine particulate matter (new method - concentrations of total PM2.5)2020Not applicableNot applicable</v>
      </c>
      <c r="D2897">
        <v>93867</v>
      </c>
      <c r="E2897" t="s">
        <v>257</v>
      </c>
      <c r="F2897" t="s">
        <v>30</v>
      </c>
      <c r="G2897" t="s">
        <v>31</v>
      </c>
      <c r="H2897" t="s">
        <v>32</v>
      </c>
      <c r="I2897" t="s">
        <v>33</v>
      </c>
      <c r="J2897" t="s">
        <v>34</v>
      </c>
      <c r="K2897" t="s">
        <v>258</v>
      </c>
      <c r="L2897" t="s">
        <v>258</v>
      </c>
      <c r="O2897" t="s">
        <v>167</v>
      </c>
      <c r="P2897">
        <v>9.07</v>
      </c>
      <c r="Y2897" t="s">
        <v>39</v>
      </c>
      <c r="Z2897" t="s">
        <v>39</v>
      </c>
      <c r="AA2897">
        <v>20200000</v>
      </c>
      <c r="AD2897" t="s">
        <v>40</v>
      </c>
    </row>
    <row r="2898" spans="1:30">
      <c r="A2898">
        <f t="shared" si="135"/>
        <v>20210000</v>
      </c>
      <c r="B2898" t="str">
        <f t="shared" si="136"/>
        <v>Richmond93867Not applicableNot applicable</v>
      </c>
      <c r="C2898" t="str">
        <f t="shared" si="137"/>
        <v>RichmondAir pollution: fine particulate matter (new method - concentrations of total PM2.5)2021Not applicableNot applicable</v>
      </c>
      <c r="D2898">
        <v>93867</v>
      </c>
      <c r="E2898" t="s">
        <v>257</v>
      </c>
      <c r="F2898" t="s">
        <v>30</v>
      </c>
      <c r="G2898" t="s">
        <v>31</v>
      </c>
      <c r="H2898" t="s">
        <v>32</v>
      </c>
      <c r="I2898" t="s">
        <v>33</v>
      </c>
      <c r="J2898" t="s">
        <v>34</v>
      </c>
      <c r="K2898" t="s">
        <v>258</v>
      </c>
      <c r="L2898" t="s">
        <v>258</v>
      </c>
      <c r="O2898" t="s">
        <v>171</v>
      </c>
      <c r="P2898">
        <v>8.33</v>
      </c>
      <c r="Y2898" t="s">
        <v>39</v>
      </c>
      <c r="Z2898" t="s">
        <v>39</v>
      </c>
      <c r="AA2898">
        <v>20210000</v>
      </c>
      <c r="AD2898" t="s">
        <v>40</v>
      </c>
    </row>
    <row r="2899" spans="1:30">
      <c r="A2899">
        <f t="shared" si="135"/>
        <v>20180000</v>
      </c>
      <c r="B2899" t="str">
        <f t="shared" si="136"/>
        <v>England93867Not applicableNot applicable</v>
      </c>
      <c r="C2899" t="str">
        <f t="shared" si="137"/>
        <v>EnglandAir pollution: fine particulate matter (new method - concentrations of total PM2.5)2018Not applicableNot applicable</v>
      </c>
      <c r="D2899">
        <v>93867</v>
      </c>
      <c r="E2899" t="s">
        <v>257</v>
      </c>
      <c r="F2899" t="s">
        <v>30</v>
      </c>
      <c r="G2899" t="s">
        <v>31</v>
      </c>
      <c r="H2899" t="s">
        <v>30</v>
      </c>
      <c r="I2899" t="s">
        <v>31</v>
      </c>
      <c r="J2899" t="s">
        <v>31</v>
      </c>
      <c r="K2899" t="s">
        <v>258</v>
      </c>
      <c r="L2899" t="s">
        <v>258</v>
      </c>
      <c r="O2899" t="s">
        <v>165</v>
      </c>
      <c r="P2899">
        <v>9.52</v>
      </c>
      <c r="Y2899" t="s">
        <v>39</v>
      </c>
      <c r="Z2899" t="s">
        <v>39</v>
      </c>
      <c r="AA2899">
        <v>20180000</v>
      </c>
      <c r="AD2899" t="s">
        <v>40</v>
      </c>
    </row>
    <row r="2900" spans="1:30">
      <c r="A2900">
        <f t="shared" si="135"/>
        <v>20190000</v>
      </c>
      <c r="B2900" t="str">
        <f t="shared" si="136"/>
        <v>England93867Not applicableNot applicable</v>
      </c>
      <c r="C2900" t="str">
        <f t="shared" si="137"/>
        <v>EnglandAir pollution: fine particulate matter (new method - concentrations of total PM2.5)2019Not applicableNot applicable</v>
      </c>
      <c r="D2900">
        <v>93867</v>
      </c>
      <c r="E2900" t="s">
        <v>257</v>
      </c>
      <c r="F2900" t="s">
        <v>30</v>
      </c>
      <c r="G2900" t="s">
        <v>31</v>
      </c>
      <c r="H2900" t="s">
        <v>30</v>
      </c>
      <c r="I2900" t="s">
        <v>31</v>
      </c>
      <c r="J2900" t="s">
        <v>31</v>
      </c>
      <c r="K2900" t="s">
        <v>258</v>
      </c>
      <c r="L2900" t="s">
        <v>258</v>
      </c>
      <c r="O2900" t="s">
        <v>166</v>
      </c>
      <c r="P2900">
        <v>9.57</v>
      </c>
      <c r="Y2900" t="s">
        <v>39</v>
      </c>
      <c r="Z2900" t="s">
        <v>39</v>
      </c>
      <c r="AA2900">
        <v>20190000</v>
      </c>
      <c r="AD2900" t="s">
        <v>40</v>
      </c>
    </row>
    <row r="2901" spans="1:30">
      <c r="A2901">
        <f t="shared" si="135"/>
        <v>20200000</v>
      </c>
      <c r="B2901" t="str">
        <f t="shared" si="136"/>
        <v>England93867Not applicableNot applicable</v>
      </c>
      <c r="C2901" t="str">
        <f t="shared" si="137"/>
        <v>EnglandAir pollution: fine particulate matter (new method - concentrations of total PM2.5)2020Not applicableNot applicable</v>
      </c>
      <c r="D2901">
        <v>93867</v>
      </c>
      <c r="E2901" t="s">
        <v>257</v>
      </c>
      <c r="F2901" t="s">
        <v>30</v>
      </c>
      <c r="G2901" t="s">
        <v>31</v>
      </c>
      <c r="H2901" t="s">
        <v>30</v>
      </c>
      <c r="I2901" t="s">
        <v>31</v>
      </c>
      <c r="J2901" t="s">
        <v>31</v>
      </c>
      <c r="K2901" t="s">
        <v>258</v>
      </c>
      <c r="L2901" t="s">
        <v>258</v>
      </c>
      <c r="O2901" t="s">
        <v>167</v>
      </c>
      <c r="P2901">
        <v>7.54</v>
      </c>
      <c r="Y2901" t="s">
        <v>39</v>
      </c>
      <c r="Z2901" t="s">
        <v>39</v>
      </c>
      <c r="AA2901">
        <v>20200000</v>
      </c>
      <c r="AD2901" t="s">
        <v>40</v>
      </c>
    </row>
    <row r="2902" spans="1:30">
      <c r="A2902">
        <f t="shared" si="135"/>
        <v>20210000</v>
      </c>
      <c r="B2902" t="str">
        <f t="shared" si="136"/>
        <v>England93867Not applicableNot applicable</v>
      </c>
      <c r="C2902" t="str">
        <f t="shared" si="137"/>
        <v>EnglandAir pollution: fine particulate matter (new method - concentrations of total PM2.5)2021Not applicableNot applicable</v>
      </c>
      <c r="D2902">
        <v>93867</v>
      </c>
      <c r="E2902" t="s">
        <v>257</v>
      </c>
      <c r="F2902" t="s">
        <v>30</v>
      </c>
      <c r="G2902" t="s">
        <v>31</v>
      </c>
      <c r="H2902" t="s">
        <v>30</v>
      </c>
      <c r="I2902" t="s">
        <v>31</v>
      </c>
      <c r="J2902" t="s">
        <v>31</v>
      </c>
      <c r="K2902" t="s">
        <v>258</v>
      </c>
      <c r="L2902" t="s">
        <v>258</v>
      </c>
      <c r="O2902" t="s">
        <v>171</v>
      </c>
      <c r="P2902">
        <v>7.35</v>
      </c>
      <c r="Y2902" t="s">
        <v>39</v>
      </c>
      <c r="Z2902" t="s">
        <v>39</v>
      </c>
      <c r="AA2902">
        <v>20210000</v>
      </c>
      <c r="AD2902" t="s">
        <v>40</v>
      </c>
    </row>
    <row r="2903" spans="1:30">
      <c r="A2903">
        <f t="shared" si="135"/>
        <v>20220000</v>
      </c>
      <c r="B2903" t="str">
        <f t="shared" si="136"/>
        <v>England93867Not applicableNot applicable</v>
      </c>
      <c r="C2903" t="str">
        <f t="shared" si="137"/>
        <v>EnglandAir pollution: fine particulate matter (new method - concentrations of total PM2.5)2022Not applicableNot applicable</v>
      </c>
      <c r="D2903">
        <v>93867</v>
      </c>
      <c r="E2903" t="s">
        <v>257</v>
      </c>
      <c r="F2903" t="s">
        <v>30</v>
      </c>
      <c r="G2903" t="s">
        <v>31</v>
      </c>
      <c r="H2903" t="s">
        <v>30</v>
      </c>
      <c r="I2903" t="s">
        <v>31</v>
      </c>
      <c r="J2903" t="s">
        <v>31</v>
      </c>
      <c r="K2903" t="s">
        <v>258</v>
      </c>
      <c r="L2903" t="s">
        <v>258</v>
      </c>
      <c r="O2903" t="s">
        <v>174</v>
      </c>
      <c r="P2903">
        <v>7.79</v>
      </c>
      <c r="X2903" t="s">
        <v>136</v>
      </c>
      <c r="Y2903" t="s">
        <v>39</v>
      </c>
      <c r="Z2903" t="s">
        <v>39</v>
      </c>
      <c r="AA2903">
        <v>20220000</v>
      </c>
      <c r="AD2903" t="s">
        <v>40</v>
      </c>
    </row>
    <row r="2904" spans="1:30">
      <c r="A2904">
        <f t="shared" si="135"/>
        <v>20180000</v>
      </c>
      <c r="B2904" t="str">
        <f t="shared" si="136"/>
        <v>London93867Not applicableNot applicable</v>
      </c>
      <c r="C2904" t="str">
        <f t="shared" si="137"/>
        <v>LondonAir pollution: fine particulate matter (new method - concentrations of total PM2.5)2018Not applicableNot applicable</v>
      </c>
      <c r="D2904">
        <v>93867</v>
      </c>
      <c r="E2904" t="s">
        <v>257</v>
      </c>
      <c r="F2904" t="s">
        <v>30</v>
      </c>
      <c r="G2904" t="s">
        <v>31</v>
      </c>
      <c r="H2904" t="s">
        <v>56</v>
      </c>
      <c r="I2904" t="s">
        <v>57</v>
      </c>
      <c r="J2904" t="s">
        <v>58</v>
      </c>
      <c r="K2904" t="s">
        <v>258</v>
      </c>
      <c r="L2904" t="s">
        <v>258</v>
      </c>
      <c r="O2904" t="s">
        <v>165</v>
      </c>
      <c r="P2904">
        <v>12.26</v>
      </c>
      <c r="Y2904" t="s">
        <v>39</v>
      </c>
      <c r="Z2904" t="s">
        <v>39</v>
      </c>
      <c r="AA2904">
        <v>20180000</v>
      </c>
      <c r="AD2904" t="s">
        <v>40</v>
      </c>
    </row>
    <row r="2905" spans="1:30">
      <c r="A2905">
        <f t="shared" si="135"/>
        <v>20190000</v>
      </c>
      <c r="B2905" t="str">
        <f t="shared" si="136"/>
        <v>London93867Not applicableNot applicable</v>
      </c>
      <c r="C2905" t="str">
        <f t="shared" si="137"/>
        <v>LondonAir pollution: fine particulate matter (new method - concentrations of total PM2.5)2019Not applicableNot applicable</v>
      </c>
      <c r="D2905">
        <v>93867</v>
      </c>
      <c r="E2905" t="s">
        <v>257</v>
      </c>
      <c r="F2905" t="s">
        <v>30</v>
      </c>
      <c r="G2905" t="s">
        <v>31</v>
      </c>
      <c r="H2905" t="s">
        <v>56</v>
      </c>
      <c r="I2905" t="s">
        <v>57</v>
      </c>
      <c r="J2905" t="s">
        <v>58</v>
      </c>
      <c r="K2905" t="s">
        <v>258</v>
      </c>
      <c r="L2905" t="s">
        <v>258</v>
      </c>
      <c r="O2905" t="s">
        <v>166</v>
      </c>
      <c r="P2905">
        <v>11.93</v>
      </c>
      <c r="Y2905" t="s">
        <v>39</v>
      </c>
      <c r="Z2905" t="s">
        <v>39</v>
      </c>
      <c r="AA2905">
        <v>20190000</v>
      </c>
      <c r="AD2905" t="s">
        <v>40</v>
      </c>
    </row>
    <row r="2906" spans="1:30">
      <c r="A2906">
        <f t="shared" si="135"/>
        <v>20200000</v>
      </c>
      <c r="B2906" t="str">
        <f t="shared" si="136"/>
        <v>London93867Not applicableNot applicable</v>
      </c>
      <c r="C2906" t="str">
        <f t="shared" si="137"/>
        <v>LondonAir pollution: fine particulate matter (new method - concentrations of total PM2.5)2020Not applicableNot applicable</v>
      </c>
      <c r="D2906">
        <v>93867</v>
      </c>
      <c r="E2906" t="s">
        <v>257</v>
      </c>
      <c r="F2906" t="s">
        <v>30</v>
      </c>
      <c r="G2906" t="s">
        <v>31</v>
      </c>
      <c r="H2906" t="s">
        <v>56</v>
      </c>
      <c r="I2906" t="s">
        <v>57</v>
      </c>
      <c r="J2906" t="s">
        <v>58</v>
      </c>
      <c r="K2906" t="s">
        <v>258</v>
      </c>
      <c r="L2906" t="s">
        <v>258</v>
      </c>
      <c r="O2906" t="s">
        <v>167</v>
      </c>
      <c r="P2906">
        <v>9.58</v>
      </c>
      <c r="Y2906" t="s">
        <v>39</v>
      </c>
      <c r="Z2906" t="s">
        <v>39</v>
      </c>
      <c r="AA2906">
        <v>20200000</v>
      </c>
      <c r="AD2906" t="s">
        <v>40</v>
      </c>
    </row>
    <row r="2907" spans="1:30">
      <c r="A2907">
        <f t="shared" si="135"/>
        <v>20210000</v>
      </c>
      <c r="B2907" t="str">
        <f t="shared" si="136"/>
        <v>London93867Not applicableNot applicable</v>
      </c>
      <c r="C2907" t="str">
        <f t="shared" si="137"/>
        <v>LondonAir pollution: fine particulate matter (new method - concentrations of total PM2.5)2021Not applicableNot applicable</v>
      </c>
      <c r="D2907">
        <v>93867</v>
      </c>
      <c r="E2907" t="s">
        <v>257</v>
      </c>
      <c r="F2907" t="s">
        <v>30</v>
      </c>
      <c r="G2907" t="s">
        <v>31</v>
      </c>
      <c r="H2907" t="s">
        <v>56</v>
      </c>
      <c r="I2907" t="s">
        <v>57</v>
      </c>
      <c r="J2907" t="s">
        <v>58</v>
      </c>
      <c r="K2907" t="s">
        <v>258</v>
      </c>
      <c r="L2907" t="s">
        <v>258</v>
      </c>
      <c r="O2907" t="s">
        <v>171</v>
      </c>
      <c r="P2907">
        <v>8.6999999999999993</v>
      </c>
      <c r="Y2907" t="s">
        <v>39</v>
      </c>
      <c r="Z2907" t="s">
        <v>39</v>
      </c>
      <c r="AA2907">
        <v>20210000</v>
      </c>
      <c r="AD2907" t="s">
        <v>40</v>
      </c>
    </row>
    <row r="2908" spans="1:30">
      <c r="A2908">
        <f t="shared" si="135"/>
        <v>20220000</v>
      </c>
      <c r="B2908" t="str">
        <f t="shared" si="136"/>
        <v>London93867Not applicableNot applicable</v>
      </c>
      <c r="C2908" t="str">
        <f t="shared" si="137"/>
        <v>LondonAir pollution: fine particulate matter (new method - concentrations of total PM2.5)2022Not applicableNot applicable</v>
      </c>
      <c r="D2908">
        <v>93867</v>
      </c>
      <c r="E2908" t="s">
        <v>257</v>
      </c>
      <c r="F2908" t="s">
        <v>30</v>
      </c>
      <c r="G2908" t="s">
        <v>31</v>
      </c>
      <c r="H2908" t="s">
        <v>56</v>
      </c>
      <c r="I2908" t="s">
        <v>57</v>
      </c>
      <c r="J2908" t="s">
        <v>58</v>
      </c>
      <c r="K2908" t="s">
        <v>258</v>
      </c>
      <c r="L2908" t="s">
        <v>258</v>
      </c>
      <c r="O2908" t="s">
        <v>174</v>
      </c>
      <c r="P2908">
        <v>9.61</v>
      </c>
      <c r="X2908" t="s">
        <v>136</v>
      </c>
      <c r="Y2908" t="s">
        <v>39</v>
      </c>
      <c r="Z2908" t="s">
        <v>39</v>
      </c>
      <c r="AA2908">
        <v>20220000</v>
      </c>
      <c r="AD2908" t="s">
        <v>40</v>
      </c>
    </row>
    <row r="2909" spans="1:30">
      <c r="A2909">
        <f t="shared" si="135"/>
        <v>20220000</v>
      </c>
      <c r="B2909" t="str">
        <f t="shared" si="136"/>
        <v>Islington93867Not applicableNot applicable</v>
      </c>
      <c r="C2909" t="str">
        <f t="shared" si="137"/>
        <v>IslingtonAir pollution: fine particulate matter (new method - concentrations of total PM2.5)2022Not applicableNot applicable</v>
      </c>
      <c r="D2909">
        <v>93867</v>
      </c>
      <c r="E2909" t="s">
        <v>257</v>
      </c>
      <c r="F2909" t="s">
        <v>30</v>
      </c>
      <c r="G2909" t="s">
        <v>31</v>
      </c>
      <c r="H2909" t="s">
        <v>74</v>
      </c>
      <c r="I2909" t="s">
        <v>75</v>
      </c>
      <c r="J2909" t="s">
        <v>34</v>
      </c>
      <c r="K2909" t="s">
        <v>258</v>
      </c>
      <c r="L2909" t="s">
        <v>258</v>
      </c>
      <c r="O2909">
        <v>2022</v>
      </c>
      <c r="P2909">
        <v>10.691700000000001</v>
      </c>
      <c r="X2909" t="s">
        <v>136</v>
      </c>
      <c r="Y2909" t="s">
        <v>39</v>
      </c>
      <c r="Z2909" t="s">
        <v>39</v>
      </c>
      <c r="AA2909">
        <v>20220000</v>
      </c>
      <c r="AD2909" t="s">
        <v>40</v>
      </c>
    </row>
    <row r="2910" spans="1:30">
      <c r="A2910">
        <f t="shared" si="135"/>
        <v>20220000</v>
      </c>
      <c r="B2910" t="str">
        <f t="shared" si="136"/>
        <v>Tower Hamlets93867Not applicableNot applicable</v>
      </c>
      <c r="C2910" t="str">
        <f t="shared" si="137"/>
        <v>Tower HamletsAir pollution: fine particulate matter (new method - concentrations of total PM2.5)2022Not applicableNot applicable</v>
      </c>
      <c r="D2910">
        <v>93867</v>
      </c>
      <c r="E2910" t="s">
        <v>257</v>
      </c>
      <c r="F2910" t="s">
        <v>30</v>
      </c>
      <c r="G2910" t="s">
        <v>31</v>
      </c>
      <c r="H2910" t="s">
        <v>104</v>
      </c>
      <c r="I2910" t="s">
        <v>105</v>
      </c>
      <c r="J2910" t="s">
        <v>34</v>
      </c>
      <c r="K2910" t="s">
        <v>258</v>
      </c>
      <c r="L2910" t="s">
        <v>258</v>
      </c>
      <c r="O2910">
        <v>2022</v>
      </c>
      <c r="P2910">
        <v>10.591900000000001</v>
      </c>
      <c r="X2910" t="s">
        <v>136</v>
      </c>
      <c r="Y2910" t="s">
        <v>39</v>
      </c>
      <c r="Z2910" t="s">
        <v>39</v>
      </c>
      <c r="AA2910">
        <v>20220000</v>
      </c>
      <c r="AD2910" t="s">
        <v>40</v>
      </c>
    </row>
    <row r="2911" spans="1:30">
      <c r="A2911">
        <f t="shared" si="135"/>
        <v>20220000</v>
      </c>
      <c r="B2911" t="str">
        <f t="shared" si="136"/>
        <v>Hackney93867Not applicableNot applicable</v>
      </c>
      <c r="C2911" t="str">
        <f t="shared" si="137"/>
        <v>HackneyAir pollution: fine particulate matter (new method - concentrations of total PM2.5)2022Not applicableNot applicable</v>
      </c>
      <c r="D2911">
        <v>93867</v>
      </c>
      <c r="E2911" t="s">
        <v>257</v>
      </c>
      <c r="F2911" t="s">
        <v>30</v>
      </c>
      <c r="G2911" t="s">
        <v>31</v>
      </c>
      <c r="H2911" t="s">
        <v>101</v>
      </c>
      <c r="I2911" t="s">
        <v>102</v>
      </c>
      <c r="J2911" t="s">
        <v>34</v>
      </c>
      <c r="K2911" t="s">
        <v>258</v>
      </c>
      <c r="L2911" t="s">
        <v>258</v>
      </c>
      <c r="O2911">
        <v>2022</v>
      </c>
      <c r="P2911">
        <v>10.5871</v>
      </c>
      <c r="X2911" t="s">
        <v>136</v>
      </c>
      <c r="Y2911" t="s">
        <v>39</v>
      </c>
      <c r="Z2911" t="s">
        <v>39</v>
      </c>
      <c r="AA2911">
        <v>20220000</v>
      </c>
      <c r="AD2911" t="s">
        <v>40</v>
      </c>
    </row>
    <row r="2912" spans="1:30">
      <c r="A2912">
        <f t="shared" si="135"/>
        <v>20220000</v>
      </c>
      <c r="B2912" t="str">
        <f t="shared" si="136"/>
        <v>Westminster93867Not applicableNot applicable</v>
      </c>
      <c r="C2912" t="str">
        <f t="shared" si="137"/>
        <v>WestminsterAir pollution: fine particulate matter (new method - concentrations of total PM2.5)2022Not applicableNot applicable</v>
      </c>
      <c r="D2912">
        <v>93867</v>
      </c>
      <c r="E2912" t="s">
        <v>257</v>
      </c>
      <c r="F2912" t="s">
        <v>30</v>
      </c>
      <c r="G2912" t="s">
        <v>31</v>
      </c>
      <c r="H2912" t="s">
        <v>99</v>
      </c>
      <c r="I2912" t="s">
        <v>100</v>
      </c>
      <c r="J2912" t="s">
        <v>34</v>
      </c>
      <c r="K2912" t="s">
        <v>258</v>
      </c>
      <c r="L2912" t="s">
        <v>258</v>
      </c>
      <c r="O2912">
        <v>2022</v>
      </c>
      <c r="P2912">
        <v>10.514099999999999</v>
      </c>
      <c r="X2912" t="s">
        <v>136</v>
      </c>
      <c r="Y2912" t="s">
        <v>39</v>
      </c>
      <c r="Z2912" t="s">
        <v>39</v>
      </c>
      <c r="AA2912">
        <v>20220000</v>
      </c>
      <c r="AD2912" t="s">
        <v>40</v>
      </c>
    </row>
    <row r="2913" spans="1:30">
      <c r="A2913">
        <f t="shared" si="135"/>
        <v>20220000</v>
      </c>
      <c r="B2913" t="str">
        <f t="shared" si="136"/>
        <v>Camden93867Not applicableNot applicable</v>
      </c>
      <c r="C2913" t="str">
        <f t="shared" si="137"/>
        <v>CamdenAir pollution: fine particulate matter (new method - concentrations of total PM2.5)2022Not applicableNot applicable</v>
      </c>
      <c r="D2913">
        <v>93867</v>
      </c>
      <c r="E2913" t="s">
        <v>257</v>
      </c>
      <c r="F2913" t="s">
        <v>30</v>
      </c>
      <c r="G2913" t="s">
        <v>31</v>
      </c>
      <c r="H2913" t="s">
        <v>72</v>
      </c>
      <c r="I2913" t="s">
        <v>73</v>
      </c>
      <c r="J2913" t="s">
        <v>34</v>
      </c>
      <c r="K2913" t="s">
        <v>258</v>
      </c>
      <c r="L2913" t="s">
        <v>258</v>
      </c>
      <c r="O2913">
        <v>2022</v>
      </c>
      <c r="P2913">
        <v>10.4274</v>
      </c>
      <c r="X2913" t="s">
        <v>136</v>
      </c>
      <c r="Y2913" t="s">
        <v>39</v>
      </c>
      <c r="Z2913" t="s">
        <v>39</v>
      </c>
      <c r="AA2913">
        <v>20220000</v>
      </c>
      <c r="AD2913" t="s">
        <v>40</v>
      </c>
    </row>
    <row r="2914" spans="1:30">
      <c r="A2914">
        <f t="shared" si="135"/>
        <v>20220000</v>
      </c>
      <c r="B2914" t="str">
        <f t="shared" si="136"/>
        <v>Southwark93867Not applicableNot applicable</v>
      </c>
      <c r="C2914" t="str">
        <f t="shared" si="137"/>
        <v>SouthwarkAir pollution: fine particulate matter (new method - concentrations of total PM2.5)2022Not applicableNot applicable</v>
      </c>
      <c r="D2914">
        <v>93867</v>
      </c>
      <c r="E2914" t="s">
        <v>257</v>
      </c>
      <c r="F2914" t="s">
        <v>30</v>
      </c>
      <c r="G2914" t="s">
        <v>31</v>
      </c>
      <c r="H2914" t="s">
        <v>95</v>
      </c>
      <c r="I2914" t="s">
        <v>96</v>
      </c>
      <c r="J2914" t="s">
        <v>34</v>
      </c>
      <c r="K2914" t="s">
        <v>258</v>
      </c>
      <c r="L2914" t="s">
        <v>258</v>
      </c>
      <c r="O2914">
        <v>2022</v>
      </c>
      <c r="P2914">
        <v>10.307</v>
      </c>
      <c r="X2914" t="s">
        <v>136</v>
      </c>
      <c r="Y2914" t="s">
        <v>39</v>
      </c>
      <c r="Z2914" t="s">
        <v>39</v>
      </c>
      <c r="AA2914">
        <v>20220000</v>
      </c>
      <c r="AD2914" t="s">
        <v>40</v>
      </c>
    </row>
    <row r="2915" spans="1:30">
      <c r="A2915">
        <f t="shared" si="135"/>
        <v>20220000</v>
      </c>
      <c r="B2915" t="str">
        <f t="shared" si="136"/>
        <v>Kensington and Chelsea93867Not applicableNot applicable</v>
      </c>
      <c r="C2915" t="str">
        <f t="shared" si="137"/>
        <v>Kensington and ChelseaAir pollution: fine particulate matter (new method - concentrations of total PM2.5)2022Not applicableNot applicable</v>
      </c>
      <c r="D2915">
        <v>93867</v>
      </c>
      <c r="E2915" t="s">
        <v>257</v>
      </c>
      <c r="F2915" t="s">
        <v>30</v>
      </c>
      <c r="G2915" t="s">
        <v>31</v>
      </c>
      <c r="H2915" t="s">
        <v>70</v>
      </c>
      <c r="I2915" t="s">
        <v>71</v>
      </c>
      <c r="J2915" t="s">
        <v>34</v>
      </c>
      <c r="K2915" t="s">
        <v>258</v>
      </c>
      <c r="L2915" t="s">
        <v>258</v>
      </c>
      <c r="O2915">
        <v>2022</v>
      </c>
      <c r="P2915">
        <v>10.2659</v>
      </c>
      <c r="X2915" t="s">
        <v>136</v>
      </c>
      <c r="Y2915" t="s">
        <v>39</v>
      </c>
      <c r="Z2915" t="s">
        <v>39</v>
      </c>
      <c r="AA2915">
        <v>20220000</v>
      </c>
      <c r="AD2915" t="s">
        <v>40</v>
      </c>
    </row>
    <row r="2916" spans="1:30">
      <c r="A2916">
        <f t="shared" si="135"/>
        <v>20220000</v>
      </c>
      <c r="B2916" t="str">
        <f t="shared" si="136"/>
        <v>Newham93867Not applicableNot applicable</v>
      </c>
      <c r="C2916" t="str">
        <f t="shared" si="137"/>
        <v>NewhamAir pollution: fine particulate matter (new method - concentrations of total PM2.5)2022Not applicableNot applicable</v>
      </c>
      <c r="D2916">
        <v>93867</v>
      </c>
      <c r="E2916" t="s">
        <v>257</v>
      </c>
      <c r="F2916" t="s">
        <v>30</v>
      </c>
      <c r="G2916" t="s">
        <v>31</v>
      </c>
      <c r="H2916" t="s">
        <v>122</v>
      </c>
      <c r="I2916" t="s">
        <v>123</v>
      </c>
      <c r="J2916" t="s">
        <v>34</v>
      </c>
      <c r="K2916" t="s">
        <v>258</v>
      </c>
      <c r="L2916" t="s">
        <v>258</v>
      </c>
      <c r="O2916">
        <v>2022</v>
      </c>
      <c r="P2916">
        <v>10.122299999999999</v>
      </c>
      <c r="X2916" t="s">
        <v>136</v>
      </c>
      <c r="Y2916" t="s">
        <v>39</v>
      </c>
      <c r="Z2916" t="s">
        <v>39</v>
      </c>
      <c r="AA2916">
        <v>20220000</v>
      </c>
      <c r="AD2916" t="s">
        <v>40</v>
      </c>
    </row>
    <row r="2917" spans="1:30">
      <c r="A2917">
        <f t="shared" si="135"/>
        <v>20220000</v>
      </c>
      <c r="B2917" t="str">
        <f t="shared" si="136"/>
        <v>Waltham Forest93867Not applicableNot applicable</v>
      </c>
      <c r="C2917" t="str">
        <f t="shared" si="137"/>
        <v>Waltham ForestAir pollution: fine particulate matter (new method - concentrations of total PM2.5)2022Not applicableNot applicable</v>
      </c>
      <c r="D2917">
        <v>93867</v>
      </c>
      <c r="E2917" t="s">
        <v>257</v>
      </c>
      <c r="F2917" t="s">
        <v>30</v>
      </c>
      <c r="G2917" t="s">
        <v>31</v>
      </c>
      <c r="H2917" t="s">
        <v>114</v>
      </c>
      <c r="I2917" t="s">
        <v>115</v>
      </c>
      <c r="J2917" t="s">
        <v>34</v>
      </c>
      <c r="K2917" t="s">
        <v>258</v>
      </c>
      <c r="L2917" t="s">
        <v>258</v>
      </c>
      <c r="O2917">
        <v>2022</v>
      </c>
      <c r="P2917">
        <v>9.9997000000000007</v>
      </c>
      <c r="X2917" t="s">
        <v>136</v>
      </c>
      <c r="Y2917" t="s">
        <v>39</v>
      </c>
      <c r="Z2917" t="s">
        <v>39</v>
      </c>
      <c r="AA2917">
        <v>20220000</v>
      </c>
      <c r="AD2917" t="s">
        <v>40</v>
      </c>
    </row>
    <row r="2918" spans="1:30">
      <c r="A2918">
        <f t="shared" si="135"/>
        <v>20220000</v>
      </c>
      <c r="B2918" t="str">
        <f t="shared" si="136"/>
        <v>Hammersmith and Fulham93867Not applicableNot applicable</v>
      </c>
      <c r="C2918" t="str">
        <f t="shared" si="137"/>
        <v>Hammersmith and FulhamAir pollution: fine particulate matter (new method - concentrations of total PM2.5)2022Not applicableNot applicable</v>
      </c>
      <c r="D2918">
        <v>93867</v>
      </c>
      <c r="E2918" t="s">
        <v>257</v>
      </c>
      <c r="F2918" t="s">
        <v>30</v>
      </c>
      <c r="G2918" t="s">
        <v>31</v>
      </c>
      <c r="H2918" t="s">
        <v>66</v>
      </c>
      <c r="I2918" t="s">
        <v>67</v>
      </c>
      <c r="J2918" t="s">
        <v>34</v>
      </c>
      <c r="K2918" t="s">
        <v>258</v>
      </c>
      <c r="L2918" t="s">
        <v>258</v>
      </c>
      <c r="O2918">
        <v>2022</v>
      </c>
      <c r="P2918">
        <v>9.984</v>
      </c>
      <c r="X2918" t="s">
        <v>136</v>
      </c>
      <c r="Y2918" t="s">
        <v>39</v>
      </c>
      <c r="Z2918" t="s">
        <v>39</v>
      </c>
      <c r="AA2918">
        <v>20220000</v>
      </c>
      <c r="AD2918" t="s">
        <v>40</v>
      </c>
    </row>
    <row r="2919" spans="1:30">
      <c r="A2919">
        <f t="shared" si="135"/>
        <v>20220000</v>
      </c>
      <c r="B2919" t="str">
        <f t="shared" si="136"/>
        <v>Haringey93867Not applicableNot applicable</v>
      </c>
      <c r="C2919" t="str">
        <f t="shared" si="137"/>
        <v>HaringeyAir pollution: fine particulate matter (new method - concentrations of total PM2.5)2022Not applicableNot applicable</v>
      </c>
      <c r="D2919">
        <v>93867</v>
      </c>
      <c r="E2919" t="s">
        <v>257</v>
      </c>
      <c r="F2919" t="s">
        <v>30</v>
      </c>
      <c r="G2919" t="s">
        <v>31</v>
      </c>
      <c r="H2919" t="s">
        <v>116</v>
      </c>
      <c r="I2919" t="s">
        <v>117</v>
      </c>
      <c r="J2919" t="s">
        <v>34</v>
      </c>
      <c r="K2919" t="s">
        <v>258</v>
      </c>
      <c r="L2919" t="s">
        <v>258</v>
      </c>
      <c r="O2919">
        <v>2022</v>
      </c>
      <c r="P2919">
        <v>9.9609000000000005</v>
      </c>
      <c r="X2919" t="s">
        <v>136</v>
      </c>
      <c r="Y2919" t="s">
        <v>39</v>
      </c>
      <c r="Z2919" t="s">
        <v>39</v>
      </c>
      <c r="AA2919">
        <v>20220000</v>
      </c>
      <c r="AD2919" t="s">
        <v>40</v>
      </c>
    </row>
    <row r="2920" spans="1:30">
      <c r="A2920">
        <f t="shared" si="135"/>
        <v>20220000</v>
      </c>
      <c r="B2920" t="str">
        <f t="shared" si="136"/>
        <v>Brent93867Not applicableNot applicable</v>
      </c>
      <c r="C2920" t="str">
        <f t="shared" si="137"/>
        <v>BrentAir pollution: fine particulate matter (new method - concentrations of total PM2.5)2022Not applicableNot applicable</v>
      </c>
      <c r="D2920">
        <v>93867</v>
      </c>
      <c r="E2920" t="s">
        <v>257</v>
      </c>
      <c r="F2920" t="s">
        <v>30</v>
      </c>
      <c r="G2920" t="s">
        <v>31</v>
      </c>
      <c r="H2920" t="s">
        <v>68</v>
      </c>
      <c r="I2920" t="s">
        <v>69</v>
      </c>
      <c r="J2920" t="s">
        <v>34</v>
      </c>
      <c r="K2920" t="s">
        <v>258</v>
      </c>
      <c r="L2920" t="s">
        <v>258</v>
      </c>
      <c r="O2920">
        <v>2022</v>
      </c>
      <c r="P2920">
        <v>9.9449000000000005</v>
      </c>
      <c r="X2920" t="s">
        <v>136</v>
      </c>
      <c r="Y2920" t="s">
        <v>39</v>
      </c>
      <c r="Z2920" t="s">
        <v>39</v>
      </c>
      <c r="AA2920">
        <v>20220000</v>
      </c>
      <c r="AD2920" t="s">
        <v>40</v>
      </c>
    </row>
    <row r="2921" spans="1:30">
      <c r="A2921">
        <f t="shared" si="135"/>
        <v>20220000</v>
      </c>
      <c r="B2921" t="str">
        <f t="shared" si="136"/>
        <v>Lambeth93867Not applicableNot applicable</v>
      </c>
      <c r="C2921" t="str">
        <f t="shared" si="137"/>
        <v>LambethAir pollution: fine particulate matter (new method - concentrations of total PM2.5)2022Not applicableNot applicable</v>
      </c>
      <c r="D2921">
        <v>93867</v>
      </c>
      <c r="E2921" t="s">
        <v>257</v>
      </c>
      <c r="F2921" t="s">
        <v>30</v>
      </c>
      <c r="G2921" t="s">
        <v>31</v>
      </c>
      <c r="H2921" t="s">
        <v>91</v>
      </c>
      <c r="I2921" t="s">
        <v>92</v>
      </c>
      <c r="J2921" t="s">
        <v>34</v>
      </c>
      <c r="K2921" t="s">
        <v>258</v>
      </c>
      <c r="L2921" t="s">
        <v>258</v>
      </c>
      <c r="O2921">
        <v>2022</v>
      </c>
      <c r="P2921">
        <v>9.9109999999999996</v>
      </c>
      <c r="X2921" t="s">
        <v>136</v>
      </c>
      <c r="Y2921" t="s">
        <v>39</v>
      </c>
      <c r="Z2921" t="s">
        <v>39</v>
      </c>
      <c r="AA2921">
        <v>20220000</v>
      </c>
      <c r="AD2921" t="s">
        <v>40</v>
      </c>
    </row>
    <row r="2922" spans="1:30">
      <c r="A2922">
        <f t="shared" si="135"/>
        <v>20220000</v>
      </c>
      <c r="B2922" t="str">
        <f t="shared" si="136"/>
        <v>Ealing93867Not applicableNot applicable</v>
      </c>
      <c r="C2922" t="str">
        <f t="shared" si="137"/>
        <v>EalingAir pollution: fine particulate matter (new method - concentrations of total PM2.5)2022Not applicableNot applicable</v>
      </c>
      <c r="D2922">
        <v>93867</v>
      </c>
      <c r="E2922" t="s">
        <v>257</v>
      </c>
      <c r="F2922" t="s">
        <v>30</v>
      </c>
      <c r="G2922" t="s">
        <v>31</v>
      </c>
      <c r="H2922" t="s">
        <v>62</v>
      </c>
      <c r="I2922" t="s">
        <v>63</v>
      </c>
      <c r="J2922" t="s">
        <v>34</v>
      </c>
      <c r="K2922" t="s">
        <v>258</v>
      </c>
      <c r="L2922" t="s">
        <v>258</v>
      </c>
      <c r="O2922">
        <v>2022</v>
      </c>
      <c r="P2922">
        <v>9.6795000000000009</v>
      </c>
      <c r="X2922" t="s">
        <v>136</v>
      </c>
      <c r="Y2922" t="s">
        <v>39</v>
      </c>
      <c r="Z2922" t="s">
        <v>39</v>
      </c>
      <c r="AA2922">
        <v>20220000</v>
      </c>
      <c r="AD2922" t="s">
        <v>40</v>
      </c>
    </row>
    <row r="2923" spans="1:30">
      <c r="A2923">
        <f t="shared" si="135"/>
        <v>20220000</v>
      </c>
      <c r="B2923" t="str">
        <f t="shared" si="136"/>
        <v>Barnet93867Not applicableNot applicable</v>
      </c>
      <c r="C2923" t="str">
        <f t="shared" si="137"/>
        <v>BarnetAir pollution: fine particulate matter (new method - concentrations of total PM2.5)2022Not applicableNot applicable</v>
      </c>
      <c r="D2923">
        <v>93867</v>
      </c>
      <c r="E2923" t="s">
        <v>257</v>
      </c>
      <c r="F2923" t="s">
        <v>30</v>
      </c>
      <c r="G2923" t="s">
        <v>31</v>
      </c>
      <c r="H2923" t="s">
        <v>93</v>
      </c>
      <c r="I2923" t="s">
        <v>94</v>
      </c>
      <c r="J2923" t="s">
        <v>34</v>
      </c>
      <c r="K2923" t="s">
        <v>258</v>
      </c>
      <c r="L2923" t="s">
        <v>258</v>
      </c>
      <c r="O2923">
        <v>2022</v>
      </c>
      <c r="P2923">
        <v>9.6661999999999999</v>
      </c>
      <c r="X2923" t="s">
        <v>136</v>
      </c>
      <c r="Y2923" t="s">
        <v>39</v>
      </c>
      <c r="Z2923" t="s">
        <v>39</v>
      </c>
      <c r="AA2923">
        <v>20220000</v>
      </c>
      <c r="AD2923" t="s">
        <v>40</v>
      </c>
    </row>
    <row r="2924" spans="1:30">
      <c r="A2924">
        <f t="shared" si="135"/>
        <v>20220000</v>
      </c>
      <c r="B2924" t="str">
        <f t="shared" si="136"/>
        <v>Wandsworth93867Not applicableNot applicable</v>
      </c>
      <c r="C2924" t="str">
        <f t="shared" si="137"/>
        <v>WandsworthAir pollution: fine particulate matter (new method - concentrations of total PM2.5)2022Not applicableNot applicable</v>
      </c>
      <c r="D2924">
        <v>93867</v>
      </c>
      <c r="E2924" t="s">
        <v>257</v>
      </c>
      <c r="F2924" t="s">
        <v>30</v>
      </c>
      <c r="G2924" t="s">
        <v>31</v>
      </c>
      <c r="H2924" t="s">
        <v>76</v>
      </c>
      <c r="I2924" t="s">
        <v>77</v>
      </c>
      <c r="J2924" t="s">
        <v>34</v>
      </c>
      <c r="K2924" t="s">
        <v>258</v>
      </c>
      <c r="L2924" t="s">
        <v>258</v>
      </c>
      <c r="O2924">
        <v>2022</v>
      </c>
      <c r="P2924">
        <v>9.6514000000000006</v>
      </c>
      <c r="X2924" t="s">
        <v>136</v>
      </c>
      <c r="Y2924" t="s">
        <v>39</v>
      </c>
      <c r="Z2924" t="s">
        <v>39</v>
      </c>
      <c r="AA2924">
        <v>20220000</v>
      </c>
      <c r="AD2924" t="s">
        <v>40</v>
      </c>
    </row>
    <row r="2925" spans="1:30">
      <c r="A2925">
        <f t="shared" si="135"/>
        <v>20220000</v>
      </c>
      <c r="B2925" t="str">
        <f t="shared" si="136"/>
        <v>Enfield93867Not applicableNot applicable</v>
      </c>
      <c r="C2925" t="str">
        <f t="shared" si="137"/>
        <v>EnfieldAir pollution: fine particulate matter (new method - concentrations of total PM2.5)2022Not applicableNot applicable</v>
      </c>
      <c r="D2925">
        <v>93867</v>
      </c>
      <c r="E2925" t="s">
        <v>257</v>
      </c>
      <c r="F2925" t="s">
        <v>30</v>
      </c>
      <c r="G2925" t="s">
        <v>31</v>
      </c>
      <c r="H2925" t="s">
        <v>120</v>
      </c>
      <c r="I2925" t="s">
        <v>121</v>
      </c>
      <c r="J2925" t="s">
        <v>34</v>
      </c>
      <c r="K2925" t="s">
        <v>258</v>
      </c>
      <c r="L2925" t="s">
        <v>258</v>
      </c>
      <c r="O2925">
        <v>2022</v>
      </c>
      <c r="P2925">
        <v>9.5915999999999997</v>
      </c>
      <c r="X2925" t="s">
        <v>136</v>
      </c>
      <c r="Y2925" t="s">
        <v>39</v>
      </c>
      <c r="Z2925" t="s">
        <v>39</v>
      </c>
      <c r="AA2925">
        <v>20220000</v>
      </c>
      <c r="AD2925" t="s">
        <v>40</v>
      </c>
    </row>
    <row r="2926" spans="1:30">
      <c r="A2926">
        <f t="shared" si="135"/>
        <v>20220000</v>
      </c>
      <c r="B2926" t="str">
        <f t="shared" si="136"/>
        <v>Redbridge93867Not applicableNot applicable</v>
      </c>
      <c r="C2926" t="str">
        <f t="shared" si="137"/>
        <v>RedbridgeAir pollution: fine particulate matter (new method - concentrations of total PM2.5)2022Not applicableNot applicable</v>
      </c>
      <c r="D2926">
        <v>93867</v>
      </c>
      <c r="E2926" t="s">
        <v>257</v>
      </c>
      <c r="F2926" t="s">
        <v>30</v>
      </c>
      <c r="G2926" t="s">
        <v>31</v>
      </c>
      <c r="H2926" t="s">
        <v>112</v>
      </c>
      <c r="I2926" t="s">
        <v>113</v>
      </c>
      <c r="J2926" t="s">
        <v>34</v>
      </c>
      <c r="K2926" t="s">
        <v>258</v>
      </c>
      <c r="L2926" t="s">
        <v>258</v>
      </c>
      <c r="O2926">
        <v>2022</v>
      </c>
      <c r="P2926">
        <v>9.5815999999999999</v>
      </c>
      <c r="X2926" t="s">
        <v>136</v>
      </c>
      <c r="Y2926" t="s">
        <v>39</v>
      </c>
      <c r="Z2926" t="s">
        <v>39</v>
      </c>
      <c r="AA2926">
        <v>20220000</v>
      </c>
      <c r="AD2926" t="s">
        <v>40</v>
      </c>
    </row>
    <row r="2927" spans="1:30">
      <c r="A2927">
        <f t="shared" si="135"/>
        <v>20220000</v>
      </c>
      <c r="B2927" t="str">
        <f t="shared" si="136"/>
        <v>Barking and Dagenham93867Not applicableNot applicable</v>
      </c>
      <c r="C2927" t="str">
        <f t="shared" si="137"/>
        <v>Barking and DagenhamAir pollution: fine particulate matter (new method - concentrations of total PM2.5)2022Not applicableNot applicable</v>
      </c>
      <c r="D2927">
        <v>93867</v>
      </c>
      <c r="E2927" t="s">
        <v>257</v>
      </c>
      <c r="F2927" t="s">
        <v>30</v>
      </c>
      <c r="G2927" t="s">
        <v>31</v>
      </c>
      <c r="H2927" t="s">
        <v>106</v>
      </c>
      <c r="I2927" t="s">
        <v>107</v>
      </c>
      <c r="J2927" t="s">
        <v>34</v>
      </c>
      <c r="K2927" t="s">
        <v>258</v>
      </c>
      <c r="L2927" t="s">
        <v>258</v>
      </c>
      <c r="O2927">
        <v>2022</v>
      </c>
      <c r="P2927">
        <v>9.4894999999999996</v>
      </c>
      <c r="X2927" t="s">
        <v>136</v>
      </c>
      <c r="Y2927" t="s">
        <v>39</v>
      </c>
      <c r="Z2927" t="s">
        <v>39</v>
      </c>
      <c r="AA2927">
        <v>20220000</v>
      </c>
      <c r="AD2927" t="s">
        <v>40</v>
      </c>
    </row>
    <row r="2928" spans="1:30">
      <c r="A2928">
        <f t="shared" si="135"/>
        <v>20220000</v>
      </c>
      <c r="B2928" t="str">
        <f t="shared" si="136"/>
        <v>Harrow93867Not applicableNot applicable</v>
      </c>
      <c r="C2928" t="str">
        <f t="shared" si="137"/>
        <v>HarrowAir pollution: fine particulate matter (new method - concentrations of total PM2.5)2022Not applicableNot applicable</v>
      </c>
      <c r="D2928">
        <v>93867</v>
      </c>
      <c r="E2928" t="s">
        <v>257</v>
      </c>
      <c r="F2928" t="s">
        <v>30</v>
      </c>
      <c r="G2928" t="s">
        <v>31</v>
      </c>
      <c r="H2928" t="s">
        <v>64</v>
      </c>
      <c r="I2928" t="s">
        <v>65</v>
      </c>
      <c r="J2928" t="s">
        <v>34</v>
      </c>
      <c r="K2928" t="s">
        <v>258</v>
      </c>
      <c r="L2928" t="s">
        <v>258</v>
      </c>
      <c r="O2928">
        <v>2022</v>
      </c>
      <c r="P2928">
        <v>9.4480000000000004</v>
      </c>
      <c r="X2928" t="s">
        <v>136</v>
      </c>
      <c r="Y2928" t="s">
        <v>39</v>
      </c>
      <c r="Z2928" t="s">
        <v>39</v>
      </c>
      <c r="AA2928">
        <v>20220000</v>
      </c>
      <c r="AD2928" t="s">
        <v>40</v>
      </c>
    </row>
    <row r="2929" spans="1:30">
      <c r="A2929">
        <f t="shared" si="135"/>
        <v>20220000</v>
      </c>
      <c r="B2929" t="str">
        <f t="shared" si="136"/>
        <v>Lewisham93867Not applicableNot applicable</v>
      </c>
      <c r="C2929" t="str">
        <f t="shared" si="137"/>
        <v>LewishamAir pollution: fine particulate matter (new method - concentrations of total PM2.5)2022Not applicableNot applicable</v>
      </c>
      <c r="D2929">
        <v>93867</v>
      </c>
      <c r="E2929" t="s">
        <v>257</v>
      </c>
      <c r="F2929" t="s">
        <v>30</v>
      </c>
      <c r="G2929" t="s">
        <v>31</v>
      </c>
      <c r="H2929" t="s">
        <v>84</v>
      </c>
      <c r="I2929" t="s">
        <v>85</v>
      </c>
      <c r="J2929" t="s">
        <v>34</v>
      </c>
      <c r="K2929" t="s">
        <v>258</v>
      </c>
      <c r="L2929" t="s">
        <v>258</v>
      </c>
      <c r="O2929">
        <v>2022</v>
      </c>
      <c r="P2929">
        <v>9.4039000000000001</v>
      </c>
      <c r="X2929" t="s">
        <v>136</v>
      </c>
      <c r="Y2929" t="s">
        <v>39</v>
      </c>
      <c r="Z2929" t="s">
        <v>39</v>
      </c>
      <c r="AA2929">
        <v>20220000</v>
      </c>
      <c r="AD2929" t="s">
        <v>40</v>
      </c>
    </row>
    <row r="2930" spans="1:30">
      <c r="A2930">
        <f t="shared" si="135"/>
        <v>20220000</v>
      </c>
      <c r="B2930" t="str">
        <f t="shared" si="136"/>
        <v>Hounslow93867Not applicableNot applicable</v>
      </c>
      <c r="C2930" t="str">
        <f t="shared" si="137"/>
        <v>HounslowAir pollution: fine particulate matter (new method - concentrations of total PM2.5)2022Not applicableNot applicable</v>
      </c>
      <c r="D2930">
        <v>93867</v>
      </c>
      <c r="E2930" t="s">
        <v>257</v>
      </c>
      <c r="F2930" t="s">
        <v>30</v>
      </c>
      <c r="G2930" t="s">
        <v>31</v>
      </c>
      <c r="H2930" t="s">
        <v>59</v>
      </c>
      <c r="I2930" t="s">
        <v>60</v>
      </c>
      <c r="J2930" t="s">
        <v>34</v>
      </c>
      <c r="K2930" t="s">
        <v>258</v>
      </c>
      <c r="L2930" t="s">
        <v>258</v>
      </c>
      <c r="O2930">
        <v>2022</v>
      </c>
      <c r="P2930">
        <v>9.3511000000000006</v>
      </c>
      <c r="X2930" t="s">
        <v>136</v>
      </c>
      <c r="Y2930" t="s">
        <v>39</v>
      </c>
      <c r="Z2930" t="s">
        <v>39</v>
      </c>
      <c r="AA2930">
        <v>20220000</v>
      </c>
      <c r="AD2930" t="s">
        <v>40</v>
      </c>
    </row>
    <row r="2931" spans="1:30">
      <c r="A2931">
        <f t="shared" si="135"/>
        <v>20220000</v>
      </c>
      <c r="B2931" t="str">
        <f t="shared" si="136"/>
        <v>Hillingdon93867Not applicableNot applicable</v>
      </c>
      <c r="C2931" t="str">
        <f t="shared" si="137"/>
        <v>HillingdonAir pollution: fine particulate matter (new method - concentrations of total PM2.5)2022Not applicableNot applicable</v>
      </c>
      <c r="D2931">
        <v>93867</v>
      </c>
      <c r="E2931" t="s">
        <v>257</v>
      </c>
      <c r="F2931" t="s">
        <v>30</v>
      </c>
      <c r="G2931" t="s">
        <v>31</v>
      </c>
      <c r="H2931" t="s">
        <v>86</v>
      </c>
      <c r="I2931" t="s">
        <v>87</v>
      </c>
      <c r="J2931" t="s">
        <v>34</v>
      </c>
      <c r="K2931" t="s">
        <v>258</v>
      </c>
      <c r="L2931" t="s">
        <v>258</v>
      </c>
      <c r="O2931">
        <v>2022</v>
      </c>
      <c r="P2931">
        <v>9.3204999999999991</v>
      </c>
      <c r="X2931" t="s">
        <v>136</v>
      </c>
      <c r="Y2931" t="s">
        <v>39</v>
      </c>
      <c r="Z2931" t="s">
        <v>39</v>
      </c>
      <c r="AA2931">
        <v>20220000</v>
      </c>
      <c r="AD2931" t="s">
        <v>40</v>
      </c>
    </row>
    <row r="2932" spans="1:30">
      <c r="A2932">
        <f t="shared" si="135"/>
        <v>20220000</v>
      </c>
      <c r="B2932" t="str">
        <f t="shared" si="136"/>
        <v>Greenwich93867Not applicableNot applicable</v>
      </c>
      <c r="C2932" t="str">
        <f t="shared" si="137"/>
        <v>GreenwichAir pollution: fine particulate matter (new method - concentrations of total PM2.5)2022Not applicableNot applicable</v>
      </c>
      <c r="D2932">
        <v>93867</v>
      </c>
      <c r="E2932" t="s">
        <v>257</v>
      </c>
      <c r="F2932" t="s">
        <v>30</v>
      </c>
      <c r="G2932" t="s">
        <v>31</v>
      </c>
      <c r="H2932" t="s">
        <v>80</v>
      </c>
      <c r="I2932" t="s">
        <v>81</v>
      </c>
      <c r="J2932" t="s">
        <v>34</v>
      </c>
      <c r="K2932" t="s">
        <v>258</v>
      </c>
      <c r="L2932" t="s">
        <v>258</v>
      </c>
      <c r="O2932">
        <v>2022</v>
      </c>
      <c r="P2932">
        <v>9.2897999999999996</v>
      </c>
      <c r="X2932" t="s">
        <v>136</v>
      </c>
      <c r="Y2932" t="s">
        <v>39</v>
      </c>
      <c r="Z2932" t="s">
        <v>39</v>
      </c>
      <c r="AA2932">
        <v>20220000</v>
      </c>
      <c r="AD2932" t="s">
        <v>40</v>
      </c>
    </row>
    <row r="2933" spans="1:30">
      <c r="A2933">
        <f t="shared" si="135"/>
        <v>20220000</v>
      </c>
      <c r="B2933" t="str">
        <f t="shared" si="136"/>
        <v>Merton93867Not applicableNot applicable</v>
      </c>
      <c r="C2933" t="str">
        <f t="shared" si="137"/>
        <v>MertonAir pollution: fine particulate matter (new method - concentrations of total PM2.5)2022Not applicableNot applicable</v>
      </c>
      <c r="D2933">
        <v>93867</v>
      </c>
      <c r="E2933" t="s">
        <v>257</v>
      </c>
      <c r="F2933" t="s">
        <v>30</v>
      </c>
      <c r="G2933" t="s">
        <v>31</v>
      </c>
      <c r="H2933" t="s">
        <v>108</v>
      </c>
      <c r="I2933" t="s">
        <v>109</v>
      </c>
      <c r="J2933" t="s">
        <v>34</v>
      </c>
      <c r="K2933" t="s">
        <v>258</v>
      </c>
      <c r="L2933" t="s">
        <v>258</v>
      </c>
      <c r="O2933">
        <v>2022</v>
      </c>
      <c r="P2933">
        <v>9.2207000000000008</v>
      </c>
      <c r="X2933" t="s">
        <v>136</v>
      </c>
      <c r="Y2933" t="s">
        <v>39</v>
      </c>
      <c r="Z2933" t="s">
        <v>39</v>
      </c>
      <c r="AA2933">
        <v>20220000</v>
      </c>
      <c r="AD2933" t="s">
        <v>40</v>
      </c>
    </row>
    <row r="2934" spans="1:30">
      <c r="A2934">
        <f t="shared" si="135"/>
        <v>20220000</v>
      </c>
      <c r="B2934" t="str">
        <f t="shared" si="136"/>
        <v>Richmond93867Not applicableNot applicable</v>
      </c>
      <c r="C2934" t="str">
        <f t="shared" si="137"/>
        <v>RichmondAir pollution: fine particulate matter (new method - concentrations of total PM2.5)2022Not applicableNot applicable</v>
      </c>
      <c r="D2934">
        <v>93867</v>
      </c>
      <c r="E2934" t="s">
        <v>257</v>
      </c>
      <c r="F2934" t="s">
        <v>30</v>
      </c>
      <c r="G2934" t="s">
        <v>31</v>
      </c>
      <c r="H2934" t="s">
        <v>32</v>
      </c>
      <c r="I2934" t="s">
        <v>33</v>
      </c>
      <c r="J2934" t="s">
        <v>34</v>
      </c>
      <c r="K2934" t="s">
        <v>258</v>
      </c>
      <c r="L2934" t="s">
        <v>258</v>
      </c>
      <c r="O2934">
        <v>2022</v>
      </c>
      <c r="P2934">
        <v>9.0922999999999998</v>
      </c>
      <c r="X2934" t="s">
        <v>136</v>
      </c>
      <c r="Y2934" t="s">
        <v>39</v>
      </c>
      <c r="Z2934" t="s">
        <v>39</v>
      </c>
      <c r="AA2934">
        <v>20220000</v>
      </c>
      <c r="AD2934" t="s">
        <v>40</v>
      </c>
    </row>
    <row r="2935" spans="1:30">
      <c r="A2935">
        <f t="shared" si="135"/>
        <v>20220000</v>
      </c>
      <c r="B2935" t="str">
        <f t="shared" si="136"/>
        <v>Kingston93867Not applicableNot applicable</v>
      </c>
      <c r="C2935" t="str">
        <f t="shared" si="137"/>
        <v>KingstonAir pollution: fine particulate matter (new method - concentrations of total PM2.5)2022Not applicableNot applicable</v>
      </c>
      <c r="D2935">
        <v>93867</v>
      </c>
      <c r="E2935" t="s">
        <v>257</v>
      </c>
      <c r="F2935" t="s">
        <v>30</v>
      </c>
      <c r="G2935" t="s">
        <v>31</v>
      </c>
      <c r="H2935" t="s">
        <v>82</v>
      </c>
      <c r="I2935" t="s">
        <v>83</v>
      </c>
      <c r="J2935" t="s">
        <v>34</v>
      </c>
      <c r="K2935" t="s">
        <v>258</v>
      </c>
      <c r="L2935" t="s">
        <v>258</v>
      </c>
      <c r="O2935">
        <v>2022</v>
      </c>
      <c r="P2935">
        <v>8.9819999999999993</v>
      </c>
      <c r="X2935" t="s">
        <v>136</v>
      </c>
      <c r="Y2935" t="s">
        <v>39</v>
      </c>
      <c r="Z2935" t="s">
        <v>39</v>
      </c>
      <c r="AA2935">
        <v>20220000</v>
      </c>
      <c r="AD2935" t="s">
        <v>40</v>
      </c>
    </row>
    <row r="2936" spans="1:30">
      <c r="A2936">
        <f t="shared" si="135"/>
        <v>20220000</v>
      </c>
      <c r="B2936" t="str">
        <f t="shared" si="136"/>
        <v>Croydon93867Not applicableNot applicable</v>
      </c>
      <c r="C2936" t="str">
        <f t="shared" si="137"/>
        <v>CroydonAir pollution: fine particulate matter (new method - concentrations of total PM2.5)2022Not applicableNot applicable</v>
      </c>
      <c r="D2936">
        <v>93867</v>
      </c>
      <c r="E2936" t="s">
        <v>257</v>
      </c>
      <c r="F2936" t="s">
        <v>30</v>
      </c>
      <c r="G2936" t="s">
        <v>31</v>
      </c>
      <c r="H2936" t="s">
        <v>110</v>
      </c>
      <c r="I2936" t="s">
        <v>111</v>
      </c>
      <c r="J2936" t="s">
        <v>34</v>
      </c>
      <c r="K2936" t="s">
        <v>258</v>
      </c>
      <c r="L2936" t="s">
        <v>258</v>
      </c>
      <c r="O2936">
        <v>2022</v>
      </c>
      <c r="P2936">
        <v>8.7352000000000007</v>
      </c>
      <c r="X2936" t="s">
        <v>136</v>
      </c>
      <c r="Y2936" t="s">
        <v>39</v>
      </c>
      <c r="Z2936" t="s">
        <v>39</v>
      </c>
      <c r="AA2936">
        <v>20220000</v>
      </c>
      <c r="AD2936" t="s">
        <v>40</v>
      </c>
    </row>
    <row r="2937" spans="1:30">
      <c r="A2937">
        <f t="shared" si="135"/>
        <v>20220000</v>
      </c>
      <c r="B2937" t="str">
        <f t="shared" si="136"/>
        <v>Bexley93867Not applicableNot applicable</v>
      </c>
      <c r="C2937" t="str">
        <f t="shared" si="137"/>
        <v>BexleyAir pollution: fine particulate matter (new method - concentrations of total PM2.5)2022Not applicableNot applicable</v>
      </c>
      <c r="D2937">
        <v>93867</v>
      </c>
      <c r="E2937" t="s">
        <v>257</v>
      </c>
      <c r="F2937" t="s">
        <v>30</v>
      </c>
      <c r="G2937" t="s">
        <v>31</v>
      </c>
      <c r="H2937" t="s">
        <v>97</v>
      </c>
      <c r="I2937" t="s">
        <v>98</v>
      </c>
      <c r="J2937" t="s">
        <v>34</v>
      </c>
      <c r="K2937" t="s">
        <v>258</v>
      </c>
      <c r="L2937" t="s">
        <v>258</v>
      </c>
      <c r="O2937">
        <v>2022</v>
      </c>
      <c r="P2937">
        <v>8.7133000000000003</v>
      </c>
      <c r="X2937" t="s">
        <v>136</v>
      </c>
      <c r="Y2937" t="s">
        <v>39</v>
      </c>
      <c r="Z2937" t="s">
        <v>39</v>
      </c>
      <c r="AA2937">
        <v>20220000</v>
      </c>
      <c r="AD2937" t="s">
        <v>40</v>
      </c>
    </row>
    <row r="2938" spans="1:30">
      <c r="A2938">
        <f t="shared" si="135"/>
        <v>20220000</v>
      </c>
      <c r="B2938" t="str">
        <f t="shared" si="136"/>
        <v>Sutton93867Not applicableNot applicable</v>
      </c>
      <c r="C2938" t="str">
        <f t="shared" si="137"/>
        <v>SuttonAir pollution: fine particulate matter (new method - concentrations of total PM2.5)2022Not applicableNot applicable</v>
      </c>
      <c r="D2938">
        <v>93867</v>
      </c>
      <c r="E2938" t="s">
        <v>257</v>
      </c>
      <c r="F2938" t="s">
        <v>30</v>
      </c>
      <c r="G2938" t="s">
        <v>31</v>
      </c>
      <c r="H2938" t="s">
        <v>89</v>
      </c>
      <c r="I2938" t="s">
        <v>90</v>
      </c>
      <c r="J2938" t="s">
        <v>34</v>
      </c>
      <c r="K2938" t="s">
        <v>258</v>
      </c>
      <c r="L2938" t="s">
        <v>258</v>
      </c>
      <c r="O2938">
        <v>2022</v>
      </c>
      <c r="P2938">
        <v>8.6974999999999998</v>
      </c>
      <c r="X2938" t="s">
        <v>136</v>
      </c>
      <c r="Y2938" t="s">
        <v>39</v>
      </c>
      <c r="Z2938" t="s">
        <v>39</v>
      </c>
      <c r="AA2938">
        <v>20220000</v>
      </c>
      <c r="AD2938" t="s">
        <v>40</v>
      </c>
    </row>
    <row r="2939" spans="1:30">
      <c r="A2939">
        <f t="shared" si="135"/>
        <v>20220000</v>
      </c>
      <c r="B2939" t="str">
        <f t="shared" si="136"/>
        <v>Havering93867Not applicableNot applicable</v>
      </c>
      <c r="C2939" t="str">
        <f t="shared" si="137"/>
        <v>HaveringAir pollution: fine particulate matter (new method - concentrations of total PM2.5)2022Not applicableNot applicable</v>
      </c>
      <c r="D2939">
        <v>93867</v>
      </c>
      <c r="E2939" t="s">
        <v>257</v>
      </c>
      <c r="F2939" t="s">
        <v>30</v>
      </c>
      <c r="G2939" t="s">
        <v>31</v>
      </c>
      <c r="H2939" t="s">
        <v>118</v>
      </c>
      <c r="I2939" t="s">
        <v>119</v>
      </c>
      <c r="J2939" t="s">
        <v>34</v>
      </c>
      <c r="K2939" t="s">
        <v>258</v>
      </c>
      <c r="L2939" t="s">
        <v>258</v>
      </c>
      <c r="O2939">
        <v>2022</v>
      </c>
      <c r="P2939">
        <v>8.6211000000000002</v>
      </c>
      <c r="X2939" t="s">
        <v>136</v>
      </c>
      <c r="Y2939" t="s">
        <v>39</v>
      </c>
      <c r="Z2939" t="s">
        <v>39</v>
      </c>
      <c r="AA2939">
        <v>20220000</v>
      </c>
      <c r="AD2939" t="s">
        <v>40</v>
      </c>
    </row>
    <row r="2940" spans="1:30">
      <c r="A2940">
        <f t="shared" si="135"/>
        <v>20220000</v>
      </c>
      <c r="B2940" t="str">
        <f t="shared" si="136"/>
        <v>Bromley93867Not applicableNot applicable</v>
      </c>
      <c r="C2940" t="str">
        <f t="shared" si="137"/>
        <v>BromleyAir pollution: fine particulate matter (new method - concentrations of total PM2.5)2022Not applicableNot applicable</v>
      </c>
      <c r="D2940">
        <v>93867</v>
      </c>
      <c r="E2940" t="s">
        <v>257</v>
      </c>
      <c r="F2940" t="s">
        <v>30</v>
      </c>
      <c r="G2940" t="s">
        <v>31</v>
      </c>
      <c r="H2940" t="s">
        <v>78</v>
      </c>
      <c r="I2940" t="s">
        <v>79</v>
      </c>
      <c r="J2940" t="s">
        <v>34</v>
      </c>
      <c r="K2940" t="s">
        <v>258</v>
      </c>
      <c r="L2940" t="s">
        <v>258</v>
      </c>
      <c r="O2940">
        <v>2022</v>
      </c>
      <c r="P2940">
        <v>8.2613000000000003</v>
      </c>
      <c r="X2940" t="s">
        <v>136</v>
      </c>
      <c r="Y2940" t="s">
        <v>39</v>
      </c>
      <c r="Z2940" t="s">
        <v>39</v>
      </c>
      <c r="AA2940">
        <v>20220000</v>
      </c>
      <c r="AD2940" t="s">
        <v>40</v>
      </c>
    </row>
    <row r="2941" spans="1:30">
      <c r="A2941">
        <f t="shared" si="135"/>
        <v>20100000</v>
      </c>
      <c r="B2941" t="str">
        <f t="shared" si="136"/>
        <v>Richmond30304Persons2 yrs</v>
      </c>
      <c r="C2941" t="str">
        <f t="shared" si="137"/>
        <v>RichmondPopulation vaccination coverage: Dtap  IPV  Hib HepB (2 years old)2010/11Persons2 yrs</v>
      </c>
      <c r="D2941">
        <v>30304</v>
      </c>
      <c r="E2941" t="s">
        <v>259</v>
      </c>
      <c r="F2941" t="s">
        <v>30</v>
      </c>
      <c r="G2941" t="s">
        <v>31</v>
      </c>
      <c r="H2941" t="s">
        <v>32</v>
      </c>
      <c r="I2941" t="s">
        <v>33</v>
      </c>
      <c r="J2941" t="s">
        <v>34</v>
      </c>
      <c r="K2941" t="s">
        <v>35</v>
      </c>
      <c r="L2941" t="s">
        <v>260</v>
      </c>
      <c r="O2941" t="s">
        <v>37</v>
      </c>
      <c r="P2941">
        <v>94.7</v>
      </c>
      <c r="Q2941">
        <v>93.841675363274902</v>
      </c>
      <c r="R2941">
        <v>95.447561249328103</v>
      </c>
      <c r="U2941">
        <v>2842</v>
      </c>
      <c r="V2941">
        <v>3001</v>
      </c>
      <c r="Y2941" t="s">
        <v>49</v>
      </c>
      <c r="Z2941" t="s">
        <v>39</v>
      </c>
      <c r="AA2941">
        <v>20100000</v>
      </c>
      <c r="AC2941" t="s">
        <v>173</v>
      </c>
      <c r="AD2941" t="s">
        <v>40</v>
      </c>
    </row>
    <row r="2942" spans="1:30">
      <c r="A2942">
        <f t="shared" si="135"/>
        <v>20110000</v>
      </c>
      <c r="B2942" t="str">
        <f t="shared" si="136"/>
        <v>Richmond30304Persons2 yrs</v>
      </c>
      <c r="C2942" t="str">
        <f t="shared" si="137"/>
        <v>RichmondPopulation vaccination coverage: Dtap  IPV  Hib HepB (2 years old)2011/12Persons2 yrs</v>
      </c>
      <c r="D2942">
        <v>30304</v>
      </c>
      <c r="E2942" t="s">
        <v>259</v>
      </c>
      <c r="F2942" t="s">
        <v>30</v>
      </c>
      <c r="G2942" t="s">
        <v>31</v>
      </c>
      <c r="H2942" t="s">
        <v>32</v>
      </c>
      <c r="I2942" t="s">
        <v>33</v>
      </c>
      <c r="J2942" t="s">
        <v>34</v>
      </c>
      <c r="K2942" t="s">
        <v>35</v>
      </c>
      <c r="L2942" t="s">
        <v>260</v>
      </c>
      <c r="O2942" t="s">
        <v>41</v>
      </c>
      <c r="P2942">
        <v>94.56</v>
      </c>
      <c r="Q2942">
        <v>93.692877878998701</v>
      </c>
      <c r="R2942">
        <v>95.319151458810595</v>
      </c>
      <c r="U2942">
        <v>2835</v>
      </c>
      <c r="V2942">
        <v>2998</v>
      </c>
      <c r="Y2942" t="s">
        <v>49</v>
      </c>
      <c r="Z2942" t="s">
        <v>39</v>
      </c>
      <c r="AA2942">
        <v>20110000</v>
      </c>
      <c r="AC2942" t="s">
        <v>173</v>
      </c>
      <c r="AD2942" t="s">
        <v>40</v>
      </c>
    </row>
    <row r="2943" spans="1:30">
      <c r="A2943">
        <f t="shared" si="135"/>
        <v>20120000</v>
      </c>
      <c r="B2943" t="str">
        <f t="shared" si="136"/>
        <v>Richmond30304Persons2 yrs</v>
      </c>
      <c r="C2943" t="str">
        <f t="shared" si="137"/>
        <v>RichmondPopulation vaccination coverage: Dtap  IPV  Hib HepB (2 years old)2012/13Persons2 yrs</v>
      </c>
      <c r="D2943">
        <v>30304</v>
      </c>
      <c r="E2943" t="s">
        <v>259</v>
      </c>
      <c r="F2943" t="s">
        <v>30</v>
      </c>
      <c r="G2943" t="s">
        <v>31</v>
      </c>
      <c r="H2943" t="s">
        <v>32</v>
      </c>
      <c r="I2943" t="s">
        <v>33</v>
      </c>
      <c r="J2943" t="s">
        <v>34</v>
      </c>
      <c r="K2943" t="s">
        <v>35</v>
      </c>
      <c r="L2943" t="s">
        <v>260</v>
      </c>
      <c r="O2943" t="s">
        <v>43</v>
      </c>
      <c r="P2943">
        <v>95.11</v>
      </c>
      <c r="Q2943">
        <v>94.277698862349595</v>
      </c>
      <c r="R2943">
        <v>95.8234260092336</v>
      </c>
      <c r="U2943">
        <v>2858</v>
      </c>
      <c r="V2943">
        <v>3005</v>
      </c>
      <c r="Y2943" t="s">
        <v>49</v>
      </c>
      <c r="Z2943" t="s">
        <v>39</v>
      </c>
      <c r="AA2943">
        <v>20120000</v>
      </c>
      <c r="AC2943" t="s">
        <v>127</v>
      </c>
      <c r="AD2943" t="s">
        <v>40</v>
      </c>
    </row>
    <row r="2944" spans="1:30">
      <c r="A2944">
        <f t="shared" si="135"/>
        <v>20130000</v>
      </c>
      <c r="B2944" t="str">
        <f t="shared" si="136"/>
        <v>Richmond30304Persons2 yrs</v>
      </c>
      <c r="C2944" t="str">
        <f t="shared" si="137"/>
        <v>RichmondPopulation vaccination coverage: Dtap  IPV  Hib HepB (2 years old)2013/14Persons2 yrs</v>
      </c>
      <c r="D2944">
        <v>30304</v>
      </c>
      <c r="E2944" t="s">
        <v>259</v>
      </c>
      <c r="F2944" t="s">
        <v>30</v>
      </c>
      <c r="G2944" t="s">
        <v>31</v>
      </c>
      <c r="H2944" t="s">
        <v>32</v>
      </c>
      <c r="I2944" t="s">
        <v>33</v>
      </c>
      <c r="J2944" t="s">
        <v>34</v>
      </c>
      <c r="K2944" t="s">
        <v>35</v>
      </c>
      <c r="L2944" t="s">
        <v>260</v>
      </c>
      <c r="O2944" t="s">
        <v>44</v>
      </c>
      <c r="P2944">
        <v>94.87</v>
      </c>
      <c r="Q2944">
        <v>94.031662900971</v>
      </c>
      <c r="R2944">
        <v>95.589171859697601</v>
      </c>
      <c r="U2944">
        <v>2938</v>
      </c>
      <c r="V2944">
        <v>3097</v>
      </c>
      <c r="Y2944" t="s">
        <v>49</v>
      </c>
      <c r="Z2944" t="s">
        <v>39</v>
      </c>
      <c r="AA2944">
        <v>20130000</v>
      </c>
      <c r="AC2944" t="s">
        <v>173</v>
      </c>
      <c r="AD2944" t="s">
        <v>40</v>
      </c>
    </row>
    <row r="2945" spans="1:30">
      <c r="A2945">
        <f t="shared" ref="A2945:A3008" si="138">AA2945</f>
        <v>20140000</v>
      </c>
      <c r="B2945" t="str">
        <f t="shared" si="136"/>
        <v>Richmond30304Persons2 yrs</v>
      </c>
      <c r="C2945" t="str">
        <f t="shared" si="137"/>
        <v>RichmondPopulation vaccination coverage: Dtap  IPV  Hib HepB (2 years old)2014/15Persons2 yrs</v>
      </c>
      <c r="D2945">
        <v>30304</v>
      </c>
      <c r="E2945" t="s">
        <v>259</v>
      </c>
      <c r="F2945" t="s">
        <v>30</v>
      </c>
      <c r="G2945" t="s">
        <v>31</v>
      </c>
      <c r="H2945" t="s">
        <v>32</v>
      </c>
      <c r="I2945" t="s">
        <v>33</v>
      </c>
      <c r="J2945" t="s">
        <v>34</v>
      </c>
      <c r="K2945" t="s">
        <v>35</v>
      </c>
      <c r="L2945" t="s">
        <v>260</v>
      </c>
      <c r="O2945" t="s">
        <v>45</v>
      </c>
      <c r="P2945">
        <v>93.82</v>
      </c>
      <c r="Q2945">
        <v>92.903156186965504</v>
      </c>
      <c r="R2945">
        <v>94.622058851268605</v>
      </c>
      <c r="U2945">
        <v>2838</v>
      </c>
      <c r="V2945">
        <v>3025</v>
      </c>
      <c r="W2945" t="s">
        <v>129</v>
      </c>
      <c r="Y2945" t="s">
        <v>49</v>
      </c>
      <c r="Z2945" t="s">
        <v>39</v>
      </c>
      <c r="AA2945">
        <v>20140000</v>
      </c>
      <c r="AC2945" t="s">
        <v>173</v>
      </c>
      <c r="AD2945" t="s">
        <v>40</v>
      </c>
    </row>
    <row r="2946" spans="1:30">
      <c r="A2946">
        <f t="shared" si="138"/>
        <v>20150000</v>
      </c>
      <c r="B2946" t="str">
        <f t="shared" ref="B2946:B3009" si="139">CONCATENATE(I2946,D2946,K2946,L2946)</f>
        <v>Richmond30304Persons2 yrs</v>
      </c>
      <c r="C2946" t="str">
        <f t="shared" ref="C2946:C3009" si="140">CONCATENATE(I2946,E2946,O2946,K2946,M2946,L2946)</f>
        <v>RichmondPopulation vaccination coverage: Dtap  IPV  Hib HepB (2 years old)2015/16Persons2 yrs</v>
      </c>
      <c r="D2946">
        <v>30304</v>
      </c>
      <c r="E2946" t="s">
        <v>259</v>
      </c>
      <c r="F2946" t="s">
        <v>30</v>
      </c>
      <c r="G2946" t="s">
        <v>31</v>
      </c>
      <c r="H2946" t="s">
        <v>32</v>
      </c>
      <c r="I2946" t="s">
        <v>33</v>
      </c>
      <c r="J2946" t="s">
        <v>34</v>
      </c>
      <c r="K2946" t="s">
        <v>35</v>
      </c>
      <c r="L2946" t="s">
        <v>260</v>
      </c>
      <c r="O2946" t="s">
        <v>46</v>
      </c>
      <c r="P2946">
        <v>94.3</v>
      </c>
      <c r="Q2946">
        <v>93.368385979445307</v>
      </c>
      <c r="R2946">
        <v>95.153399896596</v>
      </c>
      <c r="U2946">
        <v>2444</v>
      </c>
      <c r="V2946">
        <v>2591</v>
      </c>
      <c r="Y2946" t="s">
        <v>49</v>
      </c>
      <c r="Z2946" t="s">
        <v>39</v>
      </c>
      <c r="AA2946">
        <v>20150000</v>
      </c>
      <c r="AC2946" t="s">
        <v>173</v>
      </c>
      <c r="AD2946" t="s">
        <v>40</v>
      </c>
    </row>
    <row r="2947" spans="1:30">
      <c r="A2947">
        <f t="shared" si="138"/>
        <v>20160000</v>
      </c>
      <c r="B2947" t="str">
        <f t="shared" si="139"/>
        <v>Richmond30304Persons2 yrs</v>
      </c>
      <c r="C2947" t="str">
        <f t="shared" si="140"/>
        <v>RichmondPopulation vaccination coverage: Dtap  IPV  Hib HepB (2 years old)2016/17Persons2 yrs</v>
      </c>
      <c r="D2947">
        <v>30304</v>
      </c>
      <c r="E2947" t="s">
        <v>259</v>
      </c>
      <c r="F2947" t="s">
        <v>30</v>
      </c>
      <c r="G2947" t="s">
        <v>31</v>
      </c>
      <c r="H2947" t="s">
        <v>32</v>
      </c>
      <c r="I2947" t="s">
        <v>33</v>
      </c>
      <c r="J2947" t="s">
        <v>34</v>
      </c>
      <c r="K2947" t="s">
        <v>35</v>
      </c>
      <c r="L2947" t="s">
        <v>260</v>
      </c>
      <c r="O2947" t="s">
        <v>47</v>
      </c>
      <c r="P2947">
        <v>86.5</v>
      </c>
      <c r="Q2947">
        <v>85.172840234864495</v>
      </c>
      <c r="R2947">
        <v>87.750415902400306</v>
      </c>
      <c r="U2947">
        <v>2335</v>
      </c>
      <c r="V2947">
        <v>2699</v>
      </c>
      <c r="Y2947" t="s">
        <v>49</v>
      </c>
      <c r="Z2947" t="s">
        <v>39</v>
      </c>
      <c r="AA2947">
        <v>20160000</v>
      </c>
      <c r="AC2947" t="s">
        <v>128</v>
      </c>
      <c r="AD2947" t="s">
        <v>40</v>
      </c>
    </row>
    <row r="2948" spans="1:30">
      <c r="A2948">
        <f t="shared" si="138"/>
        <v>20170000</v>
      </c>
      <c r="B2948" t="str">
        <f t="shared" si="139"/>
        <v>Richmond30304Persons2 yrs</v>
      </c>
      <c r="C2948" t="str">
        <f t="shared" si="140"/>
        <v>RichmondPopulation vaccination coverage: Dtap  IPV  Hib HepB (2 years old)2017/18Persons2 yrs</v>
      </c>
      <c r="D2948">
        <v>30304</v>
      </c>
      <c r="E2948" t="s">
        <v>259</v>
      </c>
      <c r="F2948" t="s">
        <v>30</v>
      </c>
      <c r="G2948" t="s">
        <v>31</v>
      </c>
      <c r="H2948" t="s">
        <v>32</v>
      </c>
      <c r="I2948" t="s">
        <v>33</v>
      </c>
      <c r="J2948" t="s">
        <v>34</v>
      </c>
      <c r="K2948" t="s">
        <v>35</v>
      </c>
      <c r="L2948" t="s">
        <v>260</v>
      </c>
      <c r="O2948" t="s">
        <v>48</v>
      </c>
      <c r="P2948">
        <v>91.86</v>
      </c>
      <c r="Q2948">
        <v>90.768045432652102</v>
      </c>
      <c r="R2948">
        <v>92.836130710086593</v>
      </c>
      <c r="U2948">
        <v>2472</v>
      </c>
      <c r="V2948">
        <v>2691</v>
      </c>
      <c r="Y2948" t="s">
        <v>49</v>
      </c>
      <c r="Z2948" t="s">
        <v>39</v>
      </c>
      <c r="AA2948">
        <v>20170000</v>
      </c>
      <c r="AC2948" t="s">
        <v>173</v>
      </c>
      <c r="AD2948" t="s">
        <v>40</v>
      </c>
    </row>
    <row r="2949" spans="1:30">
      <c r="A2949">
        <f t="shared" si="138"/>
        <v>20180000</v>
      </c>
      <c r="B2949" t="str">
        <f t="shared" si="139"/>
        <v>Richmond30304Persons2 yrs</v>
      </c>
      <c r="C2949" t="str">
        <f t="shared" si="140"/>
        <v>RichmondPopulation vaccination coverage: Dtap  IPV  Hib HepB (2 years old)2018/19Persons2 yrs</v>
      </c>
      <c r="D2949">
        <v>30304</v>
      </c>
      <c r="E2949" t="s">
        <v>259</v>
      </c>
      <c r="F2949" t="s">
        <v>30</v>
      </c>
      <c r="G2949" t="s">
        <v>31</v>
      </c>
      <c r="H2949" t="s">
        <v>32</v>
      </c>
      <c r="I2949" t="s">
        <v>33</v>
      </c>
      <c r="J2949" t="s">
        <v>34</v>
      </c>
      <c r="K2949" t="s">
        <v>35</v>
      </c>
      <c r="L2949" t="s">
        <v>260</v>
      </c>
      <c r="O2949" t="s">
        <v>50</v>
      </c>
      <c r="P2949">
        <v>92.76</v>
      </c>
      <c r="Q2949">
        <v>91.697068113489905</v>
      </c>
      <c r="R2949">
        <v>93.688900961226295</v>
      </c>
      <c r="U2949">
        <v>2420</v>
      </c>
      <c r="V2949">
        <v>2609</v>
      </c>
      <c r="Y2949" t="s">
        <v>49</v>
      </c>
      <c r="Z2949" t="s">
        <v>39</v>
      </c>
      <c r="AA2949">
        <v>20180000</v>
      </c>
      <c r="AC2949" t="s">
        <v>173</v>
      </c>
      <c r="AD2949" t="s">
        <v>40</v>
      </c>
    </row>
    <row r="2950" spans="1:30">
      <c r="A2950">
        <f t="shared" si="138"/>
        <v>20190000</v>
      </c>
      <c r="B2950" t="str">
        <f t="shared" si="139"/>
        <v>Richmond30304Persons2 yrs</v>
      </c>
      <c r="C2950" t="str">
        <f t="shared" si="140"/>
        <v>RichmondPopulation vaccination coverage: Dtap  IPV  Hib HepB (2 years old)2019/20Persons2 yrs</v>
      </c>
      <c r="D2950">
        <v>30304</v>
      </c>
      <c r="E2950" t="s">
        <v>259</v>
      </c>
      <c r="F2950" t="s">
        <v>30</v>
      </c>
      <c r="G2950" t="s">
        <v>31</v>
      </c>
      <c r="H2950" t="s">
        <v>32</v>
      </c>
      <c r="I2950" t="s">
        <v>33</v>
      </c>
      <c r="J2950" t="s">
        <v>34</v>
      </c>
      <c r="K2950" t="s">
        <v>35</v>
      </c>
      <c r="L2950" t="s">
        <v>260</v>
      </c>
      <c r="O2950" t="s">
        <v>51</v>
      </c>
      <c r="P2950">
        <v>93.28</v>
      </c>
      <c r="Q2950">
        <v>92.227591572089196</v>
      </c>
      <c r="R2950">
        <v>94.194182862603796</v>
      </c>
      <c r="S2950">
        <v>91.558765799202803</v>
      </c>
      <c r="T2950">
        <v>94.666360283116305</v>
      </c>
      <c r="U2950">
        <v>2331</v>
      </c>
      <c r="V2950">
        <v>2499</v>
      </c>
      <c r="Y2950" t="s">
        <v>42</v>
      </c>
      <c r="Z2950" t="s">
        <v>39</v>
      </c>
      <c r="AA2950">
        <v>20190000</v>
      </c>
      <c r="AC2950" t="s">
        <v>173</v>
      </c>
      <c r="AD2950" t="s">
        <v>40</v>
      </c>
    </row>
    <row r="2951" spans="1:30">
      <c r="A2951">
        <f t="shared" si="138"/>
        <v>20200000</v>
      </c>
      <c r="B2951" t="str">
        <f t="shared" si="139"/>
        <v>Richmond30304Persons2 yrs</v>
      </c>
      <c r="C2951" t="str">
        <f t="shared" si="140"/>
        <v>RichmondPopulation vaccination coverage: Dtap  IPV  Hib HepB (2 years old)2020/21Persons2 yrs</v>
      </c>
      <c r="D2951">
        <v>30304</v>
      </c>
      <c r="E2951" t="s">
        <v>259</v>
      </c>
      <c r="F2951" t="s">
        <v>30</v>
      </c>
      <c r="G2951" t="s">
        <v>31</v>
      </c>
      <c r="H2951" t="s">
        <v>32</v>
      </c>
      <c r="I2951" t="s">
        <v>33</v>
      </c>
      <c r="J2951" t="s">
        <v>34</v>
      </c>
      <c r="K2951" t="s">
        <v>35</v>
      </c>
      <c r="L2951" t="s">
        <v>260</v>
      </c>
      <c r="O2951" t="s">
        <v>52</v>
      </c>
      <c r="P2951">
        <v>91.28</v>
      </c>
      <c r="Q2951">
        <v>90.063763211254496</v>
      </c>
      <c r="R2951">
        <v>92.363237251416805</v>
      </c>
      <c r="S2951">
        <v>89.297119411422102</v>
      </c>
      <c r="T2951">
        <v>92.927650387834504</v>
      </c>
      <c r="U2951">
        <v>2115</v>
      </c>
      <c r="V2951">
        <v>2317</v>
      </c>
      <c r="Y2951" t="s">
        <v>49</v>
      </c>
      <c r="Z2951" t="s">
        <v>39</v>
      </c>
      <c r="AA2951">
        <v>20200000</v>
      </c>
      <c r="AC2951" t="s">
        <v>173</v>
      </c>
      <c r="AD2951" t="s">
        <v>40</v>
      </c>
    </row>
    <row r="2952" spans="1:30">
      <c r="A2952">
        <f t="shared" si="138"/>
        <v>20210000</v>
      </c>
      <c r="B2952" t="str">
        <f t="shared" si="139"/>
        <v>Richmond30304Persons2 yrs</v>
      </c>
      <c r="C2952" t="str">
        <f t="shared" si="140"/>
        <v>RichmondPopulation vaccination coverage: Dtap  IPV  Hib HepB (2 years old)2021/22Persons2 yrs</v>
      </c>
      <c r="D2952">
        <v>30304</v>
      </c>
      <c r="E2952" t="s">
        <v>259</v>
      </c>
      <c r="F2952" t="s">
        <v>30</v>
      </c>
      <c r="G2952" t="s">
        <v>31</v>
      </c>
      <c r="H2952" t="s">
        <v>32</v>
      </c>
      <c r="I2952" t="s">
        <v>33</v>
      </c>
      <c r="J2952" t="s">
        <v>34</v>
      </c>
      <c r="K2952" t="s">
        <v>35</v>
      </c>
      <c r="L2952" t="s">
        <v>260</v>
      </c>
      <c r="O2952" t="s">
        <v>53</v>
      </c>
      <c r="P2952">
        <v>92.24</v>
      </c>
      <c r="Q2952">
        <v>91.036933688776301</v>
      </c>
      <c r="R2952">
        <v>93.293803929754702</v>
      </c>
      <c r="S2952">
        <v>90.272076578704997</v>
      </c>
      <c r="T2952">
        <v>93.837297338413805</v>
      </c>
      <c r="U2952">
        <v>1997</v>
      </c>
      <c r="V2952">
        <v>2165</v>
      </c>
      <c r="Y2952" t="s">
        <v>42</v>
      </c>
      <c r="Z2952" t="s">
        <v>39</v>
      </c>
      <c r="AA2952">
        <v>20210000</v>
      </c>
      <c r="AC2952" t="s">
        <v>173</v>
      </c>
      <c r="AD2952" t="s">
        <v>40</v>
      </c>
    </row>
    <row r="2953" spans="1:30">
      <c r="A2953">
        <f t="shared" si="138"/>
        <v>20100000</v>
      </c>
      <c r="B2953" t="str">
        <f t="shared" si="139"/>
        <v>England30304Persons2 yrs</v>
      </c>
      <c r="C2953" t="str">
        <f t="shared" si="140"/>
        <v>EnglandPopulation vaccination coverage: Dtap  IPV  Hib HepB (2 years old)2010/11Persons2 yrs</v>
      </c>
      <c r="D2953">
        <v>30304</v>
      </c>
      <c r="E2953" t="s">
        <v>259</v>
      </c>
      <c r="F2953" t="s">
        <v>30</v>
      </c>
      <c r="G2953" t="s">
        <v>31</v>
      </c>
      <c r="H2953" t="s">
        <v>30</v>
      </c>
      <c r="I2953" t="s">
        <v>31</v>
      </c>
      <c r="J2953" t="s">
        <v>31</v>
      </c>
      <c r="K2953" t="s">
        <v>35</v>
      </c>
      <c r="L2953" t="s">
        <v>260</v>
      </c>
      <c r="O2953" t="s">
        <v>37</v>
      </c>
      <c r="P2953">
        <v>95.98</v>
      </c>
      <c r="Q2953">
        <v>95.928935075235202</v>
      </c>
      <c r="R2953">
        <v>96.023060699913799</v>
      </c>
      <c r="U2953">
        <v>642849</v>
      </c>
      <c r="V2953">
        <v>669800</v>
      </c>
      <c r="W2953" t="s">
        <v>129</v>
      </c>
      <c r="Y2953" t="s">
        <v>42</v>
      </c>
      <c r="Z2953" t="s">
        <v>39</v>
      </c>
      <c r="AA2953">
        <v>20100000</v>
      </c>
      <c r="AC2953" t="s">
        <v>127</v>
      </c>
      <c r="AD2953" t="s">
        <v>40</v>
      </c>
    </row>
    <row r="2954" spans="1:30">
      <c r="A2954">
        <f t="shared" si="138"/>
        <v>20110000</v>
      </c>
      <c r="B2954" t="str">
        <f t="shared" si="139"/>
        <v>England30304Persons2 yrs</v>
      </c>
      <c r="C2954" t="str">
        <f t="shared" si="140"/>
        <v>EnglandPopulation vaccination coverage: Dtap  IPV  Hib HepB (2 years old)2011/12Persons2 yrs</v>
      </c>
      <c r="D2954">
        <v>30304</v>
      </c>
      <c r="E2954" t="s">
        <v>259</v>
      </c>
      <c r="F2954" t="s">
        <v>30</v>
      </c>
      <c r="G2954" t="s">
        <v>31</v>
      </c>
      <c r="H2954" t="s">
        <v>30</v>
      </c>
      <c r="I2954" t="s">
        <v>31</v>
      </c>
      <c r="J2954" t="s">
        <v>31</v>
      </c>
      <c r="K2954" t="s">
        <v>35</v>
      </c>
      <c r="L2954" t="s">
        <v>260</v>
      </c>
      <c r="O2954" t="s">
        <v>41</v>
      </c>
      <c r="P2954">
        <v>96.14</v>
      </c>
      <c r="Q2954">
        <v>96.096343058166596</v>
      </c>
      <c r="R2954">
        <v>96.187917930502493</v>
      </c>
      <c r="U2954">
        <v>653376</v>
      </c>
      <c r="V2954">
        <v>679592</v>
      </c>
      <c r="W2954" t="s">
        <v>129</v>
      </c>
      <c r="Y2954" t="s">
        <v>42</v>
      </c>
      <c r="Z2954" t="s">
        <v>39</v>
      </c>
      <c r="AA2954">
        <v>20110000</v>
      </c>
      <c r="AC2954" t="s">
        <v>127</v>
      </c>
      <c r="AD2954" t="s">
        <v>40</v>
      </c>
    </row>
    <row r="2955" spans="1:30">
      <c r="A2955">
        <f t="shared" si="138"/>
        <v>20120000</v>
      </c>
      <c r="B2955" t="str">
        <f t="shared" si="139"/>
        <v>England30304Persons2 yrs</v>
      </c>
      <c r="C2955" t="str">
        <f t="shared" si="140"/>
        <v>EnglandPopulation vaccination coverage: Dtap  IPV  Hib HepB (2 years old)2012/13Persons2 yrs</v>
      </c>
      <c r="D2955">
        <v>30304</v>
      </c>
      <c r="E2955" t="s">
        <v>259</v>
      </c>
      <c r="F2955" t="s">
        <v>30</v>
      </c>
      <c r="G2955" t="s">
        <v>31</v>
      </c>
      <c r="H2955" t="s">
        <v>30</v>
      </c>
      <c r="I2955" t="s">
        <v>31</v>
      </c>
      <c r="J2955" t="s">
        <v>31</v>
      </c>
      <c r="K2955" t="s">
        <v>35</v>
      </c>
      <c r="L2955" t="s">
        <v>260</v>
      </c>
      <c r="O2955" t="s">
        <v>43</v>
      </c>
      <c r="P2955">
        <v>96.3</v>
      </c>
      <c r="Q2955">
        <v>96.253658766357503</v>
      </c>
      <c r="R2955">
        <v>96.3427906990146</v>
      </c>
      <c r="U2955">
        <v>663927</v>
      </c>
      <c r="V2955">
        <v>689447</v>
      </c>
      <c r="W2955" t="s">
        <v>129</v>
      </c>
      <c r="Y2955" t="s">
        <v>42</v>
      </c>
      <c r="Z2955" t="s">
        <v>39</v>
      </c>
      <c r="AA2955">
        <v>20120000</v>
      </c>
      <c r="AC2955" t="s">
        <v>127</v>
      </c>
      <c r="AD2955" t="s">
        <v>40</v>
      </c>
    </row>
    <row r="2956" spans="1:30">
      <c r="A2956">
        <f t="shared" si="138"/>
        <v>20130000</v>
      </c>
      <c r="B2956" t="str">
        <f t="shared" si="139"/>
        <v>England30304Persons2 yrs</v>
      </c>
      <c r="C2956" t="str">
        <f t="shared" si="140"/>
        <v>EnglandPopulation vaccination coverage: Dtap  IPV  Hib HepB (2 years old)2013/14Persons2 yrs</v>
      </c>
      <c r="D2956">
        <v>30304</v>
      </c>
      <c r="E2956" t="s">
        <v>259</v>
      </c>
      <c r="F2956" t="s">
        <v>30</v>
      </c>
      <c r="G2956" t="s">
        <v>31</v>
      </c>
      <c r="H2956" t="s">
        <v>30</v>
      </c>
      <c r="I2956" t="s">
        <v>31</v>
      </c>
      <c r="J2956" t="s">
        <v>31</v>
      </c>
      <c r="K2956" t="s">
        <v>35</v>
      </c>
      <c r="L2956" t="s">
        <v>260</v>
      </c>
      <c r="O2956" t="s">
        <v>44</v>
      </c>
      <c r="P2956">
        <v>96.14</v>
      </c>
      <c r="Q2956">
        <v>96.095349763068597</v>
      </c>
      <c r="R2956">
        <v>96.185775558348993</v>
      </c>
      <c r="U2956">
        <v>670338</v>
      </c>
      <c r="V2956">
        <v>697246</v>
      </c>
      <c r="W2956" t="s">
        <v>129</v>
      </c>
      <c r="Y2956" t="s">
        <v>42</v>
      </c>
      <c r="Z2956" t="s">
        <v>39</v>
      </c>
      <c r="AA2956">
        <v>20130000</v>
      </c>
      <c r="AC2956" t="s">
        <v>127</v>
      </c>
      <c r="AD2956" t="s">
        <v>40</v>
      </c>
    </row>
    <row r="2957" spans="1:30">
      <c r="A2957">
        <f t="shared" si="138"/>
        <v>20140000</v>
      </c>
      <c r="B2957" t="str">
        <f t="shared" si="139"/>
        <v>England30304Persons2 yrs</v>
      </c>
      <c r="C2957" t="str">
        <f t="shared" si="140"/>
        <v>EnglandPopulation vaccination coverage: Dtap  IPV  Hib HepB (2 years old)2014/15Persons2 yrs</v>
      </c>
      <c r="D2957">
        <v>30304</v>
      </c>
      <c r="E2957" t="s">
        <v>259</v>
      </c>
      <c r="F2957" t="s">
        <v>30</v>
      </c>
      <c r="G2957" t="s">
        <v>31</v>
      </c>
      <c r="H2957" t="s">
        <v>30</v>
      </c>
      <c r="I2957" t="s">
        <v>31</v>
      </c>
      <c r="J2957" t="s">
        <v>31</v>
      </c>
      <c r="K2957" t="s">
        <v>35</v>
      </c>
      <c r="L2957" t="s">
        <v>260</v>
      </c>
      <c r="O2957" t="s">
        <v>45</v>
      </c>
      <c r="P2957">
        <v>95.74</v>
      </c>
      <c r="Q2957">
        <v>95.6962617881656</v>
      </c>
      <c r="R2957">
        <v>95.791398562403501</v>
      </c>
      <c r="U2957">
        <v>662348</v>
      </c>
      <c r="V2957">
        <v>691790</v>
      </c>
      <c r="Y2957" t="s">
        <v>42</v>
      </c>
      <c r="Z2957" t="s">
        <v>39</v>
      </c>
      <c r="AA2957">
        <v>20140000</v>
      </c>
      <c r="AC2957" t="s">
        <v>127</v>
      </c>
      <c r="AD2957" t="s">
        <v>40</v>
      </c>
    </row>
    <row r="2958" spans="1:30">
      <c r="A2958">
        <f t="shared" si="138"/>
        <v>20150000</v>
      </c>
      <c r="B2958" t="str">
        <f t="shared" si="139"/>
        <v>England30304Persons2 yrs</v>
      </c>
      <c r="C2958" t="str">
        <f t="shared" si="140"/>
        <v>EnglandPopulation vaccination coverage: Dtap  IPV  Hib HepB (2 years old)2015/16Persons2 yrs</v>
      </c>
      <c r="D2958">
        <v>30304</v>
      </c>
      <c r="E2958" t="s">
        <v>259</v>
      </c>
      <c r="F2958" t="s">
        <v>30</v>
      </c>
      <c r="G2958" t="s">
        <v>31</v>
      </c>
      <c r="H2958" t="s">
        <v>30</v>
      </c>
      <c r="I2958" t="s">
        <v>31</v>
      </c>
      <c r="J2958" t="s">
        <v>31</v>
      </c>
      <c r="K2958" t="s">
        <v>35</v>
      </c>
      <c r="L2958" t="s">
        <v>260</v>
      </c>
      <c r="O2958" t="s">
        <v>46</v>
      </c>
      <c r="P2958">
        <v>95.2</v>
      </c>
      <c r="Q2958">
        <v>95.191147327489205</v>
      </c>
      <c r="R2958">
        <v>95.293592052956697</v>
      </c>
      <c r="U2958">
        <v>631852</v>
      </c>
      <c r="V2958">
        <v>663413</v>
      </c>
      <c r="Y2958" t="s">
        <v>42</v>
      </c>
      <c r="Z2958" t="s">
        <v>39</v>
      </c>
      <c r="AA2958">
        <v>20150000</v>
      </c>
      <c r="AC2958" t="s">
        <v>127</v>
      </c>
      <c r="AD2958" t="s">
        <v>40</v>
      </c>
    </row>
    <row r="2959" spans="1:30">
      <c r="A2959">
        <f t="shared" si="138"/>
        <v>20160000</v>
      </c>
      <c r="B2959" t="str">
        <f t="shared" si="139"/>
        <v>England30304Persons2 yrs</v>
      </c>
      <c r="C2959" t="str">
        <f t="shared" si="140"/>
        <v>EnglandPopulation vaccination coverage: Dtap  IPV  Hib HepB (2 years old)2016/17Persons2 yrs</v>
      </c>
      <c r="D2959">
        <v>30304</v>
      </c>
      <c r="E2959" t="s">
        <v>259</v>
      </c>
      <c r="F2959" t="s">
        <v>30</v>
      </c>
      <c r="G2959" t="s">
        <v>31</v>
      </c>
      <c r="H2959" t="s">
        <v>30</v>
      </c>
      <c r="I2959" t="s">
        <v>31</v>
      </c>
      <c r="J2959" t="s">
        <v>31</v>
      </c>
      <c r="K2959" t="s">
        <v>35</v>
      </c>
      <c r="L2959" t="s">
        <v>260</v>
      </c>
      <c r="O2959" t="s">
        <v>47</v>
      </c>
      <c r="P2959">
        <v>95.1</v>
      </c>
      <c r="Q2959">
        <v>95.094030307885106</v>
      </c>
      <c r="R2959">
        <v>95.197387830578606</v>
      </c>
      <c r="U2959">
        <v>632068</v>
      </c>
      <c r="V2959">
        <v>664314</v>
      </c>
      <c r="Y2959" t="s">
        <v>42</v>
      </c>
      <c r="Z2959" t="s">
        <v>39</v>
      </c>
      <c r="AA2959">
        <v>20160000</v>
      </c>
      <c r="AC2959" t="s">
        <v>127</v>
      </c>
      <c r="AD2959" t="s">
        <v>40</v>
      </c>
    </row>
    <row r="2960" spans="1:30">
      <c r="A2960">
        <f t="shared" si="138"/>
        <v>20170000</v>
      </c>
      <c r="B2960" t="str">
        <f t="shared" si="139"/>
        <v>England30304Persons2 yrs</v>
      </c>
      <c r="C2960" t="str">
        <f t="shared" si="140"/>
        <v>EnglandPopulation vaccination coverage: Dtap  IPV  Hib HepB (2 years old)2017/18Persons2 yrs</v>
      </c>
      <c r="D2960">
        <v>30304</v>
      </c>
      <c r="E2960" t="s">
        <v>259</v>
      </c>
      <c r="F2960" t="s">
        <v>30</v>
      </c>
      <c r="G2960" t="s">
        <v>31</v>
      </c>
      <c r="H2960" t="s">
        <v>30</v>
      </c>
      <c r="I2960" t="s">
        <v>31</v>
      </c>
      <c r="J2960" t="s">
        <v>31</v>
      </c>
      <c r="K2960" t="s">
        <v>35</v>
      </c>
      <c r="L2960" t="s">
        <v>260</v>
      </c>
      <c r="O2960" t="s">
        <v>48</v>
      </c>
      <c r="P2960">
        <v>95.1</v>
      </c>
      <c r="Q2960">
        <v>95.050640701976604</v>
      </c>
      <c r="R2960">
        <v>95.153835099487793</v>
      </c>
      <c r="U2960">
        <v>639162</v>
      </c>
      <c r="V2960">
        <v>672077</v>
      </c>
      <c r="Y2960" t="s">
        <v>42</v>
      </c>
      <c r="Z2960" t="s">
        <v>39</v>
      </c>
      <c r="AA2960">
        <v>20170000</v>
      </c>
      <c r="AC2960" t="s">
        <v>127</v>
      </c>
      <c r="AD2960" t="s">
        <v>40</v>
      </c>
    </row>
    <row r="2961" spans="1:30">
      <c r="A2961">
        <f t="shared" si="138"/>
        <v>20180000</v>
      </c>
      <c r="B2961" t="str">
        <f t="shared" si="139"/>
        <v>England30304Persons2 yrs</v>
      </c>
      <c r="C2961" t="str">
        <f t="shared" si="140"/>
        <v>EnglandPopulation vaccination coverage: Dtap  IPV  Hib HepB (2 years old)2018/19Persons2 yrs</v>
      </c>
      <c r="D2961">
        <v>30304</v>
      </c>
      <c r="E2961" t="s">
        <v>259</v>
      </c>
      <c r="F2961" t="s">
        <v>30</v>
      </c>
      <c r="G2961" t="s">
        <v>31</v>
      </c>
      <c r="H2961" t="s">
        <v>30</v>
      </c>
      <c r="I2961" t="s">
        <v>31</v>
      </c>
      <c r="J2961" t="s">
        <v>31</v>
      </c>
      <c r="K2961" t="s">
        <v>35</v>
      </c>
      <c r="L2961" t="s">
        <v>260</v>
      </c>
      <c r="O2961" t="s">
        <v>50</v>
      </c>
      <c r="P2961">
        <v>94.17</v>
      </c>
      <c r="Q2961">
        <v>94.110444478521799</v>
      </c>
      <c r="R2961">
        <v>94.2226957868466</v>
      </c>
      <c r="U2961">
        <v>630784</v>
      </c>
      <c r="V2961">
        <v>669858</v>
      </c>
      <c r="Y2961" t="s">
        <v>42</v>
      </c>
      <c r="Z2961" t="s">
        <v>39</v>
      </c>
      <c r="AA2961">
        <v>20180000</v>
      </c>
      <c r="AC2961" t="s">
        <v>173</v>
      </c>
      <c r="AD2961" t="s">
        <v>40</v>
      </c>
    </row>
    <row r="2962" spans="1:30">
      <c r="A2962">
        <f t="shared" si="138"/>
        <v>20190000</v>
      </c>
      <c r="B2962" t="str">
        <f t="shared" si="139"/>
        <v>England30304Persons2 yrs</v>
      </c>
      <c r="C2962" t="str">
        <f t="shared" si="140"/>
        <v>EnglandPopulation vaccination coverage: Dtap  IPV  Hib HepB (2 years old)2019/20Persons2 yrs</v>
      </c>
      <c r="D2962">
        <v>30304</v>
      </c>
      <c r="E2962" t="s">
        <v>259</v>
      </c>
      <c r="F2962" t="s">
        <v>30</v>
      </c>
      <c r="G2962" t="s">
        <v>31</v>
      </c>
      <c r="H2962" t="s">
        <v>30</v>
      </c>
      <c r="I2962" t="s">
        <v>31</v>
      </c>
      <c r="J2962" t="s">
        <v>31</v>
      </c>
      <c r="K2962" t="s">
        <v>35</v>
      </c>
      <c r="L2962" t="s">
        <v>260</v>
      </c>
      <c r="O2962" t="s">
        <v>51</v>
      </c>
      <c r="P2962">
        <v>93.85</v>
      </c>
      <c r="Q2962">
        <v>93.789430235895296</v>
      </c>
      <c r="R2962">
        <v>93.906229812410302</v>
      </c>
      <c r="S2962">
        <v>93.755366542819203</v>
      </c>
      <c r="T2962">
        <v>93.939523761245397</v>
      </c>
      <c r="U2962">
        <v>610296</v>
      </c>
      <c r="V2962">
        <v>650302</v>
      </c>
      <c r="Y2962" t="s">
        <v>42</v>
      </c>
      <c r="Z2962" t="s">
        <v>39</v>
      </c>
      <c r="AA2962">
        <v>20190000</v>
      </c>
      <c r="AC2962" t="s">
        <v>173</v>
      </c>
      <c r="AD2962" t="s">
        <v>40</v>
      </c>
    </row>
    <row r="2963" spans="1:30">
      <c r="A2963">
        <f t="shared" si="138"/>
        <v>20200000</v>
      </c>
      <c r="B2963" t="str">
        <f t="shared" si="139"/>
        <v>England30304Persons2 yrs</v>
      </c>
      <c r="C2963" t="str">
        <f t="shared" si="140"/>
        <v>EnglandPopulation vaccination coverage: Dtap  IPV  Hib HepB (2 years old)2020/21Persons2 yrs</v>
      </c>
      <c r="D2963">
        <v>30304</v>
      </c>
      <c r="E2963" t="s">
        <v>259</v>
      </c>
      <c r="F2963" t="s">
        <v>30</v>
      </c>
      <c r="G2963" t="s">
        <v>31</v>
      </c>
      <c r="H2963" t="s">
        <v>30</v>
      </c>
      <c r="I2963" t="s">
        <v>31</v>
      </c>
      <c r="J2963" t="s">
        <v>31</v>
      </c>
      <c r="K2963" t="s">
        <v>35</v>
      </c>
      <c r="L2963" t="s">
        <v>260</v>
      </c>
      <c r="O2963" t="s">
        <v>52</v>
      </c>
      <c r="P2963">
        <v>93.85</v>
      </c>
      <c r="Q2963">
        <v>93.787722644732298</v>
      </c>
      <c r="R2963">
        <v>93.906314102535006</v>
      </c>
      <c r="S2963">
        <v>93.753130395143998</v>
      </c>
      <c r="T2963">
        <v>93.940112920882896</v>
      </c>
      <c r="U2963">
        <v>592060</v>
      </c>
      <c r="V2963">
        <v>630876</v>
      </c>
      <c r="Y2963" t="s">
        <v>42</v>
      </c>
      <c r="Z2963" t="s">
        <v>39</v>
      </c>
      <c r="AA2963">
        <v>20200000</v>
      </c>
      <c r="AC2963" t="s">
        <v>173</v>
      </c>
      <c r="AD2963" t="s">
        <v>40</v>
      </c>
    </row>
    <row r="2964" spans="1:30">
      <c r="A2964">
        <f t="shared" si="138"/>
        <v>20210000</v>
      </c>
      <c r="B2964" t="str">
        <f t="shared" si="139"/>
        <v>England30304Persons2 yrs</v>
      </c>
      <c r="C2964" t="str">
        <f t="shared" si="140"/>
        <v>EnglandPopulation vaccination coverage: Dtap  IPV  Hib HepB (2 years old)2021/22Persons2 yrs</v>
      </c>
      <c r="D2964">
        <v>30304</v>
      </c>
      <c r="E2964" t="s">
        <v>259</v>
      </c>
      <c r="F2964" t="s">
        <v>30</v>
      </c>
      <c r="G2964" t="s">
        <v>31</v>
      </c>
      <c r="H2964" t="s">
        <v>30</v>
      </c>
      <c r="I2964" t="s">
        <v>31</v>
      </c>
      <c r="J2964" t="s">
        <v>31</v>
      </c>
      <c r="K2964" t="s">
        <v>35</v>
      </c>
      <c r="L2964" t="s">
        <v>260</v>
      </c>
      <c r="O2964" t="s">
        <v>53</v>
      </c>
      <c r="P2964">
        <v>93.04</v>
      </c>
      <c r="Q2964">
        <v>92.9811572879605</v>
      </c>
      <c r="R2964">
        <v>93.107839269143795</v>
      </c>
      <c r="S2964">
        <v>92.944232548018505</v>
      </c>
      <c r="T2964">
        <v>93.1439709682938</v>
      </c>
      <c r="U2964">
        <v>576537</v>
      </c>
      <c r="V2964">
        <v>619634</v>
      </c>
      <c r="Y2964" t="s">
        <v>42</v>
      </c>
      <c r="Z2964" t="s">
        <v>39</v>
      </c>
      <c r="AA2964">
        <v>20210000</v>
      </c>
      <c r="AC2964" t="s">
        <v>173</v>
      </c>
      <c r="AD2964" t="s">
        <v>40</v>
      </c>
    </row>
    <row r="2965" spans="1:30">
      <c r="A2965">
        <f t="shared" si="138"/>
        <v>20220000</v>
      </c>
      <c r="B2965" t="str">
        <f t="shared" si="139"/>
        <v>England30304Persons2 yrs</v>
      </c>
      <c r="C2965" t="str">
        <f t="shared" si="140"/>
        <v>EnglandPopulation vaccination coverage: Dtap  IPV  Hib HepB (2 years old)2022/23Persons2 yrs</v>
      </c>
      <c r="D2965">
        <v>30304</v>
      </c>
      <c r="E2965" t="s">
        <v>259</v>
      </c>
      <c r="F2965" t="s">
        <v>30</v>
      </c>
      <c r="G2965" t="s">
        <v>31</v>
      </c>
      <c r="H2965" t="s">
        <v>30</v>
      </c>
      <c r="I2965" t="s">
        <v>31</v>
      </c>
      <c r="J2965" t="s">
        <v>31</v>
      </c>
      <c r="K2965" t="s">
        <v>35</v>
      </c>
      <c r="L2965" t="s">
        <v>260</v>
      </c>
      <c r="O2965" t="s">
        <v>54</v>
      </c>
      <c r="P2965">
        <v>92.62</v>
      </c>
      <c r="Q2965">
        <v>92.550190000000001</v>
      </c>
      <c r="R2965">
        <v>92.682239999999993</v>
      </c>
      <c r="S2965">
        <v>92.511709999999994</v>
      </c>
      <c r="T2965">
        <v>92.719909999999999</v>
      </c>
      <c r="U2965">
        <v>558106</v>
      </c>
      <c r="V2965">
        <v>602599</v>
      </c>
      <c r="X2965" t="s">
        <v>132</v>
      </c>
      <c r="Y2965" t="s">
        <v>42</v>
      </c>
      <c r="Z2965" t="s">
        <v>39</v>
      </c>
      <c r="AA2965">
        <v>20220000</v>
      </c>
      <c r="AC2965" t="s">
        <v>173</v>
      </c>
      <c r="AD2965" t="s">
        <v>40</v>
      </c>
    </row>
    <row r="2966" spans="1:30">
      <c r="A2966">
        <f t="shared" si="138"/>
        <v>20100000</v>
      </c>
      <c r="B2966" t="str">
        <f t="shared" si="139"/>
        <v>London30304Persons2 yrs</v>
      </c>
      <c r="C2966" t="str">
        <f t="shared" si="140"/>
        <v>LondonPopulation vaccination coverage: Dtap  IPV  Hib HepB (2 years old)2010/11Persons2 yrs</v>
      </c>
      <c r="D2966">
        <v>30304</v>
      </c>
      <c r="E2966" t="s">
        <v>259</v>
      </c>
      <c r="F2966" t="s">
        <v>30</v>
      </c>
      <c r="G2966" t="s">
        <v>31</v>
      </c>
      <c r="H2966" t="s">
        <v>56</v>
      </c>
      <c r="I2966" t="s">
        <v>57</v>
      </c>
      <c r="J2966" t="s">
        <v>58</v>
      </c>
      <c r="K2966" t="s">
        <v>35</v>
      </c>
      <c r="L2966" t="s">
        <v>260</v>
      </c>
      <c r="O2966" t="s">
        <v>37</v>
      </c>
      <c r="P2966">
        <v>92.85</v>
      </c>
      <c r="Q2966">
        <v>92.706418543323807</v>
      </c>
      <c r="R2966">
        <v>92.991272379174802</v>
      </c>
      <c r="U2966">
        <v>116734</v>
      </c>
      <c r="V2966">
        <v>125723</v>
      </c>
      <c r="W2966" t="s">
        <v>129</v>
      </c>
      <c r="Y2966" t="s">
        <v>49</v>
      </c>
      <c r="Z2966" t="s">
        <v>39</v>
      </c>
      <c r="AA2966">
        <v>20100000</v>
      </c>
      <c r="AC2966" t="s">
        <v>173</v>
      </c>
      <c r="AD2966" t="s">
        <v>40</v>
      </c>
    </row>
    <row r="2967" spans="1:30">
      <c r="A2967">
        <f t="shared" si="138"/>
        <v>20110000</v>
      </c>
      <c r="B2967" t="str">
        <f t="shared" si="139"/>
        <v>London30304Persons2 yrs</v>
      </c>
      <c r="C2967" t="str">
        <f t="shared" si="140"/>
        <v>LondonPopulation vaccination coverage: Dtap  IPV  Hib HepB (2 years old)2011/12Persons2 yrs</v>
      </c>
      <c r="D2967">
        <v>30304</v>
      </c>
      <c r="E2967" t="s">
        <v>259</v>
      </c>
      <c r="F2967" t="s">
        <v>30</v>
      </c>
      <c r="G2967" t="s">
        <v>31</v>
      </c>
      <c r="H2967" t="s">
        <v>56</v>
      </c>
      <c r="I2967" t="s">
        <v>57</v>
      </c>
      <c r="J2967" t="s">
        <v>58</v>
      </c>
      <c r="K2967" t="s">
        <v>35</v>
      </c>
      <c r="L2967" t="s">
        <v>260</v>
      </c>
      <c r="O2967" t="s">
        <v>41</v>
      </c>
      <c r="P2967">
        <v>93.33</v>
      </c>
      <c r="Q2967">
        <v>93.193074031379695</v>
      </c>
      <c r="R2967">
        <v>93.465232953204705</v>
      </c>
      <c r="U2967">
        <v>120526</v>
      </c>
      <c r="V2967">
        <v>129139</v>
      </c>
      <c r="W2967" t="s">
        <v>129</v>
      </c>
      <c r="Y2967" t="s">
        <v>49</v>
      </c>
      <c r="Z2967" t="s">
        <v>39</v>
      </c>
      <c r="AA2967">
        <v>20110000</v>
      </c>
      <c r="AC2967" t="s">
        <v>173</v>
      </c>
      <c r="AD2967" t="s">
        <v>40</v>
      </c>
    </row>
    <row r="2968" spans="1:30">
      <c r="A2968">
        <f t="shared" si="138"/>
        <v>20120000</v>
      </c>
      <c r="B2968" t="str">
        <f t="shared" si="139"/>
        <v>London30304Persons2 yrs</v>
      </c>
      <c r="C2968" t="str">
        <f t="shared" si="140"/>
        <v>LondonPopulation vaccination coverage: Dtap  IPV  Hib HepB (2 years old)2012/13Persons2 yrs</v>
      </c>
      <c r="D2968">
        <v>30304</v>
      </c>
      <c r="E2968" t="s">
        <v>259</v>
      </c>
      <c r="F2968" t="s">
        <v>30</v>
      </c>
      <c r="G2968" t="s">
        <v>31</v>
      </c>
      <c r="H2968" t="s">
        <v>56</v>
      </c>
      <c r="I2968" t="s">
        <v>57</v>
      </c>
      <c r="J2968" t="s">
        <v>58</v>
      </c>
      <c r="K2968" t="s">
        <v>35</v>
      </c>
      <c r="L2968" t="s">
        <v>260</v>
      </c>
      <c r="O2968" t="s">
        <v>43</v>
      </c>
      <c r="P2968">
        <v>93.58</v>
      </c>
      <c r="Q2968">
        <v>93.443176540812203</v>
      </c>
      <c r="R2968">
        <v>93.7093184147774</v>
      </c>
      <c r="U2968">
        <v>122012</v>
      </c>
      <c r="V2968">
        <v>130386</v>
      </c>
      <c r="W2968" t="s">
        <v>129</v>
      </c>
      <c r="Y2968" t="s">
        <v>49</v>
      </c>
      <c r="Z2968" t="s">
        <v>39</v>
      </c>
      <c r="AA2968">
        <v>20120000</v>
      </c>
      <c r="AC2968" t="s">
        <v>173</v>
      </c>
      <c r="AD2968" t="s">
        <v>40</v>
      </c>
    </row>
    <row r="2969" spans="1:30">
      <c r="A2969">
        <f t="shared" si="138"/>
        <v>20130000</v>
      </c>
      <c r="B2969" t="str">
        <f t="shared" si="139"/>
        <v>London30304Persons2 yrs</v>
      </c>
      <c r="C2969" t="str">
        <f t="shared" si="140"/>
        <v>LondonPopulation vaccination coverage: Dtap  IPV  Hib HepB (2 years old)2013/14Persons2 yrs</v>
      </c>
      <c r="D2969">
        <v>30304</v>
      </c>
      <c r="E2969" t="s">
        <v>259</v>
      </c>
      <c r="F2969" t="s">
        <v>30</v>
      </c>
      <c r="G2969" t="s">
        <v>31</v>
      </c>
      <c r="H2969" t="s">
        <v>56</v>
      </c>
      <c r="I2969" t="s">
        <v>57</v>
      </c>
      <c r="J2969" t="s">
        <v>58</v>
      </c>
      <c r="K2969" t="s">
        <v>35</v>
      </c>
      <c r="L2969" t="s">
        <v>260</v>
      </c>
      <c r="O2969" t="s">
        <v>44</v>
      </c>
      <c r="P2969">
        <v>93.08</v>
      </c>
      <c r="Q2969">
        <v>92.938800790974398</v>
      </c>
      <c r="R2969">
        <v>93.212781377374696</v>
      </c>
      <c r="U2969">
        <v>122777</v>
      </c>
      <c r="V2969">
        <v>131909</v>
      </c>
      <c r="W2969" t="s">
        <v>129</v>
      </c>
      <c r="Y2969" t="s">
        <v>49</v>
      </c>
      <c r="Z2969" t="s">
        <v>39</v>
      </c>
      <c r="AA2969">
        <v>20130000</v>
      </c>
      <c r="AC2969" t="s">
        <v>173</v>
      </c>
      <c r="AD2969" t="s">
        <v>40</v>
      </c>
    </row>
    <row r="2970" spans="1:30">
      <c r="A2970">
        <f t="shared" si="138"/>
        <v>20140000</v>
      </c>
      <c r="B2970" t="str">
        <f t="shared" si="139"/>
        <v>London30304Persons2 yrs</v>
      </c>
      <c r="C2970" t="str">
        <f t="shared" si="140"/>
        <v>LondonPopulation vaccination coverage: Dtap  IPV  Hib HepB (2 years old)2014/15Persons2 yrs</v>
      </c>
      <c r="D2970">
        <v>30304</v>
      </c>
      <c r="E2970" t="s">
        <v>259</v>
      </c>
      <c r="F2970" t="s">
        <v>30</v>
      </c>
      <c r="G2970" t="s">
        <v>31</v>
      </c>
      <c r="H2970" t="s">
        <v>56</v>
      </c>
      <c r="I2970" t="s">
        <v>57</v>
      </c>
      <c r="J2970" t="s">
        <v>58</v>
      </c>
      <c r="K2970" t="s">
        <v>35</v>
      </c>
      <c r="L2970" t="s">
        <v>260</v>
      </c>
      <c r="O2970" t="s">
        <v>45</v>
      </c>
      <c r="P2970">
        <v>92.52</v>
      </c>
      <c r="Q2970">
        <v>92.373805693852702</v>
      </c>
      <c r="R2970">
        <v>92.659830260532104</v>
      </c>
      <c r="U2970">
        <v>120292</v>
      </c>
      <c r="V2970">
        <v>130020</v>
      </c>
      <c r="Y2970" t="s">
        <v>49</v>
      </c>
      <c r="Z2970" t="s">
        <v>39</v>
      </c>
      <c r="AA2970">
        <v>20140000</v>
      </c>
      <c r="AC2970" t="s">
        <v>173</v>
      </c>
      <c r="AD2970" t="s">
        <v>40</v>
      </c>
    </row>
    <row r="2971" spans="1:30">
      <c r="A2971">
        <f t="shared" si="138"/>
        <v>20150000</v>
      </c>
      <c r="B2971" t="str">
        <f t="shared" si="139"/>
        <v>London30304Persons2 yrs</v>
      </c>
      <c r="C2971" t="str">
        <f t="shared" si="140"/>
        <v>LondonPopulation vaccination coverage: Dtap  IPV  Hib HepB (2 years old)2015/16Persons2 yrs</v>
      </c>
      <c r="D2971">
        <v>30304</v>
      </c>
      <c r="E2971" t="s">
        <v>259</v>
      </c>
      <c r="F2971" t="s">
        <v>30</v>
      </c>
      <c r="G2971" t="s">
        <v>31</v>
      </c>
      <c r="H2971" t="s">
        <v>56</v>
      </c>
      <c r="I2971" t="s">
        <v>57</v>
      </c>
      <c r="J2971" t="s">
        <v>58</v>
      </c>
      <c r="K2971" t="s">
        <v>35</v>
      </c>
      <c r="L2971" t="s">
        <v>260</v>
      </c>
      <c r="O2971" t="s">
        <v>46</v>
      </c>
      <c r="P2971">
        <v>92.2</v>
      </c>
      <c r="Q2971">
        <v>92.016269268679096</v>
      </c>
      <c r="R2971">
        <v>92.315583836961295</v>
      </c>
      <c r="U2971">
        <v>114127</v>
      </c>
      <c r="V2971">
        <v>123826</v>
      </c>
      <c r="Y2971" t="s">
        <v>49</v>
      </c>
      <c r="Z2971" t="s">
        <v>39</v>
      </c>
      <c r="AA2971">
        <v>20150000</v>
      </c>
      <c r="AC2971" t="s">
        <v>173</v>
      </c>
      <c r="AD2971" t="s">
        <v>40</v>
      </c>
    </row>
    <row r="2972" spans="1:30">
      <c r="A2972">
        <f t="shared" si="138"/>
        <v>20160000</v>
      </c>
      <c r="B2972" t="str">
        <f t="shared" si="139"/>
        <v>London30304Persons2 yrs</v>
      </c>
      <c r="C2972" t="str">
        <f t="shared" si="140"/>
        <v>LondonPopulation vaccination coverage: Dtap  IPV  Hib HepB (2 years old)2016/17Persons2 yrs</v>
      </c>
      <c r="D2972">
        <v>30304</v>
      </c>
      <c r="E2972" t="s">
        <v>259</v>
      </c>
      <c r="F2972" t="s">
        <v>30</v>
      </c>
      <c r="G2972" t="s">
        <v>31</v>
      </c>
      <c r="H2972" t="s">
        <v>56</v>
      </c>
      <c r="I2972" t="s">
        <v>57</v>
      </c>
      <c r="J2972" t="s">
        <v>58</v>
      </c>
      <c r="K2972" t="s">
        <v>35</v>
      </c>
      <c r="L2972" t="s">
        <v>260</v>
      </c>
      <c r="O2972" t="s">
        <v>47</v>
      </c>
      <c r="P2972">
        <v>91.64</v>
      </c>
      <c r="Q2972">
        <v>91.487000481849606</v>
      </c>
      <c r="R2972">
        <v>91.797753047191307</v>
      </c>
      <c r="U2972">
        <v>111677</v>
      </c>
      <c r="V2972">
        <v>121860</v>
      </c>
      <c r="Y2972" t="s">
        <v>49</v>
      </c>
      <c r="Z2972" t="s">
        <v>39</v>
      </c>
      <c r="AA2972">
        <v>20160000</v>
      </c>
      <c r="AC2972" t="s">
        <v>173</v>
      </c>
      <c r="AD2972" t="s">
        <v>40</v>
      </c>
    </row>
    <row r="2973" spans="1:30">
      <c r="A2973">
        <f t="shared" si="138"/>
        <v>20170000</v>
      </c>
      <c r="B2973" t="str">
        <f t="shared" si="139"/>
        <v>London30304Persons2 yrs</v>
      </c>
      <c r="C2973" t="str">
        <f t="shared" si="140"/>
        <v>LondonPopulation vaccination coverage: Dtap  IPV  Hib HepB (2 years old)2017/18Persons2 yrs</v>
      </c>
      <c r="D2973">
        <v>30304</v>
      </c>
      <c r="E2973" t="s">
        <v>259</v>
      </c>
      <c r="F2973" t="s">
        <v>30</v>
      </c>
      <c r="G2973" t="s">
        <v>31</v>
      </c>
      <c r="H2973" t="s">
        <v>56</v>
      </c>
      <c r="I2973" t="s">
        <v>57</v>
      </c>
      <c r="J2973" t="s">
        <v>58</v>
      </c>
      <c r="K2973" t="s">
        <v>35</v>
      </c>
      <c r="L2973" t="s">
        <v>260</v>
      </c>
      <c r="O2973" t="s">
        <v>48</v>
      </c>
      <c r="P2973">
        <v>91.73</v>
      </c>
      <c r="Q2973">
        <v>91.571732514982799</v>
      </c>
      <c r="R2973">
        <v>91.8776902190897</v>
      </c>
      <c r="U2973">
        <v>114275</v>
      </c>
      <c r="V2973">
        <v>124583</v>
      </c>
      <c r="Y2973" t="s">
        <v>49</v>
      </c>
      <c r="Z2973" t="s">
        <v>39</v>
      </c>
      <c r="AA2973">
        <v>20170000</v>
      </c>
      <c r="AC2973" t="s">
        <v>173</v>
      </c>
      <c r="AD2973" t="s">
        <v>40</v>
      </c>
    </row>
    <row r="2974" spans="1:30">
      <c r="A2974">
        <f t="shared" si="138"/>
        <v>20180000</v>
      </c>
      <c r="B2974" t="str">
        <f t="shared" si="139"/>
        <v>London30304Persons2 yrs</v>
      </c>
      <c r="C2974" t="str">
        <f t="shared" si="140"/>
        <v>LondonPopulation vaccination coverage: Dtap  IPV  Hib HepB (2 years old)2018/19Persons2 yrs</v>
      </c>
      <c r="D2974">
        <v>30304</v>
      </c>
      <c r="E2974" t="s">
        <v>259</v>
      </c>
      <c r="F2974" t="s">
        <v>30</v>
      </c>
      <c r="G2974" t="s">
        <v>31</v>
      </c>
      <c r="H2974" t="s">
        <v>56</v>
      </c>
      <c r="I2974" t="s">
        <v>57</v>
      </c>
      <c r="J2974" t="s">
        <v>58</v>
      </c>
      <c r="K2974" t="s">
        <v>35</v>
      </c>
      <c r="L2974" t="s">
        <v>260</v>
      </c>
      <c r="O2974" t="s">
        <v>50</v>
      </c>
      <c r="P2974">
        <v>90.64</v>
      </c>
      <c r="Q2974">
        <v>90.480391539740907</v>
      </c>
      <c r="R2974">
        <v>90.800886377576404</v>
      </c>
      <c r="U2974">
        <v>115020</v>
      </c>
      <c r="V2974">
        <v>126895</v>
      </c>
      <c r="Y2974" t="s">
        <v>49</v>
      </c>
      <c r="Z2974" t="s">
        <v>39</v>
      </c>
      <c r="AA2974">
        <v>20180000</v>
      </c>
      <c r="AC2974" t="s">
        <v>173</v>
      </c>
      <c r="AD2974" t="s">
        <v>40</v>
      </c>
    </row>
    <row r="2975" spans="1:30">
      <c r="A2975">
        <f t="shared" si="138"/>
        <v>20190000</v>
      </c>
      <c r="B2975" t="str">
        <f t="shared" si="139"/>
        <v>London30304Persons2 yrs</v>
      </c>
      <c r="C2975" t="str">
        <f t="shared" si="140"/>
        <v>LondonPopulation vaccination coverage: Dtap  IPV  Hib HepB (2 years old)2019/20Persons2 yrs</v>
      </c>
      <c r="D2975">
        <v>30304</v>
      </c>
      <c r="E2975" t="s">
        <v>259</v>
      </c>
      <c r="F2975" t="s">
        <v>30</v>
      </c>
      <c r="G2975" t="s">
        <v>31</v>
      </c>
      <c r="H2975" t="s">
        <v>56</v>
      </c>
      <c r="I2975" t="s">
        <v>57</v>
      </c>
      <c r="J2975" t="s">
        <v>58</v>
      </c>
      <c r="K2975" t="s">
        <v>35</v>
      </c>
      <c r="L2975" t="s">
        <v>260</v>
      </c>
      <c r="O2975" t="s">
        <v>51</v>
      </c>
      <c r="P2975">
        <v>90.09</v>
      </c>
      <c r="Q2975">
        <v>89.918315868511499</v>
      </c>
      <c r="R2975">
        <v>90.251818505441193</v>
      </c>
      <c r="S2975">
        <v>89.820294889950901</v>
      </c>
      <c r="T2975">
        <v>90.346130914274497</v>
      </c>
      <c r="U2975">
        <v>111153</v>
      </c>
      <c r="V2975">
        <v>123385</v>
      </c>
      <c r="Y2975" t="s">
        <v>49</v>
      </c>
      <c r="Z2975" t="s">
        <v>39</v>
      </c>
      <c r="AA2975">
        <v>20190000</v>
      </c>
      <c r="AC2975" t="s">
        <v>173</v>
      </c>
      <c r="AD2975" t="s">
        <v>40</v>
      </c>
    </row>
    <row r="2976" spans="1:30">
      <c r="A2976">
        <f t="shared" si="138"/>
        <v>20200000</v>
      </c>
      <c r="B2976" t="str">
        <f t="shared" si="139"/>
        <v>London30304Persons2 yrs</v>
      </c>
      <c r="C2976" t="str">
        <f t="shared" si="140"/>
        <v>LondonPopulation vaccination coverage: Dtap  IPV  Hib HepB (2 years old)2020/21Persons2 yrs</v>
      </c>
      <c r="D2976">
        <v>30304</v>
      </c>
      <c r="E2976" t="s">
        <v>259</v>
      </c>
      <c r="F2976" t="s">
        <v>30</v>
      </c>
      <c r="G2976" t="s">
        <v>31</v>
      </c>
      <c r="H2976" t="s">
        <v>56</v>
      </c>
      <c r="I2976" t="s">
        <v>57</v>
      </c>
      <c r="J2976" t="s">
        <v>58</v>
      </c>
      <c r="K2976" t="s">
        <v>35</v>
      </c>
      <c r="L2976" t="s">
        <v>260</v>
      </c>
      <c r="O2976" t="s">
        <v>52</v>
      </c>
      <c r="P2976">
        <v>89.39</v>
      </c>
      <c r="Q2976">
        <v>89.217961607591903</v>
      </c>
      <c r="R2976">
        <v>89.569406478702504</v>
      </c>
      <c r="S2976">
        <v>89.114715694890293</v>
      </c>
      <c r="T2976">
        <v>89.668839667188493</v>
      </c>
      <c r="U2976">
        <v>105436</v>
      </c>
      <c r="V2976">
        <v>117944</v>
      </c>
      <c r="Y2976" t="s">
        <v>49</v>
      </c>
      <c r="Z2976" t="s">
        <v>39</v>
      </c>
      <c r="AA2976">
        <v>20200000</v>
      </c>
      <c r="AC2976" t="s">
        <v>128</v>
      </c>
      <c r="AD2976" t="s">
        <v>40</v>
      </c>
    </row>
    <row r="2977" spans="1:30">
      <c r="A2977">
        <f t="shared" si="138"/>
        <v>20210000</v>
      </c>
      <c r="B2977" t="str">
        <f t="shared" si="139"/>
        <v>London30304Persons2 yrs</v>
      </c>
      <c r="C2977" t="str">
        <f t="shared" si="140"/>
        <v>LondonPopulation vaccination coverage: Dtap  IPV  Hib HepB (2 years old)2021/22Persons2 yrs</v>
      </c>
      <c r="D2977">
        <v>30304</v>
      </c>
      <c r="E2977" t="s">
        <v>259</v>
      </c>
      <c r="F2977" t="s">
        <v>30</v>
      </c>
      <c r="G2977" t="s">
        <v>31</v>
      </c>
      <c r="H2977" t="s">
        <v>56</v>
      </c>
      <c r="I2977" t="s">
        <v>57</v>
      </c>
      <c r="J2977" t="s">
        <v>58</v>
      </c>
      <c r="K2977" t="s">
        <v>35</v>
      </c>
      <c r="L2977" t="s">
        <v>260</v>
      </c>
      <c r="O2977" t="s">
        <v>53</v>
      </c>
      <c r="P2977">
        <v>87.21</v>
      </c>
      <c r="Q2977">
        <v>87.014978739006906</v>
      </c>
      <c r="R2977">
        <v>87.403096002644602</v>
      </c>
      <c r="S2977">
        <v>86.901200973124304</v>
      </c>
      <c r="T2977">
        <v>87.5131406680173</v>
      </c>
      <c r="U2977">
        <v>99227</v>
      </c>
      <c r="V2977">
        <v>113779</v>
      </c>
      <c r="Y2977" t="s">
        <v>49</v>
      </c>
      <c r="Z2977" t="s">
        <v>39</v>
      </c>
      <c r="AA2977">
        <v>20210000</v>
      </c>
      <c r="AC2977" t="s">
        <v>128</v>
      </c>
      <c r="AD2977" t="s">
        <v>40</v>
      </c>
    </row>
    <row r="2978" spans="1:30">
      <c r="A2978">
        <f t="shared" si="138"/>
        <v>20220000</v>
      </c>
      <c r="B2978" t="str">
        <f t="shared" si="139"/>
        <v>London30304Persons2 yrs</v>
      </c>
      <c r="C2978" t="str">
        <f t="shared" si="140"/>
        <v>LondonPopulation vaccination coverage: Dtap  IPV  Hib HepB (2 years old)2022/23Persons2 yrs</v>
      </c>
      <c r="D2978">
        <v>30304</v>
      </c>
      <c r="E2978" t="s">
        <v>259</v>
      </c>
      <c r="F2978" t="s">
        <v>30</v>
      </c>
      <c r="G2978" t="s">
        <v>31</v>
      </c>
      <c r="H2978" t="s">
        <v>56</v>
      </c>
      <c r="I2978" t="s">
        <v>57</v>
      </c>
      <c r="J2978" t="s">
        <v>58</v>
      </c>
      <c r="K2978" t="s">
        <v>35</v>
      </c>
      <c r="L2978" t="s">
        <v>260</v>
      </c>
      <c r="O2978" t="s">
        <v>54</v>
      </c>
      <c r="P2978">
        <v>87.37</v>
      </c>
      <c r="Q2978">
        <v>87.175539999999998</v>
      </c>
      <c r="R2978">
        <v>87.569140000000004</v>
      </c>
      <c r="S2978">
        <v>87.060100000000006</v>
      </c>
      <c r="T2978">
        <v>87.680689999999998</v>
      </c>
      <c r="U2978">
        <v>95606</v>
      </c>
      <c r="V2978">
        <v>109422</v>
      </c>
      <c r="X2978" t="s">
        <v>132</v>
      </c>
      <c r="Y2978" t="s">
        <v>49</v>
      </c>
      <c r="Z2978" t="s">
        <v>39</v>
      </c>
      <c r="AA2978">
        <v>20220000</v>
      </c>
      <c r="AC2978" t="s">
        <v>128</v>
      </c>
      <c r="AD2978" t="s">
        <v>40</v>
      </c>
    </row>
    <row r="2979" spans="1:30">
      <c r="A2979">
        <f t="shared" si="138"/>
        <v>20220000</v>
      </c>
      <c r="B2979" t="str">
        <f t="shared" si="139"/>
        <v>Bromley30304Persons2 yrs</v>
      </c>
      <c r="C2979" t="str">
        <f t="shared" si="140"/>
        <v>BromleyPopulation vaccination coverage: Dtap  IPV  Hib HepB (2 years old)2022/23Persons2 yrs</v>
      </c>
      <c r="D2979">
        <v>30304</v>
      </c>
      <c r="E2979" t="s">
        <v>259</v>
      </c>
      <c r="F2979" t="s">
        <v>30</v>
      </c>
      <c r="G2979" t="s">
        <v>31</v>
      </c>
      <c r="H2979" t="s">
        <v>78</v>
      </c>
      <c r="I2979" t="s">
        <v>79</v>
      </c>
      <c r="J2979" t="s">
        <v>34</v>
      </c>
      <c r="K2979" t="s">
        <v>35</v>
      </c>
      <c r="L2979" t="s">
        <v>260</v>
      </c>
      <c r="O2979" t="s">
        <v>54</v>
      </c>
      <c r="P2979">
        <v>92.590559999999996</v>
      </c>
      <c r="Q2979">
        <v>91.694550000000007</v>
      </c>
      <c r="R2979">
        <v>93.396870000000007</v>
      </c>
      <c r="S2979">
        <v>91.135530000000003</v>
      </c>
      <c r="T2979">
        <v>93.822950000000006</v>
      </c>
      <c r="U2979">
        <v>3374</v>
      </c>
      <c r="V2979">
        <v>3644</v>
      </c>
      <c r="X2979" t="s">
        <v>132</v>
      </c>
      <c r="Y2979" t="s">
        <v>42</v>
      </c>
      <c r="Z2979" t="s">
        <v>39</v>
      </c>
      <c r="AA2979">
        <v>20220000</v>
      </c>
      <c r="AC2979" t="s">
        <v>173</v>
      </c>
      <c r="AD2979" t="s">
        <v>40</v>
      </c>
    </row>
    <row r="2980" spans="1:30">
      <c r="A2980">
        <f t="shared" si="138"/>
        <v>20220000</v>
      </c>
      <c r="B2980" t="str">
        <f t="shared" si="139"/>
        <v>Sutton30304Persons2 yrs</v>
      </c>
      <c r="C2980" t="str">
        <f t="shared" si="140"/>
        <v>SuttonPopulation vaccination coverage: Dtap  IPV  Hib HepB (2 years old)2022/23Persons2 yrs</v>
      </c>
      <c r="D2980">
        <v>30304</v>
      </c>
      <c r="E2980" t="s">
        <v>259</v>
      </c>
      <c r="F2980" t="s">
        <v>30</v>
      </c>
      <c r="G2980" t="s">
        <v>31</v>
      </c>
      <c r="H2980" t="s">
        <v>89</v>
      </c>
      <c r="I2980" t="s">
        <v>90</v>
      </c>
      <c r="J2980" t="s">
        <v>34</v>
      </c>
      <c r="K2980" t="s">
        <v>35</v>
      </c>
      <c r="L2980" t="s">
        <v>260</v>
      </c>
      <c r="O2980" t="s">
        <v>54</v>
      </c>
      <c r="P2980">
        <v>92.044920000000005</v>
      </c>
      <c r="Q2980">
        <v>90.820750000000004</v>
      </c>
      <c r="R2980">
        <v>93.118210000000005</v>
      </c>
      <c r="S2980">
        <v>90.043350000000004</v>
      </c>
      <c r="T2980">
        <v>93.672399999999996</v>
      </c>
      <c r="U2980">
        <v>1967</v>
      </c>
      <c r="V2980">
        <v>2137</v>
      </c>
      <c r="X2980" t="s">
        <v>61</v>
      </c>
      <c r="Y2980" t="s">
        <v>42</v>
      </c>
      <c r="Z2980" t="s">
        <v>39</v>
      </c>
      <c r="AA2980">
        <v>20220000</v>
      </c>
      <c r="AC2980" t="s">
        <v>173</v>
      </c>
      <c r="AD2980" t="s">
        <v>40</v>
      </c>
    </row>
    <row r="2981" spans="1:30">
      <c r="A2981">
        <f t="shared" si="138"/>
        <v>20220000</v>
      </c>
      <c r="B2981" t="str">
        <f t="shared" si="139"/>
        <v>Kingston30304Persons2 yrs</v>
      </c>
      <c r="C2981" t="str">
        <f t="shared" si="140"/>
        <v>KingstonPopulation vaccination coverage: Dtap  IPV  Hib HepB (2 years old)2022/23Persons2 yrs</v>
      </c>
      <c r="D2981">
        <v>30304</v>
      </c>
      <c r="E2981" t="s">
        <v>259</v>
      </c>
      <c r="F2981" t="s">
        <v>30</v>
      </c>
      <c r="G2981" t="s">
        <v>31</v>
      </c>
      <c r="H2981" t="s">
        <v>82</v>
      </c>
      <c r="I2981" t="s">
        <v>83</v>
      </c>
      <c r="J2981" t="s">
        <v>34</v>
      </c>
      <c r="K2981" t="s">
        <v>35</v>
      </c>
      <c r="L2981" t="s">
        <v>260</v>
      </c>
      <c r="O2981" t="s">
        <v>54</v>
      </c>
      <c r="P2981">
        <v>91.272189999999995</v>
      </c>
      <c r="Q2981">
        <v>89.964449999999999</v>
      </c>
      <c r="R2981">
        <v>92.423860000000005</v>
      </c>
      <c r="S2981">
        <v>89.136870000000002</v>
      </c>
      <c r="T2981">
        <v>93.02064</v>
      </c>
      <c r="U2981">
        <v>1851</v>
      </c>
      <c r="V2981">
        <v>2028</v>
      </c>
      <c r="X2981" t="s">
        <v>61</v>
      </c>
      <c r="Y2981" t="s">
        <v>49</v>
      </c>
      <c r="Z2981" t="s">
        <v>39</v>
      </c>
      <c r="AA2981">
        <v>20220000</v>
      </c>
      <c r="AC2981" t="s">
        <v>173</v>
      </c>
      <c r="AD2981" t="s">
        <v>40</v>
      </c>
    </row>
    <row r="2982" spans="1:30">
      <c r="A2982">
        <f t="shared" si="138"/>
        <v>20220000</v>
      </c>
      <c r="B2982" t="str">
        <f t="shared" si="139"/>
        <v>Havering30304Persons2 yrs</v>
      </c>
      <c r="C2982" t="str">
        <f t="shared" si="140"/>
        <v>HaveringPopulation vaccination coverage: Dtap  IPV  Hib HepB (2 years old)2022/23Persons2 yrs</v>
      </c>
      <c r="D2982">
        <v>30304</v>
      </c>
      <c r="E2982" t="s">
        <v>259</v>
      </c>
      <c r="F2982" t="s">
        <v>30</v>
      </c>
      <c r="G2982" t="s">
        <v>31</v>
      </c>
      <c r="H2982" t="s">
        <v>118</v>
      </c>
      <c r="I2982" t="s">
        <v>119</v>
      </c>
      <c r="J2982" t="s">
        <v>34</v>
      </c>
      <c r="K2982" t="s">
        <v>35</v>
      </c>
      <c r="L2982" t="s">
        <v>260</v>
      </c>
      <c r="O2982" t="s">
        <v>54</v>
      </c>
      <c r="P2982">
        <v>90.756550000000004</v>
      </c>
      <c r="Q2982">
        <v>89.735979999999998</v>
      </c>
      <c r="R2982">
        <v>91.685040000000001</v>
      </c>
      <c r="S2982">
        <v>89.104529999999997</v>
      </c>
      <c r="T2982">
        <v>92.180070000000001</v>
      </c>
      <c r="U2982">
        <v>3083</v>
      </c>
      <c r="V2982">
        <v>3397</v>
      </c>
      <c r="X2982" t="s">
        <v>132</v>
      </c>
      <c r="Y2982" t="s">
        <v>49</v>
      </c>
      <c r="Z2982" t="s">
        <v>39</v>
      </c>
      <c r="AA2982">
        <v>20220000</v>
      </c>
      <c r="AC2982" t="s">
        <v>173</v>
      </c>
      <c r="AD2982" t="s">
        <v>40</v>
      </c>
    </row>
    <row r="2983" spans="1:30">
      <c r="A2983">
        <f t="shared" si="138"/>
        <v>20220000</v>
      </c>
      <c r="B2983" t="str">
        <f t="shared" si="139"/>
        <v>Ealing30304Persons2 yrs</v>
      </c>
      <c r="C2983" t="str">
        <f t="shared" si="140"/>
        <v>EalingPopulation vaccination coverage: Dtap  IPV  Hib HepB (2 years old)2022/23Persons2 yrs</v>
      </c>
      <c r="D2983">
        <v>30304</v>
      </c>
      <c r="E2983" t="s">
        <v>259</v>
      </c>
      <c r="F2983" t="s">
        <v>30</v>
      </c>
      <c r="G2983" t="s">
        <v>31</v>
      </c>
      <c r="H2983" t="s">
        <v>62</v>
      </c>
      <c r="I2983" t="s">
        <v>63</v>
      </c>
      <c r="J2983" t="s">
        <v>34</v>
      </c>
      <c r="K2983" t="s">
        <v>35</v>
      </c>
      <c r="L2983" t="s">
        <v>260</v>
      </c>
      <c r="O2983" t="s">
        <v>54</v>
      </c>
      <c r="P2983">
        <v>90.756119999999996</v>
      </c>
      <c r="Q2983">
        <v>89.893969999999996</v>
      </c>
      <c r="R2983">
        <v>91.551640000000006</v>
      </c>
      <c r="S2983">
        <v>89.365819999999999</v>
      </c>
      <c r="T2983">
        <v>91.980969999999999</v>
      </c>
      <c r="U2983">
        <v>4261</v>
      </c>
      <c r="V2983">
        <v>4695</v>
      </c>
      <c r="X2983" t="s">
        <v>61</v>
      </c>
      <c r="Y2983" t="s">
        <v>49</v>
      </c>
      <c r="Z2983" t="s">
        <v>39</v>
      </c>
      <c r="AA2983">
        <v>20220000</v>
      </c>
      <c r="AC2983" t="s">
        <v>173</v>
      </c>
      <c r="AD2983" t="s">
        <v>40</v>
      </c>
    </row>
    <row r="2984" spans="1:30">
      <c r="A2984">
        <f t="shared" si="138"/>
        <v>20220000</v>
      </c>
      <c r="B2984" t="str">
        <f t="shared" si="139"/>
        <v>Bexley30304Persons2 yrs</v>
      </c>
      <c r="C2984" t="str">
        <f t="shared" si="140"/>
        <v>BexleyPopulation vaccination coverage: Dtap  IPV  Hib HepB (2 years old)2022/23Persons2 yrs</v>
      </c>
      <c r="D2984">
        <v>30304</v>
      </c>
      <c r="E2984" t="s">
        <v>259</v>
      </c>
      <c r="F2984" t="s">
        <v>30</v>
      </c>
      <c r="G2984" t="s">
        <v>31</v>
      </c>
      <c r="H2984" t="s">
        <v>97</v>
      </c>
      <c r="I2984" t="s">
        <v>98</v>
      </c>
      <c r="J2984" t="s">
        <v>34</v>
      </c>
      <c r="K2984" t="s">
        <v>35</v>
      </c>
      <c r="L2984" t="s">
        <v>260</v>
      </c>
      <c r="O2984" t="s">
        <v>54</v>
      </c>
      <c r="P2984">
        <v>90.674670000000006</v>
      </c>
      <c r="Q2984">
        <v>89.547709999999995</v>
      </c>
      <c r="R2984">
        <v>91.691400000000002</v>
      </c>
      <c r="S2984">
        <v>88.846369999999993</v>
      </c>
      <c r="T2984">
        <v>92.229500000000002</v>
      </c>
      <c r="U2984">
        <v>2567</v>
      </c>
      <c r="V2984">
        <v>2831</v>
      </c>
      <c r="X2984" t="s">
        <v>132</v>
      </c>
      <c r="Y2984" t="s">
        <v>49</v>
      </c>
      <c r="Z2984" t="s">
        <v>39</v>
      </c>
      <c r="AA2984">
        <v>20220000</v>
      </c>
      <c r="AC2984" t="s">
        <v>173</v>
      </c>
      <c r="AD2984" t="s">
        <v>40</v>
      </c>
    </row>
    <row r="2985" spans="1:30">
      <c r="A2985">
        <f t="shared" si="138"/>
        <v>20220000</v>
      </c>
      <c r="B2985" t="str">
        <f t="shared" si="139"/>
        <v>Hillingdon30304Persons2 yrs</v>
      </c>
      <c r="C2985" t="str">
        <f t="shared" si="140"/>
        <v>HillingdonPopulation vaccination coverage: Dtap  IPV  Hib HepB (2 years old)2022/23Persons2 yrs</v>
      </c>
      <c r="D2985">
        <v>30304</v>
      </c>
      <c r="E2985" t="s">
        <v>259</v>
      </c>
      <c r="F2985" t="s">
        <v>30</v>
      </c>
      <c r="G2985" t="s">
        <v>31</v>
      </c>
      <c r="H2985" t="s">
        <v>86</v>
      </c>
      <c r="I2985" t="s">
        <v>87</v>
      </c>
      <c r="J2985" t="s">
        <v>34</v>
      </c>
      <c r="K2985" t="s">
        <v>35</v>
      </c>
      <c r="L2985" t="s">
        <v>260</v>
      </c>
      <c r="O2985" t="s">
        <v>54</v>
      </c>
      <c r="P2985">
        <v>90.145309999999995</v>
      </c>
      <c r="Q2985">
        <v>89.154690000000002</v>
      </c>
      <c r="R2985">
        <v>91.05453</v>
      </c>
      <c r="S2985">
        <v>88.545649999999995</v>
      </c>
      <c r="T2985">
        <v>91.542900000000003</v>
      </c>
      <c r="U2985">
        <v>3412</v>
      </c>
      <c r="V2985">
        <v>3785</v>
      </c>
      <c r="X2985" t="s">
        <v>132</v>
      </c>
      <c r="Y2985" t="s">
        <v>49</v>
      </c>
      <c r="Z2985" t="s">
        <v>39</v>
      </c>
      <c r="AA2985">
        <v>20220000</v>
      </c>
      <c r="AC2985" t="s">
        <v>173</v>
      </c>
      <c r="AD2985" t="s">
        <v>40</v>
      </c>
    </row>
    <row r="2986" spans="1:30">
      <c r="A2986">
        <f t="shared" si="138"/>
        <v>20220000</v>
      </c>
      <c r="B2986" t="str">
        <f t="shared" si="139"/>
        <v>Hounslow30304Persons2 yrs</v>
      </c>
      <c r="C2986" t="str">
        <f t="shared" si="140"/>
        <v>HounslowPopulation vaccination coverage: Dtap  IPV  Hib HepB (2 years old)2022/23Persons2 yrs</v>
      </c>
      <c r="D2986">
        <v>30304</v>
      </c>
      <c r="E2986" t="s">
        <v>259</v>
      </c>
      <c r="F2986" t="s">
        <v>30</v>
      </c>
      <c r="G2986" t="s">
        <v>31</v>
      </c>
      <c r="H2986" t="s">
        <v>59</v>
      </c>
      <c r="I2986" t="s">
        <v>60</v>
      </c>
      <c r="J2986" t="s">
        <v>34</v>
      </c>
      <c r="K2986" t="s">
        <v>35</v>
      </c>
      <c r="L2986" t="s">
        <v>260</v>
      </c>
      <c r="O2986" t="s">
        <v>54</v>
      </c>
      <c r="P2986">
        <v>89.506010000000003</v>
      </c>
      <c r="Q2986">
        <v>88.483630000000005</v>
      </c>
      <c r="R2986">
        <v>90.447419999999994</v>
      </c>
      <c r="S2986">
        <v>87.856620000000007</v>
      </c>
      <c r="T2986">
        <v>90.954430000000002</v>
      </c>
      <c r="U2986">
        <v>3352</v>
      </c>
      <c r="V2986">
        <v>3745</v>
      </c>
      <c r="X2986" t="s">
        <v>61</v>
      </c>
      <c r="Y2986" t="s">
        <v>49</v>
      </c>
      <c r="Z2986" t="s">
        <v>39</v>
      </c>
      <c r="AA2986">
        <v>20220000</v>
      </c>
      <c r="AC2986" t="s">
        <v>128</v>
      </c>
      <c r="AD2986" t="s">
        <v>40</v>
      </c>
    </row>
    <row r="2987" spans="1:30">
      <c r="A2987">
        <f t="shared" si="138"/>
        <v>20220000</v>
      </c>
      <c r="B2987" t="str">
        <f t="shared" si="139"/>
        <v>Greenwich30304Persons2 yrs</v>
      </c>
      <c r="C2987" t="str">
        <f t="shared" si="140"/>
        <v>GreenwichPopulation vaccination coverage: Dtap  IPV  Hib HepB (2 years old)2022/23Persons2 yrs</v>
      </c>
      <c r="D2987">
        <v>30304</v>
      </c>
      <c r="E2987" t="s">
        <v>259</v>
      </c>
      <c r="F2987" t="s">
        <v>30</v>
      </c>
      <c r="G2987" t="s">
        <v>31</v>
      </c>
      <c r="H2987" t="s">
        <v>80</v>
      </c>
      <c r="I2987" t="s">
        <v>81</v>
      </c>
      <c r="J2987" t="s">
        <v>34</v>
      </c>
      <c r="K2987" t="s">
        <v>35</v>
      </c>
      <c r="L2987" t="s">
        <v>260</v>
      </c>
      <c r="O2987" t="s">
        <v>54</v>
      </c>
      <c r="P2987">
        <v>89.373599999999996</v>
      </c>
      <c r="Q2987">
        <v>88.320949999999996</v>
      </c>
      <c r="R2987">
        <v>90.341750000000005</v>
      </c>
      <c r="S2987">
        <v>87.674869999999999</v>
      </c>
      <c r="T2987">
        <v>90.862610000000004</v>
      </c>
      <c r="U2987">
        <v>3196</v>
      </c>
      <c r="V2987">
        <v>3576</v>
      </c>
      <c r="X2987" t="s">
        <v>132</v>
      </c>
      <c r="Y2987" t="s">
        <v>49</v>
      </c>
      <c r="Z2987" t="s">
        <v>39</v>
      </c>
      <c r="AA2987">
        <v>20220000</v>
      </c>
      <c r="AC2987" t="s">
        <v>128</v>
      </c>
      <c r="AD2987" t="s">
        <v>40</v>
      </c>
    </row>
    <row r="2988" spans="1:30">
      <c r="A2988">
        <f t="shared" si="138"/>
        <v>20220000</v>
      </c>
      <c r="B2988" t="str">
        <f t="shared" si="139"/>
        <v>Richmond30304Persons2 yrs</v>
      </c>
      <c r="C2988" t="str">
        <f t="shared" si="140"/>
        <v>RichmondPopulation vaccination coverage: Dtap  IPV  Hib HepB (2 years old)2022/23Persons2 yrs</v>
      </c>
      <c r="D2988">
        <v>30304</v>
      </c>
      <c r="E2988" t="s">
        <v>259</v>
      </c>
      <c r="F2988" t="s">
        <v>30</v>
      </c>
      <c r="G2988" t="s">
        <v>31</v>
      </c>
      <c r="H2988" t="s">
        <v>32</v>
      </c>
      <c r="I2988" t="s">
        <v>33</v>
      </c>
      <c r="J2988" t="s">
        <v>34</v>
      </c>
      <c r="K2988" t="s">
        <v>35</v>
      </c>
      <c r="L2988" t="s">
        <v>260</v>
      </c>
      <c r="O2988" t="s">
        <v>54</v>
      </c>
      <c r="P2988">
        <v>89.366839999999996</v>
      </c>
      <c r="Q2988">
        <v>87.964839999999995</v>
      </c>
      <c r="R2988">
        <v>90.622929999999997</v>
      </c>
      <c r="S2988">
        <v>87.088719999999995</v>
      </c>
      <c r="T2988">
        <v>91.283230000000003</v>
      </c>
      <c r="U2988">
        <v>1849</v>
      </c>
      <c r="V2988">
        <v>2069</v>
      </c>
      <c r="X2988" t="s">
        <v>132</v>
      </c>
      <c r="Y2988" t="s">
        <v>49</v>
      </c>
      <c r="Z2988" t="s">
        <v>39</v>
      </c>
      <c r="AA2988">
        <v>20220000</v>
      </c>
      <c r="AC2988" t="s">
        <v>128</v>
      </c>
      <c r="AD2988" t="s">
        <v>40</v>
      </c>
    </row>
    <row r="2989" spans="1:30">
      <c r="A2989">
        <f t="shared" si="138"/>
        <v>20220000</v>
      </c>
      <c r="B2989" t="str">
        <f t="shared" si="139"/>
        <v>Merton30304Persons2 yrs</v>
      </c>
      <c r="C2989" t="str">
        <f t="shared" si="140"/>
        <v>MertonPopulation vaccination coverage: Dtap  IPV  Hib HepB (2 years old)2022/23Persons2 yrs</v>
      </c>
      <c r="D2989">
        <v>30304</v>
      </c>
      <c r="E2989" t="s">
        <v>259</v>
      </c>
      <c r="F2989" t="s">
        <v>30</v>
      </c>
      <c r="G2989" t="s">
        <v>31</v>
      </c>
      <c r="H2989" t="s">
        <v>108</v>
      </c>
      <c r="I2989" t="s">
        <v>109</v>
      </c>
      <c r="J2989" t="s">
        <v>34</v>
      </c>
      <c r="K2989" t="s">
        <v>35</v>
      </c>
      <c r="L2989" t="s">
        <v>260</v>
      </c>
      <c r="O2989" t="s">
        <v>54</v>
      </c>
      <c r="P2989">
        <v>89.281210000000002</v>
      </c>
      <c r="Q2989">
        <v>87.974180000000004</v>
      </c>
      <c r="R2989">
        <v>90.461590000000001</v>
      </c>
      <c r="S2989">
        <v>87.161829999999995</v>
      </c>
      <c r="T2989">
        <v>91.086489999999998</v>
      </c>
      <c r="U2989">
        <v>2124</v>
      </c>
      <c r="V2989">
        <v>2379</v>
      </c>
      <c r="X2989" t="s">
        <v>132</v>
      </c>
      <c r="Y2989" t="s">
        <v>49</v>
      </c>
      <c r="Z2989" t="s">
        <v>39</v>
      </c>
      <c r="AA2989">
        <v>20220000</v>
      </c>
      <c r="AC2989" t="s">
        <v>128</v>
      </c>
      <c r="AD2989" t="s">
        <v>40</v>
      </c>
    </row>
    <row r="2990" spans="1:30">
      <c r="A2990">
        <f t="shared" si="138"/>
        <v>20220000</v>
      </c>
      <c r="B2990" t="str">
        <f t="shared" si="139"/>
        <v>Tower Hamlets30304Persons2 yrs</v>
      </c>
      <c r="C2990" t="str">
        <f t="shared" si="140"/>
        <v>Tower HamletsPopulation vaccination coverage: Dtap  IPV  Hib HepB (2 years old)2022/23Persons2 yrs</v>
      </c>
      <c r="D2990">
        <v>30304</v>
      </c>
      <c r="E2990" t="s">
        <v>259</v>
      </c>
      <c r="F2990" t="s">
        <v>30</v>
      </c>
      <c r="G2990" t="s">
        <v>31</v>
      </c>
      <c r="H2990" t="s">
        <v>104</v>
      </c>
      <c r="I2990" t="s">
        <v>105</v>
      </c>
      <c r="J2990" t="s">
        <v>34</v>
      </c>
      <c r="K2990" t="s">
        <v>35</v>
      </c>
      <c r="L2990" t="s">
        <v>260</v>
      </c>
      <c r="O2990" t="s">
        <v>54</v>
      </c>
      <c r="P2990">
        <v>89.112399999999994</v>
      </c>
      <c r="Q2990">
        <v>88.106319999999997</v>
      </c>
      <c r="R2990">
        <v>90.042990000000003</v>
      </c>
      <c r="S2990">
        <v>87.491330000000005</v>
      </c>
      <c r="T2990">
        <v>90.546080000000003</v>
      </c>
      <c r="U2990">
        <v>3544</v>
      </c>
      <c r="V2990">
        <v>3977</v>
      </c>
      <c r="X2990" t="s">
        <v>132</v>
      </c>
      <c r="Y2990" t="s">
        <v>49</v>
      </c>
      <c r="Z2990" t="s">
        <v>39</v>
      </c>
      <c r="AA2990">
        <v>20220000</v>
      </c>
      <c r="AC2990" t="s">
        <v>128</v>
      </c>
      <c r="AD2990" t="s">
        <v>40</v>
      </c>
    </row>
    <row r="2991" spans="1:30">
      <c r="A2991">
        <f t="shared" si="138"/>
        <v>20220000</v>
      </c>
      <c r="B2991" t="str">
        <f t="shared" si="139"/>
        <v>Wandsworth30304Persons2 yrs</v>
      </c>
      <c r="C2991" t="str">
        <f t="shared" si="140"/>
        <v>WandsworthPopulation vaccination coverage: Dtap  IPV  Hib HepB (2 years old)2022/23Persons2 yrs</v>
      </c>
      <c r="D2991">
        <v>30304</v>
      </c>
      <c r="E2991" t="s">
        <v>259</v>
      </c>
      <c r="F2991" t="s">
        <v>30</v>
      </c>
      <c r="G2991" t="s">
        <v>31</v>
      </c>
      <c r="H2991" t="s">
        <v>76</v>
      </c>
      <c r="I2991" t="s">
        <v>77</v>
      </c>
      <c r="J2991" t="s">
        <v>34</v>
      </c>
      <c r="K2991" t="s">
        <v>35</v>
      </c>
      <c r="L2991" t="s">
        <v>260</v>
      </c>
      <c r="O2991" t="s">
        <v>54</v>
      </c>
      <c r="P2991">
        <v>88.975980000000007</v>
      </c>
      <c r="Q2991">
        <v>87.961830000000006</v>
      </c>
      <c r="R2991">
        <v>89.914490000000001</v>
      </c>
      <c r="S2991">
        <v>87.342140000000001</v>
      </c>
      <c r="T2991">
        <v>90.422060000000002</v>
      </c>
      <c r="U2991">
        <v>3519</v>
      </c>
      <c r="V2991">
        <v>3955</v>
      </c>
      <c r="X2991" t="s">
        <v>132</v>
      </c>
      <c r="Y2991" t="s">
        <v>49</v>
      </c>
      <c r="Z2991" t="s">
        <v>39</v>
      </c>
      <c r="AA2991">
        <v>20220000</v>
      </c>
      <c r="AC2991" t="s">
        <v>128</v>
      </c>
      <c r="AD2991" t="s">
        <v>40</v>
      </c>
    </row>
    <row r="2992" spans="1:30">
      <c r="A2992">
        <f t="shared" si="138"/>
        <v>20220000</v>
      </c>
      <c r="B2992" t="str">
        <f t="shared" si="139"/>
        <v>Southwark30304Persons2 yrs</v>
      </c>
      <c r="C2992" t="str">
        <f t="shared" si="140"/>
        <v>SouthwarkPopulation vaccination coverage: Dtap  IPV  Hib HepB (2 years old)2022/23Persons2 yrs</v>
      </c>
      <c r="D2992">
        <v>30304</v>
      </c>
      <c r="E2992" t="s">
        <v>259</v>
      </c>
      <c r="F2992" t="s">
        <v>30</v>
      </c>
      <c r="G2992" t="s">
        <v>31</v>
      </c>
      <c r="H2992" t="s">
        <v>95</v>
      </c>
      <c r="I2992" t="s">
        <v>96</v>
      </c>
      <c r="J2992" t="s">
        <v>34</v>
      </c>
      <c r="K2992" t="s">
        <v>35</v>
      </c>
      <c r="L2992" t="s">
        <v>260</v>
      </c>
      <c r="O2992" t="s">
        <v>54</v>
      </c>
      <c r="P2992">
        <v>88.956429999999997</v>
      </c>
      <c r="Q2992">
        <v>87.776619999999994</v>
      </c>
      <c r="R2992">
        <v>90.035300000000007</v>
      </c>
      <c r="S2992">
        <v>87.049670000000006</v>
      </c>
      <c r="T2992">
        <v>90.612719999999996</v>
      </c>
      <c r="U2992">
        <v>2634</v>
      </c>
      <c r="V2992">
        <v>2961</v>
      </c>
      <c r="X2992" t="s">
        <v>132</v>
      </c>
      <c r="Y2992" t="s">
        <v>49</v>
      </c>
      <c r="Z2992" t="s">
        <v>39</v>
      </c>
      <c r="AA2992">
        <v>20220000</v>
      </c>
      <c r="AC2992" t="s">
        <v>128</v>
      </c>
      <c r="AD2992" t="s">
        <v>40</v>
      </c>
    </row>
    <row r="2993" spans="1:30">
      <c r="A2993">
        <f t="shared" si="138"/>
        <v>20220000</v>
      </c>
      <c r="B2993" t="str">
        <f t="shared" si="139"/>
        <v>Lambeth30304Persons2 yrs</v>
      </c>
      <c r="C2993" t="str">
        <f t="shared" si="140"/>
        <v>LambethPopulation vaccination coverage: Dtap  IPV  Hib HepB (2 years old)2022/23Persons2 yrs</v>
      </c>
      <c r="D2993">
        <v>30304</v>
      </c>
      <c r="E2993" t="s">
        <v>259</v>
      </c>
      <c r="F2993" t="s">
        <v>30</v>
      </c>
      <c r="G2993" t="s">
        <v>31</v>
      </c>
      <c r="H2993" t="s">
        <v>91</v>
      </c>
      <c r="I2993" t="s">
        <v>92</v>
      </c>
      <c r="J2993" t="s">
        <v>34</v>
      </c>
      <c r="K2993" t="s">
        <v>35</v>
      </c>
      <c r="L2993" t="s">
        <v>260</v>
      </c>
      <c r="O2993" t="s">
        <v>54</v>
      </c>
      <c r="P2993">
        <v>88.824550000000002</v>
      </c>
      <c r="Q2993">
        <v>87.730400000000003</v>
      </c>
      <c r="R2993">
        <v>89.832440000000005</v>
      </c>
      <c r="S2993">
        <v>87.059690000000003</v>
      </c>
      <c r="T2993">
        <v>90.375320000000002</v>
      </c>
      <c r="U2993">
        <v>3068</v>
      </c>
      <c r="V2993">
        <v>3454</v>
      </c>
      <c r="X2993" t="s">
        <v>61</v>
      </c>
      <c r="Y2993" t="s">
        <v>49</v>
      </c>
      <c r="Z2993" t="s">
        <v>39</v>
      </c>
      <c r="AA2993">
        <v>20220000</v>
      </c>
      <c r="AC2993" t="s">
        <v>128</v>
      </c>
      <c r="AD2993" t="s">
        <v>40</v>
      </c>
    </row>
    <row r="2994" spans="1:30">
      <c r="A2994">
        <f t="shared" si="138"/>
        <v>20220000</v>
      </c>
      <c r="B2994" t="str">
        <f t="shared" si="139"/>
        <v>Lewisham30304Persons2 yrs</v>
      </c>
      <c r="C2994" t="str">
        <f t="shared" si="140"/>
        <v>LewishamPopulation vaccination coverage: Dtap  IPV  Hib HepB (2 years old)2022/23Persons2 yrs</v>
      </c>
      <c r="D2994">
        <v>30304</v>
      </c>
      <c r="E2994" t="s">
        <v>259</v>
      </c>
      <c r="F2994" t="s">
        <v>30</v>
      </c>
      <c r="G2994" t="s">
        <v>31</v>
      </c>
      <c r="H2994" t="s">
        <v>84</v>
      </c>
      <c r="I2994" t="s">
        <v>85</v>
      </c>
      <c r="J2994" t="s">
        <v>34</v>
      </c>
      <c r="K2994" t="s">
        <v>35</v>
      </c>
      <c r="L2994" t="s">
        <v>260</v>
      </c>
      <c r="O2994" t="s">
        <v>54</v>
      </c>
      <c r="P2994">
        <v>88.783569999999997</v>
      </c>
      <c r="Q2994">
        <v>87.740520000000004</v>
      </c>
      <c r="R2994">
        <v>89.748249999999999</v>
      </c>
      <c r="S2994">
        <v>87.102930000000001</v>
      </c>
      <c r="T2994">
        <v>90.269670000000005</v>
      </c>
      <c r="U2994">
        <v>3372</v>
      </c>
      <c r="V2994">
        <v>3798</v>
      </c>
      <c r="X2994" t="s">
        <v>61</v>
      </c>
      <c r="Y2994" t="s">
        <v>49</v>
      </c>
      <c r="Z2994" t="s">
        <v>39</v>
      </c>
      <c r="AA2994">
        <v>20220000</v>
      </c>
      <c r="AC2994" t="s">
        <v>128</v>
      </c>
      <c r="AD2994" t="s">
        <v>40</v>
      </c>
    </row>
    <row r="2995" spans="1:30">
      <c r="A2995">
        <f t="shared" si="138"/>
        <v>20220000</v>
      </c>
      <c r="B2995" t="str">
        <f t="shared" si="139"/>
        <v>Westminster30304Persons2 yrs</v>
      </c>
      <c r="C2995" t="str">
        <f t="shared" si="140"/>
        <v>WestminsterPopulation vaccination coverage: Dtap  IPV  Hib HepB (2 years old)2022/23Persons2 yrs</v>
      </c>
      <c r="D2995">
        <v>30304</v>
      </c>
      <c r="E2995" t="s">
        <v>259</v>
      </c>
      <c r="F2995" t="s">
        <v>30</v>
      </c>
      <c r="G2995" t="s">
        <v>31</v>
      </c>
      <c r="H2995" t="s">
        <v>99</v>
      </c>
      <c r="I2995" t="s">
        <v>100</v>
      </c>
      <c r="J2995" t="s">
        <v>34</v>
      </c>
      <c r="K2995" t="s">
        <v>35</v>
      </c>
      <c r="L2995" t="s">
        <v>260</v>
      </c>
      <c r="O2995" t="s">
        <v>54</v>
      </c>
      <c r="P2995">
        <v>88.567920000000001</v>
      </c>
      <c r="Q2995">
        <v>86.930059999999997</v>
      </c>
      <c r="R2995">
        <v>90.024079999999998</v>
      </c>
      <c r="S2995">
        <v>85.901790000000005</v>
      </c>
      <c r="T2995">
        <v>90.783940000000001</v>
      </c>
      <c r="U2995">
        <v>1441</v>
      </c>
      <c r="V2995">
        <v>1627</v>
      </c>
      <c r="X2995" t="s">
        <v>61</v>
      </c>
      <c r="Y2995" t="s">
        <v>49</v>
      </c>
      <c r="Z2995" t="s">
        <v>39</v>
      </c>
      <c r="AA2995">
        <v>20220000</v>
      </c>
      <c r="AC2995" t="s">
        <v>128</v>
      </c>
      <c r="AD2995" t="s">
        <v>40</v>
      </c>
    </row>
    <row r="2996" spans="1:30">
      <c r="A2996">
        <f t="shared" si="138"/>
        <v>20220000</v>
      </c>
      <c r="B2996" t="str">
        <f t="shared" si="139"/>
        <v>Hammersmith and Fulham30304Persons2 yrs</v>
      </c>
      <c r="C2996" t="str">
        <f t="shared" si="140"/>
        <v>Hammersmith and FulhamPopulation vaccination coverage: Dtap  IPV  Hib HepB (2 years old)2022/23Persons2 yrs</v>
      </c>
      <c r="D2996">
        <v>30304</v>
      </c>
      <c r="E2996" t="s">
        <v>259</v>
      </c>
      <c r="F2996" t="s">
        <v>30</v>
      </c>
      <c r="G2996" t="s">
        <v>31</v>
      </c>
      <c r="H2996" t="s">
        <v>66</v>
      </c>
      <c r="I2996" t="s">
        <v>67</v>
      </c>
      <c r="J2996" t="s">
        <v>34</v>
      </c>
      <c r="K2996" t="s">
        <v>35</v>
      </c>
      <c r="L2996" t="s">
        <v>260</v>
      </c>
      <c r="O2996" t="s">
        <v>54</v>
      </c>
      <c r="P2996">
        <v>88.253410000000002</v>
      </c>
      <c r="Q2996">
        <v>86.864769999999993</v>
      </c>
      <c r="R2996">
        <v>89.512969999999996</v>
      </c>
      <c r="S2996">
        <v>86.004639999999995</v>
      </c>
      <c r="T2996">
        <v>90.182090000000002</v>
      </c>
      <c r="U2996">
        <v>2006</v>
      </c>
      <c r="V2996">
        <v>2273</v>
      </c>
      <c r="X2996" t="s">
        <v>61</v>
      </c>
      <c r="Y2996" t="s">
        <v>49</v>
      </c>
      <c r="Z2996" t="s">
        <v>39</v>
      </c>
      <c r="AA2996">
        <v>20220000</v>
      </c>
      <c r="AC2996" t="s">
        <v>128</v>
      </c>
      <c r="AD2996" t="s">
        <v>40</v>
      </c>
    </row>
    <row r="2997" spans="1:30">
      <c r="A2997">
        <f t="shared" si="138"/>
        <v>20220000</v>
      </c>
      <c r="B2997" t="str">
        <f t="shared" si="139"/>
        <v>Islington30304Persons2 yrs</v>
      </c>
      <c r="C2997" t="str">
        <f t="shared" si="140"/>
        <v>IslingtonPopulation vaccination coverage: Dtap  IPV  Hib HepB (2 years old)2022/23Persons2 yrs</v>
      </c>
      <c r="D2997">
        <v>30304</v>
      </c>
      <c r="E2997" t="s">
        <v>259</v>
      </c>
      <c r="F2997" t="s">
        <v>30</v>
      </c>
      <c r="G2997" t="s">
        <v>31</v>
      </c>
      <c r="H2997" t="s">
        <v>74</v>
      </c>
      <c r="I2997" t="s">
        <v>75</v>
      </c>
      <c r="J2997" t="s">
        <v>34</v>
      </c>
      <c r="K2997" t="s">
        <v>35</v>
      </c>
      <c r="L2997" t="s">
        <v>260</v>
      </c>
      <c r="O2997" t="s">
        <v>54</v>
      </c>
      <c r="P2997">
        <v>88.222610000000003</v>
      </c>
      <c r="Q2997">
        <v>86.846710000000002</v>
      </c>
      <c r="R2997">
        <v>89.472020000000001</v>
      </c>
      <c r="S2997">
        <v>85.995140000000006</v>
      </c>
      <c r="T2997">
        <v>90.136430000000004</v>
      </c>
      <c r="U2997">
        <v>2045</v>
      </c>
      <c r="V2997">
        <v>2318</v>
      </c>
      <c r="X2997" t="s">
        <v>132</v>
      </c>
      <c r="Y2997" t="s">
        <v>49</v>
      </c>
      <c r="Z2997" t="s">
        <v>39</v>
      </c>
      <c r="AA2997">
        <v>20220000</v>
      </c>
      <c r="AC2997" t="s">
        <v>128</v>
      </c>
      <c r="AD2997" t="s">
        <v>40</v>
      </c>
    </row>
    <row r="2998" spans="1:30">
      <c r="A2998">
        <f t="shared" si="138"/>
        <v>20220000</v>
      </c>
      <c r="B2998" t="str">
        <f t="shared" si="139"/>
        <v>Barnet30304Persons2 yrs</v>
      </c>
      <c r="C2998" t="str">
        <f t="shared" si="140"/>
        <v>BarnetPopulation vaccination coverage: Dtap  IPV  Hib HepB (2 years old)2022/23Persons2 yrs</v>
      </c>
      <c r="D2998">
        <v>30304</v>
      </c>
      <c r="E2998" t="s">
        <v>259</v>
      </c>
      <c r="F2998" t="s">
        <v>30</v>
      </c>
      <c r="G2998" t="s">
        <v>31</v>
      </c>
      <c r="H2998" t="s">
        <v>93</v>
      </c>
      <c r="I2998" t="s">
        <v>94</v>
      </c>
      <c r="J2998" t="s">
        <v>34</v>
      </c>
      <c r="K2998" t="s">
        <v>35</v>
      </c>
      <c r="L2998" t="s">
        <v>260</v>
      </c>
      <c r="O2998" t="s">
        <v>54</v>
      </c>
      <c r="P2998">
        <v>87.692939999999993</v>
      </c>
      <c r="Q2998">
        <v>86.739339999999999</v>
      </c>
      <c r="R2998">
        <v>88.58699</v>
      </c>
      <c r="S2998">
        <v>86.162170000000003</v>
      </c>
      <c r="T2998">
        <v>89.075839999999999</v>
      </c>
      <c r="U2998">
        <v>4261</v>
      </c>
      <c r="V2998">
        <v>4859</v>
      </c>
      <c r="X2998" t="s">
        <v>132</v>
      </c>
      <c r="Y2998" t="s">
        <v>49</v>
      </c>
      <c r="Z2998" t="s">
        <v>39</v>
      </c>
      <c r="AA2998">
        <v>20220000</v>
      </c>
      <c r="AC2998" t="s">
        <v>128</v>
      </c>
      <c r="AD2998" t="s">
        <v>40</v>
      </c>
    </row>
    <row r="2999" spans="1:30">
      <c r="A2999">
        <f t="shared" si="138"/>
        <v>20220000</v>
      </c>
      <c r="B2999" t="str">
        <f t="shared" si="139"/>
        <v>Brent30304Persons2 yrs</v>
      </c>
      <c r="C2999" t="str">
        <f t="shared" si="140"/>
        <v>BrentPopulation vaccination coverage: Dtap  IPV  Hib HepB (2 years old)2022/23Persons2 yrs</v>
      </c>
      <c r="D2999">
        <v>30304</v>
      </c>
      <c r="E2999" t="s">
        <v>259</v>
      </c>
      <c r="F2999" t="s">
        <v>30</v>
      </c>
      <c r="G2999" t="s">
        <v>31</v>
      </c>
      <c r="H2999" t="s">
        <v>68</v>
      </c>
      <c r="I2999" t="s">
        <v>69</v>
      </c>
      <c r="J2999" t="s">
        <v>34</v>
      </c>
      <c r="K2999" t="s">
        <v>35</v>
      </c>
      <c r="L2999" t="s">
        <v>260</v>
      </c>
      <c r="O2999" t="s">
        <v>54</v>
      </c>
      <c r="P2999">
        <v>87.330010000000001</v>
      </c>
      <c r="Q2999">
        <v>86.315899999999999</v>
      </c>
      <c r="R2999">
        <v>88.279169999999993</v>
      </c>
      <c r="S2999">
        <v>85.701409999999996</v>
      </c>
      <c r="T2999">
        <v>88.797359999999998</v>
      </c>
      <c r="U2999">
        <v>3853</v>
      </c>
      <c r="V2999">
        <v>4412</v>
      </c>
      <c r="X2999" t="s">
        <v>132</v>
      </c>
      <c r="Y2999" t="s">
        <v>49</v>
      </c>
      <c r="Z2999" t="s">
        <v>39</v>
      </c>
      <c r="AA2999">
        <v>20220000</v>
      </c>
      <c r="AC2999" t="s">
        <v>128</v>
      </c>
      <c r="AD2999" t="s">
        <v>40</v>
      </c>
    </row>
    <row r="3000" spans="1:30">
      <c r="A3000">
        <f t="shared" si="138"/>
        <v>20220000</v>
      </c>
      <c r="B3000" t="str">
        <f t="shared" si="139"/>
        <v>Harrow30304Persons2 yrs</v>
      </c>
      <c r="C3000" t="str">
        <f t="shared" si="140"/>
        <v>HarrowPopulation vaccination coverage: Dtap  IPV  Hib HepB (2 years old)2022/23Persons2 yrs</v>
      </c>
      <c r="D3000">
        <v>30304</v>
      </c>
      <c r="E3000" t="s">
        <v>259</v>
      </c>
      <c r="F3000" t="s">
        <v>30</v>
      </c>
      <c r="G3000" t="s">
        <v>31</v>
      </c>
      <c r="H3000" t="s">
        <v>64</v>
      </c>
      <c r="I3000" t="s">
        <v>65</v>
      </c>
      <c r="J3000" t="s">
        <v>34</v>
      </c>
      <c r="K3000" t="s">
        <v>35</v>
      </c>
      <c r="L3000" t="s">
        <v>260</v>
      </c>
      <c r="O3000" t="s">
        <v>54</v>
      </c>
      <c r="P3000">
        <v>87.29419</v>
      </c>
      <c r="Q3000">
        <v>86.099080000000001</v>
      </c>
      <c r="R3000">
        <v>88.400400000000005</v>
      </c>
      <c r="S3000">
        <v>85.369259999999997</v>
      </c>
      <c r="T3000">
        <v>88.998500000000007</v>
      </c>
      <c r="U3000">
        <v>2810</v>
      </c>
      <c r="V3000">
        <v>3219</v>
      </c>
      <c r="X3000" t="s">
        <v>132</v>
      </c>
      <c r="Y3000" t="s">
        <v>49</v>
      </c>
      <c r="Z3000" t="s">
        <v>39</v>
      </c>
      <c r="AA3000">
        <v>20220000</v>
      </c>
      <c r="AC3000" t="s">
        <v>128</v>
      </c>
      <c r="AD3000" t="s">
        <v>40</v>
      </c>
    </row>
    <row r="3001" spans="1:30">
      <c r="A3001">
        <f t="shared" si="138"/>
        <v>20220000</v>
      </c>
      <c r="B3001" t="str">
        <f t="shared" si="139"/>
        <v>Waltham Forest30304Persons2 yrs</v>
      </c>
      <c r="C3001" t="str">
        <f t="shared" si="140"/>
        <v>Waltham ForestPopulation vaccination coverage: Dtap  IPV  Hib HepB (2 years old)2022/23Persons2 yrs</v>
      </c>
      <c r="D3001">
        <v>30304</v>
      </c>
      <c r="E3001" t="s">
        <v>259</v>
      </c>
      <c r="F3001" t="s">
        <v>30</v>
      </c>
      <c r="G3001" t="s">
        <v>31</v>
      </c>
      <c r="H3001" t="s">
        <v>114</v>
      </c>
      <c r="I3001" t="s">
        <v>115</v>
      </c>
      <c r="J3001" t="s">
        <v>34</v>
      </c>
      <c r="K3001" t="s">
        <v>35</v>
      </c>
      <c r="L3001" t="s">
        <v>260</v>
      </c>
      <c r="O3001" t="s">
        <v>54</v>
      </c>
      <c r="P3001">
        <v>87.168580000000006</v>
      </c>
      <c r="Q3001">
        <v>86.096109999999996</v>
      </c>
      <c r="R3001">
        <v>88.169700000000006</v>
      </c>
      <c r="S3001">
        <v>85.445059999999998</v>
      </c>
      <c r="T3001">
        <v>88.714979999999997</v>
      </c>
      <c r="U3001">
        <v>3485</v>
      </c>
      <c r="V3001">
        <v>3998</v>
      </c>
      <c r="X3001" t="s">
        <v>132</v>
      </c>
      <c r="Y3001" t="s">
        <v>49</v>
      </c>
      <c r="Z3001" t="s">
        <v>39</v>
      </c>
      <c r="AA3001">
        <v>20220000</v>
      </c>
      <c r="AC3001" t="s">
        <v>128</v>
      </c>
      <c r="AD3001" t="s">
        <v>40</v>
      </c>
    </row>
    <row r="3002" spans="1:30">
      <c r="A3002">
        <f t="shared" si="138"/>
        <v>20220000</v>
      </c>
      <c r="B3002" t="str">
        <f t="shared" si="139"/>
        <v>Redbridge30304Persons2 yrs</v>
      </c>
      <c r="C3002" t="str">
        <f t="shared" si="140"/>
        <v>RedbridgePopulation vaccination coverage: Dtap  IPV  Hib HepB (2 years old)2022/23Persons2 yrs</v>
      </c>
      <c r="D3002">
        <v>30304</v>
      </c>
      <c r="E3002" t="s">
        <v>259</v>
      </c>
      <c r="F3002" t="s">
        <v>30</v>
      </c>
      <c r="G3002" t="s">
        <v>31</v>
      </c>
      <c r="H3002" t="s">
        <v>112</v>
      </c>
      <c r="I3002" t="s">
        <v>113</v>
      </c>
      <c r="J3002" t="s">
        <v>34</v>
      </c>
      <c r="K3002" t="s">
        <v>35</v>
      </c>
      <c r="L3002" t="s">
        <v>260</v>
      </c>
      <c r="O3002" t="s">
        <v>54</v>
      </c>
      <c r="P3002">
        <v>86.357590000000002</v>
      </c>
      <c r="Q3002">
        <v>85.324619999999996</v>
      </c>
      <c r="R3002">
        <v>87.328649999999996</v>
      </c>
      <c r="S3002">
        <v>84.700760000000002</v>
      </c>
      <c r="T3002">
        <v>87.860709999999997</v>
      </c>
      <c r="U3002">
        <v>3893</v>
      </c>
      <c r="V3002">
        <v>4508</v>
      </c>
      <c r="X3002" t="s">
        <v>132</v>
      </c>
      <c r="Y3002" t="s">
        <v>49</v>
      </c>
      <c r="Z3002" t="s">
        <v>39</v>
      </c>
      <c r="AA3002">
        <v>20220000</v>
      </c>
      <c r="AC3002" t="s">
        <v>128</v>
      </c>
      <c r="AD3002" t="s">
        <v>40</v>
      </c>
    </row>
    <row r="3003" spans="1:30">
      <c r="A3003">
        <f t="shared" si="138"/>
        <v>20220000</v>
      </c>
      <c r="B3003" t="str">
        <f t="shared" si="139"/>
        <v>Croydon30304Persons2 yrs</v>
      </c>
      <c r="C3003" t="str">
        <f t="shared" si="140"/>
        <v>CroydonPopulation vaccination coverage: Dtap  IPV  Hib HepB (2 years old)2022/23Persons2 yrs</v>
      </c>
      <c r="D3003">
        <v>30304</v>
      </c>
      <c r="E3003" t="s">
        <v>259</v>
      </c>
      <c r="F3003" t="s">
        <v>30</v>
      </c>
      <c r="G3003" t="s">
        <v>31</v>
      </c>
      <c r="H3003" t="s">
        <v>110</v>
      </c>
      <c r="I3003" t="s">
        <v>111</v>
      </c>
      <c r="J3003" t="s">
        <v>34</v>
      </c>
      <c r="K3003" t="s">
        <v>35</v>
      </c>
      <c r="L3003" t="s">
        <v>260</v>
      </c>
      <c r="O3003" t="s">
        <v>54</v>
      </c>
      <c r="P3003">
        <v>85.936250000000001</v>
      </c>
      <c r="Q3003">
        <v>84.947059999999993</v>
      </c>
      <c r="R3003">
        <v>86.870490000000004</v>
      </c>
      <c r="S3003">
        <v>84.351650000000006</v>
      </c>
      <c r="T3003">
        <v>87.384389999999996</v>
      </c>
      <c r="U3003">
        <v>4314</v>
      </c>
      <c r="V3003">
        <v>5020</v>
      </c>
      <c r="X3003" t="s">
        <v>132</v>
      </c>
      <c r="Y3003" t="s">
        <v>49</v>
      </c>
      <c r="Z3003" t="s">
        <v>39</v>
      </c>
      <c r="AA3003">
        <v>20220000</v>
      </c>
      <c r="AC3003" t="s">
        <v>128</v>
      </c>
      <c r="AD3003" t="s">
        <v>40</v>
      </c>
    </row>
    <row r="3004" spans="1:30">
      <c r="A3004">
        <f t="shared" si="138"/>
        <v>20220000</v>
      </c>
      <c r="B3004" t="str">
        <f t="shared" si="139"/>
        <v>Kensington and Chelsea30304Persons2 yrs</v>
      </c>
      <c r="C3004" t="str">
        <f t="shared" si="140"/>
        <v>Kensington and ChelseaPopulation vaccination coverage: Dtap  IPV  Hib HepB (2 years old)2022/23Persons2 yrs</v>
      </c>
      <c r="D3004">
        <v>30304</v>
      </c>
      <c r="E3004" t="s">
        <v>259</v>
      </c>
      <c r="F3004" t="s">
        <v>30</v>
      </c>
      <c r="G3004" t="s">
        <v>31</v>
      </c>
      <c r="H3004" t="s">
        <v>70</v>
      </c>
      <c r="I3004" t="s">
        <v>71</v>
      </c>
      <c r="J3004" t="s">
        <v>34</v>
      </c>
      <c r="K3004" t="s">
        <v>35</v>
      </c>
      <c r="L3004" t="s">
        <v>260</v>
      </c>
      <c r="O3004" t="s">
        <v>54</v>
      </c>
      <c r="P3004">
        <v>85.831720000000004</v>
      </c>
      <c r="Q3004">
        <v>84.262219999999999</v>
      </c>
      <c r="R3004">
        <v>87.268349999999998</v>
      </c>
      <c r="S3004">
        <v>83.297020000000003</v>
      </c>
      <c r="T3004">
        <v>88.037019999999998</v>
      </c>
      <c r="U3004">
        <v>1775</v>
      </c>
      <c r="V3004">
        <v>2068</v>
      </c>
      <c r="X3004" t="s">
        <v>61</v>
      </c>
      <c r="Y3004" t="s">
        <v>49</v>
      </c>
      <c r="Z3004" t="s">
        <v>39</v>
      </c>
      <c r="AA3004">
        <v>20220000</v>
      </c>
      <c r="AC3004" t="s">
        <v>128</v>
      </c>
      <c r="AD3004" t="s">
        <v>40</v>
      </c>
    </row>
    <row r="3005" spans="1:30">
      <c r="A3005">
        <f t="shared" si="138"/>
        <v>20220000</v>
      </c>
      <c r="B3005" t="str">
        <f t="shared" si="139"/>
        <v>Newham30304Persons2 yrs</v>
      </c>
      <c r="C3005" t="str">
        <f t="shared" si="140"/>
        <v>NewhamPopulation vaccination coverage: Dtap  IPV  Hib HepB (2 years old)2022/23Persons2 yrs</v>
      </c>
      <c r="D3005">
        <v>30304</v>
      </c>
      <c r="E3005" t="s">
        <v>259</v>
      </c>
      <c r="F3005" t="s">
        <v>30</v>
      </c>
      <c r="G3005" t="s">
        <v>31</v>
      </c>
      <c r="H3005" t="s">
        <v>122</v>
      </c>
      <c r="I3005" t="s">
        <v>123</v>
      </c>
      <c r="J3005" t="s">
        <v>34</v>
      </c>
      <c r="K3005" t="s">
        <v>35</v>
      </c>
      <c r="L3005" t="s">
        <v>260</v>
      </c>
      <c r="O3005" t="s">
        <v>54</v>
      </c>
      <c r="P3005">
        <v>85.266180000000006</v>
      </c>
      <c r="Q3005">
        <v>84.311840000000004</v>
      </c>
      <c r="R3005">
        <v>86.171980000000005</v>
      </c>
      <c r="S3005">
        <v>83.739509999999996</v>
      </c>
      <c r="T3005">
        <v>86.672319999999999</v>
      </c>
      <c r="U3005">
        <v>4757</v>
      </c>
      <c r="V3005">
        <v>5579</v>
      </c>
      <c r="X3005" t="s">
        <v>132</v>
      </c>
      <c r="Y3005" t="s">
        <v>49</v>
      </c>
      <c r="Z3005" t="s">
        <v>39</v>
      </c>
      <c r="AA3005">
        <v>20220000</v>
      </c>
      <c r="AC3005" t="s">
        <v>128</v>
      </c>
      <c r="AD3005" t="s">
        <v>40</v>
      </c>
    </row>
    <row r="3006" spans="1:30">
      <c r="A3006">
        <f t="shared" si="138"/>
        <v>20220000</v>
      </c>
      <c r="B3006" t="str">
        <f t="shared" si="139"/>
        <v>Barking and Dagenham30304Persons2 yrs</v>
      </c>
      <c r="C3006" t="str">
        <f t="shared" si="140"/>
        <v>Barking and DagenhamPopulation vaccination coverage: Dtap  IPV  Hib HepB (2 years old)2022/23Persons2 yrs</v>
      </c>
      <c r="D3006">
        <v>30304</v>
      </c>
      <c r="E3006" t="s">
        <v>259</v>
      </c>
      <c r="F3006" t="s">
        <v>30</v>
      </c>
      <c r="G3006" t="s">
        <v>31</v>
      </c>
      <c r="H3006" t="s">
        <v>106</v>
      </c>
      <c r="I3006" t="s">
        <v>107</v>
      </c>
      <c r="J3006" t="s">
        <v>34</v>
      </c>
      <c r="K3006" t="s">
        <v>35</v>
      </c>
      <c r="L3006" t="s">
        <v>260</v>
      </c>
      <c r="O3006" t="s">
        <v>54</v>
      </c>
      <c r="P3006">
        <v>84.912899999999993</v>
      </c>
      <c r="Q3006">
        <v>83.667990000000003</v>
      </c>
      <c r="R3006">
        <v>86.078710000000001</v>
      </c>
      <c r="S3006">
        <v>82.914360000000002</v>
      </c>
      <c r="T3006">
        <v>86.715130000000002</v>
      </c>
      <c r="U3006">
        <v>2876</v>
      </c>
      <c r="V3006">
        <v>3387</v>
      </c>
      <c r="X3006" t="s">
        <v>132</v>
      </c>
      <c r="Y3006" t="s">
        <v>49</v>
      </c>
      <c r="Z3006" t="s">
        <v>39</v>
      </c>
      <c r="AA3006">
        <v>20220000</v>
      </c>
      <c r="AC3006" t="s">
        <v>128</v>
      </c>
      <c r="AD3006" t="s">
        <v>40</v>
      </c>
    </row>
    <row r="3007" spans="1:30">
      <c r="A3007">
        <f t="shared" si="138"/>
        <v>20220000</v>
      </c>
      <c r="B3007" t="str">
        <f t="shared" si="139"/>
        <v>Haringey30304Persons2 yrs</v>
      </c>
      <c r="C3007" t="str">
        <f t="shared" si="140"/>
        <v>HaringeyPopulation vaccination coverage: Dtap  IPV  Hib HepB (2 years old)2022/23Persons2 yrs</v>
      </c>
      <c r="D3007">
        <v>30304</v>
      </c>
      <c r="E3007" t="s">
        <v>259</v>
      </c>
      <c r="F3007" t="s">
        <v>30</v>
      </c>
      <c r="G3007" t="s">
        <v>31</v>
      </c>
      <c r="H3007" t="s">
        <v>116</v>
      </c>
      <c r="I3007" t="s">
        <v>117</v>
      </c>
      <c r="J3007" t="s">
        <v>34</v>
      </c>
      <c r="K3007" t="s">
        <v>35</v>
      </c>
      <c r="L3007" t="s">
        <v>260</v>
      </c>
      <c r="O3007" t="s">
        <v>54</v>
      </c>
      <c r="P3007">
        <v>83.567369999999997</v>
      </c>
      <c r="Q3007">
        <v>82.273589999999999</v>
      </c>
      <c r="R3007">
        <v>84.784189999999995</v>
      </c>
      <c r="S3007">
        <v>81.492980000000003</v>
      </c>
      <c r="T3007">
        <v>85.450770000000006</v>
      </c>
      <c r="U3007">
        <v>2797</v>
      </c>
      <c r="V3007">
        <v>3347</v>
      </c>
      <c r="X3007" t="s">
        <v>132</v>
      </c>
      <c r="Y3007" t="s">
        <v>49</v>
      </c>
      <c r="Z3007" t="s">
        <v>39</v>
      </c>
      <c r="AA3007">
        <v>20220000</v>
      </c>
      <c r="AC3007" t="s">
        <v>128</v>
      </c>
      <c r="AD3007" t="s">
        <v>40</v>
      </c>
    </row>
    <row r="3008" spans="1:30">
      <c r="A3008">
        <f t="shared" si="138"/>
        <v>20220000</v>
      </c>
      <c r="B3008" t="str">
        <f t="shared" si="139"/>
        <v>Enfield30304Persons2 yrs</v>
      </c>
      <c r="C3008" t="str">
        <f t="shared" si="140"/>
        <v>EnfieldPopulation vaccination coverage: Dtap  IPV  Hib HepB (2 years old)2022/23Persons2 yrs</v>
      </c>
      <c r="D3008">
        <v>30304</v>
      </c>
      <c r="E3008" t="s">
        <v>259</v>
      </c>
      <c r="F3008" t="s">
        <v>30</v>
      </c>
      <c r="G3008" t="s">
        <v>31</v>
      </c>
      <c r="H3008" t="s">
        <v>120</v>
      </c>
      <c r="I3008" t="s">
        <v>121</v>
      </c>
      <c r="J3008" t="s">
        <v>34</v>
      </c>
      <c r="K3008" t="s">
        <v>35</v>
      </c>
      <c r="L3008" t="s">
        <v>260</v>
      </c>
      <c r="O3008" t="s">
        <v>54</v>
      </c>
      <c r="P3008">
        <v>83.131339999999994</v>
      </c>
      <c r="Q3008">
        <v>81.945710000000005</v>
      </c>
      <c r="R3008">
        <v>84.254069999999999</v>
      </c>
      <c r="S3008">
        <v>81.233779999999996</v>
      </c>
      <c r="T3008">
        <v>84.87276</v>
      </c>
      <c r="U3008">
        <v>3361</v>
      </c>
      <c r="V3008">
        <v>4043</v>
      </c>
      <c r="X3008" t="s">
        <v>132</v>
      </c>
      <c r="Y3008" t="s">
        <v>49</v>
      </c>
      <c r="Z3008" t="s">
        <v>39</v>
      </c>
      <c r="AA3008">
        <v>20220000</v>
      </c>
      <c r="AC3008" t="s">
        <v>128</v>
      </c>
      <c r="AD3008" t="s">
        <v>40</v>
      </c>
    </row>
    <row r="3009" spans="1:30">
      <c r="A3009">
        <f t="shared" ref="A3009:A3072" si="141">AA3009</f>
        <v>20220000</v>
      </c>
      <c r="B3009" t="str">
        <f t="shared" si="139"/>
        <v>Camden30304Persons2 yrs</v>
      </c>
      <c r="C3009" t="str">
        <f t="shared" si="140"/>
        <v>CamdenPopulation vaccination coverage: Dtap  IPV  Hib HepB (2 years old)2022/23Persons2 yrs</v>
      </c>
      <c r="D3009">
        <v>30304</v>
      </c>
      <c r="E3009" t="s">
        <v>259</v>
      </c>
      <c r="F3009" t="s">
        <v>30</v>
      </c>
      <c r="G3009" t="s">
        <v>31</v>
      </c>
      <c r="H3009" t="s">
        <v>72</v>
      </c>
      <c r="I3009" t="s">
        <v>73</v>
      </c>
      <c r="J3009" t="s">
        <v>34</v>
      </c>
      <c r="K3009" t="s">
        <v>35</v>
      </c>
      <c r="L3009" t="s">
        <v>260</v>
      </c>
      <c r="O3009" t="s">
        <v>54</v>
      </c>
      <c r="P3009">
        <v>82.357860000000002</v>
      </c>
      <c r="Q3009">
        <v>80.778769999999994</v>
      </c>
      <c r="R3009">
        <v>83.833179999999999</v>
      </c>
      <c r="S3009">
        <v>79.822090000000003</v>
      </c>
      <c r="T3009">
        <v>84.636300000000006</v>
      </c>
      <c r="U3009">
        <v>1970</v>
      </c>
      <c r="V3009">
        <v>2392</v>
      </c>
      <c r="X3009" t="s">
        <v>132</v>
      </c>
      <c r="Y3009" t="s">
        <v>49</v>
      </c>
      <c r="Z3009" t="s">
        <v>39</v>
      </c>
      <c r="AA3009">
        <v>20220000</v>
      </c>
      <c r="AC3009" t="s">
        <v>128</v>
      </c>
      <c r="AD3009" t="s">
        <v>40</v>
      </c>
    </row>
    <row r="3010" spans="1:30">
      <c r="A3010">
        <f t="shared" si="141"/>
        <v>20220000</v>
      </c>
      <c r="B3010" t="str">
        <f t="shared" ref="B3010:B3073" si="142">CONCATENATE(I3010,D3010,K3010,L3010)</f>
        <v>Hackney30304Persons2 yrs</v>
      </c>
      <c r="C3010" t="str">
        <f t="shared" ref="C3010:C3073" si="143">CONCATENATE(I3010,E3010,O3010,K3010,M3010,L3010)</f>
        <v>HackneyPopulation vaccination coverage: Dtap  IPV  Hib HepB (2 years old)2022/23Persons2 yrs</v>
      </c>
      <c r="D3010">
        <v>30304</v>
      </c>
      <c r="E3010" t="s">
        <v>259</v>
      </c>
      <c r="F3010" t="s">
        <v>30</v>
      </c>
      <c r="G3010" t="s">
        <v>31</v>
      </c>
      <c r="H3010" t="s">
        <v>101</v>
      </c>
      <c r="I3010" t="s">
        <v>102</v>
      </c>
      <c r="J3010" t="s">
        <v>34</v>
      </c>
      <c r="K3010" t="s">
        <v>35</v>
      </c>
      <c r="L3010" t="s">
        <v>260</v>
      </c>
      <c r="O3010" t="s">
        <v>54</v>
      </c>
      <c r="P3010">
        <v>70.768839999999997</v>
      </c>
      <c r="Q3010">
        <v>69.329160000000002</v>
      </c>
      <c r="R3010">
        <v>72.16807</v>
      </c>
      <c r="S3010">
        <v>68.481890000000007</v>
      </c>
      <c r="T3010">
        <v>72.955380000000005</v>
      </c>
      <c r="U3010">
        <v>2789</v>
      </c>
      <c r="V3010">
        <v>3941</v>
      </c>
      <c r="W3010" t="s">
        <v>103</v>
      </c>
      <c r="X3010" t="s">
        <v>132</v>
      </c>
      <c r="Y3010" t="s">
        <v>49</v>
      </c>
      <c r="Z3010" t="s">
        <v>39</v>
      </c>
      <c r="AA3010">
        <v>20220000</v>
      </c>
      <c r="AC3010" t="s">
        <v>128</v>
      </c>
      <c r="AD3010" t="s">
        <v>40</v>
      </c>
    </row>
    <row r="3011" spans="1:30">
      <c r="A3011">
        <f t="shared" si="141"/>
        <v>20100000</v>
      </c>
      <c r="B3011" t="str">
        <f t="shared" si="142"/>
        <v>Richmond30309Persons2 yrs</v>
      </c>
      <c r="C3011" t="str">
        <f t="shared" si="143"/>
        <v>RichmondPopulation vaccination coverage: MMR for one dose (2 years old)2010/11Persons2 yrs</v>
      </c>
      <c r="D3011">
        <v>30309</v>
      </c>
      <c r="E3011" t="s">
        <v>261</v>
      </c>
      <c r="F3011" t="s">
        <v>30</v>
      </c>
      <c r="G3011" t="s">
        <v>31</v>
      </c>
      <c r="H3011" t="s">
        <v>32</v>
      </c>
      <c r="I3011" t="s">
        <v>33</v>
      </c>
      <c r="J3011" t="s">
        <v>34</v>
      </c>
      <c r="K3011" t="s">
        <v>35</v>
      </c>
      <c r="L3011" t="s">
        <v>260</v>
      </c>
      <c r="O3011" t="s">
        <v>37</v>
      </c>
      <c r="P3011">
        <v>85.27</v>
      </c>
      <c r="Q3011">
        <v>83.958562518618393</v>
      </c>
      <c r="R3011">
        <v>86.494405766465704</v>
      </c>
      <c r="U3011">
        <v>2559</v>
      </c>
      <c r="V3011">
        <v>3001</v>
      </c>
      <c r="Y3011" t="s">
        <v>49</v>
      </c>
      <c r="Z3011" t="s">
        <v>39</v>
      </c>
      <c r="AA3011">
        <v>20100000</v>
      </c>
      <c r="AC3011" t="s">
        <v>128</v>
      </c>
      <c r="AD3011" t="s">
        <v>40</v>
      </c>
    </row>
    <row r="3012" spans="1:30">
      <c r="A3012">
        <f t="shared" si="141"/>
        <v>20110000</v>
      </c>
      <c r="B3012" t="str">
        <f t="shared" si="142"/>
        <v>Richmond30309Persons2 yrs</v>
      </c>
      <c r="C3012" t="str">
        <f t="shared" si="143"/>
        <v>RichmondPopulation vaccination coverage: MMR for one dose (2 years old)2011/12Persons2 yrs</v>
      </c>
      <c r="D3012">
        <v>30309</v>
      </c>
      <c r="E3012" t="s">
        <v>261</v>
      </c>
      <c r="F3012" t="s">
        <v>30</v>
      </c>
      <c r="G3012" t="s">
        <v>31</v>
      </c>
      <c r="H3012" t="s">
        <v>32</v>
      </c>
      <c r="I3012" t="s">
        <v>33</v>
      </c>
      <c r="J3012" t="s">
        <v>34</v>
      </c>
      <c r="K3012" t="s">
        <v>35</v>
      </c>
      <c r="L3012" t="s">
        <v>260</v>
      </c>
      <c r="O3012" t="s">
        <v>41</v>
      </c>
      <c r="P3012">
        <v>86.49</v>
      </c>
      <c r="Q3012">
        <v>85.220616560811195</v>
      </c>
      <c r="R3012">
        <v>87.667976325089498</v>
      </c>
      <c r="U3012">
        <v>2593</v>
      </c>
      <c r="V3012">
        <v>2998</v>
      </c>
      <c r="Y3012" t="s">
        <v>49</v>
      </c>
      <c r="Z3012" t="s">
        <v>39</v>
      </c>
      <c r="AA3012">
        <v>20110000</v>
      </c>
      <c r="AC3012" t="s">
        <v>128</v>
      </c>
      <c r="AD3012" t="s">
        <v>40</v>
      </c>
    </row>
    <row r="3013" spans="1:30">
      <c r="A3013">
        <f t="shared" si="141"/>
        <v>20120000</v>
      </c>
      <c r="B3013" t="str">
        <f t="shared" si="142"/>
        <v>Richmond30309Persons2 yrs</v>
      </c>
      <c r="C3013" t="str">
        <f t="shared" si="143"/>
        <v>RichmondPopulation vaccination coverage: MMR for one dose (2 years old)2012/13Persons2 yrs</v>
      </c>
      <c r="D3013">
        <v>30309</v>
      </c>
      <c r="E3013" t="s">
        <v>261</v>
      </c>
      <c r="F3013" t="s">
        <v>30</v>
      </c>
      <c r="G3013" t="s">
        <v>31</v>
      </c>
      <c r="H3013" t="s">
        <v>32</v>
      </c>
      <c r="I3013" t="s">
        <v>33</v>
      </c>
      <c r="J3013" t="s">
        <v>34</v>
      </c>
      <c r="K3013" t="s">
        <v>35</v>
      </c>
      <c r="L3013" t="s">
        <v>260</v>
      </c>
      <c r="O3013" t="s">
        <v>43</v>
      </c>
      <c r="P3013">
        <v>87.95</v>
      </c>
      <c r="Q3013">
        <v>86.740873403513604</v>
      </c>
      <c r="R3013">
        <v>89.069036530858</v>
      </c>
      <c r="U3013">
        <v>2643</v>
      </c>
      <c r="V3013">
        <v>3005</v>
      </c>
      <c r="Y3013" t="s">
        <v>49</v>
      </c>
      <c r="Z3013" t="s">
        <v>39</v>
      </c>
      <c r="AA3013">
        <v>20120000</v>
      </c>
      <c r="AC3013" t="s">
        <v>128</v>
      </c>
      <c r="AD3013" t="s">
        <v>40</v>
      </c>
    </row>
    <row r="3014" spans="1:30">
      <c r="A3014">
        <f t="shared" si="141"/>
        <v>20130000</v>
      </c>
      <c r="B3014" t="str">
        <f t="shared" si="142"/>
        <v>Richmond30309Persons2 yrs</v>
      </c>
      <c r="C3014" t="str">
        <f t="shared" si="143"/>
        <v>RichmondPopulation vaccination coverage: MMR for one dose (2 years old)2013/14Persons2 yrs</v>
      </c>
      <c r="D3014">
        <v>30309</v>
      </c>
      <c r="E3014" t="s">
        <v>261</v>
      </c>
      <c r="F3014" t="s">
        <v>30</v>
      </c>
      <c r="G3014" t="s">
        <v>31</v>
      </c>
      <c r="H3014" t="s">
        <v>32</v>
      </c>
      <c r="I3014" t="s">
        <v>33</v>
      </c>
      <c r="J3014" t="s">
        <v>34</v>
      </c>
      <c r="K3014" t="s">
        <v>35</v>
      </c>
      <c r="L3014" t="s">
        <v>260</v>
      </c>
      <c r="O3014" t="s">
        <v>44</v>
      </c>
      <c r="P3014">
        <v>89.02</v>
      </c>
      <c r="Q3014">
        <v>87.871895673095906</v>
      </c>
      <c r="R3014">
        <v>90.074688571789295</v>
      </c>
      <c r="U3014">
        <v>2757</v>
      </c>
      <c r="V3014">
        <v>3097</v>
      </c>
      <c r="Y3014" t="s">
        <v>49</v>
      </c>
      <c r="Z3014" t="s">
        <v>39</v>
      </c>
      <c r="AA3014">
        <v>20130000</v>
      </c>
      <c r="AC3014" t="s">
        <v>128</v>
      </c>
      <c r="AD3014" t="s">
        <v>40</v>
      </c>
    </row>
    <row r="3015" spans="1:30">
      <c r="A3015">
        <f t="shared" si="141"/>
        <v>20140000</v>
      </c>
      <c r="B3015" t="str">
        <f t="shared" si="142"/>
        <v>Richmond30309Persons2 yrs</v>
      </c>
      <c r="C3015" t="str">
        <f t="shared" si="143"/>
        <v>RichmondPopulation vaccination coverage: MMR for one dose (2 years old)2014/15Persons2 yrs</v>
      </c>
      <c r="D3015">
        <v>30309</v>
      </c>
      <c r="E3015" t="s">
        <v>261</v>
      </c>
      <c r="F3015" t="s">
        <v>30</v>
      </c>
      <c r="G3015" t="s">
        <v>31</v>
      </c>
      <c r="H3015" t="s">
        <v>32</v>
      </c>
      <c r="I3015" t="s">
        <v>33</v>
      </c>
      <c r="J3015" t="s">
        <v>34</v>
      </c>
      <c r="K3015" t="s">
        <v>35</v>
      </c>
      <c r="L3015" t="s">
        <v>260</v>
      </c>
      <c r="O3015" t="s">
        <v>45</v>
      </c>
      <c r="P3015">
        <v>86.35</v>
      </c>
      <c r="Q3015">
        <v>85.077366393812596</v>
      </c>
      <c r="R3015">
        <v>87.524650908743695</v>
      </c>
      <c r="U3015">
        <v>2612</v>
      </c>
      <c r="V3015">
        <v>3025</v>
      </c>
      <c r="W3015" t="s">
        <v>129</v>
      </c>
      <c r="Y3015" t="s">
        <v>49</v>
      </c>
      <c r="Z3015" t="s">
        <v>39</v>
      </c>
      <c r="AA3015">
        <v>20140000</v>
      </c>
      <c r="AC3015" t="s">
        <v>128</v>
      </c>
      <c r="AD3015" t="s">
        <v>40</v>
      </c>
    </row>
    <row r="3016" spans="1:30">
      <c r="A3016">
        <f t="shared" si="141"/>
        <v>20150000</v>
      </c>
      <c r="B3016" t="str">
        <f t="shared" si="142"/>
        <v>Richmond30309Persons2 yrs</v>
      </c>
      <c r="C3016" t="str">
        <f t="shared" si="143"/>
        <v>RichmondPopulation vaccination coverage: MMR for one dose (2 years old)2015/16Persons2 yrs</v>
      </c>
      <c r="D3016">
        <v>30309</v>
      </c>
      <c r="E3016" t="s">
        <v>261</v>
      </c>
      <c r="F3016" t="s">
        <v>30</v>
      </c>
      <c r="G3016" t="s">
        <v>31</v>
      </c>
      <c r="H3016" t="s">
        <v>32</v>
      </c>
      <c r="I3016" t="s">
        <v>33</v>
      </c>
      <c r="J3016" t="s">
        <v>34</v>
      </c>
      <c r="K3016" t="s">
        <v>35</v>
      </c>
      <c r="L3016" t="s">
        <v>260</v>
      </c>
      <c r="O3016" t="s">
        <v>46</v>
      </c>
      <c r="P3016">
        <v>87.19</v>
      </c>
      <c r="Q3016">
        <v>85.844151271349105</v>
      </c>
      <c r="R3016">
        <v>88.418574624659399</v>
      </c>
      <c r="U3016">
        <v>2259</v>
      </c>
      <c r="V3016">
        <v>2591</v>
      </c>
      <c r="Y3016" t="s">
        <v>49</v>
      </c>
      <c r="Z3016" t="s">
        <v>39</v>
      </c>
      <c r="AA3016">
        <v>20150000</v>
      </c>
      <c r="AC3016" t="s">
        <v>128</v>
      </c>
      <c r="AD3016" t="s">
        <v>40</v>
      </c>
    </row>
    <row r="3017" spans="1:30">
      <c r="A3017">
        <f t="shared" si="141"/>
        <v>20160000</v>
      </c>
      <c r="B3017" t="str">
        <f t="shared" si="142"/>
        <v>Richmond30309Persons2 yrs</v>
      </c>
      <c r="C3017" t="str">
        <f t="shared" si="143"/>
        <v>RichmondPopulation vaccination coverage: MMR for one dose (2 years old)2016/17Persons2 yrs</v>
      </c>
      <c r="D3017">
        <v>30309</v>
      </c>
      <c r="E3017" t="s">
        <v>261</v>
      </c>
      <c r="F3017" t="s">
        <v>30</v>
      </c>
      <c r="G3017" t="s">
        <v>31</v>
      </c>
      <c r="H3017" t="s">
        <v>32</v>
      </c>
      <c r="I3017" t="s">
        <v>33</v>
      </c>
      <c r="J3017" t="s">
        <v>34</v>
      </c>
      <c r="K3017" t="s">
        <v>35</v>
      </c>
      <c r="L3017" t="s">
        <v>260</v>
      </c>
      <c r="O3017" t="s">
        <v>47</v>
      </c>
      <c r="P3017">
        <v>76.2</v>
      </c>
      <c r="Q3017">
        <v>74.532703422979907</v>
      </c>
      <c r="R3017">
        <v>77.745612620630098</v>
      </c>
      <c r="U3017">
        <v>2056</v>
      </c>
      <c r="V3017">
        <v>2699</v>
      </c>
      <c r="Y3017" t="s">
        <v>49</v>
      </c>
      <c r="Z3017" t="s">
        <v>39</v>
      </c>
      <c r="AA3017">
        <v>20160000</v>
      </c>
      <c r="AC3017" t="s">
        <v>128</v>
      </c>
      <c r="AD3017" t="s">
        <v>40</v>
      </c>
    </row>
    <row r="3018" spans="1:30">
      <c r="A3018">
        <f t="shared" si="141"/>
        <v>20170000</v>
      </c>
      <c r="B3018" t="str">
        <f t="shared" si="142"/>
        <v>Richmond30309Persons2 yrs</v>
      </c>
      <c r="C3018" t="str">
        <f t="shared" si="143"/>
        <v>RichmondPopulation vaccination coverage: MMR for one dose (2 years old)2017/18Persons2 yrs</v>
      </c>
      <c r="D3018">
        <v>30309</v>
      </c>
      <c r="E3018" t="s">
        <v>261</v>
      </c>
      <c r="F3018" t="s">
        <v>30</v>
      </c>
      <c r="G3018" t="s">
        <v>31</v>
      </c>
      <c r="H3018" t="s">
        <v>32</v>
      </c>
      <c r="I3018" t="s">
        <v>33</v>
      </c>
      <c r="J3018" t="s">
        <v>34</v>
      </c>
      <c r="K3018" t="s">
        <v>35</v>
      </c>
      <c r="L3018" t="s">
        <v>260</v>
      </c>
      <c r="O3018" t="s">
        <v>48</v>
      </c>
      <c r="P3018">
        <v>91.75</v>
      </c>
      <c r="Q3018">
        <v>90.650325602485907</v>
      </c>
      <c r="R3018">
        <v>92.731202934013794</v>
      </c>
      <c r="U3018">
        <v>2469</v>
      </c>
      <c r="V3018">
        <v>2691</v>
      </c>
      <c r="Y3018" t="s">
        <v>42</v>
      </c>
      <c r="Z3018" t="s">
        <v>39</v>
      </c>
      <c r="AA3018">
        <v>20170000</v>
      </c>
      <c r="AC3018" t="s">
        <v>173</v>
      </c>
      <c r="AD3018" t="s">
        <v>40</v>
      </c>
    </row>
    <row r="3019" spans="1:30">
      <c r="A3019">
        <f t="shared" si="141"/>
        <v>20180000</v>
      </c>
      <c r="B3019" t="str">
        <f t="shared" si="142"/>
        <v>Richmond30309Persons2 yrs</v>
      </c>
      <c r="C3019" t="str">
        <f t="shared" si="143"/>
        <v>RichmondPopulation vaccination coverage: MMR for one dose (2 years old)2018/19Persons2 yrs</v>
      </c>
      <c r="D3019">
        <v>30309</v>
      </c>
      <c r="E3019" t="s">
        <v>261</v>
      </c>
      <c r="F3019" t="s">
        <v>30</v>
      </c>
      <c r="G3019" t="s">
        <v>31</v>
      </c>
      <c r="H3019" t="s">
        <v>32</v>
      </c>
      <c r="I3019" t="s">
        <v>33</v>
      </c>
      <c r="J3019" t="s">
        <v>34</v>
      </c>
      <c r="K3019" t="s">
        <v>35</v>
      </c>
      <c r="L3019" t="s">
        <v>260</v>
      </c>
      <c r="O3019" t="s">
        <v>50</v>
      </c>
      <c r="P3019">
        <v>86.97</v>
      </c>
      <c r="Q3019">
        <v>85.621846566423798</v>
      </c>
      <c r="R3019">
        <v>88.205824587824296</v>
      </c>
      <c r="U3019">
        <v>2269</v>
      </c>
      <c r="V3019">
        <v>2609</v>
      </c>
      <c r="Y3019" t="s">
        <v>49</v>
      </c>
      <c r="Z3019" t="s">
        <v>39</v>
      </c>
      <c r="AA3019">
        <v>20180000</v>
      </c>
      <c r="AC3019" t="s">
        <v>128</v>
      </c>
      <c r="AD3019" t="s">
        <v>40</v>
      </c>
    </row>
    <row r="3020" spans="1:30">
      <c r="A3020">
        <f t="shared" si="141"/>
        <v>20190000</v>
      </c>
      <c r="B3020" t="str">
        <f t="shared" si="142"/>
        <v>Richmond30309Persons2 yrs</v>
      </c>
      <c r="C3020" t="str">
        <f t="shared" si="143"/>
        <v>RichmondPopulation vaccination coverage: MMR for one dose (2 years old)2019/20Persons2 yrs</v>
      </c>
      <c r="D3020">
        <v>30309</v>
      </c>
      <c r="E3020" t="s">
        <v>261</v>
      </c>
      <c r="F3020" t="s">
        <v>30</v>
      </c>
      <c r="G3020" t="s">
        <v>31</v>
      </c>
      <c r="H3020" t="s">
        <v>32</v>
      </c>
      <c r="I3020" t="s">
        <v>33</v>
      </c>
      <c r="J3020" t="s">
        <v>34</v>
      </c>
      <c r="K3020" t="s">
        <v>35</v>
      </c>
      <c r="L3020" t="s">
        <v>260</v>
      </c>
      <c r="O3020" t="s">
        <v>51</v>
      </c>
      <c r="P3020">
        <v>87.96</v>
      </c>
      <c r="Q3020">
        <v>86.620444103260894</v>
      </c>
      <c r="R3020">
        <v>89.173409850790193</v>
      </c>
      <c r="S3020">
        <v>85.797286415399597</v>
      </c>
      <c r="T3020">
        <v>89.824102478802502</v>
      </c>
      <c r="U3020">
        <v>2198</v>
      </c>
      <c r="V3020">
        <v>2499</v>
      </c>
      <c r="Y3020" t="s">
        <v>49</v>
      </c>
      <c r="Z3020" t="s">
        <v>39</v>
      </c>
      <c r="AA3020">
        <v>20190000</v>
      </c>
      <c r="AC3020" t="s">
        <v>128</v>
      </c>
      <c r="AD3020" t="s">
        <v>40</v>
      </c>
    </row>
    <row r="3021" spans="1:30">
      <c r="A3021">
        <f t="shared" si="141"/>
        <v>20200000</v>
      </c>
      <c r="B3021" t="str">
        <f t="shared" si="142"/>
        <v>Richmond30309Persons2 yrs</v>
      </c>
      <c r="C3021" t="str">
        <f t="shared" si="143"/>
        <v>RichmondPopulation vaccination coverage: MMR for one dose (2 years old)2020/21Persons2 yrs</v>
      </c>
      <c r="D3021">
        <v>30309</v>
      </c>
      <c r="E3021" t="s">
        <v>261</v>
      </c>
      <c r="F3021" t="s">
        <v>30</v>
      </c>
      <c r="G3021" t="s">
        <v>31</v>
      </c>
      <c r="H3021" t="s">
        <v>32</v>
      </c>
      <c r="I3021" t="s">
        <v>33</v>
      </c>
      <c r="J3021" t="s">
        <v>34</v>
      </c>
      <c r="K3021" t="s">
        <v>35</v>
      </c>
      <c r="L3021" t="s">
        <v>260</v>
      </c>
      <c r="O3021" t="s">
        <v>52</v>
      </c>
      <c r="P3021">
        <v>86.66</v>
      </c>
      <c r="Q3021">
        <v>85.218650995751602</v>
      </c>
      <c r="R3021">
        <v>87.987555897127905</v>
      </c>
      <c r="S3021">
        <v>84.330045763104394</v>
      </c>
      <c r="T3021">
        <v>88.696553237908105</v>
      </c>
      <c r="U3021">
        <v>2008</v>
      </c>
      <c r="V3021">
        <v>2317</v>
      </c>
      <c r="Y3021" t="s">
        <v>49</v>
      </c>
      <c r="Z3021" t="s">
        <v>39</v>
      </c>
      <c r="AA3021">
        <v>20200000</v>
      </c>
      <c r="AC3021" t="s">
        <v>128</v>
      </c>
      <c r="AD3021" t="s">
        <v>40</v>
      </c>
    </row>
    <row r="3022" spans="1:30">
      <c r="A3022">
        <f t="shared" si="141"/>
        <v>20210000</v>
      </c>
      <c r="B3022" t="str">
        <f t="shared" si="142"/>
        <v>Richmond30309Persons2 yrs</v>
      </c>
      <c r="C3022" t="str">
        <f t="shared" si="143"/>
        <v>RichmondPopulation vaccination coverage: MMR for one dose (2 years old)2021/22Persons2 yrs</v>
      </c>
      <c r="D3022">
        <v>30309</v>
      </c>
      <c r="E3022" t="s">
        <v>261</v>
      </c>
      <c r="F3022" t="s">
        <v>30</v>
      </c>
      <c r="G3022" t="s">
        <v>31</v>
      </c>
      <c r="H3022" t="s">
        <v>32</v>
      </c>
      <c r="I3022" t="s">
        <v>33</v>
      </c>
      <c r="J3022" t="s">
        <v>34</v>
      </c>
      <c r="K3022" t="s">
        <v>35</v>
      </c>
      <c r="L3022" t="s">
        <v>260</v>
      </c>
      <c r="O3022" t="s">
        <v>53</v>
      </c>
      <c r="P3022">
        <v>82.96</v>
      </c>
      <c r="Q3022">
        <v>81.314175863424794</v>
      </c>
      <c r="R3022">
        <v>84.481320353985694</v>
      </c>
      <c r="S3022">
        <v>80.315383868543904</v>
      </c>
      <c r="T3022">
        <v>85.307402670400094</v>
      </c>
      <c r="U3022">
        <v>1796</v>
      </c>
      <c r="V3022">
        <v>2165</v>
      </c>
      <c r="Y3022" t="s">
        <v>49</v>
      </c>
      <c r="Z3022" t="s">
        <v>39</v>
      </c>
      <c r="AA3022">
        <v>20210000</v>
      </c>
      <c r="AC3022" t="s">
        <v>128</v>
      </c>
      <c r="AD3022" t="s">
        <v>40</v>
      </c>
    </row>
    <row r="3023" spans="1:30">
      <c r="A3023">
        <f t="shared" si="141"/>
        <v>20100000</v>
      </c>
      <c r="B3023" t="str">
        <f t="shared" si="142"/>
        <v>England30309Persons2 yrs</v>
      </c>
      <c r="C3023" t="str">
        <f t="shared" si="143"/>
        <v>EnglandPopulation vaccination coverage: MMR for one dose (2 years old)2010/11Persons2 yrs</v>
      </c>
      <c r="D3023">
        <v>30309</v>
      </c>
      <c r="E3023" t="s">
        <v>261</v>
      </c>
      <c r="F3023" t="s">
        <v>30</v>
      </c>
      <c r="G3023" t="s">
        <v>31</v>
      </c>
      <c r="H3023" t="s">
        <v>30</v>
      </c>
      <c r="I3023" t="s">
        <v>31</v>
      </c>
      <c r="J3023" t="s">
        <v>31</v>
      </c>
      <c r="K3023" t="s">
        <v>35</v>
      </c>
      <c r="L3023" t="s">
        <v>260</v>
      </c>
      <c r="O3023" t="s">
        <v>37</v>
      </c>
      <c r="P3023">
        <v>89.13</v>
      </c>
      <c r="Q3023">
        <v>89.051079273118404</v>
      </c>
      <c r="R3023">
        <v>89.200188868081597</v>
      </c>
      <c r="U3023">
        <v>596965</v>
      </c>
      <c r="V3023">
        <v>669800</v>
      </c>
      <c r="W3023" t="s">
        <v>129</v>
      </c>
      <c r="Y3023" t="s">
        <v>42</v>
      </c>
      <c r="Z3023" t="s">
        <v>39</v>
      </c>
      <c r="AA3023">
        <v>20100000</v>
      </c>
      <c r="AC3023" t="s">
        <v>128</v>
      </c>
      <c r="AD3023" t="s">
        <v>40</v>
      </c>
    </row>
    <row r="3024" spans="1:30">
      <c r="A3024">
        <f t="shared" si="141"/>
        <v>20110000</v>
      </c>
      <c r="B3024" t="str">
        <f t="shared" si="142"/>
        <v>England30309Persons2 yrs</v>
      </c>
      <c r="C3024" t="str">
        <f t="shared" si="143"/>
        <v>EnglandPopulation vaccination coverage: MMR for one dose (2 years old)2011/12Persons2 yrs</v>
      </c>
      <c r="D3024">
        <v>30309</v>
      </c>
      <c r="E3024" t="s">
        <v>261</v>
      </c>
      <c r="F3024" t="s">
        <v>30</v>
      </c>
      <c r="G3024" t="s">
        <v>31</v>
      </c>
      <c r="H3024" t="s">
        <v>30</v>
      </c>
      <c r="I3024" t="s">
        <v>31</v>
      </c>
      <c r="J3024" t="s">
        <v>31</v>
      </c>
      <c r="K3024" t="s">
        <v>35</v>
      </c>
      <c r="L3024" t="s">
        <v>260</v>
      </c>
      <c r="O3024" t="s">
        <v>41</v>
      </c>
      <c r="P3024">
        <v>91.25</v>
      </c>
      <c r="Q3024">
        <v>91.180858346006104</v>
      </c>
      <c r="R3024">
        <v>91.315232094531297</v>
      </c>
      <c r="U3024">
        <v>620116</v>
      </c>
      <c r="V3024">
        <v>679592</v>
      </c>
      <c r="W3024" t="s">
        <v>129</v>
      </c>
      <c r="Y3024" t="s">
        <v>42</v>
      </c>
      <c r="Z3024" t="s">
        <v>39</v>
      </c>
      <c r="AA3024">
        <v>20110000</v>
      </c>
      <c r="AC3024" t="s">
        <v>173</v>
      </c>
      <c r="AD3024" t="s">
        <v>40</v>
      </c>
    </row>
    <row r="3025" spans="1:30">
      <c r="A3025">
        <f t="shared" si="141"/>
        <v>20120000</v>
      </c>
      <c r="B3025" t="str">
        <f t="shared" si="142"/>
        <v>England30309Persons2 yrs</v>
      </c>
      <c r="C3025" t="str">
        <f t="shared" si="143"/>
        <v>EnglandPopulation vaccination coverage: MMR for one dose (2 years old)2012/13Persons2 yrs</v>
      </c>
      <c r="D3025">
        <v>30309</v>
      </c>
      <c r="E3025" t="s">
        <v>261</v>
      </c>
      <c r="F3025" t="s">
        <v>30</v>
      </c>
      <c r="G3025" t="s">
        <v>31</v>
      </c>
      <c r="H3025" t="s">
        <v>30</v>
      </c>
      <c r="I3025" t="s">
        <v>31</v>
      </c>
      <c r="J3025" t="s">
        <v>31</v>
      </c>
      <c r="K3025" t="s">
        <v>35</v>
      </c>
      <c r="L3025" t="s">
        <v>260</v>
      </c>
      <c r="O3025" t="s">
        <v>43</v>
      </c>
      <c r="P3025">
        <v>92.32</v>
      </c>
      <c r="Q3025">
        <v>92.259317412352402</v>
      </c>
      <c r="R3025">
        <v>92.385005998028902</v>
      </c>
      <c r="U3025">
        <v>636514</v>
      </c>
      <c r="V3025">
        <v>689447</v>
      </c>
      <c r="W3025" t="s">
        <v>129</v>
      </c>
      <c r="Y3025" t="s">
        <v>42</v>
      </c>
      <c r="Z3025" t="s">
        <v>39</v>
      </c>
      <c r="AA3025">
        <v>20120000</v>
      </c>
      <c r="AC3025" t="s">
        <v>173</v>
      </c>
      <c r="AD3025" t="s">
        <v>40</v>
      </c>
    </row>
    <row r="3026" spans="1:30">
      <c r="A3026">
        <f t="shared" si="141"/>
        <v>20130000</v>
      </c>
      <c r="B3026" t="str">
        <f t="shared" si="142"/>
        <v>England30309Persons2 yrs</v>
      </c>
      <c r="C3026" t="str">
        <f t="shared" si="143"/>
        <v>EnglandPopulation vaccination coverage: MMR for one dose (2 years old)2013/14Persons2 yrs</v>
      </c>
      <c r="D3026">
        <v>30309</v>
      </c>
      <c r="E3026" t="s">
        <v>261</v>
      </c>
      <c r="F3026" t="s">
        <v>30</v>
      </c>
      <c r="G3026" t="s">
        <v>31</v>
      </c>
      <c r="H3026" t="s">
        <v>30</v>
      </c>
      <c r="I3026" t="s">
        <v>31</v>
      </c>
      <c r="J3026" t="s">
        <v>31</v>
      </c>
      <c r="K3026" t="s">
        <v>35</v>
      </c>
      <c r="L3026" t="s">
        <v>260</v>
      </c>
      <c r="O3026" t="s">
        <v>44</v>
      </c>
      <c r="P3026">
        <v>92.66</v>
      </c>
      <c r="Q3026">
        <v>92.594355058302895</v>
      </c>
      <c r="R3026">
        <v>92.716815289970398</v>
      </c>
      <c r="U3026">
        <v>646039</v>
      </c>
      <c r="V3026">
        <v>697246</v>
      </c>
      <c r="W3026" t="s">
        <v>129</v>
      </c>
      <c r="Y3026" t="s">
        <v>42</v>
      </c>
      <c r="Z3026" t="s">
        <v>39</v>
      </c>
      <c r="AA3026">
        <v>20130000</v>
      </c>
      <c r="AC3026" t="s">
        <v>173</v>
      </c>
      <c r="AD3026" t="s">
        <v>40</v>
      </c>
    </row>
    <row r="3027" spans="1:30">
      <c r="A3027">
        <f t="shared" si="141"/>
        <v>20140000</v>
      </c>
      <c r="B3027" t="str">
        <f t="shared" si="142"/>
        <v>England30309Persons2 yrs</v>
      </c>
      <c r="C3027" t="str">
        <f t="shared" si="143"/>
        <v>EnglandPopulation vaccination coverage: MMR for one dose (2 years old)2014/15Persons2 yrs</v>
      </c>
      <c r="D3027">
        <v>30309</v>
      </c>
      <c r="E3027" t="s">
        <v>261</v>
      </c>
      <c r="F3027" t="s">
        <v>30</v>
      </c>
      <c r="G3027" t="s">
        <v>31</v>
      </c>
      <c r="H3027" t="s">
        <v>30</v>
      </c>
      <c r="I3027" t="s">
        <v>31</v>
      </c>
      <c r="J3027" t="s">
        <v>31</v>
      </c>
      <c r="K3027" t="s">
        <v>35</v>
      </c>
      <c r="L3027" t="s">
        <v>260</v>
      </c>
      <c r="O3027" t="s">
        <v>45</v>
      </c>
      <c r="P3027">
        <v>92.29</v>
      </c>
      <c r="Q3027">
        <v>92.226907499897905</v>
      </c>
      <c r="R3027">
        <v>92.352625438142795</v>
      </c>
      <c r="U3027">
        <v>638453</v>
      </c>
      <c r="V3027">
        <v>691790</v>
      </c>
      <c r="Y3027" t="s">
        <v>42</v>
      </c>
      <c r="Z3027" t="s">
        <v>39</v>
      </c>
      <c r="AA3027">
        <v>20140000</v>
      </c>
      <c r="AC3027" t="s">
        <v>173</v>
      </c>
      <c r="AD3027" t="s">
        <v>40</v>
      </c>
    </row>
    <row r="3028" spans="1:30">
      <c r="A3028">
        <f t="shared" si="141"/>
        <v>20150000</v>
      </c>
      <c r="B3028" t="str">
        <f t="shared" si="142"/>
        <v>England30309Persons2 yrs</v>
      </c>
      <c r="C3028" t="str">
        <f t="shared" si="143"/>
        <v>EnglandPopulation vaccination coverage: MMR for one dose (2 years old)2015/16Persons2 yrs</v>
      </c>
      <c r="D3028">
        <v>30309</v>
      </c>
      <c r="E3028" t="s">
        <v>261</v>
      </c>
      <c r="F3028" t="s">
        <v>30</v>
      </c>
      <c r="G3028" t="s">
        <v>31</v>
      </c>
      <c r="H3028" t="s">
        <v>30</v>
      </c>
      <c r="I3028" t="s">
        <v>31</v>
      </c>
      <c r="J3028" t="s">
        <v>31</v>
      </c>
      <c r="K3028" t="s">
        <v>35</v>
      </c>
      <c r="L3028" t="s">
        <v>260</v>
      </c>
      <c r="O3028" t="s">
        <v>46</v>
      </c>
      <c r="P3028">
        <v>91.92</v>
      </c>
      <c r="Q3028">
        <v>91.849301604086307</v>
      </c>
      <c r="R3028">
        <v>91.980496683378604</v>
      </c>
      <c r="U3028">
        <v>609777</v>
      </c>
      <c r="V3028">
        <v>663413</v>
      </c>
      <c r="Y3028" t="s">
        <v>42</v>
      </c>
      <c r="Z3028" t="s">
        <v>39</v>
      </c>
      <c r="AA3028">
        <v>20150000</v>
      </c>
      <c r="AC3028" t="s">
        <v>173</v>
      </c>
      <c r="AD3028" t="s">
        <v>40</v>
      </c>
    </row>
    <row r="3029" spans="1:30">
      <c r="A3029">
        <f t="shared" si="141"/>
        <v>20160000</v>
      </c>
      <c r="B3029" t="str">
        <f t="shared" si="142"/>
        <v>England30309Persons2 yrs</v>
      </c>
      <c r="C3029" t="str">
        <f t="shared" si="143"/>
        <v>EnglandPopulation vaccination coverage: MMR for one dose (2 years old)2016/17Persons2 yrs</v>
      </c>
      <c r="D3029">
        <v>30309</v>
      </c>
      <c r="E3029" t="s">
        <v>261</v>
      </c>
      <c r="F3029" t="s">
        <v>30</v>
      </c>
      <c r="G3029" t="s">
        <v>31</v>
      </c>
      <c r="H3029" t="s">
        <v>30</v>
      </c>
      <c r="I3029" t="s">
        <v>31</v>
      </c>
      <c r="J3029" t="s">
        <v>31</v>
      </c>
      <c r="K3029" t="s">
        <v>35</v>
      </c>
      <c r="L3029" t="s">
        <v>260</v>
      </c>
      <c r="O3029" t="s">
        <v>47</v>
      </c>
      <c r="P3029">
        <v>91.6</v>
      </c>
      <c r="Q3029">
        <v>91.539457566348602</v>
      </c>
      <c r="R3029">
        <v>91.672819073111</v>
      </c>
      <c r="U3029">
        <v>608554</v>
      </c>
      <c r="V3029">
        <v>664314</v>
      </c>
      <c r="Y3029" t="s">
        <v>42</v>
      </c>
      <c r="Z3029" t="s">
        <v>39</v>
      </c>
      <c r="AA3029">
        <v>20160000</v>
      </c>
      <c r="AC3029" t="s">
        <v>173</v>
      </c>
      <c r="AD3029" t="s">
        <v>40</v>
      </c>
    </row>
    <row r="3030" spans="1:30">
      <c r="A3030">
        <f t="shared" si="141"/>
        <v>20170000</v>
      </c>
      <c r="B3030" t="str">
        <f t="shared" si="142"/>
        <v>England30309Persons2 yrs</v>
      </c>
      <c r="C3030" t="str">
        <f t="shared" si="143"/>
        <v>EnglandPopulation vaccination coverage: MMR for one dose (2 years old)2017/18Persons2 yrs</v>
      </c>
      <c r="D3030">
        <v>30309</v>
      </c>
      <c r="E3030" t="s">
        <v>261</v>
      </c>
      <c r="F3030" t="s">
        <v>30</v>
      </c>
      <c r="G3030" t="s">
        <v>31</v>
      </c>
      <c r="H3030" t="s">
        <v>30</v>
      </c>
      <c r="I3030" t="s">
        <v>31</v>
      </c>
      <c r="J3030" t="s">
        <v>31</v>
      </c>
      <c r="K3030" t="s">
        <v>35</v>
      </c>
      <c r="L3030" t="s">
        <v>260</v>
      </c>
      <c r="O3030" t="s">
        <v>48</v>
      </c>
      <c r="P3030">
        <v>91.16</v>
      </c>
      <c r="Q3030">
        <v>91.095868835820994</v>
      </c>
      <c r="R3030">
        <v>91.231578380051104</v>
      </c>
      <c r="U3030">
        <v>612692</v>
      </c>
      <c r="V3030">
        <v>672077</v>
      </c>
      <c r="Y3030" t="s">
        <v>42</v>
      </c>
      <c r="Z3030" t="s">
        <v>39</v>
      </c>
      <c r="AA3030">
        <v>20170000</v>
      </c>
      <c r="AC3030" t="s">
        <v>173</v>
      </c>
      <c r="AD3030" t="s">
        <v>40</v>
      </c>
    </row>
    <row r="3031" spans="1:30">
      <c r="A3031">
        <f t="shared" si="141"/>
        <v>20180000</v>
      </c>
      <c r="B3031" t="str">
        <f t="shared" si="142"/>
        <v>England30309Persons2 yrs</v>
      </c>
      <c r="C3031" t="str">
        <f t="shared" si="143"/>
        <v>EnglandPopulation vaccination coverage: MMR for one dose (2 years old)2018/19Persons2 yrs</v>
      </c>
      <c r="D3031">
        <v>30309</v>
      </c>
      <c r="E3031" t="s">
        <v>261</v>
      </c>
      <c r="F3031" t="s">
        <v>30</v>
      </c>
      <c r="G3031" t="s">
        <v>31</v>
      </c>
      <c r="H3031" t="s">
        <v>30</v>
      </c>
      <c r="I3031" t="s">
        <v>31</v>
      </c>
      <c r="J3031" t="s">
        <v>31</v>
      </c>
      <c r="K3031" t="s">
        <v>35</v>
      </c>
      <c r="L3031" t="s">
        <v>260</v>
      </c>
      <c r="O3031" t="s">
        <v>50</v>
      </c>
      <c r="P3031">
        <v>90.31</v>
      </c>
      <c r="Q3031">
        <v>90.236566988760302</v>
      </c>
      <c r="R3031">
        <v>90.378265291277302</v>
      </c>
      <c r="U3031">
        <v>604933</v>
      </c>
      <c r="V3031">
        <v>669858</v>
      </c>
      <c r="Y3031" t="s">
        <v>42</v>
      </c>
      <c r="Z3031" t="s">
        <v>39</v>
      </c>
      <c r="AA3031">
        <v>20180000</v>
      </c>
      <c r="AC3031" t="s">
        <v>173</v>
      </c>
      <c r="AD3031" t="s">
        <v>40</v>
      </c>
    </row>
    <row r="3032" spans="1:30">
      <c r="A3032">
        <f t="shared" si="141"/>
        <v>20190000</v>
      </c>
      <c r="B3032" t="str">
        <f t="shared" si="142"/>
        <v>England30309Persons2 yrs</v>
      </c>
      <c r="C3032" t="str">
        <f t="shared" si="143"/>
        <v>EnglandPopulation vaccination coverage: MMR for one dose (2 years old)2019/20Persons2 yrs</v>
      </c>
      <c r="D3032">
        <v>30309</v>
      </c>
      <c r="E3032" t="s">
        <v>261</v>
      </c>
      <c r="F3032" t="s">
        <v>30</v>
      </c>
      <c r="G3032" t="s">
        <v>31</v>
      </c>
      <c r="H3032" t="s">
        <v>30</v>
      </c>
      <c r="I3032" t="s">
        <v>31</v>
      </c>
      <c r="J3032" t="s">
        <v>31</v>
      </c>
      <c r="K3032" t="s">
        <v>35</v>
      </c>
      <c r="L3032" t="s">
        <v>260</v>
      </c>
      <c r="O3032" t="s">
        <v>51</v>
      </c>
      <c r="P3032">
        <v>90.62</v>
      </c>
      <c r="Q3032">
        <v>90.549258525817294</v>
      </c>
      <c r="R3032">
        <v>90.690977424524306</v>
      </c>
      <c r="S3032">
        <v>90.508038430141696</v>
      </c>
      <c r="T3032">
        <v>90.731484438118997</v>
      </c>
      <c r="U3032">
        <v>589306</v>
      </c>
      <c r="V3032">
        <v>650302</v>
      </c>
      <c r="Y3032" t="s">
        <v>42</v>
      </c>
      <c r="Z3032" t="s">
        <v>39</v>
      </c>
      <c r="AA3032">
        <v>20190000</v>
      </c>
      <c r="AC3032" t="s">
        <v>173</v>
      </c>
      <c r="AD3032" t="s">
        <v>40</v>
      </c>
    </row>
    <row r="3033" spans="1:30">
      <c r="A3033">
        <f t="shared" si="141"/>
        <v>20200000</v>
      </c>
      <c r="B3033" t="str">
        <f t="shared" si="142"/>
        <v>England30309Persons2 yrs</v>
      </c>
      <c r="C3033" t="str">
        <f t="shared" si="143"/>
        <v>EnglandPopulation vaccination coverage: MMR for one dose (2 years old)2020/21Persons2 yrs</v>
      </c>
      <c r="D3033">
        <v>30309</v>
      </c>
      <c r="E3033" t="s">
        <v>261</v>
      </c>
      <c r="F3033" t="s">
        <v>30</v>
      </c>
      <c r="G3033" t="s">
        <v>31</v>
      </c>
      <c r="H3033" t="s">
        <v>30</v>
      </c>
      <c r="I3033" t="s">
        <v>31</v>
      </c>
      <c r="J3033" t="s">
        <v>31</v>
      </c>
      <c r="K3033" t="s">
        <v>35</v>
      </c>
      <c r="L3033" t="s">
        <v>260</v>
      </c>
      <c r="O3033" t="s">
        <v>52</v>
      </c>
      <c r="P3033">
        <v>90.3</v>
      </c>
      <c r="Q3033">
        <v>90.225764958295102</v>
      </c>
      <c r="R3033">
        <v>90.371833282318406</v>
      </c>
      <c r="S3033">
        <v>90.183282698827099</v>
      </c>
      <c r="T3033">
        <v>90.413586317146795</v>
      </c>
      <c r="U3033">
        <v>569675</v>
      </c>
      <c r="V3033">
        <v>630876</v>
      </c>
      <c r="Y3033" t="s">
        <v>42</v>
      </c>
      <c r="Z3033" t="s">
        <v>39</v>
      </c>
      <c r="AA3033">
        <v>20200000</v>
      </c>
      <c r="AC3033" t="s">
        <v>173</v>
      </c>
      <c r="AD3033" t="s">
        <v>40</v>
      </c>
    </row>
    <row r="3034" spans="1:30">
      <c r="A3034">
        <f t="shared" si="141"/>
        <v>20210000</v>
      </c>
      <c r="B3034" t="str">
        <f t="shared" si="142"/>
        <v>England30309Persons2 yrs</v>
      </c>
      <c r="C3034" t="str">
        <f t="shared" si="143"/>
        <v>EnglandPopulation vaccination coverage: MMR for one dose (2 years old)2021/22Persons2 yrs</v>
      </c>
      <c r="D3034">
        <v>30309</v>
      </c>
      <c r="E3034" t="s">
        <v>261</v>
      </c>
      <c r="F3034" t="s">
        <v>30</v>
      </c>
      <c r="G3034" t="s">
        <v>31</v>
      </c>
      <c r="H3034" t="s">
        <v>30</v>
      </c>
      <c r="I3034" t="s">
        <v>31</v>
      </c>
      <c r="J3034" t="s">
        <v>31</v>
      </c>
      <c r="K3034" t="s">
        <v>35</v>
      </c>
      <c r="L3034" t="s">
        <v>260</v>
      </c>
      <c r="O3034" t="s">
        <v>53</v>
      </c>
      <c r="P3034">
        <v>89.18</v>
      </c>
      <c r="Q3034">
        <v>89.104743788800505</v>
      </c>
      <c r="R3034">
        <v>89.259417905522</v>
      </c>
      <c r="S3034">
        <v>89.059783927933694</v>
      </c>
      <c r="T3034">
        <v>89.303655885784494</v>
      </c>
      <c r="U3034">
        <v>552604</v>
      </c>
      <c r="V3034">
        <v>619634</v>
      </c>
      <c r="Y3034" t="s">
        <v>42</v>
      </c>
      <c r="Z3034" t="s">
        <v>39</v>
      </c>
      <c r="AA3034">
        <v>20210000</v>
      </c>
      <c r="AC3034" t="s">
        <v>128</v>
      </c>
      <c r="AD3034" t="s">
        <v>40</v>
      </c>
    </row>
    <row r="3035" spans="1:30">
      <c r="A3035">
        <f t="shared" si="141"/>
        <v>20220000</v>
      </c>
      <c r="B3035" t="str">
        <f t="shared" si="142"/>
        <v>England30309Persons2 yrs</v>
      </c>
      <c r="C3035" t="str">
        <f t="shared" si="143"/>
        <v>EnglandPopulation vaccination coverage: MMR for one dose (2 years old)2022/23Persons2 yrs</v>
      </c>
      <c r="D3035">
        <v>30309</v>
      </c>
      <c r="E3035" t="s">
        <v>261</v>
      </c>
      <c r="F3035" t="s">
        <v>30</v>
      </c>
      <c r="G3035" t="s">
        <v>31</v>
      </c>
      <c r="H3035" t="s">
        <v>30</v>
      </c>
      <c r="I3035" t="s">
        <v>31</v>
      </c>
      <c r="J3035" t="s">
        <v>31</v>
      </c>
      <c r="K3035" t="s">
        <v>35</v>
      </c>
      <c r="L3035" t="s">
        <v>260</v>
      </c>
      <c r="O3035" t="s">
        <v>54</v>
      </c>
      <c r="P3035">
        <v>89.35</v>
      </c>
      <c r="Q3035">
        <v>89.268829999999994</v>
      </c>
      <c r="R3035">
        <v>89.424620000000004</v>
      </c>
      <c r="S3035">
        <v>89.22354</v>
      </c>
      <c r="T3035">
        <v>89.469170000000005</v>
      </c>
      <c r="U3035">
        <v>538404</v>
      </c>
      <c r="V3035">
        <v>602599</v>
      </c>
      <c r="X3035" t="s">
        <v>132</v>
      </c>
      <c r="Y3035" t="s">
        <v>42</v>
      </c>
      <c r="Z3035" t="s">
        <v>39</v>
      </c>
      <c r="AA3035">
        <v>20220000</v>
      </c>
      <c r="AC3035" t="s">
        <v>128</v>
      </c>
      <c r="AD3035" t="s">
        <v>40</v>
      </c>
    </row>
    <row r="3036" spans="1:30">
      <c r="A3036">
        <f t="shared" si="141"/>
        <v>20100000</v>
      </c>
      <c r="B3036" t="str">
        <f t="shared" si="142"/>
        <v>London30309Persons2 yrs</v>
      </c>
      <c r="C3036" t="str">
        <f t="shared" si="143"/>
        <v>LondonPopulation vaccination coverage: MMR for one dose (2 years old)2010/11Persons2 yrs</v>
      </c>
      <c r="D3036">
        <v>30309</v>
      </c>
      <c r="E3036" t="s">
        <v>261</v>
      </c>
      <c r="F3036" t="s">
        <v>30</v>
      </c>
      <c r="G3036" t="s">
        <v>31</v>
      </c>
      <c r="H3036" t="s">
        <v>56</v>
      </c>
      <c r="I3036" t="s">
        <v>57</v>
      </c>
      <c r="J3036" t="s">
        <v>58</v>
      </c>
      <c r="K3036" t="s">
        <v>35</v>
      </c>
      <c r="L3036" t="s">
        <v>260</v>
      </c>
      <c r="O3036" t="s">
        <v>37</v>
      </c>
      <c r="P3036">
        <v>83.75</v>
      </c>
      <c r="Q3036">
        <v>83.545838719171599</v>
      </c>
      <c r="R3036">
        <v>83.953669751178296</v>
      </c>
      <c r="U3036">
        <v>105294</v>
      </c>
      <c r="V3036">
        <v>125723</v>
      </c>
      <c r="W3036" t="s">
        <v>129</v>
      </c>
      <c r="Y3036" t="s">
        <v>49</v>
      </c>
      <c r="Z3036" t="s">
        <v>39</v>
      </c>
      <c r="AA3036">
        <v>20100000</v>
      </c>
      <c r="AC3036" t="s">
        <v>128</v>
      </c>
      <c r="AD3036" t="s">
        <v>40</v>
      </c>
    </row>
    <row r="3037" spans="1:30">
      <c r="A3037">
        <f t="shared" si="141"/>
        <v>20110000</v>
      </c>
      <c r="B3037" t="str">
        <f t="shared" si="142"/>
        <v>London30309Persons2 yrs</v>
      </c>
      <c r="C3037" t="str">
        <f t="shared" si="143"/>
        <v>LondonPopulation vaccination coverage: MMR for one dose (2 years old)2011/12Persons2 yrs</v>
      </c>
      <c r="D3037">
        <v>30309</v>
      </c>
      <c r="E3037" t="s">
        <v>261</v>
      </c>
      <c r="F3037" t="s">
        <v>30</v>
      </c>
      <c r="G3037" t="s">
        <v>31</v>
      </c>
      <c r="H3037" t="s">
        <v>56</v>
      </c>
      <c r="I3037" t="s">
        <v>57</v>
      </c>
      <c r="J3037" t="s">
        <v>58</v>
      </c>
      <c r="K3037" t="s">
        <v>35</v>
      </c>
      <c r="L3037" t="s">
        <v>260</v>
      </c>
      <c r="O3037" t="s">
        <v>41</v>
      </c>
      <c r="P3037">
        <v>86.08</v>
      </c>
      <c r="Q3037">
        <v>85.894919994170394</v>
      </c>
      <c r="R3037">
        <v>86.272456026991406</v>
      </c>
      <c r="U3037">
        <v>111169</v>
      </c>
      <c r="V3037">
        <v>129139</v>
      </c>
      <c r="W3037" t="s">
        <v>129</v>
      </c>
      <c r="Y3037" t="s">
        <v>49</v>
      </c>
      <c r="Z3037" t="s">
        <v>39</v>
      </c>
      <c r="AA3037">
        <v>20110000</v>
      </c>
      <c r="AC3037" t="s">
        <v>128</v>
      </c>
      <c r="AD3037" t="s">
        <v>40</v>
      </c>
    </row>
    <row r="3038" spans="1:30">
      <c r="A3038">
        <f t="shared" si="141"/>
        <v>20120000</v>
      </c>
      <c r="B3038" t="str">
        <f t="shared" si="142"/>
        <v>London30309Persons2 yrs</v>
      </c>
      <c r="C3038" t="str">
        <f t="shared" si="143"/>
        <v>LondonPopulation vaccination coverage: MMR for one dose (2 years old)2012/13Persons2 yrs</v>
      </c>
      <c r="D3038">
        <v>30309</v>
      </c>
      <c r="E3038" t="s">
        <v>261</v>
      </c>
      <c r="F3038" t="s">
        <v>30</v>
      </c>
      <c r="G3038" t="s">
        <v>31</v>
      </c>
      <c r="H3038" t="s">
        <v>56</v>
      </c>
      <c r="I3038" t="s">
        <v>57</v>
      </c>
      <c r="J3038" t="s">
        <v>58</v>
      </c>
      <c r="K3038" t="s">
        <v>35</v>
      </c>
      <c r="L3038" t="s">
        <v>260</v>
      </c>
      <c r="O3038" t="s">
        <v>43</v>
      </c>
      <c r="P3038">
        <v>87.14</v>
      </c>
      <c r="Q3038">
        <v>86.955381118218199</v>
      </c>
      <c r="R3038">
        <v>87.318809966357605</v>
      </c>
      <c r="U3038">
        <v>113616</v>
      </c>
      <c r="V3038">
        <v>130386</v>
      </c>
      <c r="W3038" t="s">
        <v>129</v>
      </c>
      <c r="Y3038" t="s">
        <v>49</v>
      </c>
      <c r="Z3038" t="s">
        <v>39</v>
      </c>
      <c r="AA3038">
        <v>20120000</v>
      </c>
      <c r="AC3038" t="s">
        <v>128</v>
      </c>
      <c r="AD3038" t="s">
        <v>40</v>
      </c>
    </row>
    <row r="3039" spans="1:30">
      <c r="A3039">
        <f t="shared" si="141"/>
        <v>20130000</v>
      </c>
      <c r="B3039" t="str">
        <f t="shared" si="142"/>
        <v>London30309Persons2 yrs</v>
      </c>
      <c r="C3039" t="str">
        <f t="shared" si="143"/>
        <v>LondonPopulation vaccination coverage: MMR for one dose (2 years old)2013/14Persons2 yrs</v>
      </c>
      <c r="D3039">
        <v>30309</v>
      </c>
      <c r="E3039" t="s">
        <v>261</v>
      </c>
      <c r="F3039" t="s">
        <v>30</v>
      </c>
      <c r="G3039" t="s">
        <v>31</v>
      </c>
      <c r="H3039" t="s">
        <v>56</v>
      </c>
      <c r="I3039" t="s">
        <v>57</v>
      </c>
      <c r="J3039" t="s">
        <v>58</v>
      </c>
      <c r="K3039" t="s">
        <v>35</v>
      </c>
      <c r="L3039" t="s">
        <v>260</v>
      </c>
      <c r="O3039" t="s">
        <v>44</v>
      </c>
      <c r="P3039">
        <v>87.46</v>
      </c>
      <c r="Q3039">
        <v>87.284301911274994</v>
      </c>
      <c r="R3039">
        <v>87.641686269226796</v>
      </c>
      <c r="U3039">
        <v>115373</v>
      </c>
      <c r="V3039">
        <v>131909</v>
      </c>
      <c r="W3039" t="s">
        <v>129</v>
      </c>
      <c r="Y3039" t="s">
        <v>49</v>
      </c>
      <c r="Z3039" t="s">
        <v>39</v>
      </c>
      <c r="AA3039">
        <v>20130000</v>
      </c>
      <c r="AC3039" t="s">
        <v>128</v>
      </c>
      <c r="AD3039" t="s">
        <v>40</v>
      </c>
    </row>
    <row r="3040" spans="1:30">
      <c r="A3040">
        <f t="shared" si="141"/>
        <v>20140000</v>
      </c>
      <c r="B3040" t="str">
        <f t="shared" si="142"/>
        <v>London30309Persons2 yrs</v>
      </c>
      <c r="C3040" t="str">
        <f t="shared" si="143"/>
        <v>LondonPopulation vaccination coverage: MMR for one dose (2 years old)2014/15Persons2 yrs</v>
      </c>
      <c r="D3040">
        <v>30309</v>
      </c>
      <c r="E3040" t="s">
        <v>261</v>
      </c>
      <c r="F3040" t="s">
        <v>30</v>
      </c>
      <c r="G3040" t="s">
        <v>31</v>
      </c>
      <c r="H3040" t="s">
        <v>56</v>
      </c>
      <c r="I3040" t="s">
        <v>57</v>
      </c>
      <c r="J3040" t="s">
        <v>58</v>
      </c>
      <c r="K3040" t="s">
        <v>35</v>
      </c>
      <c r="L3040" t="s">
        <v>260</v>
      </c>
      <c r="O3040" t="s">
        <v>45</v>
      </c>
      <c r="P3040">
        <v>87.29</v>
      </c>
      <c r="Q3040">
        <v>87.108267207238399</v>
      </c>
      <c r="R3040">
        <v>87.470363074740206</v>
      </c>
      <c r="U3040">
        <v>113495</v>
      </c>
      <c r="V3040">
        <v>130020</v>
      </c>
      <c r="Y3040" t="s">
        <v>49</v>
      </c>
      <c r="Z3040" t="s">
        <v>39</v>
      </c>
      <c r="AA3040">
        <v>20140000</v>
      </c>
      <c r="AC3040" t="s">
        <v>128</v>
      </c>
      <c r="AD3040" t="s">
        <v>40</v>
      </c>
    </row>
    <row r="3041" spans="1:30">
      <c r="A3041">
        <f t="shared" si="141"/>
        <v>20150000</v>
      </c>
      <c r="B3041" t="str">
        <f t="shared" si="142"/>
        <v>London30309Persons2 yrs</v>
      </c>
      <c r="C3041" t="str">
        <f t="shared" si="143"/>
        <v>LondonPopulation vaccination coverage: MMR for one dose (2 years old)2015/16Persons2 yrs</v>
      </c>
      <c r="D3041">
        <v>30309</v>
      </c>
      <c r="E3041" t="s">
        <v>261</v>
      </c>
      <c r="F3041" t="s">
        <v>30</v>
      </c>
      <c r="G3041" t="s">
        <v>31</v>
      </c>
      <c r="H3041" t="s">
        <v>56</v>
      </c>
      <c r="I3041" t="s">
        <v>57</v>
      </c>
      <c r="J3041" t="s">
        <v>58</v>
      </c>
      <c r="K3041" t="s">
        <v>35</v>
      </c>
      <c r="L3041" t="s">
        <v>260</v>
      </c>
      <c r="O3041" t="s">
        <v>46</v>
      </c>
      <c r="P3041">
        <v>86.38</v>
      </c>
      <c r="Q3041">
        <v>86.187907530088196</v>
      </c>
      <c r="R3041">
        <v>86.569998753722402</v>
      </c>
      <c r="U3041">
        <v>106961</v>
      </c>
      <c r="V3041">
        <v>123826</v>
      </c>
      <c r="Y3041" t="s">
        <v>49</v>
      </c>
      <c r="Z3041" t="s">
        <v>39</v>
      </c>
      <c r="AA3041">
        <v>20150000</v>
      </c>
      <c r="AC3041" t="s">
        <v>128</v>
      </c>
      <c r="AD3041" t="s">
        <v>40</v>
      </c>
    </row>
    <row r="3042" spans="1:30">
      <c r="A3042">
        <f t="shared" si="141"/>
        <v>20160000</v>
      </c>
      <c r="B3042" t="str">
        <f t="shared" si="142"/>
        <v>London30309Persons2 yrs</v>
      </c>
      <c r="C3042" t="str">
        <f t="shared" si="143"/>
        <v>LondonPopulation vaccination coverage: MMR for one dose (2 years old)2016/17Persons2 yrs</v>
      </c>
      <c r="D3042">
        <v>30309</v>
      </c>
      <c r="E3042" t="s">
        <v>261</v>
      </c>
      <c r="F3042" t="s">
        <v>30</v>
      </c>
      <c r="G3042" t="s">
        <v>31</v>
      </c>
      <c r="H3042" t="s">
        <v>56</v>
      </c>
      <c r="I3042" t="s">
        <v>57</v>
      </c>
      <c r="J3042" t="s">
        <v>58</v>
      </c>
      <c r="K3042" t="s">
        <v>35</v>
      </c>
      <c r="L3042" t="s">
        <v>260</v>
      </c>
      <c r="O3042" t="s">
        <v>47</v>
      </c>
      <c r="P3042">
        <v>85.05</v>
      </c>
      <c r="Q3042">
        <v>84.852048310686996</v>
      </c>
      <c r="R3042">
        <v>85.252421544605198</v>
      </c>
      <c r="U3042">
        <v>103646</v>
      </c>
      <c r="V3042">
        <v>121860</v>
      </c>
      <c r="Y3042" t="s">
        <v>49</v>
      </c>
      <c r="Z3042" t="s">
        <v>39</v>
      </c>
      <c r="AA3042">
        <v>20160000</v>
      </c>
      <c r="AC3042" t="s">
        <v>128</v>
      </c>
      <c r="AD3042" t="s">
        <v>40</v>
      </c>
    </row>
    <row r="3043" spans="1:30">
      <c r="A3043">
        <f t="shared" si="141"/>
        <v>20170000</v>
      </c>
      <c r="B3043" t="str">
        <f t="shared" si="142"/>
        <v>London30309Persons2 yrs</v>
      </c>
      <c r="C3043" t="str">
        <f t="shared" si="143"/>
        <v>LondonPopulation vaccination coverage: MMR for one dose (2 years old)2017/18Persons2 yrs</v>
      </c>
      <c r="D3043">
        <v>30309</v>
      </c>
      <c r="E3043" t="s">
        <v>261</v>
      </c>
      <c r="F3043" t="s">
        <v>30</v>
      </c>
      <c r="G3043" t="s">
        <v>31</v>
      </c>
      <c r="H3043" t="s">
        <v>56</v>
      </c>
      <c r="I3043" t="s">
        <v>57</v>
      </c>
      <c r="J3043" t="s">
        <v>58</v>
      </c>
      <c r="K3043" t="s">
        <v>35</v>
      </c>
      <c r="L3043" t="s">
        <v>260</v>
      </c>
      <c r="O3043" t="s">
        <v>48</v>
      </c>
      <c r="P3043">
        <v>85.14</v>
      </c>
      <c r="Q3043">
        <v>84.943852373950804</v>
      </c>
      <c r="R3043">
        <v>85.338850819019896</v>
      </c>
      <c r="U3043">
        <v>106073</v>
      </c>
      <c r="V3043">
        <v>124583</v>
      </c>
      <c r="Y3043" t="s">
        <v>49</v>
      </c>
      <c r="Z3043" t="s">
        <v>39</v>
      </c>
      <c r="AA3043">
        <v>20170000</v>
      </c>
      <c r="AC3043" t="s">
        <v>128</v>
      </c>
      <c r="AD3043" t="s">
        <v>40</v>
      </c>
    </row>
    <row r="3044" spans="1:30">
      <c r="A3044">
        <f t="shared" si="141"/>
        <v>20180000</v>
      </c>
      <c r="B3044" t="str">
        <f t="shared" si="142"/>
        <v>London30309Persons2 yrs</v>
      </c>
      <c r="C3044" t="str">
        <f t="shared" si="143"/>
        <v>LondonPopulation vaccination coverage: MMR for one dose (2 years old)2018/19Persons2 yrs</v>
      </c>
      <c r="D3044">
        <v>30309</v>
      </c>
      <c r="E3044" t="s">
        <v>261</v>
      </c>
      <c r="F3044" t="s">
        <v>30</v>
      </c>
      <c r="G3044" t="s">
        <v>31</v>
      </c>
      <c r="H3044" t="s">
        <v>56</v>
      </c>
      <c r="I3044" t="s">
        <v>57</v>
      </c>
      <c r="J3044" t="s">
        <v>58</v>
      </c>
      <c r="K3044" t="s">
        <v>35</v>
      </c>
      <c r="L3044" t="s">
        <v>260</v>
      </c>
      <c r="O3044" t="s">
        <v>50</v>
      </c>
      <c r="P3044">
        <v>82.99</v>
      </c>
      <c r="Q3044">
        <v>82.786110154216402</v>
      </c>
      <c r="R3044">
        <v>83.199519846331995</v>
      </c>
      <c r="U3044">
        <v>105315</v>
      </c>
      <c r="V3044">
        <v>126895</v>
      </c>
      <c r="Y3044" t="s">
        <v>49</v>
      </c>
      <c r="Z3044" t="s">
        <v>39</v>
      </c>
      <c r="AA3044">
        <v>20180000</v>
      </c>
      <c r="AC3044" t="s">
        <v>128</v>
      </c>
      <c r="AD3044" t="s">
        <v>40</v>
      </c>
    </row>
    <row r="3045" spans="1:30">
      <c r="A3045">
        <f t="shared" si="141"/>
        <v>20190000</v>
      </c>
      <c r="B3045" t="str">
        <f t="shared" si="142"/>
        <v>London30309Persons2 yrs</v>
      </c>
      <c r="C3045" t="str">
        <f t="shared" si="143"/>
        <v>LondonPopulation vaccination coverage: MMR for one dose (2 years old)2019/20Persons2 yrs</v>
      </c>
      <c r="D3045">
        <v>30309</v>
      </c>
      <c r="E3045" t="s">
        <v>261</v>
      </c>
      <c r="F3045" t="s">
        <v>30</v>
      </c>
      <c r="G3045" t="s">
        <v>31</v>
      </c>
      <c r="H3045" t="s">
        <v>56</v>
      </c>
      <c r="I3045" t="s">
        <v>57</v>
      </c>
      <c r="J3045" t="s">
        <v>58</v>
      </c>
      <c r="K3045" t="s">
        <v>35</v>
      </c>
      <c r="L3045" t="s">
        <v>260</v>
      </c>
      <c r="O3045" t="s">
        <v>51</v>
      </c>
      <c r="P3045">
        <v>83.58</v>
      </c>
      <c r="Q3045">
        <v>83.374542948962599</v>
      </c>
      <c r="R3045">
        <v>83.787932215095907</v>
      </c>
      <c r="S3045">
        <v>83.253794596694604</v>
      </c>
      <c r="T3045">
        <v>83.905573715614807</v>
      </c>
      <c r="U3045">
        <v>103128</v>
      </c>
      <c r="V3045">
        <v>123385</v>
      </c>
      <c r="Y3045" t="s">
        <v>49</v>
      </c>
      <c r="Z3045" t="s">
        <v>39</v>
      </c>
      <c r="AA3045">
        <v>20190000</v>
      </c>
      <c r="AC3045" t="s">
        <v>128</v>
      </c>
      <c r="AD3045" t="s">
        <v>40</v>
      </c>
    </row>
    <row r="3046" spans="1:30">
      <c r="A3046">
        <f t="shared" si="141"/>
        <v>20200000</v>
      </c>
      <c r="B3046" t="str">
        <f t="shared" si="142"/>
        <v>London30309Persons2 yrs</v>
      </c>
      <c r="C3046" t="str">
        <f t="shared" si="143"/>
        <v>LondonPopulation vaccination coverage: MMR for one dose (2 years old)2020/21Persons2 yrs</v>
      </c>
      <c r="D3046">
        <v>30309</v>
      </c>
      <c r="E3046" t="s">
        <v>261</v>
      </c>
      <c r="F3046" t="s">
        <v>30</v>
      </c>
      <c r="G3046" t="s">
        <v>31</v>
      </c>
      <c r="H3046" t="s">
        <v>56</v>
      </c>
      <c r="I3046" t="s">
        <v>57</v>
      </c>
      <c r="J3046" t="s">
        <v>58</v>
      </c>
      <c r="K3046" t="s">
        <v>35</v>
      </c>
      <c r="L3046" t="s">
        <v>260</v>
      </c>
      <c r="O3046" t="s">
        <v>52</v>
      </c>
      <c r="P3046">
        <v>82.37</v>
      </c>
      <c r="Q3046">
        <v>82.149359274965505</v>
      </c>
      <c r="R3046">
        <v>82.584339159572494</v>
      </c>
      <c r="S3046">
        <v>82.022373583539704</v>
      </c>
      <c r="T3046">
        <v>82.708192220151702</v>
      </c>
      <c r="U3046">
        <v>97148</v>
      </c>
      <c r="V3046">
        <v>117944</v>
      </c>
      <c r="Y3046" t="s">
        <v>49</v>
      </c>
      <c r="Z3046" t="s">
        <v>39</v>
      </c>
      <c r="AA3046">
        <v>20200000</v>
      </c>
      <c r="AC3046" t="s">
        <v>128</v>
      </c>
      <c r="AD3046" t="s">
        <v>40</v>
      </c>
    </row>
    <row r="3047" spans="1:30">
      <c r="A3047">
        <f t="shared" si="141"/>
        <v>20210000</v>
      </c>
      <c r="B3047" t="str">
        <f t="shared" si="142"/>
        <v>London30309Persons2 yrs</v>
      </c>
      <c r="C3047" t="str">
        <f t="shared" si="143"/>
        <v>LondonPopulation vaccination coverage: MMR for one dose (2 years old)2021/22Persons2 yrs</v>
      </c>
      <c r="D3047">
        <v>30309</v>
      </c>
      <c r="E3047" t="s">
        <v>261</v>
      </c>
      <c r="F3047" t="s">
        <v>30</v>
      </c>
      <c r="G3047" t="s">
        <v>31</v>
      </c>
      <c r="H3047" t="s">
        <v>56</v>
      </c>
      <c r="I3047" t="s">
        <v>57</v>
      </c>
      <c r="J3047" t="s">
        <v>58</v>
      </c>
      <c r="K3047" t="s">
        <v>35</v>
      </c>
      <c r="L3047" t="s">
        <v>260</v>
      </c>
      <c r="O3047" t="s">
        <v>53</v>
      </c>
      <c r="P3047">
        <v>79.89</v>
      </c>
      <c r="Q3047">
        <v>79.655172012553706</v>
      </c>
      <c r="R3047">
        <v>80.120976243170205</v>
      </c>
      <c r="S3047">
        <v>79.519367248805906</v>
      </c>
      <c r="T3047">
        <v>80.253782402475395</v>
      </c>
      <c r="U3047">
        <v>90897</v>
      </c>
      <c r="V3047">
        <v>113779</v>
      </c>
      <c r="Y3047" t="s">
        <v>49</v>
      </c>
      <c r="Z3047" t="s">
        <v>39</v>
      </c>
      <c r="AA3047">
        <v>20210000</v>
      </c>
      <c r="AC3047" t="s">
        <v>128</v>
      </c>
      <c r="AD3047" t="s">
        <v>40</v>
      </c>
    </row>
    <row r="3048" spans="1:30">
      <c r="A3048">
        <f t="shared" si="141"/>
        <v>20220000</v>
      </c>
      <c r="B3048" t="str">
        <f t="shared" si="142"/>
        <v>London30309Persons2 yrs</v>
      </c>
      <c r="C3048" t="str">
        <f t="shared" si="143"/>
        <v>LondonPopulation vaccination coverage: MMR for one dose (2 years old)2022/23Persons2 yrs</v>
      </c>
      <c r="D3048">
        <v>30309</v>
      </c>
      <c r="E3048" t="s">
        <v>261</v>
      </c>
      <c r="F3048" t="s">
        <v>30</v>
      </c>
      <c r="G3048" t="s">
        <v>31</v>
      </c>
      <c r="H3048" t="s">
        <v>56</v>
      </c>
      <c r="I3048" t="s">
        <v>57</v>
      </c>
      <c r="J3048" t="s">
        <v>58</v>
      </c>
      <c r="K3048" t="s">
        <v>35</v>
      </c>
      <c r="L3048" t="s">
        <v>260</v>
      </c>
      <c r="O3048" t="s">
        <v>54</v>
      </c>
      <c r="P3048">
        <v>82.4</v>
      </c>
      <c r="Q3048">
        <v>82.168880000000001</v>
      </c>
      <c r="R3048">
        <v>82.620199999999997</v>
      </c>
      <c r="S3048">
        <v>82.037059999999997</v>
      </c>
      <c r="T3048">
        <v>82.748639999999995</v>
      </c>
      <c r="U3048">
        <v>90159</v>
      </c>
      <c r="V3048">
        <v>109422</v>
      </c>
      <c r="X3048" t="s">
        <v>132</v>
      </c>
      <c r="Y3048" t="s">
        <v>49</v>
      </c>
      <c r="Z3048" t="s">
        <v>39</v>
      </c>
      <c r="AA3048">
        <v>20220000</v>
      </c>
      <c r="AC3048" t="s">
        <v>128</v>
      </c>
      <c r="AD3048" t="s">
        <v>40</v>
      </c>
    </row>
    <row r="3049" spans="1:30">
      <c r="A3049">
        <f t="shared" si="141"/>
        <v>20220000</v>
      </c>
      <c r="B3049" t="str">
        <f t="shared" si="142"/>
        <v>Bromley30309Persons2 yrs</v>
      </c>
      <c r="C3049" t="str">
        <f t="shared" si="143"/>
        <v>BromleyPopulation vaccination coverage: MMR for one dose (2 years old)2022/23Persons2 yrs</v>
      </c>
      <c r="D3049">
        <v>30309</v>
      </c>
      <c r="E3049" t="s">
        <v>261</v>
      </c>
      <c r="F3049" t="s">
        <v>30</v>
      </c>
      <c r="G3049" t="s">
        <v>31</v>
      </c>
      <c r="H3049" t="s">
        <v>78</v>
      </c>
      <c r="I3049" t="s">
        <v>79</v>
      </c>
      <c r="J3049" t="s">
        <v>34</v>
      </c>
      <c r="K3049" t="s">
        <v>35</v>
      </c>
      <c r="L3049" t="s">
        <v>260</v>
      </c>
      <c r="O3049" t="s">
        <v>54</v>
      </c>
      <c r="P3049">
        <v>91.053790000000006</v>
      </c>
      <c r="Q3049">
        <v>90.083359999999999</v>
      </c>
      <c r="R3049">
        <v>91.937749999999994</v>
      </c>
      <c r="S3049">
        <v>89.483379999999997</v>
      </c>
      <c r="T3049">
        <v>92.409580000000005</v>
      </c>
      <c r="U3049">
        <v>3318</v>
      </c>
      <c r="V3049">
        <v>3644</v>
      </c>
      <c r="X3049" t="s">
        <v>61</v>
      </c>
      <c r="Y3049" t="s">
        <v>38</v>
      </c>
      <c r="Z3049" t="s">
        <v>39</v>
      </c>
      <c r="AA3049">
        <v>20220000</v>
      </c>
      <c r="AC3049" t="s">
        <v>173</v>
      </c>
      <c r="AD3049" t="s">
        <v>40</v>
      </c>
    </row>
    <row r="3050" spans="1:30">
      <c r="A3050">
        <f t="shared" si="141"/>
        <v>20220000</v>
      </c>
      <c r="B3050" t="str">
        <f t="shared" si="142"/>
        <v>Bexley30309Persons2 yrs</v>
      </c>
      <c r="C3050" t="str">
        <f t="shared" si="143"/>
        <v>BexleyPopulation vaccination coverage: MMR for one dose (2 years old)2022/23Persons2 yrs</v>
      </c>
      <c r="D3050">
        <v>30309</v>
      </c>
      <c r="E3050" t="s">
        <v>261</v>
      </c>
      <c r="F3050" t="s">
        <v>30</v>
      </c>
      <c r="G3050" t="s">
        <v>31</v>
      </c>
      <c r="H3050" t="s">
        <v>97</v>
      </c>
      <c r="I3050" t="s">
        <v>98</v>
      </c>
      <c r="J3050" t="s">
        <v>34</v>
      </c>
      <c r="K3050" t="s">
        <v>35</v>
      </c>
      <c r="L3050" t="s">
        <v>260</v>
      </c>
      <c r="O3050" t="s">
        <v>54</v>
      </c>
      <c r="P3050">
        <v>88.378659999999996</v>
      </c>
      <c r="Q3050">
        <v>87.145769999999999</v>
      </c>
      <c r="R3050">
        <v>89.507540000000006</v>
      </c>
      <c r="S3050">
        <v>86.386970000000005</v>
      </c>
      <c r="T3050">
        <v>90.112309999999994</v>
      </c>
      <c r="U3050">
        <v>2502</v>
      </c>
      <c r="V3050">
        <v>2831</v>
      </c>
      <c r="X3050" t="s">
        <v>61</v>
      </c>
      <c r="Y3050" t="s">
        <v>42</v>
      </c>
      <c r="Z3050" t="s">
        <v>39</v>
      </c>
      <c r="AA3050">
        <v>20220000</v>
      </c>
      <c r="AC3050" t="s">
        <v>128</v>
      </c>
      <c r="AD3050" t="s">
        <v>40</v>
      </c>
    </row>
    <row r="3051" spans="1:30">
      <c r="A3051">
        <f t="shared" si="141"/>
        <v>20220000</v>
      </c>
      <c r="B3051" t="str">
        <f t="shared" si="142"/>
        <v>Sutton30309Persons2 yrs</v>
      </c>
      <c r="C3051" t="str">
        <f t="shared" si="143"/>
        <v>SuttonPopulation vaccination coverage: MMR for one dose (2 years old)2022/23Persons2 yrs</v>
      </c>
      <c r="D3051">
        <v>30309</v>
      </c>
      <c r="E3051" t="s">
        <v>261</v>
      </c>
      <c r="F3051" t="s">
        <v>30</v>
      </c>
      <c r="G3051" t="s">
        <v>31</v>
      </c>
      <c r="H3051" t="s">
        <v>89</v>
      </c>
      <c r="I3051" t="s">
        <v>90</v>
      </c>
      <c r="J3051" t="s">
        <v>34</v>
      </c>
      <c r="K3051" t="s">
        <v>35</v>
      </c>
      <c r="L3051" t="s">
        <v>260</v>
      </c>
      <c r="O3051" t="s">
        <v>54</v>
      </c>
      <c r="P3051">
        <v>87.739819999999995</v>
      </c>
      <c r="Q3051">
        <v>86.281130000000005</v>
      </c>
      <c r="R3051">
        <v>89.063069999999996</v>
      </c>
      <c r="S3051">
        <v>85.377889999999994</v>
      </c>
      <c r="T3051">
        <v>89.765960000000007</v>
      </c>
      <c r="U3051">
        <v>1875</v>
      </c>
      <c r="V3051">
        <v>2137</v>
      </c>
      <c r="X3051" t="s">
        <v>61</v>
      </c>
      <c r="Y3051" t="s">
        <v>49</v>
      </c>
      <c r="Z3051" t="s">
        <v>39</v>
      </c>
      <c r="AA3051">
        <v>20220000</v>
      </c>
      <c r="AC3051" t="s">
        <v>128</v>
      </c>
      <c r="AD3051" t="s">
        <v>40</v>
      </c>
    </row>
    <row r="3052" spans="1:30">
      <c r="A3052">
        <f t="shared" si="141"/>
        <v>20220000</v>
      </c>
      <c r="B3052" t="str">
        <f t="shared" si="142"/>
        <v>Hillingdon30309Persons2 yrs</v>
      </c>
      <c r="C3052" t="str">
        <f t="shared" si="143"/>
        <v>HillingdonPopulation vaccination coverage: MMR for one dose (2 years old)2022/23Persons2 yrs</v>
      </c>
      <c r="D3052">
        <v>30309</v>
      </c>
      <c r="E3052" t="s">
        <v>261</v>
      </c>
      <c r="F3052" t="s">
        <v>30</v>
      </c>
      <c r="G3052" t="s">
        <v>31</v>
      </c>
      <c r="H3052" t="s">
        <v>86</v>
      </c>
      <c r="I3052" t="s">
        <v>87</v>
      </c>
      <c r="J3052" t="s">
        <v>34</v>
      </c>
      <c r="K3052" t="s">
        <v>35</v>
      </c>
      <c r="L3052" t="s">
        <v>260</v>
      </c>
      <c r="O3052" t="s">
        <v>54</v>
      </c>
      <c r="P3052">
        <v>87.661820000000006</v>
      </c>
      <c r="Q3052">
        <v>86.575749999999999</v>
      </c>
      <c r="R3052">
        <v>88.671520000000001</v>
      </c>
      <c r="S3052">
        <v>85.914479999999998</v>
      </c>
      <c r="T3052">
        <v>89.2196</v>
      </c>
      <c r="U3052">
        <v>3318</v>
      </c>
      <c r="V3052">
        <v>3785</v>
      </c>
      <c r="X3052" t="s">
        <v>61</v>
      </c>
      <c r="Y3052" t="s">
        <v>49</v>
      </c>
      <c r="Z3052" t="s">
        <v>39</v>
      </c>
      <c r="AA3052">
        <v>20220000</v>
      </c>
      <c r="AC3052" t="s">
        <v>128</v>
      </c>
      <c r="AD3052" t="s">
        <v>40</v>
      </c>
    </row>
    <row r="3053" spans="1:30">
      <c r="A3053">
        <f t="shared" si="141"/>
        <v>20220000</v>
      </c>
      <c r="B3053" t="str">
        <f t="shared" si="142"/>
        <v>Kingston30309Persons2 yrs</v>
      </c>
      <c r="C3053" t="str">
        <f t="shared" si="143"/>
        <v>KingstonPopulation vaccination coverage: MMR for one dose (2 years old)2022/23Persons2 yrs</v>
      </c>
      <c r="D3053">
        <v>30309</v>
      </c>
      <c r="E3053" t="s">
        <v>261</v>
      </c>
      <c r="F3053" t="s">
        <v>30</v>
      </c>
      <c r="G3053" t="s">
        <v>31</v>
      </c>
      <c r="H3053" t="s">
        <v>82</v>
      </c>
      <c r="I3053" t="s">
        <v>83</v>
      </c>
      <c r="J3053" t="s">
        <v>34</v>
      </c>
      <c r="K3053" t="s">
        <v>35</v>
      </c>
      <c r="L3053" t="s">
        <v>260</v>
      </c>
      <c r="O3053" t="s">
        <v>54</v>
      </c>
      <c r="P3053">
        <v>87.623270000000005</v>
      </c>
      <c r="Q3053">
        <v>86.118470000000002</v>
      </c>
      <c r="R3053">
        <v>88.985820000000004</v>
      </c>
      <c r="S3053">
        <v>85.185559999999995</v>
      </c>
      <c r="T3053">
        <v>89.708320000000001</v>
      </c>
      <c r="U3053">
        <v>1777</v>
      </c>
      <c r="V3053">
        <v>2028</v>
      </c>
      <c r="X3053" t="s">
        <v>61</v>
      </c>
      <c r="Y3053" t="s">
        <v>49</v>
      </c>
      <c r="Z3053" t="s">
        <v>39</v>
      </c>
      <c r="AA3053">
        <v>20220000</v>
      </c>
      <c r="AC3053" t="s">
        <v>128</v>
      </c>
      <c r="AD3053" t="s">
        <v>40</v>
      </c>
    </row>
    <row r="3054" spans="1:30">
      <c r="A3054">
        <f t="shared" si="141"/>
        <v>20220000</v>
      </c>
      <c r="B3054" t="str">
        <f t="shared" si="142"/>
        <v>Greenwich30309Persons2 yrs</v>
      </c>
      <c r="C3054" t="str">
        <f t="shared" si="143"/>
        <v>GreenwichPopulation vaccination coverage: MMR for one dose (2 years old)2022/23Persons2 yrs</v>
      </c>
      <c r="D3054">
        <v>30309</v>
      </c>
      <c r="E3054" t="s">
        <v>261</v>
      </c>
      <c r="F3054" t="s">
        <v>30</v>
      </c>
      <c r="G3054" t="s">
        <v>31</v>
      </c>
      <c r="H3054" t="s">
        <v>80</v>
      </c>
      <c r="I3054" t="s">
        <v>81</v>
      </c>
      <c r="J3054" t="s">
        <v>34</v>
      </c>
      <c r="K3054" t="s">
        <v>35</v>
      </c>
      <c r="L3054" t="s">
        <v>260</v>
      </c>
      <c r="O3054" t="s">
        <v>54</v>
      </c>
      <c r="P3054">
        <v>86.577179999999998</v>
      </c>
      <c r="Q3054">
        <v>85.420529999999999</v>
      </c>
      <c r="R3054">
        <v>87.655330000000006</v>
      </c>
      <c r="S3054">
        <v>84.717780000000005</v>
      </c>
      <c r="T3054">
        <v>88.241749999999996</v>
      </c>
      <c r="U3054">
        <v>3096</v>
      </c>
      <c r="V3054">
        <v>3576</v>
      </c>
      <c r="X3054" t="s">
        <v>132</v>
      </c>
      <c r="Y3054" t="s">
        <v>49</v>
      </c>
      <c r="Z3054" t="s">
        <v>39</v>
      </c>
      <c r="AA3054">
        <v>20220000</v>
      </c>
      <c r="AC3054" t="s">
        <v>128</v>
      </c>
      <c r="AD3054" t="s">
        <v>40</v>
      </c>
    </row>
    <row r="3055" spans="1:30">
      <c r="A3055">
        <f t="shared" si="141"/>
        <v>20220000</v>
      </c>
      <c r="B3055" t="str">
        <f t="shared" si="142"/>
        <v>Lewisham30309Persons2 yrs</v>
      </c>
      <c r="C3055" t="str">
        <f t="shared" si="143"/>
        <v>LewishamPopulation vaccination coverage: MMR for one dose (2 years old)2022/23Persons2 yrs</v>
      </c>
      <c r="D3055">
        <v>30309</v>
      </c>
      <c r="E3055" t="s">
        <v>261</v>
      </c>
      <c r="F3055" t="s">
        <v>30</v>
      </c>
      <c r="G3055" t="s">
        <v>31</v>
      </c>
      <c r="H3055" t="s">
        <v>84</v>
      </c>
      <c r="I3055" t="s">
        <v>85</v>
      </c>
      <c r="J3055" t="s">
        <v>34</v>
      </c>
      <c r="K3055" t="s">
        <v>35</v>
      </c>
      <c r="L3055" t="s">
        <v>260</v>
      </c>
      <c r="O3055" t="s">
        <v>54</v>
      </c>
      <c r="P3055">
        <v>86.519220000000004</v>
      </c>
      <c r="Q3055">
        <v>85.396109999999993</v>
      </c>
      <c r="R3055">
        <v>87.568539999999999</v>
      </c>
      <c r="S3055">
        <v>84.714839999999995</v>
      </c>
      <c r="T3055">
        <v>88.140420000000006</v>
      </c>
      <c r="U3055">
        <v>3286</v>
      </c>
      <c r="V3055">
        <v>3798</v>
      </c>
      <c r="X3055" t="s">
        <v>61</v>
      </c>
      <c r="Y3055" t="s">
        <v>49</v>
      </c>
      <c r="Z3055" t="s">
        <v>39</v>
      </c>
      <c r="AA3055">
        <v>20220000</v>
      </c>
      <c r="AC3055" t="s">
        <v>128</v>
      </c>
      <c r="AD3055" t="s">
        <v>40</v>
      </c>
    </row>
    <row r="3056" spans="1:30">
      <c r="A3056">
        <f t="shared" si="141"/>
        <v>20220000</v>
      </c>
      <c r="B3056" t="str">
        <f t="shared" si="142"/>
        <v>Havering30309Persons2 yrs</v>
      </c>
      <c r="C3056" t="str">
        <f t="shared" si="143"/>
        <v>HaveringPopulation vaccination coverage: MMR for one dose (2 years old)2022/23Persons2 yrs</v>
      </c>
      <c r="D3056">
        <v>30309</v>
      </c>
      <c r="E3056" t="s">
        <v>261</v>
      </c>
      <c r="F3056" t="s">
        <v>30</v>
      </c>
      <c r="G3056" t="s">
        <v>31</v>
      </c>
      <c r="H3056" t="s">
        <v>118</v>
      </c>
      <c r="I3056" t="s">
        <v>119</v>
      </c>
      <c r="J3056" t="s">
        <v>34</v>
      </c>
      <c r="K3056" t="s">
        <v>35</v>
      </c>
      <c r="L3056" t="s">
        <v>260</v>
      </c>
      <c r="O3056" t="s">
        <v>54</v>
      </c>
      <c r="P3056">
        <v>86.399760000000001</v>
      </c>
      <c r="Q3056">
        <v>85.205830000000006</v>
      </c>
      <c r="R3056">
        <v>87.511470000000003</v>
      </c>
      <c r="S3056">
        <v>84.479920000000007</v>
      </c>
      <c r="T3056">
        <v>88.115539999999996</v>
      </c>
      <c r="U3056">
        <v>2935</v>
      </c>
      <c r="V3056">
        <v>3397</v>
      </c>
      <c r="X3056" t="s">
        <v>61</v>
      </c>
      <c r="Y3056" t="s">
        <v>49</v>
      </c>
      <c r="Z3056" t="s">
        <v>39</v>
      </c>
      <c r="AA3056">
        <v>20220000</v>
      </c>
      <c r="AC3056" t="s">
        <v>128</v>
      </c>
      <c r="AD3056" t="s">
        <v>40</v>
      </c>
    </row>
    <row r="3057" spans="1:30">
      <c r="A3057">
        <f t="shared" si="141"/>
        <v>20220000</v>
      </c>
      <c r="B3057" t="str">
        <f t="shared" si="142"/>
        <v>Ealing30309Persons2 yrs</v>
      </c>
      <c r="C3057" t="str">
        <f t="shared" si="143"/>
        <v>EalingPopulation vaccination coverage: MMR for one dose (2 years old)2022/23Persons2 yrs</v>
      </c>
      <c r="D3057">
        <v>30309</v>
      </c>
      <c r="E3057" t="s">
        <v>261</v>
      </c>
      <c r="F3057" t="s">
        <v>30</v>
      </c>
      <c r="G3057" t="s">
        <v>31</v>
      </c>
      <c r="H3057" t="s">
        <v>62</v>
      </c>
      <c r="I3057" t="s">
        <v>63</v>
      </c>
      <c r="J3057" t="s">
        <v>34</v>
      </c>
      <c r="K3057" t="s">
        <v>35</v>
      </c>
      <c r="L3057" t="s">
        <v>260</v>
      </c>
      <c r="O3057" t="s">
        <v>54</v>
      </c>
      <c r="P3057">
        <v>85.835999999999999</v>
      </c>
      <c r="Q3057">
        <v>84.809299999999993</v>
      </c>
      <c r="R3057">
        <v>86.804100000000005</v>
      </c>
      <c r="S3057">
        <v>84.190629999999999</v>
      </c>
      <c r="T3057">
        <v>87.335880000000003</v>
      </c>
      <c r="U3057">
        <v>4030</v>
      </c>
      <c r="V3057">
        <v>4695</v>
      </c>
      <c r="X3057" t="s">
        <v>131</v>
      </c>
      <c r="Y3057" t="s">
        <v>49</v>
      </c>
      <c r="Z3057" t="s">
        <v>39</v>
      </c>
      <c r="AA3057">
        <v>20220000</v>
      </c>
      <c r="AC3057" t="s">
        <v>128</v>
      </c>
      <c r="AD3057" t="s">
        <v>40</v>
      </c>
    </row>
    <row r="3058" spans="1:30">
      <c r="A3058">
        <f t="shared" si="141"/>
        <v>20220000</v>
      </c>
      <c r="B3058" t="str">
        <f t="shared" si="142"/>
        <v>Hounslow30309Persons2 yrs</v>
      </c>
      <c r="C3058" t="str">
        <f t="shared" si="143"/>
        <v>HounslowPopulation vaccination coverage: MMR for one dose (2 years old)2022/23Persons2 yrs</v>
      </c>
      <c r="D3058">
        <v>30309</v>
      </c>
      <c r="E3058" t="s">
        <v>261</v>
      </c>
      <c r="F3058" t="s">
        <v>30</v>
      </c>
      <c r="G3058" t="s">
        <v>31</v>
      </c>
      <c r="H3058" t="s">
        <v>59</v>
      </c>
      <c r="I3058" t="s">
        <v>60</v>
      </c>
      <c r="J3058" t="s">
        <v>34</v>
      </c>
      <c r="K3058" t="s">
        <v>35</v>
      </c>
      <c r="L3058" t="s">
        <v>260</v>
      </c>
      <c r="O3058" t="s">
        <v>54</v>
      </c>
      <c r="P3058">
        <v>85.580770000000001</v>
      </c>
      <c r="Q3058">
        <v>84.419229999999999</v>
      </c>
      <c r="R3058">
        <v>86.669399999999996</v>
      </c>
      <c r="S3058">
        <v>83.716340000000002</v>
      </c>
      <c r="T3058">
        <v>87.264210000000006</v>
      </c>
      <c r="U3058">
        <v>3205</v>
      </c>
      <c r="V3058">
        <v>3745</v>
      </c>
      <c r="X3058" t="s">
        <v>61</v>
      </c>
      <c r="Y3058" t="s">
        <v>49</v>
      </c>
      <c r="Z3058" t="s">
        <v>39</v>
      </c>
      <c r="AA3058">
        <v>20220000</v>
      </c>
      <c r="AC3058" t="s">
        <v>128</v>
      </c>
      <c r="AD3058" t="s">
        <v>40</v>
      </c>
    </row>
    <row r="3059" spans="1:30">
      <c r="A3059">
        <f t="shared" si="141"/>
        <v>20220000</v>
      </c>
      <c r="B3059" t="str">
        <f t="shared" si="142"/>
        <v>Richmond30309Persons2 yrs</v>
      </c>
      <c r="C3059" t="str">
        <f t="shared" si="143"/>
        <v>RichmondPopulation vaccination coverage: MMR for one dose (2 years old)2022/23Persons2 yrs</v>
      </c>
      <c r="D3059">
        <v>30309</v>
      </c>
      <c r="E3059" t="s">
        <v>261</v>
      </c>
      <c r="F3059" t="s">
        <v>30</v>
      </c>
      <c r="G3059" t="s">
        <v>31</v>
      </c>
      <c r="H3059" t="s">
        <v>32</v>
      </c>
      <c r="I3059" t="s">
        <v>33</v>
      </c>
      <c r="J3059" t="s">
        <v>34</v>
      </c>
      <c r="K3059" t="s">
        <v>35</v>
      </c>
      <c r="L3059" t="s">
        <v>260</v>
      </c>
      <c r="O3059" t="s">
        <v>54</v>
      </c>
      <c r="P3059">
        <v>85.500240000000005</v>
      </c>
      <c r="Q3059">
        <v>83.917270000000002</v>
      </c>
      <c r="R3059">
        <v>86.951629999999994</v>
      </c>
      <c r="S3059">
        <v>82.944999999999993</v>
      </c>
      <c r="T3059">
        <v>87.729280000000003</v>
      </c>
      <c r="U3059">
        <v>1769</v>
      </c>
      <c r="V3059">
        <v>2069</v>
      </c>
      <c r="X3059" t="s">
        <v>132</v>
      </c>
      <c r="Y3059" t="s">
        <v>49</v>
      </c>
      <c r="Z3059" t="s">
        <v>39</v>
      </c>
      <c r="AA3059">
        <v>20220000</v>
      </c>
      <c r="AC3059" t="s">
        <v>128</v>
      </c>
      <c r="AD3059" t="s">
        <v>40</v>
      </c>
    </row>
    <row r="3060" spans="1:30">
      <c r="A3060">
        <f t="shared" si="141"/>
        <v>20220000</v>
      </c>
      <c r="B3060" t="str">
        <f t="shared" si="142"/>
        <v>Lambeth30309Persons2 yrs</v>
      </c>
      <c r="C3060" t="str">
        <f t="shared" si="143"/>
        <v>LambethPopulation vaccination coverage: MMR for one dose (2 years old)2022/23Persons2 yrs</v>
      </c>
      <c r="D3060">
        <v>30309</v>
      </c>
      <c r="E3060" t="s">
        <v>261</v>
      </c>
      <c r="F3060" t="s">
        <v>30</v>
      </c>
      <c r="G3060" t="s">
        <v>31</v>
      </c>
      <c r="H3060" t="s">
        <v>91</v>
      </c>
      <c r="I3060" t="s">
        <v>92</v>
      </c>
      <c r="J3060" t="s">
        <v>34</v>
      </c>
      <c r="K3060" t="s">
        <v>35</v>
      </c>
      <c r="L3060" t="s">
        <v>260</v>
      </c>
      <c r="O3060" t="s">
        <v>54</v>
      </c>
      <c r="P3060">
        <v>85.23451</v>
      </c>
      <c r="Q3060">
        <v>84.012280000000004</v>
      </c>
      <c r="R3060">
        <v>86.378450000000001</v>
      </c>
      <c r="S3060">
        <v>83.272049999999993</v>
      </c>
      <c r="T3060">
        <v>87.002679999999998</v>
      </c>
      <c r="U3060">
        <v>2944</v>
      </c>
      <c r="V3060">
        <v>3454</v>
      </c>
      <c r="X3060" t="s">
        <v>61</v>
      </c>
      <c r="Y3060" t="s">
        <v>49</v>
      </c>
      <c r="Z3060" t="s">
        <v>39</v>
      </c>
      <c r="AA3060">
        <v>20220000</v>
      </c>
      <c r="AC3060" t="s">
        <v>128</v>
      </c>
      <c r="AD3060" t="s">
        <v>40</v>
      </c>
    </row>
    <row r="3061" spans="1:30">
      <c r="A3061">
        <f t="shared" si="141"/>
        <v>20220000</v>
      </c>
      <c r="B3061" t="str">
        <f t="shared" si="142"/>
        <v>Southwark30309Persons2 yrs</v>
      </c>
      <c r="C3061" t="str">
        <f t="shared" si="143"/>
        <v>SouthwarkPopulation vaccination coverage: MMR for one dose (2 years old)2022/23Persons2 yrs</v>
      </c>
      <c r="D3061">
        <v>30309</v>
      </c>
      <c r="E3061" t="s">
        <v>261</v>
      </c>
      <c r="F3061" t="s">
        <v>30</v>
      </c>
      <c r="G3061" t="s">
        <v>31</v>
      </c>
      <c r="H3061" t="s">
        <v>95</v>
      </c>
      <c r="I3061" t="s">
        <v>96</v>
      </c>
      <c r="J3061" t="s">
        <v>34</v>
      </c>
      <c r="K3061" t="s">
        <v>35</v>
      </c>
      <c r="L3061" t="s">
        <v>260</v>
      </c>
      <c r="O3061" t="s">
        <v>54</v>
      </c>
      <c r="P3061">
        <v>85.173929999999999</v>
      </c>
      <c r="Q3061">
        <v>83.848420000000004</v>
      </c>
      <c r="R3061">
        <v>86.408289999999994</v>
      </c>
      <c r="S3061">
        <v>83.042850000000001</v>
      </c>
      <c r="T3061">
        <v>87.078860000000006</v>
      </c>
      <c r="U3061">
        <v>2522</v>
      </c>
      <c r="V3061">
        <v>2961</v>
      </c>
      <c r="X3061" t="s">
        <v>61</v>
      </c>
      <c r="Y3061" t="s">
        <v>49</v>
      </c>
      <c r="Z3061" t="s">
        <v>39</v>
      </c>
      <c r="AA3061">
        <v>20220000</v>
      </c>
      <c r="AC3061" t="s">
        <v>128</v>
      </c>
      <c r="AD3061" t="s">
        <v>40</v>
      </c>
    </row>
    <row r="3062" spans="1:30">
      <c r="A3062">
        <f t="shared" si="141"/>
        <v>20220000</v>
      </c>
      <c r="B3062" t="str">
        <f t="shared" si="142"/>
        <v>Harrow30309Persons2 yrs</v>
      </c>
      <c r="C3062" t="str">
        <f t="shared" si="143"/>
        <v>HarrowPopulation vaccination coverage: MMR for one dose (2 years old)2022/23Persons2 yrs</v>
      </c>
      <c r="D3062">
        <v>30309</v>
      </c>
      <c r="E3062" t="s">
        <v>261</v>
      </c>
      <c r="F3062" t="s">
        <v>30</v>
      </c>
      <c r="G3062" t="s">
        <v>31</v>
      </c>
      <c r="H3062" t="s">
        <v>64</v>
      </c>
      <c r="I3062" t="s">
        <v>65</v>
      </c>
      <c r="J3062" t="s">
        <v>34</v>
      </c>
      <c r="K3062" t="s">
        <v>35</v>
      </c>
      <c r="L3062" t="s">
        <v>260</v>
      </c>
      <c r="O3062" t="s">
        <v>54</v>
      </c>
      <c r="P3062">
        <v>84.591489999999993</v>
      </c>
      <c r="Q3062">
        <v>83.303129999999996</v>
      </c>
      <c r="R3062">
        <v>85.797380000000004</v>
      </c>
      <c r="S3062">
        <v>82.523009999999999</v>
      </c>
      <c r="T3062">
        <v>86.455340000000007</v>
      </c>
      <c r="U3062">
        <v>2723</v>
      </c>
      <c r="V3062">
        <v>3219</v>
      </c>
      <c r="X3062" t="s">
        <v>61</v>
      </c>
      <c r="Y3062" t="s">
        <v>49</v>
      </c>
      <c r="Z3062" t="s">
        <v>39</v>
      </c>
      <c r="AA3062">
        <v>20220000</v>
      </c>
      <c r="AC3062" t="s">
        <v>128</v>
      </c>
      <c r="AD3062" t="s">
        <v>40</v>
      </c>
    </row>
    <row r="3063" spans="1:30">
      <c r="A3063">
        <f t="shared" si="141"/>
        <v>20220000</v>
      </c>
      <c r="B3063" t="str">
        <f t="shared" si="142"/>
        <v>Westminster30309Persons2 yrs</v>
      </c>
      <c r="C3063" t="str">
        <f t="shared" si="143"/>
        <v>WestminsterPopulation vaccination coverage: MMR for one dose (2 years old)2022/23Persons2 yrs</v>
      </c>
      <c r="D3063">
        <v>30309</v>
      </c>
      <c r="E3063" t="s">
        <v>261</v>
      </c>
      <c r="F3063" t="s">
        <v>30</v>
      </c>
      <c r="G3063" t="s">
        <v>31</v>
      </c>
      <c r="H3063" t="s">
        <v>99</v>
      </c>
      <c r="I3063" t="s">
        <v>100</v>
      </c>
      <c r="J3063" t="s">
        <v>34</v>
      </c>
      <c r="K3063" t="s">
        <v>35</v>
      </c>
      <c r="L3063" t="s">
        <v>260</v>
      </c>
      <c r="O3063" t="s">
        <v>54</v>
      </c>
      <c r="P3063">
        <v>83.958209999999994</v>
      </c>
      <c r="Q3063">
        <v>82.095269999999999</v>
      </c>
      <c r="R3063">
        <v>85.661159999999995</v>
      </c>
      <c r="S3063">
        <v>80.949659999999994</v>
      </c>
      <c r="T3063">
        <v>86.570440000000005</v>
      </c>
      <c r="U3063">
        <v>1366</v>
      </c>
      <c r="V3063">
        <v>1627</v>
      </c>
      <c r="X3063" t="s">
        <v>131</v>
      </c>
      <c r="Y3063" t="s">
        <v>49</v>
      </c>
      <c r="Z3063" t="s">
        <v>39</v>
      </c>
      <c r="AA3063">
        <v>20220000</v>
      </c>
      <c r="AC3063" t="s">
        <v>128</v>
      </c>
      <c r="AD3063" t="s">
        <v>40</v>
      </c>
    </row>
    <row r="3064" spans="1:30">
      <c r="A3064">
        <f t="shared" si="141"/>
        <v>20220000</v>
      </c>
      <c r="B3064" t="str">
        <f t="shared" si="142"/>
        <v>Wandsworth30309Persons2 yrs</v>
      </c>
      <c r="C3064" t="str">
        <f t="shared" si="143"/>
        <v>WandsworthPopulation vaccination coverage: MMR for one dose (2 years old)2022/23Persons2 yrs</v>
      </c>
      <c r="D3064">
        <v>30309</v>
      </c>
      <c r="E3064" t="s">
        <v>261</v>
      </c>
      <c r="F3064" t="s">
        <v>30</v>
      </c>
      <c r="G3064" t="s">
        <v>31</v>
      </c>
      <c r="H3064" t="s">
        <v>76</v>
      </c>
      <c r="I3064" t="s">
        <v>77</v>
      </c>
      <c r="J3064" t="s">
        <v>34</v>
      </c>
      <c r="K3064" t="s">
        <v>35</v>
      </c>
      <c r="L3064" t="s">
        <v>260</v>
      </c>
      <c r="O3064" t="s">
        <v>54</v>
      </c>
      <c r="P3064">
        <v>83.742099999999994</v>
      </c>
      <c r="Q3064">
        <v>82.5595</v>
      </c>
      <c r="R3064">
        <v>84.859219999999993</v>
      </c>
      <c r="S3064">
        <v>81.848079999999996</v>
      </c>
      <c r="T3064">
        <v>85.473560000000006</v>
      </c>
      <c r="U3064">
        <v>3312</v>
      </c>
      <c r="V3064">
        <v>3955</v>
      </c>
      <c r="X3064" t="s">
        <v>61</v>
      </c>
      <c r="Y3064" t="s">
        <v>49</v>
      </c>
      <c r="Z3064" t="s">
        <v>39</v>
      </c>
      <c r="AA3064">
        <v>20220000</v>
      </c>
      <c r="AC3064" t="s">
        <v>128</v>
      </c>
      <c r="AD3064" t="s">
        <v>40</v>
      </c>
    </row>
    <row r="3065" spans="1:30">
      <c r="A3065">
        <f t="shared" si="141"/>
        <v>20220000</v>
      </c>
      <c r="B3065" t="str">
        <f t="shared" si="142"/>
        <v>Brent30309Persons2 yrs</v>
      </c>
      <c r="C3065" t="str">
        <f t="shared" si="143"/>
        <v>BrentPopulation vaccination coverage: MMR for one dose (2 years old)2022/23Persons2 yrs</v>
      </c>
      <c r="D3065">
        <v>30309</v>
      </c>
      <c r="E3065" t="s">
        <v>261</v>
      </c>
      <c r="F3065" t="s">
        <v>30</v>
      </c>
      <c r="G3065" t="s">
        <v>31</v>
      </c>
      <c r="H3065" t="s">
        <v>68</v>
      </c>
      <c r="I3065" t="s">
        <v>69</v>
      </c>
      <c r="J3065" t="s">
        <v>34</v>
      </c>
      <c r="K3065" t="s">
        <v>35</v>
      </c>
      <c r="L3065" t="s">
        <v>260</v>
      </c>
      <c r="O3065" t="s">
        <v>54</v>
      </c>
      <c r="P3065">
        <v>83.295559999999995</v>
      </c>
      <c r="Q3065">
        <v>82.166020000000003</v>
      </c>
      <c r="R3065">
        <v>84.367170000000002</v>
      </c>
      <c r="S3065">
        <v>81.488630000000001</v>
      </c>
      <c r="T3065">
        <v>84.958669999999998</v>
      </c>
      <c r="U3065">
        <v>3675</v>
      </c>
      <c r="V3065">
        <v>4412</v>
      </c>
      <c r="X3065" t="s">
        <v>61</v>
      </c>
      <c r="Y3065" t="s">
        <v>49</v>
      </c>
      <c r="Z3065" t="s">
        <v>39</v>
      </c>
      <c r="AA3065">
        <v>20220000</v>
      </c>
      <c r="AC3065" t="s">
        <v>128</v>
      </c>
      <c r="AD3065" t="s">
        <v>40</v>
      </c>
    </row>
    <row r="3066" spans="1:30">
      <c r="A3066">
        <f t="shared" si="141"/>
        <v>20220000</v>
      </c>
      <c r="B3066" t="str">
        <f t="shared" si="142"/>
        <v>Merton30309Persons2 yrs</v>
      </c>
      <c r="C3066" t="str">
        <f t="shared" si="143"/>
        <v>MertonPopulation vaccination coverage: MMR for one dose (2 years old)2022/23Persons2 yrs</v>
      </c>
      <c r="D3066">
        <v>30309</v>
      </c>
      <c r="E3066" t="s">
        <v>261</v>
      </c>
      <c r="F3066" t="s">
        <v>30</v>
      </c>
      <c r="G3066" t="s">
        <v>31</v>
      </c>
      <c r="H3066" t="s">
        <v>108</v>
      </c>
      <c r="I3066" t="s">
        <v>109</v>
      </c>
      <c r="J3066" t="s">
        <v>34</v>
      </c>
      <c r="K3066" t="s">
        <v>35</v>
      </c>
      <c r="L3066" t="s">
        <v>260</v>
      </c>
      <c r="O3066" t="s">
        <v>54</v>
      </c>
      <c r="P3066">
        <v>82.261449999999996</v>
      </c>
      <c r="Q3066">
        <v>80.674800000000005</v>
      </c>
      <c r="R3066">
        <v>83.74409</v>
      </c>
      <c r="S3066">
        <v>79.713669999999993</v>
      </c>
      <c r="T3066">
        <v>84.551270000000002</v>
      </c>
      <c r="U3066">
        <v>1957</v>
      </c>
      <c r="V3066">
        <v>2379</v>
      </c>
      <c r="X3066" t="s">
        <v>61</v>
      </c>
      <c r="Y3066" t="s">
        <v>49</v>
      </c>
      <c r="Z3066" t="s">
        <v>39</v>
      </c>
      <c r="AA3066">
        <v>20220000</v>
      </c>
      <c r="AC3066" t="s">
        <v>128</v>
      </c>
      <c r="AD3066" t="s">
        <v>40</v>
      </c>
    </row>
    <row r="3067" spans="1:30">
      <c r="A3067">
        <f t="shared" si="141"/>
        <v>20220000</v>
      </c>
      <c r="B3067" t="str">
        <f t="shared" si="142"/>
        <v>Waltham Forest30309Persons2 yrs</v>
      </c>
      <c r="C3067" t="str">
        <f t="shared" si="143"/>
        <v>Waltham ForestPopulation vaccination coverage: MMR for one dose (2 years old)2022/23Persons2 yrs</v>
      </c>
      <c r="D3067">
        <v>30309</v>
      </c>
      <c r="E3067" t="s">
        <v>261</v>
      </c>
      <c r="F3067" t="s">
        <v>30</v>
      </c>
      <c r="G3067" t="s">
        <v>31</v>
      </c>
      <c r="H3067" t="s">
        <v>114</v>
      </c>
      <c r="I3067" t="s">
        <v>115</v>
      </c>
      <c r="J3067" t="s">
        <v>34</v>
      </c>
      <c r="K3067" t="s">
        <v>35</v>
      </c>
      <c r="L3067" t="s">
        <v>260</v>
      </c>
      <c r="O3067" t="s">
        <v>54</v>
      </c>
      <c r="P3067">
        <v>82.191100000000006</v>
      </c>
      <c r="Q3067">
        <v>80.974429999999998</v>
      </c>
      <c r="R3067">
        <v>83.345950000000002</v>
      </c>
      <c r="S3067">
        <v>80.245220000000003</v>
      </c>
      <c r="T3067">
        <v>83.983559999999997</v>
      </c>
      <c r="U3067">
        <v>3286</v>
      </c>
      <c r="V3067">
        <v>3998</v>
      </c>
      <c r="X3067" t="s">
        <v>61</v>
      </c>
      <c r="Y3067" t="s">
        <v>49</v>
      </c>
      <c r="Z3067" t="s">
        <v>39</v>
      </c>
      <c r="AA3067">
        <v>20220000</v>
      </c>
      <c r="AC3067" t="s">
        <v>128</v>
      </c>
      <c r="AD3067" t="s">
        <v>40</v>
      </c>
    </row>
    <row r="3068" spans="1:30">
      <c r="A3068">
        <f t="shared" si="141"/>
        <v>20220000</v>
      </c>
      <c r="B3068" t="str">
        <f t="shared" si="142"/>
        <v>Tower Hamlets30309Persons2 yrs</v>
      </c>
      <c r="C3068" t="str">
        <f t="shared" si="143"/>
        <v>Tower HamletsPopulation vaccination coverage: MMR for one dose (2 years old)2022/23Persons2 yrs</v>
      </c>
      <c r="D3068">
        <v>30309</v>
      </c>
      <c r="E3068" t="s">
        <v>261</v>
      </c>
      <c r="F3068" t="s">
        <v>30</v>
      </c>
      <c r="G3068" t="s">
        <v>31</v>
      </c>
      <c r="H3068" t="s">
        <v>104</v>
      </c>
      <c r="I3068" t="s">
        <v>105</v>
      </c>
      <c r="J3068" t="s">
        <v>34</v>
      </c>
      <c r="K3068" t="s">
        <v>35</v>
      </c>
      <c r="L3068" t="s">
        <v>260</v>
      </c>
      <c r="O3068" t="s">
        <v>54</v>
      </c>
      <c r="P3068">
        <v>81.895899999999997</v>
      </c>
      <c r="Q3068">
        <v>80.668589999999995</v>
      </c>
      <c r="R3068">
        <v>83.06165</v>
      </c>
      <c r="S3068">
        <v>79.93338</v>
      </c>
      <c r="T3068">
        <v>83.705609999999993</v>
      </c>
      <c r="U3068">
        <v>3257</v>
      </c>
      <c r="V3068">
        <v>3977</v>
      </c>
      <c r="X3068" t="s">
        <v>132</v>
      </c>
      <c r="Y3068" t="s">
        <v>49</v>
      </c>
      <c r="Z3068" t="s">
        <v>39</v>
      </c>
      <c r="AA3068">
        <v>20220000</v>
      </c>
      <c r="AC3068" t="s">
        <v>128</v>
      </c>
      <c r="AD3068" t="s">
        <v>40</v>
      </c>
    </row>
    <row r="3069" spans="1:30">
      <c r="A3069">
        <f t="shared" si="141"/>
        <v>20220000</v>
      </c>
      <c r="B3069" t="str">
        <f t="shared" si="142"/>
        <v>Hammersmith and Fulham30309Persons2 yrs</v>
      </c>
      <c r="C3069" t="str">
        <f t="shared" si="143"/>
        <v>Hammersmith and FulhamPopulation vaccination coverage: MMR for one dose (2 years old)2022/23Persons2 yrs</v>
      </c>
      <c r="D3069">
        <v>30309</v>
      </c>
      <c r="E3069" t="s">
        <v>261</v>
      </c>
      <c r="F3069" t="s">
        <v>30</v>
      </c>
      <c r="G3069" t="s">
        <v>31</v>
      </c>
      <c r="H3069" t="s">
        <v>66</v>
      </c>
      <c r="I3069" t="s">
        <v>67</v>
      </c>
      <c r="J3069" t="s">
        <v>34</v>
      </c>
      <c r="K3069" t="s">
        <v>35</v>
      </c>
      <c r="L3069" t="s">
        <v>260</v>
      </c>
      <c r="O3069" t="s">
        <v>54</v>
      </c>
      <c r="P3069">
        <v>81.302239999999998</v>
      </c>
      <c r="Q3069">
        <v>79.647059999999996</v>
      </c>
      <c r="R3069">
        <v>82.851799999999997</v>
      </c>
      <c r="S3069">
        <v>78.645989999999998</v>
      </c>
      <c r="T3069">
        <v>83.696579999999997</v>
      </c>
      <c r="U3069">
        <v>1848</v>
      </c>
      <c r="V3069">
        <v>2273</v>
      </c>
      <c r="X3069" t="s">
        <v>61</v>
      </c>
      <c r="Y3069" t="s">
        <v>49</v>
      </c>
      <c r="Z3069" t="s">
        <v>39</v>
      </c>
      <c r="AA3069">
        <v>20220000</v>
      </c>
      <c r="AC3069" t="s">
        <v>128</v>
      </c>
      <c r="AD3069" t="s">
        <v>40</v>
      </c>
    </row>
    <row r="3070" spans="1:30">
      <c r="A3070">
        <f t="shared" si="141"/>
        <v>20220000</v>
      </c>
      <c r="B3070" t="str">
        <f t="shared" si="142"/>
        <v>Barnet30309Persons2 yrs</v>
      </c>
      <c r="C3070" t="str">
        <f t="shared" si="143"/>
        <v>BarnetPopulation vaccination coverage: MMR for one dose (2 years old)2022/23Persons2 yrs</v>
      </c>
      <c r="D3070">
        <v>30309</v>
      </c>
      <c r="E3070" t="s">
        <v>261</v>
      </c>
      <c r="F3070" t="s">
        <v>30</v>
      </c>
      <c r="G3070" t="s">
        <v>31</v>
      </c>
      <c r="H3070" t="s">
        <v>93</v>
      </c>
      <c r="I3070" t="s">
        <v>94</v>
      </c>
      <c r="J3070" t="s">
        <v>34</v>
      </c>
      <c r="K3070" t="s">
        <v>35</v>
      </c>
      <c r="L3070" t="s">
        <v>260</v>
      </c>
      <c r="O3070" t="s">
        <v>54</v>
      </c>
      <c r="P3070">
        <v>80.633880000000005</v>
      </c>
      <c r="Q3070">
        <v>79.498750000000001</v>
      </c>
      <c r="R3070">
        <v>81.720600000000005</v>
      </c>
      <c r="S3070">
        <v>78.822620000000001</v>
      </c>
      <c r="T3070">
        <v>82.324950000000001</v>
      </c>
      <c r="U3070">
        <v>3918</v>
      </c>
      <c r="V3070">
        <v>4859</v>
      </c>
      <c r="X3070" t="s">
        <v>132</v>
      </c>
      <c r="Y3070" t="s">
        <v>49</v>
      </c>
      <c r="Z3070" t="s">
        <v>39</v>
      </c>
      <c r="AA3070">
        <v>20220000</v>
      </c>
      <c r="AC3070" t="s">
        <v>128</v>
      </c>
      <c r="AD3070" t="s">
        <v>40</v>
      </c>
    </row>
    <row r="3071" spans="1:30">
      <c r="A3071">
        <f t="shared" si="141"/>
        <v>20220000</v>
      </c>
      <c r="B3071" t="str">
        <f t="shared" si="142"/>
        <v>Redbridge30309Persons2 yrs</v>
      </c>
      <c r="C3071" t="str">
        <f t="shared" si="143"/>
        <v>RedbridgePopulation vaccination coverage: MMR for one dose (2 years old)2022/23Persons2 yrs</v>
      </c>
      <c r="D3071">
        <v>30309</v>
      </c>
      <c r="E3071" t="s">
        <v>261</v>
      </c>
      <c r="F3071" t="s">
        <v>30</v>
      </c>
      <c r="G3071" t="s">
        <v>31</v>
      </c>
      <c r="H3071" t="s">
        <v>112</v>
      </c>
      <c r="I3071" t="s">
        <v>113</v>
      </c>
      <c r="J3071" t="s">
        <v>34</v>
      </c>
      <c r="K3071" t="s">
        <v>35</v>
      </c>
      <c r="L3071" t="s">
        <v>260</v>
      </c>
      <c r="O3071" t="s">
        <v>54</v>
      </c>
      <c r="P3071">
        <v>80.479150000000004</v>
      </c>
      <c r="Q3071">
        <v>79.296360000000007</v>
      </c>
      <c r="R3071">
        <v>81.610029999999995</v>
      </c>
      <c r="S3071">
        <v>78.591229999999996</v>
      </c>
      <c r="T3071">
        <v>82.238200000000006</v>
      </c>
      <c r="U3071">
        <v>3628</v>
      </c>
      <c r="V3071">
        <v>4508</v>
      </c>
      <c r="X3071" t="s">
        <v>132</v>
      </c>
      <c r="Y3071" t="s">
        <v>49</v>
      </c>
      <c r="Z3071" t="s">
        <v>39</v>
      </c>
      <c r="AA3071">
        <v>20220000</v>
      </c>
      <c r="AC3071" t="s">
        <v>128</v>
      </c>
      <c r="AD3071" t="s">
        <v>40</v>
      </c>
    </row>
    <row r="3072" spans="1:30">
      <c r="A3072">
        <f t="shared" si="141"/>
        <v>20220000</v>
      </c>
      <c r="B3072" t="str">
        <f t="shared" si="142"/>
        <v>Kensington and Chelsea30309Persons2 yrs</v>
      </c>
      <c r="C3072" t="str">
        <f t="shared" si="143"/>
        <v>Kensington and ChelseaPopulation vaccination coverage: MMR for one dose (2 years old)2022/23Persons2 yrs</v>
      </c>
      <c r="D3072">
        <v>30309</v>
      </c>
      <c r="E3072" t="s">
        <v>261</v>
      </c>
      <c r="F3072" t="s">
        <v>30</v>
      </c>
      <c r="G3072" t="s">
        <v>31</v>
      </c>
      <c r="H3072" t="s">
        <v>70</v>
      </c>
      <c r="I3072" t="s">
        <v>71</v>
      </c>
      <c r="J3072" t="s">
        <v>34</v>
      </c>
      <c r="K3072" t="s">
        <v>35</v>
      </c>
      <c r="L3072" t="s">
        <v>260</v>
      </c>
      <c r="O3072" t="s">
        <v>54</v>
      </c>
      <c r="P3072">
        <v>79.642169999999993</v>
      </c>
      <c r="Q3072">
        <v>77.852500000000006</v>
      </c>
      <c r="R3072">
        <v>81.321910000000003</v>
      </c>
      <c r="S3072">
        <v>76.772580000000005</v>
      </c>
      <c r="T3072">
        <v>82.239249999999998</v>
      </c>
      <c r="U3072">
        <v>1647</v>
      </c>
      <c r="V3072">
        <v>2068</v>
      </c>
      <c r="X3072" t="s">
        <v>61</v>
      </c>
      <c r="Y3072" t="s">
        <v>49</v>
      </c>
      <c r="Z3072" t="s">
        <v>39</v>
      </c>
      <c r="AA3072">
        <v>20220000</v>
      </c>
      <c r="AC3072" t="s">
        <v>128</v>
      </c>
      <c r="AD3072" t="s">
        <v>40</v>
      </c>
    </row>
    <row r="3073" spans="1:30">
      <c r="A3073">
        <f t="shared" ref="A3073:A3136" si="144">AA3073</f>
        <v>20220000</v>
      </c>
      <c r="B3073" t="str">
        <f t="shared" si="142"/>
        <v>Newham30309Persons2 yrs</v>
      </c>
      <c r="C3073" t="str">
        <f t="shared" si="143"/>
        <v>NewhamPopulation vaccination coverage: MMR for one dose (2 years old)2022/23Persons2 yrs</v>
      </c>
      <c r="D3073">
        <v>30309</v>
      </c>
      <c r="E3073" t="s">
        <v>261</v>
      </c>
      <c r="F3073" t="s">
        <v>30</v>
      </c>
      <c r="G3073" t="s">
        <v>31</v>
      </c>
      <c r="H3073" t="s">
        <v>122</v>
      </c>
      <c r="I3073" t="s">
        <v>123</v>
      </c>
      <c r="J3073" t="s">
        <v>34</v>
      </c>
      <c r="K3073" t="s">
        <v>35</v>
      </c>
      <c r="L3073" t="s">
        <v>260</v>
      </c>
      <c r="O3073" t="s">
        <v>54</v>
      </c>
      <c r="P3073">
        <v>79.118120000000005</v>
      </c>
      <c r="Q3073">
        <v>78.031689999999998</v>
      </c>
      <c r="R3073">
        <v>80.164490000000001</v>
      </c>
      <c r="S3073">
        <v>77.387420000000006</v>
      </c>
      <c r="T3073">
        <v>80.749309999999994</v>
      </c>
      <c r="U3073">
        <v>4414</v>
      </c>
      <c r="V3073">
        <v>5579</v>
      </c>
      <c r="X3073" t="s">
        <v>132</v>
      </c>
      <c r="Y3073" t="s">
        <v>49</v>
      </c>
      <c r="Z3073" t="s">
        <v>39</v>
      </c>
      <c r="AA3073">
        <v>20220000</v>
      </c>
      <c r="AC3073" t="s">
        <v>128</v>
      </c>
      <c r="AD3073" t="s">
        <v>40</v>
      </c>
    </row>
    <row r="3074" spans="1:30">
      <c r="A3074">
        <f t="shared" si="144"/>
        <v>20220000</v>
      </c>
      <c r="B3074" t="str">
        <f t="shared" ref="B3074:B3137" si="145">CONCATENATE(I3074,D3074,K3074,L3074)</f>
        <v>Croydon30309Persons2 yrs</v>
      </c>
      <c r="C3074" t="str">
        <f t="shared" ref="C3074:C3137" si="146">CONCATENATE(I3074,E3074,O3074,K3074,M3074,L3074)</f>
        <v>CroydonPopulation vaccination coverage: MMR for one dose (2 years old)2022/23Persons2 yrs</v>
      </c>
      <c r="D3074">
        <v>30309</v>
      </c>
      <c r="E3074" t="s">
        <v>261</v>
      </c>
      <c r="F3074" t="s">
        <v>30</v>
      </c>
      <c r="G3074" t="s">
        <v>31</v>
      </c>
      <c r="H3074" t="s">
        <v>110</v>
      </c>
      <c r="I3074" t="s">
        <v>111</v>
      </c>
      <c r="J3074" t="s">
        <v>34</v>
      </c>
      <c r="K3074" t="s">
        <v>35</v>
      </c>
      <c r="L3074" t="s">
        <v>260</v>
      </c>
      <c r="O3074" t="s">
        <v>54</v>
      </c>
      <c r="P3074">
        <v>79.083669999999998</v>
      </c>
      <c r="Q3074">
        <v>77.93656</v>
      </c>
      <c r="R3074">
        <v>80.18629</v>
      </c>
      <c r="S3074">
        <v>77.255380000000002</v>
      </c>
      <c r="T3074">
        <v>80.801500000000004</v>
      </c>
      <c r="U3074">
        <v>3970</v>
      </c>
      <c r="V3074">
        <v>5020</v>
      </c>
      <c r="X3074" t="s">
        <v>132</v>
      </c>
      <c r="Y3074" t="s">
        <v>49</v>
      </c>
      <c r="Z3074" t="s">
        <v>39</v>
      </c>
      <c r="AA3074">
        <v>20220000</v>
      </c>
      <c r="AC3074" t="s">
        <v>128</v>
      </c>
      <c r="AD3074" t="s">
        <v>40</v>
      </c>
    </row>
    <row r="3075" spans="1:30">
      <c r="A3075">
        <f t="shared" si="144"/>
        <v>20220000</v>
      </c>
      <c r="B3075" t="str">
        <f t="shared" si="145"/>
        <v>Barking and Dagenham30309Persons2 yrs</v>
      </c>
      <c r="C3075" t="str">
        <f t="shared" si="146"/>
        <v>Barking and DagenhamPopulation vaccination coverage: MMR for one dose (2 years old)2022/23Persons2 yrs</v>
      </c>
      <c r="D3075">
        <v>30309</v>
      </c>
      <c r="E3075" t="s">
        <v>261</v>
      </c>
      <c r="F3075" t="s">
        <v>30</v>
      </c>
      <c r="G3075" t="s">
        <v>31</v>
      </c>
      <c r="H3075" t="s">
        <v>106</v>
      </c>
      <c r="I3075" t="s">
        <v>107</v>
      </c>
      <c r="J3075" t="s">
        <v>34</v>
      </c>
      <c r="K3075" t="s">
        <v>35</v>
      </c>
      <c r="L3075" t="s">
        <v>260</v>
      </c>
      <c r="O3075" t="s">
        <v>54</v>
      </c>
      <c r="P3075">
        <v>79.037499999999994</v>
      </c>
      <c r="Q3075">
        <v>77.634169999999997</v>
      </c>
      <c r="R3075">
        <v>80.375029999999995</v>
      </c>
      <c r="S3075">
        <v>76.796019999999999</v>
      </c>
      <c r="T3075">
        <v>81.115690000000001</v>
      </c>
      <c r="U3075">
        <v>2677</v>
      </c>
      <c r="V3075">
        <v>3387</v>
      </c>
      <c r="X3075" t="s">
        <v>132</v>
      </c>
      <c r="Y3075" t="s">
        <v>49</v>
      </c>
      <c r="Z3075" t="s">
        <v>39</v>
      </c>
      <c r="AA3075">
        <v>20220000</v>
      </c>
      <c r="AC3075" t="s">
        <v>128</v>
      </c>
      <c r="AD3075" t="s">
        <v>40</v>
      </c>
    </row>
    <row r="3076" spans="1:30">
      <c r="A3076">
        <f t="shared" si="144"/>
        <v>20220000</v>
      </c>
      <c r="B3076" t="str">
        <f t="shared" si="145"/>
        <v>Islington30309Persons2 yrs</v>
      </c>
      <c r="C3076" t="str">
        <f t="shared" si="146"/>
        <v>IslingtonPopulation vaccination coverage: MMR for one dose (2 years old)2022/23Persons2 yrs</v>
      </c>
      <c r="D3076">
        <v>30309</v>
      </c>
      <c r="E3076" t="s">
        <v>261</v>
      </c>
      <c r="F3076" t="s">
        <v>30</v>
      </c>
      <c r="G3076" t="s">
        <v>31</v>
      </c>
      <c r="H3076" t="s">
        <v>74</v>
      </c>
      <c r="I3076" t="s">
        <v>75</v>
      </c>
      <c r="J3076" t="s">
        <v>34</v>
      </c>
      <c r="K3076" t="s">
        <v>35</v>
      </c>
      <c r="L3076" t="s">
        <v>260</v>
      </c>
      <c r="O3076" t="s">
        <v>54</v>
      </c>
      <c r="P3076">
        <v>78.170839999999998</v>
      </c>
      <c r="Q3076">
        <v>76.443340000000006</v>
      </c>
      <c r="R3076">
        <v>79.805120000000002</v>
      </c>
      <c r="S3076">
        <v>75.406779999999998</v>
      </c>
      <c r="T3076">
        <v>80.703739999999996</v>
      </c>
      <c r="U3076">
        <v>1812</v>
      </c>
      <c r="V3076">
        <v>2318</v>
      </c>
      <c r="X3076" t="s">
        <v>132</v>
      </c>
      <c r="Y3076" t="s">
        <v>49</v>
      </c>
      <c r="Z3076" t="s">
        <v>39</v>
      </c>
      <c r="AA3076">
        <v>20220000</v>
      </c>
      <c r="AC3076" t="s">
        <v>128</v>
      </c>
      <c r="AD3076" t="s">
        <v>40</v>
      </c>
    </row>
    <row r="3077" spans="1:30">
      <c r="A3077">
        <f t="shared" si="144"/>
        <v>20220000</v>
      </c>
      <c r="B3077" t="str">
        <f t="shared" si="145"/>
        <v>Haringey30309Persons2 yrs</v>
      </c>
      <c r="C3077" t="str">
        <f t="shared" si="146"/>
        <v>HaringeyPopulation vaccination coverage: MMR for one dose (2 years old)2022/23Persons2 yrs</v>
      </c>
      <c r="D3077">
        <v>30309</v>
      </c>
      <c r="E3077" t="s">
        <v>261</v>
      </c>
      <c r="F3077" t="s">
        <v>30</v>
      </c>
      <c r="G3077" t="s">
        <v>31</v>
      </c>
      <c r="H3077" t="s">
        <v>116</v>
      </c>
      <c r="I3077" t="s">
        <v>117</v>
      </c>
      <c r="J3077" t="s">
        <v>34</v>
      </c>
      <c r="K3077" t="s">
        <v>35</v>
      </c>
      <c r="L3077" t="s">
        <v>260</v>
      </c>
      <c r="O3077" t="s">
        <v>54</v>
      </c>
      <c r="P3077">
        <v>76.725430000000003</v>
      </c>
      <c r="Q3077">
        <v>75.263649999999998</v>
      </c>
      <c r="R3077">
        <v>78.125919999999994</v>
      </c>
      <c r="S3077">
        <v>74.394099999999995</v>
      </c>
      <c r="T3077">
        <v>78.904679999999999</v>
      </c>
      <c r="U3077">
        <v>2568</v>
      </c>
      <c r="V3077">
        <v>3347</v>
      </c>
      <c r="X3077" t="s">
        <v>132</v>
      </c>
      <c r="Y3077" t="s">
        <v>49</v>
      </c>
      <c r="Z3077" t="s">
        <v>39</v>
      </c>
      <c r="AA3077">
        <v>20220000</v>
      </c>
      <c r="AC3077" t="s">
        <v>128</v>
      </c>
      <c r="AD3077" t="s">
        <v>40</v>
      </c>
    </row>
    <row r="3078" spans="1:30">
      <c r="A3078">
        <f t="shared" si="144"/>
        <v>20220000</v>
      </c>
      <c r="B3078" t="str">
        <f t="shared" si="145"/>
        <v>Enfield30309Persons2 yrs</v>
      </c>
      <c r="C3078" t="str">
        <f t="shared" si="146"/>
        <v>EnfieldPopulation vaccination coverage: MMR for one dose (2 years old)2022/23Persons2 yrs</v>
      </c>
      <c r="D3078">
        <v>30309</v>
      </c>
      <c r="E3078" t="s">
        <v>261</v>
      </c>
      <c r="F3078" t="s">
        <v>30</v>
      </c>
      <c r="G3078" t="s">
        <v>31</v>
      </c>
      <c r="H3078" t="s">
        <v>120</v>
      </c>
      <c r="I3078" t="s">
        <v>121</v>
      </c>
      <c r="J3078" t="s">
        <v>34</v>
      </c>
      <c r="K3078" t="s">
        <v>35</v>
      </c>
      <c r="L3078" t="s">
        <v>260</v>
      </c>
      <c r="O3078" t="s">
        <v>54</v>
      </c>
      <c r="P3078">
        <v>75.290629999999993</v>
      </c>
      <c r="Q3078">
        <v>73.9375</v>
      </c>
      <c r="R3078">
        <v>76.595730000000003</v>
      </c>
      <c r="S3078">
        <v>73.136420000000001</v>
      </c>
      <c r="T3078">
        <v>77.325640000000007</v>
      </c>
      <c r="U3078">
        <v>3044</v>
      </c>
      <c r="V3078">
        <v>4043</v>
      </c>
      <c r="X3078" t="s">
        <v>132</v>
      </c>
      <c r="Y3078" t="s">
        <v>49</v>
      </c>
      <c r="Z3078" t="s">
        <v>39</v>
      </c>
      <c r="AA3078">
        <v>20220000</v>
      </c>
      <c r="AC3078" t="s">
        <v>128</v>
      </c>
      <c r="AD3078" t="s">
        <v>40</v>
      </c>
    </row>
    <row r="3079" spans="1:30">
      <c r="A3079">
        <f t="shared" si="144"/>
        <v>20220000</v>
      </c>
      <c r="B3079" t="str">
        <f t="shared" si="145"/>
        <v>Camden30309Persons2 yrs</v>
      </c>
      <c r="C3079" t="str">
        <f t="shared" si="146"/>
        <v>CamdenPopulation vaccination coverage: MMR for one dose (2 years old)2022/23Persons2 yrs</v>
      </c>
      <c r="D3079">
        <v>30309</v>
      </c>
      <c r="E3079" t="s">
        <v>261</v>
      </c>
      <c r="F3079" t="s">
        <v>30</v>
      </c>
      <c r="G3079" t="s">
        <v>31</v>
      </c>
      <c r="H3079" t="s">
        <v>72</v>
      </c>
      <c r="I3079" t="s">
        <v>73</v>
      </c>
      <c r="J3079" t="s">
        <v>34</v>
      </c>
      <c r="K3079" t="s">
        <v>35</v>
      </c>
      <c r="L3079" t="s">
        <v>260</v>
      </c>
      <c r="O3079" t="s">
        <v>54</v>
      </c>
      <c r="P3079">
        <v>75.041809999999998</v>
      </c>
      <c r="Q3079">
        <v>73.268270000000001</v>
      </c>
      <c r="R3079">
        <v>76.735029999999995</v>
      </c>
      <c r="S3079">
        <v>72.211410000000001</v>
      </c>
      <c r="T3079">
        <v>77.673050000000003</v>
      </c>
      <c r="U3079">
        <v>1795</v>
      </c>
      <c r="V3079">
        <v>2392</v>
      </c>
      <c r="X3079" t="s">
        <v>132</v>
      </c>
      <c r="Y3079" t="s">
        <v>49</v>
      </c>
      <c r="Z3079" t="s">
        <v>39</v>
      </c>
      <c r="AA3079">
        <v>20220000</v>
      </c>
      <c r="AC3079" t="s">
        <v>128</v>
      </c>
      <c r="AD3079" t="s">
        <v>40</v>
      </c>
    </row>
    <row r="3080" spans="1:30">
      <c r="A3080">
        <f t="shared" si="144"/>
        <v>20220000</v>
      </c>
      <c r="B3080" t="str">
        <f t="shared" si="145"/>
        <v>Hackney30309Persons2 yrs</v>
      </c>
      <c r="C3080" t="str">
        <f t="shared" si="146"/>
        <v>HackneyPopulation vaccination coverage: MMR for one dose (2 years old)2022/23Persons2 yrs</v>
      </c>
      <c r="D3080">
        <v>30309</v>
      </c>
      <c r="E3080" t="s">
        <v>261</v>
      </c>
      <c r="F3080" t="s">
        <v>30</v>
      </c>
      <c r="G3080" t="s">
        <v>31</v>
      </c>
      <c r="H3080" t="s">
        <v>101</v>
      </c>
      <c r="I3080" t="s">
        <v>102</v>
      </c>
      <c r="J3080" t="s">
        <v>34</v>
      </c>
      <c r="K3080" t="s">
        <v>35</v>
      </c>
      <c r="L3080" t="s">
        <v>260</v>
      </c>
      <c r="O3080" t="s">
        <v>54</v>
      </c>
      <c r="P3080">
        <v>68.129919999999998</v>
      </c>
      <c r="Q3080">
        <v>66.658060000000006</v>
      </c>
      <c r="R3080">
        <v>69.566469999999995</v>
      </c>
      <c r="S3080">
        <v>65.79468</v>
      </c>
      <c r="T3080">
        <v>70.377499999999998</v>
      </c>
      <c r="U3080">
        <v>2685</v>
      </c>
      <c r="V3080">
        <v>3941</v>
      </c>
      <c r="W3080" t="s">
        <v>103</v>
      </c>
      <c r="X3080" t="s">
        <v>132</v>
      </c>
      <c r="Y3080" t="s">
        <v>49</v>
      </c>
      <c r="Z3080" t="s">
        <v>39</v>
      </c>
      <c r="AA3080">
        <v>20220000</v>
      </c>
      <c r="AC3080" t="s">
        <v>128</v>
      </c>
      <c r="AD3080" t="s">
        <v>40</v>
      </c>
    </row>
    <row r="3081" spans="1:30">
      <c r="A3081">
        <f t="shared" si="144"/>
        <v>20100000</v>
      </c>
      <c r="B3081" t="str">
        <f t="shared" si="145"/>
        <v>Richmond30311Persons5 yrs</v>
      </c>
      <c r="C3081" t="str">
        <f t="shared" si="146"/>
        <v>RichmondPopulation vaccination coverage: MMR for two doses (5 years old)2010/11Persons5 yrs</v>
      </c>
      <c r="D3081">
        <v>30311</v>
      </c>
      <c r="E3081" t="s">
        <v>262</v>
      </c>
      <c r="F3081" t="s">
        <v>30</v>
      </c>
      <c r="G3081" t="s">
        <v>31</v>
      </c>
      <c r="H3081" t="s">
        <v>32</v>
      </c>
      <c r="I3081" t="s">
        <v>33</v>
      </c>
      <c r="J3081" t="s">
        <v>34</v>
      </c>
      <c r="K3081" t="s">
        <v>35</v>
      </c>
      <c r="L3081" t="s">
        <v>263</v>
      </c>
      <c r="O3081" t="s">
        <v>37</v>
      </c>
      <c r="P3081">
        <v>75.760000000000005</v>
      </c>
      <c r="Q3081">
        <v>74.1073237028574</v>
      </c>
      <c r="R3081">
        <v>77.330555260347893</v>
      </c>
      <c r="U3081">
        <v>2056</v>
      </c>
      <c r="V3081">
        <v>2714</v>
      </c>
      <c r="Y3081" t="s">
        <v>49</v>
      </c>
      <c r="Z3081" t="s">
        <v>39</v>
      </c>
      <c r="AA3081">
        <v>20100000</v>
      </c>
      <c r="AC3081" t="s">
        <v>128</v>
      </c>
      <c r="AD3081" t="s">
        <v>40</v>
      </c>
    </row>
    <row r="3082" spans="1:30">
      <c r="A3082">
        <f t="shared" si="144"/>
        <v>20110000</v>
      </c>
      <c r="B3082" t="str">
        <f t="shared" si="145"/>
        <v>Richmond30311Persons5 yrs</v>
      </c>
      <c r="C3082" t="str">
        <f t="shared" si="146"/>
        <v>RichmondPopulation vaccination coverage: MMR for two doses (5 years old)2011/12Persons5 yrs</v>
      </c>
      <c r="D3082">
        <v>30311</v>
      </c>
      <c r="E3082" t="s">
        <v>262</v>
      </c>
      <c r="F3082" t="s">
        <v>30</v>
      </c>
      <c r="G3082" t="s">
        <v>31</v>
      </c>
      <c r="H3082" t="s">
        <v>32</v>
      </c>
      <c r="I3082" t="s">
        <v>33</v>
      </c>
      <c r="J3082" t="s">
        <v>34</v>
      </c>
      <c r="K3082" t="s">
        <v>35</v>
      </c>
      <c r="L3082" t="s">
        <v>263</v>
      </c>
      <c r="O3082" t="s">
        <v>41</v>
      </c>
      <c r="P3082">
        <v>79.39</v>
      </c>
      <c r="Q3082">
        <v>77.875962281272095</v>
      </c>
      <c r="R3082">
        <v>80.819151519953905</v>
      </c>
      <c r="U3082">
        <v>2303</v>
      </c>
      <c r="V3082">
        <v>2901</v>
      </c>
      <c r="Y3082" t="s">
        <v>49</v>
      </c>
      <c r="Z3082" t="s">
        <v>39</v>
      </c>
      <c r="AA3082">
        <v>20110000</v>
      </c>
      <c r="AC3082" t="s">
        <v>128</v>
      </c>
      <c r="AD3082" t="s">
        <v>40</v>
      </c>
    </row>
    <row r="3083" spans="1:30">
      <c r="A3083">
        <f t="shared" si="144"/>
        <v>20120000</v>
      </c>
      <c r="B3083" t="str">
        <f t="shared" si="145"/>
        <v>Richmond30311Persons5 yrs</v>
      </c>
      <c r="C3083" t="str">
        <f t="shared" si="146"/>
        <v>RichmondPopulation vaccination coverage: MMR for two doses (5 years old)2012/13Persons5 yrs</v>
      </c>
      <c r="D3083">
        <v>30311</v>
      </c>
      <c r="E3083" t="s">
        <v>262</v>
      </c>
      <c r="F3083" t="s">
        <v>30</v>
      </c>
      <c r="G3083" t="s">
        <v>31</v>
      </c>
      <c r="H3083" t="s">
        <v>32</v>
      </c>
      <c r="I3083" t="s">
        <v>33</v>
      </c>
      <c r="J3083" t="s">
        <v>34</v>
      </c>
      <c r="K3083" t="s">
        <v>35</v>
      </c>
      <c r="L3083" t="s">
        <v>263</v>
      </c>
      <c r="O3083" t="s">
        <v>43</v>
      </c>
      <c r="P3083">
        <v>79.47</v>
      </c>
      <c r="Q3083">
        <v>77.984687901598704</v>
      </c>
      <c r="R3083">
        <v>80.881309651803704</v>
      </c>
      <c r="U3083">
        <v>2373</v>
      </c>
      <c r="V3083">
        <v>2986</v>
      </c>
      <c r="Y3083" t="s">
        <v>49</v>
      </c>
      <c r="Z3083" t="s">
        <v>39</v>
      </c>
      <c r="AA3083">
        <v>20120000</v>
      </c>
      <c r="AC3083" t="s">
        <v>128</v>
      </c>
      <c r="AD3083" t="s">
        <v>40</v>
      </c>
    </row>
    <row r="3084" spans="1:30">
      <c r="A3084">
        <f t="shared" si="144"/>
        <v>20130000</v>
      </c>
      <c r="B3084" t="str">
        <f t="shared" si="145"/>
        <v>Richmond30311Persons5 yrs</v>
      </c>
      <c r="C3084" t="str">
        <f t="shared" si="146"/>
        <v>RichmondPopulation vaccination coverage: MMR for two doses (5 years old)2013/14Persons5 yrs</v>
      </c>
      <c r="D3084">
        <v>30311</v>
      </c>
      <c r="E3084" t="s">
        <v>262</v>
      </c>
      <c r="F3084" t="s">
        <v>30</v>
      </c>
      <c r="G3084" t="s">
        <v>31</v>
      </c>
      <c r="H3084" t="s">
        <v>32</v>
      </c>
      <c r="I3084" t="s">
        <v>33</v>
      </c>
      <c r="J3084" t="s">
        <v>34</v>
      </c>
      <c r="K3084" t="s">
        <v>35</v>
      </c>
      <c r="L3084" t="s">
        <v>263</v>
      </c>
      <c r="O3084" t="s">
        <v>44</v>
      </c>
      <c r="P3084">
        <v>77.260000000000005</v>
      </c>
      <c r="Q3084">
        <v>75.756623155161904</v>
      </c>
      <c r="R3084">
        <v>78.690217260986302</v>
      </c>
      <c r="U3084">
        <v>2422</v>
      </c>
      <c r="V3084">
        <v>3135</v>
      </c>
      <c r="Y3084" t="s">
        <v>49</v>
      </c>
      <c r="Z3084" t="s">
        <v>39</v>
      </c>
      <c r="AA3084">
        <v>20130000</v>
      </c>
      <c r="AC3084" t="s">
        <v>128</v>
      </c>
      <c r="AD3084" t="s">
        <v>40</v>
      </c>
    </row>
    <row r="3085" spans="1:30">
      <c r="A3085">
        <f t="shared" si="144"/>
        <v>20140000</v>
      </c>
      <c r="B3085" t="str">
        <f t="shared" si="145"/>
        <v>Richmond30311Persons5 yrs</v>
      </c>
      <c r="C3085" t="str">
        <f t="shared" si="146"/>
        <v>RichmondPopulation vaccination coverage: MMR for two doses (5 years old)2014/15Persons5 yrs</v>
      </c>
      <c r="D3085">
        <v>30311</v>
      </c>
      <c r="E3085" t="s">
        <v>262</v>
      </c>
      <c r="F3085" t="s">
        <v>30</v>
      </c>
      <c r="G3085" t="s">
        <v>31</v>
      </c>
      <c r="H3085" t="s">
        <v>32</v>
      </c>
      <c r="I3085" t="s">
        <v>33</v>
      </c>
      <c r="J3085" t="s">
        <v>34</v>
      </c>
      <c r="K3085" t="s">
        <v>35</v>
      </c>
      <c r="L3085" t="s">
        <v>263</v>
      </c>
      <c r="O3085" t="s">
        <v>45</v>
      </c>
      <c r="P3085">
        <v>77.34</v>
      </c>
      <c r="Q3085">
        <v>75.891704903532599</v>
      </c>
      <c r="R3085">
        <v>78.729718039608997</v>
      </c>
      <c r="U3085">
        <v>2584</v>
      </c>
      <c r="V3085">
        <v>3341</v>
      </c>
      <c r="W3085" t="s">
        <v>129</v>
      </c>
      <c r="Y3085" t="s">
        <v>49</v>
      </c>
      <c r="Z3085" t="s">
        <v>39</v>
      </c>
      <c r="AA3085">
        <v>20140000</v>
      </c>
      <c r="AC3085" t="s">
        <v>128</v>
      </c>
      <c r="AD3085" t="s">
        <v>40</v>
      </c>
    </row>
    <row r="3086" spans="1:30">
      <c r="A3086">
        <f t="shared" si="144"/>
        <v>20150000</v>
      </c>
      <c r="B3086" t="str">
        <f t="shared" si="145"/>
        <v>Richmond30311Persons5 yrs</v>
      </c>
      <c r="C3086" t="str">
        <f t="shared" si="146"/>
        <v>RichmondPopulation vaccination coverage: MMR for two doses (5 years old)2015/16Persons5 yrs</v>
      </c>
      <c r="D3086">
        <v>30311</v>
      </c>
      <c r="E3086" t="s">
        <v>262</v>
      </c>
      <c r="F3086" t="s">
        <v>30</v>
      </c>
      <c r="G3086" t="s">
        <v>31</v>
      </c>
      <c r="H3086" t="s">
        <v>32</v>
      </c>
      <c r="I3086" t="s">
        <v>33</v>
      </c>
      <c r="J3086" t="s">
        <v>34</v>
      </c>
      <c r="K3086" t="s">
        <v>35</v>
      </c>
      <c r="L3086" t="s">
        <v>263</v>
      </c>
      <c r="O3086" t="s">
        <v>46</v>
      </c>
      <c r="P3086">
        <v>78.099999999999994</v>
      </c>
      <c r="Q3086">
        <v>76.464062780599903</v>
      </c>
      <c r="R3086">
        <v>79.681173964300001</v>
      </c>
      <c r="U3086">
        <v>1981</v>
      </c>
      <c r="V3086">
        <v>2536</v>
      </c>
      <c r="Y3086" t="s">
        <v>49</v>
      </c>
      <c r="Z3086" t="s">
        <v>39</v>
      </c>
      <c r="AA3086">
        <v>20150000</v>
      </c>
      <c r="AC3086" t="s">
        <v>128</v>
      </c>
      <c r="AD3086" t="s">
        <v>40</v>
      </c>
    </row>
    <row r="3087" spans="1:30">
      <c r="A3087">
        <f t="shared" si="144"/>
        <v>20160000</v>
      </c>
      <c r="B3087" t="str">
        <f t="shared" si="145"/>
        <v>Richmond30311Persons5 yrs</v>
      </c>
      <c r="C3087" t="str">
        <f t="shared" si="146"/>
        <v>RichmondPopulation vaccination coverage: MMR for two doses (5 years old)2016/17Persons5 yrs</v>
      </c>
      <c r="D3087">
        <v>30311</v>
      </c>
      <c r="E3087" t="s">
        <v>262</v>
      </c>
      <c r="F3087" t="s">
        <v>30</v>
      </c>
      <c r="G3087" t="s">
        <v>31</v>
      </c>
      <c r="H3087" t="s">
        <v>32</v>
      </c>
      <c r="I3087" t="s">
        <v>33</v>
      </c>
      <c r="J3087" t="s">
        <v>34</v>
      </c>
      <c r="K3087" t="s">
        <v>35</v>
      </c>
      <c r="L3087" t="s">
        <v>263</v>
      </c>
      <c r="O3087" t="s">
        <v>47</v>
      </c>
      <c r="P3087">
        <v>70</v>
      </c>
      <c r="Q3087">
        <v>68.3560178211319</v>
      </c>
      <c r="R3087">
        <v>71.563169447114802</v>
      </c>
      <c r="U3087">
        <v>2194</v>
      </c>
      <c r="V3087">
        <v>3135</v>
      </c>
      <c r="Y3087" t="s">
        <v>49</v>
      </c>
      <c r="Z3087" t="s">
        <v>39</v>
      </c>
      <c r="AA3087">
        <v>20160000</v>
      </c>
      <c r="AC3087" t="s">
        <v>128</v>
      </c>
      <c r="AD3087" t="s">
        <v>40</v>
      </c>
    </row>
    <row r="3088" spans="1:30">
      <c r="A3088">
        <f t="shared" si="144"/>
        <v>20170000</v>
      </c>
      <c r="B3088" t="str">
        <f t="shared" si="145"/>
        <v>Richmond30311Persons5 yrs</v>
      </c>
      <c r="C3088" t="str">
        <f t="shared" si="146"/>
        <v>RichmondPopulation vaccination coverage: MMR for two doses (5 years old)2017/18Persons5 yrs</v>
      </c>
      <c r="D3088">
        <v>30311</v>
      </c>
      <c r="E3088" t="s">
        <v>262</v>
      </c>
      <c r="F3088" t="s">
        <v>30</v>
      </c>
      <c r="G3088" t="s">
        <v>31</v>
      </c>
      <c r="H3088" t="s">
        <v>32</v>
      </c>
      <c r="I3088" t="s">
        <v>33</v>
      </c>
      <c r="J3088" t="s">
        <v>34</v>
      </c>
      <c r="K3088" t="s">
        <v>35</v>
      </c>
      <c r="L3088" t="s">
        <v>263</v>
      </c>
      <c r="O3088" t="s">
        <v>48</v>
      </c>
      <c r="P3088">
        <v>72.900000000000006</v>
      </c>
      <c r="Q3088">
        <v>71.311687831580201</v>
      </c>
      <c r="R3088">
        <v>74.430545361114994</v>
      </c>
      <c r="U3088">
        <v>2273</v>
      </c>
      <c r="V3088">
        <v>3118</v>
      </c>
      <c r="Y3088" t="s">
        <v>49</v>
      </c>
      <c r="Z3088" t="s">
        <v>39</v>
      </c>
      <c r="AA3088">
        <v>20170000</v>
      </c>
      <c r="AC3088" t="s">
        <v>128</v>
      </c>
      <c r="AD3088" t="s">
        <v>40</v>
      </c>
    </row>
    <row r="3089" spans="1:30">
      <c r="A3089">
        <f t="shared" si="144"/>
        <v>20180000</v>
      </c>
      <c r="B3089" t="str">
        <f t="shared" si="145"/>
        <v>Richmond30311Persons5 yrs</v>
      </c>
      <c r="C3089" t="str">
        <f t="shared" si="146"/>
        <v>RichmondPopulation vaccination coverage: MMR for two doses (5 years old)2018/19Persons5 yrs</v>
      </c>
      <c r="D3089">
        <v>30311</v>
      </c>
      <c r="E3089" t="s">
        <v>262</v>
      </c>
      <c r="F3089" t="s">
        <v>30</v>
      </c>
      <c r="G3089" t="s">
        <v>31</v>
      </c>
      <c r="H3089" t="s">
        <v>32</v>
      </c>
      <c r="I3089" t="s">
        <v>33</v>
      </c>
      <c r="J3089" t="s">
        <v>34</v>
      </c>
      <c r="K3089" t="s">
        <v>35</v>
      </c>
      <c r="L3089" t="s">
        <v>263</v>
      </c>
      <c r="O3089" t="s">
        <v>50</v>
      </c>
      <c r="P3089">
        <v>75.89</v>
      </c>
      <c r="Q3089">
        <v>74.321414478701001</v>
      </c>
      <c r="R3089">
        <v>77.400837748832501</v>
      </c>
      <c r="U3089">
        <v>2248</v>
      </c>
      <c r="V3089">
        <v>2962</v>
      </c>
      <c r="Y3089" t="s">
        <v>49</v>
      </c>
      <c r="Z3089" t="s">
        <v>39</v>
      </c>
      <c r="AA3089">
        <v>20180000</v>
      </c>
      <c r="AC3089" t="s">
        <v>128</v>
      </c>
      <c r="AD3089" t="s">
        <v>40</v>
      </c>
    </row>
    <row r="3090" spans="1:30">
      <c r="A3090">
        <f t="shared" si="144"/>
        <v>20190000</v>
      </c>
      <c r="B3090" t="str">
        <f t="shared" si="145"/>
        <v>Richmond30311Persons5 yrs</v>
      </c>
      <c r="C3090" t="str">
        <f t="shared" si="146"/>
        <v>RichmondPopulation vaccination coverage: MMR for two doses (5 years old)2019/20Persons5 yrs</v>
      </c>
      <c r="D3090">
        <v>30311</v>
      </c>
      <c r="E3090" t="s">
        <v>262</v>
      </c>
      <c r="F3090" t="s">
        <v>30</v>
      </c>
      <c r="G3090" t="s">
        <v>31</v>
      </c>
      <c r="H3090" t="s">
        <v>32</v>
      </c>
      <c r="I3090" t="s">
        <v>33</v>
      </c>
      <c r="J3090" t="s">
        <v>34</v>
      </c>
      <c r="K3090" t="s">
        <v>35</v>
      </c>
      <c r="L3090" t="s">
        <v>263</v>
      </c>
      <c r="O3090" t="s">
        <v>51</v>
      </c>
      <c r="P3090">
        <v>76.56</v>
      </c>
      <c r="Q3090">
        <v>75.002362922911601</v>
      </c>
      <c r="R3090">
        <v>78.052750540918694</v>
      </c>
      <c r="S3090">
        <v>74.073248673279707</v>
      </c>
      <c r="T3090">
        <v>78.879916426056297</v>
      </c>
      <c r="U3090">
        <v>2267</v>
      </c>
      <c r="V3090">
        <v>2961</v>
      </c>
      <c r="Y3090" t="s">
        <v>49</v>
      </c>
      <c r="Z3090" t="s">
        <v>39</v>
      </c>
      <c r="AA3090">
        <v>20190000</v>
      </c>
      <c r="AC3090" t="s">
        <v>128</v>
      </c>
      <c r="AD3090" t="s">
        <v>40</v>
      </c>
    </row>
    <row r="3091" spans="1:30">
      <c r="A3091">
        <f t="shared" si="144"/>
        <v>20200000</v>
      </c>
      <c r="B3091" t="str">
        <f t="shared" si="145"/>
        <v>Richmond30311Persons5 yrs</v>
      </c>
      <c r="C3091" t="str">
        <f t="shared" si="146"/>
        <v>RichmondPopulation vaccination coverage: MMR for two doses (5 years old)2020/21Persons5 yrs</v>
      </c>
      <c r="D3091">
        <v>30311</v>
      </c>
      <c r="E3091" t="s">
        <v>262</v>
      </c>
      <c r="F3091" t="s">
        <v>30</v>
      </c>
      <c r="G3091" t="s">
        <v>31</v>
      </c>
      <c r="H3091" t="s">
        <v>32</v>
      </c>
      <c r="I3091" t="s">
        <v>33</v>
      </c>
      <c r="J3091" t="s">
        <v>34</v>
      </c>
      <c r="K3091" t="s">
        <v>35</v>
      </c>
      <c r="L3091" t="s">
        <v>263</v>
      </c>
      <c r="O3091" t="s">
        <v>52</v>
      </c>
      <c r="P3091">
        <v>75.459999999999994</v>
      </c>
      <c r="Q3091">
        <v>73.842361733087898</v>
      </c>
      <c r="R3091">
        <v>77.0019794035898</v>
      </c>
      <c r="S3091">
        <v>72.882159815572706</v>
      </c>
      <c r="T3091">
        <v>77.860617584494804</v>
      </c>
      <c r="U3091">
        <v>2149</v>
      </c>
      <c r="V3091">
        <v>2848</v>
      </c>
      <c r="Y3091" t="s">
        <v>49</v>
      </c>
      <c r="Z3091" t="s">
        <v>39</v>
      </c>
      <c r="AA3091">
        <v>20200000</v>
      </c>
      <c r="AC3091" t="s">
        <v>128</v>
      </c>
      <c r="AD3091" t="s">
        <v>40</v>
      </c>
    </row>
    <row r="3092" spans="1:30">
      <c r="A3092">
        <f t="shared" si="144"/>
        <v>20210000</v>
      </c>
      <c r="B3092" t="str">
        <f t="shared" si="145"/>
        <v>Richmond30311Persons5 yrs</v>
      </c>
      <c r="C3092" t="str">
        <f t="shared" si="146"/>
        <v>RichmondPopulation vaccination coverage: MMR for two doses (5 years old)2021/22Persons5 yrs</v>
      </c>
      <c r="D3092">
        <v>30311</v>
      </c>
      <c r="E3092" t="s">
        <v>262</v>
      </c>
      <c r="F3092" t="s">
        <v>30</v>
      </c>
      <c r="G3092" t="s">
        <v>31</v>
      </c>
      <c r="H3092" t="s">
        <v>32</v>
      </c>
      <c r="I3092" t="s">
        <v>33</v>
      </c>
      <c r="J3092" t="s">
        <v>34</v>
      </c>
      <c r="K3092" t="s">
        <v>35</v>
      </c>
      <c r="L3092" t="s">
        <v>263</v>
      </c>
      <c r="O3092" t="s">
        <v>53</v>
      </c>
      <c r="P3092">
        <v>75.59</v>
      </c>
      <c r="Q3092">
        <v>73.964022750226803</v>
      </c>
      <c r="R3092">
        <v>77.143640353543702</v>
      </c>
      <c r="S3092">
        <v>72.996980405607005</v>
      </c>
      <c r="T3092">
        <v>78.006922665937907</v>
      </c>
      <c r="U3092">
        <v>2118</v>
      </c>
      <c r="V3092">
        <v>2802</v>
      </c>
      <c r="Y3092" t="s">
        <v>49</v>
      </c>
      <c r="Z3092" t="s">
        <v>39</v>
      </c>
      <c r="AA3092">
        <v>20210000</v>
      </c>
      <c r="AC3092" t="s">
        <v>128</v>
      </c>
      <c r="AD3092" t="s">
        <v>40</v>
      </c>
    </row>
    <row r="3093" spans="1:30">
      <c r="A3093">
        <f t="shared" si="144"/>
        <v>20100000</v>
      </c>
      <c r="B3093" t="str">
        <f t="shared" si="145"/>
        <v>England30311Persons5 yrs</v>
      </c>
      <c r="C3093" t="str">
        <f t="shared" si="146"/>
        <v>EnglandPopulation vaccination coverage: MMR for two doses (5 years old)2010/11Persons5 yrs</v>
      </c>
      <c r="D3093">
        <v>30311</v>
      </c>
      <c r="E3093" t="s">
        <v>262</v>
      </c>
      <c r="F3093" t="s">
        <v>30</v>
      </c>
      <c r="G3093" t="s">
        <v>31</v>
      </c>
      <c r="H3093" t="s">
        <v>30</v>
      </c>
      <c r="I3093" t="s">
        <v>31</v>
      </c>
      <c r="J3093" t="s">
        <v>31</v>
      </c>
      <c r="K3093" t="s">
        <v>35</v>
      </c>
      <c r="L3093" t="s">
        <v>263</v>
      </c>
      <c r="O3093" t="s">
        <v>37</v>
      </c>
      <c r="P3093">
        <v>84.21</v>
      </c>
      <c r="Q3093">
        <v>84.118077636961701</v>
      </c>
      <c r="R3093">
        <v>84.2995648512847</v>
      </c>
      <c r="U3093">
        <v>522384</v>
      </c>
      <c r="V3093">
        <v>620342</v>
      </c>
      <c r="W3093" t="s">
        <v>129</v>
      </c>
      <c r="Y3093" t="s">
        <v>42</v>
      </c>
      <c r="Z3093" t="s">
        <v>39</v>
      </c>
      <c r="AA3093">
        <v>20100000</v>
      </c>
      <c r="AC3093" t="s">
        <v>128</v>
      </c>
      <c r="AD3093" t="s">
        <v>40</v>
      </c>
    </row>
    <row r="3094" spans="1:30">
      <c r="A3094">
        <f t="shared" si="144"/>
        <v>20110000</v>
      </c>
      <c r="B3094" t="str">
        <f t="shared" si="145"/>
        <v>England30311Persons5 yrs</v>
      </c>
      <c r="C3094" t="str">
        <f t="shared" si="146"/>
        <v>EnglandPopulation vaccination coverage: MMR for two doses (5 years old)2011/12Persons5 yrs</v>
      </c>
      <c r="D3094">
        <v>30311</v>
      </c>
      <c r="E3094" t="s">
        <v>262</v>
      </c>
      <c r="F3094" t="s">
        <v>30</v>
      </c>
      <c r="G3094" t="s">
        <v>31</v>
      </c>
      <c r="H3094" t="s">
        <v>30</v>
      </c>
      <c r="I3094" t="s">
        <v>31</v>
      </c>
      <c r="J3094" t="s">
        <v>31</v>
      </c>
      <c r="K3094" t="s">
        <v>35</v>
      </c>
      <c r="L3094" t="s">
        <v>263</v>
      </c>
      <c r="O3094" t="s">
        <v>41</v>
      </c>
      <c r="P3094">
        <v>86.02</v>
      </c>
      <c r="Q3094">
        <v>85.930232484467695</v>
      </c>
      <c r="R3094">
        <v>86.099380882599107</v>
      </c>
      <c r="U3094">
        <v>555688</v>
      </c>
      <c r="V3094">
        <v>646036</v>
      </c>
      <c r="W3094" t="s">
        <v>129</v>
      </c>
      <c r="Y3094" t="s">
        <v>42</v>
      </c>
      <c r="Z3094" t="s">
        <v>39</v>
      </c>
      <c r="AA3094">
        <v>20110000</v>
      </c>
      <c r="AC3094" t="s">
        <v>128</v>
      </c>
      <c r="AD3094" t="s">
        <v>40</v>
      </c>
    </row>
    <row r="3095" spans="1:30">
      <c r="A3095">
        <f t="shared" si="144"/>
        <v>20120000</v>
      </c>
      <c r="B3095" t="str">
        <f t="shared" si="145"/>
        <v>England30311Persons5 yrs</v>
      </c>
      <c r="C3095" t="str">
        <f t="shared" si="146"/>
        <v>EnglandPopulation vaccination coverage: MMR for two doses (5 years old)2012/13Persons5 yrs</v>
      </c>
      <c r="D3095">
        <v>30311</v>
      </c>
      <c r="E3095" t="s">
        <v>262</v>
      </c>
      <c r="F3095" t="s">
        <v>30</v>
      </c>
      <c r="G3095" t="s">
        <v>31</v>
      </c>
      <c r="H3095" t="s">
        <v>30</v>
      </c>
      <c r="I3095" t="s">
        <v>31</v>
      </c>
      <c r="J3095" t="s">
        <v>31</v>
      </c>
      <c r="K3095" t="s">
        <v>35</v>
      </c>
      <c r="L3095" t="s">
        <v>263</v>
      </c>
      <c r="O3095" t="s">
        <v>43</v>
      </c>
      <c r="P3095">
        <v>87.72</v>
      </c>
      <c r="Q3095">
        <v>87.639884413802804</v>
      </c>
      <c r="R3095">
        <v>87.796783586028297</v>
      </c>
      <c r="U3095">
        <v>589859</v>
      </c>
      <c r="V3095">
        <v>672445</v>
      </c>
      <c r="W3095" t="s">
        <v>129</v>
      </c>
      <c r="Y3095" t="s">
        <v>42</v>
      </c>
      <c r="Z3095" t="s">
        <v>39</v>
      </c>
      <c r="AA3095">
        <v>20120000</v>
      </c>
      <c r="AC3095" t="s">
        <v>128</v>
      </c>
      <c r="AD3095" t="s">
        <v>40</v>
      </c>
    </row>
    <row r="3096" spans="1:30">
      <c r="A3096">
        <f t="shared" si="144"/>
        <v>20130000</v>
      </c>
      <c r="B3096" t="str">
        <f t="shared" si="145"/>
        <v>England30311Persons5 yrs</v>
      </c>
      <c r="C3096" t="str">
        <f t="shared" si="146"/>
        <v>EnglandPopulation vaccination coverage: MMR for two doses (5 years old)2013/14Persons5 yrs</v>
      </c>
      <c r="D3096">
        <v>30311</v>
      </c>
      <c r="E3096" t="s">
        <v>262</v>
      </c>
      <c r="F3096" t="s">
        <v>30</v>
      </c>
      <c r="G3096" t="s">
        <v>31</v>
      </c>
      <c r="H3096" t="s">
        <v>30</v>
      </c>
      <c r="I3096" t="s">
        <v>31</v>
      </c>
      <c r="J3096" t="s">
        <v>31</v>
      </c>
      <c r="K3096" t="s">
        <v>35</v>
      </c>
      <c r="L3096" t="s">
        <v>263</v>
      </c>
      <c r="O3096" t="s">
        <v>44</v>
      </c>
      <c r="P3096">
        <v>88.32</v>
      </c>
      <c r="Q3096">
        <v>88.243676727252307</v>
      </c>
      <c r="R3096">
        <v>88.396137902374306</v>
      </c>
      <c r="U3096">
        <v>602277</v>
      </c>
      <c r="V3096">
        <v>681925</v>
      </c>
      <c r="W3096" t="s">
        <v>129</v>
      </c>
      <c r="Y3096" t="s">
        <v>42</v>
      </c>
      <c r="Z3096" t="s">
        <v>39</v>
      </c>
      <c r="AA3096">
        <v>20130000</v>
      </c>
      <c r="AC3096" t="s">
        <v>128</v>
      </c>
      <c r="AD3096" t="s">
        <v>40</v>
      </c>
    </row>
    <row r="3097" spans="1:30">
      <c r="A3097">
        <f t="shared" si="144"/>
        <v>20140000</v>
      </c>
      <c r="B3097" t="str">
        <f t="shared" si="145"/>
        <v>England30311Persons5 yrs</v>
      </c>
      <c r="C3097" t="str">
        <f t="shared" si="146"/>
        <v>EnglandPopulation vaccination coverage: MMR for two doses (5 years old)2014/15Persons5 yrs</v>
      </c>
      <c r="D3097">
        <v>30311</v>
      </c>
      <c r="E3097" t="s">
        <v>262</v>
      </c>
      <c r="F3097" t="s">
        <v>30</v>
      </c>
      <c r="G3097" t="s">
        <v>31</v>
      </c>
      <c r="H3097" t="s">
        <v>30</v>
      </c>
      <c r="I3097" t="s">
        <v>31</v>
      </c>
      <c r="J3097" t="s">
        <v>31</v>
      </c>
      <c r="K3097" t="s">
        <v>35</v>
      </c>
      <c r="L3097" t="s">
        <v>263</v>
      </c>
      <c r="O3097" t="s">
        <v>45</v>
      </c>
      <c r="P3097">
        <v>88.62</v>
      </c>
      <c r="Q3097">
        <v>88.544603096201399</v>
      </c>
      <c r="R3097">
        <v>88.694050588289798</v>
      </c>
      <c r="U3097">
        <v>614892</v>
      </c>
      <c r="V3097">
        <v>693855.999999922</v>
      </c>
      <c r="Y3097" t="s">
        <v>42</v>
      </c>
      <c r="Z3097" t="s">
        <v>39</v>
      </c>
      <c r="AA3097">
        <v>20140000</v>
      </c>
      <c r="AC3097" t="s">
        <v>128</v>
      </c>
      <c r="AD3097" t="s">
        <v>40</v>
      </c>
    </row>
    <row r="3098" spans="1:30">
      <c r="A3098">
        <f t="shared" si="144"/>
        <v>20150000</v>
      </c>
      <c r="B3098" t="str">
        <f t="shared" si="145"/>
        <v>England30311Persons5 yrs</v>
      </c>
      <c r="C3098" t="str">
        <f t="shared" si="146"/>
        <v>EnglandPopulation vaccination coverage: MMR for two doses (5 years old)2015/16Persons5 yrs</v>
      </c>
      <c r="D3098">
        <v>30311</v>
      </c>
      <c r="E3098" t="s">
        <v>262</v>
      </c>
      <c r="F3098" t="s">
        <v>30</v>
      </c>
      <c r="G3098" t="s">
        <v>31</v>
      </c>
      <c r="H3098" t="s">
        <v>30</v>
      </c>
      <c r="I3098" t="s">
        <v>31</v>
      </c>
      <c r="J3098" t="s">
        <v>31</v>
      </c>
      <c r="K3098" t="s">
        <v>35</v>
      </c>
      <c r="L3098" t="s">
        <v>263</v>
      </c>
      <c r="O3098" t="s">
        <v>46</v>
      </c>
      <c r="P3098">
        <v>88.2</v>
      </c>
      <c r="Q3098">
        <v>88.150011404733405</v>
      </c>
      <c r="R3098">
        <v>88.301269320018505</v>
      </c>
      <c r="U3098">
        <v>615520</v>
      </c>
      <c r="V3098">
        <v>697664</v>
      </c>
      <c r="Y3098" t="s">
        <v>42</v>
      </c>
      <c r="Z3098" t="s">
        <v>39</v>
      </c>
      <c r="AA3098">
        <v>20150000</v>
      </c>
      <c r="AC3098" t="s">
        <v>128</v>
      </c>
      <c r="AD3098" t="s">
        <v>40</v>
      </c>
    </row>
    <row r="3099" spans="1:30">
      <c r="A3099">
        <f t="shared" si="144"/>
        <v>20160000</v>
      </c>
      <c r="B3099" t="str">
        <f t="shared" si="145"/>
        <v>England30311Persons5 yrs</v>
      </c>
      <c r="C3099" t="str">
        <f t="shared" si="146"/>
        <v>EnglandPopulation vaccination coverage: MMR for two doses (5 years old)2016/17Persons5 yrs</v>
      </c>
      <c r="D3099">
        <v>30311</v>
      </c>
      <c r="E3099" t="s">
        <v>262</v>
      </c>
      <c r="F3099" t="s">
        <v>30</v>
      </c>
      <c r="G3099" t="s">
        <v>31</v>
      </c>
      <c r="H3099" t="s">
        <v>30</v>
      </c>
      <c r="I3099" t="s">
        <v>31</v>
      </c>
      <c r="J3099" t="s">
        <v>31</v>
      </c>
      <c r="K3099" t="s">
        <v>35</v>
      </c>
      <c r="L3099" t="s">
        <v>263</v>
      </c>
      <c r="O3099" t="s">
        <v>47</v>
      </c>
      <c r="P3099">
        <v>87.6</v>
      </c>
      <c r="Q3099">
        <v>87.473071857797507</v>
      </c>
      <c r="R3099">
        <v>87.6270056815723</v>
      </c>
      <c r="U3099">
        <v>618820</v>
      </c>
      <c r="V3099">
        <v>706817</v>
      </c>
      <c r="Y3099" t="s">
        <v>42</v>
      </c>
      <c r="Z3099" t="s">
        <v>39</v>
      </c>
      <c r="AA3099">
        <v>20160000</v>
      </c>
      <c r="AC3099" t="s">
        <v>128</v>
      </c>
      <c r="AD3099" t="s">
        <v>40</v>
      </c>
    </row>
    <row r="3100" spans="1:30">
      <c r="A3100">
        <f t="shared" si="144"/>
        <v>20170000</v>
      </c>
      <c r="B3100" t="str">
        <f t="shared" si="145"/>
        <v>England30311Persons5 yrs</v>
      </c>
      <c r="C3100" t="str">
        <f t="shared" si="146"/>
        <v>EnglandPopulation vaccination coverage: MMR for two doses (5 years old)2017/18Persons5 yrs</v>
      </c>
      <c r="D3100">
        <v>30311</v>
      </c>
      <c r="E3100" t="s">
        <v>262</v>
      </c>
      <c r="F3100" t="s">
        <v>30</v>
      </c>
      <c r="G3100" t="s">
        <v>31</v>
      </c>
      <c r="H3100" t="s">
        <v>30</v>
      </c>
      <c r="I3100" t="s">
        <v>31</v>
      </c>
      <c r="J3100" t="s">
        <v>31</v>
      </c>
      <c r="K3100" t="s">
        <v>35</v>
      </c>
      <c r="L3100" t="s">
        <v>263</v>
      </c>
      <c r="O3100" t="s">
        <v>48</v>
      </c>
      <c r="P3100">
        <v>87.17</v>
      </c>
      <c r="Q3100">
        <v>87.090844591870095</v>
      </c>
      <c r="R3100">
        <v>87.246354231657804</v>
      </c>
      <c r="U3100">
        <v>619486</v>
      </c>
      <c r="V3100">
        <v>710674</v>
      </c>
      <c r="Y3100" t="s">
        <v>42</v>
      </c>
      <c r="Z3100" t="s">
        <v>39</v>
      </c>
      <c r="AA3100">
        <v>20170000</v>
      </c>
      <c r="AC3100" t="s">
        <v>128</v>
      </c>
      <c r="AD3100" t="s">
        <v>40</v>
      </c>
    </row>
    <row r="3101" spans="1:30">
      <c r="A3101">
        <f t="shared" si="144"/>
        <v>20180000</v>
      </c>
      <c r="B3101" t="str">
        <f t="shared" si="145"/>
        <v>England30311Persons5 yrs</v>
      </c>
      <c r="C3101" t="str">
        <f t="shared" si="146"/>
        <v>EnglandPopulation vaccination coverage: MMR for two doses (5 years old)2018/19Persons5 yrs</v>
      </c>
      <c r="D3101">
        <v>30311</v>
      </c>
      <c r="E3101" t="s">
        <v>262</v>
      </c>
      <c r="F3101" t="s">
        <v>30</v>
      </c>
      <c r="G3101" t="s">
        <v>31</v>
      </c>
      <c r="H3101" t="s">
        <v>30</v>
      </c>
      <c r="I3101" t="s">
        <v>31</v>
      </c>
      <c r="J3101" t="s">
        <v>31</v>
      </c>
      <c r="K3101" t="s">
        <v>35</v>
      </c>
      <c r="L3101" t="s">
        <v>263</v>
      </c>
      <c r="O3101" t="s">
        <v>50</v>
      </c>
      <c r="P3101">
        <v>86.43</v>
      </c>
      <c r="Q3101">
        <v>86.349752572884299</v>
      </c>
      <c r="R3101">
        <v>86.510752037516397</v>
      </c>
      <c r="U3101">
        <v>600906</v>
      </c>
      <c r="V3101">
        <v>695248</v>
      </c>
      <c r="Y3101" t="s">
        <v>42</v>
      </c>
      <c r="Z3101" t="s">
        <v>39</v>
      </c>
      <c r="AA3101">
        <v>20180000</v>
      </c>
      <c r="AC3101" t="s">
        <v>128</v>
      </c>
      <c r="AD3101" t="s">
        <v>40</v>
      </c>
    </row>
    <row r="3102" spans="1:30">
      <c r="A3102">
        <f t="shared" si="144"/>
        <v>20190000</v>
      </c>
      <c r="B3102" t="str">
        <f t="shared" si="145"/>
        <v>England30311Persons5 yrs</v>
      </c>
      <c r="C3102" t="str">
        <f t="shared" si="146"/>
        <v>EnglandPopulation vaccination coverage: MMR for two doses (5 years old)2019/20Persons5 yrs</v>
      </c>
      <c r="D3102">
        <v>30311</v>
      </c>
      <c r="E3102" t="s">
        <v>262</v>
      </c>
      <c r="F3102" t="s">
        <v>30</v>
      </c>
      <c r="G3102" t="s">
        <v>31</v>
      </c>
      <c r="H3102" t="s">
        <v>30</v>
      </c>
      <c r="I3102" t="s">
        <v>31</v>
      </c>
      <c r="J3102" t="s">
        <v>31</v>
      </c>
      <c r="K3102" t="s">
        <v>35</v>
      </c>
      <c r="L3102" t="s">
        <v>263</v>
      </c>
      <c r="O3102" t="s">
        <v>51</v>
      </c>
      <c r="P3102">
        <v>86.81</v>
      </c>
      <c r="Q3102">
        <v>86.732558580604206</v>
      </c>
      <c r="R3102">
        <v>86.892279792237701</v>
      </c>
      <c r="S3102">
        <v>86.686199898668093</v>
      </c>
      <c r="T3102">
        <v>86.938029027847605</v>
      </c>
      <c r="U3102">
        <v>598626</v>
      </c>
      <c r="V3102">
        <v>689561</v>
      </c>
      <c r="Y3102" t="s">
        <v>42</v>
      </c>
      <c r="Z3102" t="s">
        <v>39</v>
      </c>
      <c r="AA3102">
        <v>20190000</v>
      </c>
      <c r="AC3102" t="s">
        <v>128</v>
      </c>
      <c r="AD3102" t="s">
        <v>40</v>
      </c>
    </row>
    <row r="3103" spans="1:30">
      <c r="A3103">
        <f t="shared" si="144"/>
        <v>20200000</v>
      </c>
      <c r="B3103" t="str">
        <f t="shared" si="145"/>
        <v>England30311Persons5 yrs</v>
      </c>
      <c r="C3103" t="str">
        <f t="shared" si="146"/>
        <v>EnglandPopulation vaccination coverage: MMR for two doses (5 years old)2020/21Persons5 yrs</v>
      </c>
      <c r="D3103">
        <v>30311</v>
      </c>
      <c r="E3103" t="s">
        <v>262</v>
      </c>
      <c r="F3103" t="s">
        <v>30</v>
      </c>
      <c r="G3103" t="s">
        <v>31</v>
      </c>
      <c r="H3103" t="s">
        <v>30</v>
      </c>
      <c r="I3103" t="s">
        <v>31</v>
      </c>
      <c r="J3103" t="s">
        <v>31</v>
      </c>
      <c r="K3103" t="s">
        <v>35</v>
      </c>
      <c r="L3103" t="s">
        <v>263</v>
      </c>
      <c r="O3103" t="s">
        <v>52</v>
      </c>
      <c r="P3103">
        <v>86.62</v>
      </c>
      <c r="Q3103">
        <v>86.535734710934406</v>
      </c>
      <c r="R3103">
        <v>86.695953134903704</v>
      </c>
      <c r="S3103">
        <v>86.489236212296007</v>
      </c>
      <c r="T3103">
        <v>86.741849256419101</v>
      </c>
      <c r="U3103">
        <v>601053</v>
      </c>
      <c r="V3103">
        <v>693928</v>
      </c>
      <c r="Y3103" t="s">
        <v>42</v>
      </c>
      <c r="Z3103" t="s">
        <v>39</v>
      </c>
      <c r="AA3103">
        <v>20200000</v>
      </c>
      <c r="AC3103" t="s">
        <v>128</v>
      </c>
      <c r="AD3103" t="s">
        <v>40</v>
      </c>
    </row>
    <row r="3104" spans="1:30">
      <c r="A3104">
        <f t="shared" si="144"/>
        <v>20210000</v>
      </c>
      <c r="B3104" t="str">
        <f t="shared" si="145"/>
        <v>England30311Persons5 yrs</v>
      </c>
      <c r="C3104" t="str">
        <f t="shared" si="146"/>
        <v>EnglandPopulation vaccination coverage: MMR for two doses (5 years old)2021/22Persons5 yrs</v>
      </c>
      <c r="D3104">
        <v>30311</v>
      </c>
      <c r="E3104" t="s">
        <v>262</v>
      </c>
      <c r="F3104" t="s">
        <v>30</v>
      </c>
      <c r="G3104" t="s">
        <v>31</v>
      </c>
      <c r="H3104" t="s">
        <v>30</v>
      </c>
      <c r="I3104" t="s">
        <v>31</v>
      </c>
      <c r="J3104" t="s">
        <v>31</v>
      </c>
      <c r="K3104" t="s">
        <v>35</v>
      </c>
      <c r="L3104" t="s">
        <v>263</v>
      </c>
      <c r="O3104" t="s">
        <v>53</v>
      </c>
      <c r="P3104">
        <v>85.69</v>
      </c>
      <c r="Q3104">
        <v>85.603493060723494</v>
      </c>
      <c r="R3104">
        <v>85.769092967508897</v>
      </c>
      <c r="S3104">
        <v>85.555447710976097</v>
      </c>
      <c r="T3104">
        <v>85.816545500206502</v>
      </c>
      <c r="U3104">
        <v>588853</v>
      </c>
      <c r="V3104">
        <v>687218</v>
      </c>
      <c r="Y3104" t="s">
        <v>42</v>
      </c>
      <c r="Z3104" t="s">
        <v>39</v>
      </c>
      <c r="AA3104">
        <v>20210000</v>
      </c>
      <c r="AC3104" t="s">
        <v>128</v>
      </c>
      <c r="AD3104" t="s">
        <v>40</v>
      </c>
    </row>
    <row r="3105" spans="1:30">
      <c r="A3105">
        <f t="shared" si="144"/>
        <v>20220000</v>
      </c>
      <c r="B3105" t="str">
        <f t="shared" si="145"/>
        <v>England30311Persons5 yrs</v>
      </c>
      <c r="C3105" t="str">
        <f t="shared" si="146"/>
        <v>EnglandPopulation vaccination coverage: MMR for two doses (5 years old)2022/23Persons5 yrs</v>
      </c>
      <c r="D3105">
        <v>30311</v>
      </c>
      <c r="E3105" t="s">
        <v>262</v>
      </c>
      <c r="F3105" t="s">
        <v>30</v>
      </c>
      <c r="G3105" t="s">
        <v>31</v>
      </c>
      <c r="H3105" t="s">
        <v>30</v>
      </c>
      <c r="I3105" t="s">
        <v>31</v>
      </c>
      <c r="J3105" t="s">
        <v>31</v>
      </c>
      <c r="K3105" t="s">
        <v>35</v>
      </c>
      <c r="L3105" t="s">
        <v>263</v>
      </c>
      <c r="O3105" t="s">
        <v>54</v>
      </c>
      <c r="P3105">
        <v>84.52</v>
      </c>
      <c r="Q3105">
        <v>84.437579999999997</v>
      </c>
      <c r="R3105">
        <v>84.609399999999994</v>
      </c>
      <c r="S3105">
        <v>84.387749999999997</v>
      </c>
      <c r="T3105">
        <v>84.658649999999994</v>
      </c>
      <c r="U3105">
        <v>575515</v>
      </c>
      <c r="V3105">
        <v>680892</v>
      </c>
      <c r="X3105" t="s">
        <v>132</v>
      </c>
      <c r="Y3105" t="s">
        <v>42</v>
      </c>
      <c r="Z3105" t="s">
        <v>39</v>
      </c>
      <c r="AA3105">
        <v>20220000</v>
      </c>
      <c r="AC3105" t="s">
        <v>128</v>
      </c>
      <c r="AD3105" t="s">
        <v>40</v>
      </c>
    </row>
    <row r="3106" spans="1:30">
      <c r="A3106">
        <f t="shared" si="144"/>
        <v>20100000</v>
      </c>
      <c r="B3106" t="str">
        <f t="shared" si="145"/>
        <v>London30311Persons5 yrs</v>
      </c>
      <c r="C3106" t="str">
        <f t="shared" si="146"/>
        <v>LondonPopulation vaccination coverage: MMR for two doses (5 years old)2010/11Persons5 yrs</v>
      </c>
      <c r="D3106">
        <v>30311</v>
      </c>
      <c r="E3106" t="s">
        <v>262</v>
      </c>
      <c r="F3106" t="s">
        <v>30</v>
      </c>
      <c r="G3106" t="s">
        <v>31</v>
      </c>
      <c r="H3106" t="s">
        <v>56</v>
      </c>
      <c r="I3106" t="s">
        <v>57</v>
      </c>
      <c r="J3106" t="s">
        <v>58</v>
      </c>
      <c r="K3106" t="s">
        <v>35</v>
      </c>
      <c r="L3106" t="s">
        <v>263</v>
      </c>
      <c r="O3106" t="s">
        <v>37</v>
      </c>
      <c r="P3106">
        <v>76.62</v>
      </c>
      <c r="Q3106">
        <v>76.371832376600807</v>
      </c>
      <c r="R3106">
        <v>76.867327776806306</v>
      </c>
      <c r="U3106">
        <v>85900</v>
      </c>
      <c r="V3106">
        <v>112111</v>
      </c>
      <c r="W3106" t="s">
        <v>129</v>
      </c>
      <c r="Y3106" t="s">
        <v>49</v>
      </c>
      <c r="Z3106" t="s">
        <v>39</v>
      </c>
      <c r="AA3106">
        <v>20100000</v>
      </c>
      <c r="AC3106" t="s">
        <v>128</v>
      </c>
      <c r="AD3106" t="s">
        <v>40</v>
      </c>
    </row>
    <row r="3107" spans="1:30">
      <c r="A3107">
        <f t="shared" si="144"/>
        <v>20110000</v>
      </c>
      <c r="B3107" t="str">
        <f t="shared" si="145"/>
        <v>London30311Persons5 yrs</v>
      </c>
      <c r="C3107" t="str">
        <f t="shared" si="146"/>
        <v>LondonPopulation vaccination coverage: MMR for two doses (5 years old)2011/12Persons5 yrs</v>
      </c>
      <c r="D3107">
        <v>30311</v>
      </c>
      <c r="E3107" t="s">
        <v>262</v>
      </c>
      <c r="F3107" t="s">
        <v>30</v>
      </c>
      <c r="G3107" t="s">
        <v>31</v>
      </c>
      <c r="H3107" t="s">
        <v>56</v>
      </c>
      <c r="I3107" t="s">
        <v>57</v>
      </c>
      <c r="J3107" t="s">
        <v>58</v>
      </c>
      <c r="K3107" t="s">
        <v>35</v>
      </c>
      <c r="L3107" t="s">
        <v>263</v>
      </c>
      <c r="O3107" t="s">
        <v>41</v>
      </c>
      <c r="P3107">
        <v>80.209999999999994</v>
      </c>
      <c r="Q3107">
        <v>79.986067596536799</v>
      </c>
      <c r="R3107">
        <v>80.441321392980299</v>
      </c>
      <c r="U3107">
        <v>94383</v>
      </c>
      <c r="V3107">
        <v>117663</v>
      </c>
      <c r="W3107" t="s">
        <v>129</v>
      </c>
      <c r="Y3107" t="s">
        <v>49</v>
      </c>
      <c r="Z3107" t="s">
        <v>39</v>
      </c>
      <c r="AA3107">
        <v>20110000</v>
      </c>
      <c r="AC3107" t="s">
        <v>128</v>
      </c>
      <c r="AD3107" t="s">
        <v>40</v>
      </c>
    </row>
    <row r="3108" spans="1:30">
      <c r="A3108">
        <f t="shared" si="144"/>
        <v>20120000</v>
      </c>
      <c r="B3108" t="str">
        <f t="shared" si="145"/>
        <v>London30311Persons5 yrs</v>
      </c>
      <c r="C3108" t="str">
        <f t="shared" si="146"/>
        <v>LondonPopulation vaccination coverage: MMR for two doses (5 years old)2012/13Persons5 yrs</v>
      </c>
      <c r="D3108">
        <v>30311</v>
      </c>
      <c r="E3108" t="s">
        <v>262</v>
      </c>
      <c r="F3108" t="s">
        <v>30</v>
      </c>
      <c r="G3108" t="s">
        <v>31</v>
      </c>
      <c r="H3108" t="s">
        <v>56</v>
      </c>
      <c r="I3108" t="s">
        <v>57</v>
      </c>
      <c r="J3108" t="s">
        <v>58</v>
      </c>
      <c r="K3108" t="s">
        <v>35</v>
      </c>
      <c r="L3108" t="s">
        <v>263</v>
      </c>
      <c r="O3108" t="s">
        <v>43</v>
      </c>
      <c r="P3108">
        <v>80.77</v>
      </c>
      <c r="Q3108">
        <v>80.547283774700603</v>
      </c>
      <c r="R3108">
        <v>80.9876939659231</v>
      </c>
      <c r="U3108">
        <v>99388</v>
      </c>
      <c r="V3108">
        <v>123053</v>
      </c>
      <c r="W3108" t="s">
        <v>129</v>
      </c>
      <c r="Y3108" t="s">
        <v>49</v>
      </c>
      <c r="Z3108" t="s">
        <v>39</v>
      </c>
      <c r="AA3108">
        <v>20120000</v>
      </c>
      <c r="AC3108" t="s">
        <v>128</v>
      </c>
      <c r="AD3108" t="s">
        <v>40</v>
      </c>
    </row>
    <row r="3109" spans="1:30">
      <c r="A3109">
        <f t="shared" si="144"/>
        <v>20130000</v>
      </c>
      <c r="B3109" t="str">
        <f t="shared" si="145"/>
        <v>London30311Persons5 yrs</v>
      </c>
      <c r="C3109" t="str">
        <f t="shared" si="146"/>
        <v>LondonPopulation vaccination coverage: MMR for two doses (5 years old)2013/14Persons5 yrs</v>
      </c>
      <c r="D3109">
        <v>30311</v>
      </c>
      <c r="E3109" t="s">
        <v>262</v>
      </c>
      <c r="F3109" t="s">
        <v>30</v>
      </c>
      <c r="G3109" t="s">
        <v>31</v>
      </c>
      <c r="H3109" t="s">
        <v>56</v>
      </c>
      <c r="I3109" t="s">
        <v>57</v>
      </c>
      <c r="J3109" t="s">
        <v>58</v>
      </c>
      <c r="K3109" t="s">
        <v>35</v>
      </c>
      <c r="L3109" t="s">
        <v>263</v>
      </c>
      <c r="O3109" t="s">
        <v>44</v>
      </c>
      <c r="P3109">
        <v>80.7</v>
      </c>
      <c r="Q3109">
        <v>80.483953789388295</v>
      </c>
      <c r="R3109">
        <v>80.919548708103804</v>
      </c>
      <c r="U3109">
        <v>101779</v>
      </c>
      <c r="V3109">
        <v>126116</v>
      </c>
      <c r="W3109" t="s">
        <v>129</v>
      </c>
      <c r="Y3109" t="s">
        <v>49</v>
      </c>
      <c r="Z3109" t="s">
        <v>39</v>
      </c>
      <c r="AA3109">
        <v>20130000</v>
      </c>
      <c r="AC3109" t="s">
        <v>128</v>
      </c>
      <c r="AD3109" t="s">
        <v>40</v>
      </c>
    </row>
    <row r="3110" spans="1:30">
      <c r="A3110">
        <f t="shared" si="144"/>
        <v>20140000</v>
      </c>
      <c r="B3110" t="str">
        <f t="shared" si="145"/>
        <v>London30311Persons5 yrs</v>
      </c>
      <c r="C3110" t="str">
        <f t="shared" si="146"/>
        <v>LondonPopulation vaccination coverage: MMR for two doses (5 years old)2014/15Persons5 yrs</v>
      </c>
      <c r="D3110">
        <v>30311</v>
      </c>
      <c r="E3110" t="s">
        <v>262</v>
      </c>
      <c r="F3110" t="s">
        <v>30</v>
      </c>
      <c r="G3110" t="s">
        <v>31</v>
      </c>
      <c r="H3110" t="s">
        <v>56</v>
      </c>
      <c r="I3110" t="s">
        <v>57</v>
      </c>
      <c r="J3110" t="s">
        <v>58</v>
      </c>
      <c r="K3110" t="s">
        <v>35</v>
      </c>
      <c r="L3110" t="s">
        <v>263</v>
      </c>
      <c r="O3110" t="s">
        <v>45</v>
      </c>
      <c r="P3110">
        <v>81.099999999999994</v>
      </c>
      <c r="Q3110">
        <v>80.886753926744802</v>
      </c>
      <c r="R3110">
        <v>81.314547331046299</v>
      </c>
      <c r="U3110">
        <v>104368</v>
      </c>
      <c r="V3110">
        <v>128688</v>
      </c>
      <c r="Y3110" t="s">
        <v>49</v>
      </c>
      <c r="Z3110" t="s">
        <v>39</v>
      </c>
      <c r="AA3110">
        <v>20140000</v>
      </c>
      <c r="AC3110" t="s">
        <v>128</v>
      </c>
      <c r="AD3110" t="s">
        <v>40</v>
      </c>
    </row>
    <row r="3111" spans="1:30">
      <c r="A3111">
        <f t="shared" si="144"/>
        <v>20150000</v>
      </c>
      <c r="B3111" t="str">
        <f t="shared" si="145"/>
        <v>London30311Persons5 yrs</v>
      </c>
      <c r="C3111" t="str">
        <f t="shared" si="146"/>
        <v>LondonPopulation vaccination coverage: MMR for two doses (5 years old)2015/16Persons5 yrs</v>
      </c>
      <c r="D3111">
        <v>30311</v>
      </c>
      <c r="E3111" t="s">
        <v>262</v>
      </c>
      <c r="F3111" t="s">
        <v>30</v>
      </c>
      <c r="G3111" t="s">
        <v>31</v>
      </c>
      <c r="H3111" t="s">
        <v>56</v>
      </c>
      <c r="I3111" t="s">
        <v>57</v>
      </c>
      <c r="J3111" t="s">
        <v>58</v>
      </c>
      <c r="K3111" t="s">
        <v>35</v>
      </c>
      <c r="L3111" t="s">
        <v>263</v>
      </c>
      <c r="O3111" t="s">
        <v>46</v>
      </c>
      <c r="P3111">
        <v>81.7</v>
      </c>
      <c r="Q3111">
        <v>81.437085407855804</v>
      </c>
      <c r="R3111">
        <v>81.862159851982099</v>
      </c>
      <c r="U3111">
        <v>104031</v>
      </c>
      <c r="V3111">
        <v>127410</v>
      </c>
      <c r="Y3111" t="s">
        <v>49</v>
      </c>
      <c r="Z3111" t="s">
        <v>39</v>
      </c>
      <c r="AA3111">
        <v>20150000</v>
      </c>
      <c r="AC3111" t="s">
        <v>128</v>
      </c>
      <c r="AD3111" t="s">
        <v>40</v>
      </c>
    </row>
    <row r="3112" spans="1:30">
      <c r="A3112">
        <f t="shared" si="144"/>
        <v>20160000</v>
      </c>
      <c r="B3112" t="str">
        <f t="shared" si="145"/>
        <v>London30311Persons5 yrs</v>
      </c>
      <c r="C3112" t="str">
        <f t="shared" si="146"/>
        <v>LondonPopulation vaccination coverage: MMR for two doses (5 years old)2016/17Persons5 yrs</v>
      </c>
      <c r="D3112">
        <v>30311</v>
      </c>
      <c r="E3112" t="s">
        <v>262</v>
      </c>
      <c r="F3112" t="s">
        <v>30</v>
      </c>
      <c r="G3112" t="s">
        <v>31</v>
      </c>
      <c r="H3112" t="s">
        <v>56</v>
      </c>
      <c r="I3112" t="s">
        <v>57</v>
      </c>
      <c r="J3112" t="s">
        <v>58</v>
      </c>
      <c r="K3112" t="s">
        <v>35</v>
      </c>
      <c r="L3112" t="s">
        <v>263</v>
      </c>
      <c r="O3112" t="s">
        <v>47</v>
      </c>
      <c r="P3112">
        <v>79.48</v>
      </c>
      <c r="Q3112">
        <v>79.254678834975806</v>
      </c>
      <c r="R3112">
        <v>79.700329341361396</v>
      </c>
      <c r="U3112">
        <v>100293</v>
      </c>
      <c r="V3112">
        <v>126189</v>
      </c>
      <c r="Y3112" t="s">
        <v>49</v>
      </c>
      <c r="Z3112" t="s">
        <v>39</v>
      </c>
      <c r="AA3112">
        <v>20160000</v>
      </c>
      <c r="AC3112" t="s">
        <v>128</v>
      </c>
      <c r="AD3112" t="s">
        <v>40</v>
      </c>
    </row>
    <row r="3113" spans="1:30">
      <c r="A3113">
        <f t="shared" si="144"/>
        <v>20170000</v>
      </c>
      <c r="B3113" t="str">
        <f t="shared" si="145"/>
        <v>London30311Persons5 yrs</v>
      </c>
      <c r="C3113" t="str">
        <f t="shared" si="146"/>
        <v>LondonPopulation vaccination coverage: MMR for two doses (5 years old)2017/18Persons5 yrs</v>
      </c>
      <c r="D3113">
        <v>30311</v>
      </c>
      <c r="E3113" t="s">
        <v>262</v>
      </c>
      <c r="F3113" t="s">
        <v>30</v>
      </c>
      <c r="G3113" t="s">
        <v>31</v>
      </c>
      <c r="H3113" t="s">
        <v>56</v>
      </c>
      <c r="I3113" t="s">
        <v>57</v>
      </c>
      <c r="J3113" t="s">
        <v>58</v>
      </c>
      <c r="K3113" t="s">
        <v>35</v>
      </c>
      <c r="L3113" t="s">
        <v>263</v>
      </c>
      <c r="O3113" t="s">
        <v>48</v>
      </c>
      <c r="P3113">
        <v>77.819999999999993</v>
      </c>
      <c r="Q3113">
        <v>77.588023180817999</v>
      </c>
      <c r="R3113">
        <v>78.048126427859202</v>
      </c>
      <c r="U3113">
        <v>97497</v>
      </c>
      <c r="V3113">
        <v>125287</v>
      </c>
      <c r="Y3113" t="s">
        <v>49</v>
      </c>
      <c r="Z3113" t="s">
        <v>39</v>
      </c>
      <c r="AA3113">
        <v>20170000</v>
      </c>
      <c r="AC3113" t="s">
        <v>128</v>
      </c>
      <c r="AD3113" t="s">
        <v>40</v>
      </c>
    </row>
    <row r="3114" spans="1:30">
      <c r="A3114">
        <f t="shared" si="144"/>
        <v>20180000</v>
      </c>
      <c r="B3114" t="str">
        <f t="shared" si="145"/>
        <v>London30311Persons5 yrs</v>
      </c>
      <c r="C3114" t="str">
        <f t="shared" si="146"/>
        <v>LondonPopulation vaccination coverage: MMR for two doses (5 years old)2018/19Persons5 yrs</v>
      </c>
      <c r="D3114">
        <v>30311</v>
      </c>
      <c r="E3114" t="s">
        <v>262</v>
      </c>
      <c r="F3114" t="s">
        <v>30</v>
      </c>
      <c r="G3114" t="s">
        <v>31</v>
      </c>
      <c r="H3114" t="s">
        <v>56</v>
      </c>
      <c r="I3114" t="s">
        <v>57</v>
      </c>
      <c r="J3114" t="s">
        <v>58</v>
      </c>
      <c r="K3114" t="s">
        <v>35</v>
      </c>
      <c r="L3114" t="s">
        <v>263</v>
      </c>
      <c r="O3114" t="s">
        <v>50</v>
      </c>
      <c r="P3114">
        <v>76.31</v>
      </c>
      <c r="Q3114">
        <v>76.0733631113104</v>
      </c>
      <c r="R3114">
        <v>76.546008177972595</v>
      </c>
      <c r="U3114">
        <v>94886</v>
      </c>
      <c r="V3114">
        <v>124342</v>
      </c>
      <c r="Y3114" t="s">
        <v>49</v>
      </c>
      <c r="Z3114" t="s">
        <v>39</v>
      </c>
      <c r="AA3114">
        <v>20180000</v>
      </c>
      <c r="AC3114" t="s">
        <v>128</v>
      </c>
      <c r="AD3114" t="s">
        <v>40</v>
      </c>
    </row>
    <row r="3115" spans="1:30">
      <c r="A3115">
        <f t="shared" si="144"/>
        <v>20190000</v>
      </c>
      <c r="B3115" t="str">
        <f t="shared" si="145"/>
        <v>London30311Persons5 yrs</v>
      </c>
      <c r="C3115" t="str">
        <f t="shared" si="146"/>
        <v>LondonPopulation vaccination coverage: MMR for two doses (5 years old)2019/20Persons5 yrs</v>
      </c>
      <c r="D3115">
        <v>30311</v>
      </c>
      <c r="E3115" t="s">
        <v>262</v>
      </c>
      <c r="F3115" t="s">
        <v>30</v>
      </c>
      <c r="G3115" t="s">
        <v>31</v>
      </c>
      <c r="H3115" t="s">
        <v>56</v>
      </c>
      <c r="I3115" t="s">
        <v>57</v>
      </c>
      <c r="J3115" t="s">
        <v>58</v>
      </c>
      <c r="K3115" t="s">
        <v>35</v>
      </c>
      <c r="L3115" t="s">
        <v>263</v>
      </c>
      <c r="O3115" t="s">
        <v>51</v>
      </c>
      <c r="P3115">
        <v>76.94</v>
      </c>
      <c r="Q3115">
        <v>76.703701564037004</v>
      </c>
      <c r="R3115">
        <v>77.173826054092601</v>
      </c>
      <c r="S3115">
        <v>76.566904874042706</v>
      </c>
      <c r="T3115">
        <v>77.308129730200307</v>
      </c>
      <c r="U3115">
        <v>94905</v>
      </c>
      <c r="V3115">
        <v>123350</v>
      </c>
      <c r="Y3115" t="s">
        <v>49</v>
      </c>
      <c r="Z3115" t="s">
        <v>39</v>
      </c>
      <c r="AA3115">
        <v>20190000</v>
      </c>
      <c r="AC3115" t="s">
        <v>128</v>
      </c>
      <c r="AD3115" t="s">
        <v>40</v>
      </c>
    </row>
    <row r="3116" spans="1:30">
      <c r="A3116">
        <f t="shared" si="144"/>
        <v>20200000</v>
      </c>
      <c r="B3116" t="str">
        <f t="shared" si="145"/>
        <v>London30311Persons5 yrs</v>
      </c>
      <c r="C3116" t="str">
        <f t="shared" si="146"/>
        <v>LondonPopulation vaccination coverage: MMR for two doses (5 years old)2020/21Persons5 yrs</v>
      </c>
      <c r="D3116">
        <v>30311</v>
      </c>
      <c r="E3116" t="s">
        <v>262</v>
      </c>
      <c r="F3116" t="s">
        <v>30</v>
      </c>
      <c r="G3116" t="s">
        <v>31</v>
      </c>
      <c r="H3116" t="s">
        <v>56</v>
      </c>
      <c r="I3116" t="s">
        <v>57</v>
      </c>
      <c r="J3116" t="s">
        <v>58</v>
      </c>
      <c r="K3116" t="s">
        <v>35</v>
      </c>
      <c r="L3116" t="s">
        <v>263</v>
      </c>
      <c r="O3116" t="s">
        <v>52</v>
      </c>
      <c r="P3116">
        <v>75.12</v>
      </c>
      <c r="Q3116">
        <v>74.878362221755097</v>
      </c>
      <c r="R3116">
        <v>75.358432717824002</v>
      </c>
      <c r="S3116">
        <v>74.738794367135796</v>
      </c>
      <c r="T3116">
        <v>75.495699525063003</v>
      </c>
      <c r="U3116">
        <v>93606</v>
      </c>
      <c r="V3116">
        <v>124610</v>
      </c>
      <c r="Y3116" t="s">
        <v>49</v>
      </c>
      <c r="Z3116" t="s">
        <v>39</v>
      </c>
      <c r="AA3116">
        <v>20200000</v>
      </c>
      <c r="AC3116" t="s">
        <v>128</v>
      </c>
      <c r="AD3116" t="s">
        <v>40</v>
      </c>
    </row>
    <row r="3117" spans="1:30">
      <c r="A3117">
        <f t="shared" si="144"/>
        <v>20210000</v>
      </c>
      <c r="B3117" t="str">
        <f t="shared" si="145"/>
        <v>London30311Persons5 yrs</v>
      </c>
      <c r="C3117" t="str">
        <f t="shared" si="146"/>
        <v>LondonPopulation vaccination coverage: MMR for two doses (5 years old)2021/22Persons5 yrs</v>
      </c>
      <c r="D3117">
        <v>30311</v>
      </c>
      <c r="E3117" t="s">
        <v>262</v>
      </c>
      <c r="F3117" t="s">
        <v>30</v>
      </c>
      <c r="G3117" t="s">
        <v>31</v>
      </c>
      <c r="H3117" t="s">
        <v>56</v>
      </c>
      <c r="I3117" t="s">
        <v>57</v>
      </c>
      <c r="J3117" t="s">
        <v>58</v>
      </c>
      <c r="K3117" t="s">
        <v>35</v>
      </c>
      <c r="L3117" t="s">
        <v>263</v>
      </c>
      <c r="O3117" t="s">
        <v>53</v>
      </c>
      <c r="P3117">
        <v>74.25</v>
      </c>
      <c r="Q3117">
        <v>73.999493535607002</v>
      </c>
      <c r="R3117">
        <v>74.4900845082567</v>
      </c>
      <c r="S3117">
        <v>73.856909702201705</v>
      </c>
      <c r="T3117">
        <v>74.630401224540705</v>
      </c>
      <c r="U3117">
        <v>90636</v>
      </c>
      <c r="V3117">
        <v>122076</v>
      </c>
      <c r="Y3117" t="s">
        <v>49</v>
      </c>
      <c r="Z3117" t="s">
        <v>39</v>
      </c>
      <c r="AA3117">
        <v>20210000</v>
      </c>
      <c r="AC3117" t="s">
        <v>128</v>
      </c>
      <c r="AD3117" t="s">
        <v>40</v>
      </c>
    </row>
    <row r="3118" spans="1:30">
      <c r="A3118">
        <f t="shared" si="144"/>
        <v>20220000</v>
      </c>
      <c r="B3118" t="str">
        <f t="shared" si="145"/>
        <v>London30311Persons5 yrs</v>
      </c>
      <c r="C3118" t="str">
        <f t="shared" si="146"/>
        <v>LondonPopulation vaccination coverage: MMR for two doses (5 years old)2022/23Persons5 yrs</v>
      </c>
      <c r="D3118">
        <v>30311</v>
      </c>
      <c r="E3118" t="s">
        <v>262</v>
      </c>
      <c r="F3118" t="s">
        <v>30</v>
      </c>
      <c r="G3118" t="s">
        <v>31</v>
      </c>
      <c r="H3118" t="s">
        <v>56</v>
      </c>
      <c r="I3118" t="s">
        <v>57</v>
      </c>
      <c r="J3118" t="s">
        <v>58</v>
      </c>
      <c r="K3118" t="s">
        <v>35</v>
      </c>
      <c r="L3118" t="s">
        <v>263</v>
      </c>
      <c r="O3118" t="s">
        <v>54</v>
      </c>
      <c r="P3118">
        <v>73.97</v>
      </c>
      <c r="Q3118">
        <v>73.722440000000006</v>
      </c>
      <c r="R3118">
        <v>74.217010000000002</v>
      </c>
      <c r="S3118">
        <v>73.578710000000001</v>
      </c>
      <c r="T3118">
        <v>74.358469999999997</v>
      </c>
      <c r="U3118">
        <v>89471</v>
      </c>
      <c r="V3118">
        <v>120955</v>
      </c>
      <c r="X3118" t="s">
        <v>132</v>
      </c>
      <c r="Y3118" t="s">
        <v>49</v>
      </c>
      <c r="Z3118" t="s">
        <v>39</v>
      </c>
      <c r="AA3118">
        <v>20220000</v>
      </c>
      <c r="AC3118" t="s">
        <v>128</v>
      </c>
      <c r="AD3118" t="s">
        <v>40</v>
      </c>
    </row>
    <row r="3119" spans="1:30">
      <c r="A3119">
        <f t="shared" si="144"/>
        <v>20220000</v>
      </c>
      <c r="B3119" t="str">
        <f t="shared" si="145"/>
        <v>Bromley30311Persons5 yrs</v>
      </c>
      <c r="C3119" t="str">
        <f t="shared" si="146"/>
        <v>BromleyPopulation vaccination coverage: MMR for two doses (5 years old)2022/23Persons5 yrs</v>
      </c>
      <c r="D3119">
        <v>30311</v>
      </c>
      <c r="E3119" t="s">
        <v>262</v>
      </c>
      <c r="F3119" t="s">
        <v>30</v>
      </c>
      <c r="G3119" t="s">
        <v>31</v>
      </c>
      <c r="H3119" t="s">
        <v>78</v>
      </c>
      <c r="I3119" t="s">
        <v>79</v>
      </c>
      <c r="J3119" t="s">
        <v>34</v>
      </c>
      <c r="K3119" t="s">
        <v>35</v>
      </c>
      <c r="L3119" t="s">
        <v>263</v>
      </c>
      <c r="O3119" t="s">
        <v>54</v>
      </c>
      <c r="P3119">
        <v>87.028030000000001</v>
      </c>
      <c r="Q3119">
        <v>85.992729999999995</v>
      </c>
      <c r="R3119">
        <v>87.997489999999999</v>
      </c>
      <c r="S3119">
        <v>85.365660000000005</v>
      </c>
      <c r="T3119">
        <v>88.526949999999999</v>
      </c>
      <c r="U3119">
        <v>3757</v>
      </c>
      <c r="V3119">
        <v>4317</v>
      </c>
      <c r="X3119" t="s">
        <v>132</v>
      </c>
      <c r="Y3119" t="s">
        <v>38</v>
      </c>
      <c r="Z3119" t="s">
        <v>39</v>
      </c>
      <c r="AA3119">
        <v>20220000</v>
      </c>
      <c r="AC3119" t="s">
        <v>128</v>
      </c>
      <c r="AD3119" t="s">
        <v>40</v>
      </c>
    </row>
    <row r="3120" spans="1:30">
      <c r="A3120">
        <f t="shared" si="144"/>
        <v>20220000</v>
      </c>
      <c r="B3120" t="str">
        <f t="shared" si="145"/>
        <v>Greenwich30311Persons5 yrs</v>
      </c>
      <c r="C3120" t="str">
        <f t="shared" si="146"/>
        <v>GreenwichPopulation vaccination coverage: MMR for two doses (5 years old)2022/23Persons5 yrs</v>
      </c>
      <c r="D3120">
        <v>30311</v>
      </c>
      <c r="E3120" t="s">
        <v>262</v>
      </c>
      <c r="F3120" t="s">
        <v>30</v>
      </c>
      <c r="G3120" t="s">
        <v>31</v>
      </c>
      <c r="H3120" t="s">
        <v>80</v>
      </c>
      <c r="I3120" t="s">
        <v>81</v>
      </c>
      <c r="J3120" t="s">
        <v>34</v>
      </c>
      <c r="K3120" t="s">
        <v>35</v>
      </c>
      <c r="L3120" t="s">
        <v>263</v>
      </c>
      <c r="O3120" t="s">
        <v>54</v>
      </c>
      <c r="P3120">
        <v>83.354479999999995</v>
      </c>
      <c r="Q3120">
        <v>82.159170000000003</v>
      </c>
      <c r="R3120">
        <v>84.484830000000002</v>
      </c>
      <c r="S3120">
        <v>81.440709999999996</v>
      </c>
      <c r="T3120">
        <v>85.106989999999996</v>
      </c>
      <c r="U3120">
        <v>3285</v>
      </c>
      <c r="V3120">
        <v>3941</v>
      </c>
      <c r="X3120" t="s">
        <v>61</v>
      </c>
      <c r="Y3120" t="s">
        <v>49</v>
      </c>
      <c r="Z3120" t="s">
        <v>39</v>
      </c>
      <c r="AA3120">
        <v>20220000</v>
      </c>
      <c r="AC3120" t="s">
        <v>128</v>
      </c>
      <c r="AD3120" t="s">
        <v>40</v>
      </c>
    </row>
    <row r="3121" spans="1:30">
      <c r="A3121">
        <f t="shared" si="144"/>
        <v>20220000</v>
      </c>
      <c r="B3121" t="str">
        <f t="shared" si="145"/>
        <v>Bexley30311Persons5 yrs</v>
      </c>
      <c r="C3121" t="str">
        <f t="shared" si="146"/>
        <v>BexleyPopulation vaccination coverage: MMR for two doses (5 years old)2022/23Persons5 yrs</v>
      </c>
      <c r="D3121">
        <v>30311</v>
      </c>
      <c r="E3121" t="s">
        <v>262</v>
      </c>
      <c r="F3121" t="s">
        <v>30</v>
      </c>
      <c r="G3121" t="s">
        <v>31</v>
      </c>
      <c r="H3121" t="s">
        <v>97</v>
      </c>
      <c r="I3121" t="s">
        <v>98</v>
      </c>
      <c r="J3121" t="s">
        <v>34</v>
      </c>
      <c r="K3121" t="s">
        <v>35</v>
      </c>
      <c r="L3121" t="s">
        <v>263</v>
      </c>
      <c r="O3121" t="s">
        <v>54</v>
      </c>
      <c r="P3121">
        <v>82.585340000000002</v>
      </c>
      <c r="Q3121">
        <v>81.224620000000002</v>
      </c>
      <c r="R3121">
        <v>83.867019999999997</v>
      </c>
      <c r="S3121">
        <v>80.404669999999996</v>
      </c>
      <c r="T3121">
        <v>84.569900000000004</v>
      </c>
      <c r="U3121">
        <v>2613</v>
      </c>
      <c r="V3121">
        <v>3164</v>
      </c>
      <c r="X3121" t="s">
        <v>61</v>
      </c>
      <c r="Y3121" t="s">
        <v>49</v>
      </c>
      <c r="Z3121" t="s">
        <v>39</v>
      </c>
      <c r="AA3121">
        <v>20220000</v>
      </c>
      <c r="AC3121" t="s">
        <v>128</v>
      </c>
      <c r="AD3121" t="s">
        <v>40</v>
      </c>
    </row>
    <row r="3122" spans="1:30">
      <c r="A3122">
        <f t="shared" si="144"/>
        <v>20220000</v>
      </c>
      <c r="B3122" t="str">
        <f t="shared" si="145"/>
        <v>Southwark30311Persons5 yrs</v>
      </c>
      <c r="C3122" t="str">
        <f t="shared" si="146"/>
        <v>SouthwarkPopulation vaccination coverage: MMR for two doses (5 years old)2022/23Persons5 yrs</v>
      </c>
      <c r="D3122">
        <v>30311</v>
      </c>
      <c r="E3122" t="s">
        <v>262</v>
      </c>
      <c r="F3122" t="s">
        <v>30</v>
      </c>
      <c r="G3122" t="s">
        <v>31</v>
      </c>
      <c r="H3122" t="s">
        <v>95</v>
      </c>
      <c r="I3122" t="s">
        <v>96</v>
      </c>
      <c r="J3122" t="s">
        <v>34</v>
      </c>
      <c r="K3122" t="s">
        <v>35</v>
      </c>
      <c r="L3122" t="s">
        <v>263</v>
      </c>
      <c r="O3122" t="s">
        <v>54</v>
      </c>
      <c r="P3122">
        <v>82.506200000000007</v>
      </c>
      <c r="Q3122">
        <v>81.156329999999997</v>
      </c>
      <c r="R3122">
        <v>83.778710000000004</v>
      </c>
      <c r="S3122">
        <v>80.343369999999993</v>
      </c>
      <c r="T3122">
        <v>84.477040000000002</v>
      </c>
      <c r="U3122">
        <v>2660</v>
      </c>
      <c r="V3122">
        <v>3224</v>
      </c>
      <c r="X3122" t="s">
        <v>61</v>
      </c>
      <c r="Y3122" t="s">
        <v>49</v>
      </c>
      <c r="Z3122" t="s">
        <v>39</v>
      </c>
      <c r="AA3122">
        <v>20220000</v>
      </c>
      <c r="AC3122" t="s">
        <v>128</v>
      </c>
      <c r="AD3122" t="s">
        <v>40</v>
      </c>
    </row>
    <row r="3123" spans="1:30">
      <c r="A3123">
        <f t="shared" si="144"/>
        <v>20220000</v>
      </c>
      <c r="B3123" t="str">
        <f t="shared" si="145"/>
        <v>Ealing30311Persons5 yrs</v>
      </c>
      <c r="C3123" t="str">
        <f t="shared" si="146"/>
        <v>EalingPopulation vaccination coverage: MMR for two doses (5 years old)2022/23Persons5 yrs</v>
      </c>
      <c r="D3123">
        <v>30311</v>
      </c>
      <c r="E3123" t="s">
        <v>262</v>
      </c>
      <c r="F3123" t="s">
        <v>30</v>
      </c>
      <c r="G3123" t="s">
        <v>31</v>
      </c>
      <c r="H3123" t="s">
        <v>62</v>
      </c>
      <c r="I3123" t="s">
        <v>63</v>
      </c>
      <c r="J3123" t="s">
        <v>34</v>
      </c>
      <c r="K3123" t="s">
        <v>35</v>
      </c>
      <c r="L3123" t="s">
        <v>263</v>
      </c>
      <c r="O3123" t="s">
        <v>54</v>
      </c>
      <c r="P3123">
        <v>81.00873</v>
      </c>
      <c r="Q3123">
        <v>79.91507</v>
      </c>
      <c r="R3123">
        <v>82.056209999999993</v>
      </c>
      <c r="S3123">
        <v>79.263800000000003</v>
      </c>
      <c r="T3123">
        <v>82.638990000000007</v>
      </c>
      <c r="U3123">
        <v>4176</v>
      </c>
      <c r="V3123">
        <v>5155</v>
      </c>
      <c r="X3123" t="s">
        <v>131</v>
      </c>
      <c r="Y3123" t="s">
        <v>49</v>
      </c>
      <c r="Z3123" t="s">
        <v>39</v>
      </c>
      <c r="AA3123">
        <v>20220000</v>
      </c>
      <c r="AC3123" t="s">
        <v>128</v>
      </c>
      <c r="AD3123" t="s">
        <v>40</v>
      </c>
    </row>
    <row r="3124" spans="1:30">
      <c r="A3124">
        <f t="shared" si="144"/>
        <v>20220000</v>
      </c>
      <c r="B3124" t="str">
        <f t="shared" si="145"/>
        <v>Hillingdon30311Persons5 yrs</v>
      </c>
      <c r="C3124" t="str">
        <f t="shared" si="146"/>
        <v>HillingdonPopulation vaccination coverage: MMR for two doses (5 years old)2022/23Persons5 yrs</v>
      </c>
      <c r="D3124">
        <v>30311</v>
      </c>
      <c r="E3124" t="s">
        <v>262</v>
      </c>
      <c r="F3124" t="s">
        <v>30</v>
      </c>
      <c r="G3124" t="s">
        <v>31</v>
      </c>
      <c r="H3124" t="s">
        <v>86</v>
      </c>
      <c r="I3124" t="s">
        <v>87</v>
      </c>
      <c r="J3124" t="s">
        <v>34</v>
      </c>
      <c r="K3124" t="s">
        <v>35</v>
      </c>
      <c r="L3124" t="s">
        <v>263</v>
      </c>
      <c r="O3124" t="s">
        <v>54</v>
      </c>
      <c r="P3124">
        <v>80.972520000000003</v>
      </c>
      <c r="Q3124">
        <v>79.765680000000003</v>
      </c>
      <c r="R3124">
        <v>82.123500000000007</v>
      </c>
      <c r="S3124">
        <v>79.044899999999998</v>
      </c>
      <c r="T3124">
        <v>82.761489999999995</v>
      </c>
      <c r="U3124">
        <v>3447</v>
      </c>
      <c r="V3124">
        <v>4257</v>
      </c>
      <c r="X3124" t="s">
        <v>61</v>
      </c>
      <c r="Y3124" t="s">
        <v>49</v>
      </c>
      <c r="Z3124" t="s">
        <v>39</v>
      </c>
      <c r="AA3124">
        <v>20220000</v>
      </c>
      <c r="AC3124" t="s">
        <v>128</v>
      </c>
      <c r="AD3124" t="s">
        <v>40</v>
      </c>
    </row>
    <row r="3125" spans="1:30">
      <c r="A3125">
        <f t="shared" si="144"/>
        <v>20220000</v>
      </c>
      <c r="B3125" t="str">
        <f t="shared" si="145"/>
        <v>Lewisham30311Persons5 yrs</v>
      </c>
      <c r="C3125" t="str">
        <f t="shared" si="146"/>
        <v>LewishamPopulation vaccination coverage: MMR for two doses (5 years old)2022/23Persons5 yrs</v>
      </c>
      <c r="D3125">
        <v>30311</v>
      </c>
      <c r="E3125" t="s">
        <v>262</v>
      </c>
      <c r="F3125" t="s">
        <v>30</v>
      </c>
      <c r="G3125" t="s">
        <v>31</v>
      </c>
      <c r="H3125" t="s">
        <v>84</v>
      </c>
      <c r="I3125" t="s">
        <v>85</v>
      </c>
      <c r="J3125" t="s">
        <v>34</v>
      </c>
      <c r="K3125" t="s">
        <v>35</v>
      </c>
      <c r="L3125" t="s">
        <v>263</v>
      </c>
      <c r="O3125" t="s">
        <v>54</v>
      </c>
      <c r="P3125">
        <v>80.398430000000005</v>
      </c>
      <c r="Q3125">
        <v>79.149760000000001</v>
      </c>
      <c r="R3125">
        <v>81.589699999999993</v>
      </c>
      <c r="S3125">
        <v>78.404259999999994</v>
      </c>
      <c r="T3125">
        <v>82.250140000000002</v>
      </c>
      <c r="U3125">
        <v>3269</v>
      </c>
      <c r="V3125">
        <v>4066</v>
      </c>
      <c r="X3125" t="s">
        <v>132</v>
      </c>
      <c r="Y3125" t="s">
        <v>49</v>
      </c>
      <c r="Z3125" t="s">
        <v>39</v>
      </c>
      <c r="AA3125">
        <v>20220000</v>
      </c>
      <c r="AC3125" t="s">
        <v>128</v>
      </c>
      <c r="AD3125" t="s">
        <v>40</v>
      </c>
    </row>
    <row r="3126" spans="1:30">
      <c r="A3126">
        <f t="shared" si="144"/>
        <v>20220000</v>
      </c>
      <c r="B3126" t="str">
        <f t="shared" si="145"/>
        <v>Havering30311Persons5 yrs</v>
      </c>
      <c r="C3126" t="str">
        <f t="shared" si="146"/>
        <v>HaveringPopulation vaccination coverage: MMR for two doses (5 years old)2022/23Persons5 yrs</v>
      </c>
      <c r="D3126">
        <v>30311</v>
      </c>
      <c r="E3126" t="s">
        <v>262</v>
      </c>
      <c r="F3126" t="s">
        <v>30</v>
      </c>
      <c r="G3126" t="s">
        <v>31</v>
      </c>
      <c r="H3126" t="s">
        <v>118</v>
      </c>
      <c r="I3126" t="s">
        <v>119</v>
      </c>
      <c r="J3126" t="s">
        <v>34</v>
      </c>
      <c r="K3126" t="s">
        <v>35</v>
      </c>
      <c r="L3126" t="s">
        <v>263</v>
      </c>
      <c r="O3126" t="s">
        <v>54</v>
      </c>
      <c r="P3126">
        <v>79.481809999999996</v>
      </c>
      <c r="Q3126">
        <v>78.172049999999999</v>
      </c>
      <c r="R3126">
        <v>80.732349999999997</v>
      </c>
      <c r="S3126">
        <v>77.390630000000002</v>
      </c>
      <c r="T3126">
        <v>81.425989999999999</v>
      </c>
      <c r="U3126">
        <v>3037</v>
      </c>
      <c r="V3126">
        <v>3821</v>
      </c>
      <c r="X3126" t="s">
        <v>132</v>
      </c>
      <c r="Y3126" t="s">
        <v>49</v>
      </c>
      <c r="Z3126" t="s">
        <v>39</v>
      </c>
      <c r="AA3126">
        <v>20220000</v>
      </c>
      <c r="AC3126" t="s">
        <v>128</v>
      </c>
      <c r="AD3126" t="s">
        <v>40</v>
      </c>
    </row>
    <row r="3127" spans="1:30">
      <c r="A3127">
        <f t="shared" si="144"/>
        <v>20220000</v>
      </c>
      <c r="B3127" t="str">
        <f t="shared" si="145"/>
        <v>Lambeth30311Persons5 yrs</v>
      </c>
      <c r="C3127" t="str">
        <f t="shared" si="146"/>
        <v>LambethPopulation vaccination coverage: MMR for two doses (5 years old)2022/23Persons5 yrs</v>
      </c>
      <c r="D3127">
        <v>30311</v>
      </c>
      <c r="E3127" t="s">
        <v>262</v>
      </c>
      <c r="F3127" t="s">
        <v>30</v>
      </c>
      <c r="G3127" t="s">
        <v>31</v>
      </c>
      <c r="H3127" t="s">
        <v>91</v>
      </c>
      <c r="I3127" t="s">
        <v>92</v>
      </c>
      <c r="J3127" t="s">
        <v>34</v>
      </c>
      <c r="K3127" t="s">
        <v>35</v>
      </c>
      <c r="L3127" t="s">
        <v>263</v>
      </c>
      <c r="O3127" t="s">
        <v>54</v>
      </c>
      <c r="P3127">
        <v>79.112700000000004</v>
      </c>
      <c r="Q3127">
        <v>77.759690000000006</v>
      </c>
      <c r="R3127">
        <v>80.404150000000001</v>
      </c>
      <c r="S3127">
        <v>76.952359999999999</v>
      </c>
      <c r="T3127">
        <v>81.120230000000006</v>
      </c>
      <c r="U3127">
        <v>2871</v>
      </c>
      <c r="V3127">
        <v>3629</v>
      </c>
      <c r="X3127" t="s">
        <v>132</v>
      </c>
      <c r="Y3127" t="s">
        <v>49</v>
      </c>
      <c r="Z3127" t="s">
        <v>39</v>
      </c>
      <c r="AA3127">
        <v>20220000</v>
      </c>
      <c r="AC3127" t="s">
        <v>128</v>
      </c>
      <c r="AD3127" t="s">
        <v>40</v>
      </c>
    </row>
    <row r="3128" spans="1:30">
      <c r="A3128">
        <f t="shared" si="144"/>
        <v>20220000</v>
      </c>
      <c r="B3128" t="str">
        <f t="shared" si="145"/>
        <v>Harrow30311Persons5 yrs</v>
      </c>
      <c r="C3128" t="str">
        <f t="shared" si="146"/>
        <v>HarrowPopulation vaccination coverage: MMR for two doses (5 years old)2022/23Persons5 yrs</v>
      </c>
      <c r="D3128">
        <v>30311</v>
      </c>
      <c r="E3128" t="s">
        <v>262</v>
      </c>
      <c r="F3128" t="s">
        <v>30</v>
      </c>
      <c r="G3128" t="s">
        <v>31</v>
      </c>
      <c r="H3128" t="s">
        <v>64</v>
      </c>
      <c r="I3128" t="s">
        <v>65</v>
      </c>
      <c r="J3128" t="s">
        <v>34</v>
      </c>
      <c r="K3128" t="s">
        <v>35</v>
      </c>
      <c r="L3128" t="s">
        <v>263</v>
      </c>
      <c r="O3128" t="s">
        <v>54</v>
      </c>
      <c r="P3128">
        <v>78.910979999999995</v>
      </c>
      <c r="Q3128">
        <v>77.522270000000006</v>
      </c>
      <c r="R3128">
        <v>80.235759999999999</v>
      </c>
      <c r="S3128">
        <v>76.693380000000005</v>
      </c>
      <c r="T3128">
        <v>80.969930000000005</v>
      </c>
      <c r="U3128">
        <v>2739</v>
      </c>
      <c r="V3128">
        <v>3471</v>
      </c>
      <c r="X3128" t="s">
        <v>61</v>
      </c>
      <c r="Y3128" t="s">
        <v>49</v>
      </c>
      <c r="Z3128" t="s">
        <v>39</v>
      </c>
      <c r="AA3128">
        <v>20220000</v>
      </c>
      <c r="AC3128" t="s">
        <v>128</v>
      </c>
      <c r="AD3128" t="s">
        <v>40</v>
      </c>
    </row>
    <row r="3129" spans="1:30">
      <c r="A3129">
        <f t="shared" si="144"/>
        <v>20220000</v>
      </c>
      <c r="B3129" t="str">
        <f t="shared" si="145"/>
        <v>Hounslow30311Persons5 yrs</v>
      </c>
      <c r="C3129" t="str">
        <f t="shared" si="146"/>
        <v>HounslowPopulation vaccination coverage: MMR for two doses (5 years old)2022/23Persons5 yrs</v>
      </c>
      <c r="D3129">
        <v>30311</v>
      </c>
      <c r="E3129" t="s">
        <v>262</v>
      </c>
      <c r="F3129" t="s">
        <v>30</v>
      </c>
      <c r="G3129" t="s">
        <v>31</v>
      </c>
      <c r="H3129" t="s">
        <v>59</v>
      </c>
      <c r="I3129" t="s">
        <v>60</v>
      </c>
      <c r="J3129" t="s">
        <v>34</v>
      </c>
      <c r="K3129" t="s">
        <v>35</v>
      </c>
      <c r="L3129" t="s">
        <v>263</v>
      </c>
      <c r="O3129" t="s">
        <v>54</v>
      </c>
      <c r="P3129">
        <v>77.932689999999994</v>
      </c>
      <c r="Q3129">
        <v>76.647049999999993</v>
      </c>
      <c r="R3129">
        <v>79.166790000000006</v>
      </c>
      <c r="S3129">
        <v>75.883049999999997</v>
      </c>
      <c r="T3129">
        <v>79.854389999999995</v>
      </c>
      <c r="U3129">
        <v>3242</v>
      </c>
      <c r="V3129">
        <v>4160</v>
      </c>
      <c r="X3129" t="s">
        <v>61</v>
      </c>
      <c r="Y3129" t="s">
        <v>49</v>
      </c>
      <c r="Z3129" t="s">
        <v>39</v>
      </c>
      <c r="AA3129">
        <v>20220000</v>
      </c>
      <c r="AC3129" t="s">
        <v>128</v>
      </c>
      <c r="AD3129" t="s">
        <v>40</v>
      </c>
    </row>
    <row r="3130" spans="1:30">
      <c r="A3130">
        <f t="shared" si="144"/>
        <v>20220000</v>
      </c>
      <c r="B3130" t="str">
        <f t="shared" si="145"/>
        <v>Sutton30311Persons5 yrs</v>
      </c>
      <c r="C3130" t="str">
        <f t="shared" si="146"/>
        <v>SuttonPopulation vaccination coverage: MMR for two doses (5 years old)2022/23Persons5 yrs</v>
      </c>
      <c r="D3130">
        <v>30311</v>
      </c>
      <c r="E3130" t="s">
        <v>262</v>
      </c>
      <c r="F3130" t="s">
        <v>30</v>
      </c>
      <c r="G3130" t="s">
        <v>31</v>
      </c>
      <c r="H3130" t="s">
        <v>89</v>
      </c>
      <c r="I3130" t="s">
        <v>90</v>
      </c>
      <c r="J3130" t="s">
        <v>34</v>
      </c>
      <c r="K3130" t="s">
        <v>35</v>
      </c>
      <c r="L3130" t="s">
        <v>263</v>
      </c>
      <c r="O3130" t="s">
        <v>54</v>
      </c>
      <c r="P3130">
        <v>77.651219999999995</v>
      </c>
      <c r="Q3130">
        <v>75.992090000000005</v>
      </c>
      <c r="R3130">
        <v>79.227029999999999</v>
      </c>
      <c r="S3130">
        <v>74.999260000000007</v>
      </c>
      <c r="T3130">
        <v>80.096519999999998</v>
      </c>
      <c r="U3130">
        <v>1977</v>
      </c>
      <c r="V3130">
        <v>2546</v>
      </c>
      <c r="X3130" t="s">
        <v>132</v>
      </c>
      <c r="Y3130" t="s">
        <v>49</v>
      </c>
      <c r="Z3130" t="s">
        <v>39</v>
      </c>
      <c r="AA3130">
        <v>20220000</v>
      </c>
      <c r="AC3130" t="s">
        <v>128</v>
      </c>
      <c r="AD3130" t="s">
        <v>40</v>
      </c>
    </row>
    <row r="3131" spans="1:30">
      <c r="A3131">
        <f t="shared" si="144"/>
        <v>20220000</v>
      </c>
      <c r="B3131" t="str">
        <f t="shared" si="145"/>
        <v>Brent30311Persons5 yrs</v>
      </c>
      <c r="C3131" t="str">
        <f t="shared" si="146"/>
        <v>BrentPopulation vaccination coverage: MMR for two doses (5 years old)2022/23Persons5 yrs</v>
      </c>
      <c r="D3131">
        <v>30311</v>
      </c>
      <c r="E3131" t="s">
        <v>262</v>
      </c>
      <c r="F3131" t="s">
        <v>30</v>
      </c>
      <c r="G3131" t="s">
        <v>31</v>
      </c>
      <c r="H3131" t="s">
        <v>68</v>
      </c>
      <c r="I3131" t="s">
        <v>69</v>
      </c>
      <c r="J3131" t="s">
        <v>34</v>
      </c>
      <c r="K3131" t="s">
        <v>35</v>
      </c>
      <c r="L3131" t="s">
        <v>263</v>
      </c>
      <c r="O3131" t="s">
        <v>54</v>
      </c>
      <c r="P3131">
        <v>77.563559999999995</v>
      </c>
      <c r="Q3131">
        <v>76.351320000000001</v>
      </c>
      <c r="R3131">
        <v>78.730969999999999</v>
      </c>
      <c r="S3131">
        <v>75.632570000000001</v>
      </c>
      <c r="T3131">
        <v>79.383240000000001</v>
      </c>
      <c r="U3131">
        <v>3661</v>
      </c>
      <c r="V3131">
        <v>4720</v>
      </c>
      <c r="X3131" t="s">
        <v>132</v>
      </c>
      <c r="Y3131" t="s">
        <v>49</v>
      </c>
      <c r="Z3131" t="s">
        <v>39</v>
      </c>
      <c r="AA3131">
        <v>20220000</v>
      </c>
      <c r="AC3131" t="s">
        <v>128</v>
      </c>
      <c r="AD3131" t="s">
        <v>40</v>
      </c>
    </row>
    <row r="3132" spans="1:30">
      <c r="A3132">
        <f t="shared" si="144"/>
        <v>20220000</v>
      </c>
      <c r="B3132" t="str">
        <f t="shared" si="145"/>
        <v>Kingston30311Persons5 yrs</v>
      </c>
      <c r="C3132" t="str">
        <f t="shared" si="146"/>
        <v>KingstonPopulation vaccination coverage: MMR for two doses (5 years old)2022/23Persons5 yrs</v>
      </c>
      <c r="D3132">
        <v>30311</v>
      </c>
      <c r="E3132" t="s">
        <v>262</v>
      </c>
      <c r="F3132" t="s">
        <v>30</v>
      </c>
      <c r="G3132" t="s">
        <v>31</v>
      </c>
      <c r="H3132" t="s">
        <v>82</v>
      </c>
      <c r="I3132" t="s">
        <v>83</v>
      </c>
      <c r="J3132" t="s">
        <v>34</v>
      </c>
      <c r="K3132" t="s">
        <v>35</v>
      </c>
      <c r="L3132" t="s">
        <v>263</v>
      </c>
      <c r="O3132" t="s">
        <v>54</v>
      </c>
      <c r="P3132">
        <v>76.385540000000006</v>
      </c>
      <c r="Q3132">
        <v>74.677509999999998</v>
      </c>
      <c r="R3132">
        <v>78.012289999999993</v>
      </c>
      <c r="S3132">
        <v>73.657650000000004</v>
      </c>
      <c r="T3132">
        <v>78.911829999999995</v>
      </c>
      <c r="U3132">
        <v>1902</v>
      </c>
      <c r="V3132">
        <v>2490</v>
      </c>
      <c r="X3132" t="s">
        <v>61</v>
      </c>
      <c r="Y3132" t="s">
        <v>49</v>
      </c>
      <c r="Z3132" t="s">
        <v>39</v>
      </c>
      <c r="AA3132">
        <v>20220000</v>
      </c>
      <c r="AC3132" t="s">
        <v>128</v>
      </c>
      <c r="AD3132" t="s">
        <v>40</v>
      </c>
    </row>
    <row r="3133" spans="1:30">
      <c r="A3133">
        <f t="shared" si="144"/>
        <v>20220000</v>
      </c>
      <c r="B3133" t="str">
        <f t="shared" si="145"/>
        <v>Wandsworth30311Persons5 yrs</v>
      </c>
      <c r="C3133" t="str">
        <f t="shared" si="146"/>
        <v>WandsworthPopulation vaccination coverage: MMR for two doses (5 years old)2022/23Persons5 yrs</v>
      </c>
      <c r="D3133">
        <v>30311</v>
      </c>
      <c r="E3133" t="s">
        <v>262</v>
      </c>
      <c r="F3133" t="s">
        <v>30</v>
      </c>
      <c r="G3133" t="s">
        <v>31</v>
      </c>
      <c r="H3133" t="s">
        <v>76</v>
      </c>
      <c r="I3133" t="s">
        <v>77</v>
      </c>
      <c r="J3133" t="s">
        <v>34</v>
      </c>
      <c r="K3133" t="s">
        <v>35</v>
      </c>
      <c r="L3133" t="s">
        <v>263</v>
      </c>
      <c r="O3133" t="s">
        <v>54</v>
      </c>
      <c r="P3133">
        <v>75.151660000000007</v>
      </c>
      <c r="Q3133">
        <v>73.835800000000006</v>
      </c>
      <c r="R3133">
        <v>76.422470000000004</v>
      </c>
      <c r="S3133">
        <v>73.057460000000006</v>
      </c>
      <c r="T3133">
        <v>77.134020000000007</v>
      </c>
      <c r="U3133">
        <v>3221</v>
      </c>
      <c r="V3133">
        <v>4286</v>
      </c>
      <c r="X3133" t="s">
        <v>132</v>
      </c>
      <c r="Y3133" t="s">
        <v>49</v>
      </c>
      <c r="Z3133" t="s">
        <v>39</v>
      </c>
      <c r="AA3133">
        <v>20220000</v>
      </c>
      <c r="AC3133" t="s">
        <v>128</v>
      </c>
      <c r="AD3133" t="s">
        <v>40</v>
      </c>
    </row>
    <row r="3134" spans="1:30">
      <c r="A3134">
        <f t="shared" si="144"/>
        <v>20220000</v>
      </c>
      <c r="B3134" t="str">
        <f t="shared" si="145"/>
        <v>Richmond30311Persons5 yrs</v>
      </c>
      <c r="C3134" t="str">
        <f t="shared" si="146"/>
        <v>RichmondPopulation vaccination coverage: MMR for two doses (5 years old)2022/23Persons5 yrs</v>
      </c>
      <c r="D3134">
        <v>30311</v>
      </c>
      <c r="E3134" t="s">
        <v>262</v>
      </c>
      <c r="F3134" t="s">
        <v>30</v>
      </c>
      <c r="G3134" t="s">
        <v>31</v>
      </c>
      <c r="H3134" t="s">
        <v>32</v>
      </c>
      <c r="I3134" t="s">
        <v>33</v>
      </c>
      <c r="J3134" t="s">
        <v>34</v>
      </c>
      <c r="K3134" t="s">
        <v>35</v>
      </c>
      <c r="L3134" t="s">
        <v>263</v>
      </c>
      <c r="O3134" t="s">
        <v>54</v>
      </c>
      <c r="P3134">
        <v>74.103139999999996</v>
      </c>
      <c r="Q3134">
        <v>72.409649999999999</v>
      </c>
      <c r="R3134">
        <v>75.727519999999998</v>
      </c>
      <c r="S3134">
        <v>71.403769999999994</v>
      </c>
      <c r="T3134">
        <v>76.631100000000004</v>
      </c>
      <c r="U3134">
        <v>1983</v>
      </c>
      <c r="V3134">
        <v>2676</v>
      </c>
      <c r="X3134" t="s">
        <v>61</v>
      </c>
      <c r="Y3134" t="s">
        <v>49</v>
      </c>
      <c r="Z3134" t="s">
        <v>39</v>
      </c>
      <c r="AA3134">
        <v>20220000</v>
      </c>
      <c r="AC3134" t="s">
        <v>128</v>
      </c>
      <c r="AD3134" t="s">
        <v>40</v>
      </c>
    </row>
    <row r="3135" spans="1:30">
      <c r="A3135">
        <f t="shared" si="144"/>
        <v>20220000</v>
      </c>
      <c r="B3135" t="str">
        <f t="shared" si="145"/>
        <v>Westminster30311Persons5 yrs</v>
      </c>
      <c r="C3135" t="str">
        <f t="shared" si="146"/>
        <v>WestminsterPopulation vaccination coverage: MMR for two doses (5 years old)2022/23Persons5 yrs</v>
      </c>
      <c r="D3135">
        <v>30311</v>
      </c>
      <c r="E3135" t="s">
        <v>262</v>
      </c>
      <c r="F3135" t="s">
        <v>30</v>
      </c>
      <c r="G3135" t="s">
        <v>31</v>
      </c>
      <c r="H3135" t="s">
        <v>99</v>
      </c>
      <c r="I3135" t="s">
        <v>100</v>
      </c>
      <c r="J3135" t="s">
        <v>34</v>
      </c>
      <c r="K3135" t="s">
        <v>35</v>
      </c>
      <c r="L3135" t="s">
        <v>263</v>
      </c>
      <c r="O3135" t="s">
        <v>54</v>
      </c>
      <c r="P3135">
        <v>74.011629999999997</v>
      </c>
      <c r="Q3135">
        <v>71.887100000000004</v>
      </c>
      <c r="R3135">
        <v>76.029139999999998</v>
      </c>
      <c r="S3135">
        <v>70.617509999999996</v>
      </c>
      <c r="T3135">
        <v>77.140590000000003</v>
      </c>
      <c r="U3135">
        <v>1273</v>
      </c>
      <c r="V3135">
        <v>1720</v>
      </c>
      <c r="X3135" t="s">
        <v>131</v>
      </c>
      <c r="Y3135" t="s">
        <v>49</v>
      </c>
      <c r="Z3135" t="s">
        <v>39</v>
      </c>
      <c r="AA3135">
        <v>20220000</v>
      </c>
      <c r="AC3135" t="s">
        <v>128</v>
      </c>
      <c r="AD3135" t="s">
        <v>40</v>
      </c>
    </row>
    <row r="3136" spans="1:30">
      <c r="A3136">
        <f t="shared" si="144"/>
        <v>20220000</v>
      </c>
      <c r="B3136" t="str">
        <f t="shared" si="145"/>
        <v>Tower Hamlets30311Persons5 yrs</v>
      </c>
      <c r="C3136" t="str">
        <f t="shared" si="146"/>
        <v>Tower HamletsPopulation vaccination coverage: MMR for two doses (5 years old)2022/23Persons5 yrs</v>
      </c>
      <c r="D3136">
        <v>30311</v>
      </c>
      <c r="E3136" t="s">
        <v>262</v>
      </c>
      <c r="F3136" t="s">
        <v>30</v>
      </c>
      <c r="G3136" t="s">
        <v>31</v>
      </c>
      <c r="H3136" t="s">
        <v>104</v>
      </c>
      <c r="I3136" t="s">
        <v>105</v>
      </c>
      <c r="J3136" t="s">
        <v>34</v>
      </c>
      <c r="K3136" t="s">
        <v>35</v>
      </c>
      <c r="L3136" t="s">
        <v>263</v>
      </c>
      <c r="O3136" t="s">
        <v>54</v>
      </c>
      <c r="P3136">
        <v>73.811269999999993</v>
      </c>
      <c r="Q3136">
        <v>72.443809999999999</v>
      </c>
      <c r="R3136">
        <v>75.134150000000005</v>
      </c>
      <c r="S3136">
        <v>71.636089999999996</v>
      </c>
      <c r="T3136">
        <v>75.875810000000001</v>
      </c>
      <c r="U3136">
        <v>3027</v>
      </c>
      <c r="V3136">
        <v>4101</v>
      </c>
      <c r="X3136" t="s">
        <v>132</v>
      </c>
      <c r="Y3136" t="s">
        <v>49</v>
      </c>
      <c r="Z3136" t="s">
        <v>39</v>
      </c>
      <c r="AA3136">
        <v>20220000</v>
      </c>
      <c r="AC3136" t="s">
        <v>128</v>
      </c>
      <c r="AD3136" t="s">
        <v>40</v>
      </c>
    </row>
    <row r="3137" spans="1:30">
      <c r="A3137">
        <f t="shared" ref="A3137:A3200" si="147">AA3137</f>
        <v>20220000</v>
      </c>
      <c r="B3137" t="str">
        <f t="shared" si="145"/>
        <v>Merton30311Persons5 yrs</v>
      </c>
      <c r="C3137" t="str">
        <f t="shared" si="146"/>
        <v>MertonPopulation vaccination coverage: MMR for two doses (5 years old)2022/23Persons5 yrs</v>
      </c>
      <c r="D3137">
        <v>30311</v>
      </c>
      <c r="E3137" t="s">
        <v>262</v>
      </c>
      <c r="F3137" t="s">
        <v>30</v>
      </c>
      <c r="G3137" t="s">
        <v>31</v>
      </c>
      <c r="H3137" t="s">
        <v>108</v>
      </c>
      <c r="I3137" t="s">
        <v>109</v>
      </c>
      <c r="J3137" t="s">
        <v>34</v>
      </c>
      <c r="K3137" t="s">
        <v>35</v>
      </c>
      <c r="L3137" t="s">
        <v>263</v>
      </c>
      <c r="O3137" t="s">
        <v>54</v>
      </c>
      <c r="P3137">
        <v>71.656170000000003</v>
      </c>
      <c r="Q3137">
        <v>69.926109999999994</v>
      </c>
      <c r="R3137">
        <v>73.324669999999998</v>
      </c>
      <c r="S3137">
        <v>68.902770000000004</v>
      </c>
      <c r="T3137">
        <v>74.256860000000003</v>
      </c>
      <c r="U3137">
        <v>1934</v>
      </c>
      <c r="V3137">
        <v>2699</v>
      </c>
      <c r="X3137" t="s">
        <v>131</v>
      </c>
      <c r="Y3137" t="s">
        <v>49</v>
      </c>
      <c r="Z3137" t="s">
        <v>39</v>
      </c>
      <c r="AA3137">
        <v>20220000</v>
      </c>
      <c r="AC3137" t="s">
        <v>128</v>
      </c>
      <c r="AD3137" t="s">
        <v>40</v>
      </c>
    </row>
    <row r="3138" spans="1:30">
      <c r="A3138">
        <f t="shared" si="147"/>
        <v>20220000</v>
      </c>
      <c r="B3138" t="str">
        <f t="shared" ref="B3138:B3201" si="148">CONCATENATE(I3138,D3138,K3138,L3138)</f>
        <v>Waltham Forest30311Persons5 yrs</v>
      </c>
      <c r="C3138" t="str">
        <f t="shared" ref="C3138:C3201" si="149">CONCATENATE(I3138,E3138,O3138,K3138,M3138,L3138)</f>
        <v>Waltham ForestPopulation vaccination coverage: MMR for two doses (5 years old)2022/23Persons5 yrs</v>
      </c>
      <c r="D3138">
        <v>30311</v>
      </c>
      <c r="E3138" t="s">
        <v>262</v>
      </c>
      <c r="F3138" t="s">
        <v>30</v>
      </c>
      <c r="G3138" t="s">
        <v>31</v>
      </c>
      <c r="H3138" t="s">
        <v>114</v>
      </c>
      <c r="I3138" t="s">
        <v>115</v>
      </c>
      <c r="J3138" t="s">
        <v>34</v>
      </c>
      <c r="K3138" t="s">
        <v>35</v>
      </c>
      <c r="L3138" t="s">
        <v>263</v>
      </c>
      <c r="O3138" t="s">
        <v>54</v>
      </c>
      <c r="P3138">
        <v>70.750889999999998</v>
      </c>
      <c r="Q3138">
        <v>69.355819999999994</v>
      </c>
      <c r="R3138">
        <v>72.108000000000004</v>
      </c>
      <c r="S3138">
        <v>68.53528</v>
      </c>
      <c r="T3138">
        <v>72.872249999999994</v>
      </c>
      <c r="U3138">
        <v>2968</v>
      </c>
      <c r="V3138">
        <v>4195</v>
      </c>
      <c r="X3138" t="s">
        <v>132</v>
      </c>
      <c r="Y3138" t="s">
        <v>49</v>
      </c>
      <c r="Z3138" t="s">
        <v>39</v>
      </c>
      <c r="AA3138">
        <v>20220000</v>
      </c>
      <c r="AC3138" t="s">
        <v>128</v>
      </c>
      <c r="AD3138" t="s">
        <v>40</v>
      </c>
    </row>
    <row r="3139" spans="1:30">
      <c r="A3139">
        <f t="shared" si="147"/>
        <v>20220000</v>
      </c>
      <c r="B3139" t="str">
        <f t="shared" si="148"/>
        <v>Barnet30311Persons5 yrs</v>
      </c>
      <c r="C3139" t="str">
        <f t="shared" si="149"/>
        <v>BarnetPopulation vaccination coverage: MMR for two doses (5 years old)2022/23Persons5 yrs</v>
      </c>
      <c r="D3139">
        <v>30311</v>
      </c>
      <c r="E3139" t="s">
        <v>262</v>
      </c>
      <c r="F3139" t="s">
        <v>30</v>
      </c>
      <c r="G3139" t="s">
        <v>31</v>
      </c>
      <c r="H3139" t="s">
        <v>93</v>
      </c>
      <c r="I3139" t="s">
        <v>94</v>
      </c>
      <c r="J3139" t="s">
        <v>34</v>
      </c>
      <c r="K3139" t="s">
        <v>35</v>
      </c>
      <c r="L3139" t="s">
        <v>263</v>
      </c>
      <c r="O3139" t="s">
        <v>54</v>
      </c>
      <c r="P3139">
        <v>70.55565</v>
      </c>
      <c r="Q3139">
        <v>69.366960000000006</v>
      </c>
      <c r="R3139">
        <v>71.717020000000005</v>
      </c>
      <c r="S3139">
        <v>68.669809999999998</v>
      </c>
      <c r="T3139">
        <v>72.373639999999995</v>
      </c>
      <c r="U3139">
        <v>4076</v>
      </c>
      <c r="V3139">
        <v>5777</v>
      </c>
      <c r="X3139" t="s">
        <v>132</v>
      </c>
      <c r="Y3139" t="s">
        <v>49</v>
      </c>
      <c r="Z3139" t="s">
        <v>39</v>
      </c>
      <c r="AA3139">
        <v>20220000</v>
      </c>
      <c r="AC3139" t="s">
        <v>128</v>
      </c>
      <c r="AD3139" t="s">
        <v>40</v>
      </c>
    </row>
    <row r="3140" spans="1:30">
      <c r="A3140">
        <f t="shared" si="147"/>
        <v>20220000</v>
      </c>
      <c r="B3140" t="str">
        <f t="shared" si="148"/>
        <v>Hammersmith and Fulham30311Persons5 yrs</v>
      </c>
      <c r="C3140" t="str">
        <f t="shared" si="149"/>
        <v>Hammersmith and FulhamPopulation vaccination coverage: MMR for two doses (5 years old)2022/23Persons5 yrs</v>
      </c>
      <c r="D3140">
        <v>30311</v>
      </c>
      <c r="E3140" t="s">
        <v>262</v>
      </c>
      <c r="F3140" t="s">
        <v>30</v>
      </c>
      <c r="G3140" t="s">
        <v>31</v>
      </c>
      <c r="H3140" t="s">
        <v>66</v>
      </c>
      <c r="I3140" t="s">
        <v>67</v>
      </c>
      <c r="J3140" t="s">
        <v>34</v>
      </c>
      <c r="K3140" t="s">
        <v>35</v>
      </c>
      <c r="L3140" t="s">
        <v>263</v>
      </c>
      <c r="O3140" t="s">
        <v>54</v>
      </c>
      <c r="P3140">
        <v>70.329160000000002</v>
      </c>
      <c r="Q3140">
        <v>68.366619999999998</v>
      </c>
      <c r="R3140">
        <v>72.21942</v>
      </c>
      <c r="S3140">
        <v>67.205460000000002</v>
      </c>
      <c r="T3140">
        <v>73.273650000000004</v>
      </c>
      <c r="U3140">
        <v>1517</v>
      </c>
      <c r="V3140">
        <v>2157</v>
      </c>
      <c r="X3140" t="s">
        <v>61</v>
      </c>
      <c r="Y3140" t="s">
        <v>49</v>
      </c>
      <c r="Z3140" t="s">
        <v>39</v>
      </c>
      <c r="AA3140">
        <v>20220000</v>
      </c>
      <c r="AC3140" t="s">
        <v>128</v>
      </c>
      <c r="AD3140" t="s">
        <v>40</v>
      </c>
    </row>
    <row r="3141" spans="1:30">
      <c r="A3141">
        <f t="shared" si="147"/>
        <v>20220000</v>
      </c>
      <c r="B3141" t="str">
        <f t="shared" si="148"/>
        <v>Croydon30311Persons5 yrs</v>
      </c>
      <c r="C3141" t="str">
        <f t="shared" si="149"/>
        <v>CroydonPopulation vaccination coverage: MMR for two doses (5 years old)2022/23Persons5 yrs</v>
      </c>
      <c r="D3141">
        <v>30311</v>
      </c>
      <c r="E3141" t="s">
        <v>262</v>
      </c>
      <c r="F3141" t="s">
        <v>30</v>
      </c>
      <c r="G3141" t="s">
        <v>31</v>
      </c>
      <c r="H3141" t="s">
        <v>110</v>
      </c>
      <c r="I3141" t="s">
        <v>111</v>
      </c>
      <c r="J3141" t="s">
        <v>34</v>
      </c>
      <c r="K3141" t="s">
        <v>35</v>
      </c>
      <c r="L3141" t="s">
        <v>263</v>
      </c>
      <c r="O3141" t="s">
        <v>54</v>
      </c>
      <c r="P3141">
        <v>70.256699999999995</v>
      </c>
      <c r="Q3141">
        <v>69.020619999999994</v>
      </c>
      <c r="R3141">
        <v>71.463840000000005</v>
      </c>
      <c r="S3141">
        <v>68.295509999999993</v>
      </c>
      <c r="T3141">
        <v>72.146039999999999</v>
      </c>
      <c r="U3141">
        <v>3777</v>
      </c>
      <c r="V3141">
        <v>5376</v>
      </c>
      <c r="X3141" t="s">
        <v>61</v>
      </c>
      <c r="Y3141" t="s">
        <v>49</v>
      </c>
      <c r="Z3141" t="s">
        <v>39</v>
      </c>
      <c r="AA3141">
        <v>20220000</v>
      </c>
      <c r="AC3141" t="s">
        <v>128</v>
      </c>
      <c r="AD3141" t="s">
        <v>40</v>
      </c>
    </row>
    <row r="3142" spans="1:30">
      <c r="A3142">
        <f t="shared" si="147"/>
        <v>20220000</v>
      </c>
      <c r="B3142" t="str">
        <f t="shared" si="148"/>
        <v>Redbridge30311Persons5 yrs</v>
      </c>
      <c r="C3142" t="str">
        <f t="shared" si="149"/>
        <v>RedbridgePopulation vaccination coverage: MMR for two doses (5 years old)2022/23Persons5 yrs</v>
      </c>
      <c r="D3142">
        <v>30311</v>
      </c>
      <c r="E3142" t="s">
        <v>262</v>
      </c>
      <c r="F3142" t="s">
        <v>30</v>
      </c>
      <c r="G3142" t="s">
        <v>31</v>
      </c>
      <c r="H3142" t="s">
        <v>112</v>
      </c>
      <c r="I3142" t="s">
        <v>113</v>
      </c>
      <c r="J3142" t="s">
        <v>34</v>
      </c>
      <c r="K3142" t="s">
        <v>35</v>
      </c>
      <c r="L3142" t="s">
        <v>263</v>
      </c>
      <c r="O3142" t="s">
        <v>54</v>
      </c>
      <c r="P3142">
        <v>69.459190000000007</v>
      </c>
      <c r="Q3142">
        <v>68.178970000000007</v>
      </c>
      <c r="R3142">
        <v>70.710040000000006</v>
      </c>
      <c r="S3142">
        <v>67.428299999999993</v>
      </c>
      <c r="T3142">
        <v>71.417140000000003</v>
      </c>
      <c r="U3142">
        <v>3532</v>
      </c>
      <c r="V3142">
        <v>5085</v>
      </c>
      <c r="X3142" t="s">
        <v>132</v>
      </c>
      <c r="Y3142" t="s">
        <v>49</v>
      </c>
      <c r="Z3142" t="s">
        <v>39</v>
      </c>
      <c r="AA3142">
        <v>20220000</v>
      </c>
      <c r="AC3142" t="s">
        <v>128</v>
      </c>
      <c r="AD3142" t="s">
        <v>40</v>
      </c>
    </row>
    <row r="3143" spans="1:30">
      <c r="A3143">
        <f t="shared" si="147"/>
        <v>20220000</v>
      </c>
      <c r="B3143" t="str">
        <f t="shared" si="148"/>
        <v>Barking and Dagenham30311Persons5 yrs</v>
      </c>
      <c r="C3143" t="str">
        <f t="shared" si="149"/>
        <v>Barking and DagenhamPopulation vaccination coverage: MMR for two doses (5 years old)2022/23Persons5 yrs</v>
      </c>
      <c r="D3143">
        <v>30311</v>
      </c>
      <c r="E3143" t="s">
        <v>262</v>
      </c>
      <c r="F3143" t="s">
        <v>30</v>
      </c>
      <c r="G3143" t="s">
        <v>31</v>
      </c>
      <c r="H3143" t="s">
        <v>106</v>
      </c>
      <c r="I3143" t="s">
        <v>107</v>
      </c>
      <c r="J3143" t="s">
        <v>34</v>
      </c>
      <c r="K3143" t="s">
        <v>35</v>
      </c>
      <c r="L3143" t="s">
        <v>263</v>
      </c>
      <c r="O3143" t="s">
        <v>54</v>
      </c>
      <c r="P3143">
        <v>69.454909999999998</v>
      </c>
      <c r="Q3143">
        <v>68.005939999999995</v>
      </c>
      <c r="R3143">
        <v>70.866370000000003</v>
      </c>
      <c r="S3143">
        <v>67.154690000000002</v>
      </c>
      <c r="T3143">
        <v>71.662019999999998</v>
      </c>
      <c r="U3143">
        <v>2765</v>
      </c>
      <c r="V3143">
        <v>3981</v>
      </c>
      <c r="X3143" t="s">
        <v>132</v>
      </c>
      <c r="Y3143" t="s">
        <v>49</v>
      </c>
      <c r="Z3143" t="s">
        <v>39</v>
      </c>
      <c r="AA3143">
        <v>20220000</v>
      </c>
      <c r="AC3143" t="s">
        <v>128</v>
      </c>
      <c r="AD3143" t="s">
        <v>40</v>
      </c>
    </row>
    <row r="3144" spans="1:30">
      <c r="A3144">
        <f t="shared" si="147"/>
        <v>20220000</v>
      </c>
      <c r="B3144" t="str">
        <f t="shared" si="148"/>
        <v>Newham30311Persons5 yrs</v>
      </c>
      <c r="C3144" t="str">
        <f t="shared" si="149"/>
        <v>NewhamPopulation vaccination coverage: MMR for two doses (5 years old)2022/23Persons5 yrs</v>
      </c>
      <c r="D3144">
        <v>30311</v>
      </c>
      <c r="E3144" t="s">
        <v>262</v>
      </c>
      <c r="F3144" t="s">
        <v>30</v>
      </c>
      <c r="G3144" t="s">
        <v>31</v>
      </c>
      <c r="H3144" t="s">
        <v>122</v>
      </c>
      <c r="I3144" t="s">
        <v>123</v>
      </c>
      <c r="J3144" t="s">
        <v>34</v>
      </c>
      <c r="K3144" t="s">
        <v>35</v>
      </c>
      <c r="L3144" t="s">
        <v>263</v>
      </c>
      <c r="O3144" t="s">
        <v>54</v>
      </c>
      <c r="P3144">
        <v>67.972239999999999</v>
      </c>
      <c r="Q3144">
        <v>66.785539999999997</v>
      </c>
      <c r="R3144">
        <v>69.136129999999994</v>
      </c>
      <c r="S3144">
        <v>66.0916</v>
      </c>
      <c r="T3144">
        <v>69.796229999999994</v>
      </c>
      <c r="U3144">
        <v>4113</v>
      </c>
      <c r="V3144">
        <v>6051</v>
      </c>
      <c r="X3144" t="s">
        <v>61</v>
      </c>
      <c r="Y3144" t="s">
        <v>49</v>
      </c>
      <c r="Z3144" t="s">
        <v>39</v>
      </c>
      <c r="AA3144">
        <v>20220000</v>
      </c>
      <c r="AC3144" t="s">
        <v>128</v>
      </c>
      <c r="AD3144" t="s">
        <v>40</v>
      </c>
    </row>
    <row r="3145" spans="1:30">
      <c r="A3145">
        <f t="shared" si="147"/>
        <v>20220000</v>
      </c>
      <c r="B3145" t="str">
        <f t="shared" si="148"/>
        <v>Kensington and Chelsea30311Persons5 yrs</v>
      </c>
      <c r="C3145" t="str">
        <f t="shared" si="149"/>
        <v>Kensington and ChelseaPopulation vaccination coverage: MMR for two doses (5 years old)2022/23Persons5 yrs</v>
      </c>
      <c r="D3145">
        <v>30311</v>
      </c>
      <c r="E3145" t="s">
        <v>262</v>
      </c>
      <c r="F3145" t="s">
        <v>30</v>
      </c>
      <c r="G3145" t="s">
        <v>31</v>
      </c>
      <c r="H3145" t="s">
        <v>70</v>
      </c>
      <c r="I3145" t="s">
        <v>71</v>
      </c>
      <c r="J3145" t="s">
        <v>34</v>
      </c>
      <c r="K3145" t="s">
        <v>35</v>
      </c>
      <c r="L3145" t="s">
        <v>263</v>
      </c>
      <c r="O3145" t="s">
        <v>54</v>
      </c>
      <c r="P3145">
        <v>67.199629999999999</v>
      </c>
      <c r="Q3145">
        <v>65.204250000000002</v>
      </c>
      <c r="R3145">
        <v>69.13476</v>
      </c>
      <c r="S3145">
        <v>64.029839999999993</v>
      </c>
      <c r="T3145">
        <v>70.220010000000002</v>
      </c>
      <c r="U3145">
        <v>1471</v>
      </c>
      <c r="V3145">
        <v>2189</v>
      </c>
      <c r="X3145" t="s">
        <v>61</v>
      </c>
      <c r="Y3145" t="s">
        <v>49</v>
      </c>
      <c r="Z3145" t="s">
        <v>39</v>
      </c>
      <c r="AA3145">
        <v>20220000</v>
      </c>
      <c r="AC3145" t="s">
        <v>128</v>
      </c>
      <c r="AD3145" t="s">
        <v>40</v>
      </c>
    </row>
    <row r="3146" spans="1:30">
      <c r="A3146">
        <f t="shared" si="147"/>
        <v>20220000</v>
      </c>
      <c r="B3146" t="str">
        <f t="shared" si="148"/>
        <v>Islington30311Persons5 yrs</v>
      </c>
      <c r="C3146" t="str">
        <f t="shared" si="149"/>
        <v>IslingtonPopulation vaccination coverage: MMR for two doses (5 years old)2022/23Persons5 yrs</v>
      </c>
      <c r="D3146">
        <v>30311</v>
      </c>
      <c r="E3146" t="s">
        <v>262</v>
      </c>
      <c r="F3146" t="s">
        <v>30</v>
      </c>
      <c r="G3146" t="s">
        <v>31</v>
      </c>
      <c r="H3146" t="s">
        <v>74</v>
      </c>
      <c r="I3146" t="s">
        <v>75</v>
      </c>
      <c r="J3146" t="s">
        <v>34</v>
      </c>
      <c r="K3146" t="s">
        <v>35</v>
      </c>
      <c r="L3146" t="s">
        <v>263</v>
      </c>
      <c r="O3146" t="s">
        <v>54</v>
      </c>
      <c r="P3146">
        <v>66.28</v>
      </c>
      <c r="Q3146">
        <v>64.403120000000001</v>
      </c>
      <c r="R3146">
        <v>68.106930000000006</v>
      </c>
      <c r="S3146">
        <v>63.301119999999997</v>
      </c>
      <c r="T3146">
        <v>69.134979999999999</v>
      </c>
      <c r="U3146">
        <v>1657</v>
      </c>
      <c r="V3146">
        <v>2500</v>
      </c>
      <c r="X3146" t="s">
        <v>132</v>
      </c>
      <c r="Y3146" t="s">
        <v>49</v>
      </c>
      <c r="Z3146" t="s">
        <v>39</v>
      </c>
      <c r="AA3146">
        <v>20220000</v>
      </c>
      <c r="AC3146" t="s">
        <v>128</v>
      </c>
      <c r="AD3146" t="s">
        <v>40</v>
      </c>
    </row>
    <row r="3147" spans="1:30">
      <c r="A3147">
        <f t="shared" si="147"/>
        <v>20220000</v>
      </c>
      <c r="B3147" t="str">
        <f t="shared" si="148"/>
        <v>Haringey30311Persons5 yrs</v>
      </c>
      <c r="C3147" t="str">
        <f t="shared" si="149"/>
        <v>HaringeyPopulation vaccination coverage: MMR for two doses (5 years old)2022/23Persons5 yrs</v>
      </c>
      <c r="D3147">
        <v>30311</v>
      </c>
      <c r="E3147" t="s">
        <v>262</v>
      </c>
      <c r="F3147" t="s">
        <v>30</v>
      </c>
      <c r="G3147" t="s">
        <v>31</v>
      </c>
      <c r="H3147" t="s">
        <v>116</v>
      </c>
      <c r="I3147" t="s">
        <v>117</v>
      </c>
      <c r="J3147" t="s">
        <v>34</v>
      </c>
      <c r="K3147" t="s">
        <v>35</v>
      </c>
      <c r="L3147" t="s">
        <v>263</v>
      </c>
      <c r="O3147" t="s">
        <v>54</v>
      </c>
      <c r="P3147">
        <v>65.944929999999999</v>
      </c>
      <c r="Q3147">
        <v>64.410700000000006</v>
      </c>
      <c r="R3147">
        <v>67.446460000000002</v>
      </c>
      <c r="S3147">
        <v>63.512740000000001</v>
      </c>
      <c r="T3147">
        <v>68.295929999999998</v>
      </c>
      <c r="U3147">
        <v>2467</v>
      </c>
      <c r="V3147">
        <v>3741</v>
      </c>
      <c r="X3147" t="s">
        <v>132</v>
      </c>
      <c r="Y3147" t="s">
        <v>49</v>
      </c>
      <c r="Z3147" t="s">
        <v>39</v>
      </c>
      <c r="AA3147">
        <v>20220000</v>
      </c>
      <c r="AC3147" t="s">
        <v>128</v>
      </c>
      <c r="AD3147" t="s">
        <v>40</v>
      </c>
    </row>
    <row r="3148" spans="1:30">
      <c r="A3148">
        <f t="shared" si="147"/>
        <v>20220000</v>
      </c>
      <c r="B3148" t="str">
        <f t="shared" si="148"/>
        <v>Enfield30311Persons5 yrs</v>
      </c>
      <c r="C3148" t="str">
        <f t="shared" si="149"/>
        <v>EnfieldPopulation vaccination coverage: MMR for two doses (5 years old)2022/23Persons5 yrs</v>
      </c>
      <c r="D3148">
        <v>30311</v>
      </c>
      <c r="E3148" t="s">
        <v>262</v>
      </c>
      <c r="F3148" t="s">
        <v>30</v>
      </c>
      <c r="G3148" t="s">
        <v>31</v>
      </c>
      <c r="H3148" t="s">
        <v>120</v>
      </c>
      <c r="I3148" t="s">
        <v>121</v>
      </c>
      <c r="J3148" t="s">
        <v>34</v>
      </c>
      <c r="K3148" t="s">
        <v>35</v>
      </c>
      <c r="L3148" t="s">
        <v>263</v>
      </c>
      <c r="O3148" t="s">
        <v>54</v>
      </c>
      <c r="P3148">
        <v>64.819429999999997</v>
      </c>
      <c r="Q3148">
        <v>63.459710000000001</v>
      </c>
      <c r="R3148">
        <v>66.155540000000002</v>
      </c>
      <c r="S3148">
        <v>62.666020000000003</v>
      </c>
      <c r="T3148">
        <v>66.914199999999994</v>
      </c>
      <c r="U3148">
        <v>3123</v>
      </c>
      <c r="V3148">
        <v>4818</v>
      </c>
      <c r="X3148" t="s">
        <v>132</v>
      </c>
      <c r="Y3148" t="s">
        <v>49</v>
      </c>
      <c r="Z3148" t="s">
        <v>39</v>
      </c>
      <c r="AA3148">
        <v>20220000</v>
      </c>
      <c r="AC3148" t="s">
        <v>128</v>
      </c>
      <c r="AD3148" t="s">
        <v>40</v>
      </c>
    </row>
    <row r="3149" spans="1:30">
      <c r="A3149">
        <f t="shared" si="147"/>
        <v>20220000</v>
      </c>
      <c r="B3149" t="str">
        <f t="shared" si="148"/>
        <v>Camden30311Persons5 yrs</v>
      </c>
      <c r="C3149" t="str">
        <f t="shared" si="149"/>
        <v>CamdenPopulation vaccination coverage: MMR for two doses (5 years old)2022/23Persons5 yrs</v>
      </c>
      <c r="D3149">
        <v>30311</v>
      </c>
      <c r="E3149" t="s">
        <v>262</v>
      </c>
      <c r="F3149" t="s">
        <v>30</v>
      </c>
      <c r="G3149" t="s">
        <v>31</v>
      </c>
      <c r="H3149" t="s">
        <v>72</v>
      </c>
      <c r="I3149" t="s">
        <v>73</v>
      </c>
      <c r="J3149" t="s">
        <v>34</v>
      </c>
      <c r="K3149" t="s">
        <v>35</v>
      </c>
      <c r="L3149" t="s">
        <v>263</v>
      </c>
      <c r="O3149" t="s">
        <v>54</v>
      </c>
      <c r="P3149">
        <v>63.550339999999998</v>
      </c>
      <c r="Q3149">
        <v>61.696680000000001</v>
      </c>
      <c r="R3149">
        <v>65.364660000000001</v>
      </c>
      <c r="S3149">
        <v>60.6128</v>
      </c>
      <c r="T3149">
        <v>66.390280000000004</v>
      </c>
      <c r="U3149">
        <v>1679</v>
      </c>
      <c r="V3149">
        <v>2642</v>
      </c>
      <c r="X3149" t="s">
        <v>132</v>
      </c>
      <c r="Y3149" t="s">
        <v>49</v>
      </c>
      <c r="Z3149" t="s">
        <v>39</v>
      </c>
      <c r="AA3149">
        <v>20220000</v>
      </c>
      <c r="AC3149" t="s">
        <v>128</v>
      </c>
      <c r="AD3149" t="s">
        <v>40</v>
      </c>
    </row>
    <row r="3150" spans="1:30">
      <c r="A3150">
        <f t="shared" si="147"/>
        <v>20220000</v>
      </c>
      <c r="B3150" t="str">
        <f t="shared" si="148"/>
        <v>Hackney30311Persons5 yrs</v>
      </c>
      <c r="C3150" t="str">
        <f t="shared" si="149"/>
        <v>HackneyPopulation vaccination coverage: MMR for two doses (5 years old)2022/23Persons5 yrs</v>
      </c>
      <c r="D3150">
        <v>30311</v>
      </c>
      <c r="E3150" t="s">
        <v>262</v>
      </c>
      <c r="F3150" t="s">
        <v>30</v>
      </c>
      <c r="G3150" t="s">
        <v>31</v>
      </c>
      <c r="H3150" t="s">
        <v>101</v>
      </c>
      <c r="I3150" t="s">
        <v>102</v>
      </c>
      <c r="J3150" t="s">
        <v>34</v>
      </c>
      <c r="K3150" t="s">
        <v>35</v>
      </c>
      <c r="L3150" t="s">
        <v>263</v>
      </c>
      <c r="O3150" t="s">
        <v>54</v>
      </c>
      <c r="P3150">
        <v>56.3</v>
      </c>
      <c r="Q3150">
        <v>54.757539999999999</v>
      </c>
      <c r="R3150">
        <v>57.830370000000002</v>
      </c>
      <c r="S3150">
        <v>53.864260000000002</v>
      </c>
      <c r="T3150">
        <v>58.705730000000003</v>
      </c>
      <c r="U3150">
        <v>2252</v>
      </c>
      <c r="V3150">
        <v>4000</v>
      </c>
      <c r="W3150" t="s">
        <v>103</v>
      </c>
      <c r="X3150" t="s">
        <v>132</v>
      </c>
      <c r="Y3150" t="s">
        <v>49</v>
      </c>
      <c r="Z3150" t="s">
        <v>39</v>
      </c>
      <c r="AA3150">
        <v>20220000</v>
      </c>
      <c r="AC3150" t="s">
        <v>128</v>
      </c>
      <c r="AD3150" t="s">
        <v>40</v>
      </c>
    </row>
    <row r="3151" spans="1:30">
      <c r="A3151">
        <f t="shared" si="147"/>
        <v>20080000</v>
      </c>
      <c r="B3151" t="str">
        <f t="shared" si="148"/>
        <v>Richmond90319Persons4-5 yrs</v>
      </c>
      <c r="C3151" t="str">
        <f t="shared" si="149"/>
        <v>RichmondReception prevalence of obesity (including severe obesity)2008/09Persons4-5 yrs</v>
      </c>
      <c r="D3151">
        <v>90319</v>
      </c>
      <c r="E3151" t="s">
        <v>264</v>
      </c>
      <c r="F3151" t="s">
        <v>30</v>
      </c>
      <c r="G3151" t="s">
        <v>31</v>
      </c>
      <c r="H3151" t="s">
        <v>32</v>
      </c>
      <c r="I3151" t="s">
        <v>33</v>
      </c>
      <c r="J3151" t="s">
        <v>34</v>
      </c>
      <c r="K3151" t="s">
        <v>35</v>
      </c>
      <c r="L3151" t="s">
        <v>265</v>
      </c>
      <c r="O3151" t="s">
        <v>266</v>
      </c>
      <c r="P3151">
        <v>5.41</v>
      </c>
      <c r="Q3151">
        <v>4.5269399999999997</v>
      </c>
      <c r="R3151">
        <v>6.7288600000000001</v>
      </c>
      <c r="S3151">
        <v>4.0352199999999998</v>
      </c>
      <c r="T3151">
        <v>7.5230800000000002</v>
      </c>
      <c r="U3151">
        <v>90</v>
      </c>
      <c r="V3151">
        <v>1665</v>
      </c>
      <c r="Y3151" t="s">
        <v>38</v>
      </c>
      <c r="Z3151" t="s">
        <v>39</v>
      </c>
      <c r="AA3151">
        <v>20080000</v>
      </c>
      <c r="AD3151" t="s">
        <v>40</v>
      </c>
    </row>
    <row r="3152" spans="1:30">
      <c r="A3152">
        <f t="shared" si="147"/>
        <v>20090000</v>
      </c>
      <c r="B3152" t="str">
        <f t="shared" si="148"/>
        <v>Richmond90319Persons4-5 yrs</v>
      </c>
      <c r="C3152" t="str">
        <f t="shared" si="149"/>
        <v>RichmondReception prevalence of obesity (including severe obesity)2009/10Persons4-5 yrs</v>
      </c>
      <c r="D3152">
        <v>90319</v>
      </c>
      <c r="E3152" t="s">
        <v>264</v>
      </c>
      <c r="F3152" t="s">
        <v>30</v>
      </c>
      <c r="G3152" t="s">
        <v>31</v>
      </c>
      <c r="H3152" t="s">
        <v>32</v>
      </c>
      <c r="I3152" t="s">
        <v>33</v>
      </c>
      <c r="J3152" t="s">
        <v>34</v>
      </c>
      <c r="K3152" t="s">
        <v>35</v>
      </c>
      <c r="L3152" t="s">
        <v>265</v>
      </c>
      <c r="O3152" t="s">
        <v>267</v>
      </c>
      <c r="P3152">
        <v>6.43</v>
      </c>
      <c r="Q3152">
        <v>5.2055600000000002</v>
      </c>
      <c r="R3152">
        <v>7.6307799999999997</v>
      </c>
      <c r="S3152">
        <v>4.65787</v>
      </c>
      <c r="T3152">
        <v>8.4968900000000005</v>
      </c>
      <c r="U3152">
        <v>100</v>
      </c>
      <c r="V3152">
        <v>1555</v>
      </c>
      <c r="Y3152" t="s">
        <v>38</v>
      </c>
      <c r="Z3152" t="s">
        <v>39</v>
      </c>
      <c r="AA3152">
        <v>20090000</v>
      </c>
      <c r="AD3152" t="s">
        <v>40</v>
      </c>
    </row>
    <row r="3153" spans="1:30">
      <c r="A3153">
        <f t="shared" si="147"/>
        <v>20100000</v>
      </c>
      <c r="B3153" t="str">
        <f t="shared" si="148"/>
        <v>Richmond90319Persons4-5 yrs</v>
      </c>
      <c r="C3153" t="str">
        <f t="shared" si="149"/>
        <v>RichmondReception prevalence of obesity (including severe obesity)2010/11Persons4-5 yrs</v>
      </c>
      <c r="D3153">
        <v>90319</v>
      </c>
      <c r="E3153" t="s">
        <v>264</v>
      </c>
      <c r="F3153" t="s">
        <v>30</v>
      </c>
      <c r="G3153" t="s">
        <v>31</v>
      </c>
      <c r="H3153" t="s">
        <v>32</v>
      </c>
      <c r="I3153" t="s">
        <v>33</v>
      </c>
      <c r="J3153" t="s">
        <v>34</v>
      </c>
      <c r="K3153" t="s">
        <v>35</v>
      </c>
      <c r="L3153" t="s">
        <v>265</v>
      </c>
      <c r="O3153" t="s">
        <v>37</v>
      </c>
      <c r="P3153">
        <v>6.21</v>
      </c>
      <c r="Q3153">
        <v>5.0845900000000004</v>
      </c>
      <c r="R3153">
        <v>7.3229199999999999</v>
      </c>
      <c r="S3153">
        <v>4.5732799999999996</v>
      </c>
      <c r="T3153">
        <v>8.1155100000000004</v>
      </c>
      <c r="U3153">
        <v>110</v>
      </c>
      <c r="V3153">
        <v>1770</v>
      </c>
      <c r="Y3153" t="s">
        <v>38</v>
      </c>
      <c r="Z3153" t="s">
        <v>39</v>
      </c>
      <c r="AA3153">
        <v>20100000</v>
      </c>
      <c r="AD3153" t="s">
        <v>40</v>
      </c>
    </row>
    <row r="3154" spans="1:30">
      <c r="A3154">
        <f t="shared" si="147"/>
        <v>20110000</v>
      </c>
      <c r="B3154" t="str">
        <f t="shared" si="148"/>
        <v>Richmond90319Persons4-5 yrs</v>
      </c>
      <c r="C3154" t="str">
        <f t="shared" si="149"/>
        <v>RichmondReception prevalence of obesity (including severe obesity)2011/12Persons4-5 yrs</v>
      </c>
      <c r="D3154">
        <v>90319</v>
      </c>
      <c r="E3154" t="s">
        <v>264</v>
      </c>
      <c r="F3154" t="s">
        <v>30</v>
      </c>
      <c r="G3154" t="s">
        <v>31</v>
      </c>
      <c r="H3154" t="s">
        <v>32</v>
      </c>
      <c r="I3154" t="s">
        <v>33</v>
      </c>
      <c r="J3154" t="s">
        <v>34</v>
      </c>
      <c r="K3154" t="s">
        <v>35</v>
      </c>
      <c r="L3154" t="s">
        <v>265</v>
      </c>
      <c r="O3154" t="s">
        <v>41</v>
      </c>
      <c r="P3154">
        <v>6.05</v>
      </c>
      <c r="Q3154">
        <v>5.03573</v>
      </c>
      <c r="R3154">
        <v>7.1303000000000001</v>
      </c>
      <c r="S3154">
        <v>4.5518799999999997</v>
      </c>
      <c r="T3154">
        <v>7.8656499999999996</v>
      </c>
      <c r="U3154">
        <v>120</v>
      </c>
      <c r="V3154">
        <v>1985</v>
      </c>
      <c r="Y3154" t="s">
        <v>38</v>
      </c>
      <c r="Z3154" t="s">
        <v>39</v>
      </c>
      <c r="AA3154">
        <v>20110000</v>
      </c>
      <c r="AD3154" t="s">
        <v>40</v>
      </c>
    </row>
    <row r="3155" spans="1:30">
      <c r="A3155">
        <f t="shared" si="147"/>
        <v>20120000</v>
      </c>
      <c r="B3155" t="str">
        <f t="shared" si="148"/>
        <v>Richmond90319Persons4-5 yrs</v>
      </c>
      <c r="C3155" t="str">
        <f t="shared" si="149"/>
        <v>RichmondReception prevalence of obesity (including severe obesity)2012/13Persons4-5 yrs</v>
      </c>
      <c r="D3155">
        <v>90319</v>
      </c>
      <c r="E3155" t="s">
        <v>264</v>
      </c>
      <c r="F3155" t="s">
        <v>30</v>
      </c>
      <c r="G3155" t="s">
        <v>31</v>
      </c>
      <c r="H3155" t="s">
        <v>32</v>
      </c>
      <c r="I3155" t="s">
        <v>33</v>
      </c>
      <c r="J3155" t="s">
        <v>34</v>
      </c>
      <c r="K3155" t="s">
        <v>35</v>
      </c>
      <c r="L3155" t="s">
        <v>265</v>
      </c>
      <c r="O3155" t="s">
        <v>43</v>
      </c>
      <c r="P3155">
        <v>5.64</v>
      </c>
      <c r="Q3155">
        <v>4.8070199999999996</v>
      </c>
      <c r="R3155">
        <v>6.8299599999999998</v>
      </c>
      <c r="S3155">
        <v>4.3410599999999997</v>
      </c>
      <c r="T3155">
        <v>7.5420199999999999</v>
      </c>
      <c r="U3155">
        <v>115</v>
      </c>
      <c r="V3155">
        <v>2040</v>
      </c>
      <c r="Y3155" t="s">
        <v>38</v>
      </c>
      <c r="Z3155" t="s">
        <v>39</v>
      </c>
      <c r="AA3155">
        <v>20120000</v>
      </c>
      <c r="AD3155" t="s">
        <v>40</v>
      </c>
    </row>
    <row r="3156" spans="1:30">
      <c r="A3156">
        <f t="shared" si="147"/>
        <v>20130000</v>
      </c>
      <c r="B3156" t="str">
        <f t="shared" si="148"/>
        <v>Richmond90319Persons4-5 yrs</v>
      </c>
      <c r="C3156" t="str">
        <f t="shared" si="149"/>
        <v>RichmondReception prevalence of obesity (including severe obesity)2013/14Persons4-5 yrs</v>
      </c>
      <c r="D3156">
        <v>90319</v>
      </c>
      <c r="E3156" t="s">
        <v>264</v>
      </c>
      <c r="F3156" t="s">
        <v>30</v>
      </c>
      <c r="G3156" t="s">
        <v>31</v>
      </c>
      <c r="H3156" t="s">
        <v>32</v>
      </c>
      <c r="I3156" t="s">
        <v>33</v>
      </c>
      <c r="J3156" t="s">
        <v>34</v>
      </c>
      <c r="K3156" t="s">
        <v>35</v>
      </c>
      <c r="L3156" t="s">
        <v>265</v>
      </c>
      <c r="O3156" t="s">
        <v>44</v>
      </c>
      <c r="P3156">
        <v>5.5</v>
      </c>
      <c r="Q3156">
        <v>4.5994999999999999</v>
      </c>
      <c r="R3156">
        <v>6.5579000000000001</v>
      </c>
      <c r="S3156">
        <v>4.14968</v>
      </c>
      <c r="T3156">
        <v>7.2490300000000003</v>
      </c>
      <c r="U3156">
        <v>115</v>
      </c>
      <c r="V3156">
        <v>2090</v>
      </c>
      <c r="Y3156" t="s">
        <v>38</v>
      </c>
      <c r="Z3156" t="s">
        <v>39</v>
      </c>
      <c r="AA3156">
        <v>20130000</v>
      </c>
      <c r="AD3156" t="s">
        <v>40</v>
      </c>
    </row>
    <row r="3157" spans="1:30">
      <c r="A3157">
        <f t="shared" si="147"/>
        <v>20140000</v>
      </c>
      <c r="B3157" t="str">
        <f t="shared" si="148"/>
        <v>Richmond90319Persons4-5 yrs</v>
      </c>
      <c r="C3157" t="str">
        <f t="shared" si="149"/>
        <v>RichmondReception prevalence of obesity (including severe obesity)2014/15Persons4-5 yrs</v>
      </c>
      <c r="D3157">
        <v>90319</v>
      </c>
      <c r="E3157" t="s">
        <v>264</v>
      </c>
      <c r="F3157" t="s">
        <v>30</v>
      </c>
      <c r="G3157" t="s">
        <v>31</v>
      </c>
      <c r="H3157" t="s">
        <v>32</v>
      </c>
      <c r="I3157" t="s">
        <v>33</v>
      </c>
      <c r="J3157" t="s">
        <v>34</v>
      </c>
      <c r="K3157" t="s">
        <v>35</v>
      </c>
      <c r="L3157" t="s">
        <v>265</v>
      </c>
      <c r="O3157" t="s">
        <v>45</v>
      </c>
      <c r="P3157">
        <v>4.12</v>
      </c>
      <c r="Q3157">
        <v>3.4457300000000002</v>
      </c>
      <c r="R3157">
        <v>5.13605</v>
      </c>
      <c r="S3157">
        <v>3.07009</v>
      </c>
      <c r="T3157">
        <v>5.74946</v>
      </c>
      <c r="U3157">
        <v>90</v>
      </c>
      <c r="V3157">
        <v>2185</v>
      </c>
      <c r="Y3157" t="s">
        <v>38</v>
      </c>
      <c r="Z3157" t="s">
        <v>39</v>
      </c>
      <c r="AA3157">
        <v>20140000</v>
      </c>
      <c r="AD3157" t="s">
        <v>40</v>
      </c>
    </row>
    <row r="3158" spans="1:30">
      <c r="A3158">
        <f t="shared" si="147"/>
        <v>20150000</v>
      </c>
      <c r="B3158" t="str">
        <f t="shared" si="148"/>
        <v>Richmond90319Persons4-5 yrs</v>
      </c>
      <c r="C3158" t="str">
        <f t="shared" si="149"/>
        <v>RichmondReception prevalence of obesity (including severe obesity)2015/16Persons4-5 yrs</v>
      </c>
      <c r="D3158">
        <v>90319</v>
      </c>
      <c r="E3158" t="s">
        <v>264</v>
      </c>
      <c r="F3158" t="s">
        <v>30</v>
      </c>
      <c r="G3158" t="s">
        <v>31</v>
      </c>
      <c r="H3158" t="s">
        <v>32</v>
      </c>
      <c r="I3158" t="s">
        <v>33</v>
      </c>
      <c r="J3158" t="s">
        <v>34</v>
      </c>
      <c r="K3158" t="s">
        <v>35</v>
      </c>
      <c r="L3158" t="s">
        <v>265</v>
      </c>
      <c r="O3158" t="s">
        <v>46</v>
      </c>
      <c r="P3158">
        <v>4.97</v>
      </c>
      <c r="Q3158">
        <v>4.2192499999999997</v>
      </c>
      <c r="R3158">
        <v>6.0492299999999997</v>
      </c>
      <c r="S3158">
        <v>3.8008899999999999</v>
      </c>
      <c r="T3158">
        <v>6.6978499999999999</v>
      </c>
      <c r="U3158">
        <v>110</v>
      </c>
      <c r="V3158">
        <v>2215</v>
      </c>
      <c r="Y3158" t="s">
        <v>38</v>
      </c>
      <c r="Z3158" t="s">
        <v>39</v>
      </c>
      <c r="AA3158">
        <v>20150000</v>
      </c>
      <c r="AD3158" t="s">
        <v>40</v>
      </c>
    </row>
    <row r="3159" spans="1:30">
      <c r="A3159">
        <f t="shared" si="147"/>
        <v>20160000</v>
      </c>
      <c r="B3159" t="str">
        <f t="shared" si="148"/>
        <v>Richmond90319Persons4-5 yrs</v>
      </c>
      <c r="C3159" t="str">
        <f t="shared" si="149"/>
        <v>RichmondReception prevalence of obesity (including severe obesity)2016/17Persons4-5 yrs</v>
      </c>
      <c r="D3159">
        <v>90319</v>
      </c>
      <c r="E3159" t="s">
        <v>264</v>
      </c>
      <c r="F3159" t="s">
        <v>30</v>
      </c>
      <c r="G3159" t="s">
        <v>31</v>
      </c>
      <c r="H3159" t="s">
        <v>32</v>
      </c>
      <c r="I3159" t="s">
        <v>33</v>
      </c>
      <c r="J3159" t="s">
        <v>34</v>
      </c>
      <c r="K3159" t="s">
        <v>35</v>
      </c>
      <c r="L3159" t="s">
        <v>265</v>
      </c>
      <c r="O3159" t="s">
        <v>47</v>
      </c>
      <c r="P3159">
        <v>5.22</v>
      </c>
      <c r="Q3159">
        <v>4.3667999999999996</v>
      </c>
      <c r="R3159">
        <v>6.2294</v>
      </c>
      <c r="S3159">
        <v>3.9393799999999999</v>
      </c>
      <c r="T3159">
        <v>6.8874700000000004</v>
      </c>
      <c r="U3159">
        <v>115</v>
      </c>
      <c r="V3159">
        <v>2205</v>
      </c>
      <c r="Y3159" t="s">
        <v>38</v>
      </c>
      <c r="Z3159" t="s">
        <v>39</v>
      </c>
      <c r="AA3159">
        <v>20160000</v>
      </c>
      <c r="AD3159" t="s">
        <v>40</v>
      </c>
    </row>
    <row r="3160" spans="1:30">
      <c r="A3160">
        <f t="shared" si="147"/>
        <v>20170000</v>
      </c>
      <c r="B3160" t="str">
        <f t="shared" si="148"/>
        <v>Richmond90319Persons4-5 yrs</v>
      </c>
      <c r="C3160" t="str">
        <f t="shared" si="149"/>
        <v>RichmondReception prevalence of obesity (including severe obesity)2017/18Persons4-5 yrs</v>
      </c>
      <c r="D3160">
        <v>90319</v>
      </c>
      <c r="E3160" t="s">
        <v>264</v>
      </c>
      <c r="F3160" t="s">
        <v>30</v>
      </c>
      <c r="G3160" t="s">
        <v>31</v>
      </c>
      <c r="H3160" t="s">
        <v>32</v>
      </c>
      <c r="I3160" t="s">
        <v>33</v>
      </c>
      <c r="J3160" t="s">
        <v>34</v>
      </c>
      <c r="K3160" t="s">
        <v>35</v>
      </c>
      <c r="L3160" t="s">
        <v>265</v>
      </c>
      <c r="O3160" t="s">
        <v>48</v>
      </c>
      <c r="P3160">
        <v>5.31</v>
      </c>
      <c r="Q3160">
        <v>4.4417099999999996</v>
      </c>
      <c r="R3160">
        <v>6.3351800000000003</v>
      </c>
      <c r="S3160">
        <v>4.0070699999999997</v>
      </c>
      <c r="T3160">
        <v>7.0039199999999999</v>
      </c>
      <c r="U3160">
        <v>115</v>
      </c>
      <c r="V3160">
        <v>2165</v>
      </c>
      <c r="Y3160" t="s">
        <v>38</v>
      </c>
      <c r="Z3160" t="s">
        <v>39</v>
      </c>
      <c r="AA3160">
        <v>20170000</v>
      </c>
      <c r="AD3160" t="s">
        <v>40</v>
      </c>
    </row>
    <row r="3161" spans="1:30">
      <c r="A3161">
        <f t="shared" si="147"/>
        <v>20180000</v>
      </c>
      <c r="B3161" t="str">
        <f t="shared" si="148"/>
        <v>Richmond90319Persons4-5 yrs</v>
      </c>
      <c r="C3161" t="str">
        <f t="shared" si="149"/>
        <v>RichmondReception prevalence of obesity (including severe obesity)2018/19Persons4-5 yrs</v>
      </c>
      <c r="D3161">
        <v>90319</v>
      </c>
      <c r="E3161" t="s">
        <v>264</v>
      </c>
      <c r="F3161" t="s">
        <v>30</v>
      </c>
      <c r="G3161" t="s">
        <v>31</v>
      </c>
      <c r="H3161" t="s">
        <v>32</v>
      </c>
      <c r="I3161" t="s">
        <v>33</v>
      </c>
      <c r="J3161" t="s">
        <v>34</v>
      </c>
      <c r="K3161" t="s">
        <v>35</v>
      </c>
      <c r="L3161" t="s">
        <v>265</v>
      </c>
      <c r="O3161" t="s">
        <v>50</v>
      </c>
      <c r="P3161">
        <v>5.47</v>
      </c>
      <c r="Q3161">
        <v>4.5129099999999998</v>
      </c>
      <c r="R3161">
        <v>6.4974600000000002</v>
      </c>
      <c r="S3161">
        <v>4.0601399999999996</v>
      </c>
      <c r="T3161">
        <v>7.2016299999999998</v>
      </c>
      <c r="U3161">
        <v>110</v>
      </c>
      <c r="V3161">
        <v>2010</v>
      </c>
      <c r="Y3161" t="s">
        <v>38</v>
      </c>
      <c r="Z3161" t="s">
        <v>39</v>
      </c>
      <c r="AA3161">
        <v>20180000</v>
      </c>
      <c r="AD3161" t="s">
        <v>40</v>
      </c>
    </row>
    <row r="3162" spans="1:30">
      <c r="A3162">
        <f t="shared" si="147"/>
        <v>20190000</v>
      </c>
      <c r="B3162" t="str">
        <f t="shared" si="148"/>
        <v>Richmond90319Persons4-5 yrs</v>
      </c>
      <c r="C3162" t="str">
        <f t="shared" si="149"/>
        <v>RichmondReception prevalence of obesity (including severe obesity)2019/20Persons4-5 yrs</v>
      </c>
      <c r="D3162">
        <v>90319</v>
      </c>
      <c r="E3162" t="s">
        <v>264</v>
      </c>
      <c r="F3162" t="s">
        <v>30</v>
      </c>
      <c r="G3162" t="s">
        <v>31</v>
      </c>
      <c r="H3162" t="s">
        <v>32</v>
      </c>
      <c r="I3162" t="s">
        <v>33</v>
      </c>
      <c r="J3162" t="s">
        <v>34</v>
      </c>
      <c r="K3162" t="s">
        <v>35</v>
      </c>
      <c r="L3162" t="s">
        <v>265</v>
      </c>
      <c r="O3162" t="s">
        <v>51</v>
      </c>
      <c r="P3162">
        <v>4.68</v>
      </c>
      <c r="Q3162">
        <v>3.8443499999999999</v>
      </c>
      <c r="R3162">
        <v>6.0259499999999999</v>
      </c>
      <c r="S3162">
        <v>3.3754200000000001</v>
      </c>
      <c r="T3162">
        <v>6.8370499999999996</v>
      </c>
      <c r="U3162">
        <v>70</v>
      </c>
      <c r="V3162">
        <v>1495</v>
      </c>
      <c r="W3162" t="s">
        <v>268</v>
      </c>
      <c r="Y3162" t="s">
        <v>38</v>
      </c>
      <c r="Z3162" t="s">
        <v>39</v>
      </c>
      <c r="AA3162">
        <v>20190000</v>
      </c>
      <c r="AD3162" t="s">
        <v>40</v>
      </c>
    </row>
    <row r="3163" spans="1:30">
      <c r="A3163">
        <f t="shared" si="147"/>
        <v>20200000</v>
      </c>
      <c r="B3163" t="str">
        <f t="shared" si="148"/>
        <v>Richmond90319Persons4-5 yrs</v>
      </c>
      <c r="C3163" t="str">
        <f t="shared" si="149"/>
        <v>RichmondReception prevalence of obesity (including severe obesity)2020/21Persons4-5 yrs</v>
      </c>
      <c r="D3163">
        <v>90319</v>
      </c>
      <c r="E3163" t="s">
        <v>264</v>
      </c>
      <c r="F3163" t="s">
        <v>30</v>
      </c>
      <c r="G3163" t="s">
        <v>31</v>
      </c>
      <c r="H3163" t="s">
        <v>32</v>
      </c>
      <c r="I3163" t="s">
        <v>33</v>
      </c>
      <c r="J3163" t="s">
        <v>34</v>
      </c>
      <c r="K3163" t="s">
        <v>35</v>
      </c>
      <c r="L3163" t="s">
        <v>265</v>
      </c>
      <c r="O3163" t="s">
        <v>52</v>
      </c>
      <c r="P3163">
        <v>5.07</v>
      </c>
      <c r="Q3163">
        <v>4.1961950000000003</v>
      </c>
      <c r="R3163">
        <v>6.3329550000000001</v>
      </c>
      <c r="W3163" t="s">
        <v>269</v>
      </c>
      <c r="Y3163" t="s">
        <v>39</v>
      </c>
      <c r="Z3163" t="s">
        <v>39</v>
      </c>
      <c r="AA3163">
        <v>20200000</v>
      </c>
      <c r="AD3163" t="s">
        <v>40</v>
      </c>
    </row>
    <row r="3164" spans="1:30">
      <c r="A3164">
        <f t="shared" si="147"/>
        <v>20210000</v>
      </c>
      <c r="B3164" t="str">
        <f t="shared" si="148"/>
        <v>Richmond90319Persons4-5 yrs</v>
      </c>
      <c r="C3164" t="str">
        <f t="shared" si="149"/>
        <v>RichmondReception prevalence of obesity (including severe obesity)2021/22Persons4-5 yrs</v>
      </c>
      <c r="D3164">
        <v>90319</v>
      </c>
      <c r="E3164" t="s">
        <v>264</v>
      </c>
      <c r="F3164" t="s">
        <v>30</v>
      </c>
      <c r="G3164" t="s">
        <v>31</v>
      </c>
      <c r="H3164" t="s">
        <v>32</v>
      </c>
      <c r="I3164" t="s">
        <v>33</v>
      </c>
      <c r="J3164" t="s">
        <v>34</v>
      </c>
      <c r="K3164" t="s">
        <v>35</v>
      </c>
      <c r="L3164" t="s">
        <v>265</v>
      </c>
      <c r="O3164" t="s">
        <v>53</v>
      </c>
      <c r="P3164">
        <v>5.45</v>
      </c>
      <c r="Q3164">
        <v>4.5480400000000003</v>
      </c>
      <c r="R3164">
        <v>6.6399600000000003</v>
      </c>
      <c r="S3164">
        <v>4.07517</v>
      </c>
      <c r="T3164">
        <v>7.3875099999999998</v>
      </c>
      <c r="U3164">
        <v>100</v>
      </c>
      <c r="V3164">
        <v>1835</v>
      </c>
      <c r="Y3164" t="s">
        <v>38</v>
      </c>
      <c r="Z3164" t="s">
        <v>39</v>
      </c>
      <c r="AA3164">
        <v>20210000</v>
      </c>
      <c r="AD3164" t="s">
        <v>40</v>
      </c>
    </row>
    <row r="3165" spans="1:30">
      <c r="A3165">
        <f t="shared" si="147"/>
        <v>20080000</v>
      </c>
      <c r="B3165" t="str">
        <f t="shared" si="148"/>
        <v>England90319Persons4-5 yrs</v>
      </c>
      <c r="C3165" t="str">
        <f t="shared" si="149"/>
        <v>EnglandReception prevalence of obesity (including severe obesity)2008/09Persons4-5 yrs</v>
      </c>
      <c r="D3165">
        <v>90319</v>
      </c>
      <c r="E3165" t="s">
        <v>264</v>
      </c>
      <c r="F3165" t="s">
        <v>30</v>
      </c>
      <c r="G3165" t="s">
        <v>31</v>
      </c>
      <c r="H3165" t="s">
        <v>30</v>
      </c>
      <c r="I3165" t="s">
        <v>31</v>
      </c>
      <c r="J3165" t="s">
        <v>31</v>
      </c>
      <c r="K3165" t="s">
        <v>35</v>
      </c>
      <c r="L3165" t="s">
        <v>265</v>
      </c>
      <c r="O3165" t="s">
        <v>266</v>
      </c>
      <c r="P3165">
        <v>9.6</v>
      </c>
      <c r="Q3165">
        <v>9.5191599999999994</v>
      </c>
      <c r="R3165">
        <v>9.6814699999999991</v>
      </c>
      <c r="S3165">
        <v>9.4728100000000008</v>
      </c>
      <c r="T3165">
        <v>9.7287300000000005</v>
      </c>
      <c r="U3165">
        <v>48589</v>
      </c>
      <c r="V3165">
        <v>506135</v>
      </c>
      <c r="Y3165" t="s">
        <v>42</v>
      </c>
      <c r="Z3165" t="s">
        <v>39</v>
      </c>
      <c r="AA3165">
        <v>20080000</v>
      </c>
      <c r="AD3165" t="s">
        <v>40</v>
      </c>
    </row>
    <row r="3166" spans="1:30">
      <c r="A3166">
        <f t="shared" si="147"/>
        <v>20090000</v>
      </c>
      <c r="B3166" t="str">
        <f t="shared" si="148"/>
        <v>England90319Persons4-5 yrs</v>
      </c>
      <c r="C3166" t="str">
        <f t="shared" si="149"/>
        <v>EnglandReception prevalence of obesity (including severe obesity)2009/10Persons4-5 yrs</v>
      </c>
      <c r="D3166">
        <v>90319</v>
      </c>
      <c r="E3166" t="s">
        <v>264</v>
      </c>
      <c r="F3166" t="s">
        <v>30</v>
      </c>
      <c r="G3166" t="s">
        <v>31</v>
      </c>
      <c r="H3166" t="s">
        <v>30</v>
      </c>
      <c r="I3166" t="s">
        <v>31</v>
      </c>
      <c r="J3166" t="s">
        <v>31</v>
      </c>
      <c r="K3166" t="s">
        <v>35</v>
      </c>
      <c r="L3166" t="s">
        <v>265</v>
      </c>
      <c r="O3166" t="s">
        <v>267</v>
      </c>
      <c r="P3166">
        <v>9.83</v>
      </c>
      <c r="Q3166">
        <v>9.7485800000000005</v>
      </c>
      <c r="R3166">
        <v>9.9094099999999994</v>
      </c>
      <c r="S3166">
        <v>9.7026400000000006</v>
      </c>
      <c r="T3166">
        <v>9.9562200000000001</v>
      </c>
      <c r="U3166">
        <v>51748</v>
      </c>
      <c r="V3166">
        <v>526499</v>
      </c>
      <c r="Y3166" t="s">
        <v>42</v>
      </c>
      <c r="Z3166" t="s">
        <v>39</v>
      </c>
      <c r="AA3166">
        <v>20090000</v>
      </c>
      <c r="AD3166" t="s">
        <v>40</v>
      </c>
    </row>
    <row r="3167" spans="1:30">
      <c r="A3167">
        <f t="shared" si="147"/>
        <v>20100000</v>
      </c>
      <c r="B3167" t="str">
        <f t="shared" si="148"/>
        <v>England90319Persons4-5 yrs</v>
      </c>
      <c r="C3167" t="str">
        <f t="shared" si="149"/>
        <v>EnglandReception prevalence of obesity (including severe obesity)2010/11Persons4-5 yrs</v>
      </c>
      <c r="D3167">
        <v>90319</v>
      </c>
      <c r="E3167" t="s">
        <v>264</v>
      </c>
      <c r="F3167" t="s">
        <v>30</v>
      </c>
      <c r="G3167" t="s">
        <v>31</v>
      </c>
      <c r="H3167" t="s">
        <v>30</v>
      </c>
      <c r="I3167" t="s">
        <v>31</v>
      </c>
      <c r="J3167" t="s">
        <v>31</v>
      </c>
      <c r="K3167" t="s">
        <v>35</v>
      </c>
      <c r="L3167" t="s">
        <v>265</v>
      </c>
      <c r="O3167" t="s">
        <v>37</v>
      </c>
      <c r="P3167">
        <v>9.44</v>
      </c>
      <c r="Q3167">
        <v>9.3580699999999997</v>
      </c>
      <c r="R3167">
        <v>9.5138300000000005</v>
      </c>
      <c r="S3167">
        <v>9.3135899999999996</v>
      </c>
      <c r="T3167">
        <v>9.5591699999999999</v>
      </c>
      <c r="U3167">
        <v>51071</v>
      </c>
      <c r="V3167">
        <v>541255</v>
      </c>
      <c r="Y3167" t="s">
        <v>42</v>
      </c>
      <c r="Z3167" t="s">
        <v>39</v>
      </c>
      <c r="AA3167">
        <v>20100000</v>
      </c>
      <c r="AD3167" t="s">
        <v>40</v>
      </c>
    </row>
    <row r="3168" spans="1:30">
      <c r="A3168">
        <f t="shared" si="147"/>
        <v>20110000</v>
      </c>
      <c r="B3168" t="str">
        <f t="shared" si="148"/>
        <v>England90319Persons4-5 yrs</v>
      </c>
      <c r="C3168" t="str">
        <f t="shared" si="149"/>
        <v>EnglandReception prevalence of obesity (including severe obesity)2011/12Persons4-5 yrs</v>
      </c>
      <c r="D3168">
        <v>90319</v>
      </c>
      <c r="E3168" t="s">
        <v>264</v>
      </c>
      <c r="F3168" t="s">
        <v>30</v>
      </c>
      <c r="G3168" t="s">
        <v>31</v>
      </c>
      <c r="H3168" t="s">
        <v>30</v>
      </c>
      <c r="I3168" t="s">
        <v>31</v>
      </c>
      <c r="J3168" t="s">
        <v>31</v>
      </c>
      <c r="K3168" t="s">
        <v>35</v>
      </c>
      <c r="L3168" t="s">
        <v>265</v>
      </c>
      <c r="O3168" t="s">
        <v>41</v>
      </c>
      <c r="P3168">
        <v>9.49</v>
      </c>
      <c r="Q3168">
        <v>9.4117300000000004</v>
      </c>
      <c r="R3168">
        <v>9.5644600000000004</v>
      </c>
      <c r="S3168">
        <v>9.3681000000000001</v>
      </c>
      <c r="T3168">
        <v>9.6089099999999998</v>
      </c>
      <c r="U3168">
        <v>53669</v>
      </c>
      <c r="V3168">
        <v>565662</v>
      </c>
      <c r="Y3168" t="s">
        <v>42</v>
      </c>
      <c r="Z3168" t="s">
        <v>39</v>
      </c>
      <c r="AA3168">
        <v>20110000</v>
      </c>
      <c r="AD3168" t="s">
        <v>40</v>
      </c>
    </row>
    <row r="3169" spans="1:30">
      <c r="A3169">
        <f t="shared" si="147"/>
        <v>20120000</v>
      </c>
      <c r="B3169" t="str">
        <f t="shared" si="148"/>
        <v>England90319Persons4-5 yrs</v>
      </c>
      <c r="C3169" t="str">
        <f t="shared" si="149"/>
        <v>EnglandReception prevalence of obesity (including severe obesity)2012/13Persons4-5 yrs</v>
      </c>
      <c r="D3169">
        <v>90319</v>
      </c>
      <c r="E3169" t="s">
        <v>264</v>
      </c>
      <c r="F3169" t="s">
        <v>30</v>
      </c>
      <c r="G3169" t="s">
        <v>31</v>
      </c>
      <c r="H3169" t="s">
        <v>30</v>
      </c>
      <c r="I3169" t="s">
        <v>31</v>
      </c>
      <c r="J3169" t="s">
        <v>31</v>
      </c>
      <c r="K3169" t="s">
        <v>35</v>
      </c>
      <c r="L3169" t="s">
        <v>265</v>
      </c>
      <c r="O3169" t="s">
        <v>43</v>
      </c>
      <c r="P3169">
        <v>9.27</v>
      </c>
      <c r="Q3169">
        <v>9.1926000000000005</v>
      </c>
      <c r="R3169">
        <v>9.3408700000000007</v>
      </c>
      <c r="S3169">
        <v>9.1502400000000002</v>
      </c>
      <c r="T3169">
        <v>9.3840199999999996</v>
      </c>
      <c r="U3169">
        <v>54457</v>
      </c>
      <c r="V3169">
        <v>587678</v>
      </c>
      <c r="Y3169" t="s">
        <v>42</v>
      </c>
      <c r="Z3169" t="s">
        <v>39</v>
      </c>
      <c r="AA3169">
        <v>20120000</v>
      </c>
      <c r="AD3169" t="s">
        <v>40</v>
      </c>
    </row>
    <row r="3170" spans="1:30">
      <c r="A3170">
        <f t="shared" si="147"/>
        <v>20130000</v>
      </c>
      <c r="B3170" t="str">
        <f t="shared" si="148"/>
        <v>England90319Persons4-5 yrs</v>
      </c>
      <c r="C3170" t="str">
        <f t="shared" si="149"/>
        <v>EnglandReception prevalence of obesity (including severe obesity)2013/14Persons4-5 yrs</v>
      </c>
      <c r="D3170">
        <v>90319</v>
      </c>
      <c r="E3170" t="s">
        <v>264</v>
      </c>
      <c r="F3170" t="s">
        <v>30</v>
      </c>
      <c r="G3170" t="s">
        <v>31</v>
      </c>
      <c r="H3170" t="s">
        <v>30</v>
      </c>
      <c r="I3170" t="s">
        <v>31</v>
      </c>
      <c r="J3170" t="s">
        <v>31</v>
      </c>
      <c r="K3170" t="s">
        <v>35</v>
      </c>
      <c r="L3170" t="s">
        <v>265</v>
      </c>
      <c r="O3170" t="s">
        <v>44</v>
      </c>
      <c r="P3170">
        <v>9.48</v>
      </c>
      <c r="Q3170">
        <v>9.4042499999999993</v>
      </c>
      <c r="R3170">
        <v>9.5540800000000008</v>
      </c>
      <c r="S3170">
        <v>9.3614499999999996</v>
      </c>
      <c r="T3170">
        <v>9.5976800000000004</v>
      </c>
      <c r="U3170">
        <v>55673</v>
      </c>
      <c r="V3170">
        <v>587336</v>
      </c>
      <c r="Y3170" t="s">
        <v>42</v>
      </c>
      <c r="Z3170" t="s">
        <v>39</v>
      </c>
      <c r="AA3170">
        <v>20130000</v>
      </c>
      <c r="AD3170" t="s">
        <v>40</v>
      </c>
    </row>
    <row r="3171" spans="1:30">
      <c r="A3171">
        <f t="shared" si="147"/>
        <v>20140000</v>
      </c>
      <c r="B3171" t="str">
        <f t="shared" si="148"/>
        <v>England90319Persons4-5 yrs</v>
      </c>
      <c r="C3171" t="str">
        <f t="shared" si="149"/>
        <v>EnglandReception prevalence of obesity (including severe obesity)2014/15Persons4-5 yrs</v>
      </c>
      <c r="D3171">
        <v>90319</v>
      </c>
      <c r="E3171" t="s">
        <v>264</v>
      </c>
      <c r="F3171" t="s">
        <v>30</v>
      </c>
      <c r="G3171" t="s">
        <v>31</v>
      </c>
      <c r="H3171" t="s">
        <v>30</v>
      </c>
      <c r="I3171" t="s">
        <v>31</v>
      </c>
      <c r="J3171" t="s">
        <v>31</v>
      </c>
      <c r="K3171" t="s">
        <v>35</v>
      </c>
      <c r="L3171" t="s">
        <v>265</v>
      </c>
      <c r="O3171" t="s">
        <v>45</v>
      </c>
      <c r="P3171">
        <v>9.08</v>
      </c>
      <c r="Q3171">
        <v>9.0087200000000003</v>
      </c>
      <c r="R3171">
        <v>9.1528600000000004</v>
      </c>
      <c r="S3171">
        <v>8.9675399999999996</v>
      </c>
      <c r="T3171">
        <v>9.1948000000000008</v>
      </c>
      <c r="U3171">
        <v>55449</v>
      </c>
      <c r="V3171">
        <v>610636</v>
      </c>
      <c r="Y3171" t="s">
        <v>42</v>
      </c>
      <c r="Z3171" t="s">
        <v>39</v>
      </c>
      <c r="AA3171">
        <v>20140000</v>
      </c>
      <c r="AD3171" t="s">
        <v>40</v>
      </c>
    </row>
    <row r="3172" spans="1:30">
      <c r="A3172">
        <f t="shared" si="147"/>
        <v>20150000</v>
      </c>
      <c r="B3172" t="str">
        <f t="shared" si="148"/>
        <v>England90319Persons4-5 yrs</v>
      </c>
      <c r="C3172" t="str">
        <f t="shared" si="149"/>
        <v>EnglandReception prevalence of obesity (including severe obesity)2015/16Persons4-5 yrs</v>
      </c>
      <c r="D3172">
        <v>90319</v>
      </c>
      <c r="E3172" t="s">
        <v>264</v>
      </c>
      <c r="F3172" t="s">
        <v>30</v>
      </c>
      <c r="G3172" t="s">
        <v>31</v>
      </c>
      <c r="H3172" t="s">
        <v>30</v>
      </c>
      <c r="I3172" t="s">
        <v>31</v>
      </c>
      <c r="J3172" t="s">
        <v>31</v>
      </c>
      <c r="K3172" t="s">
        <v>35</v>
      </c>
      <c r="L3172" t="s">
        <v>265</v>
      </c>
      <c r="O3172" t="s">
        <v>46</v>
      </c>
      <c r="P3172">
        <v>9.31</v>
      </c>
      <c r="Q3172">
        <v>9.2417599999999993</v>
      </c>
      <c r="R3172">
        <v>9.3858200000000007</v>
      </c>
      <c r="S3172">
        <v>9.20059</v>
      </c>
      <c r="T3172">
        <v>9.42774</v>
      </c>
      <c r="U3172">
        <v>58240</v>
      </c>
      <c r="V3172">
        <v>625326</v>
      </c>
      <c r="Y3172" t="s">
        <v>42</v>
      </c>
      <c r="Z3172" t="s">
        <v>39</v>
      </c>
      <c r="AA3172">
        <v>20150000</v>
      </c>
      <c r="AD3172" t="s">
        <v>40</v>
      </c>
    </row>
    <row r="3173" spans="1:30">
      <c r="A3173">
        <f t="shared" si="147"/>
        <v>20160000</v>
      </c>
      <c r="B3173" t="str">
        <f t="shared" si="148"/>
        <v>England90319Persons4-5 yrs</v>
      </c>
      <c r="C3173" t="str">
        <f t="shared" si="149"/>
        <v>EnglandReception prevalence of obesity (including severe obesity)2016/17Persons4-5 yrs</v>
      </c>
      <c r="D3173">
        <v>90319</v>
      </c>
      <c r="E3173" t="s">
        <v>264</v>
      </c>
      <c r="F3173" t="s">
        <v>30</v>
      </c>
      <c r="G3173" t="s">
        <v>31</v>
      </c>
      <c r="H3173" t="s">
        <v>30</v>
      </c>
      <c r="I3173" t="s">
        <v>31</v>
      </c>
      <c r="J3173" t="s">
        <v>31</v>
      </c>
      <c r="K3173" t="s">
        <v>35</v>
      </c>
      <c r="L3173" t="s">
        <v>265</v>
      </c>
      <c r="O3173" t="s">
        <v>47</v>
      </c>
      <c r="P3173">
        <v>9.61</v>
      </c>
      <c r="Q3173">
        <v>9.5406899999999997</v>
      </c>
      <c r="R3173">
        <v>9.6863499999999991</v>
      </c>
      <c r="S3173">
        <v>9.4990600000000001</v>
      </c>
      <c r="T3173">
        <v>9.7287099999999995</v>
      </c>
      <c r="U3173">
        <v>60502</v>
      </c>
      <c r="V3173">
        <v>629359</v>
      </c>
      <c r="Y3173" t="s">
        <v>42</v>
      </c>
      <c r="Z3173" t="s">
        <v>39</v>
      </c>
      <c r="AA3173">
        <v>20160000</v>
      </c>
      <c r="AD3173" t="s">
        <v>40</v>
      </c>
    </row>
    <row r="3174" spans="1:30">
      <c r="A3174">
        <f t="shared" si="147"/>
        <v>20170000</v>
      </c>
      <c r="B3174" t="str">
        <f t="shared" si="148"/>
        <v>England90319Persons4-5 yrs</v>
      </c>
      <c r="C3174" t="str">
        <f t="shared" si="149"/>
        <v>EnglandReception prevalence of obesity (including severe obesity)2017/18Persons4-5 yrs</v>
      </c>
      <c r="D3174">
        <v>90319</v>
      </c>
      <c r="E3174" t="s">
        <v>264</v>
      </c>
      <c r="F3174" t="s">
        <v>30</v>
      </c>
      <c r="G3174" t="s">
        <v>31</v>
      </c>
      <c r="H3174" t="s">
        <v>30</v>
      </c>
      <c r="I3174" t="s">
        <v>31</v>
      </c>
      <c r="J3174" t="s">
        <v>31</v>
      </c>
      <c r="K3174" t="s">
        <v>35</v>
      </c>
      <c r="L3174" t="s">
        <v>265</v>
      </c>
      <c r="O3174" t="s">
        <v>48</v>
      </c>
      <c r="P3174">
        <v>9.5299999999999994</v>
      </c>
      <c r="Q3174">
        <v>9.4601100000000002</v>
      </c>
      <c r="R3174">
        <v>9.6074599999999997</v>
      </c>
      <c r="S3174">
        <v>9.4180100000000007</v>
      </c>
      <c r="T3174">
        <v>9.6503200000000007</v>
      </c>
      <c r="U3174">
        <v>58196</v>
      </c>
      <c r="V3174">
        <v>610435</v>
      </c>
      <c r="Y3174" t="s">
        <v>42</v>
      </c>
      <c r="Z3174" t="s">
        <v>39</v>
      </c>
      <c r="AA3174">
        <v>20170000</v>
      </c>
      <c r="AD3174" t="s">
        <v>40</v>
      </c>
    </row>
    <row r="3175" spans="1:30">
      <c r="A3175">
        <f t="shared" si="147"/>
        <v>20180000</v>
      </c>
      <c r="B3175" t="str">
        <f t="shared" si="148"/>
        <v>England90319Persons4-5 yrs</v>
      </c>
      <c r="C3175" t="str">
        <f t="shared" si="149"/>
        <v>EnglandReception prevalence of obesity (including severe obesity)2018/19Persons4-5 yrs</v>
      </c>
      <c r="D3175">
        <v>90319</v>
      </c>
      <c r="E3175" t="s">
        <v>264</v>
      </c>
      <c r="F3175" t="s">
        <v>30</v>
      </c>
      <c r="G3175" t="s">
        <v>31</v>
      </c>
      <c r="H3175" t="s">
        <v>30</v>
      </c>
      <c r="I3175" t="s">
        <v>31</v>
      </c>
      <c r="J3175" t="s">
        <v>31</v>
      </c>
      <c r="K3175" t="s">
        <v>35</v>
      </c>
      <c r="L3175" t="s">
        <v>265</v>
      </c>
      <c r="O3175" t="s">
        <v>50</v>
      </c>
      <c r="P3175">
        <v>9.68</v>
      </c>
      <c r="Q3175">
        <v>9.6054399999999998</v>
      </c>
      <c r="R3175">
        <v>9.75535</v>
      </c>
      <c r="S3175">
        <v>9.5625999999999998</v>
      </c>
      <c r="T3175">
        <v>9.7989599999999992</v>
      </c>
      <c r="U3175">
        <v>57869</v>
      </c>
      <c r="V3175">
        <v>597812</v>
      </c>
      <c r="Y3175" t="s">
        <v>42</v>
      </c>
      <c r="Z3175" t="s">
        <v>39</v>
      </c>
      <c r="AA3175">
        <v>20180000</v>
      </c>
      <c r="AD3175" t="s">
        <v>40</v>
      </c>
    </row>
    <row r="3176" spans="1:30">
      <c r="A3176">
        <f t="shared" si="147"/>
        <v>20190000</v>
      </c>
      <c r="B3176" t="str">
        <f t="shared" si="148"/>
        <v>England90319Persons4-5 yrs</v>
      </c>
      <c r="C3176" t="str">
        <f t="shared" si="149"/>
        <v>EnglandReception prevalence of obesity (including severe obesity)2019/20Persons4-5 yrs</v>
      </c>
      <c r="D3176">
        <v>90319</v>
      </c>
      <c r="E3176" t="s">
        <v>264</v>
      </c>
      <c r="F3176" t="s">
        <v>30</v>
      </c>
      <c r="G3176" t="s">
        <v>31</v>
      </c>
      <c r="H3176" t="s">
        <v>30</v>
      </c>
      <c r="I3176" t="s">
        <v>31</v>
      </c>
      <c r="J3176" t="s">
        <v>31</v>
      </c>
      <c r="K3176" t="s">
        <v>35</v>
      </c>
      <c r="L3176" t="s">
        <v>265</v>
      </c>
      <c r="O3176" t="s">
        <v>51</v>
      </c>
      <c r="P3176">
        <v>9.86</v>
      </c>
      <c r="Q3176">
        <v>9.7719900000000006</v>
      </c>
      <c r="R3176">
        <v>9.9569200000000002</v>
      </c>
      <c r="S3176">
        <v>9.7192399999999992</v>
      </c>
      <c r="T3176">
        <v>10.010820000000001</v>
      </c>
      <c r="U3176">
        <v>39404</v>
      </c>
      <c r="V3176">
        <v>399470</v>
      </c>
      <c r="Y3176" t="s">
        <v>42</v>
      </c>
      <c r="Z3176" t="s">
        <v>39</v>
      </c>
      <c r="AA3176">
        <v>20190000</v>
      </c>
      <c r="AD3176" t="s">
        <v>40</v>
      </c>
    </row>
    <row r="3177" spans="1:30">
      <c r="A3177">
        <f t="shared" si="147"/>
        <v>20200000</v>
      </c>
      <c r="B3177" t="str">
        <f t="shared" si="148"/>
        <v>England90319Persons4-5 yrs</v>
      </c>
      <c r="C3177" t="str">
        <f t="shared" si="149"/>
        <v>EnglandReception prevalence of obesity (including severe obesity)2020/21Persons4-5 yrs</v>
      </c>
      <c r="D3177">
        <v>90319</v>
      </c>
      <c r="E3177" t="s">
        <v>264</v>
      </c>
      <c r="F3177" t="s">
        <v>30</v>
      </c>
      <c r="G3177" t="s">
        <v>31</v>
      </c>
      <c r="H3177" t="s">
        <v>30</v>
      </c>
      <c r="I3177" t="s">
        <v>31</v>
      </c>
      <c r="J3177" t="s">
        <v>31</v>
      </c>
      <c r="K3177" t="s">
        <v>35</v>
      </c>
      <c r="L3177" t="s">
        <v>265</v>
      </c>
      <c r="O3177" t="s">
        <v>52</v>
      </c>
      <c r="P3177">
        <v>14.44</v>
      </c>
      <c r="Q3177">
        <v>14.2468126329341</v>
      </c>
      <c r="R3177">
        <v>14.6295334625467</v>
      </c>
      <c r="S3177">
        <v>14.1380254448454</v>
      </c>
      <c r="T3177">
        <v>14.7414533134957</v>
      </c>
      <c r="U3177">
        <v>18708.4903618395</v>
      </c>
      <c r="V3177">
        <v>129586.03829523901</v>
      </c>
      <c r="Y3177" t="s">
        <v>42</v>
      </c>
      <c r="Z3177" t="s">
        <v>39</v>
      </c>
      <c r="AA3177">
        <v>20200000</v>
      </c>
      <c r="AD3177" t="s">
        <v>40</v>
      </c>
    </row>
    <row r="3178" spans="1:30">
      <c r="A3178">
        <f t="shared" si="147"/>
        <v>20210000</v>
      </c>
      <c r="B3178" t="str">
        <f t="shared" si="148"/>
        <v>England90319Persons4-5 yrs</v>
      </c>
      <c r="C3178" t="str">
        <f t="shared" si="149"/>
        <v>EnglandReception prevalence of obesity (including severe obesity)2021/22Persons4-5 yrs</v>
      </c>
      <c r="D3178">
        <v>90319</v>
      </c>
      <c r="E3178" t="s">
        <v>264</v>
      </c>
      <c r="F3178" t="s">
        <v>30</v>
      </c>
      <c r="G3178" t="s">
        <v>31</v>
      </c>
      <c r="H3178" t="s">
        <v>30</v>
      </c>
      <c r="I3178" t="s">
        <v>31</v>
      </c>
      <c r="J3178" t="s">
        <v>31</v>
      </c>
      <c r="K3178" t="s">
        <v>35</v>
      </c>
      <c r="L3178" t="s">
        <v>265</v>
      </c>
      <c r="O3178" t="s">
        <v>53</v>
      </c>
      <c r="P3178">
        <v>10.11</v>
      </c>
      <c r="Q3178">
        <v>10.028729999999999</v>
      </c>
      <c r="R3178">
        <v>10.185320000000001</v>
      </c>
      <c r="S3178">
        <v>9.9839800000000007</v>
      </c>
      <c r="T3178">
        <v>10.230880000000001</v>
      </c>
      <c r="U3178">
        <v>57540</v>
      </c>
      <c r="V3178">
        <v>569322</v>
      </c>
      <c r="Y3178" t="s">
        <v>42</v>
      </c>
      <c r="Z3178" t="s">
        <v>39</v>
      </c>
      <c r="AA3178">
        <v>20210000</v>
      </c>
      <c r="AD3178" t="s">
        <v>40</v>
      </c>
    </row>
    <row r="3179" spans="1:30">
      <c r="A3179">
        <f t="shared" si="147"/>
        <v>20220000</v>
      </c>
      <c r="B3179" t="str">
        <f t="shared" si="148"/>
        <v>England90319Persons4-5 yrs</v>
      </c>
      <c r="C3179" t="str">
        <f t="shared" si="149"/>
        <v>EnglandReception prevalence of obesity (including severe obesity)2022/23Persons4-5 yrs</v>
      </c>
      <c r="D3179">
        <v>90319</v>
      </c>
      <c r="E3179" t="s">
        <v>264</v>
      </c>
      <c r="F3179" t="s">
        <v>30</v>
      </c>
      <c r="G3179" t="s">
        <v>31</v>
      </c>
      <c r="H3179" t="s">
        <v>30</v>
      </c>
      <c r="I3179" t="s">
        <v>31</v>
      </c>
      <c r="J3179" t="s">
        <v>31</v>
      </c>
      <c r="K3179" t="s">
        <v>35</v>
      </c>
      <c r="L3179" t="s">
        <v>265</v>
      </c>
      <c r="O3179" t="s">
        <v>54</v>
      </c>
      <c r="P3179">
        <v>9.15</v>
      </c>
      <c r="Q3179">
        <v>9.0787800000000001</v>
      </c>
      <c r="R3179">
        <v>9.2287599999999994</v>
      </c>
      <c r="S3179">
        <v>9.0359499999999997</v>
      </c>
      <c r="T3179">
        <v>9.2724200000000003</v>
      </c>
      <c r="U3179">
        <v>51998</v>
      </c>
      <c r="V3179">
        <v>568067</v>
      </c>
      <c r="X3179" t="s">
        <v>61</v>
      </c>
      <c r="Y3179" t="s">
        <v>42</v>
      </c>
      <c r="Z3179" t="s">
        <v>39</v>
      </c>
      <c r="AA3179">
        <v>20220000</v>
      </c>
      <c r="AD3179" t="s">
        <v>40</v>
      </c>
    </row>
    <row r="3180" spans="1:30">
      <c r="A3180">
        <f t="shared" si="147"/>
        <v>20080000</v>
      </c>
      <c r="B3180" t="str">
        <f t="shared" si="148"/>
        <v>London90319Persons4-5 yrs</v>
      </c>
      <c r="C3180" t="str">
        <f t="shared" si="149"/>
        <v>LondonReception prevalence of obesity (including severe obesity)2008/09Persons4-5 yrs</v>
      </c>
      <c r="D3180">
        <v>90319</v>
      </c>
      <c r="E3180" t="s">
        <v>264</v>
      </c>
      <c r="F3180" t="s">
        <v>30</v>
      </c>
      <c r="G3180" t="s">
        <v>31</v>
      </c>
      <c r="H3180" t="s">
        <v>56</v>
      </c>
      <c r="I3180" t="s">
        <v>57</v>
      </c>
      <c r="J3180" t="s">
        <v>58</v>
      </c>
      <c r="K3180" t="s">
        <v>35</v>
      </c>
      <c r="L3180" t="s">
        <v>265</v>
      </c>
      <c r="O3180" t="s">
        <v>266</v>
      </c>
      <c r="P3180">
        <v>11.24</v>
      </c>
      <c r="Q3180">
        <v>11.024749999999999</v>
      </c>
      <c r="R3180">
        <v>11.471769999999999</v>
      </c>
      <c r="S3180">
        <v>10.89873</v>
      </c>
      <c r="T3180">
        <v>11.60355</v>
      </c>
      <c r="U3180">
        <v>8630</v>
      </c>
      <c r="V3180">
        <v>76755</v>
      </c>
      <c r="Y3180" t="s">
        <v>49</v>
      </c>
      <c r="Z3180" t="s">
        <v>39</v>
      </c>
      <c r="AA3180">
        <v>20080000</v>
      </c>
      <c r="AD3180" t="s">
        <v>40</v>
      </c>
    </row>
    <row r="3181" spans="1:30">
      <c r="A3181">
        <f t="shared" si="147"/>
        <v>20090000</v>
      </c>
      <c r="B3181" t="str">
        <f t="shared" si="148"/>
        <v>London90319Persons4-5 yrs</v>
      </c>
      <c r="C3181" t="str">
        <f t="shared" si="149"/>
        <v>LondonReception prevalence of obesity (including severe obesity)2009/10Persons4-5 yrs</v>
      </c>
      <c r="D3181">
        <v>90319</v>
      </c>
      <c r="E3181" t="s">
        <v>264</v>
      </c>
      <c r="F3181" t="s">
        <v>30</v>
      </c>
      <c r="G3181" t="s">
        <v>31</v>
      </c>
      <c r="H3181" t="s">
        <v>56</v>
      </c>
      <c r="I3181" t="s">
        <v>57</v>
      </c>
      <c r="J3181" t="s">
        <v>58</v>
      </c>
      <c r="K3181" t="s">
        <v>35</v>
      </c>
      <c r="L3181" t="s">
        <v>265</v>
      </c>
      <c r="O3181" t="s">
        <v>267</v>
      </c>
      <c r="P3181">
        <v>11.64</v>
      </c>
      <c r="Q3181">
        <v>11.422230000000001</v>
      </c>
      <c r="R3181">
        <v>11.86505</v>
      </c>
      <c r="S3181">
        <v>11.29726</v>
      </c>
      <c r="T3181">
        <v>11.99546</v>
      </c>
      <c r="U3181">
        <v>9385</v>
      </c>
      <c r="V3181">
        <v>80605</v>
      </c>
      <c r="Y3181" t="s">
        <v>49</v>
      </c>
      <c r="Z3181" t="s">
        <v>39</v>
      </c>
      <c r="AA3181">
        <v>20090000</v>
      </c>
      <c r="AD3181" t="s">
        <v>40</v>
      </c>
    </row>
    <row r="3182" spans="1:30">
      <c r="A3182">
        <f t="shared" si="147"/>
        <v>20100000</v>
      </c>
      <c r="B3182" t="str">
        <f t="shared" si="148"/>
        <v>London90319Persons4-5 yrs</v>
      </c>
      <c r="C3182" t="str">
        <f t="shared" si="149"/>
        <v>LondonReception prevalence of obesity (including severe obesity)2010/11Persons4-5 yrs</v>
      </c>
      <c r="D3182">
        <v>90319</v>
      </c>
      <c r="E3182" t="s">
        <v>264</v>
      </c>
      <c r="F3182" t="s">
        <v>30</v>
      </c>
      <c r="G3182" t="s">
        <v>31</v>
      </c>
      <c r="H3182" t="s">
        <v>56</v>
      </c>
      <c r="I3182" t="s">
        <v>57</v>
      </c>
      <c r="J3182" t="s">
        <v>58</v>
      </c>
      <c r="K3182" t="s">
        <v>35</v>
      </c>
      <c r="L3182" t="s">
        <v>265</v>
      </c>
      <c r="O3182" t="s">
        <v>37</v>
      </c>
      <c r="P3182">
        <v>11.07</v>
      </c>
      <c r="Q3182">
        <v>10.864330000000001</v>
      </c>
      <c r="R3182">
        <v>11.28872</v>
      </c>
      <c r="S3182">
        <v>10.744590000000001</v>
      </c>
      <c r="T3182">
        <v>11.413740000000001</v>
      </c>
      <c r="U3182">
        <v>9305</v>
      </c>
      <c r="V3182">
        <v>84020</v>
      </c>
      <c r="Y3182" t="s">
        <v>49</v>
      </c>
      <c r="Z3182" t="s">
        <v>39</v>
      </c>
      <c r="AA3182">
        <v>20100000</v>
      </c>
      <c r="AD3182" t="s">
        <v>40</v>
      </c>
    </row>
    <row r="3183" spans="1:30">
      <c r="A3183">
        <f t="shared" si="147"/>
        <v>20110000</v>
      </c>
      <c r="B3183" t="str">
        <f t="shared" si="148"/>
        <v>London90319Persons4-5 yrs</v>
      </c>
      <c r="C3183" t="str">
        <f t="shared" si="149"/>
        <v>LondonReception prevalence of obesity (including severe obesity)2011/12Persons4-5 yrs</v>
      </c>
      <c r="D3183">
        <v>90319</v>
      </c>
      <c r="E3183" t="s">
        <v>264</v>
      </c>
      <c r="F3183" t="s">
        <v>30</v>
      </c>
      <c r="G3183" t="s">
        <v>31</v>
      </c>
      <c r="H3183" t="s">
        <v>56</v>
      </c>
      <c r="I3183" t="s">
        <v>57</v>
      </c>
      <c r="J3183" t="s">
        <v>58</v>
      </c>
      <c r="K3183" t="s">
        <v>35</v>
      </c>
      <c r="L3183" t="s">
        <v>265</v>
      </c>
      <c r="O3183" t="s">
        <v>41</v>
      </c>
      <c r="P3183">
        <v>10.95</v>
      </c>
      <c r="Q3183">
        <v>10.742330000000001</v>
      </c>
      <c r="R3183">
        <v>11.15146</v>
      </c>
      <c r="S3183">
        <v>10.626849999999999</v>
      </c>
      <c r="T3183">
        <v>11.27192</v>
      </c>
      <c r="U3183">
        <v>9795</v>
      </c>
      <c r="V3183">
        <v>89480</v>
      </c>
      <c r="Y3183" t="s">
        <v>49</v>
      </c>
      <c r="Z3183" t="s">
        <v>39</v>
      </c>
      <c r="AA3183">
        <v>20110000</v>
      </c>
      <c r="AD3183" t="s">
        <v>40</v>
      </c>
    </row>
    <row r="3184" spans="1:30">
      <c r="A3184">
        <f t="shared" si="147"/>
        <v>20120000</v>
      </c>
      <c r="B3184" t="str">
        <f t="shared" si="148"/>
        <v>London90319Persons4-5 yrs</v>
      </c>
      <c r="C3184" t="str">
        <f t="shared" si="149"/>
        <v>LondonReception prevalence of obesity (including severe obesity)2012/13Persons4-5 yrs</v>
      </c>
      <c r="D3184">
        <v>90319</v>
      </c>
      <c r="E3184" t="s">
        <v>264</v>
      </c>
      <c r="F3184" t="s">
        <v>30</v>
      </c>
      <c r="G3184" t="s">
        <v>31</v>
      </c>
      <c r="H3184" t="s">
        <v>56</v>
      </c>
      <c r="I3184" t="s">
        <v>57</v>
      </c>
      <c r="J3184" t="s">
        <v>58</v>
      </c>
      <c r="K3184" t="s">
        <v>35</v>
      </c>
      <c r="L3184" t="s">
        <v>265</v>
      </c>
      <c r="O3184" t="s">
        <v>43</v>
      </c>
      <c r="P3184">
        <v>10.77</v>
      </c>
      <c r="Q3184">
        <v>10.57874</v>
      </c>
      <c r="R3184">
        <v>10.97531</v>
      </c>
      <c r="S3184">
        <v>10.46677</v>
      </c>
      <c r="T3184">
        <v>11.09205</v>
      </c>
      <c r="U3184">
        <v>10120</v>
      </c>
      <c r="V3184">
        <v>93935</v>
      </c>
      <c r="Y3184" t="s">
        <v>49</v>
      </c>
      <c r="Z3184" t="s">
        <v>39</v>
      </c>
      <c r="AA3184">
        <v>20120000</v>
      </c>
      <c r="AD3184" t="s">
        <v>40</v>
      </c>
    </row>
    <row r="3185" spans="1:30">
      <c r="A3185">
        <f t="shared" si="147"/>
        <v>20130000</v>
      </c>
      <c r="B3185" t="str">
        <f t="shared" si="148"/>
        <v>London90319Persons4-5 yrs</v>
      </c>
      <c r="C3185" t="str">
        <f t="shared" si="149"/>
        <v>LondonReception prevalence of obesity (including severe obesity)2013/14Persons4-5 yrs</v>
      </c>
      <c r="D3185">
        <v>90319</v>
      </c>
      <c r="E3185" t="s">
        <v>264</v>
      </c>
      <c r="F3185" t="s">
        <v>30</v>
      </c>
      <c r="G3185" t="s">
        <v>31</v>
      </c>
      <c r="H3185" t="s">
        <v>56</v>
      </c>
      <c r="I3185" t="s">
        <v>57</v>
      </c>
      <c r="J3185" t="s">
        <v>58</v>
      </c>
      <c r="K3185" t="s">
        <v>35</v>
      </c>
      <c r="L3185" t="s">
        <v>265</v>
      </c>
      <c r="O3185" t="s">
        <v>44</v>
      </c>
      <c r="P3185">
        <v>10.82</v>
      </c>
      <c r="Q3185">
        <v>10.623290000000001</v>
      </c>
      <c r="R3185">
        <v>11.019880000000001</v>
      </c>
      <c r="S3185">
        <v>10.5113</v>
      </c>
      <c r="T3185">
        <v>11.136609999999999</v>
      </c>
      <c r="U3185">
        <v>10200</v>
      </c>
      <c r="V3185">
        <v>94270</v>
      </c>
      <c r="Y3185" t="s">
        <v>49</v>
      </c>
      <c r="Z3185" t="s">
        <v>39</v>
      </c>
      <c r="AA3185">
        <v>20130000</v>
      </c>
      <c r="AD3185" t="s">
        <v>40</v>
      </c>
    </row>
    <row r="3186" spans="1:30">
      <c r="A3186">
        <f t="shared" si="147"/>
        <v>20140000</v>
      </c>
      <c r="B3186" t="str">
        <f t="shared" si="148"/>
        <v>London90319Persons4-5 yrs</v>
      </c>
      <c r="C3186" t="str">
        <f t="shared" si="149"/>
        <v>LondonReception prevalence of obesity (including severe obesity)2014/15Persons4-5 yrs</v>
      </c>
      <c r="D3186">
        <v>90319</v>
      </c>
      <c r="E3186" t="s">
        <v>264</v>
      </c>
      <c r="F3186" t="s">
        <v>30</v>
      </c>
      <c r="G3186" t="s">
        <v>31</v>
      </c>
      <c r="H3186" t="s">
        <v>56</v>
      </c>
      <c r="I3186" t="s">
        <v>57</v>
      </c>
      <c r="J3186" t="s">
        <v>58</v>
      </c>
      <c r="K3186" t="s">
        <v>35</v>
      </c>
      <c r="L3186" t="s">
        <v>265</v>
      </c>
      <c r="O3186" t="s">
        <v>45</v>
      </c>
      <c r="P3186">
        <v>10.14</v>
      </c>
      <c r="Q3186">
        <v>9.9536899999999999</v>
      </c>
      <c r="R3186">
        <v>10.334619999999999</v>
      </c>
      <c r="S3186">
        <v>9.8462099999999992</v>
      </c>
      <c r="T3186">
        <v>10.446820000000001</v>
      </c>
      <c r="U3186">
        <v>9790</v>
      </c>
      <c r="V3186">
        <v>96515</v>
      </c>
      <c r="Y3186" t="s">
        <v>49</v>
      </c>
      <c r="Z3186" t="s">
        <v>39</v>
      </c>
      <c r="AA3186">
        <v>20140000</v>
      </c>
      <c r="AD3186" t="s">
        <v>40</v>
      </c>
    </row>
    <row r="3187" spans="1:30">
      <c r="A3187">
        <f t="shared" si="147"/>
        <v>20150000</v>
      </c>
      <c r="B3187" t="str">
        <f t="shared" si="148"/>
        <v>London90319Persons4-5 yrs</v>
      </c>
      <c r="C3187" t="str">
        <f t="shared" si="149"/>
        <v>LondonReception prevalence of obesity (including severe obesity)2015/16Persons4-5 yrs</v>
      </c>
      <c r="D3187">
        <v>90319</v>
      </c>
      <c r="E3187" t="s">
        <v>264</v>
      </c>
      <c r="F3187" t="s">
        <v>30</v>
      </c>
      <c r="G3187" t="s">
        <v>31</v>
      </c>
      <c r="H3187" t="s">
        <v>56</v>
      </c>
      <c r="I3187" t="s">
        <v>57</v>
      </c>
      <c r="J3187" t="s">
        <v>58</v>
      </c>
      <c r="K3187" t="s">
        <v>35</v>
      </c>
      <c r="L3187" t="s">
        <v>265</v>
      </c>
      <c r="O3187" t="s">
        <v>46</v>
      </c>
      <c r="P3187">
        <v>10.26</v>
      </c>
      <c r="Q3187">
        <v>10.07076</v>
      </c>
      <c r="R3187">
        <v>10.451879999999999</v>
      </c>
      <c r="S3187">
        <v>9.9631900000000009</v>
      </c>
      <c r="T3187">
        <v>10.564109999999999</v>
      </c>
      <c r="U3187">
        <v>9995</v>
      </c>
      <c r="V3187">
        <v>97400</v>
      </c>
      <c r="Y3187" t="s">
        <v>49</v>
      </c>
      <c r="Z3187" t="s">
        <v>39</v>
      </c>
      <c r="AA3187">
        <v>20150000</v>
      </c>
      <c r="AD3187" t="s">
        <v>40</v>
      </c>
    </row>
    <row r="3188" spans="1:30">
      <c r="A3188">
        <f t="shared" si="147"/>
        <v>20160000</v>
      </c>
      <c r="B3188" t="str">
        <f t="shared" si="148"/>
        <v>London90319Persons4-5 yrs</v>
      </c>
      <c r="C3188" t="str">
        <f t="shared" si="149"/>
        <v>LondonReception prevalence of obesity (including severe obesity)2016/17Persons4-5 yrs</v>
      </c>
      <c r="D3188">
        <v>90319</v>
      </c>
      <c r="E3188" t="s">
        <v>264</v>
      </c>
      <c r="F3188" t="s">
        <v>30</v>
      </c>
      <c r="G3188" t="s">
        <v>31</v>
      </c>
      <c r="H3188" t="s">
        <v>56</v>
      </c>
      <c r="I3188" t="s">
        <v>57</v>
      </c>
      <c r="J3188" t="s">
        <v>58</v>
      </c>
      <c r="K3188" t="s">
        <v>35</v>
      </c>
      <c r="L3188" t="s">
        <v>265</v>
      </c>
      <c r="O3188" t="s">
        <v>47</v>
      </c>
      <c r="P3188">
        <v>10.25</v>
      </c>
      <c r="Q3188">
        <v>10.06635</v>
      </c>
      <c r="R3188">
        <v>10.44505</v>
      </c>
      <c r="S3188">
        <v>9.9594500000000004</v>
      </c>
      <c r="T3188">
        <v>10.55655</v>
      </c>
      <c r="U3188">
        <v>10110</v>
      </c>
      <c r="V3188">
        <v>98605</v>
      </c>
      <c r="Y3188" t="s">
        <v>49</v>
      </c>
      <c r="Z3188" t="s">
        <v>39</v>
      </c>
      <c r="AA3188">
        <v>20160000</v>
      </c>
      <c r="AD3188" t="s">
        <v>40</v>
      </c>
    </row>
    <row r="3189" spans="1:30">
      <c r="A3189">
        <f t="shared" si="147"/>
        <v>20170000</v>
      </c>
      <c r="B3189" t="str">
        <f t="shared" si="148"/>
        <v>London90319Persons4-5 yrs</v>
      </c>
      <c r="C3189" t="str">
        <f t="shared" si="149"/>
        <v>LondonReception prevalence of obesity (including severe obesity)2017/18Persons4-5 yrs</v>
      </c>
      <c r="D3189">
        <v>90319</v>
      </c>
      <c r="E3189" t="s">
        <v>264</v>
      </c>
      <c r="F3189" t="s">
        <v>30</v>
      </c>
      <c r="G3189" t="s">
        <v>31</v>
      </c>
      <c r="H3189" t="s">
        <v>56</v>
      </c>
      <c r="I3189" t="s">
        <v>57</v>
      </c>
      <c r="J3189" t="s">
        <v>58</v>
      </c>
      <c r="K3189" t="s">
        <v>35</v>
      </c>
      <c r="L3189" t="s">
        <v>265</v>
      </c>
      <c r="O3189" t="s">
        <v>48</v>
      </c>
      <c r="P3189">
        <v>10.15</v>
      </c>
      <c r="Q3189">
        <v>9.9569600000000005</v>
      </c>
      <c r="R3189">
        <v>10.33939</v>
      </c>
      <c r="S3189">
        <v>9.8490500000000001</v>
      </c>
      <c r="T3189">
        <v>10.45205</v>
      </c>
      <c r="U3189">
        <v>9720</v>
      </c>
      <c r="V3189">
        <v>95785</v>
      </c>
      <c r="Y3189" t="s">
        <v>49</v>
      </c>
      <c r="Z3189" t="s">
        <v>39</v>
      </c>
      <c r="AA3189">
        <v>20170000</v>
      </c>
      <c r="AD3189" t="s">
        <v>40</v>
      </c>
    </row>
    <row r="3190" spans="1:30">
      <c r="A3190">
        <f t="shared" si="147"/>
        <v>20180000</v>
      </c>
      <c r="B3190" t="str">
        <f t="shared" si="148"/>
        <v>London90319Persons4-5 yrs</v>
      </c>
      <c r="C3190" t="str">
        <f t="shared" si="149"/>
        <v>LondonReception prevalence of obesity (including severe obesity)2018/19Persons4-5 yrs</v>
      </c>
      <c r="D3190">
        <v>90319</v>
      </c>
      <c r="E3190" t="s">
        <v>264</v>
      </c>
      <c r="F3190" t="s">
        <v>30</v>
      </c>
      <c r="G3190" t="s">
        <v>31</v>
      </c>
      <c r="H3190" t="s">
        <v>56</v>
      </c>
      <c r="I3190" t="s">
        <v>57</v>
      </c>
      <c r="J3190" t="s">
        <v>58</v>
      </c>
      <c r="K3190" t="s">
        <v>35</v>
      </c>
      <c r="L3190" t="s">
        <v>265</v>
      </c>
      <c r="O3190" t="s">
        <v>50</v>
      </c>
      <c r="P3190">
        <v>10.16</v>
      </c>
      <c r="Q3190">
        <v>9.9714600000000004</v>
      </c>
      <c r="R3190">
        <v>10.360329999999999</v>
      </c>
      <c r="S3190">
        <v>9.8617799999999995</v>
      </c>
      <c r="T3190">
        <v>10.474919999999999</v>
      </c>
      <c r="U3190">
        <v>9430</v>
      </c>
      <c r="V3190">
        <v>92785</v>
      </c>
      <c r="Y3190" t="s">
        <v>49</v>
      </c>
      <c r="Z3190" t="s">
        <v>39</v>
      </c>
      <c r="AA3190">
        <v>20180000</v>
      </c>
      <c r="AD3190" t="s">
        <v>40</v>
      </c>
    </row>
    <row r="3191" spans="1:30">
      <c r="A3191">
        <f t="shared" si="147"/>
        <v>20190000</v>
      </c>
      <c r="B3191" t="str">
        <f t="shared" si="148"/>
        <v>London90319Persons4-5 yrs</v>
      </c>
      <c r="C3191" t="str">
        <f t="shared" si="149"/>
        <v>LondonReception prevalence of obesity (including severe obesity)2019/20Persons4-5 yrs</v>
      </c>
      <c r="D3191">
        <v>90319</v>
      </c>
      <c r="E3191" t="s">
        <v>264</v>
      </c>
      <c r="F3191" t="s">
        <v>30</v>
      </c>
      <c r="G3191" t="s">
        <v>31</v>
      </c>
      <c r="H3191" t="s">
        <v>56</v>
      </c>
      <c r="I3191" t="s">
        <v>57</v>
      </c>
      <c r="J3191" t="s">
        <v>58</v>
      </c>
      <c r="K3191" t="s">
        <v>35</v>
      </c>
      <c r="L3191" t="s">
        <v>265</v>
      </c>
      <c r="O3191" t="s">
        <v>51</v>
      </c>
      <c r="P3191">
        <v>10.01</v>
      </c>
      <c r="Q3191">
        <v>9.78552</v>
      </c>
      <c r="R3191">
        <v>10.24831</v>
      </c>
      <c r="S3191">
        <v>9.6555900000000001</v>
      </c>
      <c r="T3191">
        <v>10.385289999999999</v>
      </c>
      <c r="U3191">
        <v>6475</v>
      </c>
      <c r="V3191">
        <v>64655</v>
      </c>
      <c r="Y3191" t="s">
        <v>42</v>
      </c>
      <c r="Z3191" t="s">
        <v>39</v>
      </c>
      <c r="AA3191">
        <v>20190000</v>
      </c>
      <c r="AD3191" t="s">
        <v>40</v>
      </c>
    </row>
    <row r="3192" spans="1:30">
      <c r="A3192">
        <f t="shared" si="147"/>
        <v>20200000</v>
      </c>
      <c r="B3192" t="str">
        <f t="shared" si="148"/>
        <v>London90319Persons4-5 yrs</v>
      </c>
      <c r="C3192" t="str">
        <f t="shared" si="149"/>
        <v>LondonReception prevalence of obesity (including severe obesity)2020/21Persons4-5 yrs</v>
      </c>
      <c r="D3192">
        <v>90319</v>
      </c>
      <c r="E3192" t="s">
        <v>264</v>
      </c>
      <c r="F3192" t="s">
        <v>30</v>
      </c>
      <c r="G3192" t="s">
        <v>31</v>
      </c>
      <c r="H3192" t="s">
        <v>56</v>
      </c>
      <c r="I3192" t="s">
        <v>57</v>
      </c>
      <c r="J3192" t="s">
        <v>58</v>
      </c>
      <c r="K3192" t="s">
        <v>35</v>
      </c>
      <c r="L3192" t="s">
        <v>265</v>
      </c>
      <c r="O3192" t="s">
        <v>52</v>
      </c>
      <c r="P3192">
        <v>15.28</v>
      </c>
      <c r="Q3192">
        <v>14.7782349618938</v>
      </c>
      <c r="R3192">
        <v>15.7703000502761</v>
      </c>
      <c r="S3192">
        <v>14.5020008106448</v>
      </c>
      <c r="T3192">
        <v>16.066153069217499</v>
      </c>
      <c r="U3192">
        <v>3085</v>
      </c>
      <c r="V3192">
        <v>20195</v>
      </c>
      <c r="Y3192" t="s">
        <v>49</v>
      </c>
      <c r="Z3192" t="s">
        <v>39</v>
      </c>
      <c r="AA3192">
        <v>20200000</v>
      </c>
      <c r="AD3192" t="s">
        <v>40</v>
      </c>
    </row>
    <row r="3193" spans="1:30">
      <c r="A3193">
        <f t="shared" si="147"/>
        <v>20210000</v>
      </c>
      <c r="B3193" t="str">
        <f t="shared" si="148"/>
        <v>London90319Persons4-5 yrs</v>
      </c>
      <c r="C3193" t="str">
        <f t="shared" si="149"/>
        <v>LondonReception prevalence of obesity (including severe obesity)2021/22Persons4-5 yrs</v>
      </c>
      <c r="D3193">
        <v>90319</v>
      </c>
      <c r="E3193" t="s">
        <v>264</v>
      </c>
      <c r="F3193" t="s">
        <v>30</v>
      </c>
      <c r="G3193" t="s">
        <v>31</v>
      </c>
      <c r="H3193" t="s">
        <v>56</v>
      </c>
      <c r="I3193" t="s">
        <v>57</v>
      </c>
      <c r="J3193" t="s">
        <v>58</v>
      </c>
      <c r="K3193" t="s">
        <v>35</v>
      </c>
      <c r="L3193" t="s">
        <v>265</v>
      </c>
      <c r="O3193" t="s">
        <v>53</v>
      </c>
      <c r="P3193">
        <v>10.78</v>
      </c>
      <c r="Q3193">
        <v>10.576269999999999</v>
      </c>
      <c r="R3193">
        <v>10.989649999999999</v>
      </c>
      <c r="S3193">
        <v>10.45965</v>
      </c>
      <c r="T3193">
        <v>11.11144</v>
      </c>
      <c r="U3193">
        <v>9325</v>
      </c>
      <c r="V3193">
        <v>86495</v>
      </c>
      <c r="Y3193" t="s">
        <v>49</v>
      </c>
      <c r="Z3193" t="s">
        <v>39</v>
      </c>
      <c r="AA3193">
        <v>20210000</v>
      </c>
      <c r="AD3193" t="s">
        <v>40</v>
      </c>
    </row>
    <row r="3194" spans="1:30">
      <c r="A3194">
        <f t="shared" si="147"/>
        <v>20220000</v>
      </c>
      <c r="B3194" t="str">
        <f t="shared" si="148"/>
        <v>London90319Persons4-5 yrs</v>
      </c>
      <c r="C3194" t="str">
        <f t="shared" si="149"/>
        <v>LondonReception prevalence of obesity (including severe obesity)2022/23Persons4-5 yrs</v>
      </c>
      <c r="D3194">
        <v>90319</v>
      </c>
      <c r="E3194" t="s">
        <v>264</v>
      </c>
      <c r="F3194" t="s">
        <v>30</v>
      </c>
      <c r="G3194" t="s">
        <v>31</v>
      </c>
      <c r="H3194" t="s">
        <v>56</v>
      </c>
      <c r="I3194" t="s">
        <v>57</v>
      </c>
      <c r="J3194" t="s">
        <v>58</v>
      </c>
      <c r="K3194" t="s">
        <v>35</v>
      </c>
      <c r="L3194" t="s">
        <v>265</v>
      </c>
      <c r="O3194" t="s">
        <v>54</v>
      </c>
      <c r="P3194">
        <v>9.32</v>
      </c>
      <c r="Q3194">
        <v>9.1226199999999995</v>
      </c>
      <c r="R3194">
        <v>9.51281</v>
      </c>
      <c r="S3194">
        <v>9.0128199999999996</v>
      </c>
      <c r="T3194">
        <v>9.6280599999999996</v>
      </c>
      <c r="U3194">
        <v>7945</v>
      </c>
      <c r="V3194">
        <v>85265</v>
      </c>
      <c r="X3194" t="s">
        <v>61</v>
      </c>
      <c r="Y3194" t="s">
        <v>42</v>
      </c>
      <c r="Z3194" t="s">
        <v>39</v>
      </c>
      <c r="AA3194">
        <v>20220000</v>
      </c>
      <c r="AD3194" t="s">
        <v>40</v>
      </c>
    </row>
    <row r="3195" spans="1:30">
      <c r="A3195">
        <f t="shared" si="147"/>
        <v>20220000</v>
      </c>
      <c r="B3195" t="str">
        <f t="shared" si="148"/>
        <v>Barking and Dagenham90319Persons4-5 yrs</v>
      </c>
      <c r="C3195" t="str">
        <f t="shared" si="149"/>
        <v>Barking and DagenhamReception prevalence of obesity (including severe obesity)2022/23Persons4-5 yrs</v>
      </c>
      <c r="D3195">
        <v>90319</v>
      </c>
      <c r="E3195" t="s">
        <v>264</v>
      </c>
      <c r="F3195" t="s">
        <v>30</v>
      </c>
      <c r="G3195" t="s">
        <v>31</v>
      </c>
      <c r="H3195" t="s">
        <v>106</v>
      </c>
      <c r="I3195" t="s">
        <v>107</v>
      </c>
      <c r="J3195" t="s">
        <v>34</v>
      </c>
      <c r="K3195" t="s">
        <v>35</v>
      </c>
      <c r="L3195" t="s">
        <v>265</v>
      </c>
      <c r="O3195" t="s">
        <v>54</v>
      </c>
      <c r="P3195">
        <v>12.746589999999999</v>
      </c>
      <c r="Q3195">
        <v>11.644</v>
      </c>
      <c r="R3195">
        <v>13.920439999999999</v>
      </c>
      <c r="S3195">
        <v>11.05148</v>
      </c>
      <c r="T3195">
        <v>14.641450000000001</v>
      </c>
      <c r="U3195">
        <v>420</v>
      </c>
      <c r="V3195">
        <v>3295</v>
      </c>
      <c r="X3195" t="s">
        <v>61</v>
      </c>
      <c r="Y3195" t="s">
        <v>49</v>
      </c>
      <c r="Z3195" t="s">
        <v>39</v>
      </c>
      <c r="AA3195">
        <v>20220000</v>
      </c>
      <c r="AD3195" t="s">
        <v>40</v>
      </c>
    </row>
    <row r="3196" spans="1:30">
      <c r="A3196">
        <f t="shared" si="147"/>
        <v>20220000</v>
      </c>
      <c r="B3196" t="str">
        <f t="shared" si="148"/>
        <v>Newham90319Persons4-5 yrs</v>
      </c>
      <c r="C3196" t="str">
        <f t="shared" si="149"/>
        <v>NewhamReception prevalence of obesity (including severe obesity)2022/23Persons4-5 yrs</v>
      </c>
      <c r="D3196">
        <v>90319</v>
      </c>
      <c r="E3196" t="s">
        <v>264</v>
      </c>
      <c r="F3196" t="s">
        <v>30</v>
      </c>
      <c r="G3196" t="s">
        <v>31</v>
      </c>
      <c r="H3196" t="s">
        <v>122</v>
      </c>
      <c r="I3196" t="s">
        <v>123</v>
      </c>
      <c r="J3196" t="s">
        <v>34</v>
      </c>
      <c r="K3196" t="s">
        <v>35</v>
      </c>
      <c r="L3196" t="s">
        <v>265</v>
      </c>
      <c r="O3196" t="s">
        <v>54</v>
      </c>
      <c r="P3196">
        <v>11.560689999999999</v>
      </c>
      <c r="Q3196">
        <v>10.599589999999999</v>
      </c>
      <c r="R3196">
        <v>12.50296</v>
      </c>
      <c r="S3196">
        <v>10.10097</v>
      </c>
      <c r="T3196">
        <v>13.10286</v>
      </c>
      <c r="U3196">
        <v>500</v>
      </c>
      <c r="V3196">
        <v>4325</v>
      </c>
      <c r="X3196" t="s">
        <v>61</v>
      </c>
      <c r="Y3196" t="s">
        <v>49</v>
      </c>
      <c r="Z3196" t="s">
        <v>39</v>
      </c>
      <c r="AA3196">
        <v>20220000</v>
      </c>
      <c r="AD3196" t="s">
        <v>40</v>
      </c>
    </row>
    <row r="3197" spans="1:30">
      <c r="A3197">
        <f t="shared" si="147"/>
        <v>20220000</v>
      </c>
      <c r="B3197" t="str">
        <f t="shared" si="148"/>
        <v>Westminster90319Persons4-5 yrs</v>
      </c>
      <c r="C3197" t="str">
        <f t="shared" si="149"/>
        <v>WestminsterReception prevalence of obesity (including severe obesity)2022/23Persons4-5 yrs</v>
      </c>
      <c r="D3197">
        <v>90319</v>
      </c>
      <c r="E3197" t="s">
        <v>264</v>
      </c>
      <c r="F3197" t="s">
        <v>30</v>
      </c>
      <c r="G3197" t="s">
        <v>31</v>
      </c>
      <c r="H3197" t="s">
        <v>99</v>
      </c>
      <c r="I3197" t="s">
        <v>100</v>
      </c>
      <c r="J3197" t="s">
        <v>34</v>
      </c>
      <c r="K3197" t="s">
        <v>35</v>
      </c>
      <c r="L3197" t="s">
        <v>265</v>
      </c>
      <c r="O3197" t="s">
        <v>54</v>
      </c>
      <c r="P3197">
        <v>10.86957</v>
      </c>
      <c r="Q3197">
        <v>8.8004200000000008</v>
      </c>
      <c r="R3197">
        <v>12.78443</v>
      </c>
      <c r="S3197">
        <v>7.8861100000000004</v>
      </c>
      <c r="T3197">
        <v>14.17923</v>
      </c>
      <c r="U3197">
        <v>100</v>
      </c>
      <c r="V3197">
        <v>920</v>
      </c>
      <c r="X3197" t="s">
        <v>61</v>
      </c>
      <c r="Y3197" t="s">
        <v>42</v>
      </c>
      <c r="Z3197" t="s">
        <v>39</v>
      </c>
      <c r="AA3197">
        <v>20220000</v>
      </c>
      <c r="AD3197" t="s">
        <v>40</v>
      </c>
    </row>
    <row r="3198" spans="1:30">
      <c r="A3198">
        <f t="shared" si="147"/>
        <v>20220000</v>
      </c>
      <c r="B3198" t="str">
        <f t="shared" si="148"/>
        <v>Enfield90319Persons4-5 yrs</v>
      </c>
      <c r="C3198" t="str">
        <f t="shared" si="149"/>
        <v>EnfieldReception prevalence of obesity (including severe obesity)2022/23Persons4-5 yrs</v>
      </c>
      <c r="D3198">
        <v>90319</v>
      </c>
      <c r="E3198" t="s">
        <v>264</v>
      </c>
      <c r="F3198" t="s">
        <v>30</v>
      </c>
      <c r="G3198" t="s">
        <v>31</v>
      </c>
      <c r="H3198" t="s">
        <v>120</v>
      </c>
      <c r="I3198" t="s">
        <v>121</v>
      </c>
      <c r="J3198" t="s">
        <v>34</v>
      </c>
      <c r="K3198" t="s">
        <v>35</v>
      </c>
      <c r="L3198" t="s">
        <v>265</v>
      </c>
      <c r="O3198" t="s">
        <v>54</v>
      </c>
      <c r="P3198">
        <v>10.83333</v>
      </c>
      <c r="Q3198">
        <v>9.8805899999999998</v>
      </c>
      <c r="R3198">
        <v>11.912979999999999</v>
      </c>
      <c r="S3198">
        <v>9.3556500000000007</v>
      </c>
      <c r="T3198">
        <v>12.56152</v>
      </c>
      <c r="U3198">
        <v>390</v>
      </c>
      <c r="V3198">
        <v>3600</v>
      </c>
      <c r="X3198" t="s">
        <v>61</v>
      </c>
      <c r="Y3198" t="s">
        <v>49</v>
      </c>
      <c r="Z3198" t="s">
        <v>39</v>
      </c>
      <c r="AA3198">
        <v>20220000</v>
      </c>
      <c r="AD3198" t="s">
        <v>40</v>
      </c>
    </row>
    <row r="3199" spans="1:30">
      <c r="A3199">
        <f t="shared" si="147"/>
        <v>20220000</v>
      </c>
      <c r="B3199" t="str">
        <f t="shared" si="148"/>
        <v>Southwark90319Persons4-5 yrs</v>
      </c>
      <c r="C3199" t="str">
        <f t="shared" si="149"/>
        <v>SouthwarkReception prevalence of obesity (including severe obesity)2022/23Persons4-5 yrs</v>
      </c>
      <c r="D3199">
        <v>90319</v>
      </c>
      <c r="E3199" t="s">
        <v>264</v>
      </c>
      <c r="F3199" t="s">
        <v>30</v>
      </c>
      <c r="G3199" t="s">
        <v>31</v>
      </c>
      <c r="H3199" t="s">
        <v>95</v>
      </c>
      <c r="I3199" t="s">
        <v>96</v>
      </c>
      <c r="J3199" t="s">
        <v>34</v>
      </c>
      <c r="K3199" t="s">
        <v>35</v>
      </c>
      <c r="L3199" t="s">
        <v>265</v>
      </c>
      <c r="O3199" t="s">
        <v>54</v>
      </c>
      <c r="P3199">
        <v>10.772360000000001</v>
      </c>
      <c r="Q3199">
        <v>9.6156699999999997</v>
      </c>
      <c r="R3199">
        <v>12.06897</v>
      </c>
      <c r="S3199">
        <v>8.99756</v>
      </c>
      <c r="T3199">
        <v>12.86825</v>
      </c>
      <c r="U3199">
        <v>265</v>
      </c>
      <c r="V3199">
        <v>2460</v>
      </c>
      <c r="X3199" t="s">
        <v>61</v>
      </c>
      <c r="Y3199" t="s">
        <v>49</v>
      </c>
      <c r="Z3199" t="s">
        <v>39</v>
      </c>
      <c r="AA3199">
        <v>20220000</v>
      </c>
      <c r="AD3199" t="s">
        <v>40</v>
      </c>
    </row>
    <row r="3200" spans="1:30">
      <c r="A3200">
        <f t="shared" si="147"/>
        <v>20220000</v>
      </c>
      <c r="B3200" t="str">
        <f t="shared" si="148"/>
        <v>Greenwich90319Persons4-5 yrs</v>
      </c>
      <c r="C3200" t="str">
        <f t="shared" si="149"/>
        <v>GreenwichReception prevalence of obesity (including severe obesity)2022/23Persons4-5 yrs</v>
      </c>
      <c r="D3200">
        <v>90319</v>
      </c>
      <c r="E3200" t="s">
        <v>264</v>
      </c>
      <c r="F3200" t="s">
        <v>30</v>
      </c>
      <c r="G3200" t="s">
        <v>31</v>
      </c>
      <c r="H3200" t="s">
        <v>80</v>
      </c>
      <c r="I3200" t="s">
        <v>81</v>
      </c>
      <c r="J3200" t="s">
        <v>34</v>
      </c>
      <c r="K3200" t="s">
        <v>35</v>
      </c>
      <c r="L3200" t="s">
        <v>265</v>
      </c>
      <c r="O3200" t="s">
        <v>54</v>
      </c>
      <c r="P3200">
        <v>10.631740000000001</v>
      </c>
      <c r="Q3200">
        <v>9.5938499999999998</v>
      </c>
      <c r="R3200">
        <v>11.71428</v>
      </c>
      <c r="S3200">
        <v>9.0505800000000001</v>
      </c>
      <c r="T3200">
        <v>12.395659999999999</v>
      </c>
      <c r="U3200">
        <v>345</v>
      </c>
      <c r="V3200">
        <v>3245</v>
      </c>
      <c r="X3200" t="s">
        <v>61</v>
      </c>
      <c r="Y3200" t="s">
        <v>49</v>
      </c>
      <c r="Z3200" t="s">
        <v>39</v>
      </c>
      <c r="AA3200">
        <v>20220000</v>
      </c>
      <c r="AD3200" t="s">
        <v>40</v>
      </c>
    </row>
    <row r="3201" spans="1:30">
      <c r="A3201">
        <f t="shared" ref="A3201:A3264" si="150">AA3201</f>
        <v>20220000</v>
      </c>
      <c r="B3201" t="str">
        <f t="shared" si="148"/>
        <v>Tower Hamlets90319Persons4-5 yrs</v>
      </c>
      <c r="C3201" t="str">
        <f t="shared" si="149"/>
        <v>Tower HamletsReception prevalence of obesity (including severe obesity)2022/23Persons4-5 yrs</v>
      </c>
      <c r="D3201">
        <v>90319</v>
      </c>
      <c r="E3201" t="s">
        <v>264</v>
      </c>
      <c r="F3201" t="s">
        <v>30</v>
      </c>
      <c r="G3201" t="s">
        <v>31</v>
      </c>
      <c r="H3201" t="s">
        <v>104</v>
      </c>
      <c r="I3201" t="s">
        <v>105</v>
      </c>
      <c r="J3201" t="s">
        <v>34</v>
      </c>
      <c r="K3201" t="s">
        <v>35</v>
      </c>
      <c r="L3201" t="s">
        <v>265</v>
      </c>
      <c r="O3201" t="s">
        <v>54</v>
      </c>
      <c r="P3201">
        <v>10.544219999999999</v>
      </c>
      <c r="Q3201">
        <v>9.4591499999999993</v>
      </c>
      <c r="R3201">
        <v>11.67868</v>
      </c>
      <c r="S3201">
        <v>8.8944399999999995</v>
      </c>
      <c r="T3201">
        <v>12.39611</v>
      </c>
      <c r="U3201">
        <v>310</v>
      </c>
      <c r="V3201">
        <v>2940</v>
      </c>
      <c r="X3201" t="s">
        <v>61</v>
      </c>
      <c r="Y3201" t="s">
        <v>49</v>
      </c>
      <c r="Z3201" t="s">
        <v>39</v>
      </c>
      <c r="AA3201">
        <v>20220000</v>
      </c>
      <c r="AD3201" t="s">
        <v>40</v>
      </c>
    </row>
    <row r="3202" spans="1:30">
      <c r="A3202">
        <f t="shared" si="150"/>
        <v>20220000</v>
      </c>
      <c r="B3202" t="str">
        <f t="shared" ref="B3202:B3265" si="151">CONCATENATE(I3202,D3202,K3202,L3202)</f>
        <v>Lambeth90319Persons4-5 yrs</v>
      </c>
      <c r="C3202" t="str">
        <f t="shared" ref="C3202:C3265" si="152">CONCATENATE(I3202,E3202,O3202,K3202,M3202,L3202)</f>
        <v>LambethReception prevalence of obesity (including severe obesity)2022/23Persons4-5 yrs</v>
      </c>
      <c r="D3202">
        <v>90319</v>
      </c>
      <c r="E3202" t="s">
        <v>264</v>
      </c>
      <c r="F3202" t="s">
        <v>30</v>
      </c>
      <c r="G3202" t="s">
        <v>31</v>
      </c>
      <c r="H3202" t="s">
        <v>91</v>
      </c>
      <c r="I3202" t="s">
        <v>92</v>
      </c>
      <c r="J3202" t="s">
        <v>34</v>
      </c>
      <c r="K3202" t="s">
        <v>35</v>
      </c>
      <c r="L3202" t="s">
        <v>265</v>
      </c>
      <c r="O3202" t="s">
        <v>54</v>
      </c>
      <c r="P3202">
        <v>10.392609999999999</v>
      </c>
      <c r="Q3202">
        <v>9.0893700000000006</v>
      </c>
      <c r="R3202">
        <v>11.651719999999999</v>
      </c>
      <c r="S3202">
        <v>8.4527300000000007</v>
      </c>
      <c r="T3202">
        <v>12.496409999999999</v>
      </c>
      <c r="U3202">
        <v>225</v>
      </c>
      <c r="V3202">
        <v>2165</v>
      </c>
      <c r="X3202" t="s">
        <v>61</v>
      </c>
      <c r="Y3202" t="s">
        <v>42</v>
      </c>
      <c r="Z3202" t="s">
        <v>39</v>
      </c>
      <c r="AA3202">
        <v>20220000</v>
      </c>
      <c r="AD3202" t="s">
        <v>40</v>
      </c>
    </row>
    <row r="3203" spans="1:30">
      <c r="A3203">
        <f t="shared" si="150"/>
        <v>20220000</v>
      </c>
      <c r="B3203" t="str">
        <f t="shared" si="151"/>
        <v>Hounslow90319Persons4-5 yrs</v>
      </c>
      <c r="C3203" t="str">
        <f t="shared" si="152"/>
        <v>HounslowReception prevalence of obesity (including severe obesity)2022/23Persons4-5 yrs</v>
      </c>
      <c r="D3203">
        <v>90319</v>
      </c>
      <c r="E3203" t="s">
        <v>264</v>
      </c>
      <c r="F3203" t="s">
        <v>30</v>
      </c>
      <c r="G3203" t="s">
        <v>31</v>
      </c>
      <c r="H3203" t="s">
        <v>59</v>
      </c>
      <c r="I3203" t="s">
        <v>60</v>
      </c>
      <c r="J3203" t="s">
        <v>34</v>
      </c>
      <c r="K3203" t="s">
        <v>35</v>
      </c>
      <c r="L3203" t="s">
        <v>265</v>
      </c>
      <c r="O3203" t="s">
        <v>54</v>
      </c>
      <c r="P3203">
        <v>10.06494</v>
      </c>
      <c r="Q3203">
        <v>9.1075199999999992</v>
      </c>
      <c r="R3203">
        <v>11.238350000000001</v>
      </c>
      <c r="S3203">
        <v>8.5655099999999997</v>
      </c>
      <c r="T3203">
        <v>11.927429999999999</v>
      </c>
      <c r="U3203">
        <v>310</v>
      </c>
      <c r="V3203">
        <v>3080</v>
      </c>
      <c r="X3203" t="s">
        <v>61</v>
      </c>
      <c r="Y3203" t="s">
        <v>42</v>
      </c>
      <c r="Z3203" t="s">
        <v>39</v>
      </c>
      <c r="AA3203">
        <v>20220000</v>
      </c>
      <c r="AD3203" t="s">
        <v>40</v>
      </c>
    </row>
    <row r="3204" spans="1:30">
      <c r="A3204">
        <f t="shared" si="150"/>
        <v>20220000</v>
      </c>
      <c r="B3204" t="str">
        <f t="shared" si="151"/>
        <v>Hackney90319Persons4-5 yrs</v>
      </c>
      <c r="C3204" t="str">
        <f t="shared" si="152"/>
        <v>HackneyReception prevalence of obesity (including severe obesity)2022/23Persons4-5 yrs</v>
      </c>
      <c r="D3204">
        <v>90319</v>
      </c>
      <c r="E3204" t="s">
        <v>264</v>
      </c>
      <c r="F3204" t="s">
        <v>30</v>
      </c>
      <c r="G3204" t="s">
        <v>31</v>
      </c>
      <c r="H3204" t="s">
        <v>101</v>
      </c>
      <c r="I3204" t="s">
        <v>102</v>
      </c>
      <c r="J3204" t="s">
        <v>34</v>
      </c>
      <c r="K3204" t="s">
        <v>35</v>
      </c>
      <c r="L3204" t="s">
        <v>265</v>
      </c>
      <c r="O3204" t="s">
        <v>54</v>
      </c>
      <c r="P3204">
        <v>9.9744200000000003</v>
      </c>
      <c r="Q3204">
        <v>8.7325800000000005</v>
      </c>
      <c r="R3204">
        <v>11.39381</v>
      </c>
      <c r="S3204">
        <v>8.0790600000000001</v>
      </c>
      <c r="T3204">
        <v>12.279640000000001</v>
      </c>
      <c r="U3204">
        <v>195</v>
      </c>
      <c r="V3204">
        <v>1955</v>
      </c>
      <c r="W3204" t="s">
        <v>103</v>
      </c>
      <c r="X3204" t="s">
        <v>61</v>
      </c>
      <c r="Y3204" t="s">
        <v>42</v>
      </c>
      <c r="Z3204" t="s">
        <v>39</v>
      </c>
      <c r="AA3204">
        <v>20220000</v>
      </c>
      <c r="AD3204" t="s">
        <v>40</v>
      </c>
    </row>
    <row r="3205" spans="1:30">
      <c r="A3205">
        <f t="shared" si="150"/>
        <v>20220000</v>
      </c>
      <c r="B3205" t="str">
        <f t="shared" si="151"/>
        <v>Redbridge90319Persons4-5 yrs</v>
      </c>
      <c r="C3205" t="str">
        <f t="shared" si="152"/>
        <v>RedbridgeReception prevalence of obesity (including severe obesity)2022/23Persons4-5 yrs</v>
      </c>
      <c r="D3205">
        <v>90319</v>
      </c>
      <c r="E3205" t="s">
        <v>264</v>
      </c>
      <c r="F3205" t="s">
        <v>30</v>
      </c>
      <c r="G3205" t="s">
        <v>31</v>
      </c>
      <c r="H3205" t="s">
        <v>112</v>
      </c>
      <c r="I3205" t="s">
        <v>113</v>
      </c>
      <c r="J3205" t="s">
        <v>34</v>
      </c>
      <c r="K3205" t="s">
        <v>35</v>
      </c>
      <c r="L3205" t="s">
        <v>265</v>
      </c>
      <c r="O3205" t="s">
        <v>54</v>
      </c>
      <c r="P3205">
        <v>9.8535299999999992</v>
      </c>
      <c r="Q3205">
        <v>8.9687599999999996</v>
      </c>
      <c r="R3205">
        <v>10.87885</v>
      </c>
      <c r="S3205">
        <v>8.4778699999999994</v>
      </c>
      <c r="T3205">
        <v>11.491289999999999</v>
      </c>
      <c r="U3205">
        <v>370</v>
      </c>
      <c r="V3205">
        <v>3755</v>
      </c>
      <c r="X3205" t="s">
        <v>61</v>
      </c>
      <c r="Y3205" t="s">
        <v>42</v>
      </c>
      <c r="Z3205" t="s">
        <v>39</v>
      </c>
      <c r="AA3205">
        <v>20220000</v>
      </c>
      <c r="AD3205" t="s">
        <v>40</v>
      </c>
    </row>
    <row r="3206" spans="1:30">
      <c r="A3206">
        <f t="shared" si="150"/>
        <v>20220000</v>
      </c>
      <c r="B3206" t="str">
        <f t="shared" si="151"/>
        <v>Havering90319Persons4-5 yrs</v>
      </c>
      <c r="C3206" t="str">
        <f t="shared" si="152"/>
        <v>HaveringReception prevalence of obesity (including severe obesity)2022/23Persons4-5 yrs</v>
      </c>
      <c r="D3206">
        <v>90319</v>
      </c>
      <c r="E3206" t="s">
        <v>264</v>
      </c>
      <c r="F3206" t="s">
        <v>30</v>
      </c>
      <c r="G3206" t="s">
        <v>31</v>
      </c>
      <c r="H3206" t="s">
        <v>118</v>
      </c>
      <c r="I3206" t="s">
        <v>119</v>
      </c>
      <c r="J3206" t="s">
        <v>34</v>
      </c>
      <c r="K3206" t="s">
        <v>35</v>
      </c>
      <c r="L3206" t="s">
        <v>265</v>
      </c>
      <c r="O3206" t="s">
        <v>54</v>
      </c>
      <c r="P3206">
        <v>9.7305399999999995</v>
      </c>
      <c r="Q3206">
        <v>8.7194000000000003</v>
      </c>
      <c r="R3206">
        <v>10.72621</v>
      </c>
      <c r="S3206">
        <v>8.2082800000000002</v>
      </c>
      <c r="T3206">
        <v>11.37468</v>
      </c>
      <c r="U3206">
        <v>325</v>
      </c>
      <c r="V3206">
        <v>3340</v>
      </c>
      <c r="X3206" t="s">
        <v>61</v>
      </c>
      <c r="Y3206" t="s">
        <v>42</v>
      </c>
      <c r="Z3206" t="s">
        <v>39</v>
      </c>
      <c r="AA3206">
        <v>20220000</v>
      </c>
      <c r="AD3206" t="s">
        <v>40</v>
      </c>
    </row>
    <row r="3207" spans="1:30">
      <c r="A3207">
        <f t="shared" si="150"/>
        <v>20220000</v>
      </c>
      <c r="B3207" t="str">
        <f t="shared" si="151"/>
        <v>Haringey90319Persons4-5 yrs</v>
      </c>
      <c r="C3207" t="str">
        <f t="shared" si="152"/>
        <v>HaringeyReception prevalence of obesity (including severe obesity)2022/23Persons4-5 yrs</v>
      </c>
      <c r="D3207">
        <v>90319</v>
      </c>
      <c r="E3207" t="s">
        <v>264</v>
      </c>
      <c r="F3207" t="s">
        <v>30</v>
      </c>
      <c r="G3207" t="s">
        <v>31</v>
      </c>
      <c r="H3207" t="s">
        <v>116</v>
      </c>
      <c r="I3207" t="s">
        <v>117</v>
      </c>
      <c r="J3207" t="s">
        <v>34</v>
      </c>
      <c r="K3207" t="s">
        <v>35</v>
      </c>
      <c r="L3207" t="s">
        <v>265</v>
      </c>
      <c r="O3207" t="s">
        <v>54</v>
      </c>
      <c r="P3207">
        <v>9.4786699999999993</v>
      </c>
      <c r="Q3207">
        <v>8.3014299999999999</v>
      </c>
      <c r="R3207">
        <v>10.803190000000001</v>
      </c>
      <c r="S3207">
        <v>7.6866199999999996</v>
      </c>
      <c r="T3207">
        <v>11.635859999999999</v>
      </c>
      <c r="U3207">
        <v>200</v>
      </c>
      <c r="V3207">
        <v>2110</v>
      </c>
      <c r="X3207" t="s">
        <v>61</v>
      </c>
      <c r="Y3207" t="s">
        <v>42</v>
      </c>
      <c r="Z3207" t="s">
        <v>39</v>
      </c>
      <c r="AA3207">
        <v>20220000</v>
      </c>
      <c r="AD3207" t="s">
        <v>40</v>
      </c>
    </row>
    <row r="3208" spans="1:30">
      <c r="A3208">
        <f t="shared" si="150"/>
        <v>20220000</v>
      </c>
      <c r="B3208" t="str">
        <f t="shared" si="151"/>
        <v>Bexley90319Persons4-5 yrs</v>
      </c>
      <c r="C3208" t="str">
        <f t="shared" si="152"/>
        <v>BexleyReception prevalence of obesity (including severe obesity)2022/23Persons4-5 yrs</v>
      </c>
      <c r="D3208">
        <v>90319</v>
      </c>
      <c r="E3208" t="s">
        <v>264</v>
      </c>
      <c r="F3208" t="s">
        <v>30</v>
      </c>
      <c r="G3208" t="s">
        <v>31</v>
      </c>
      <c r="H3208" t="s">
        <v>97</v>
      </c>
      <c r="I3208" t="s">
        <v>98</v>
      </c>
      <c r="J3208" t="s">
        <v>34</v>
      </c>
      <c r="K3208" t="s">
        <v>35</v>
      </c>
      <c r="L3208" t="s">
        <v>265</v>
      </c>
      <c r="O3208" t="s">
        <v>54</v>
      </c>
      <c r="P3208">
        <v>9.4570900000000009</v>
      </c>
      <c r="Q3208">
        <v>8.40137</v>
      </c>
      <c r="R3208">
        <v>10.54518</v>
      </c>
      <c r="S3208">
        <v>7.8624099999999997</v>
      </c>
      <c r="T3208">
        <v>11.2456</v>
      </c>
      <c r="U3208">
        <v>270</v>
      </c>
      <c r="V3208">
        <v>2855</v>
      </c>
      <c r="X3208" t="s">
        <v>61</v>
      </c>
      <c r="Y3208" t="s">
        <v>42</v>
      </c>
      <c r="Z3208" t="s">
        <v>39</v>
      </c>
      <c r="AA3208">
        <v>20220000</v>
      </c>
      <c r="AD3208" t="s">
        <v>40</v>
      </c>
    </row>
    <row r="3209" spans="1:30">
      <c r="A3209">
        <f t="shared" si="150"/>
        <v>20220000</v>
      </c>
      <c r="B3209" t="str">
        <f t="shared" si="151"/>
        <v>Ealing90319Persons4-5 yrs</v>
      </c>
      <c r="C3209" t="str">
        <f t="shared" si="152"/>
        <v>EalingReception prevalence of obesity (including severe obesity)2022/23Persons4-5 yrs</v>
      </c>
      <c r="D3209">
        <v>90319</v>
      </c>
      <c r="E3209" t="s">
        <v>264</v>
      </c>
      <c r="F3209" t="s">
        <v>30</v>
      </c>
      <c r="G3209" t="s">
        <v>31</v>
      </c>
      <c r="H3209" t="s">
        <v>62</v>
      </c>
      <c r="I3209" t="s">
        <v>63</v>
      </c>
      <c r="J3209" t="s">
        <v>34</v>
      </c>
      <c r="K3209" t="s">
        <v>35</v>
      </c>
      <c r="L3209" t="s">
        <v>265</v>
      </c>
      <c r="O3209" t="s">
        <v>54</v>
      </c>
      <c r="P3209">
        <v>9.2896199999999993</v>
      </c>
      <c r="Q3209">
        <v>8.3630300000000002</v>
      </c>
      <c r="R3209">
        <v>10.241910000000001</v>
      </c>
      <c r="S3209">
        <v>7.8834499999999998</v>
      </c>
      <c r="T3209">
        <v>10.84807</v>
      </c>
      <c r="U3209">
        <v>340</v>
      </c>
      <c r="V3209">
        <v>3660</v>
      </c>
      <c r="X3209" t="s">
        <v>61</v>
      </c>
      <c r="Y3209" t="s">
        <v>42</v>
      </c>
      <c r="Z3209" t="s">
        <v>39</v>
      </c>
      <c r="AA3209">
        <v>20220000</v>
      </c>
      <c r="AD3209" t="s">
        <v>40</v>
      </c>
    </row>
    <row r="3210" spans="1:30">
      <c r="A3210">
        <f t="shared" si="150"/>
        <v>20220000</v>
      </c>
      <c r="B3210" t="str">
        <f t="shared" si="151"/>
        <v>Islington90319Persons4-5 yrs</v>
      </c>
      <c r="C3210" t="str">
        <f t="shared" si="152"/>
        <v>IslingtonReception prevalence of obesity (including severe obesity)2022/23Persons4-5 yrs</v>
      </c>
      <c r="D3210">
        <v>90319</v>
      </c>
      <c r="E3210" t="s">
        <v>264</v>
      </c>
      <c r="F3210" t="s">
        <v>30</v>
      </c>
      <c r="G3210" t="s">
        <v>31</v>
      </c>
      <c r="H3210" t="s">
        <v>74</v>
      </c>
      <c r="I3210" t="s">
        <v>75</v>
      </c>
      <c r="J3210" t="s">
        <v>34</v>
      </c>
      <c r="K3210" t="s">
        <v>35</v>
      </c>
      <c r="L3210" t="s">
        <v>265</v>
      </c>
      <c r="O3210" t="s">
        <v>54</v>
      </c>
      <c r="P3210">
        <v>9.0909099999999992</v>
      </c>
      <c r="Q3210">
        <v>7.6699700000000002</v>
      </c>
      <c r="R3210">
        <v>10.48095</v>
      </c>
      <c r="S3210">
        <v>7.0011400000000004</v>
      </c>
      <c r="T3210">
        <v>11.441319999999999</v>
      </c>
      <c r="U3210">
        <v>145</v>
      </c>
      <c r="V3210">
        <v>1595</v>
      </c>
      <c r="X3210" t="s">
        <v>61</v>
      </c>
      <c r="Y3210" t="s">
        <v>42</v>
      </c>
      <c r="Z3210" t="s">
        <v>39</v>
      </c>
      <c r="AA3210">
        <v>20220000</v>
      </c>
      <c r="AD3210" t="s">
        <v>40</v>
      </c>
    </row>
    <row r="3211" spans="1:30">
      <c r="A3211">
        <f t="shared" si="150"/>
        <v>20220000</v>
      </c>
      <c r="B3211" t="str">
        <f t="shared" si="151"/>
        <v>Croydon90319Persons4-5 yrs</v>
      </c>
      <c r="C3211" t="str">
        <f t="shared" si="152"/>
        <v>CroydonReception prevalence of obesity (including severe obesity)2022/23Persons4-5 yrs</v>
      </c>
      <c r="D3211">
        <v>90319</v>
      </c>
      <c r="E3211" t="s">
        <v>264</v>
      </c>
      <c r="F3211" t="s">
        <v>30</v>
      </c>
      <c r="G3211" t="s">
        <v>31</v>
      </c>
      <c r="H3211" t="s">
        <v>110</v>
      </c>
      <c r="I3211" t="s">
        <v>111</v>
      </c>
      <c r="J3211" t="s">
        <v>34</v>
      </c>
      <c r="K3211" t="s">
        <v>35</v>
      </c>
      <c r="L3211" t="s">
        <v>265</v>
      </c>
      <c r="O3211" t="s">
        <v>54</v>
      </c>
      <c r="P3211">
        <v>9.0799000000000003</v>
      </c>
      <c r="Q3211">
        <v>8.2220899999999997</v>
      </c>
      <c r="R3211">
        <v>9.9741900000000001</v>
      </c>
      <c r="S3211">
        <v>7.7723399999999998</v>
      </c>
      <c r="T3211">
        <v>10.536799999999999</v>
      </c>
      <c r="U3211">
        <v>375</v>
      </c>
      <c r="V3211">
        <v>4130</v>
      </c>
      <c r="X3211" t="s">
        <v>61</v>
      </c>
      <c r="Y3211" t="s">
        <v>42</v>
      </c>
      <c r="Z3211" t="s">
        <v>39</v>
      </c>
      <c r="AA3211">
        <v>20220000</v>
      </c>
      <c r="AD3211" t="s">
        <v>40</v>
      </c>
    </row>
    <row r="3212" spans="1:30">
      <c r="A3212">
        <f t="shared" si="150"/>
        <v>20220000</v>
      </c>
      <c r="B3212" t="str">
        <f t="shared" si="151"/>
        <v>Lewisham90319Persons4-5 yrs</v>
      </c>
      <c r="C3212" t="str">
        <f t="shared" si="152"/>
        <v>LewishamReception prevalence of obesity (including severe obesity)2022/23Persons4-5 yrs</v>
      </c>
      <c r="D3212">
        <v>90319</v>
      </c>
      <c r="E3212" t="s">
        <v>264</v>
      </c>
      <c r="F3212" t="s">
        <v>30</v>
      </c>
      <c r="G3212" t="s">
        <v>31</v>
      </c>
      <c r="H3212" t="s">
        <v>84</v>
      </c>
      <c r="I3212" t="s">
        <v>85</v>
      </c>
      <c r="J3212" t="s">
        <v>34</v>
      </c>
      <c r="K3212" t="s">
        <v>35</v>
      </c>
      <c r="L3212" t="s">
        <v>265</v>
      </c>
      <c r="O3212" t="s">
        <v>54</v>
      </c>
      <c r="P3212">
        <v>9.0289599999999997</v>
      </c>
      <c r="Q3212">
        <v>7.9859</v>
      </c>
      <c r="R3212">
        <v>10.055300000000001</v>
      </c>
      <c r="S3212">
        <v>7.4670399999999999</v>
      </c>
      <c r="T3212">
        <v>10.733140000000001</v>
      </c>
      <c r="U3212">
        <v>265</v>
      </c>
      <c r="V3212">
        <v>2935</v>
      </c>
      <c r="X3212" t="s">
        <v>61</v>
      </c>
      <c r="Y3212" t="s">
        <v>42</v>
      </c>
      <c r="Z3212" t="s">
        <v>39</v>
      </c>
      <c r="AA3212">
        <v>20220000</v>
      </c>
      <c r="AD3212" t="s">
        <v>40</v>
      </c>
    </row>
    <row r="3213" spans="1:30">
      <c r="A3213">
        <f t="shared" si="150"/>
        <v>20220000</v>
      </c>
      <c r="B3213" t="str">
        <f t="shared" si="151"/>
        <v>Brent90319Persons4-5 yrs</v>
      </c>
      <c r="C3213" t="str">
        <f t="shared" si="152"/>
        <v>BrentReception prevalence of obesity (including severe obesity)2022/23Persons4-5 yrs</v>
      </c>
      <c r="D3213">
        <v>90319</v>
      </c>
      <c r="E3213" t="s">
        <v>264</v>
      </c>
      <c r="F3213" t="s">
        <v>30</v>
      </c>
      <c r="G3213" t="s">
        <v>31</v>
      </c>
      <c r="H3213" t="s">
        <v>68</v>
      </c>
      <c r="I3213" t="s">
        <v>69</v>
      </c>
      <c r="J3213" t="s">
        <v>34</v>
      </c>
      <c r="K3213" t="s">
        <v>35</v>
      </c>
      <c r="L3213" t="s">
        <v>265</v>
      </c>
      <c r="O3213" t="s">
        <v>54</v>
      </c>
      <c r="P3213">
        <v>8.8989399999999996</v>
      </c>
      <c r="Q3213">
        <v>7.9766599999999999</v>
      </c>
      <c r="R3213">
        <v>9.9163800000000002</v>
      </c>
      <c r="S3213">
        <v>7.48644</v>
      </c>
      <c r="T3213">
        <v>10.54757</v>
      </c>
      <c r="U3213">
        <v>295</v>
      </c>
      <c r="V3213">
        <v>3315</v>
      </c>
      <c r="X3213" t="s">
        <v>55</v>
      </c>
      <c r="Y3213" t="s">
        <v>42</v>
      </c>
      <c r="Z3213" t="s">
        <v>39</v>
      </c>
      <c r="AA3213">
        <v>20220000</v>
      </c>
      <c r="AD3213" t="s">
        <v>40</v>
      </c>
    </row>
    <row r="3214" spans="1:30">
      <c r="A3214">
        <f t="shared" si="150"/>
        <v>20220000</v>
      </c>
      <c r="B3214" t="str">
        <f t="shared" si="151"/>
        <v>Hillingdon90319Persons4-5 yrs</v>
      </c>
      <c r="C3214" t="str">
        <f t="shared" si="152"/>
        <v>HillingdonReception prevalence of obesity (including severe obesity)2022/23Persons4-5 yrs</v>
      </c>
      <c r="D3214">
        <v>90319</v>
      </c>
      <c r="E3214" t="s">
        <v>264</v>
      </c>
      <c r="F3214" t="s">
        <v>30</v>
      </c>
      <c r="G3214" t="s">
        <v>31</v>
      </c>
      <c r="H3214" t="s">
        <v>86</v>
      </c>
      <c r="I3214" t="s">
        <v>87</v>
      </c>
      <c r="J3214" t="s">
        <v>34</v>
      </c>
      <c r="K3214" t="s">
        <v>35</v>
      </c>
      <c r="L3214" t="s">
        <v>265</v>
      </c>
      <c r="O3214" t="s">
        <v>54</v>
      </c>
      <c r="P3214">
        <v>8.7719299999999993</v>
      </c>
      <c r="Q3214">
        <v>7.9032099999999996</v>
      </c>
      <c r="R3214">
        <v>9.7260500000000008</v>
      </c>
      <c r="S3214">
        <v>7.4396800000000001</v>
      </c>
      <c r="T3214">
        <v>10.31616</v>
      </c>
      <c r="U3214">
        <v>325</v>
      </c>
      <c r="V3214">
        <v>3705</v>
      </c>
      <c r="X3214" t="s">
        <v>61</v>
      </c>
      <c r="Y3214" t="s">
        <v>42</v>
      </c>
      <c r="Z3214" t="s">
        <v>39</v>
      </c>
      <c r="AA3214">
        <v>20220000</v>
      </c>
      <c r="AD3214" t="s">
        <v>40</v>
      </c>
    </row>
    <row r="3215" spans="1:30">
      <c r="A3215">
        <f t="shared" si="150"/>
        <v>20220000</v>
      </c>
      <c r="B3215" t="str">
        <f t="shared" si="151"/>
        <v>Camden90319Persons4-5 yrs</v>
      </c>
      <c r="C3215" t="str">
        <f t="shared" si="152"/>
        <v>CamdenReception prevalence of obesity (including severe obesity)2022/23Persons4-5 yrs</v>
      </c>
      <c r="D3215">
        <v>90319</v>
      </c>
      <c r="E3215" t="s">
        <v>264</v>
      </c>
      <c r="F3215" t="s">
        <v>30</v>
      </c>
      <c r="G3215" t="s">
        <v>31</v>
      </c>
      <c r="H3215" t="s">
        <v>72</v>
      </c>
      <c r="I3215" t="s">
        <v>73</v>
      </c>
      <c r="J3215" t="s">
        <v>34</v>
      </c>
      <c r="K3215" t="s">
        <v>35</v>
      </c>
      <c r="L3215" t="s">
        <v>265</v>
      </c>
      <c r="O3215" t="s">
        <v>54</v>
      </c>
      <c r="P3215">
        <v>8.7136899999999997</v>
      </c>
      <c r="Q3215">
        <v>7.0860000000000003</v>
      </c>
      <c r="R3215">
        <v>10.24422</v>
      </c>
      <c r="S3215">
        <v>6.3624799999999997</v>
      </c>
      <c r="T3215">
        <v>11.35563</v>
      </c>
      <c r="U3215">
        <v>105</v>
      </c>
      <c r="V3215">
        <v>1205</v>
      </c>
      <c r="X3215" t="s">
        <v>61</v>
      </c>
      <c r="Y3215" t="s">
        <v>42</v>
      </c>
      <c r="Z3215" t="s">
        <v>39</v>
      </c>
      <c r="AA3215">
        <v>20220000</v>
      </c>
      <c r="AD3215" t="s">
        <v>40</v>
      </c>
    </row>
    <row r="3216" spans="1:30">
      <c r="A3216">
        <f t="shared" si="150"/>
        <v>20220000</v>
      </c>
      <c r="B3216" t="str">
        <f t="shared" si="151"/>
        <v>Harrow90319Persons4-5 yrs</v>
      </c>
      <c r="C3216" t="str">
        <f t="shared" si="152"/>
        <v>HarrowReception prevalence of obesity (including severe obesity)2022/23Persons4-5 yrs</v>
      </c>
      <c r="D3216">
        <v>90319</v>
      </c>
      <c r="E3216" t="s">
        <v>264</v>
      </c>
      <c r="F3216" t="s">
        <v>30</v>
      </c>
      <c r="G3216" t="s">
        <v>31</v>
      </c>
      <c r="H3216" t="s">
        <v>64</v>
      </c>
      <c r="I3216" t="s">
        <v>65</v>
      </c>
      <c r="J3216" t="s">
        <v>34</v>
      </c>
      <c r="K3216" t="s">
        <v>35</v>
      </c>
      <c r="L3216" t="s">
        <v>265</v>
      </c>
      <c r="O3216" t="s">
        <v>54</v>
      </c>
      <c r="P3216">
        <v>8.3333300000000001</v>
      </c>
      <c r="Q3216">
        <v>7.3556999999999997</v>
      </c>
      <c r="R3216">
        <v>9.3517700000000001</v>
      </c>
      <c r="S3216">
        <v>6.8588199999999997</v>
      </c>
      <c r="T3216">
        <v>10.009840000000001</v>
      </c>
      <c r="U3216">
        <v>245</v>
      </c>
      <c r="V3216">
        <v>2940</v>
      </c>
      <c r="X3216" t="s">
        <v>61</v>
      </c>
      <c r="Y3216" t="s">
        <v>42</v>
      </c>
      <c r="Z3216" t="s">
        <v>39</v>
      </c>
      <c r="AA3216">
        <v>20220000</v>
      </c>
      <c r="AD3216" t="s">
        <v>40</v>
      </c>
    </row>
    <row r="3217" spans="1:30">
      <c r="A3217">
        <f t="shared" si="150"/>
        <v>20220000</v>
      </c>
      <c r="B3217" t="str">
        <f t="shared" si="151"/>
        <v>Waltham Forest90319Persons4-5 yrs</v>
      </c>
      <c r="C3217" t="str">
        <f t="shared" si="152"/>
        <v>Waltham ForestReception prevalence of obesity (including severe obesity)2022/23Persons4-5 yrs</v>
      </c>
      <c r="D3217">
        <v>90319</v>
      </c>
      <c r="E3217" t="s">
        <v>264</v>
      </c>
      <c r="F3217" t="s">
        <v>30</v>
      </c>
      <c r="G3217" t="s">
        <v>31</v>
      </c>
      <c r="H3217" t="s">
        <v>114</v>
      </c>
      <c r="I3217" t="s">
        <v>115</v>
      </c>
      <c r="J3217" t="s">
        <v>34</v>
      </c>
      <c r="K3217" t="s">
        <v>35</v>
      </c>
      <c r="L3217" t="s">
        <v>265</v>
      </c>
      <c r="O3217" t="s">
        <v>54</v>
      </c>
      <c r="P3217">
        <v>8.1037300000000005</v>
      </c>
      <c r="Q3217">
        <v>7.1261700000000001</v>
      </c>
      <c r="R3217">
        <v>9.0455199999999998</v>
      </c>
      <c r="S3217">
        <v>6.6481000000000003</v>
      </c>
      <c r="T3217">
        <v>9.6781199999999998</v>
      </c>
      <c r="U3217">
        <v>250</v>
      </c>
      <c r="V3217">
        <v>3085</v>
      </c>
      <c r="X3217" t="s">
        <v>61</v>
      </c>
      <c r="Y3217" t="s">
        <v>38</v>
      </c>
      <c r="Z3217" t="s">
        <v>39</v>
      </c>
      <c r="AA3217">
        <v>20220000</v>
      </c>
      <c r="AD3217" t="s">
        <v>40</v>
      </c>
    </row>
    <row r="3218" spans="1:30">
      <c r="A3218">
        <f t="shared" si="150"/>
        <v>20220000</v>
      </c>
      <c r="B3218" t="str">
        <f t="shared" si="151"/>
        <v>Merton90319Persons4-5 yrs</v>
      </c>
      <c r="C3218" t="str">
        <f t="shared" si="152"/>
        <v>MertonReception prevalence of obesity (including severe obesity)2022/23Persons4-5 yrs</v>
      </c>
      <c r="D3218">
        <v>90319</v>
      </c>
      <c r="E3218" t="s">
        <v>264</v>
      </c>
      <c r="F3218" t="s">
        <v>30</v>
      </c>
      <c r="G3218" t="s">
        <v>31</v>
      </c>
      <c r="H3218" t="s">
        <v>108</v>
      </c>
      <c r="I3218" t="s">
        <v>109</v>
      </c>
      <c r="J3218" t="s">
        <v>34</v>
      </c>
      <c r="K3218" t="s">
        <v>35</v>
      </c>
      <c r="L3218" t="s">
        <v>265</v>
      </c>
      <c r="O3218" t="s">
        <v>54</v>
      </c>
      <c r="P3218">
        <v>7.9812200000000004</v>
      </c>
      <c r="Q3218">
        <v>6.9012799999999999</v>
      </c>
      <c r="R3218">
        <v>9.2049099999999999</v>
      </c>
      <c r="S3218">
        <v>6.3455599999999999</v>
      </c>
      <c r="T3218">
        <v>9.9843399999999995</v>
      </c>
      <c r="U3218">
        <v>170</v>
      </c>
      <c r="V3218">
        <v>2130</v>
      </c>
      <c r="X3218" t="s">
        <v>61</v>
      </c>
      <c r="Y3218" t="s">
        <v>42</v>
      </c>
      <c r="Z3218" t="s">
        <v>39</v>
      </c>
      <c r="AA3218">
        <v>20220000</v>
      </c>
      <c r="AD3218" t="s">
        <v>40</v>
      </c>
    </row>
    <row r="3219" spans="1:30">
      <c r="A3219">
        <f t="shared" si="150"/>
        <v>20220000</v>
      </c>
      <c r="B3219" t="str">
        <f t="shared" si="151"/>
        <v>Wandsworth90319Persons4-5 yrs</v>
      </c>
      <c r="C3219" t="str">
        <f t="shared" si="152"/>
        <v>WandsworthReception prevalence of obesity (including severe obesity)2022/23Persons4-5 yrs</v>
      </c>
      <c r="D3219">
        <v>90319</v>
      </c>
      <c r="E3219" t="s">
        <v>264</v>
      </c>
      <c r="F3219" t="s">
        <v>30</v>
      </c>
      <c r="G3219" t="s">
        <v>31</v>
      </c>
      <c r="H3219" t="s">
        <v>76</v>
      </c>
      <c r="I3219" t="s">
        <v>77</v>
      </c>
      <c r="J3219" t="s">
        <v>34</v>
      </c>
      <c r="K3219" t="s">
        <v>35</v>
      </c>
      <c r="L3219" t="s">
        <v>265</v>
      </c>
      <c r="O3219" t="s">
        <v>54</v>
      </c>
      <c r="P3219">
        <v>7.8521900000000002</v>
      </c>
      <c r="Q3219">
        <v>6.7923200000000001</v>
      </c>
      <c r="R3219">
        <v>9.0613700000000001</v>
      </c>
      <c r="S3219">
        <v>6.2451400000000001</v>
      </c>
      <c r="T3219">
        <v>9.8294300000000003</v>
      </c>
      <c r="U3219">
        <v>170</v>
      </c>
      <c r="V3219">
        <v>2165</v>
      </c>
      <c r="X3219" t="s">
        <v>61</v>
      </c>
      <c r="Y3219" t="s">
        <v>38</v>
      </c>
      <c r="Z3219" t="s">
        <v>39</v>
      </c>
      <c r="AA3219">
        <v>20220000</v>
      </c>
      <c r="AD3219" t="s">
        <v>40</v>
      </c>
    </row>
    <row r="3220" spans="1:30">
      <c r="A3220">
        <f t="shared" si="150"/>
        <v>20220000</v>
      </c>
      <c r="B3220" t="str">
        <f t="shared" si="151"/>
        <v>Hammersmith and Fulham90319Persons4-5 yrs</v>
      </c>
      <c r="C3220" t="str">
        <f t="shared" si="152"/>
        <v>Hammersmith and FulhamReception prevalence of obesity (including severe obesity)2022/23Persons4-5 yrs</v>
      </c>
      <c r="D3220">
        <v>90319</v>
      </c>
      <c r="E3220" t="s">
        <v>264</v>
      </c>
      <c r="F3220" t="s">
        <v>30</v>
      </c>
      <c r="G3220" t="s">
        <v>31</v>
      </c>
      <c r="H3220" t="s">
        <v>66</v>
      </c>
      <c r="I3220" t="s">
        <v>67</v>
      </c>
      <c r="J3220" t="s">
        <v>34</v>
      </c>
      <c r="K3220" t="s">
        <v>35</v>
      </c>
      <c r="L3220" t="s">
        <v>265</v>
      </c>
      <c r="O3220" t="s">
        <v>54</v>
      </c>
      <c r="P3220">
        <v>7.8341000000000003</v>
      </c>
      <c r="Q3220">
        <v>6.55884</v>
      </c>
      <c r="R3220">
        <v>9.8043099999999992</v>
      </c>
      <c r="S3220">
        <v>5.83256</v>
      </c>
      <c r="T3220">
        <v>10.967549999999999</v>
      </c>
      <c r="U3220">
        <v>85</v>
      </c>
      <c r="V3220">
        <v>1085</v>
      </c>
      <c r="X3220" t="s">
        <v>61</v>
      </c>
      <c r="Y3220" t="s">
        <v>42</v>
      </c>
      <c r="Z3220" t="s">
        <v>39</v>
      </c>
      <c r="AA3220">
        <v>20220000</v>
      </c>
      <c r="AD3220" t="s">
        <v>40</v>
      </c>
    </row>
    <row r="3221" spans="1:30">
      <c r="A3221">
        <f t="shared" si="150"/>
        <v>20220000</v>
      </c>
      <c r="B3221" t="str">
        <f t="shared" si="151"/>
        <v>Barnet90319Persons4-5 yrs</v>
      </c>
      <c r="C3221" t="str">
        <f t="shared" si="152"/>
        <v>BarnetReception prevalence of obesity (including severe obesity)2022/23Persons4-5 yrs</v>
      </c>
      <c r="D3221">
        <v>90319</v>
      </c>
      <c r="E3221" t="s">
        <v>264</v>
      </c>
      <c r="F3221" t="s">
        <v>30</v>
      </c>
      <c r="G3221" t="s">
        <v>31</v>
      </c>
      <c r="H3221" t="s">
        <v>93</v>
      </c>
      <c r="I3221" t="s">
        <v>94</v>
      </c>
      <c r="J3221" t="s">
        <v>34</v>
      </c>
      <c r="K3221" t="s">
        <v>35</v>
      </c>
      <c r="L3221" t="s">
        <v>265</v>
      </c>
      <c r="O3221" t="s">
        <v>54</v>
      </c>
      <c r="P3221">
        <v>7.7114399999999996</v>
      </c>
      <c r="Q3221">
        <v>6.9046500000000002</v>
      </c>
      <c r="R3221">
        <v>8.5531199999999998</v>
      </c>
      <c r="S3221">
        <v>6.4878299999999998</v>
      </c>
      <c r="T3221">
        <v>9.0897199999999998</v>
      </c>
      <c r="U3221">
        <v>310</v>
      </c>
      <c r="V3221">
        <v>4020</v>
      </c>
      <c r="X3221" t="s">
        <v>61</v>
      </c>
      <c r="Y3221" t="s">
        <v>38</v>
      </c>
      <c r="Z3221" t="s">
        <v>39</v>
      </c>
      <c r="AA3221">
        <v>20220000</v>
      </c>
      <c r="AD3221" t="s">
        <v>40</v>
      </c>
    </row>
    <row r="3222" spans="1:30">
      <c r="A3222">
        <f t="shared" si="150"/>
        <v>20220000</v>
      </c>
      <c r="B3222" t="str">
        <f t="shared" si="151"/>
        <v>Kingston90319Persons4-5 yrs</v>
      </c>
      <c r="C3222" t="str">
        <f t="shared" si="152"/>
        <v>KingstonReception prevalence of obesity (including severe obesity)2022/23Persons4-5 yrs</v>
      </c>
      <c r="D3222">
        <v>90319</v>
      </c>
      <c r="E3222" t="s">
        <v>264</v>
      </c>
      <c r="F3222" t="s">
        <v>30</v>
      </c>
      <c r="G3222" t="s">
        <v>31</v>
      </c>
      <c r="H3222" t="s">
        <v>82</v>
      </c>
      <c r="I3222" t="s">
        <v>83</v>
      </c>
      <c r="J3222" t="s">
        <v>34</v>
      </c>
      <c r="K3222" t="s">
        <v>35</v>
      </c>
      <c r="L3222" t="s">
        <v>265</v>
      </c>
      <c r="O3222" t="s">
        <v>54</v>
      </c>
      <c r="P3222">
        <v>7.69231</v>
      </c>
      <c r="Q3222">
        <v>6.5893800000000002</v>
      </c>
      <c r="R3222">
        <v>9.2588699999999999</v>
      </c>
      <c r="S3222">
        <v>5.9671799999999999</v>
      </c>
      <c r="T3222">
        <v>10.187110000000001</v>
      </c>
      <c r="U3222">
        <v>120</v>
      </c>
      <c r="V3222">
        <v>1560</v>
      </c>
      <c r="X3222" t="s">
        <v>270</v>
      </c>
      <c r="Y3222" t="s">
        <v>42</v>
      </c>
      <c r="Z3222" t="s">
        <v>39</v>
      </c>
      <c r="AA3222">
        <v>20220000</v>
      </c>
      <c r="AD3222" t="s">
        <v>40</v>
      </c>
    </row>
    <row r="3223" spans="1:30">
      <c r="A3223">
        <f t="shared" si="150"/>
        <v>20220000</v>
      </c>
      <c r="B3223" t="str">
        <f t="shared" si="151"/>
        <v>Bromley90319Persons4-5 yrs</v>
      </c>
      <c r="C3223" t="str">
        <f t="shared" si="152"/>
        <v>BromleyReception prevalence of obesity (including severe obesity)2022/23Persons4-5 yrs</v>
      </c>
      <c r="D3223">
        <v>90319</v>
      </c>
      <c r="E3223" t="s">
        <v>264</v>
      </c>
      <c r="F3223" t="s">
        <v>30</v>
      </c>
      <c r="G3223" t="s">
        <v>31</v>
      </c>
      <c r="H3223" t="s">
        <v>78</v>
      </c>
      <c r="I3223" t="s">
        <v>79</v>
      </c>
      <c r="J3223" t="s">
        <v>34</v>
      </c>
      <c r="K3223" t="s">
        <v>35</v>
      </c>
      <c r="L3223" t="s">
        <v>265</v>
      </c>
      <c r="O3223" t="s">
        <v>54</v>
      </c>
      <c r="P3223">
        <v>7.6811600000000002</v>
      </c>
      <c r="Q3223">
        <v>6.7860300000000002</v>
      </c>
      <c r="R3223">
        <v>8.5590499999999992</v>
      </c>
      <c r="S3223">
        <v>6.3428899999999997</v>
      </c>
      <c r="T3223">
        <v>9.1419099999999993</v>
      </c>
      <c r="U3223">
        <v>265</v>
      </c>
      <c r="V3223">
        <v>3450</v>
      </c>
      <c r="X3223" t="s">
        <v>61</v>
      </c>
      <c r="Y3223" t="s">
        <v>38</v>
      </c>
      <c r="Z3223" t="s">
        <v>39</v>
      </c>
      <c r="AA3223">
        <v>20220000</v>
      </c>
      <c r="AD3223" t="s">
        <v>40</v>
      </c>
    </row>
    <row r="3224" spans="1:30">
      <c r="A3224">
        <f t="shared" si="150"/>
        <v>20220000</v>
      </c>
      <c r="B3224" t="str">
        <f t="shared" si="151"/>
        <v>Sutton90319Persons4-5 yrs</v>
      </c>
      <c r="C3224" t="str">
        <f t="shared" si="152"/>
        <v>SuttonReception prevalence of obesity (including severe obesity)2022/23Persons4-5 yrs</v>
      </c>
      <c r="D3224">
        <v>90319</v>
      </c>
      <c r="E3224" t="s">
        <v>264</v>
      </c>
      <c r="F3224" t="s">
        <v>30</v>
      </c>
      <c r="G3224" t="s">
        <v>31</v>
      </c>
      <c r="H3224" t="s">
        <v>89</v>
      </c>
      <c r="I3224" t="s">
        <v>90</v>
      </c>
      <c r="J3224" t="s">
        <v>34</v>
      </c>
      <c r="K3224" t="s">
        <v>35</v>
      </c>
      <c r="L3224" t="s">
        <v>265</v>
      </c>
      <c r="O3224" t="s">
        <v>54</v>
      </c>
      <c r="P3224">
        <v>6.8601599999999996</v>
      </c>
      <c r="Q3224">
        <v>5.8526800000000003</v>
      </c>
      <c r="R3224">
        <v>8.1401400000000006</v>
      </c>
      <c r="S3224">
        <v>5.3169300000000002</v>
      </c>
      <c r="T3224">
        <v>8.9335299999999993</v>
      </c>
      <c r="U3224">
        <v>130</v>
      </c>
      <c r="V3224">
        <v>1895</v>
      </c>
      <c r="X3224" t="s">
        <v>61</v>
      </c>
      <c r="Y3224" t="s">
        <v>38</v>
      </c>
      <c r="Z3224" t="s">
        <v>39</v>
      </c>
      <c r="AA3224">
        <v>20220000</v>
      </c>
      <c r="AD3224" t="s">
        <v>40</v>
      </c>
    </row>
    <row r="3225" spans="1:30">
      <c r="A3225">
        <f t="shared" si="150"/>
        <v>20220000</v>
      </c>
      <c r="B3225" t="str">
        <f t="shared" si="151"/>
        <v>Kensington and Chelsea90319Persons4-5 yrs</v>
      </c>
      <c r="C3225" t="str">
        <f t="shared" si="152"/>
        <v>Kensington and ChelseaReception prevalence of obesity (including severe obesity)2022/23Persons4-5 yrs</v>
      </c>
      <c r="D3225">
        <v>90319</v>
      </c>
      <c r="E3225" t="s">
        <v>264</v>
      </c>
      <c r="F3225" t="s">
        <v>30</v>
      </c>
      <c r="G3225" t="s">
        <v>31</v>
      </c>
      <c r="H3225" t="s">
        <v>70</v>
      </c>
      <c r="I3225" t="s">
        <v>71</v>
      </c>
      <c r="J3225" t="s">
        <v>34</v>
      </c>
      <c r="K3225" t="s">
        <v>35</v>
      </c>
      <c r="L3225" t="s">
        <v>265</v>
      </c>
      <c r="O3225" t="s">
        <v>54</v>
      </c>
      <c r="P3225">
        <v>6.8376099999999997</v>
      </c>
      <c r="Q3225">
        <v>5.2080500000000001</v>
      </c>
      <c r="R3225">
        <v>9.36998</v>
      </c>
      <c r="S3225">
        <v>4.3907699999999998</v>
      </c>
      <c r="T3225">
        <v>11.00737</v>
      </c>
      <c r="U3225">
        <v>40</v>
      </c>
      <c r="V3225">
        <v>585</v>
      </c>
      <c r="X3225" t="s">
        <v>61</v>
      </c>
      <c r="Y3225" t="s">
        <v>42</v>
      </c>
      <c r="Z3225" t="s">
        <v>39</v>
      </c>
      <c r="AA3225">
        <v>20220000</v>
      </c>
      <c r="AD3225" t="s">
        <v>40</v>
      </c>
    </row>
    <row r="3226" spans="1:30">
      <c r="A3226">
        <f t="shared" si="150"/>
        <v>20220000</v>
      </c>
      <c r="B3226" t="str">
        <f t="shared" si="151"/>
        <v>Richmond90319Persons4-5 yrs</v>
      </c>
      <c r="C3226" t="str">
        <f t="shared" si="152"/>
        <v>RichmondReception prevalence of obesity (including severe obesity)2022/23Persons4-5 yrs</v>
      </c>
      <c r="D3226">
        <v>90319</v>
      </c>
      <c r="E3226" t="s">
        <v>264</v>
      </c>
      <c r="F3226" t="s">
        <v>30</v>
      </c>
      <c r="G3226" t="s">
        <v>31</v>
      </c>
      <c r="H3226" t="s">
        <v>32</v>
      </c>
      <c r="I3226" t="s">
        <v>33</v>
      </c>
      <c r="J3226" t="s">
        <v>34</v>
      </c>
      <c r="K3226" t="s">
        <v>35</v>
      </c>
      <c r="L3226" t="s">
        <v>265</v>
      </c>
      <c r="O3226" t="s">
        <v>54</v>
      </c>
      <c r="P3226">
        <v>5.6657200000000003</v>
      </c>
      <c r="Q3226">
        <v>4.58</v>
      </c>
      <c r="R3226">
        <v>6.7242600000000001</v>
      </c>
      <c r="S3226">
        <v>4.0970899999999997</v>
      </c>
      <c r="T3226">
        <v>7.4926300000000001</v>
      </c>
      <c r="U3226">
        <v>100</v>
      </c>
      <c r="V3226">
        <v>1765</v>
      </c>
      <c r="X3226" t="s">
        <v>61</v>
      </c>
      <c r="Y3226" t="s">
        <v>38</v>
      </c>
      <c r="Z3226" t="s">
        <v>39</v>
      </c>
      <c r="AA3226">
        <v>20220000</v>
      </c>
      <c r="AD3226" t="s">
        <v>40</v>
      </c>
    </row>
    <row r="3227" spans="1:30">
      <c r="A3227">
        <f t="shared" si="150"/>
        <v>20080000</v>
      </c>
      <c r="B3227" t="str">
        <f t="shared" si="151"/>
        <v>Richmond90323Persons10-11 yrs</v>
      </c>
      <c r="C3227" t="str">
        <f t="shared" si="152"/>
        <v>RichmondYear 6 prevalence of obesity (including severe obesity)2008/09Persons10-11 yrs</v>
      </c>
      <c r="D3227">
        <v>90323</v>
      </c>
      <c r="E3227" t="s">
        <v>271</v>
      </c>
      <c r="F3227" t="s">
        <v>30</v>
      </c>
      <c r="G3227" t="s">
        <v>31</v>
      </c>
      <c r="H3227" t="s">
        <v>32</v>
      </c>
      <c r="I3227" t="s">
        <v>33</v>
      </c>
      <c r="J3227" t="s">
        <v>34</v>
      </c>
      <c r="K3227" t="s">
        <v>35</v>
      </c>
      <c r="L3227" t="s">
        <v>272</v>
      </c>
      <c r="O3227" t="s">
        <v>266</v>
      </c>
      <c r="P3227">
        <v>11.44</v>
      </c>
      <c r="Q3227">
        <v>9.7761800000000001</v>
      </c>
      <c r="R3227">
        <v>13.15601</v>
      </c>
      <c r="S3227">
        <v>8.9601199999999999</v>
      </c>
      <c r="T3227">
        <v>14.294219999999999</v>
      </c>
      <c r="U3227">
        <v>155</v>
      </c>
      <c r="V3227">
        <v>1355</v>
      </c>
      <c r="Y3227" t="s">
        <v>38</v>
      </c>
      <c r="Z3227" t="s">
        <v>39</v>
      </c>
      <c r="AA3227">
        <v>20080000</v>
      </c>
      <c r="AD3227" t="s">
        <v>40</v>
      </c>
    </row>
    <row r="3228" spans="1:30">
      <c r="A3228">
        <f t="shared" si="150"/>
        <v>20090000</v>
      </c>
      <c r="B3228" t="str">
        <f t="shared" si="151"/>
        <v>Richmond90323Persons10-11 yrs</v>
      </c>
      <c r="C3228" t="str">
        <f t="shared" si="152"/>
        <v>RichmondYear 6 prevalence of obesity (including severe obesity)2009/10Persons10-11 yrs</v>
      </c>
      <c r="D3228">
        <v>90323</v>
      </c>
      <c r="E3228" t="s">
        <v>271</v>
      </c>
      <c r="F3228" t="s">
        <v>30</v>
      </c>
      <c r="G3228" t="s">
        <v>31</v>
      </c>
      <c r="H3228" t="s">
        <v>32</v>
      </c>
      <c r="I3228" t="s">
        <v>33</v>
      </c>
      <c r="J3228" t="s">
        <v>34</v>
      </c>
      <c r="K3228" t="s">
        <v>35</v>
      </c>
      <c r="L3228" t="s">
        <v>272</v>
      </c>
      <c r="O3228" t="s">
        <v>267</v>
      </c>
      <c r="P3228">
        <v>10.98</v>
      </c>
      <c r="Q3228">
        <v>9.3334100000000007</v>
      </c>
      <c r="R3228">
        <v>12.82489</v>
      </c>
      <c r="S3228">
        <v>8.5022000000000002</v>
      </c>
      <c r="T3228">
        <v>14.01398</v>
      </c>
      <c r="U3228">
        <v>135</v>
      </c>
      <c r="V3228">
        <v>1230</v>
      </c>
      <c r="Y3228" t="s">
        <v>38</v>
      </c>
      <c r="Z3228" t="s">
        <v>39</v>
      </c>
      <c r="AA3228">
        <v>20090000</v>
      </c>
      <c r="AD3228" t="s">
        <v>40</v>
      </c>
    </row>
    <row r="3229" spans="1:30">
      <c r="A3229">
        <f t="shared" si="150"/>
        <v>20100000</v>
      </c>
      <c r="B3229" t="str">
        <f t="shared" si="151"/>
        <v>Richmond90323Persons10-11 yrs</v>
      </c>
      <c r="C3229" t="str">
        <f t="shared" si="152"/>
        <v>RichmondYear 6 prevalence of obesity (including severe obesity)2010/11Persons10-11 yrs</v>
      </c>
      <c r="D3229">
        <v>90323</v>
      </c>
      <c r="E3229" t="s">
        <v>271</v>
      </c>
      <c r="F3229" t="s">
        <v>30</v>
      </c>
      <c r="G3229" t="s">
        <v>31</v>
      </c>
      <c r="H3229" t="s">
        <v>32</v>
      </c>
      <c r="I3229" t="s">
        <v>33</v>
      </c>
      <c r="J3229" t="s">
        <v>34</v>
      </c>
      <c r="K3229" t="s">
        <v>35</v>
      </c>
      <c r="L3229" t="s">
        <v>272</v>
      </c>
      <c r="O3229" t="s">
        <v>37</v>
      </c>
      <c r="P3229">
        <v>10.33</v>
      </c>
      <c r="Q3229">
        <v>8.7535100000000003</v>
      </c>
      <c r="R3229">
        <v>11.9878</v>
      </c>
      <c r="S3229">
        <v>7.9829999999999997</v>
      </c>
      <c r="T3229">
        <v>13.08985</v>
      </c>
      <c r="U3229">
        <v>140</v>
      </c>
      <c r="V3229">
        <v>1355</v>
      </c>
      <c r="Y3229" t="s">
        <v>38</v>
      </c>
      <c r="Z3229" t="s">
        <v>39</v>
      </c>
      <c r="AA3229">
        <v>20100000</v>
      </c>
      <c r="AD3229" t="s">
        <v>40</v>
      </c>
    </row>
    <row r="3230" spans="1:30">
      <c r="A3230">
        <f t="shared" si="150"/>
        <v>20110000</v>
      </c>
      <c r="B3230" t="str">
        <f t="shared" si="151"/>
        <v>Richmond90323Persons10-11 yrs</v>
      </c>
      <c r="C3230" t="str">
        <f t="shared" si="152"/>
        <v>RichmondYear 6 prevalence of obesity (including severe obesity)2011/12Persons10-11 yrs</v>
      </c>
      <c r="D3230">
        <v>90323</v>
      </c>
      <c r="E3230" t="s">
        <v>271</v>
      </c>
      <c r="F3230" t="s">
        <v>30</v>
      </c>
      <c r="G3230" t="s">
        <v>31</v>
      </c>
      <c r="H3230" t="s">
        <v>32</v>
      </c>
      <c r="I3230" t="s">
        <v>33</v>
      </c>
      <c r="J3230" t="s">
        <v>34</v>
      </c>
      <c r="K3230" t="s">
        <v>35</v>
      </c>
      <c r="L3230" t="s">
        <v>272</v>
      </c>
      <c r="O3230" t="s">
        <v>41</v>
      </c>
      <c r="P3230">
        <v>12.18</v>
      </c>
      <c r="Q3230">
        <v>10.66432</v>
      </c>
      <c r="R3230">
        <v>14.16161</v>
      </c>
      <c r="S3230">
        <v>9.8111700000000006</v>
      </c>
      <c r="T3230">
        <v>15.328760000000001</v>
      </c>
      <c r="U3230">
        <v>165</v>
      </c>
      <c r="V3230">
        <v>1355</v>
      </c>
      <c r="Y3230" t="s">
        <v>38</v>
      </c>
      <c r="Z3230" t="s">
        <v>39</v>
      </c>
      <c r="AA3230">
        <v>20110000</v>
      </c>
      <c r="AD3230" t="s">
        <v>40</v>
      </c>
    </row>
    <row r="3231" spans="1:30">
      <c r="A3231">
        <f t="shared" si="150"/>
        <v>20120000</v>
      </c>
      <c r="B3231" t="str">
        <f t="shared" si="151"/>
        <v>Richmond90323Persons10-11 yrs</v>
      </c>
      <c r="C3231" t="str">
        <f t="shared" si="152"/>
        <v>RichmondYear 6 prevalence of obesity (including severe obesity)2012/13Persons10-11 yrs</v>
      </c>
      <c r="D3231">
        <v>90323</v>
      </c>
      <c r="E3231" t="s">
        <v>271</v>
      </c>
      <c r="F3231" t="s">
        <v>30</v>
      </c>
      <c r="G3231" t="s">
        <v>31</v>
      </c>
      <c r="H3231" t="s">
        <v>32</v>
      </c>
      <c r="I3231" t="s">
        <v>33</v>
      </c>
      <c r="J3231" t="s">
        <v>34</v>
      </c>
      <c r="K3231" t="s">
        <v>35</v>
      </c>
      <c r="L3231" t="s">
        <v>272</v>
      </c>
      <c r="O3231" t="s">
        <v>43</v>
      </c>
      <c r="P3231">
        <v>12.27</v>
      </c>
      <c r="Q3231">
        <v>10.698689999999999</v>
      </c>
      <c r="R3231">
        <v>14.218299999999999</v>
      </c>
      <c r="S3231">
        <v>9.8404299999999996</v>
      </c>
      <c r="T3231">
        <v>15.393190000000001</v>
      </c>
      <c r="U3231">
        <v>165</v>
      </c>
      <c r="V3231">
        <v>1345</v>
      </c>
      <c r="Y3231" t="s">
        <v>38</v>
      </c>
      <c r="Z3231" t="s">
        <v>39</v>
      </c>
      <c r="AA3231">
        <v>20120000</v>
      </c>
      <c r="AD3231" t="s">
        <v>40</v>
      </c>
    </row>
    <row r="3232" spans="1:30">
      <c r="A3232">
        <f t="shared" si="150"/>
        <v>20130000</v>
      </c>
      <c r="B3232" t="str">
        <f t="shared" si="151"/>
        <v>Richmond90323Persons10-11 yrs</v>
      </c>
      <c r="C3232" t="str">
        <f t="shared" si="152"/>
        <v>RichmondYear 6 prevalence of obesity (including severe obesity)2013/14Persons10-11 yrs</v>
      </c>
      <c r="D3232">
        <v>90323</v>
      </c>
      <c r="E3232" t="s">
        <v>271</v>
      </c>
      <c r="F3232" t="s">
        <v>30</v>
      </c>
      <c r="G3232" t="s">
        <v>31</v>
      </c>
      <c r="H3232" t="s">
        <v>32</v>
      </c>
      <c r="I3232" t="s">
        <v>33</v>
      </c>
      <c r="J3232" t="s">
        <v>34</v>
      </c>
      <c r="K3232" t="s">
        <v>35</v>
      </c>
      <c r="L3232" t="s">
        <v>272</v>
      </c>
      <c r="O3232" t="s">
        <v>44</v>
      </c>
      <c r="P3232">
        <v>10.39</v>
      </c>
      <c r="Q3232">
        <v>9.0960599999999996</v>
      </c>
      <c r="R3232">
        <v>12.166919999999999</v>
      </c>
      <c r="S3232">
        <v>8.3529800000000005</v>
      </c>
      <c r="T3232">
        <v>13.200419999999999</v>
      </c>
      <c r="U3232">
        <v>160</v>
      </c>
      <c r="V3232">
        <v>1540</v>
      </c>
      <c r="Y3232" t="s">
        <v>38</v>
      </c>
      <c r="Z3232" t="s">
        <v>39</v>
      </c>
      <c r="AA3232">
        <v>20130000</v>
      </c>
      <c r="AD3232" t="s">
        <v>40</v>
      </c>
    </row>
    <row r="3233" spans="1:30">
      <c r="A3233">
        <f t="shared" si="150"/>
        <v>20140000</v>
      </c>
      <c r="B3233" t="str">
        <f t="shared" si="151"/>
        <v>Richmond90323Persons10-11 yrs</v>
      </c>
      <c r="C3233" t="str">
        <f t="shared" si="152"/>
        <v>RichmondYear 6 prevalence of obesity (including severe obesity)2014/15Persons10-11 yrs</v>
      </c>
      <c r="D3233">
        <v>90323</v>
      </c>
      <c r="E3233" t="s">
        <v>271</v>
      </c>
      <c r="F3233" t="s">
        <v>30</v>
      </c>
      <c r="G3233" t="s">
        <v>31</v>
      </c>
      <c r="H3233" t="s">
        <v>32</v>
      </c>
      <c r="I3233" t="s">
        <v>33</v>
      </c>
      <c r="J3233" t="s">
        <v>34</v>
      </c>
      <c r="K3233" t="s">
        <v>35</v>
      </c>
      <c r="L3233" t="s">
        <v>272</v>
      </c>
      <c r="O3233" t="s">
        <v>45</v>
      </c>
      <c r="P3233">
        <v>10.37</v>
      </c>
      <c r="Q3233">
        <v>9.0597600000000007</v>
      </c>
      <c r="R3233">
        <v>12.174379999999999</v>
      </c>
      <c r="S3233">
        <v>8.3083299999999998</v>
      </c>
      <c r="T3233">
        <v>13.22504</v>
      </c>
      <c r="U3233">
        <v>155</v>
      </c>
      <c r="V3233">
        <v>1495</v>
      </c>
      <c r="Y3233" t="s">
        <v>38</v>
      </c>
      <c r="Z3233" t="s">
        <v>39</v>
      </c>
      <c r="AA3233">
        <v>20140000</v>
      </c>
      <c r="AD3233" t="s">
        <v>40</v>
      </c>
    </row>
    <row r="3234" spans="1:30">
      <c r="A3234">
        <f t="shared" si="150"/>
        <v>20150000</v>
      </c>
      <c r="B3234" t="str">
        <f t="shared" si="151"/>
        <v>Richmond90323Persons10-11 yrs</v>
      </c>
      <c r="C3234" t="str">
        <f t="shared" si="152"/>
        <v>RichmondYear 6 prevalence of obesity (including severe obesity)2015/16Persons10-11 yrs</v>
      </c>
      <c r="D3234">
        <v>90323</v>
      </c>
      <c r="E3234" t="s">
        <v>271</v>
      </c>
      <c r="F3234" t="s">
        <v>30</v>
      </c>
      <c r="G3234" t="s">
        <v>31</v>
      </c>
      <c r="H3234" t="s">
        <v>32</v>
      </c>
      <c r="I3234" t="s">
        <v>33</v>
      </c>
      <c r="J3234" t="s">
        <v>34</v>
      </c>
      <c r="K3234" t="s">
        <v>35</v>
      </c>
      <c r="L3234" t="s">
        <v>272</v>
      </c>
      <c r="O3234" t="s">
        <v>46</v>
      </c>
      <c r="P3234">
        <v>10.98</v>
      </c>
      <c r="Q3234">
        <v>9.5857799999999997</v>
      </c>
      <c r="R3234">
        <v>12.57644</v>
      </c>
      <c r="S3234">
        <v>8.8525600000000004</v>
      </c>
      <c r="T3234">
        <v>13.57216</v>
      </c>
      <c r="U3234">
        <v>185</v>
      </c>
      <c r="V3234">
        <v>1685</v>
      </c>
      <c r="Y3234" t="s">
        <v>38</v>
      </c>
      <c r="Z3234" t="s">
        <v>39</v>
      </c>
      <c r="AA3234">
        <v>20150000</v>
      </c>
      <c r="AD3234" t="s">
        <v>40</v>
      </c>
    </row>
    <row r="3235" spans="1:30">
      <c r="A3235">
        <f t="shared" si="150"/>
        <v>20160000</v>
      </c>
      <c r="B3235" t="str">
        <f t="shared" si="151"/>
        <v>Richmond90323Persons10-11 yrs</v>
      </c>
      <c r="C3235" t="str">
        <f t="shared" si="152"/>
        <v>RichmondYear 6 prevalence of obesity (including severe obesity)2016/17Persons10-11 yrs</v>
      </c>
      <c r="D3235">
        <v>90323</v>
      </c>
      <c r="E3235" t="s">
        <v>271</v>
      </c>
      <c r="F3235" t="s">
        <v>30</v>
      </c>
      <c r="G3235" t="s">
        <v>31</v>
      </c>
      <c r="H3235" t="s">
        <v>32</v>
      </c>
      <c r="I3235" t="s">
        <v>33</v>
      </c>
      <c r="J3235" t="s">
        <v>34</v>
      </c>
      <c r="K3235" t="s">
        <v>35</v>
      </c>
      <c r="L3235" t="s">
        <v>272</v>
      </c>
      <c r="O3235" t="s">
        <v>47</v>
      </c>
      <c r="P3235">
        <v>12.96</v>
      </c>
      <c r="Q3235">
        <v>11.581720000000001</v>
      </c>
      <c r="R3235">
        <v>14.71862</v>
      </c>
      <c r="S3235">
        <v>10.79435</v>
      </c>
      <c r="T3235">
        <v>15.74173</v>
      </c>
      <c r="U3235">
        <v>230</v>
      </c>
      <c r="V3235">
        <v>1775</v>
      </c>
      <c r="Y3235" t="s">
        <v>38</v>
      </c>
      <c r="Z3235" t="s">
        <v>39</v>
      </c>
      <c r="AA3235">
        <v>20160000</v>
      </c>
      <c r="AD3235" t="s">
        <v>40</v>
      </c>
    </row>
    <row r="3236" spans="1:30">
      <c r="A3236">
        <f t="shared" si="150"/>
        <v>20170000</v>
      </c>
      <c r="B3236" t="str">
        <f t="shared" si="151"/>
        <v>Richmond90323Persons10-11 yrs</v>
      </c>
      <c r="C3236" t="str">
        <f t="shared" si="152"/>
        <v>RichmondYear 6 prevalence of obesity (including severe obesity)2017/18Persons10-11 yrs</v>
      </c>
      <c r="D3236">
        <v>90323</v>
      </c>
      <c r="E3236" t="s">
        <v>271</v>
      </c>
      <c r="F3236" t="s">
        <v>30</v>
      </c>
      <c r="G3236" t="s">
        <v>31</v>
      </c>
      <c r="H3236" t="s">
        <v>32</v>
      </c>
      <c r="I3236" t="s">
        <v>33</v>
      </c>
      <c r="J3236" t="s">
        <v>34</v>
      </c>
      <c r="K3236" t="s">
        <v>35</v>
      </c>
      <c r="L3236" t="s">
        <v>272</v>
      </c>
      <c r="O3236" t="s">
        <v>48</v>
      </c>
      <c r="P3236">
        <v>11.32</v>
      </c>
      <c r="Q3236">
        <v>10.003489999999999</v>
      </c>
      <c r="R3236">
        <v>12.89317</v>
      </c>
      <c r="S3236">
        <v>9.2866</v>
      </c>
      <c r="T3236">
        <v>13.845969999999999</v>
      </c>
      <c r="U3236">
        <v>210</v>
      </c>
      <c r="V3236">
        <v>1855</v>
      </c>
      <c r="Y3236" t="s">
        <v>38</v>
      </c>
      <c r="Z3236" t="s">
        <v>39</v>
      </c>
      <c r="AA3236">
        <v>20170000</v>
      </c>
      <c r="AD3236" t="s">
        <v>40</v>
      </c>
    </row>
    <row r="3237" spans="1:30">
      <c r="A3237">
        <f t="shared" si="150"/>
        <v>20180000</v>
      </c>
      <c r="B3237" t="str">
        <f t="shared" si="151"/>
        <v>Richmond90323Persons10-11 yrs</v>
      </c>
      <c r="C3237" t="str">
        <f t="shared" si="152"/>
        <v>RichmondYear 6 prevalence of obesity (including severe obesity)2018/19Persons10-11 yrs</v>
      </c>
      <c r="D3237">
        <v>90323</v>
      </c>
      <c r="E3237" t="s">
        <v>271</v>
      </c>
      <c r="F3237" t="s">
        <v>30</v>
      </c>
      <c r="G3237" t="s">
        <v>31</v>
      </c>
      <c r="H3237" t="s">
        <v>32</v>
      </c>
      <c r="I3237" t="s">
        <v>33</v>
      </c>
      <c r="J3237" t="s">
        <v>34</v>
      </c>
      <c r="K3237" t="s">
        <v>35</v>
      </c>
      <c r="L3237" t="s">
        <v>272</v>
      </c>
      <c r="O3237" t="s">
        <v>50</v>
      </c>
      <c r="P3237">
        <v>10.78</v>
      </c>
      <c r="Q3237">
        <v>9.3916000000000004</v>
      </c>
      <c r="R3237">
        <v>12.102169999999999</v>
      </c>
      <c r="S3237">
        <v>8.7199000000000009</v>
      </c>
      <c r="T3237">
        <v>12.997310000000001</v>
      </c>
      <c r="U3237">
        <v>215</v>
      </c>
      <c r="V3237">
        <v>1995</v>
      </c>
      <c r="Y3237" t="s">
        <v>38</v>
      </c>
      <c r="Z3237" t="s">
        <v>39</v>
      </c>
      <c r="AA3237">
        <v>20180000</v>
      </c>
      <c r="AD3237" t="s">
        <v>40</v>
      </c>
    </row>
    <row r="3238" spans="1:30">
      <c r="A3238">
        <f t="shared" si="150"/>
        <v>20190000</v>
      </c>
      <c r="B3238" t="str">
        <f t="shared" si="151"/>
        <v>Richmond90323Persons10-11 yrs</v>
      </c>
      <c r="C3238" t="str">
        <f t="shared" si="152"/>
        <v>RichmondYear 6 prevalence of obesity (including severe obesity)2019/20Persons10-11 yrs</v>
      </c>
      <c r="D3238">
        <v>90323</v>
      </c>
      <c r="E3238" t="s">
        <v>271</v>
      </c>
      <c r="F3238" t="s">
        <v>30</v>
      </c>
      <c r="G3238" t="s">
        <v>31</v>
      </c>
      <c r="H3238" t="s">
        <v>32</v>
      </c>
      <c r="I3238" t="s">
        <v>33</v>
      </c>
      <c r="J3238" t="s">
        <v>34</v>
      </c>
      <c r="K3238" t="s">
        <v>35</v>
      </c>
      <c r="L3238" t="s">
        <v>272</v>
      </c>
      <c r="O3238" t="s">
        <v>51</v>
      </c>
      <c r="P3238">
        <v>11.15</v>
      </c>
      <c r="Q3238">
        <v>9.5704799999999999</v>
      </c>
      <c r="R3238">
        <v>12.67216</v>
      </c>
      <c r="S3238">
        <v>8.8143700000000003</v>
      </c>
      <c r="T3238">
        <v>13.709440000000001</v>
      </c>
      <c r="U3238">
        <v>175</v>
      </c>
      <c r="V3238">
        <v>1570</v>
      </c>
      <c r="Y3238" t="s">
        <v>38</v>
      </c>
      <c r="Z3238" t="s">
        <v>39</v>
      </c>
      <c r="AA3238">
        <v>20190000</v>
      </c>
      <c r="AD3238" t="s">
        <v>40</v>
      </c>
    </row>
    <row r="3239" spans="1:30">
      <c r="A3239">
        <f t="shared" si="150"/>
        <v>20200000</v>
      </c>
      <c r="B3239" t="str">
        <f t="shared" si="151"/>
        <v>Richmond90323Persons10-11 yrs</v>
      </c>
      <c r="C3239" t="str">
        <f t="shared" si="152"/>
        <v>RichmondYear 6 prevalence of obesity (including severe obesity)2020/21Persons10-11 yrs</v>
      </c>
      <c r="D3239">
        <v>90323</v>
      </c>
      <c r="E3239" t="s">
        <v>271</v>
      </c>
      <c r="F3239" t="s">
        <v>30</v>
      </c>
      <c r="G3239" t="s">
        <v>31</v>
      </c>
      <c r="H3239" t="s">
        <v>32</v>
      </c>
      <c r="I3239" t="s">
        <v>33</v>
      </c>
      <c r="J3239" t="s">
        <v>34</v>
      </c>
      <c r="K3239" t="s">
        <v>35</v>
      </c>
      <c r="L3239" t="s">
        <v>272</v>
      </c>
      <c r="O3239" t="s">
        <v>52</v>
      </c>
      <c r="P3239">
        <v>11.95</v>
      </c>
      <c r="Q3239">
        <v>10.459185</v>
      </c>
      <c r="R3239">
        <v>13.47076</v>
      </c>
      <c r="W3239" t="s">
        <v>269</v>
      </c>
      <c r="Y3239" t="s">
        <v>39</v>
      </c>
      <c r="Z3239" t="s">
        <v>39</v>
      </c>
      <c r="AA3239">
        <v>20200000</v>
      </c>
      <c r="AD3239" t="s">
        <v>40</v>
      </c>
    </row>
    <row r="3240" spans="1:30">
      <c r="A3240">
        <f t="shared" si="150"/>
        <v>20210000</v>
      </c>
      <c r="B3240" t="str">
        <f t="shared" si="151"/>
        <v>Richmond90323Persons10-11 yrs</v>
      </c>
      <c r="C3240" t="str">
        <f t="shared" si="152"/>
        <v>RichmondYear 6 prevalence of obesity (including severe obesity)2021/22Persons10-11 yrs</v>
      </c>
      <c r="D3240">
        <v>90323</v>
      </c>
      <c r="E3240" t="s">
        <v>271</v>
      </c>
      <c r="F3240" t="s">
        <v>30</v>
      </c>
      <c r="G3240" t="s">
        <v>31</v>
      </c>
      <c r="H3240" t="s">
        <v>32</v>
      </c>
      <c r="I3240" t="s">
        <v>33</v>
      </c>
      <c r="J3240" t="s">
        <v>34</v>
      </c>
      <c r="K3240" t="s">
        <v>35</v>
      </c>
      <c r="L3240" t="s">
        <v>272</v>
      </c>
      <c r="O3240" t="s">
        <v>53</v>
      </c>
      <c r="P3240">
        <v>12.75</v>
      </c>
      <c r="Q3240">
        <v>11.34789</v>
      </c>
      <c r="R3240">
        <v>14.269360000000001</v>
      </c>
      <c r="S3240">
        <v>10.61027</v>
      </c>
      <c r="T3240">
        <v>15.218059999999999</v>
      </c>
      <c r="U3240">
        <v>255</v>
      </c>
      <c r="V3240">
        <v>2000</v>
      </c>
      <c r="Y3240" t="s">
        <v>38</v>
      </c>
      <c r="Z3240" t="s">
        <v>39</v>
      </c>
      <c r="AA3240">
        <v>20210000</v>
      </c>
      <c r="AD3240" t="s">
        <v>40</v>
      </c>
    </row>
    <row r="3241" spans="1:30">
      <c r="A3241">
        <f t="shared" si="150"/>
        <v>20080000</v>
      </c>
      <c r="B3241" t="str">
        <f t="shared" si="151"/>
        <v>England90323Persons10-11 yrs</v>
      </c>
      <c r="C3241" t="str">
        <f t="shared" si="152"/>
        <v>EnglandYear 6 prevalence of obesity (including severe obesity)2008/09Persons10-11 yrs</v>
      </c>
      <c r="D3241">
        <v>90323</v>
      </c>
      <c r="E3241" t="s">
        <v>271</v>
      </c>
      <c r="F3241" t="s">
        <v>30</v>
      </c>
      <c r="G3241" t="s">
        <v>31</v>
      </c>
      <c r="H3241" t="s">
        <v>30</v>
      </c>
      <c r="I3241" t="s">
        <v>31</v>
      </c>
      <c r="J3241" t="s">
        <v>31</v>
      </c>
      <c r="K3241" t="s">
        <v>35</v>
      </c>
      <c r="L3241" t="s">
        <v>272</v>
      </c>
      <c r="O3241" t="s">
        <v>266</v>
      </c>
      <c r="P3241">
        <v>18.329999999999998</v>
      </c>
      <c r="Q3241">
        <v>18.224139999999998</v>
      </c>
      <c r="R3241">
        <v>18.439119999999999</v>
      </c>
      <c r="S3241">
        <v>18.162520000000001</v>
      </c>
      <c r="T3241">
        <v>18.501480000000001</v>
      </c>
      <c r="U3241">
        <v>91241</v>
      </c>
      <c r="V3241">
        <v>497731</v>
      </c>
      <c r="Y3241" t="s">
        <v>42</v>
      </c>
      <c r="Z3241" t="s">
        <v>39</v>
      </c>
      <c r="AA3241">
        <v>20080000</v>
      </c>
      <c r="AD3241" t="s">
        <v>40</v>
      </c>
    </row>
    <row r="3242" spans="1:30">
      <c r="A3242">
        <f t="shared" si="150"/>
        <v>20090000</v>
      </c>
      <c r="B3242" t="str">
        <f t="shared" si="151"/>
        <v>England90323Persons10-11 yrs</v>
      </c>
      <c r="C3242" t="str">
        <f t="shared" si="152"/>
        <v>EnglandYear 6 prevalence of obesity (including severe obesity)2009/10Persons10-11 yrs</v>
      </c>
      <c r="D3242">
        <v>90323</v>
      </c>
      <c r="E3242" t="s">
        <v>271</v>
      </c>
      <c r="F3242" t="s">
        <v>30</v>
      </c>
      <c r="G3242" t="s">
        <v>31</v>
      </c>
      <c r="H3242" t="s">
        <v>30</v>
      </c>
      <c r="I3242" t="s">
        <v>31</v>
      </c>
      <c r="J3242" t="s">
        <v>31</v>
      </c>
      <c r="K3242" t="s">
        <v>35</v>
      </c>
      <c r="L3242" t="s">
        <v>272</v>
      </c>
      <c r="O3242" t="s">
        <v>267</v>
      </c>
      <c r="P3242">
        <v>18.739999999999998</v>
      </c>
      <c r="Q3242">
        <v>18.635960000000001</v>
      </c>
      <c r="R3242">
        <v>18.852340000000002</v>
      </c>
      <c r="S3242">
        <v>18.573930000000001</v>
      </c>
      <c r="T3242">
        <v>18.91508</v>
      </c>
      <c r="U3242">
        <v>93695</v>
      </c>
      <c r="V3242">
        <v>499869</v>
      </c>
      <c r="Y3242" t="s">
        <v>42</v>
      </c>
      <c r="Z3242" t="s">
        <v>39</v>
      </c>
      <c r="AA3242">
        <v>20090000</v>
      </c>
      <c r="AD3242" t="s">
        <v>40</v>
      </c>
    </row>
    <row r="3243" spans="1:30">
      <c r="A3243">
        <f t="shared" si="150"/>
        <v>20100000</v>
      </c>
      <c r="B3243" t="str">
        <f t="shared" si="151"/>
        <v>England90323Persons10-11 yrs</v>
      </c>
      <c r="C3243" t="str">
        <f t="shared" si="152"/>
        <v>EnglandYear 6 prevalence of obesity (including severe obesity)2010/11Persons10-11 yrs</v>
      </c>
      <c r="D3243">
        <v>90323</v>
      </c>
      <c r="E3243" t="s">
        <v>271</v>
      </c>
      <c r="F3243" t="s">
        <v>30</v>
      </c>
      <c r="G3243" t="s">
        <v>31</v>
      </c>
      <c r="H3243" t="s">
        <v>30</v>
      </c>
      <c r="I3243" t="s">
        <v>31</v>
      </c>
      <c r="J3243" t="s">
        <v>31</v>
      </c>
      <c r="K3243" t="s">
        <v>35</v>
      </c>
      <c r="L3243" t="s">
        <v>272</v>
      </c>
      <c r="O3243" t="s">
        <v>37</v>
      </c>
      <c r="P3243">
        <v>19.04</v>
      </c>
      <c r="Q3243">
        <v>18.930859999999999</v>
      </c>
      <c r="R3243">
        <v>19.149529999999999</v>
      </c>
      <c r="S3243">
        <v>18.868169999999999</v>
      </c>
      <c r="T3243">
        <v>19.21294</v>
      </c>
      <c r="U3243">
        <v>94315</v>
      </c>
      <c r="V3243">
        <v>495353</v>
      </c>
      <c r="Y3243" t="s">
        <v>42</v>
      </c>
      <c r="Z3243" t="s">
        <v>39</v>
      </c>
      <c r="AA3243">
        <v>20100000</v>
      </c>
      <c r="AD3243" t="s">
        <v>40</v>
      </c>
    </row>
    <row r="3244" spans="1:30">
      <c r="A3244">
        <f t="shared" si="150"/>
        <v>20110000</v>
      </c>
      <c r="B3244" t="str">
        <f t="shared" si="151"/>
        <v>England90323Persons10-11 yrs</v>
      </c>
      <c r="C3244" t="str">
        <f t="shared" si="152"/>
        <v>EnglandYear 6 prevalence of obesity (including severe obesity)2011/12Persons10-11 yrs</v>
      </c>
      <c r="D3244">
        <v>90323</v>
      </c>
      <c r="E3244" t="s">
        <v>271</v>
      </c>
      <c r="F3244" t="s">
        <v>30</v>
      </c>
      <c r="G3244" t="s">
        <v>31</v>
      </c>
      <c r="H3244" t="s">
        <v>30</v>
      </c>
      <c r="I3244" t="s">
        <v>31</v>
      </c>
      <c r="J3244" t="s">
        <v>31</v>
      </c>
      <c r="K3244" t="s">
        <v>35</v>
      </c>
      <c r="L3244" t="s">
        <v>272</v>
      </c>
      <c r="O3244" t="s">
        <v>41</v>
      </c>
      <c r="P3244">
        <v>19.2</v>
      </c>
      <c r="Q3244">
        <v>19.092590000000001</v>
      </c>
      <c r="R3244">
        <v>19.312919999999998</v>
      </c>
      <c r="S3244">
        <v>19.029419999999998</v>
      </c>
      <c r="T3244">
        <v>19.376799999999999</v>
      </c>
      <c r="U3244">
        <v>94307</v>
      </c>
      <c r="V3244">
        <v>491118</v>
      </c>
      <c r="Y3244" t="s">
        <v>42</v>
      </c>
      <c r="Z3244" t="s">
        <v>39</v>
      </c>
      <c r="AA3244">
        <v>20110000</v>
      </c>
      <c r="AD3244" t="s">
        <v>40</v>
      </c>
    </row>
    <row r="3245" spans="1:30">
      <c r="A3245">
        <f t="shared" si="150"/>
        <v>20120000</v>
      </c>
      <c r="B3245" t="str">
        <f t="shared" si="151"/>
        <v>England90323Persons10-11 yrs</v>
      </c>
      <c r="C3245" t="str">
        <f t="shared" si="152"/>
        <v>EnglandYear 6 prevalence of obesity (including severe obesity)2012/13Persons10-11 yrs</v>
      </c>
      <c r="D3245">
        <v>90323</v>
      </c>
      <c r="E3245" t="s">
        <v>271</v>
      </c>
      <c r="F3245" t="s">
        <v>30</v>
      </c>
      <c r="G3245" t="s">
        <v>31</v>
      </c>
      <c r="H3245" t="s">
        <v>30</v>
      </c>
      <c r="I3245" t="s">
        <v>31</v>
      </c>
      <c r="J3245" t="s">
        <v>31</v>
      </c>
      <c r="K3245" t="s">
        <v>35</v>
      </c>
      <c r="L3245" t="s">
        <v>272</v>
      </c>
      <c r="O3245" t="s">
        <v>43</v>
      </c>
      <c r="P3245">
        <v>18.920000000000002</v>
      </c>
      <c r="Q3245">
        <v>18.808769999999999</v>
      </c>
      <c r="R3245">
        <v>19.028279999999999</v>
      </c>
      <c r="S3245">
        <v>18.745830000000002</v>
      </c>
      <c r="T3245">
        <v>19.091940000000001</v>
      </c>
      <c r="U3245">
        <v>92538</v>
      </c>
      <c r="V3245">
        <v>489146</v>
      </c>
      <c r="Y3245" t="s">
        <v>42</v>
      </c>
      <c r="Z3245" t="s">
        <v>39</v>
      </c>
      <c r="AA3245">
        <v>20120000</v>
      </c>
      <c r="AD3245" t="s">
        <v>40</v>
      </c>
    </row>
    <row r="3246" spans="1:30">
      <c r="A3246">
        <f t="shared" si="150"/>
        <v>20130000</v>
      </c>
      <c r="B3246" t="str">
        <f t="shared" si="151"/>
        <v>England90323Persons10-11 yrs</v>
      </c>
      <c r="C3246" t="str">
        <f t="shared" si="152"/>
        <v>EnglandYear 6 prevalence of obesity (including severe obesity)2013/14Persons10-11 yrs</v>
      </c>
      <c r="D3246">
        <v>90323</v>
      </c>
      <c r="E3246" t="s">
        <v>271</v>
      </c>
      <c r="F3246" t="s">
        <v>30</v>
      </c>
      <c r="G3246" t="s">
        <v>31</v>
      </c>
      <c r="H3246" t="s">
        <v>30</v>
      </c>
      <c r="I3246" t="s">
        <v>31</v>
      </c>
      <c r="J3246" t="s">
        <v>31</v>
      </c>
      <c r="K3246" t="s">
        <v>35</v>
      </c>
      <c r="L3246" t="s">
        <v>272</v>
      </c>
      <c r="O3246" t="s">
        <v>44</v>
      </c>
      <c r="P3246">
        <v>19.09</v>
      </c>
      <c r="Q3246">
        <v>18.985710000000001</v>
      </c>
      <c r="R3246">
        <v>19.20055</v>
      </c>
      <c r="S3246">
        <v>18.924109999999999</v>
      </c>
      <c r="T3246">
        <v>19.262840000000001</v>
      </c>
      <c r="U3246">
        <v>98190</v>
      </c>
      <c r="V3246">
        <v>514275</v>
      </c>
      <c r="Y3246" t="s">
        <v>42</v>
      </c>
      <c r="Z3246" t="s">
        <v>39</v>
      </c>
      <c r="AA3246">
        <v>20130000</v>
      </c>
      <c r="AD3246" t="s">
        <v>40</v>
      </c>
    </row>
    <row r="3247" spans="1:30">
      <c r="A3247">
        <f t="shared" si="150"/>
        <v>20140000</v>
      </c>
      <c r="B3247" t="str">
        <f t="shared" si="151"/>
        <v>England90323Persons10-11 yrs</v>
      </c>
      <c r="C3247" t="str">
        <f t="shared" si="152"/>
        <v>EnglandYear 6 prevalence of obesity (including severe obesity)2014/15Persons10-11 yrs</v>
      </c>
      <c r="D3247">
        <v>90323</v>
      </c>
      <c r="E3247" t="s">
        <v>271</v>
      </c>
      <c r="F3247" t="s">
        <v>30</v>
      </c>
      <c r="G3247" t="s">
        <v>31</v>
      </c>
      <c r="H3247" t="s">
        <v>30</v>
      </c>
      <c r="I3247" t="s">
        <v>31</v>
      </c>
      <c r="J3247" t="s">
        <v>31</v>
      </c>
      <c r="K3247" t="s">
        <v>35</v>
      </c>
      <c r="L3247" t="s">
        <v>272</v>
      </c>
      <c r="O3247" t="s">
        <v>45</v>
      </c>
      <c r="P3247">
        <v>19.079999999999998</v>
      </c>
      <c r="Q3247">
        <v>18.974489999999999</v>
      </c>
      <c r="R3247">
        <v>19.18582</v>
      </c>
      <c r="S3247">
        <v>18.913889999999999</v>
      </c>
      <c r="T3247">
        <v>19.24709</v>
      </c>
      <c r="U3247">
        <v>101357</v>
      </c>
      <c r="V3247">
        <v>531223</v>
      </c>
      <c r="Y3247" t="s">
        <v>42</v>
      </c>
      <c r="Z3247" t="s">
        <v>39</v>
      </c>
      <c r="AA3247">
        <v>20140000</v>
      </c>
      <c r="AD3247" t="s">
        <v>40</v>
      </c>
    </row>
    <row r="3248" spans="1:30">
      <c r="A3248">
        <f t="shared" si="150"/>
        <v>20150000</v>
      </c>
      <c r="B3248" t="str">
        <f t="shared" si="151"/>
        <v>England90323Persons10-11 yrs</v>
      </c>
      <c r="C3248" t="str">
        <f t="shared" si="152"/>
        <v>EnglandYear 6 prevalence of obesity (including severe obesity)2015/16Persons10-11 yrs</v>
      </c>
      <c r="D3248">
        <v>90323</v>
      </c>
      <c r="E3248" t="s">
        <v>271</v>
      </c>
      <c r="F3248" t="s">
        <v>30</v>
      </c>
      <c r="G3248" t="s">
        <v>31</v>
      </c>
      <c r="H3248" t="s">
        <v>30</v>
      </c>
      <c r="I3248" t="s">
        <v>31</v>
      </c>
      <c r="J3248" t="s">
        <v>31</v>
      </c>
      <c r="K3248" t="s">
        <v>35</v>
      </c>
      <c r="L3248" t="s">
        <v>272</v>
      </c>
      <c r="O3248" t="s">
        <v>46</v>
      </c>
      <c r="P3248">
        <v>19.829999999999998</v>
      </c>
      <c r="Q3248">
        <v>19.72429</v>
      </c>
      <c r="R3248">
        <v>19.93608</v>
      </c>
      <c r="S3248">
        <v>19.663540000000001</v>
      </c>
      <c r="T3248">
        <v>19.99746</v>
      </c>
      <c r="U3248">
        <v>107997</v>
      </c>
      <c r="V3248">
        <v>544615</v>
      </c>
      <c r="Y3248" t="s">
        <v>42</v>
      </c>
      <c r="Z3248" t="s">
        <v>39</v>
      </c>
      <c r="AA3248">
        <v>20150000</v>
      </c>
      <c r="AD3248" t="s">
        <v>40</v>
      </c>
    </row>
    <row r="3249" spans="1:30">
      <c r="A3249">
        <f t="shared" si="150"/>
        <v>20160000</v>
      </c>
      <c r="B3249" t="str">
        <f t="shared" si="151"/>
        <v>England90323Persons10-11 yrs</v>
      </c>
      <c r="C3249" t="str">
        <f t="shared" si="152"/>
        <v>EnglandYear 6 prevalence of obesity (including severe obesity)2016/17Persons10-11 yrs</v>
      </c>
      <c r="D3249">
        <v>90323</v>
      </c>
      <c r="E3249" t="s">
        <v>271</v>
      </c>
      <c r="F3249" t="s">
        <v>30</v>
      </c>
      <c r="G3249" t="s">
        <v>31</v>
      </c>
      <c r="H3249" t="s">
        <v>30</v>
      </c>
      <c r="I3249" t="s">
        <v>31</v>
      </c>
      <c r="J3249" t="s">
        <v>31</v>
      </c>
      <c r="K3249" t="s">
        <v>35</v>
      </c>
      <c r="L3249" t="s">
        <v>272</v>
      </c>
      <c r="O3249" t="s">
        <v>47</v>
      </c>
      <c r="P3249">
        <v>19.98</v>
      </c>
      <c r="Q3249">
        <v>19.873339999999999</v>
      </c>
      <c r="R3249">
        <v>20.083449999999999</v>
      </c>
      <c r="S3249">
        <v>19.81306</v>
      </c>
      <c r="T3249">
        <v>20.14434</v>
      </c>
      <c r="U3249">
        <v>111169</v>
      </c>
      <c r="V3249">
        <v>556452</v>
      </c>
      <c r="Y3249" t="s">
        <v>42</v>
      </c>
      <c r="Z3249" t="s">
        <v>39</v>
      </c>
      <c r="AA3249">
        <v>20160000</v>
      </c>
      <c r="AD3249" t="s">
        <v>40</v>
      </c>
    </row>
    <row r="3250" spans="1:30">
      <c r="A3250">
        <f t="shared" si="150"/>
        <v>20170000</v>
      </c>
      <c r="B3250" t="str">
        <f t="shared" si="151"/>
        <v>England90323Persons10-11 yrs</v>
      </c>
      <c r="C3250" t="str">
        <f t="shared" si="152"/>
        <v>EnglandYear 6 prevalence of obesity (including severe obesity)2017/18Persons10-11 yrs</v>
      </c>
      <c r="D3250">
        <v>90323</v>
      </c>
      <c r="E3250" t="s">
        <v>271</v>
      </c>
      <c r="F3250" t="s">
        <v>30</v>
      </c>
      <c r="G3250" t="s">
        <v>31</v>
      </c>
      <c r="H3250" t="s">
        <v>30</v>
      </c>
      <c r="I3250" t="s">
        <v>31</v>
      </c>
      <c r="J3250" t="s">
        <v>31</v>
      </c>
      <c r="K3250" t="s">
        <v>35</v>
      </c>
      <c r="L3250" t="s">
        <v>272</v>
      </c>
      <c r="O3250" t="s">
        <v>48</v>
      </c>
      <c r="P3250">
        <v>20.14</v>
      </c>
      <c r="Q3250">
        <v>20.03876</v>
      </c>
      <c r="R3250">
        <v>20.245799999999999</v>
      </c>
      <c r="S3250">
        <v>19.97936</v>
      </c>
      <c r="T3250">
        <v>20.305800000000001</v>
      </c>
      <c r="U3250">
        <v>116134</v>
      </c>
      <c r="V3250">
        <v>576574</v>
      </c>
      <c r="Y3250" t="s">
        <v>42</v>
      </c>
      <c r="Z3250" t="s">
        <v>39</v>
      </c>
      <c r="AA3250">
        <v>20170000</v>
      </c>
      <c r="AD3250" t="s">
        <v>40</v>
      </c>
    </row>
    <row r="3251" spans="1:30">
      <c r="A3251">
        <f t="shared" si="150"/>
        <v>20180000</v>
      </c>
      <c r="B3251" t="str">
        <f t="shared" si="151"/>
        <v>England90323Persons10-11 yrs</v>
      </c>
      <c r="C3251" t="str">
        <f t="shared" si="152"/>
        <v>EnglandYear 6 prevalence of obesity (including severe obesity)2018/19Persons10-11 yrs</v>
      </c>
      <c r="D3251">
        <v>90323</v>
      </c>
      <c r="E3251" t="s">
        <v>271</v>
      </c>
      <c r="F3251" t="s">
        <v>30</v>
      </c>
      <c r="G3251" t="s">
        <v>31</v>
      </c>
      <c r="H3251" t="s">
        <v>30</v>
      </c>
      <c r="I3251" t="s">
        <v>31</v>
      </c>
      <c r="J3251" t="s">
        <v>31</v>
      </c>
      <c r="K3251" t="s">
        <v>35</v>
      </c>
      <c r="L3251" t="s">
        <v>272</v>
      </c>
      <c r="O3251" t="s">
        <v>50</v>
      </c>
      <c r="P3251">
        <v>20.22</v>
      </c>
      <c r="Q3251">
        <v>20.118300000000001</v>
      </c>
      <c r="R3251">
        <v>20.321480000000001</v>
      </c>
      <c r="S3251">
        <v>20.059999999999999</v>
      </c>
      <c r="T3251">
        <v>20.38035</v>
      </c>
      <c r="U3251">
        <v>121409</v>
      </c>
      <c r="V3251">
        <v>600449</v>
      </c>
      <c r="Y3251" t="s">
        <v>42</v>
      </c>
      <c r="Z3251" t="s">
        <v>39</v>
      </c>
      <c r="AA3251">
        <v>20180000</v>
      </c>
      <c r="AD3251" t="s">
        <v>40</v>
      </c>
    </row>
    <row r="3252" spans="1:30">
      <c r="A3252">
        <f t="shared" si="150"/>
        <v>20190000</v>
      </c>
      <c r="B3252" t="str">
        <f t="shared" si="151"/>
        <v>England90323Persons10-11 yrs</v>
      </c>
      <c r="C3252" t="str">
        <f t="shared" si="152"/>
        <v>EnglandYear 6 prevalence of obesity (including severe obesity)2019/20Persons10-11 yrs</v>
      </c>
      <c r="D3252">
        <v>90323</v>
      </c>
      <c r="E3252" t="s">
        <v>271</v>
      </c>
      <c r="F3252" t="s">
        <v>30</v>
      </c>
      <c r="G3252" t="s">
        <v>31</v>
      </c>
      <c r="H3252" t="s">
        <v>30</v>
      </c>
      <c r="I3252" t="s">
        <v>31</v>
      </c>
      <c r="J3252" t="s">
        <v>31</v>
      </c>
      <c r="K3252" t="s">
        <v>35</v>
      </c>
      <c r="L3252" t="s">
        <v>272</v>
      </c>
      <c r="O3252" t="s">
        <v>51</v>
      </c>
      <c r="P3252">
        <v>21.05</v>
      </c>
      <c r="Q3252">
        <v>20.931629999999998</v>
      </c>
      <c r="R3252">
        <v>21.15964</v>
      </c>
      <c r="S3252">
        <v>20.866230000000002</v>
      </c>
      <c r="T3252">
        <v>21.225719999999999</v>
      </c>
      <c r="U3252">
        <v>103362</v>
      </c>
      <c r="V3252">
        <v>491138</v>
      </c>
      <c r="Y3252" t="s">
        <v>42</v>
      </c>
      <c r="Z3252" t="s">
        <v>39</v>
      </c>
      <c r="AA3252">
        <v>20190000</v>
      </c>
      <c r="AD3252" t="s">
        <v>40</v>
      </c>
    </row>
    <row r="3253" spans="1:30">
      <c r="A3253">
        <f t="shared" si="150"/>
        <v>20200000</v>
      </c>
      <c r="B3253" t="str">
        <f t="shared" si="151"/>
        <v>England90323Persons10-11 yrs</v>
      </c>
      <c r="C3253" t="str">
        <f t="shared" si="152"/>
        <v>EnglandYear 6 prevalence of obesity (including severe obesity)2020/21Persons10-11 yrs</v>
      </c>
      <c r="D3253">
        <v>90323</v>
      </c>
      <c r="E3253" t="s">
        <v>271</v>
      </c>
      <c r="F3253" t="s">
        <v>30</v>
      </c>
      <c r="G3253" t="s">
        <v>31</v>
      </c>
      <c r="H3253" t="s">
        <v>30</v>
      </c>
      <c r="I3253" t="s">
        <v>31</v>
      </c>
      <c r="J3253" t="s">
        <v>31</v>
      </c>
      <c r="K3253" t="s">
        <v>35</v>
      </c>
      <c r="L3253" t="s">
        <v>272</v>
      </c>
      <c r="O3253" t="s">
        <v>52</v>
      </c>
      <c r="P3253">
        <v>25.54</v>
      </c>
      <c r="Q3253">
        <v>25.300539383991499</v>
      </c>
      <c r="R3253">
        <v>25.785542277228402</v>
      </c>
      <c r="S3253">
        <v>25.161823779812099</v>
      </c>
      <c r="T3253">
        <v>25.9265051818149</v>
      </c>
      <c r="U3253">
        <v>31731.272912931599</v>
      </c>
      <c r="V3253">
        <v>124230.363281258</v>
      </c>
      <c r="Y3253" t="s">
        <v>42</v>
      </c>
      <c r="Z3253" t="s">
        <v>39</v>
      </c>
      <c r="AA3253">
        <v>20200000</v>
      </c>
      <c r="AD3253" t="s">
        <v>40</v>
      </c>
    </row>
    <row r="3254" spans="1:30">
      <c r="A3254">
        <f t="shared" si="150"/>
        <v>20210000</v>
      </c>
      <c r="B3254" t="str">
        <f t="shared" si="151"/>
        <v>England90323Persons10-11 yrs</v>
      </c>
      <c r="C3254" t="str">
        <f t="shared" si="152"/>
        <v>EnglandYear 6 prevalence of obesity (including severe obesity)2021/22Persons10-11 yrs</v>
      </c>
      <c r="D3254">
        <v>90323</v>
      </c>
      <c r="E3254" t="s">
        <v>271</v>
      </c>
      <c r="F3254" t="s">
        <v>30</v>
      </c>
      <c r="G3254" t="s">
        <v>31</v>
      </c>
      <c r="H3254" t="s">
        <v>30</v>
      </c>
      <c r="I3254" t="s">
        <v>31</v>
      </c>
      <c r="J3254" t="s">
        <v>31</v>
      </c>
      <c r="K3254" t="s">
        <v>35</v>
      </c>
      <c r="L3254" t="s">
        <v>272</v>
      </c>
      <c r="O3254" t="s">
        <v>53</v>
      </c>
      <c r="P3254">
        <v>23.45</v>
      </c>
      <c r="Q3254">
        <v>23.33916</v>
      </c>
      <c r="R3254">
        <v>23.5532</v>
      </c>
      <c r="S3254">
        <v>23.277699999999999</v>
      </c>
      <c r="T3254">
        <v>23.615169999999999</v>
      </c>
      <c r="U3254">
        <v>141145</v>
      </c>
      <c r="V3254">
        <v>602000</v>
      </c>
      <c r="Y3254" t="s">
        <v>42</v>
      </c>
      <c r="Z3254" t="s">
        <v>39</v>
      </c>
      <c r="AA3254">
        <v>20210000</v>
      </c>
      <c r="AD3254" t="s">
        <v>40</v>
      </c>
    </row>
    <row r="3255" spans="1:30">
      <c r="A3255">
        <f t="shared" si="150"/>
        <v>20220000</v>
      </c>
      <c r="B3255" t="str">
        <f t="shared" si="151"/>
        <v>England90323Persons10-11 yrs</v>
      </c>
      <c r="C3255" t="str">
        <f t="shared" si="152"/>
        <v>EnglandYear 6 prevalence of obesity (including severe obesity)2022/23Persons10-11 yrs</v>
      </c>
      <c r="D3255">
        <v>90323</v>
      </c>
      <c r="E3255" t="s">
        <v>271</v>
      </c>
      <c r="F3255" t="s">
        <v>30</v>
      </c>
      <c r="G3255" t="s">
        <v>31</v>
      </c>
      <c r="H3255" t="s">
        <v>30</v>
      </c>
      <c r="I3255" t="s">
        <v>31</v>
      </c>
      <c r="J3255" t="s">
        <v>31</v>
      </c>
      <c r="K3255" t="s">
        <v>35</v>
      </c>
      <c r="L3255" t="s">
        <v>272</v>
      </c>
      <c r="O3255" t="s">
        <v>54</v>
      </c>
      <c r="P3255">
        <v>22.65</v>
      </c>
      <c r="Q3255">
        <v>22.54541</v>
      </c>
      <c r="R3255">
        <v>22.754960000000001</v>
      </c>
      <c r="S3255">
        <v>22.485250000000001</v>
      </c>
      <c r="T3255">
        <v>22.815629999999999</v>
      </c>
      <c r="U3255">
        <v>138867</v>
      </c>
      <c r="V3255">
        <v>613099</v>
      </c>
      <c r="X3255" t="s">
        <v>270</v>
      </c>
      <c r="Y3255" t="s">
        <v>42</v>
      </c>
      <c r="Z3255" t="s">
        <v>39</v>
      </c>
      <c r="AA3255">
        <v>20220000</v>
      </c>
      <c r="AD3255" t="s">
        <v>40</v>
      </c>
    </row>
    <row r="3256" spans="1:30">
      <c r="A3256">
        <f t="shared" si="150"/>
        <v>20080000</v>
      </c>
      <c r="B3256" t="str">
        <f t="shared" si="151"/>
        <v>London90323Persons10-11 yrs</v>
      </c>
      <c r="C3256" t="str">
        <f t="shared" si="152"/>
        <v>LondonYear 6 prevalence of obesity (including severe obesity)2008/09Persons10-11 yrs</v>
      </c>
      <c r="D3256">
        <v>90323</v>
      </c>
      <c r="E3256" t="s">
        <v>271</v>
      </c>
      <c r="F3256" t="s">
        <v>30</v>
      </c>
      <c r="G3256" t="s">
        <v>31</v>
      </c>
      <c r="H3256" t="s">
        <v>56</v>
      </c>
      <c r="I3256" t="s">
        <v>57</v>
      </c>
      <c r="J3256" t="s">
        <v>58</v>
      </c>
      <c r="K3256" t="s">
        <v>35</v>
      </c>
      <c r="L3256" t="s">
        <v>272</v>
      </c>
      <c r="O3256" t="s">
        <v>266</v>
      </c>
      <c r="P3256">
        <v>21.3</v>
      </c>
      <c r="Q3256">
        <v>20.995349999999998</v>
      </c>
      <c r="R3256">
        <v>21.599930000000001</v>
      </c>
      <c r="S3256">
        <v>20.823360000000001</v>
      </c>
      <c r="T3256">
        <v>21.77656</v>
      </c>
      <c r="U3256">
        <v>15005</v>
      </c>
      <c r="V3256">
        <v>70460</v>
      </c>
      <c r="Y3256" t="s">
        <v>49</v>
      </c>
      <c r="Z3256" t="s">
        <v>39</v>
      </c>
      <c r="AA3256">
        <v>20080000</v>
      </c>
      <c r="AD3256" t="s">
        <v>40</v>
      </c>
    </row>
    <row r="3257" spans="1:30">
      <c r="A3257">
        <f t="shared" si="150"/>
        <v>20090000</v>
      </c>
      <c r="B3257" t="str">
        <f t="shared" si="151"/>
        <v>London90323Persons10-11 yrs</v>
      </c>
      <c r="C3257" t="str">
        <f t="shared" si="152"/>
        <v>LondonYear 6 prevalence of obesity (including severe obesity)2009/10Persons10-11 yrs</v>
      </c>
      <c r="D3257">
        <v>90323</v>
      </c>
      <c r="E3257" t="s">
        <v>271</v>
      </c>
      <c r="F3257" t="s">
        <v>30</v>
      </c>
      <c r="G3257" t="s">
        <v>31</v>
      </c>
      <c r="H3257" t="s">
        <v>56</v>
      </c>
      <c r="I3257" t="s">
        <v>57</v>
      </c>
      <c r="J3257" t="s">
        <v>58</v>
      </c>
      <c r="K3257" t="s">
        <v>35</v>
      </c>
      <c r="L3257" t="s">
        <v>272</v>
      </c>
      <c r="O3257" t="s">
        <v>267</v>
      </c>
      <c r="P3257">
        <v>21.84</v>
      </c>
      <c r="Q3257">
        <v>21.537990000000001</v>
      </c>
      <c r="R3257">
        <v>22.143129999999999</v>
      </c>
      <c r="S3257">
        <v>21.365760000000002</v>
      </c>
      <c r="T3257">
        <v>22.319849999999999</v>
      </c>
      <c r="U3257">
        <v>15640</v>
      </c>
      <c r="V3257">
        <v>71625</v>
      </c>
      <c r="Y3257" t="s">
        <v>49</v>
      </c>
      <c r="Z3257" t="s">
        <v>39</v>
      </c>
      <c r="AA3257">
        <v>20090000</v>
      </c>
      <c r="AD3257" t="s">
        <v>40</v>
      </c>
    </row>
    <row r="3258" spans="1:30">
      <c r="A3258">
        <f t="shared" si="150"/>
        <v>20100000</v>
      </c>
      <c r="B3258" t="str">
        <f t="shared" si="151"/>
        <v>London90323Persons10-11 yrs</v>
      </c>
      <c r="C3258" t="str">
        <f t="shared" si="152"/>
        <v>LondonYear 6 prevalence of obesity (including severe obesity)2010/11Persons10-11 yrs</v>
      </c>
      <c r="D3258">
        <v>90323</v>
      </c>
      <c r="E3258" t="s">
        <v>271</v>
      </c>
      <c r="F3258" t="s">
        <v>30</v>
      </c>
      <c r="G3258" t="s">
        <v>31</v>
      </c>
      <c r="H3258" t="s">
        <v>56</v>
      </c>
      <c r="I3258" t="s">
        <v>57</v>
      </c>
      <c r="J3258" t="s">
        <v>58</v>
      </c>
      <c r="K3258" t="s">
        <v>35</v>
      </c>
      <c r="L3258" t="s">
        <v>272</v>
      </c>
      <c r="O3258" t="s">
        <v>37</v>
      </c>
      <c r="P3258">
        <v>21.93</v>
      </c>
      <c r="Q3258">
        <v>21.627469999999999</v>
      </c>
      <c r="R3258">
        <v>22.229949999999999</v>
      </c>
      <c r="S3258">
        <v>21.455970000000001</v>
      </c>
      <c r="T3258">
        <v>22.40587</v>
      </c>
      <c r="U3258">
        <v>15890</v>
      </c>
      <c r="V3258">
        <v>72465</v>
      </c>
      <c r="Y3258" t="s">
        <v>49</v>
      </c>
      <c r="Z3258" t="s">
        <v>39</v>
      </c>
      <c r="AA3258">
        <v>20100000</v>
      </c>
      <c r="AD3258" t="s">
        <v>40</v>
      </c>
    </row>
    <row r="3259" spans="1:30">
      <c r="A3259">
        <f t="shared" si="150"/>
        <v>20110000</v>
      </c>
      <c r="B3259" t="str">
        <f t="shared" si="151"/>
        <v>London90323Persons10-11 yrs</v>
      </c>
      <c r="C3259" t="str">
        <f t="shared" si="152"/>
        <v>LondonYear 6 prevalence of obesity (including severe obesity)2011/12Persons10-11 yrs</v>
      </c>
      <c r="D3259">
        <v>90323</v>
      </c>
      <c r="E3259" t="s">
        <v>271</v>
      </c>
      <c r="F3259" t="s">
        <v>30</v>
      </c>
      <c r="G3259" t="s">
        <v>31</v>
      </c>
      <c r="H3259" t="s">
        <v>56</v>
      </c>
      <c r="I3259" t="s">
        <v>57</v>
      </c>
      <c r="J3259" t="s">
        <v>58</v>
      </c>
      <c r="K3259" t="s">
        <v>35</v>
      </c>
      <c r="L3259" t="s">
        <v>272</v>
      </c>
      <c r="O3259" t="s">
        <v>41</v>
      </c>
      <c r="P3259">
        <v>22.54</v>
      </c>
      <c r="Q3259">
        <v>22.241219999999998</v>
      </c>
      <c r="R3259">
        <v>22.848769999999998</v>
      </c>
      <c r="S3259">
        <v>22.068200000000001</v>
      </c>
      <c r="T3259">
        <v>23.0261</v>
      </c>
      <c r="U3259">
        <v>16385</v>
      </c>
      <c r="V3259">
        <v>72685</v>
      </c>
      <c r="Y3259" t="s">
        <v>49</v>
      </c>
      <c r="Z3259" t="s">
        <v>39</v>
      </c>
      <c r="AA3259">
        <v>20110000</v>
      </c>
      <c r="AD3259" t="s">
        <v>40</v>
      </c>
    </row>
    <row r="3260" spans="1:30">
      <c r="A3260">
        <f t="shared" si="150"/>
        <v>20120000</v>
      </c>
      <c r="B3260" t="str">
        <f t="shared" si="151"/>
        <v>London90323Persons10-11 yrs</v>
      </c>
      <c r="C3260" t="str">
        <f t="shared" si="152"/>
        <v>LondonYear 6 prevalence of obesity (including severe obesity)2012/13Persons10-11 yrs</v>
      </c>
      <c r="D3260">
        <v>90323</v>
      </c>
      <c r="E3260" t="s">
        <v>271</v>
      </c>
      <c r="F3260" t="s">
        <v>30</v>
      </c>
      <c r="G3260" t="s">
        <v>31</v>
      </c>
      <c r="H3260" t="s">
        <v>56</v>
      </c>
      <c r="I3260" t="s">
        <v>57</v>
      </c>
      <c r="J3260" t="s">
        <v>58</v>
      </c>
      <c r="K3260" t="s">
        <v>35</v>
      </c>
      <c r="L3260" t="s">
        <v>272</v>
      </c>
      <c r="O3260" t="s">
        <v>43</v>
      </c>
      <c r="P3260">
        <v>22.44</v>
      </c>
      <c r="Q3260">
        <v>22.14171</v>
      </c>
      <c r="R3260">
        <v>22.74363</v>
      </c>
      <c r="S3260">
        <v>21.970300000000002</v>
      </c>
      <c r="T3260">
        <v>22.919309999999999</v>
      </c>
      <c r="U3260">
        <v>16565</v>
      </c>
      <c r="V3260">
        <v>73815</v>
      </c>
      <c r="Y3260" t="s">
        <v>49</v>
      </c>
      <c r="Z3260" t="s">
        <v>39</v>
      </c>
      <c r="AA3260">
        <v>20120000</v>
      </c>
      <c r="AD3260" t="s">
        <v>40</v>
      </c>
    </row>
    <row r="3261" spans="1:30">
      <c r="A3261">
        <f t="shared" si="150"/>
        <v>20130000</v>
      </c>
      <c r="B3261" t="str">
        <f t="shared" si="151"/>
        <v>London90323Persons10-11 yrs</v>
      </c>
      <c r="C3261" t="str">
        <f t="shared" si="152"/>
        <v>LondonYear 6 prevalence of obesity (including severe obesity)2013/14Persons10-11 yrs</v>
      </c>
      <c r="D3261">
        <v>90323</v>
      </c>
      <c r="E3261" t="s">
        <v>271</v>
      </c>
      <c r="F3261" t="s">
        <v>30</v>
      </c>
      <c r="G3261" t="s">
        <v>31</v>
      </c>
      <c r="H3261" t="s">
        <v>56</v>
      </c>
      <c r="I3261" t="s">
        <v>57</v>
      </c>
      <c r="J3261" t="s">
        <v>58</v>
      </c>
      <c r="K3261" t="s">
        <v>35</v>
      </c>
      <c r="L3261" t="s">
        <v>272</v>
      </c>
      <c r="O3261" t="s">
        <v>44</v>
      </c>
      <c r="P3261">
        <v>22.44</v>
      </c>
      <c r="Q3261">
        <v>22.142209999999999</v>
      </c>
      <c r="R3261">
        <v>22.727599999999999</v>
      </c>
      <c r="S3261">
        <v>21.975449999999999</v>
      </c>
      <c r="T3261">
        <v>22.898389999999999</v>
      </c>
      <c r="U3261">
        <v>17505</v>
      </c>
      <c r="V3261">
        <v>78025</v>
      </c>
      <c r="Y3261" t="s">
        <v>49</v>
      </c>
      <c r="Z3261" t="s">
        <v>39</v>
      </c>
      <c r="AA3261">
        <v>20130000</v>
      </c>
      <c r="AD3261" t="s">
        <v>40</v>
      </c>
    </row>
    <row r="3262" spans="1:30">
      <c r="A3262">
        <f t="shared" si="150"/>
        <v>20140000</v>
      </c>
      <c r="B3262" t="str">
        <f t="shared" si="151"/>
        <v>London90323Persons10-11 yrs</v>
      </c>
      <c r="C3262" t="str">
        <f t="shared" si="152"/>
        <v>LondonYear 6 prevalence of obesity (including severe obesity)2014/15Persons10-11 yrs</v>
      </c>
      <c r="D3262">
        <v>90323</v>
      </c>
      <c r="E3262" t="s">
        <v>271</v>
      </c>
      <c r="F3262" t="s">
        <v>30</v>
      </c>
      <c r="G3262" t="s">
        <v>31</v>
      </c>
      <c r="H3262" t="s">
        <v>56</v>
      </c>
      <c r="I3262" t="s">
        <v>57</v>
      </c>
      <c r="J3262" t="s">
        <v>58</v>
      </c>
      <c r="K3262" t="s">
        <v>35</v>
      </c>
      <c r="L3262" t="s">
        <v>272</v>
      </c>
      <c r="O3262" t="s">
        <v>45</v>
      </c>
      <c r="P3262">
        <v>22.61</v>
      </c>
      <c r="Q3262">
        <v>22.32226</v>
      </c>
      <c r="R3262">
        <v>22.899830000000001</v>
      </c>
      <c r="S3262">
        <v>22.157679999999999</v>
      </c>
      <c r="T3262">
        <v>23.068300000000001</v>
      </c>
      <c r="U3262">
        <v>18225</v>
      </c>
      <c r="V3262">
        <v>80600</v>
      </c>
      <c r="Y3262" t="s">
        <v>49</v>
      </c>
      <c r="Z3262" t="s">
        <v>39</v>
      </c>
      <c r="AA3262">
        <v>20140000</v>
      </c>
      <c r="AD3262" t="s">
        <v>40</v>
      </c>
    </row>
    <row r="3263" spans="1:30">
      <c r="A3263">
        <f t="shared" si="150"/>
        <v>20150000</v>
      </c>
      <c r="B3263" t="str">
        <f t="shared" si="151"/>
        <v>London90323Persons10-11 yrs</v>
      </c>
      <c r="C3263" t="str">
        <f t="shared" si="152"/>
        <v>LondonYear 6 prevalence of obesity (including severe obesity)2015/16Persons10-11 yrs</v>
      </c>
      <c r="D3263">
        <v>90323</v>
      </c>
      <c r="E3263" t="s">
        <v>271</v>
      </c>
      <c r="F3263" t="s">
        <v>30</v>
      </c>
      <c r="G3263" t="s">
        <v>31</v>
      </c>
      <c r="H3263" t="s">
        <v>56</v>
      </c>
      <c r="I3263" t="s">
        <v>57</v>
      </c>
      <c r="J3263" t="s">
        <v>58</v>
      </c>
      <c r="K3263" t="s">
        <v>35</v>
      </c>
      <c r="L3263" t="s">
        <v>272</v>
      </c>
      <c r="O3263" t="s">
        <v>46</v>
      </c>
      <c r="P3263">
        <v>23.17</v>
      </c>
      <c r="Q3263">
        <v>22.882020000000001</v>
      </c>
      <c r="R3263">
        <v>23.454260000000001</v>
      </c>
      <c r="S3263">
        <v>22.718859999999999</v>
      </c>
      <c r="T3263">
        <v>23.621089999999999</v>
      </c>
      <c r="U3263">
        <v>19350</v>
      </c>
      <c r="V3263">
        <v>83520</v>
      </c>
      <c r="Y3263" t="s">
        <v>49</v>
      </c>
      <c r="Z3263" t="s">
        <v>39</v>
      </c>
      <c r="AA3263">
        <v>20150000</v>
      </c>
      <c r="AD3263" t="s">
        <v>40</v>
      </c>
    </row>
    <row r="3264" spans="1:30">
      <c r="A3264">
        <f t="shared" si="150"/>
        <v>20160000</v>
      </c>
      <c r="B3264" t="str">
        <f t="shared" si="151"/>
        <v>London90323Persons10-11 yrs</v>
      </c>
      <c r="C3264" t="str">
        <f t="shared" si="152"/>
        <v>LondonYear 6 prevalence of obesity (including severe obesity)2016/17Persons10-11 yrs</v>
      </c>
      <c r="D3264">
        <v>90323</v>
      </c>
      <c r="E3264" t="s">
        <v>271</v>
      </c>
      <c r="F3264" t="s">
        <v>30</v>
      </c>
      <c r="G3264" t="s">
        <v>31</v>
      </c>
      <c r="H3264" t="s">
        <v>56</v>
      </c>
      <c r="I3264" t="s">
        <v>57</v>
      </c>
      <c r="J3264" t="s">
        <v>58</v>
      </c>
      <c r="K3264" t="s">
        <v>35</v>
      </c>
      <c r="L3264" t="s">
        <v>272</v>
      </c>
      <c r="O3264" t="s">
        <v>47</v>
      </c>
      <c r="P3264">
        <v>23.62</v>
      </c>
      <c r="Q3264">
        <v>23.338999999999999</v>
      </c>
      <c r="R3264">
        <v>23.905850000000001</v>
      </c>
      <c r="S3264">
        <v>23.177309999999999</v>
      </c>
      <c r="T3264">
        <v>24.07104</v>
      </c>
      <c r="U3264">
        <v>20380</v>
      </c>
      <c r="V3264">
        <v>86275</v>
      </c>
      <c r="Y3264" t="s">
        <v>49</v>
      </c>
      <c r="Z3264" t="s">
        <v>39</v>
      </c>
      <c r="AA3264">
        <v>20160000</v>
      </c>
      <c r="AD3264" t="s">
        <v>40</v>
      </c>
    </row>
    <row r="3265" spans="1:30">
      <c r="A3265">
        <f t="shared" ref="A3265:A3328" si="153">AA3265</f>
        <v>20170000</v>
      </c>
      <c r="B3265" t="str">
        <f t="shared" si="151"/>
        <v>London90323Persons10-11 yrs</v>
      </c>
      <c r="C3265" t="str">
        <f t="shared" si="152"/>
        <v>LondonYear 6 prevalence of obesity (including severe obesity)2017/18Persons10-11 yrs</v>
      </c>
      <c r="D3265">
        <v>90323</v>
      </c>
      <c r="E3265" t="s">
        <v>271</v>
      </c>
      <c r="F3265" t="s">
        <v>30</v>
      </c>
      <c r="G3265" t="s">
        <v>31</v>
      </c>
      <c r="H3265" t="s">
        <v>56</v>
      </c>
      <c r="I3265" t="s">
        <v>57</v>
      </c>
      <c r="J3265" t="s">
        <v>58</v>
      </c>
      <c r="K3265" t="s">
        <v>35</v>
      </c>
      <c r="L3265" t="s">
        <v>272</v>
      </c>
      <c r="O3265" t="s">
        <v>48</v>
      </c>
      <c r="P3265">
        <v>23.1</v>
      </c>
      <c r="Q3265">
        <v>22.824249999999999</v>
      </c>
      <c r="R3265">
        <v>23.373950000000001</v>
      </c>
      <c r="S3265">
        <v>22.667459999999998</v>
      </c>
      <c r="T3265">
        <v>23.53415</v>
      </c>
      <c r="U3265">
        <v>20865</v>
      </c>
      <c r="V3265">
        <v>90325</v>
      </c>
      <c r="Y3265" t="s">
        <v>49</v>
      </c>
      <c r="Z3265" t="s">
        <v>39</v>
      </c>
      <c r="AA3265">
        <v>20170000</v>
      </c>
      <c r="AD3265" t="s">
        <v>40</v>
      </c>
    </row>
    <row r="3266" spans="1:30">
      <c r="A3266">
        <f t="shared" si="153"/>
        <v>20180000</v>
      </c>
      <c r="B3266" t="str">
        <f t="shared" ref="B3266:B3329" si="154">CONCATENATE(I3266,D3266,K3266,L3266)</f>
        <v>London90323Persons10-11 yrs</v>
      </c>
      <c r="C3266" t="str">
        <f t="shared" ref="C3266:C3329" si="155">CONCATENATE(I3266,E3266,O3266,K3266,M3266,L3266)</f>
        <v>LondonYear 6 prevalence of obesity (including severe obesity)2018/19Persons10-11 yrs</v>
      </c>
      <c r="D3266">
        <v>90323</v>
      </c>
      <c r="E3266" t="s">
        <v>271</v>
      </c>
      <c r="F3266" t="s">
        <v>30</v>
      </c>
      <c r="G3266" t="s">
        <v>31</v>
      </c>
      <c r="H3266" t="s">
        <v>56</v>
      </c>
      <c r="I3266" t="s">
        <v>57</v>
      </c>
      <c r="J3266" t="s">
        <v>58</v>
      </c>
      <c r="K3266" t="s">
        <v>35</v>
      </c>
      <c r="L3266" t="s">
        <v>272</v>
      </c>
      <c r="O3266" t="s">
        <v>50</v>
      </c>
      <c r="P3266">
        <v>23.24</v>
      </c>
      <c r="Q3266">
        <v>22.976189999999999</v>
      </c>
      <c r="R3266">
        <v>23.51708</v>
      </c>
      <c r="S3266">
        <v>22.821860000000001</v>
      </c>
      <c r="T3266">
        <v>23.674669999999999</v>
      </c>
      <c r="U3266">
        <v>21780</v>
      </c>
      <c r="V3266">
        <v>93705</v>
      </c>
      <c r="Y3266" t="s">
        <v>49</v>
      </c>
      <c r="Z3266" t="s">
        <v>39</v>
      </c>
      <c r="AA3266">
        <v>20180000</v>
      </c>
      <c r="AD3266" t="s">
        <v>40</v>
      </c>
    </row>
    <row r="3267" spans="1:30">
      <c r="A3267">
        <f t="shared" si="153"/>
        <v>20190000</v>
      </c>
      <c r="B3267" t="str">
        <f t="shared" si="154"/>
        <v>London90323Persons10-11 yrs</v>
      </c>
      <c r="C3267" t="str">
        <f t="shared" si="155"/>
        <v>LondonYear 6 prevalence of obesity (including severe obesity)2019/20Persons10-11 yrs</v>
      </c>
      <c r="D3267">
        <v>90323</v>
      </c>
      <c r="E3267" t="s">
        <v>271</v>
      </c>
      <c r="F3267" t="s">
        <v>30</v>
      </c>
      <c r="G3267" t="s">
        <v>31</v>
      </c>
      <c r="H3267" t="s">
        <v>56</v>
      </c>
      <c r="I3267" t="s">
        <v>57</v>
      </c>
      <c r="J3267" t="s">
        <v>58</v>
      </c>
      <c r="K3267" t="s">
        <v>35</v>
      </c>
      <c r="L3267" t="s">
        <v>272</v>
      </c>
      <c r="O3267" t="s">
        <v>51</v>
      </c>
      <c r="P3267">
        <v>23.69</v>
      </c>
      <c r="Q3267">
        <v>23.39245</v>
      </c>
      <c r="R3267">
        <v>23.993369999999999</v>
      </c>
      <c r="S3267">
        <v>23.221150000000002</v>
      </c>
      <c r="T3267">
        <v>24.168589999999998</v>
      </c>
      <c r="U3267">
        <v>18225</v>
      </c>
      <c r="V3267">
        <v>76925</v>
      </c>
      <c r="Y3267" t="s">
        <v>49</v>
      </c>
      <c r="Z3267" t="s">
        <v>39</v>
      </c>
      <c r="AA3267">
        <v>20190000</v>
      </c>
      <c r="AD3267" t="s">
        <v>40</v>
      </c>
    </row>
    <row r="3268" spans="1:30">
      <c r="A3268">
        <f t="shared" si="153"/>
        <v>20200000</v>
      </c>
      <c r="B3268" t="str">
        <f t="shared" si="154"/>
        <v>London90323Persons10-11 yrs</v>
      </c>
      <c r="C3268" t="str">
        <f t="shared" si="155"/>
        <v>LondonYear 6 prevalence of obesity (including severe obesity)2020/21Persons10-11 yrs</v>
      </c>
      <c r="D3268">
        <v>90323</v>
      </c>
      <c r="E3268" t="s">
        <v>271</v>
      </c>
      <c r="F3268" t="s">
        <v>30</v>
      </c>
      <c r="G3268" t="s">
        <v>31</v>
      </c>
      <c r="H3268" t="s">
        <v>56</v>
      </c>
      <c r="I3268" t="s">
        <v>57</v>
      </c>
      <c r="J3268" t="s">
        <v>58</v>
      </c>
      <c r="K3268" t="s">
        <v>35</v>
      </c>
      <c r="L3268" t="s">
        <v>272</v>
      </c>
      <c r="O3268" t="s">
        <v>52</v>
      </c>
      <c r="P3268">
        <v>30.02</v>
      </c>
      <c r="Q3268">
        <v>29.386417070616702</v>
      </c>
      <c r="R3268">
        <v>30.652020809037602</v>
      </c>
      <c r="S3268">
        <v>29.0272664222055</v>
      </c>
      <c r="T3268">
        <v>31.022487280883499</v>
      </c>
      <c r="U3268">
        <v>6050</v>
      </c>
      <c r="V3268">
        <v>20150</v>
      </c>
      <c r="Y3268" t="s">
        <v>49</v>
      </c>
      <c r="Z3268" t="s">
        <v>39</v>
      </c>
      <c r="AA3268">
        <v>20200000</v>
      </c>
      <c r="AD3268" t="s">
        <v>40</v>
      </c>
    </row>
    <row r="3269" spans="1:30">
      <c r="A3269">
        <f t="shared" si="153"/>
        <v>20210000</v>
      </c>
      <c r="B3269" t="str">
        <f t="shared" si="154"/>
        <v>London90323Persons10-11 yrs</v>
      </c>
      <c r="C3269" t="str">
        <f t="shared" si="155"/>
        <v>LondonYear 6 prevalence of obesity (including severe obesity)2021/22Persons10-11 yrs</v>
      </c>
      <c r="D3269">
        <v>90323</v>
      </c>
      <c r="E3269" t="s">
        <v>271</v>
      </c>
      <c r="F3269" t="s">
        <v>30</v>
      </c>
      <c r="G3269" t="s">
        <v>31</v>
      </c>
      <c r="H3269" t="s">
        <v>56</v>
      </c>
      <c r="I3269" t="s">
        <v>57</v>
      </c>
      <c r="J3269" t="s">
        <v>58</v>
      </c>
      <c r="K3269" t="s">
        <v>35</v>
      </c>
      <c r="L3269" t="s">
        <v>272</v>
      </c>
      <c r="O3269" t="s">
        <v>53</v>
      </c>
      <c r="P3269">
        <v>25.77</v>
      </c>
      <c r="Q3269">
        <v>25.48921</v>
      </c>
      <c r="R3269">
        <v>26.060860000000002</v>
      </c>
      <c r="S3269">
        <v>25.32593</v>
      </c>
      <c r="T3269">
        <v>26.227209999999999</v>
      </c>
      <c r="U3269">
        <v>23185</v>
      </c>
      <c r="V3269">
        <v>89955</v>
      </c>
      <c r="Y3269" t="s">
        <v>49</v>
      </c>
      <c r="Z3269" t="s">
        <v>39</v>
      </c>
      <c r="AA3269">
        <v>20210000</v>
      </c>
      <c r="AD3269" t="s">
        <v>40</v>
      </c>
    </row>
    <row r="3270" spans="1:30">
      <c r="A3270">
        <f t="shared" si="153"/>
        <v>20220000</v>
      </c>
      <c r="B3270" t="str">
        <f t="shared" si="154"/>
        <v>London90323Persons10-11 yrs</v>
      </c>
      <c r="C3270" t="str">
        <f t="shared" si="155"/>
        <v>LondonYear 6 prevalence of obesity (including severe obesity)2022/23Persons10-11 yrs</v>
      </c>
      <c r="D3270">
        <v>90323</v>
      </c>
      <c r="E3270" t="s">
        <v>271</v>
      </c>
      <c r="F3270" t="s">
        <v>30</v>
      </c>
      <c r="G3270" t="s">
        <v>31</v>
      </c>
      <c r="H3270" t="s">
        <v>56</v>
      </c>
      <c r="I3270" t="s">
        <v>57</v>
      </c>
      <c r="J3270" t="s">
        <v>58</v>
      </c>
      <c r="K3270" t="s">
        <v>35</v>
      </c>
      <c r="L3270" t="s">
        <v>272</v>
      </c>
      <c r="O3270" t="s">
        <v>54</v>
      </c>
      <c r="P3270">
        <v>24.8</v>
      </c>
      <c r="Q3270">
        <v>24.51173</v>
      </c>
      <c r="R3270">
        <v>25.075050000000001</v>
      </c>
      <c r="S3270">
        <v>24.350899999999999</v>
      </c>
      <c r="T3270">
        <v>25.239070000000002</v>
      </c>
      <c r="U3270">
        <v>22385</v>
      </c>
      <c r="V3270">
        <v>90280</v>
      </c>
      <c r="X3270" t="s">
        <v>270</v>
      </c>
      <c r="Y3270" t="s">
        <v>49</v>
      </c>
      <c r="Z3270" t="s">
        <v>39</v>
      </c>
      <c r="AA3270">
        <v>20220000</v>
      </c>
      <c r="AD3270" t="s">
        <v>40</v>
      </c>
    </row>
    <row r="3271" spans="1:30">
      <c r="A3271">
        <f t="shared" si="153"/>
        <v>20220000</v>
      </c>
      <c r="B3271" t="str">
        <f t="shared" si="154"/>
        <v>Barking and Dagenham90323Persons10-11 yrs</v>
      </c>
      <c r="C3271" t="str">
        <f t="shared" si="155"/>
        <v>Barking and DagenhamYear 6 prevalence of obesity (including severe obesity)2022/23Persons10-11 yrs</v>
      </c>
      <c r="D3271">
        <v>90323</v>
      </c>
      <c r="E3271" t="s">
        <v>271</v>
      </c>
      <c r="F3271" t="s">
        <v>30</v>
      </c>
      <c r="G3271" t="s">
        <v>31</v>
      </c>
      <c r="H3271" t="s">
        <v>106</v>
      </c>
      <c r="I3271" t="s">
        <v>107</v>
      </c>
      <c r="J3271" t="s">
        <v>34</v>
      </c>
      <c r="K3271" t="s">
        <v>35</v>
      </c>
      <c r="L3271" t="s">
        <v>272</v>
      </c>
      <c r="O3271" t="s">
        <v>54</v>
      </c>
      <c r="P3271">
        <v>31.652660000000001</v>
      </c>
      <c r="Q3271">
        <v>30.174959999999999</v>
      </c>
      <c r="R3271">
        <v>33.225769999999997</v>
      </c>
      <c r="S3271">
        <v>29.326090000000001</v>
      </c>
      <c r="T3271">
        <v>34.133000000000003</v>
      </c>
      <c r="U3271">
        <v>1130</v>
      </c>
      <c r="V3271">
        <v>3570</v>
      </c>
      <c r="X3271" t="s">
        <v>270</v>
      </c>
      <c r="Y3271" t="s">
        <v>49</v>
      </c>
      <c r="Z3271" t="s">
        <v>39</v>
      </c>
      <c r="AA3271">
        <v>20220000</v>
      </c>
      <c r="AD3271" t="s">
        <v>40</v>
      </c>
    </row>
    <row r="3272" spans="1:30">
      <c r="A3272">
        <f t="shared" si="153"/>
        <v>20220000</v>
      </c>
      <c r="B3272" t="str">
        <f t="shared" si="154"/>
        <v>Newham90323Persons10-11 yrs</v>
      </c>
      <c r="C3272" t="str">
        <f t="shared" si="155"/>
        <v>NewhamYear 6 prevalence of obesity (including severe obesity)2022/23Persons10-11 yrs</v>
      </c>
      <c r="D3272">
        <v>90323</v>
      </c>
      <c r="E3272" t="s">
        <v>271</v>
      </c>
      <c r="F3272" t="s">
        <v>30</v>
      </c>
      <c r="G3272" t="s">
        <v>31</v>
      </c>
      <c r="H3272" t="s">
        <v>122</v>
      </c>
      <c r="I3272" t="s">
        <v>123</v>
      </c>
      <c r="J3272" t="s">
        <v>34</v>
      </c>
      <c r="K3272" t="s">
        <v>35</v>
      </c>
      <c r="L3272" t="s">
        <v>272</v>
      </c>
      <c r="O3272" t="s">
        <v>54</v>
      </c>
      <c r="P3272">
        <v>29.922139999999999</v>
      </c>
      <c r="Q3272">
        <v>28.563610000000001</v>
      </c>
      <c r="R3272">
        <v>31.239329999999999</v>
      </c>
      <c r="S3272">
        <v>27.818650000000002</v>
      </c>
      <c r="T3272">
        <v>32.035240000000002</v>
      </c>
      <c r="U3272">
        <v>1345</v>
      </c>
      <c r="V3272">
        <v>4495</v>
      </c>
      <c r="X3272" t="s">
        <v>270</v>
      </c>
      <c r="Y3272" t="s">
        <v>49</v>
      </c>
      <c r="Z3272" t="s">
        <v>39</v>
      </c>
      <c r="AA3272">
        <v>20220000</v>
      </c>
      <c r="AD3272" t="s">
        <v>40</v>
      </c>
    </row>
    <row r="3273" spans="1:30">
      <c r="A3273">
        <f t="shared" si="153"/>
        <v>20220000</v>
      </c>
      <c r="B3273" t="str">
        <f t="shared" si="154"/>
        <v>Westminster90323Persons10-11 yrs</v>
      </c>
      <c r="C3273" t="str">
        <f t="shared" si="155"/>
        <v>WestminsterYear 6 prevalence of obesity (including severe obesity)2022/23Persons10-11 yrs</v>
      </c>
      <c r="D3273">
        <v>90323</v>
      </c>
      <c r="E3273" t="s">
        <v>271</v>
      </c>
      <c r="F3273" t="s">
        <v>30</v>
      </c>
      <c r="G3273" t="s">
        <v>31</v>
      </c>
      <c r="H3273" t="s">
        <v>99</v>
      </c>
      <c r="I3273" t="s">
        <v>100</v>
      </c>
      <c r="J3273" t="s">
        <v>34</v>
      </c>
      <c r="K3273" t="s">
        <v>35</v>
      </c>
      <c r="L3273" t="s">
        <v>272</v>
      </c>
      <c r="O3273" t="s">
        <v>54</v>
      </c>
      <c r="P3273">
        <v>28.640779999999999</v>
      </c>
      <c r="Q3273">
        <v>25.869319999999998</v>
      </c>
      <c r="R3273">
        <v>31.377510000000001</v>
      </c>
      <c r="S3273">
        <v>24.40774</v>
      </c>
      <c r="T3273">
        <v>33.073839999999997</v>
      </c>
      <c r="U3273">
        <v>295</v>
      </c>
      <c r="V3273">
        <v>1030</v>
      </c>
      <c r="X3273" t="s">
        <v>270</v>
      </c>
      <c r="Y3273" t="s">
        <v>49</v>
      </c>
      <c r="Z3273" t="s">
        <v>39</v>
      </c>
      <c r="AA3273">
        <v>20220000</v>
      </c>
      <c r="AD3273" t="s">
        <v>40</v>
      </c>
    </row>
    <row r="3274" spans="1:30">
      <c r="A3274">
        <f t="shared" si="153"/>
        <v>20220000</v>
      </c>
      <c r="B3274" t="str">
        <f t="shared" si="154"/>
        <v>Tower Hamlets90323Persons10-11 yrs</v>
      </c>
      <c r="C3274" t="str">
        <f t="shared" si="155"/>
        <v>Tower HamletsYear 6 prevalence of obesity (including severe obesity)2022/23Persons10-11 yrs</v>
      </c>
      <c r="D3274">
        <v>90323</v>
      </c>
      <c r="E3274" t="s">
        <v>271</v>
      </c>
      <c r="F3274" t="s">
        <v>30</v>
      </c>
      <c r="G3274" t="s">
        <v>31</v>
      </c>
      <c r="H3274" t="s">
        <v>104</v>
      </c>
      <c r="I3274" t="s">
        <v>105</v>
      </c>
      <c r="J3274" t="s">
        <v>34</v>
      </c>
      <c r="K3274" t="s">
        <v>35</v>
      </c>
      <c r="L3274" t="s">
        <v>272</v>
      </c>
      <c r="O3274" t="s">
        <v>54</v>
      </c>
      <c r="P3274">
        <v>28.048780000000001</v>
      </c>
      <c r="Q3274">
        <v>26.545919999999999</v>
      </c>
      <c r="R3274">
        <v>29.620100000000001</v>
      </c>
      <c r="S3274">
        <v>25.699159999999999</v>
      </c>
      <c r="T3274">
        <v>30.542950000000001</v>
      </c>
      <c r="U3274">
        <v>920</v>
      </c>
      <c r="V3274">
        <v>3280</v>
      </c>
      <c r="X3274" t="s">
        <v>270</v>
      </c>
      <c r="Y3274" t="s">
        <v>49</v>
      </c>
      <c r="Z3274" t="s">
        <v>39</v>
      </c>
      <c r="AA3274">
        <v>20220000</v>
      </c>
      <c r="AD3274" t="s">
        <v>40</v>
      </c>
    </row>
    <row r="3275" spans="1:30">
      <c r="A3275">
        <f t="shared" si="153"/>
        <v>20220000</v>
      </c>
      <c r="B3275" t="str">
        <f t="shared" si="154"/>
        <v>Enfield90323Persons10-11 yrs</v>
      </c>
      <c r="C3275" t="str">
        <f t="shared" si="155"/>
        <v>EnfieldYear 6 prevalence of obesity (including severe obesity)2022/23Persons10-11 yrs</v>
      </c>
      <c r="D3275">
        <v>90323</v>
      </c>
      <c r="E3275" t="s">
        <v>271</v>
      </c>
      <c r="F3275" t="s">
        <v>30</v>
      </c>
      <c r="G3275" t="s">
        <v>31</v>
      </c>
      <c r="H3275" t="s">
        <v>120</v>
      </c>
      <c r="I3275" t="s">
        <v>121</v>
      </c>
      <c r="J3275" t="s">
        <v>34</v>
      </c>
      <c r="K3275" t="s">
        <v>35</v>
      </c>
      <c r="L3275" t="s">
        <v>272</v>
      </c>
      <c r="O3275" t="s">
        <v>54</v>
      </c>
      <c r="P3275">
        <v>27.980540000000001</v>
      </c>
      <c r="Q3275">
        <v>26.568249999999999</v>
      </c>
      <c r="R3275">
        <v>29.309539999999998</v>
      </c>
      <c r="S3275">
        <v>25.809519999999999</v>
      </c>
      <c r="T3275">
        <v>30.129380000000001</v>
      </c>
      <c r="U3275">
        <v>1150</v>
      </c>
      <c r="V3275">
        <v>4110</v>
      </c>
      <c r="X3275" t="s">
        <v>61</v>
      </c>
      <c r="Y3275" t="s">
        <v>49</v>
      </c>
      <c r="Z3275" t="s">
        <v>39</v>
      </c>
      <c r="AA3275">
        <v>20220000</v>
      </c>
      <c r="AD3275" t="s">
        <v>40</v>
      </c>
    </row>
    <row r="3276" spans="1:30">
      <c r="A3276">
        <f t="shared" si="153"/>
        <v>20220000</v>
      </c>
      <c r="B3276" t="str">
        <f t="shared" si="154"/>
        <v>Southwark90323Persons10-11 yrs</v>
      </c>
      <c r="C3276" t="str">
        <f t="shared" si="155"/>
        <v>SouthwarkYear 6 prevalence of obesity (including severe obesity)2022/23Persons10-11 yrs</v>
      </c>
      <c r="D3276">
        <v>90323</v>
      </c>
      <c r="E3276" t="s">
        <v>271</v>
      </c>
      <c r="F3276" t="s">
        <v>30</v>
      </c>
      <c r="G3276" t="s">
        <v>31</v>
      </c>
      <c r="H3276" t="s">
        <v>95</v>
      </c>
      <c r="I3276" t="s">
        <v>96</v>
      </c>
      <c r="J3276" t="s">
        <v>34</v>
      </c>
      <c r="K3276" t="s">
        <v>35</v>
      </c>
      <c r="L3276" t="s">
        <v>272</v>
      </c>
      <c r="O3276" t="s">
        <v>54</v>
      </c>
      <c r="P3276">
        <v>27.675280000000001</v>
      </c>
      <c r="Q3276">
        <v>26.11514</v>
      </c>
      <c r="R3276">
        <v>29.486979999999999</v>
      </c>
      <c r="S3276">
        <v>25.191649999999999</v>
      </c>
      <c r="T3276">
        <v>30.503730000000001</v>
      </c>
      <c r="U3276">
        <v>750</v>
      </c>
      <c r="V3276">
        <v>2710</v>
      </c>
      <c r="X3276" t="s">
        <v>61</v>
      </c>
      <c r="Y3276" t="s">
        <v>49</v>
      </c>
      <c r="Z3276" t="s">
        <v>39</v>
      </c>
      <c r="AA3276">
        <v>20220000</v>
      </c>
      <c r="AD3276" t="s">
        <v>40</v>
      </c>
    </row>
    <row r="3277" spans="1:30">
      <c r="A3277">
        <f t="shared" si="153"/>
        <v>20220000</v>
      </c>
      <c r="B3277" t="str">
        <f t="shared" si="154"/>
        <v>Greenwich90323Persons10-11 yrs</v>
      </c>
      <c r="C3277" t="str">
        <f t="shared" si="155"/>
        <v>GreenwichYear 6 prevalence of obesity (including severe obesity)2022/23Persons10-11 yrs</v>
      </c>
      <c r="D3277">
        <v>90323</v>
      </c>
      <c r="E3277" t="s">
        <v>271</v>
      </c>
      <c r="F3277" t="s">
        <v>30</v>
      </c>
      <c r="G3277" t="s">
        <v>31</v>
      </c>
      <c r="H3277" t="s">
        <v>80</v>
      </c>
      <c r="I3277" t="s">
        <v>81</v>
      </c>
      <c r="J3277" t="s">
        <v>34</v>
      </c>
      <c r="K3277" t="s">
        <v>35</v>
      </c>
      <c r="L3277" t="s">
        <v>272</v>
      </c>
      <c r="O3277" t="s">
        <v>54</v>
      </c>
      <c r="P3277">
        <v>27.232140000000001</v>
      </c>
      <c r="Q3277">
        <v>25.796520000000001</v>
      </c>
      <c r="R3277">
        <v>28.80621</v>
      </c>
      <c r="S3277">
        <v>24.968620000000001</v>
      </c>
      <c r="T3277">
        <v>29.71097</v>
      </c>
      <c r="U3277">
        <v>915</v>
      </c>
      <c r="V3277">
        <v>3360</v>
      </c>
      <c r="X3277" t="s">
        <v>61</v>
      </c>
      <c r="Y3277" t="s">
        <v>49</v>
      </c>
      <c r="Z3277" t="s">
        <v>39</v>
      </c>
      <c r="AA3277">
        <v>20220000</v>
      </c>
      <c r="AD3277" t="s">
        <v>40</v>
      </c>
    </row>
    <row r="3278" spans="1:30">
      <c r="A3278">
        <f t="shared" si="153"/>
        <v>20220000</v>
      </c>
      <c r="B3278" t="str">
        <f t="shared" si="154"/>
        <v>Hackney90323Persons10-11 yrs</v>
      </c>
      <c r="C3278" t="str">
        <f t="shared" si="155"/>
        <v>HackneyYear 6 prevalence of obesity (including severe obesity)2022/23Persons10-11 yrs</v>
      </c>
      <c r="D3278">
        <v>90323</v>
      </c>
      <c r="E3278" t="s">
        <v>271</v>
      </c>
      <c r="F3278" t="s">
        <v>30</v>
      </c>
      <c r="G3278" t="s">
        <v>31</v>
      </c>
      <c r="H3278" t="s">
        <v>101</v>
      </c>
      <c r="I3278" t="s">
        <v>102</v>
      </c>
      <c r="J3278" t="s">
        <v>34</v>
      </c>
      <c r="K3278" t="s">
        <v>35</v>
      </c>
      <c r="L3278" t="s">
        <v>272</v>
      </c>
      <c r="O3278" t="s">
        <v>54</v>
      </c>
      <c r="P3278">
        <v>26.95853</v>
      </c>
      <c r="Q3278">
        <v>25.201920000000001</v>
      </c>
      <c r="R3278">
        <v>28.938379999999999</v>
      </c>
      <c r="S3278">
        <v>24.1875</v>
      </c>
      <c r="T3278">
        <v>30.07301</v>
      </c>
      <c r="U3278">
        <v>585</v>
      </c>
      <c r="V3278">
        <v>2170</v>
      </c>
      <c r="W3278" t="s">
        <v>103</v>
      </c>
      <c r="X3278" t="s">
        <v>61</v>
      </c>
      <c r="Y3278" t="s">
        <v>49</v>
      </c>
      <c r="Z3278" t="s">
        <v>39</v>
      </c>
      <c r="AA3278">
        <v>20220000</v>
      </c>
      <c r="AD3278" t="s">
        <v>40</v>
      </c>
    </row>
    <row r="3279" spans="1:30">
      <c r="A3279">
        <f t="shared" si="153"/>
        <v>20220000</v>
      </c>
      <c r="B3279" t="str">
        <f t="shared" si="154"/>
        <v>Redbridge90323Persons10-11 yrs</v>
      </c>
      <c r="C3279" t="str">
        <f t="shared" si="155"/>
        <v>RedbridgeYear 6 prevalence of obesity (including severe obesity)2022/23Persons10-11 yrs</v>
      </c>
      <c r="D3279">
        <v>90323</v>
      </c>
      <c r="E3279" t="s">
        <v>271</v>
      </c>
      <c r="F3279" t="s">
        <v>30</v>
      </c>
      <c r="G3279" t="s">
        <v>31</v>
      </c>
      <c r="H3279" t="s">
        <v>112</v>
      </c>
      <c r="I3279" t="s">
        <v>113</v>
      </c>
      <c r="J3279" t="s">
        <v>34</v>
      </c>
      <c r="K3279" t="s">
        <v>35</v>
      </c>
      <c r="L3279" t="s">
        <v>272</v>
      </c>
      <c r="O3279" t="s">
        <v>54</v>
      </c>
      <c r="P3279">
        <v>26.72634</v>
      </c>
      <c r="Q3279">
        <v>25.349509999999999</v>
      </c>
      <c r="R3279">
        <v>28.12154</v>
      </c>
      <c r="S3279">
        <v>24.585239999999999</v>
      </c>
      <c r="T3279">
        <v>28.95354</v>
      </c>
      <c r="U3279">
        <v>1045</v>
      </c>
      <c r="V3279">
        <v>3910</v>
      </c>
      <c r="X3279" t="s">
        <v>270</v>
      </c>
      <c r="Y3279" t="s">
        <v>49</v>
      </c>
      <c r="Z3279" t="s">
        <v>39</v>
      </c>
      <c r="AA3279">
        <v>20220000</v>
      </c>
      <c r="AD3279" t="s">
        <v>40</v>
      </c>
    </row>
    <row r="3280" spans="1:30">
      <c r="A3280">
        <f t="shared" si="153"/>
        <v>20220000</v>
      </c>
      <c r="B3280" t="str">
        <f t="shared" si="154"/>
        <v>Lewisham90323Persons10-11 yrs</v>
      </c>
      <c r="C3280" t="str">
        <f t="shared" si="155"/>
        <v>LewishamYear 6 prevalence of obesity (including severe obesity)2022/23Persons10-11 yrs</v>
      </c>
      <c r="D3280">
        <v>90323</v>
      </c>
      <c r="E3280" t="s">
        <v>271</v>
      </c>
      <c r="F3280" t="s">
        <v>30</v>
      </c>
      <c r="G3280" t="s">
        <v>31</v>
      </c>
      <c r="H3280" t="s">
        <v>84</v>
      </c>
      <c r="I3280" t="s">
        <v>85</v>
      </c>
      <c r="J3280" t="s">
        <v>34</v>
      </c>
      <c r="K3280" t="s">
        <v>35</v>
      </c>
      <c r="L3280" t="s">
        <v>272</v>
      </c>
      <c r="O3280" t="s">
        <v>54</v>
      </c>
      <c r="P3280">
        <v>26.470590000000001</v>
      </c>
      <c r="Q3280">
        <v>24.953189999999999</v>
      </c>
      <c r="R3280">
        <v>28.077639999999999</v>
      </c>
      <c r="S3280">
        <v>24.097580000000001</v>
      </c>
      <c r="T3280">
        <v>29.02055</v>
      </c>
      <c r="U3280">
        <v>810</v>
      </c>
      <c r="V3280">
        <v>3060</v>
      </c>
      <c r="X3280" t="s">
        <v>270</v>
      </c>
      <c r="Y3280" t="s">
        <v>49</v>
      </c>
      <c r="Z3280" t="s">
        <v>39</v>
      </c>
      <c r="AA3280">
        <v>20220000</v>
      </c>
      <c r="AD3280" t="s">
        <v>40</v>
      </c>
    </row>
    <row r="3281" spans="1:30">
      <c r="A3281">
        <f t="shared" si="153"/>
        <v>20220000</v>
      </c>
      <c r="B3281" t="str">
        <f t="shared" si="154"/>
        <v>Croydon90323Persons10-11 yrs</v>
      </c>
      <c r="C3281" t="str">
        <f t="shared" si="155"/>
        <v>CroydonYear 6 prevalence of obesity (including severe obesity)2022/23Persons10-11 yrs</v>
      </c>
      <c r="D3281">
        <v>90323</v>
      </c>
      <c r="E3281" t="s">
        <v>271</v>
      </c>
      <c r="F3281" t="s">
        <v>30</v>
      </c>
      <c r="G3281" t="s">
        <v>31</v>
      </c>
      <c r="H3281" t="s">
        <v>110</v>
      </c>
      <c r="I3281" t="s">
        <v>111</v>
      </c>
      <c r="J3281" t="s">
        <v>34</v>
      </c>
      <c r="K3281" t="s">
        <v>35</v>
      </c>
      <c r="L3281" t="s">
        <v>272</v>
      </c>
      <c r="O3281" t="s">
        <v>54</v>
      </c>
      <c r="P3281">
        <v>26.309660000000001</v>
      </c>
      <c r="Q3281">
        <v>25.020299999999999</v>
      </c>
      <c r="R3281">
        <v>27.65362</v>
      </c>
      <c r="S3281">
        <v>24.293369999999999</v>
      </c>
      <c r="T3281">
        <v>28.44332</v>
      </c>
      <c r="U3281">
        <v>1130</v>
      </c>
      <c r="V3281">
        <v>4295</v>
      </c>
      <c r="X3281" t="s">
        <v>270</v>
      </c>
      <c r="Y3281" t="s">
        <v>49</v>
      </c>
      <c r="Z3281" t="s">
        <v>39</v>
      </c>
      <c r="AA3281">
        <v>20220000</v>
      </c>
      <c r="AD3281" t="s">
        <v>40</v>
      </c>
    </row>
    <row r="3282" spans="1:30">
      <c r="A3282">
        <f t="shared" si="153"/>
        <v>20220000</v>
      </c>
      <c r="B3282" t="str">
        <f t="shared" si="154"/>
        <v>Brent90323Persons10-11 yrs</v>
      </c>
      <c r="C3282" t="str">
        <f t="shared" si="155"/>
        <v>BrentYear 6 prevalence of obesity (including severe obesity)2022/23Persons10-11 yrs</v>
      </c>
      <c r="D3282">
        <v>90323</v>
      </c>
      <c r="E3282" t="s">
        <v>271</v>
      </c>
      <c r="F3282" t="s">
        <v>30</v>
      </c>
      <c r="G3282" t="s">
        <v>31</v>
      </c>
      <c r="H3282" t="s">
        <v>68</v>
      </c>
      <c r="I3282" t="s">
        <v>69</v>
      </c>
      <c r="J3282" t="s">
        <v>34</v>
      </c>
      <c r="K3282" t="s">
        <v>35</v>
      </c>
      <c r="L3282" t="s">
        <v>272</v>
      </c>
      <c r="O3282" t="s">
        <v>54</v>
      </c>
      <c r="P3282">
        <v>26.256979999999999</v>
      </c>
      <c r="Q3282">
        <v>24.841560000000001</v>
      </c>
      <c r="R3282">
        <v>27.723299999999998</v>
      </c>
      <c r="S3282">
        <v>24.04964</v>
      </c>
      <c r="T3282">
        <v>28.59065</v>
      </c>
      <c r="U3282">
        <v>940</v>
      </c>
      <c r="V3282">
        <v>3580</v>
      </c>
      <c r="X3282" t="s">
        <v>61</v>
      </c>
      <c r="Y3282" t="s">
        <v>49</v>
      </c>
      <c r="Z3282" t="s">
        <v>39</v>
      </c>
      <c r="AA3282">
        <v>20220000</v>
      </c>
      <c r="AD3282" t="s">
        <v>40</v>
      </c>
    </row>
    <row r="3283" spans="1:30">
      <c r="A3283">
        <f t="shared" si="153"/>
        <v>20220000</v>
      </c>
      <c r="B3283" t="str">
        <f t="shared" si="154"/>
        <v>Hounslow90323Persons10-11 yrs</v>
      </c>
      <c r="C3283" t="str">
        <f t="shared" si="155"/>
        <v>HounslowYear 6 prevalence of obesity (including severe obesity)2022/23Persons10-11 yrs</v>
      </c>
      <c r="D3283">
        <v>90323</v>
      </c>
      <c r="E3283" t="s">
        <v>271</v>
      </c>
      <c r="F3283" t="s">
        <v>30</v>
      </c>
      <c r="G3283" t="s">
        <v>31</v>
      </c>
      <c r="H3283" t="s">
        <v>59</v>
      </c>
      <c r="I3283" t="s">
        <v>60</v>
      </c>
      <c r="J3283" t="s">
        <v>34</v>
      </c>
      <c r="K3283" t="s">
        <v>35</v>
      </c>
      <c r="L3283" t="s">
        <v>272</v>
      </c>
      <c r="O3283" t="s">
        <v>54</v>
      </c>
      <c r="P3283">
        <v>26.207909999999998</v>
      </c>
      <c r="Q3283">
        <v>24.745660000000001</v>
      </c>
      <c r="R3283">
        <v>27.69294</v>
      </c>
      <c r="S3283">
        <v>23.93683</v>
      </c>
      <c r="T3283">
        <v>28.581009999999999</v>
      </c>
      <c r="U3283">
        <v>895</v>
      </c>
      <c r="V3283">
        <v>3415</v>
      </c>
      <c r="X3283" t="s">
        <v>270</v>
      </c>
      <c r="Y3283" t="s">
        <v>49</v>
      </c>
      <c r="Z3283" t="s">
        <v>39</v>
      </c>
      <c r="AA3283">
        <v>20220000</v>
      </c>
      <c r="AD3283" t="s">
        <v>40</v>
      </c>
    </row>
    <row r="3284" spans="1:30">
      <c r="A3284">
        <f t="shared" si="153"/>
        <v>20220000</v>
      </c>
      <c r="B3284" t="str">
        <f t="shared" si="154"/>
        <v>Waltham Forest90323Persons10-11 yrs</v>
      </c>
      <c r="C3284" t="str">
        <f t="shared" si="155"/>
        <v>Waltham ForestYear 6 prevalence of obesity (including severe obesity)2022/23Persons10-11 yrs</v>
      </c>
      <c r="D3284">
        <v>90323</v>
      </c>
      <c r="E3284" t="s">
        <v>271</v>
      </c>
      <c r="F3284" t="s">
        <v>30</v>
      </c>
      <c r="G3284" t="s">
        <v>31</v>
      </c>
      <c r="H3284" t="s">
        <v>114</v>
      </c>
      <c r="I3284" t="s">
        <v>115</v>
      </c>
      <c r="J3284" t="s">
        <v>34</v>
      </c>
      <c r="K3284" t="s">
        <v>35</v>
      </c>
      <c r="L3284" t="s">
        <v>272</v>
      </c>
      <c r="O3284" t="s">
        <v>54</v>
      </c>
      <c r="P3284">
        <v>25.723469999999999</v>
      </c>
      <c r="Q3284">
        <v>24.202069999999999</v>
      </c>
      <c r="R3284">
        <v>27.273610000000001</v>
      </c>
      <c r="S3284">
        <v>23.362380000000002</v>
      </c>
      <c r="T3284">
        <v>28.20214</v>
      </c>
      <c r="U3284">
        <v>800</v>
      </c>
      <c r="V3284">
        <v>3110</v>
      </c>
      <c r="X3284" t="s">
        <v>61</v>
      </c>
      <c r="Y3284" t="s">
        <v>49</v>
      </c>
      <c r="Z3284" t="s">
        <v>39</v>
      </c>
      <c r="AA3284">
        <v>20220000</v>
      </c>
      <c r="AD3284" t="s">
        <v>40</v>
      </c>
    </row>
    <row r="3285" spans="1:30">
      <c r="A3285">
        <f t="shared" si="153"/>
        <v>20220000</v>
      </c>
      <c r="B3285" t="str">
        <f t="shared" si="154"/>
        <v>Lambeth90323Persons10-11 yrs</v>
      </c>
      <c r="C3285" t="str">
        <f t="shared" si="155"/>
        <v>LambethYear 6 prevalence of obesity (including severe obesity)2022/23Persons10-11 yrs</v>
      </c>
      <c r="D3285">
        <v>90323</v>
      </c>
      <c r="E3285" t="s">
        <v>271</v>
      </c>
      <c r="F3285" t="s">
        <v>30</v>
      </c>
      <c r="G3285" t="s">
        <v>31</v>
      </c>
      <c r="H3285" t="s">
        <v>91</v>
      </c>
      <c r="I3285" t="s">
        <v>92</v>
      </c>
      <c r="J3285" t="s">
        <v>34</v>
      </c>
      <c r="K3285" t="s">
        <v>35</v>
      </c>
      <c r="L3285" t="s">
        <v>272</v>
      </c>
      <c r="O3285" t="s">
        <v>54</v>
      </c>
      <c r="P3285">
        <v>25.258800000000001</v>
      </c>
      <c r="Q3285">
        <v>23.53556</v>
      </c>
      <c r="R3285">
        <v>26.998830000000002</v>
      </c>
      <c r="S3285">
        <v>22.597390000000001</v>
      </c>
      <c r="T3285">
        <v>28.0535</v>
      </c>
      <c r="U3285">
        <v>610</v>
      </c>
      <c r="V3285">
        <v>2415</v>
      </c>
      <c r="X3285" t="s">
        <v>61</v>
      </c>
      <c r="Y3285" t="s">
        <v>49</v>
      </c>
      <c r="Z3285" t="s">
        <v>39</v>
      </c>
      <c r="AA3285">
        <v>20220000</v>
      </c>
      <c r="AD3285" t="s">
        <v>40</v>
      </c>
    </row>
    <row r="3286" spans="1:30">
      <c r="A3286">
        <f t="shared" si="153"/>
        <v>20220000</v>
      </c>
      <c r="B3286" t="str">
        <f t="shared" si="154"/>
        <v>Havering90323Persons10-11 yrs</v>
      </c>
      <c r="C3286" t="str">
        <f t="shared" si="155"/>
        <v>HaveringYear 6 prevalence of obesity (including severe obesity)2022/23Persons10-11 yrs</v>
      </c>
      <c r="D3286">
        <v>90323</v>
      </c>
      <c r="E3286" t="s">
        <v>271</v>
      </c>
      <c r="F3286" t="s">
        <v>30</v>
      </c>
      <c r="G3286" t="s">
        <v>31</v>
      </c>
      <c r="H3286" t="s">
        <v>118</v>
      </c>
      <c r="I3286" t="s">
        <v>119</v>
      </c>
      <c r="J3286" t="s">
        <v>34</v>
      </c>
      <c r="K3286" t="s">
        <v>35</v>
      </c>
      <c r="L3286" t="s">
        <v>272</v>
      </c>
      <c r="O3286" t="s">
        <v>54</v>
      </c>
      <c r="P3286">
        <v>25.22936</v>
      </c>
      <c r="Q3286">
        <v>23.80031</v>
      </c>
      <c r="R3286">
        <v>26.777629999999998</v>
      </c>
      <c r="S3286">
        <v>22.986229999999999</v>
      </c>
      <c r="T3286">
        <v>27.67773</v>
      </c>
      <c r="U3286">
        <v>825</v>
      </c>
      <c r="V3286">
        <v>3270</v>
      </c>
      <c r="X3286" t="s">
        <v>270</v>
      </c>
      <c r="Y3286" t="s">
        <v>49</v>
      </c>
      <c r="Z3286" t="s">
        <v>39</v>
      </c>
      <c r="AA3286">
        <v>20220000</v>
      </c>
      <c r="AD3286" t="s">
        <v>40</v>
      </c>
    </row>
    <row r="3287" spans="1:30">
      <c r="A3287">
        <f t="shared" si="153"/>
        <v>20220000</v>
      </c>
      <c r="B3287" t="str">
        <f t="shared" si="154"/>
        <v>Haringey90323Persons10-11 yrs</v>
      </c>
      <c r="C3287" t="str">
        <f t="shared" si="155"/>
        <v>HaringeyYear 6 prevalence of obesity (including severe obesity)2022/23Persons10-11 yrs</v>
      </c>
      <c r="D3287">
        <v>90323</v>
      </c>
      <c r="E3287" t="s">
        <v>271</v>
      </c>
      <c r="F3287" t="s">
        <v>30</v>
      </c>
      <c r="G3287" t="s">
        <v>31</v>
      </c>
      <c r="H3287" t="s">
        <v>116</v>
      </c>
      <c r="I3287" t="s">
        <v>117</v>
      </c>
      <c r="J3287" t="s">
        <v>34</v>
      </c>
      <c r="K3287" t="s">
        <v>35</v>
      </c>
      <c r="L3287" t="s">
        <v>272</v>
      </c>
      <c r="O3287" t="s">
        <v>54</v>
      </c>
      <c r="P3287">
        <v>24.400870000000001</v>
      </c>
      <c r="Q3287">
        <v>22.664929999999998</v>
      </c>
      <c r="R3287">
        <v>26.177859999999999</v>
      </c>
      <c r="S3287">
        <v>21.717649999999999</v>
      </c>
      <c r="T3287">
        <v>27.25196</v>
      </c>
      <c r="U3287">
        <v>560</v>
      </c>
      <c r="V3287">
        <v>2295</v>
      </c>
      <c r="X3287" t="s">
        <v>61</v>
      </c>
      <c r="Y3287" t="s">
        <v>49</v>
      </c>
      <c r="Z3287" t="s">
        <v>39</v>
      </c>
      <c r="AA3287">
        <v>20220000</v>
      </c>
      <c r="AD3287" t="s">
        <v>40</v>
      </c>
    </row>
    <row r="3288" spans="1:30">
      <c r="A3288">
        <f t="shared" si="153"/>
        <v>20220000</v>
      </c>
      <c r="B3288" t="str">
        <f t="shared" si="154"/>
        <v>Bexley90323Persons10-11 yrs</v>
      </c>
      <c r="C3288" t="str">
        <f t="shared" si="155"/>
        <v>BexleyYear 6 prevalence of obesity (including severe obesity)2022/23Persons10-11 yrs</v>
      </c>
      <c r="D3288">
        <v>90323</v>
      </c>
      <c r="E3288" t="s">
        <v>271</v>
      </c>
      <c r="F3288" t="s">
        <v>30</v>
      </c>
      <c r="G3288" t="s">
        <v>31</v>
      </c>
      <c r="H3288" t="s">
        <v>97</v>
      </c>
      <c r="I3288" t="s">
        <v>98</v>
      </c>
      <c r="J3288" t="s">
        <v>34</v>
      </c>
      <c r="K3288" t="s">
        <v>35</v>
      </c>
      <c r="L3288" t="s">
        <v>272</v>
      </c>
      <c r="O3288" t="s">
        <v>54</v>
      </c>
      <c r="P3288">
        <v>24.071079999999998</v>
      </c>
      <c r="Q3288">
        <v>22.597660000000001</v>
      </c>
      <c r="R3288">
        <v>25.608789999999999</v>
      </c>
      <c r="S3288">
        <v>21.77843</v>
      </c>
      <c r="T3288">
        <v>26.523250000000001</v>
      </c>
      <c r="U3288">
        <v>745</v>
      </c>
      <c r="V3288">
        <v>3095</v>
      </c>
      <c r="X3288" t="s">
        <v>61</v>
      </c>
      <c r="Y3288" t="s">
        <v>42</v>
      </c>
      <c r="Z3288" t="s">
        <v>39</v>
      </c>
      <c r="AA3288">
        <v>20220000</v>
      </c>
      <c r="AD3288" t="s">
        <v>40</v>
      </c>
    </row>
    <row r="3289" spans="1:30">
      <c r="A3289">
        <f t="shared" si="153"/>
        <v>20220000</v>
      </c>
      <c r="B3289" t="str">
        <f t="shared" si="154"/>
        <v>Harrow90323Persons10-11 yrs</v>
      </c>
      <c r="C3289" t="str">
        <f t="shared" si="155"/>
        <v>HarrowYear 6 prevalence of obesity (including severe obesity)2022/23Persons10-11 yrs</v>
      </c>
      <c r="D3289">
        <v>90323</v>
      </c>
      <c r="E3289" t="s">
        <v>271</v>
      </c>
      <c r="F3289" t="s">
        <v>30</v>
      </c>
      <c r="G3289" t="s">
        <v>31</v>
      </c>
      <c r="H3289" t="s">
        <v>64</v>
      </c>
      <c r="I3289" t="s">
        <v>65</v>
      </c>
      <c r="J3289" t="s">
        <v>34</v>
      </c>
      <c r="K3289" t="s">
        <v>35</v>
      </c>
      <c r="L3289" t="s">
        <v>272</v>
      </c>
      <c r="O3289" t="s">
        <v>54</v>
      </c>
      <c r="P3289">
        <v>23.71134</v>
      </c>
      <c r="Q3289">
        <v>22.23489</v>
      </c>
      <c r="R3289">
        <v>25.32574</v>
      </c>
      <c r="S3289">
        <v>21.396419999999999</v>
      </c>
      <c r="T3289">
        <v>26.266739999999999</v>
      </c>
      <c r="U3289">
        <v>690</v>
      </c>
      <c r="V3289">
        <v>2910</v>
      </c>
      <c r="X3289" t="s">
        <v>270</v>
      </c>
      <c r="Y3289" t="s">
        <v>42</v>
      </c>
      <c r="Z3289" t="s">
        <v>39</v>
      </c>
      <c r="AA3289">
        <v>20220000</v>
      </c>
      <c r="AD3289" t="s">
        <v>40</v>
      </c>
    </row>
    <row r="3290" spans="1:30">
      <c r="A3290">
        <f t="shared" si="153"/>
        <v>20220000</v>
      </c>
      <c r="B3290" t="str">
        <f t="shared" si="154"/>
        <v>Hillingdon90323Persons10-11 yrs</v>
      </c>
      <c r="C3290" t="str">
        <f t="shared" si="155"/>
        <v>HillingdonYear 6 prevalence of obesity (including severe obesity)2022/23Persons10-11 yrs</v>
      </c>
      <c r="D3290">
        <v>90323</v>
      </c>
      <c r="E3290" t="s">
        <v>271</v>
      </c>
      <c r="F3290" t="s">
        <v>30</v>
      </c>
      <c r="G3290" t="s">
        <v>31</v>
      </c>
      <c r="H3290" t="s">
        <v>86</v>
      </c>
      <c r="I3290" t="s">
        <v>87</v>
      </c>
      <c r="J3290" t="s">
        <v>34</v>
      </c>
      <c r="K3290" t="s">
        <v>35</v>
      </c>
      <c r="L3290" t="s">
        <v>272</v>
      </c>
      <c r="O3290" t="s">
        <v>54</v>
      </c>
      <c r="P3290">
        <v>23.68421</v>
      </c>
      <c r="Q3290">
        <v>22.397130000000001</v>
      </c>
      <c r="R3290">
        <v>25.102</v>
      </c>
      <c r="S3290">
        <v>21.657550000000001</v>
      </c>
      <c r="T3290">
        <v>25.920280000000002</v>
      </c>
      <c r="U3290">
        <v>900</v>
      </c>
      <c r="V3290">
        <v>3800</v>
      </c>
      <c r="X3290" t="s">
        <v>61</v>
      </c>
      <c r="Y3290" t="s">
        <v>42</v>
      </c>
      <c r="Z3290" t="s">
        <v>39</v>
      </c>
      <c r="AA3290">
        <v>20220000</v>
      </c>
      <c r="AD3290" t="s">
        <v>40</v>
      </c>
    </row>
    <row r="3291" spans="1:30">
      <c r="A3291">
        <f t="shared" si="153"/>
        <v>20220000</v>
      </c>
      <c r="B3291" t="str">
        <f t="shared" si="154"/>
        <v>Islington90323Persons10-11 yrs</v>
      </c>
      <c r="C3291" t="str">
        <f t="shared" si="155"/>
        <v>IslingtonYear 6 prevalence of obesity (including severe obesity)2022/23Persons10-11 yrs</v>
      </c>
      <c r="D3291">
        <v>90323</v>
      </c>
      <c r="E3291" t="s">
        <v>271</v>
      </c>
      <c r="F3291" t="s">
        <v>30</v>
      </c>
      <c r="G3291" t="s">
        <v>31</v>
      </c>
      <c r="H3291" t="s">
        <v>74</v>
      </c>
      <c r="I3291" t="s">
        <v>75</v>
      </c>
      <c r="J3291" t="s">
        <v>34</v>
      </c>
      <c r="K3291" t="s">
        <v>35</v>
      </c>
      <c r="L3291" t="s">
        <v>272</v>
      </c>
      <c r="O3291" t="s">
        <v>54</v>
      </c>
      <c r="P3291">
        <v>23.4375</v>
      </c>
      <c r="Q3291">
        <v>21.57518</v>
      </c>
      <c r="R3291">
        <v>25.73546</v>
      </c>
      <c r="S3291">
        <v>20.472750000000001</v>
      </c>
      <c r="T3291">
        <v>27.024979999999999</v>
      </c>
      <c r="U3291">
        <v>375</v>
      </c>
      <c r="V3291">
        <v>1600</v>
      </c>
      <c r="X3291" t="s">
        <v>61</v>
      </c>
      <c r="Y3291" t="s">
        <v>42</v>
      </c>
      <c r="Z3291" t="s">
        <v>39</v>
      </c>
      <c r="AA3291">
        <v>20220000</v>
      </c>
      <c r="AD3291" t="s">
        <v>40</v>
      </c>
    </row>
    <row r="3292" spans="1:30">
      <c r="A3292">
        <f t="shared" si="153"/>
        <v>20220000</v>
      </c>
      <c r="B3292" t="str">
        <f t="shared" si="154"/>
        <v>Ealing90323Persons10-11 yrs</v>
      </c>
      <c r="C3292" t="str">
        <f t="shared" si="155"/>
        <v>EalingYear 6 prevalence of obesity (including severe obesity)2022/23Persons10-11 yrs</v>
      </c>
      <c r="D3292">
        <v>90323</v>
      </c>
      <c r="E3292" t="s">
        <v>271</v>
      </c>
      <c r="F3292" t="s">
        <v>30</v>
      </c>
      <c r="G3292" t="s">
        <v>31</v>
      </c>
      <c r="H3292" t="s">
        <v>62</v>
      </c>
      <c r="I3292" t="s">
        <v>63</v>
      </c>
      <c r="J3292" t="s">
        <v>34</v>
      </c>
      <c r="K3292" t="s">
        <v>35</v>
      </c>
      <c r="L3292" t="s">
        <v>272</v>
      </c>
      <c r="O3292" t="s">
        <v>54</v>
      </c>
      <c r="P3292">
        <v>23.037970000000001</v>
      </c>
      <c r="Q3292">
        <v>21.765090000000001</v>
      </c>
      <c r="R3292">
        <v>24.39049</v>
      </c>
      <c r="S3292">
        <v>21.04776</v>
      </c>
      <c r="T3292">
        <v>25.185400000000001</v>
      </c>
      <c r="U3292">
        <v>910</v>
      </c>
      <c r="V3292">
        <v>3950</v>
      </c>
      <c r="X3292" t="s">
        <v>61</v>
      </c>
      <c r="Y3292" t="s">
        <v>42</v>
      </c>
      <c r="Z3292" t="s">
        <v>39</v>
      </c>
      <c r="AA3292">
        <v>20220000</v>
      </c>
      <c r="AD3292" t="s">
        <v>40</v>
      </c>
    </row>
    <row r="3293" spans="1:30">
      <c r="A3293">
        <f t="shared" si="153"/>
        <v>20220000</v>
      </c>
      <c r="B3293" t="str">
        <f t="shared" si="154"/>
        <v>Merton90323Persons10-11 yrs</v>
      </c>
      <c r="C3293" t="str">
        <f t="shared" si="155"/>
        <v>MertonYear 6 prevalence of obesity (including severe obesity)2022/23Persons10-11 yrs</v>
      </c>
      <c r="D3293">
        <v>90323</v>
      </c>
      <c r="E3293" t="s">
        <v>271</v>
      </c>
      <c r="F3293" t="s">
        <v>30</v>
      </c>
      <c r="G3293" t="s">
        <v>31</v>
      </c>
      <c r="H3293" t="s">
        <v>108</v>
      </c>
      <c r="I3293" t="s">
        <v>109</v>
      </c>
      <c r="J3293" t="s">
        <v>34</v>
      </c>
      <c r="K3293" t="s">
        <v>35</v>
      </c>
      <c r="L3293" t="s">
        <v>272</v>
      </c>
      <c r="O3293" t="s">
        <v>54</v>
      </c>
      <c r="P3293">
        <v>22.693269999999998</v>
      </c>
      <c r="Q3293">
        <v>20.837430000000001</v>
      </c>
      <c r="R3293">
        <v>24.499559999999999</v>
      </c>
      <c r="S3293">
        <v>19.861360000000001</v>
      </c>
      <c r="T3293">
        <v>25.630659999999999</v>
      </c>
      <c r="U3293">
        <v>455</v>
      </c>
      <c r="V3293">
        <v>2005</v>
      </c>
      <c r="X3293" t="s">
        <v>61</v>
      </c>
      <c r="Y3293" t="s">
        <v>42</v>
      </c>
      <c r="Z3293" t="s">
        <v>39</v>
      </c>
      <c r="AA3293">
        <v>20220000</v>
      </c>
      <c r="AD3293" t="s">
        <v>40</v>
      </c>
    </row>
    <row r="3294" spans="1:30">
      <c r="A3294">
        <f t="shared" si="153"/>
        <v>20220000</v>
      </c>
      <c r="B3294" t="str">
        <f t="shared" si="154"/>
        <v>Camden90323Persons10-11 yrs</v>
      </c>
      <c r="C3294" t="str">
        <f t="shared" si="155"/>
        <v>CamdenYear 6 prevalence of obesity (including severe obesity)2022/23Persons10-11 yrs</v>
      </c>
      <c r="D3294">
        <v>90323</v>
      </c>
      <c r="E3294" t="s">
        <v>271</v>
      </c>
      <c r="F3294" t="s">
        <v>30</v>
      </c>
      <c r="G3294" t="s">
        <v>31</v>
      </c>
      <c r="H3294" t="s">
        <v>72</v>
      </c>
      <c r="I3294" t="s">
        <v>73</v>
      </c>
      <c r="J3294" t="s">
        <v>34</v>
      </c>
      <c r="K3294" t="s">
        <v>35</v>
      </c>
      <c r="L3294" t="s">
        <v>272</v>
      </c>
      <c r="O3294" t="s">
        <v>54</v>
      </c>
      <c r="P3294">
        <v>22.348479999999999</v>
      </c>
      <c r="Q3294">
        <v>20.125869999999999</v>
      </c>
      <c r="R3294">
        <v>24.6143</v>
      </c>
      <c r="S3294">
        <v>18.954650000000001</v>
      </c>
      <c r="T3294">
        <v>26.022939999999998</v>
      </c>
      <c r="U3294">
        <v>295</v>
      </c>
      <c r="V3294">
        <v>1320</v>
      </c>
      <c r="X3294" t="s">
        <v>61</v>
      </c>
      <c r="Y3294" t="s">
        <v>42</v>
      </c>
      <c r="Z3294" t="s">
        <v>39</v>
      </c>
      <c r="AA3294">
        <v>20220000</v>
      </c>
      <c r="AD3294" t="s">
        <v>40</v>
      </c>
    </row>
    <row r="3295" spans="1:30">
      <c r="A3295">
        <f t="shared" si="153"/>
        <v>20220000</v>
      </c>
      <c r="B3295" t="str">
        <f t="shared" si="154"/>
        <v>Wandsworth90323Persons10-11 yrs</v>
      </c>
      <c r="C3295" t="str">
        <f t="shared" si="155"/>
        <v>WandsworthYear 6 prevalence of obesity (including severe obesity)2022/23Persons10-11 yrs</v>
      </c>
      <c r="D3295">
        <v>90323</v>
      </c>
      <c r="E3295" t="s">
        <v>271</v>
      </c>
      <c r="F3295" t="s">
        <v>30</v>
      </c>
      <c r="G3295" t="s">
        <v>31</v>
      </c>
      <c r="H3295" t="s">
        <v>76</v>
      </c>
      <c r="I3295" t="s">
        <v>77</v>
      </c>
      <c r="J3295" t="s">
        <v>34</v>
      </c>
      <c r="K3295" t="s">
        <v>35</v>
      </c>
      <c r="L3295" t="s">
        <v>272</v>
      </c>
      <c r="O3295" t="s">
        <v>54</v>
      </c>
      <c r="P3295">
        <v>21.818180000000002</v>
      </c>
      <c r="Q3295">
        <v>20.08897</v>
      </c>
      <c r="R3295">
        <v>23.53509</v>
      </c>
      <c r="S3295">
        <v>19.169979999999999</v>
      </c>
      <c r="T3295">
        <v>24.59966</v>
      </c>
      <c r="U3295">
        <v>480</v>
      </c>
      <c r="V3295">
        <v>2200</v>
      </c>
      <c r="X3295" t="s">
        <v>270</v>
      </c>
      <c r="Y3295" t="s">
        <v>42</v>
      </c>
      <c r="Z3295" t="s">
        <v>39</v>
      </c>
      <c r="AA3295">
        <v>20220000</v>
      </c>
      <c r="AD3295" t="s">
        <v>40</v>
      </c>
    </row>
    <row r="3296" spans="1:30">
      <c r="A3296">
        <f t="shared" si="153"/>
        <v>20220000</v>
      </c>
      <c r="B3296" t="str">
        <f t="shared" si="154"/>
        <v>Kensington and Chelsea90323Persons10-11 yrs</v>
      </c>
      <c r="C3296" t="str">
        <f t="shared" si="155"/>
        <v>Kensington and ChelseaYear 6 prevalence of obesity (including severe obesity)2022/23Persons10-11 yrs</v>
      </c>
      <c r="D3296">
        <v>90323</v>
      </c>
      <c r="E3296" t="s">
        <v>271</v>
      </c>
      <c r="F3296" t="s">
        <v>30</v>
      </c>
      <c r="G3296" t="s">
        <v>31</v>
      </c>
      <c r="H3296" t="s">
        <v>70</v>
      </c>
      <c r="I3296" t="s">
        <v>71</v>
      </c>
      <c r="J3296" t="s">
        <v>34</v>
      </c>
      <c r="K3296" t="s">
        <v>35</v>
      </c>
      <c r="L3296" t="s">
        <v>272</v>
      </c>
      <c r="O3296" t="s">
        <v>54</v>
      </c>
      <c r="P3296">
        <v>21.739129999999999</v>
      </c>
      <c r="Q3296">
        <v>18.887709999999998</v>
      </c>
      <c r="R3296">
        <v>25.656690000000001</v>
      </c>
      <c r="S3296">
        <v>17.221219999999999</v>
      </c>
      <c r="T3296">
        <v>27.864699999999999</v>
      </c>
      <c r="U3296">
        <v>125</v>
      </c>
      <c r="V3296">
        <v>575</v>
      </c>
      <c r="X3296" t="s">
        <v>61</v>
      </c>
      <c r="Y3296" t="s">
        <v>42</v>
      </c>
      <c r="Z3296" t="s">
        <v>39</v>
      </c>
      <c r="AA3296">
        <v>20220000</v>
      </c>
      <c r="AD3296" t="s">
        <v>40</v>
      </c>
    </row>
    <row r="3297" spans="1:30">
      <c r="A3297">
        <f t="shared" si="153"/>
        <v>20220000</v>
      </c>
      <c r="B3297" t="str">
        <f t="shared" si="154"/>
        <v>Barnet90323Persons10-11 yrs</v>
      </c>
      <c r="C3297" t="str">
        <f t="shared" si="155"/>
        <v>BarnetYear 6 prevalence of obesity (including severe obesity)2022/23Persons10-11 yrs</v>
      </c>
      <c r="D3297">
        <v>90323</v>
      </c>
      <c r="E3297" t="s">
        <v>271</v>
      </c>
      <c r="F3297" t="s">
        <v>30</v>
      </c>
      <c r="G3297" t="s">
        <v>31</v>
      </c>
      <c r="H3297" t="s">
        <v>93</v>
      </c>
      <c r="I3297" t="s">
        <v>94</v>
      </c>
      <c r="J3297" t="s">
        <v>34</v>
      </c>
      <c r="K3297" t="s">
        <v>35</v>
      </c>
      <c r="L3297" t="s">
        <v>272</v>
      </c>
      <c r="O3297" t="s">
        <v>54</v>
      </c>
      <c r="P3297">
        <v>21.23687</v>
      </c>
      <c r="Q3297">
        <v>19.997409999999999</v>
      </c>
      <c r="R3297">
        <v>22.444500000000001</v>
      </c>
      <c r="S3297">
        <v>19.330719999999999</v>
      </c>
      <c r="T3297">
        <v>23.1877</v>
      </c>
      <c r="U3297">
        <v>910</v>
      </c>
      <c r="V3297">
        <v>4285</v>
      </c>
      <c r="X3297" t="s">
        <v>270</v>
      </c>
      <c r="Y3297" t="s">
        <v>38</v>
      </c>
      <c r="Z3297" t="s">
        <v>39</v>
      </c>
      <c r="AA3297">
        <v>20220000</v>
      </c>
      <c r="AD3297" t="s">
        <v>40</v>
      </c>
    </row>
    <row r="3298" spans="1:30">
      <c r="A3298">
        <f t="shared" si="153"/>
        <v>20220000</v>
      </c>
      <c r="B3298" t="str">
        <f t="shared" si="154"/>
        <v>Hammersmith and Fulham90323Persons10-11 yrs</v>
      </c>
      <c r="C3298" t="str">
        <f t="shared" si="155"/>
        <v>Hammersmith and FulhamYear 6 prevalence of obesity (including severe obesity)2022/23Persons10-11 yrs</v>
      </c>
      <c r="D3298">
        <v>90323</v>
      </c>
      <c r="E3298" t="s">
        <v>271</v>
      </c>
      <c r="F3298" t="s">
        <v>30</v>
      </c>
      <c r="G3298" t="s">
        <v>31</v>
      </c>
      <c r="H3298" t="s">
        <v>66</v>
      </c>
      <c r="I3298" t="s">
        <v>67</v>
      </c>
      <c r="J3298" t="s">
        <v>34</v>
      </c>
      <c r="K3298" t="s">
        <v>35</v>
      </c>
      <c r="L3298" t="s">
        <v>272</v>
      </c>
      <c r="O3298" t="s">
        <v>54</v>
      </c>
      <c r="P3298">
        <v>19.298249999999999</v>
      </c>
      <c r="Q3298">
        <v>17.279039999999998</v>
      </c>
      <c r="R3298">
        <v>21.873360000000002</v>
      </c>
      <c r="S3298">
        <v>16.109100000000002</v>
      </c>
      <c r="T3298">
        <v>23.34545</v>
      </c>
      <c r="U3298">
        <v>220</v>
      </c>
      <c r="V3298">
        <v>1140</v>
      </c>
      <c r="X3298" t="s">
        <v>61</v>
      </c>
      <c r="Y3298" t="s">
        <v>38</v>
      </c>
      <c r="Z3298" t="s">
        <v>39</v>
      </c>
      <c r="AA3298">
        <v>20220000</v>
      </c>
      <c r="AD3298" t="s">
        <v>40</v>
      </c>
    </row>
    <row r="3299" spans="1:30">
      <c r="A3299">
        <f t="shared" si="153"/>
        <v>20220000</v>
      </c>
      <c r="B3299" t="str">
        <f t="shared" si="154"/>
        <v>Bromley90323Persons10-11 yrs</v>
      </c>
      <c r="C3299" t="str">
        <f t="shared" si="155"/>
        <v>BromleyYear 6 prevalence of obesity (including severe obesity)2022/23Persons10-11 yrs</v>
      </c>
      <c r="D3299">
        <v>90323</v>
      </c>
      <c r="E3299" t="s">
        <v>271</v>
      </c>
      <c r="F3299" t="s">
        <v>30</v>
      </c>
      <c r="G3299" t="s">
        <v>31</v>
      </c>
      <c r="H3299" t="s">
        <v>78</v>
      </c>
      <c r="I3299" t="s">
        <v>79</v>
      </c>
      <c r="J3299" t="s">
        <v>34</v>
      </c>
      <c r="K3299" t="s">
        <v>35</v>
      </c>
      <c r="L3299" t="s">
        <v>272</v>
      </c>
      <c r="O3299" t="s">
        <v>54</v>
      </c>
      <c r="P3299">
        <v>18.803419999999999</v>
      </c>
      <c r="Q3299">
        <v>17.555209999999999</v>
      </c>
      <c r="R3299">
        <v>20.141300000000001</v>
      </c>
      <c r="S3299">
        <v>16.860690000000002</v>
      </c>
      <c r="T3299">
        <v>20.936920000000001</v>
      </c>
      <c r="U3299">
        <v>660</v>
      </c>
      <c r="V3299">
        <v>3510</v>
      </c>
      <c r="X3299" t="s">
        <v>270</v>
      </c>
      <c r="Y3299" t="s">
        <v>38</v>
      </c>
      <c r="Z3299" t="s">
        <v>39</v>
      </c>
      <c r="AA3299">
        <v>20220000</v>
      </c>
      <c r="AD3299" t="s">
        <v>40</v>
      </c>
    </row>
    <row r="3300" spans="1:30">
      <c r="A3300">
        <f t="shared" si="153"/>
        <v>20220000</v>
      </c>
      <c r="B3300" t="str">
        <f t="shared" si="154"/>
        <v>Sutton90323Persons10-11 yrs</v>
      </c>
      <c r="C3300" t="str">
        <f t="shared" si="155"/>
        <v>SuttonYear 6 prevalence of obesity (including severe obesity)2022/23Persons10-11 yrs</v>
      </c>
      <c r="D3300">
        <v>90323</v>
      </c>
      <c r="E3300" t="s">
        <v>271</v>
      </c>
      <c r="F3300" t="s">
        <v>30</v>
      </c>
      <c r="G3300" t="s">
        <v>31</v>
      </c>
      <c r="H3300" t="s">
        <v>89</v>
      </c>
      <c r="I3300" t="s">
        <v>90</v>
      </c>
      <c r="J3300" t="s">
        <v>34</v>
      </c>
      <c r="K3300" t="s">
        <v>35</v>
      </c>
      <c r="L3300" t="s">
        <v>272</v>
      </c>
      <c r="O3300" t="s">
        <v>54</v>
      </c>
      <c r="P3300">
        <v>17.814730000000001</v>
      </c>
      <c r="Q3300">
        <v>16.23142</v>
      </c>
      <c r="R3300">
        <v>19.498349999999999</v>
      </c>
      <c r="S3300">
        <v>15.37717</v>
      </c>
      <c r="T3300">
        <v>20.526</v>
      </c>
      <c r="U3300">
        <v>375</v>
      </c>
      <c r="V3300">
        <v>2105</v>
      </c>
      <c r="X3300" t="s">
        <v>61</v>
      </c>
      <c r="Y3300" t="s">
        <v>38</v>
      </c>
      <c r="Z3300" t="s">
        <v>39</v>
      </c>
      <c r="AA3300">
        <v>20220000</v>
      </c>
      <c r="AD3300" t="s">
        <v>40</v>
      </c>
    </row>
    <row r="3301" spans="1:30">
      <c r="A3301">
        <f t="shared" si="153"/>
        <v>20220000</v>
      </c>
      <c r="B3301" t="str">
        <f t="shared" si="154"/>
        <v>Kingston90323Persons10-11 yrs</v>
      </c>
      <c r="C3301" t="str">
        <f t="shared" si="155"/>
        <v>KingstonYear 6 prevalence of obesity (including severe obesity)2022/23Persons10-11 yrs</v>
      </c>
      <c r="D3301">
        <v>90323</v>
      </c>
      <c r="E3301" t="s">
        <v>271</v>
      </c>
      <c r="F3301" t="s">
        <v>30</v>
      </c>
      <c r="G3301" t="s">
        <v>31</v>
      </c>
      <c r="H3301" t="s">
        <v>82</v>
      </c>
      <c r="I3301" t="s">
        <v>83</v>
      </c>
      <c r="J3301" t="s">
        <v>34</v>
      </c>
      <c r="K3301" t="s">
        <v>35</v>
      </c>
      <c r="L3301" t="s">
        <v>272</v>
      </c>
      <c r="O3301" t="s">
        <v>54</v>
      </c>
      <c r="P3301">
        <v>16.850829999999998</v>
      </c>
      <c r="Q3301">
        <v>15.091229999999999</v>
      </c>
      <c r="R3301">
        <v>18.53031</v>
      </c>
      <c r="S3301">
        <v>14.20463</v>
      </c>
      <c r="T3301">
        <v>19.625150000000001</v>
      </c>
      <c r="U3301">
        <v>305</v>
      </c>
      <c r="V3301">
        <v>1810</v>
      </c>
      <c r="X3301" t="s">
        <v>61</v>
      </c>
      <c r="Y3301" t="s">
        <v>38</v>
      </c>
      <c r="Z3301" t="s">
        <v>39</v>
      </c>
      <c r="AA3301">
        <v>20220000</v>
      </c>
      <c r="AD3301" t="s">
        <v>40</v>
      </c>
    </row>
    <row r="3302" spans="1:30">
      <c r="A3302">
        <f t="shared" si="153"/>
        <v>20220000</v>
      </c>
      <c r="B3302" t="str">
        <f t="shared" si="154"/>
        <v>Richmond90323Persons10-11 yrs</v>
      </c>
      <c r="C3302" t="str">
        <f t="shared" si="155"/>
        <v>RichmondYear 6 prevalence of obesity (including severe obesity)2022/23Persons10-11 yrs</v>
      </c>
      <c r="D3302">
        <v>90323</v>
      </c>
      <c r="E3302" t="s">
        <v>271</v>
      </c>
      <c r="F3302" t="s">
        <v>30</v>
      </c>
      <c r="G3302" t="s">
        <v>31</v>
      </c>
      <c r="H3302" t="s">
        <v>32</v>
      </c>
      <c r="I3302" t="s">
        <v>33</v>
      </c>
      <c r="J3302" t="s">
        <v>34</v>
      </c>
      <c r="K3302" t="s">
        <v>35</v>
      </c>
      <c r="L3302" t="s">
        <v>272</v>
      </c>
      <c r="O3302" t="s">
        <v>54</v>
      </c>
      <c r="P3302">
        <v>12.041880000000001</v>
      </c>
      <c r="Q3302">
        <v>10.757070000000001</v>
      </c>
      <c r="R3302">
        <v>13.688079999999999</v>
      </c>
      <c r="S3302">
        <v>10.023149999999999</v>
      </c>
      <c r="T3302">
        <v>14.64668</v>
      </c>
      <c r="U3302">
        <v>230</v>
      </c>
      <c r="V3302">
        <v>1910</v>
      </c>
      <c r="X3302" t="s">
        <v>61</v>
      </c>
      <c r="Y3302" t="s">
        <v>38</v>
      </c>
      <c r="Z3302" t="s">
        <v>39</v>
      </c>
      <c r="AA3302">
        <v>20220000</v>
      </c>
      <c r="AD3302" t="s">
        <v>40</v>
      </c>
    </row>
    <row r="3303" spans="1:30">
      <c r="A3303">
        <f t="shared" si="153"/>
        <v>20110000</v>
      </c>
      <c r="B3303" t="str">
        <f t="shared" si="154"/>
        <v>Richmond90813Persons10-24 yrs</v>
      </c>
      <c r="C3303" t="str">
        <f t="shared" si="155"/>
        <v>RichmondHospital admissions as a result of self-harm (10-24 years)2011/12Persons10-24 yrs</v>
      </c>
      <c r="D3303">
        <v>90813</v>
      </c>
      <c r="E3303" t="s">
        <v>273</v>
      </c>
      <c r="F3303" t="s">
        <v>30</v>
      </c>
      <c r="G3303" t="s">
        <v>31</v>
      </c>
      <c r="H3303" t="s">
        <v>32</v>
      </c>
      <c r="I3303" t="s">
        <v>33</v>
      </c>
      <c r="J3303" t="s">
        <v>34</v>
      </c>
      <c r="K3303" t="s">
        <v>35</v>
      </c>
      <c r="L3303" t="s">
        <v>274</v>
      </c>
      <c r="O3303" t="s">
        <v>41</v>
      </c>
      <c r="P3303">
        <v>260.43</v>
      </c>
      <c r="Q3303">
        <v>203.64884462630599</v>
      </c>
      <c r="R3303">
        <v>328.10609903322597</v>
      </c>
      <c r="S3303">
        <v>175.53456082784001</v>
      </c>
      <c r="T3303">
        <v>370.22983021782198</v>
      </c>
      <c r="U3303">
        <v>70</v>
      </c>
      <c r="V3303">
        <v>28047</v>
      </c>
      <c r="Y3303" t="s">
        <v>38</v>
      </c>
      <c r="Z3303" t="s">
        <v>39</v>
      </c>
      <c r="AA3303">
        <v>20110000</v>
      </c>
      <c r="AD3303" t="s">
        <v>40</v>
      </c>
    </row>
    <row r="3304" spans="1:30">
      <c r="A3304">
        <f t="shared" si="153"/>
        <v>20120000</v>
      </c>
      <c r="B3304" t="str">
        <f t="shared" si="154"/>
        <v>Richmond90813Persons10-24 yrs</v>
      </c>
      <c r="C3304" t="str">
        <f t="shared" si="155"/>
        <v>RichmondHospital admissions as a result of self-harm (10-24 years)2012/13Persons10-24 yrs</v>
      </c>
      <c r="D3304">
        <v>90813</v>
      </c>
      <c r="E3304" t="s">
        <v>273</v>
      </c>
      <c r="F3304" t="s">
        <v>30</v>
      </c>
      <c r="G3304" t="s">
        <v>31</v>
      </c>
      <c r="H3304" t="s">
        <v>32</v>
      </c>
      <c r="I3304" t="s">
        <v>33</v>
      </c>
      <c r="J3304" t="s">
        <v>34</v>
      </c>
      <c r="K3304" t="s">
        <v>35</v>
      </c>
      <c r="L3304" t="s">
        <v>274</v>
      </c>
      <c r="O3304" t="s">
        <v>43</v>
      </c>
      <c r="P3304">
        <v>271.38</v>
      </c>
      <c r="Q3304">
        <v>212.61627415675201</v>
      </c>
      <c r="R3304">
        <v>341.33062946890698</v>
      </c>
      <c r="S3304">
        <v>183.48821171965099</v>
      </c>
      <c r="T3304">
        <v>384.84973031221</v>
      </c>
      <c r="U3304">
        <v>75</v>
      </c>
      <c r="V3304">
        <v>27708</v>
      </c>
      <c r="Y3304" t="s">
        <v>38</v>
      </c>
      <c r="Z3304" t="s">
        <v>39</v>
      </c>
      <c r="AA3304">
        <v>20120000</v>
      </c>
      <c r="AD3304" t="s">
        <v>40</v>
      </c>
    </row>
    <row r="3305" spans="1:30">
      <c r="A3305">
        <f t="shared" si="153"/>
        <v>20130000</v>
      </c>
      <c r="B3305" t="str">
        <f t="shared" si="154"/>
        <v>Richmond90813Persons10-24 yrs</v>
      </c>
      <c r="C3305" t="str">
        <f t="shared" si="155"/>
        <v>RichmondHospital admissions as a result of self-harm (10-24 years)2013/14Persons10-24 yrs</v>
      </c>
      <c r="D3305">
        <v>90813</v>
      </c>
      <c r="E3305" t="s">
        <v>273</v>
      </c>
      <c r="F3305" t="s">
        <v>30</v>
      </c>
      <c r="G3305" t="s">
        <v>31</v>
      </c>
      <c r="H3305" t="s">
        <v>32</v>
      </c>
      <c r="I3305" t="s">
        <v>33</v>
      </c>
      <c r="J3305" t="s">
        <v>34</v>
      </c>
      <c r="K3305" t="s">
        <v>35</v>
      </c>
      <c r="L3305" t="s">
        <v>274</v>
      </c>
      <c r="O3305" t="s">
        <v>44</v>
      </c>
      <c r="P3305">
        <v>403.59</v>
      </c>
      <c r="Q3305">
        <v>330.56542887007998</v>
      </c>
      <c r="R3305">
        <v>487.90792108604199</v>
      </c>
      <c r="S3305">
        <v>293.338906481582</v>
      </c>
      <c r="T3305">
        <v>539.71342277835095</v>
      </c>
      <c r="U3305">
        <v>105</v>
      </c>
      <c r="V3305">
        <v>27877</v>
      </c>
      <c r="Y3305" t="s">
        <v>42</v>
      </c>
      <c r="Z3305" t="s">
        <v>39</v>
      </c>
      <c r="AA3305">
        <v>20130000</v>
      </c>
      <c r="AD3305" t="s">
        <v>40</v>
      </c>
    </row>
    <row r="3306" spans="1:30">
      <c r="A3306">
        <f t="shared" si="153"/>
        <v>20140000</v>
      </c>
      <c r="B3306" t="str">
        <f t="shared" si="154"/>
        <v>Richmond90813Persons10-24 yrs</v>
      </c>
      <c r="C3306" t="str">
        <f t="shared" si="155"/>
        <v>RichmondHospital admissions as a result of self-harm (10-24 years)2014/15Persons10-24 yrs</v>
      </c>
      <c r="D3306">
        <v>90813</v>
      </c>
      <c r="E3306" t="s">
        <v>273</v>
      </c>
      <c r="F3306" t="s">
        <v>30</v>
      </c>
      <c r="G3306" t="s">
        <v>31</v>
      </c>
      <c r="H3306" t="s">
        <v>32</v>
      </c>
      <c r="I3306" t="s">
        <v>33</v>
      </c>
      <c r="J3306" t="s">
        <v>34</v>
      </c>
      <c r="K3306" t="s">
        <v>35</v>
      </c>
      <c r="L3306" t="s">
        <v>274</v>
      </c>
      <c r="O3306" t="s">
        <v>45</v>
      </c>
      <c r="P3306">
        <v>261.86</v>
      </c>
      <c r="Q3306">
        <v>204.36734350922401</v>
      </c>
      <c r="R3306">
        <v>330.46437938073302</v>
      </c>
      <c r="S3306">
        <v>175.93473161866899</v>
      </c>
      <c r="T3306">
        <v>373.18862204342599</v>
      </c>
      <c r="U3306">
        <v>70</v>
      </c>
      <c r="V3306">
        <v>28292</v>
      </c>
      <c r="Y3306" t="s">
        <v>38</v>
      </c>
      <c r="Z3306" t="s">
        <v>39</v>
      </c>
      <c r="AA3306">
        <v>20140000</v>
      </c>
      <c r="AD3306" t="s">
        <v>40</v>
      </c>
    </row>
    <row r="3307" spans="1:30">
      <c r="A3307">
        <f t="shared" si="153"/>
        <v>20150000</v>
      </c>
      <c r="B3307" t="str">
        <f t="shared" si="154"/>
        <v>Richmond90813Persons10-24 yrs</v>
      </c>
      <c r="C3307" t="str">
        <f t="shared" si="155"/>
        <v>RichmondHospital admissions as a result of self-harm (10-24 years)2015/16Persons10-24 yrs</v>
      </c>
      <c r="D3307">
        <v>90813</v>
      </c>
      <c r="E3307" t="s">
        <v>273</v>
      </c>
      <c r="F3307" t="s">
        <v>30</v>
      </c>
      <c r="G3307" t="s">
        <v>31</v>
      </c>
      <c r="H3307" t="s">
        <v>32</v>
      </c>
      <c r="I3307" t="s">
        <v>33</v>
      </c>
      <c r="J3307" t="s">
        <v>34</v>
      </c>
      <c r="K3307" t="s">
        <v>35</v>
      </c>
      <c r="L3307" t="s">
        <v>274</v>
      </c>
      <c r="O3307" t="s">
        <v>46</v>
      </c>
      <c r="P3307">
        <v>331.18</v>
      </c>
      <c r="Q3307">
        <v>266.11634388904002</v>
      </c>
      <c r="R3307">
        <v>407.30639762260603</v>
      </c>
      <c r="S3307">
        <v>233.33862456990801</v>
      </c>
      <c r="T3307">
        <v>454.32862378977597</v>
      </c>
      <c r="U3307">
        <v>90</v>
      </c>
      <c r="V3307">
        <v>28743</v>
      </c>
      <c r="Y3307" t="s">
        <v>38</v>
      </c>
      <c r="Z3307" t="s">
        <v>39</v>
      </c>
      <c r="AA3307">
        <v>20150000</v>
      </c>
      <c r="AD3307" t="s">
        <v>40</v>
      </c>
    </row>
    <row r="3308" spans="1:30">
      <c r="A3308">
        <f t="shared" si="153"/>
        <v>20160000</v>
      </c>
      <c r="B3308" t="str">
        <f t="shared" si="154"/>
        <v>Richmond90813Persons10-24 yrs</v>
      </c>
      <c r="C3308" t="str">
        <f t="shared" si="155"/>
        <v>RichmondHospital admissions as a result of self-harm (10-24 years)2016/17Persons10-24 yrs</v>
      </c>
      <c r="D3308">
        <v>90813</v>
      </c>
      <c r="E3308" t="s">
        <v>273</v>
      </c>
      <c r="F3308" t="s">
        <v>30</v>
      </c>
      <c r="G3308" t="s">
        <v>31</v>
      </c>
      <c r="H3308" t="s">
        <v>32</v>
      </c>
      <c r="I3308" t="s">
        <v>33</v>
      </c>
      <c r="J3308" t="s">
        <v>34</v>
      </c>
      <c r="K3308" t="s">
        <v>35</v>
      </c>
      <c r="L3308" t="s">
        <v>274</v>
      </c>
      <c r="O3308" t="s">
        <v>47</v>
      </c>
      <c r="P3308">
        <v>427.67</v>
      </c>
      <c r="Q3308">
        <v>353.09928248573101</v>
      </c>
      <c r="R3308">
        <v>513.29290298053002</v>
      </c>
      <c r="S3308">
        <v>314.88451755265999</v>
      </c>
      <c r="T3308">
        <v>565.77195372615904</v>
      </c>
      <c r="U3308">
        <v>115</v>
      </c>
      <c r="V3308">
        <v>29164</v>
      </c>
      <c r="Y3308" t="s">
        <v>42</v>
      </c>
      <c r="Z3308" t="s">
        <v>39</v>
      </c>
      <c r="AA3308">
        <v>20160000</v>
      </c>
      <c r="AD3308" t="s">
        <v>40</v>
      </c>
    </row>
    <row r="3309" spans="1:30">
      <c r="A3309">
        <f t="shared" si="153"/>
        <v>20170000</v>
      </c>
      <c r="B3309" t="str">
        <f t="shared" si="154"/>
        <v>Richmond90813Persons10-24 yrs</v>
      </c>
      <c r="C3309" t="str">
        <f t="shared" si="155"/>
        <v>RichmondHospital admissions as a result of self-harm (10-24 years)2017/18Persons10-24 yrs</v>
      </c>
      <c r="D3309">
        <v>90813</v>
      </c>
      <c r="E3309" t="s">
        <v>273</v>
      </c>
      <c r="F3309" t="s">
        <v>30</v>
      </c>
      <c r="G3309" t="s">
        <v>31</v>
      </c>
      <c r="H3309" t="s">
        <v>32</v>
      </c>
      <c r="I3309" t="s">
        <v>33</v>
      </c>
      <c r="J3309" t="s">
        <v>34</v>
      </c>
      <c r="K3309" t="s">
        <v>35</v>
      </c>
      <c r="L3309" t="s">
        <v>274</v>
      </c>
      <c r="O3309" t="s">
        <v>48</v>
      </c>
      <c r="P3309">
        <v>379.61</v>
      </c>
      <c r="Q3309">
        <v>309.87866574684898</v>
      </c>
      <c r="R3309">
        <v>460.22629879669802</v>
      </c>
      <c r="S3309">
        <v>274.37743711535302</v>
      </c>
      <c r="T3309">
        <v>509.78838951991798</v>
      </c>
      <c r="U3309">
        <v>105</v>
      </c>
      <c r="V3309">
        <v>29614</v>
      </c>
      <c r="Y3309" t="s">
        <v>42</v>
      </c>
      <c r="Z3309" t="s">
        <v>39</v>
      </c>
      <c r="AA3309">
        <v>20170000</v>
      </c>
      <c r="AD3309" t="s">
        <v>40</v>
      </c>
    </row>
    <row r="3310" spans="1:30">
      <c r="A3310">
        <f t="shared" si="153"/>
        <v>20180000</v>
      </c>
      <c r="B3310" t="str">
        <f t="shared" si="154"/>
        <v>Richmond90813Persons10-24 yrs</v>
      </c>
      <c r="C3310" t="str">
        <f t="shared" si="155"/>
        <v>RichmondHospital admissions as a result of self-harm (10-24 years)2018/19Persons10-24 yrs</v>
      </c>
      <c r="D3310">
        <v>90813</v>
      </c>
      <c r="E3310" t="s">
        <v>273</v>
      </c>
      <c r="F3310" t="s">
        <v>30</v>
      </c>
      <c r="G3310" t="s">
        <v>31</v>
      </c>
      <c r="H3310" t="s">
        <v>32</v>
      </c>
      <c r="I3310" t="s">
        <v>33</v>
      </c>
      <c r="J3310" t="s">
        <v>34</v>
      </c>
      <c r="K3310" t="s">
        <v>35</v>
      </c>
      <c r="L3310" t="s">
        <v>274</v>
      </c>
      <c r="O3310" t="s">
        <v>50</v>
      </c>
      <c r="P3310">
        <v>300.82</v>
      </c>
      <c r="Q3310">
        <v>239.573107464499</v>
      </c>
      <c r="R3310">
        <v>372.79155838574297</v>
      </c>
      <c r="S3310">
        <v>208.85179543827101</v>
      </c>
      <c r="T3310">
        <v>417.33587363367502</v>
      </c>
      <c r="U3310">
        <v>85</v>
      </c>
      <c r="V3310">
        <v>30033</v>
      </c>
      <c r="Y3310" t="s">
        <v>38</v>
      </c>
      <c r="Z3310" t="s">
        <v>39</v>
      </c>
      <c r="AA3310">
        <v>20180000</v>
      </c>
      <c r="AD3310" t="s">
        <v>40</v>
      </c>
    </row>
    <row r="3311" spans="1:30">
      <c r="A3311">
        <f t="shared" si="153"/>
        <v>20190000</v>
      </c>
      <c r="B3311" t="str">
        <f t="shared" si="154"/>
        <v>Richmond90813Persons10-24 yrs</v>
      </c>
      <c r="C3311" t="str">
        <f t="shared" si="155"/>
        <v>RichmondHospital admissions as a result of self-harm (10-24 years)2019/20Persons10-24 yrs</v>
      </c>
      <c r="D3311">
        <v>90813</v>
      </c>
      <c r="E3311" t="s">
        <v>273</v>
      </c>
      <c r="F3311" t="s">
        <v>30</v>
      </c>
      <c r="G3311" t="s">
        <v>31</v>
      </c>
      <c r="H3311" t="s">
        <v>32</v>
      </c>
      <c r="I3311" t="s">
        <v>33</v>
      </c>
      <c r="J3311" t="s">
        <v>34</v>
      </c>
      <c r="K3311" t="s">
        <v>35</v>
      </c>
      <c r="L3311" t="s">
        <v>274</v>
      </c>
      <c r="O3311" t="s">
        <v>51</v>
      </c>
      <c r="P3311">
        <v>334.4</v>
      </c>
      <c r="Q3311">
        <v>270.73657008883998</v>
      </c>
      <c r="R3311">
        <v>408.33209710343601</v>
      </c>
      <c r="S3311">
        <v>238.45076329580701</v>
      </c>
      <c r="T3311">
        <v>453.86422108087999</v>
      </c>
      <c r="U3311">
        <v>100</v>
      </c>
      <c r="V3311">
        <v>30818</v>
      </c>
      <c r="Y3311" t="s">
        <v>38</v>
      </c>
      <c r="Z3311" t="s">
        <v>39</v>
      </c>
      <c r="AA3311">
        <v>20190000</v>
      </c>
      <c r="AD3311" t="s">
        <v>40</v>
      </c>
    </row>
    <row r="3312" spans="1:30">
      <c r="A3312">
        <f t="shared" si="153"/>
        <v>20200000</v>
      </c>
      <c r="B3312" t="str">
        <f t="shared" si="154"/>
        <v>Richmond90813Persons10-24 yrs</v>
      </c>
      <c r="C3312" t="str">
        <f t="shared" si="155"/>
        <v>RichmondHospital admissions as a result of self-harm (10-24 years)2020/21Persons10-24 yrs</v>
      </c>
      <c r="D3312">
        <v>90813</v>
      </c>
      <c r="E3312" t="s">
        <v>273</v>
      </c>
      <c r="F3312" t="s">
        <v>30</v>
      </c>
      <c r="G3312" t="s">
        <v>31</v>
      </c>
      <c r="H3312" t="s">
        <v>32</v>
      </c>
      <c r="I3312" t="s">
        <v>33</v>
      </c>
      <c r="J3312" t="s">
        <v>34</v>
      </c>
      <c r="K3312" t="s">
        <v>35</v>
      </c>
      <c r="L3312" t="s">
        <v>274</v>
      </c>
      <c r="O3312" t="s">
        <v>52</v>
      </c>
      <c r="P3312">
        <v>364.12</v>
      </c>
      <c r="Q3312">
        <v>298.11102735710801</v>
      </c>
      <c r="R3312">
        <v>440.18085608568401</v>
      </c>
      <c r="S3312">
        <v>264.40155482242801</v>
      </c>
      <c r="T3312">
        <v>486.87614861146602</v>
      </c>
      <c r="U3312">
        <v>110</v>
      </c>
      <c r="V3312">
        <v>31615</v>
      </c>
      <c r="Y3312" t="s">
        <v>42</v>
      </c>
      <c r="Z3312" t="s">
        <v>39</v>
      </c>
      <c r="AA3312">
        <v>20200000</v>
      </c>
      <c r="AD3312" t="s">
        <v>40</v>
      </c>
    </row>
    <row r="3313" spans="1:30">
      <c r="A3313">
        <f t="shared" si="153"/>
        <v>20210000</v>
      </c>
      <c r="B3313" t="str">
        <f t="shared" si="154"/>
        <v>Richmond90813Persons10-24 yrs</v>
      </c>
      <c r="C3313" t="str">
        <f t="shared" si="155"/>
        <v>RichmondHospital admissions as a result of self-harm (10-24 years)2021/22Persons10-24 yrs</v>
      </c>
      <c r="D3313">
        <v>90813</v>
      </c>
      <c r="E3313" t="s">
        <v>273</v>
      </c>
      <c r="F3313" t="s">
        <v>30</v>
      </c>
      <c r="G3313" t="s">
        <v>31</v>
      </c>
      <c r="H3313" t="s">
        <v>32</v>
      </c>
      <c r="I3313" t="s">
        <v>33</v>
      </c>
      <c r="J3313" t="s">
        <v>34</v>
      </c>
      <c r="K3313" t="s">
        <v>35</v>
      </c>
      <c r="L3313" t="s">
        <v>274</v>
      </c>
      <c r="O3313" t="s">
        <v>53</v>
      </c>
      <c r="P3313">
        <v>393.11</v>
      </c>
      <c r="Q3313">
        <v>324.73393700623001</v>
      </c>
      <c r="R3313">
        <v>471.42607275272701</v>
      </c>
      <c r="S3313">
        <v>289.62251777724799</v>
      </c>
      <c r="T3313">
        <v>519.38312233953604</v>
      </c>
      <c r="U3313">
        <v>120</v>
      </c>
      <c r="V3313">
        <v>32135</v>
      </c>
      <c r="Y3313" t="s">
        <v>42</v>
      </c>
      <c r="Z3313" t="s">
        <v>39</v>
      </c>
      <c r="AA3313">
        <v>20210000</v>
      </c>
      <c r="AD3313" t="s">
        <v>40</v>
      </c>
    </row>
    <row r="3314" spans="1:30">
      <c r="A3314">
        <f t="shared" si="153"/>
        <v>20110000</v>
      </c>
      <c r="B3314" t="str">
        <f t="shared" si="154"/>
        <v>England90813Persons10-24 yrs</v>
      </c>
      <c r="C3314" t="str">
        <f t="shared" si="155"/>
        <v>EnglandHospital admissions as a result of self-harm (10-24 years)2011/12Persons10-24 yrs</v>
      </c>
      <c r="D3314">
        <v>90813</v>
      </c>
      <c r="E3314" t="s">
        <v>273</v>
      </c>
      <c r="F3314" t="s">
        <v>30</v>
      </c>
      <c r="G3314" t="s">
        <v>31</v>
      </c>
      <c r="H3314" t="s">
        <v>30</v>
      </c>
      <c r="I3314" t="s">
        <v>31</v>
      </c>
      <c r="J3314" t="s">
        <v>31</v>
      </c>
      <c r="K3314" t="s">
        <v>35</v>
      </c>
      <c r="L3314" t="s">
        <v>274</v>
      </c>
      <c r="O3314" t="s">
        <v>41</v>
      </c>
      <c r="P3314">
        <v>347.36</v>
      </c>
      <c r="Q3314">
        <v>343.74357158097001</v>
      </c>
      <c r="R3314">
        <v>351.00898344174101</v>
      </c>
      <c r="S3314">
        <v>341.67025310288102</v>
      </c>
      <c r="T3314">
        <v>353.11985164679697</v>
      </c>
      <c r="U3314">
        <v>35241</v>
      </c>
      <c r="V3314">
        <v>9987942</v>
      </c>
      <c r="Y3314" t="s">
        <v>42</v>
      </c>
      <c r="Z3314" t="s">
        <v>39</v>
      </c>
      <c r="AA3314">
        <v>20110000</v>
      </c>
      <c r="AD3314" t="s">
        <v>40</v>
      </c>
    </row>
    <row r="3315" spans="1:30">
      <c r="A3315">
        <f t="shared" si="153"/>
        <v>20120000</v>
      </c>
      <c r="B3315" t="str">
        <f t="shared" si="154"/>
        <v>England90813Persons10-24 yrs</v>
      </c>
      <c r="C3315" t="str">
        <f t="shared" si="155"/>
        <v>EnglandHospital admissions as a result of self-harm (10-24 years)2012/13Persons10-24 yrs</v>
      </c>
      <c r="D3315">
        <v>90813</v>
      </c>
      <c r="E3315" t="s">
        <v>273</v>
      </c>
      <c r="F3315" t="s">
        <v>30</v>
      </c>
      <c r="G3315" t="s">
        <v>31</v>
      </c>
      <c r="H3315" t="s">
        <v>30</v>
      </c>
      <c r="I3315" t="s">
        <v>31</v>
      </c>
      <c r="J3315" t="s">
        <v>31</v>
      </c>
      <c r="K3315" t="s">
        <v>35</v>
      </c>
      <c r="L3315" t="s">
        <v>274</v>
      </c>
      <c r="O3315" t="s">
        <v>43</v>
      </c>
      <c r="P3315">
        <v>348.99</v>
      </c>
      <c r="Q3315">
        <v>345.35315194056898</v>
      </c>
      <c r="R3315">
        <v>352.66262708239799</v>
      </c>
      <c r="S3315">
        <v>343.26728290471698</v>
      </c>
      <c r="T3315">
        <v>354.78631489152701</v>
      </c>
      <c r="U3315">
        <v>35164</v>
      </c>
      <c r="V3315">
        <v>9908252</v>
      </c>
      <c r="Y3315" t="s">
        <v>42</v>
      </c>
      <c r="Z3315" t="s">
        <v>39</v>
      </c>
      <c r="AA3315">
        <v>20120000</v>
      </c>
      <c r="AD3315" t="s">
        <v>40</v>
      </c>
    </row>
    <row r="3316" spans="1:30">
      <c r="A3316">
        <f t="shared" si="153"/>
        <v>20130000</v>
      </c>
      <c r="B3316" t="str">
        <f t="shared" si="154"/>
        <v>England90813Persons10-24 yrs</v>
      </c>
      <c r="C3316" t="str">
        <f t="shared" si="155"/>
        <v>EnglandHospital admissions as a result of self-harm (10-24 years)2013/14Persons10-24 yrs</v>
      </c>
      <c r="D3316">
        <v>90813</v>
      </c>
      <c r="E3316" t="s">
        <v>273</v>
      </c>
      <c r="F3316" t="s">
        <v>30</v>
      </c>
      <c r="G3316" t="s">
        <v>31</v>
      </c>
      <c r="H3316" t="s">
        <v>30</v>
      </c>
      <c r="I3316" t="s">
        <v>31</v>
      </c>
      <c r="J3316" t="s">
        <v>31</v>
      </c>
      <c r="K3316" t="s">
        <v>35</v>
      </c>
      <c r="L3316" t="s">
        <v>274</v>
      </c>
      <c r="O3316" t="s">
        <v>44</v>
      </c>
      <c r="P3316">
        <v>414.56</v>
      </c>
      <c r="Q3316">
        <v>410.57617300319703</v>
      </c>
      <c r="R3316">
        <v>418.57482246862298</v>
      </c>
      <c r="S3316">
        <v>408.29176507726299</v>
      </c>
      <c r="T3316">
        <v>420.89735197827201</v>
      </c>
      <c r="U3316">
        <v>41445</v>
      </c>
      <c r="V3316">
        <v>9859243</v>
      </c>
      <c r="Y3316" t="s">
        <v>42</v>
      </c>
      <c r="Z3316" t="s">
        <v>39</v>
      </c>
      <c r="AA3316">
        <v>20130000</v>
      </c>
      <c r="AD3316" t="s">
        <v>40</v>
      </c>
    </row>
    <row r="3317" spans="1:30">
      <c r="A3317">
        <f t="shared" si="153"/>
        <v>20140000</v>
      </c>
      <c r="B3317" t="str">
        <f t="shared" si="154"/>
        <v>England90813Persons10-24 yrs</v>
      </c>
      <c r="C3317" t="str">
        <f t="shared" si="155"/>
        <v>EnglandHospital admissions as a result of self-harm (10-24 years)2014/15Persons10-24 yrs</v>
      </c>
      <c r="D3317">
        <v>90813</v>
      </c>
      <c r="E3317" t="s">
        <v>273</v>
      </c>
      <c r="F3317" t="s">
        <v>30</v>
      </c>
      <c r="G3317" t="s">
        <v>31</v>
      </c>
      <c r="H3317" t="s">
        <v>30</v>
      </c>
      <c r="I3317" t="s">
        <v>31</v>
      </c>
      <c r="J3317" t="s">
        <v>31</v>
      </c>
      <c r="K3317" t="s">
        <v>35</v>
      </c>
      <c r="L3317" t="s">
        <v>274</v>
      </c>
      <c r="O3317" t="s">
        <v>45</v>
      </c>
      <c r="P3317">
        <v>400.68</v>
      </c>
      <c r="Q3317">
        <v>396.749373062926</v>
      </c>
      <c r="R3317">
        <v>404.63050600179798</v>
      </c>
      <c r="S3317">
        <v>394.49894592536998</v>
      </c>
      <c r="T3317">
        <v>406.91922319615901</v>
      </c>
      <c r="U3317">
        <v>39882</v>
      </c>
      <c r="V3317">
        <v>9845263</v>
      </c>
      <c r="Y3317" t="s">
        <v>42</v>
      </c>
      <c r="Z3317" t="s">
        <v>39</v>
      </c>
      <c r="AA3317">
        <v>20140000</v>
      </c>
      <c r="AD3317" t="s">
        <v>40</v>
      </c>
    </row>
    <row r="3318" spans="1:30">
      <c r="A3318">
        <f t="shared" si="153"/>
        <v>20150000</v>
      </c>
      <c r="B3318" t="str">
        <f t="shared" si="154"/>
        <v>England90813Persons10-24 yrs</v>
      </c>
      <c r="C3318" t="str">
        <f t="shared" si="155"/>
        <v>EnglandHospital admissions as a result of self-harm (10-24 years)2015/16Persons10-24 yrs</v>
      </c>
      <c r="D3318">
        <v>90813</v>
      </c>
      <c r="E3318" t="s">
        <v>273</v>
      </c>
      <c r="F3318" t="s">
        <v>30</v>
      </c>
      <c r="G3318" t="s">
        <v>31</v>
      </c>
      <c r="H3318" t="s">
        <v>30</v>
      </c>
      <c r="I3318" t="s">
        <v>31</v>
      </c>
      <c r="J3318" t="s">
        <v>31</v>
      </c>
      <c r="K3318" t="s">
        <v>35</v>
      </c>
      <c r="L3318" t="s">
        <v>274</v>
      </c>
      <c r="O3318" t="s">
        <v>46</v>
      </c>
      <c r="P3318">
        <v>429.3</v>
      </c>
      <c r="Q3318">
        <v>425.23227445335402</v>
      </c>
      <c r="R3318">
        <v>433.396485144785</v>
      </c>
      <c r="S3318">
        <v>422.90026657856998</v>
      </c>
      <c r="T3318">
        <v>435.76685349351902</v>
      </c>
      <c r="U3318">
        <v>42643</v>
      </c>
      <c r="V3318">
        <v>9848895</v>
      </c>
      <c r="Y3318" t="s">
        <v>42</v>
      </c>
      <c r="Z3318" t="s">
        <v>39</v>
      </c>
      <c r="AA3318">
        <v>20150000</v>
      </c>
      <c r="AD3318" t="s">
        <v>40</v>
      </c>
    </row>
    <row r="3319" spans="1:30">
      <c r="A3319">
        <f t="shared" si="153"/>
        <v>20160000</v>
      </c>
      <c r="B3319" t="str">
        <f t="shared" si="154"/>
        <v>England90813Persons10-24 yrs</v>
      </c>
      <c r="C3319" t="str">
        <f t="shared" si="155"/>
        <v>EnglandHospital admissions as a result of self-harm (10-24 years)2016/17Persons10-24 yrs</v>
      </c>
      <c r="D3319">
        <v>90813</v>
      </c>
      <c r="E3319" t="s">
        <v>273</v>
      </c>
      <c r="F3319" t="s">
        <v>30</v>
      </c>
      <c r="G3319" t="s">
        <v>31</v>
      </c>
      <c r="H3319" t="s">
        <v>30</v>
      </c>
      <c r="I3319" t="s">
        <v>31</v>
      </c>
      <c r="J3319" t="s">
        <v>31</v>
      </c>
      <c r="K3319" t="s">
        <v>35</v>
      </c>
      <c r="L3319" t="s">
        <v>274</v>
      </c>
      <c r="O3319" t="s">
        <v>47</v>
      </c>
      <c r="P3319">
        <v>405.32</v>
      </c>
      <c r="Q3319">
        <v>401.35937456688202</v>
      </c>
      <c r="R3319">
        <v>409.30192868767602</v>
      </c>
      <c r="S3319">
        <v>399.09133539622297</v>
      </c>
      <c r="T3319">
        <v>411.60842835028501</v>
      </c>
      <c r="U3319">
        <v>40148</v>
      </c>
      <c r="V3319">
        <v>9868527</v>
      </c>
      <c r="Y3319" t="s">
        <v>42</v>
      </c>
      <c r="Z3319" t="s">
        <v>39</v>
      </c>
      <c r="AA3319">
        <v>20160000</v>
      </c>
      <c r="AD3319" t="s">
        <v>40</v>
      </c>
    </row>
    <row r="3320" spans="1:30">
      <c r="A3320">
        <f t="shared" si="153"/>
        <v>20170000</v>
      </c>
      <c r="B3320" t="str">
        <f t="shared" si="154"/>
        <v>England90813Persons10-24 yrs</v>
      </c>
      <c r="C3320" t="str">
        <f t="shared" si="155"/>
        <v>EnglandHospital admissions as a result of self-harm (10-24 years)2017/18Persons10-24 yrs</v>
      </c>
      <c r="D3320">
        <v>90813</v>
      </c>
      <c r="E3320" t="s">
        <v>273</v>
      </c>
      <c r="F3320" t="s">
        <v>30</v>
      </c>
      <c r="G3320" t="s">
        <v>31</v>
      </c>
      <c r="H3320" t="s">
        <v>30</v>
      </c>
      <c r="I3320" t="s">
        <v>31</v>
      </c>
      <c r="J3320" t="s">
        <v>31</v>
      </c>
      <c r="K3320" t="s">
        <v>35</v>
      </c>
      <c r="L3320" t="s">
        <v>274</v>
      </c>
      <c r="O3320" t="s">
        <v>48</v>
      </c>
      <c r="P3320">
        <v>419.03</v>
      </c>
      <c r="Q3320">
        <v>414.99283879795701</v>
      </c>
      <c r="R3320">
        <v>423.09600225190502</v>
      </c>
      <c r="S3320">
        <v>412.67864268278998</v>
      </c>
      <c r="T3320">
        <v>425.44892420678798</v>
      </c>
      <c r="U3320">
        <v>41218</v>
      </c>
      <c r="V3320">
        <v>9868197</v>
      </c>
      <c r="Y3320" t="s">
        <v>42</v>
      </c>
      <c r="Z3320" t="s">
        <v>39</v>
      </c>
      <c r="AA3320">
        <v>20170000</v>
      </c>
      <c r="AD3320" t="s">
        <v>40</v>
      </c>
    </row>
    <row r="3321" spans="1:30">
      <c r="A3321">
        <f t="shared" si="153"/>
        <v>20180000</v>
      </c>
      <c r="B3321" t="str">
        <f t="shared" si="154"/>
        <v>England90813Persons10-24 yrs</v>
      </c>
      <c r="C3321" t="str">
        <f t="shared" si="155"/>
        <v>EnglandHospital admissions as a result of self-harm (10-24 years)2018/19Persons10-24 yrs</v>
      </c>
      <c r="D3321">
        <v>90813</v>
      </c>
      <c r="E3321" t="s">
        <v>273</v>
      </c>
      <c r="F3321" t="s">
        <v>30</v>
      </c>
      <c r="G3321" t="s">
        <v>31</v>
      </c>
      <c r="H3321" t="s">
        <v>30</v>
      </c>
      <c r="I3321" t="s">
        <v>31</v>
      </c>
      <c r="J3321" t="s">
        <v>31</v>
      </c>
      <c r="K3321" t="s">
        <v>35</v>
      </c>
      <c r="L3321" t="s">
        <v>274</v>
      </c>
      <c r="O3321" t="s">
        <v>50</v>
      </c>
      <c r="P3321">
        <v>441.67</v>
      </c>
      <c r="Q3321">
        <v>437.53051177851802</v>
      </c>
      <c r="R3321">
        <v>445.844552258524</v>
      </c>
      <c r="S3321">
        <v>435.15548599400603</v>
      </c>
      <c r="T3321">
        <v>448.25825776746899</v>
      </c>
      <c r="U3321">
        <v>43496</v>
      </c>
      <c r="V3321">
        <v>9918800</v>
      </c>
      <c r="Y3321" t="s">
        <v>42</v>
      </c>
      <c r="Z3321" t="s">
        <v>39</v>
      </c>
      <c r="AA3321">
        <v>20180000</v>
      </c>
      <c r="AD3321" t="s">
        <v>40</v>
      </c>
    </row>
    <row r="3322" spans="1:30">
      <c r="A3322">
        <f t="shared" si="153"/>
        <v>20190000</v>
      </c>
      <c r="B3322" t="str">
        <f t="shared" si="154"/>
        <v>England90813Persons10-24 yrs</v>
      </c>
      <c r="C3322" t="str">
        <f t="shared" si="155"/>
        <v>EnglandHospital admissions as a result of self-harm (10-24 years)2019/20Persons10-24 yrs</v>
      </c>
      <c r="D3322">
        <v>90813</v>
      </c>
      <c r="E3322" t="s">
        <v>273</v>
      </c>
      <c r="F3322" t="s">
        <v>30</v>
      </c>
      <c r="G3322" t="s">
        <v>31</v>
      </c>
      <c r="H3322" t="s">
        <v>30</v>
      </c>
      <c r="I3322" t="s">
        <v>31</v>
      </c>
      <c r="J3322" t="s">
        <v>31</v>
      </c>
      <c r="K3322" t="s">
        <v>35</v>
      </c>
      <c r="L3322" t="s">
        <v>274</v>
      </c>
      <c r="O3322" t="s">
        <v>51</v>
      </c>
      <c r="P3322">
        <v>436.11</v>
      </c>
      <c r="Q3322">
        <v>431.998573898909</v>
      </c>
      <c r="R3322">
        <v>440.25122617974102</v>
      </c>
      <c r="S3322">
        <v>429.64120169155598</v>
      </c>
      <c r="T3322">
        <v>442.64719660380598</v>
      </c>
      <c r="U3322">
        <v>43037</v>
      </c>
      <c r="V3322">
        <v>9960898</v>
      </c>
      <c r="Y3322" t="s">
        <v>42</v>
      </c>
      <c r="Z3322" t="s">
        <v>39</v>
      </c>
      <c r="AA3322">
        <v>20190000</v>
      </c>
      <c r="AD3322" t="s">
        <v>40</v>
      </c>
    </row>
    <row r="3323" spans="1:30">
      <c r="A3323">
        <f t="shared" si="153"/>
        <v>20200000</v>
      </c>
      <c r="B3323" t="str">
        <f t="shared" si="154"/>
        <v>England90813Persons10-24 yrs</v>
      </c>
      <c r="C3323" t="str">
        <f t="shared" si="155"/>
        <v>EnglandHospital admissions as a result of self-harm (10-24 years)2020/21Persons10-24 yrs</v>
      </c>
      <c r="D3323">
        <v>90813</v>
      </c>
      <c r="E3323" t="s">
        <v>273</v>
      </c>
      <c r="F3323" t="s">
        <v>30</v>
      </c>
      <c r="G3323" t="s">
        <v>31</v>
      </c>
      <c r="H3323" t="s">
        <v>30</v>
      </c>
      <c r="I3323" t="s">
        <v>31</v>
      </c>
      <c r="J3323" t="s">
        <v>31</v>
      </c>
      <c r="K3323" t="s">
        <v>35</v>
      </c>
      <c r="L3323" t="s">
        <v>274</v>
      </c>
      <c r="O3323" t="s">
        <v>52</v>
      </c>
      <c r="P3323">
        <v>421.2</v>
      </c>
      <c r="Q3323">
        <v>417.16458176365802</v>
      </c>
      <c r="R3323">
        <v>425.271418874652</v>
      </c>
      <c r="S3323">
        <v>414.84923260532599</v>
      </c>
      <c r="T3323">
        <v>427.62533045094898</v>
      </c>
      <c r="U3323">
        <v>41606</v>
      </c>
      <c r="V3323">
        <v>9970205</v>
      </c>
      <c r="Y3323" t="s">
        <v>42</v>
      </c>
      <c r="Z3323" t="s">
        <v>39</v>
      </c>
      <c r="AA3323">
        <v>20200000</v>
      </c>
      <c r="AD3323" t="s">
        <v>40</v>
      </c>
    </row>
    <row r="3324" spans="1:30">
      <c r="A3324">
        <f t="shared" si="153"/>
        <v>20210000</v>
      </c>
      <c r="B3324" t="str">
        <f t="shared" si="154"/>
        <v>England90813Persons10-24 yrs</v>
      </c>
      <c r="C3324" t="str">
        <f t="shared" si="155"/>
        <v>EnglandHospital admissions as a result of self-harm (10-24 years)2021/22Persons10-24 yrs</v>
      </c>
      <c r="D3324">
        <v>90813</v>
      </c>
      <c r="E3324" t="s">
        <v>273</v>
      </c>
      <c r="F3324" t="s">
        <v>30</v>
      </c>
      <c r="G3324" t="s">
        <v>31</v>
      </c>
      <c r="H3324" t="s">
        <v>30</v>
      </c>
      <c r="I3324" t="s">
        <v>31</v>
      </c>
      <c r="J3324" t="s">
        <v>31</v>
      </c>
      <c r="K3324" t="s">
        <v>35</v>
      </c>
      <c r="L3324" t="s">
        <v>274</v>
      </c>
      <c r="O3324" t="s">
        <v>53</v>
      </c>
      <c r="P3324">
        <v>426.73</v>
      </c>
      <c r="Q3324">
        <v>422.69459768886901</v>
      </c>
      <c r="R3324">
        <v>430.79506927133002</v>
      </c>
      <c r="S3324">
        <v>420.38075781518199</v>
      </c>
      <c r="T3324">
        <v>433.14690340359198</v>
      </c>
      <c r="U3324">
        <v>42793</v>
      </c>
      <c r="V3324">
        <v>10059084</v>
      </c>
      <c r="Y3324" t="s">
        <v>42</v>
      </c>
      <c r="Z3324" t="s">
        <v>39</v>
      </c>
      <c r="AA3324">
        <v>20210000</v>
      </c>
      <c r="AD3324" t="s">
        <v>40</v>
      </c>
    </row>
    <row r="3325" spans="1:30">
      <c r="A3325">
        <f t="shared" si="153"/>
        <v>20220000</v>
      </c>
      <c r="B3325" t="str">
        <f t="shared" si="154"/>
        <v>England90813Persons10-24 yrs</v>
      </c>
      <c r="C3325" t="str">
        <f t="shared" si="155"/>
        <v>EnglandHospital admissions as a result of self-harm (10-24 years)2022/23Persons10-24 yrs</v>
      </c>
      <c r="D3325">
        <v>90813</v>
      </c>
      <c r="E3325" t="s">
        <v>273</v>
      </c>
      <c r="F3325" t="s">
        <v>30</v>
      </c>
      <c r="G3325" t="s">
        <v>31</v>
      </c>
      <c r="H3325" t="s">
        <v>30</v>
      </c>
      <c r="I3325" t="s">
        <v>31</v>
      </c>
      <c r="J3325" t="s">
        <v>31</v>
      </c>
      <c r="K3325" t="s">
        <v>35</v>
      </c>
      <c r="L3325" t="s">
        <v>274</v>
      </c>
      <c r="O3325" t="s">
        <v>54</v>
      </c>
      <c r="P3325">
        <v>319</v>
      </c>
      <c r="Q3325">
        <v>315.54578270319399</v>
      </c>
      <c r="R3325">
        <v>322.483680004105</v>
      </c>
      <c r="S3325">
        <v>313.56673530658401</v>
      </c>
      <c r="T3325">
        <v>324.49999401701399</v>
      </c>
      <c r="U3325">
        <v>32624</v>
      </c>
      <c r="V3325">
        <v>10230942</v>
      </c>
      <c r="X3325" t="s">
        <v>55</v>
      </c>
      <c r="Y3325" t="s">
        <v>42</v>
      </c>
      <c r="Z3325" t="s">
        <v>39</v>
      </c>
      <c r="AA3325">
        <v>20220000</v>
      </c>
      <c r="AD3325" t="s">
        <v>40</v>
      </c>
    </row>
    <row r="3326" spans="1:30">
      <c r="A3326">
        <f t="shared" si="153"/>
        <v>20110000</v>
      </c>
      <c r="B3326" t="str">
        <f t="shared" si="154"/>
        <v>London90813Persons10-24 yrs</v>
      </c>
      <c r="C3326" t="str">
        <f t="shared" si="155"/>
        <v>LondonHospital admissions as a result of self-harm (10-24 years)2011/12Persons10-24 yrs</v>
      </c>
      <c r="D3326">
        <v>90813</v>
      </c>
      <c r="E3326" t="s">
        <v>273</v>
      </c>
      <c r="F3326" t="s">
        <v>30</v>
      </c>
      <c r="G3326" t="s">
        <v>31</v>
      </c>
      <c r="H3326" t="s">
        <v>56</v>
      </c>
      <c r="I3326" t="s">
        <v>57</v>
      </c>
      <c r="J3326" t="s">
        <v>58</v>
      </c>
      <c r="K3326" t="s">
        <v>35</v>
      </c>
      <c r="L3326" t="s">
        <v>274</v>
      </c>
      <c r="O3326" t="s">
        <v>41</v>
      </c>
      <c r="P3326">
        <v>193.45</v>
      </c>
      <c r="Q3326">
        <v>186.614440436476</v>
      </c>
      <c r="R3326">
        <v>200.47956166767401</v>
      </c>
      <c r="S3326">
        <v>182.75584976246799</v>
      </c>
      <c r="T3326">
        <v>204.58142309515699</v>
      </c>
      <c r="U3326">
        <v>3050</v>
      </c>
      <c r="V3326">
        <v>1551058</v>
      </c>
      <c r="Y3326" t="s">
        <v>38</v>
      </c>
      <c r="Z3326" t="s">
        <v>39</v>
      </c>
      <c r="AA3326">
        <v>20110000</v>
      </c>
      <c r="AD3326" t="s">
        <v>40</v>
      </c>
    </row>
    <row r="3327" spans="1:30">
      <c r="A3327">
        <f t="shared" si="153"/>
        <v>20120000</v>
      </c>
      <c r="B3327" t="str">
        <f t="shared" si="154"/>
        <v>London90813Persons10-24 yrs</v>
      </c>
      <c r="C3327" t="str">
        <f t="shared" si="155"/>
        <v>LondonHospital admissions as a result of self-harm (10-24 years)2012/13Persons10-24 yrs</v>
      </c>
      <c r="D3327">
        <v>90813</v>
      </c>
      <c r="E3327" t="s">
        <v>273</v>
      </c>
      <c r="F3327" t="s">
        <v>30</v>
      </c>
      <c r="G3327" t="s">
        <v>31</v>
      </c>
      <c r="H3327" t="s">
        <v>56</v>
      </c>
      <c r="I3327" t="s">
        <v>57</v>
      </c>
      <c r="J3327" t="s">
        <v>58</v>
      </c>
      <c r="K3327" t="s">
        <v>35</v>
      </c>
      <c r="L3327" t="s">
        <v>274</v>
      </c>
      <c r="O3327" t="s">
        <v>43</v>
      </c>
      <c r="P3327">
        <v>198.13</v>
      </c>
      <c r="Q3327">
        <v>191.17906532215301</v>
      </c>
      <c r="R3327">
        <v>205.27484369676301</v>
      </c>
      <c r="S3327">
        <v>187.255258646318</v>
      </c>
      <c r="T3327">
        <v>209.444166773798</v>
      </c>
      <c r="U3327">
        <v>3095</v>
      </c>
      <c r="V3327">
        <v>1545424</v>
      </c>
      <c r="Y3327" t="s">
        <v>38</v>
      </c>
      <c r="Z3327" t="s">
        <v>39</v>
      </c>
      <c r="AA3327">
        <v>20120000</v>
      </c>
      <c r="AD3327" t="s">
        <v>40</v>
      </c>
    </row>
    <row r="3328" spans="1:30">
      <c r="A3328">
        <f t="shared" si="153"/>
        <v>20130000</v>
      </c>
      <c r="B3328" t="str">
        <f t="shared" si="154"/>
        <v>London90813Persons10-24 yrs</v>
      </c>
      <c r="C3328" t="str">
        <f t="shared" si="155"/>
        <v>LondonHospital admissions as a result of self-harm (10-24 years)2013/14Persons10-24 yrs</v>
      </c>
      <c r="D3328">
        <v>90813</v>
      </c>
      <c r="E3328" t="s">
        <v>273</v>
      </c>
      <c r="F3328" t="s">
        <v>30</v>
      </c>
      <c r="G3328" t="s">
        <v>31</v>
      </c>
      <c r="H3328" t="s">
        <v>56</v>
      </c>
      <c r="I3328" t="s">
        <v>57</v>
      </c>
      <c r="J3328" t="s">
        <v>58</v>
      </c>
      <c r="K3328" t="s">
        <v>35</v>
      </c>
      <c r="L3328" t="s">
        <v>274</v>
      </c>
      <c r="O3328" t="s">
        <v>44</v>
      </c>
      <c r="P3328">
        <v>221.07</v>
      </c>
      <c r="Q3328">
        <v>213.70334359042999</v>
      </c>
      <c r="R3328">
        <v>228.62323256942099</v>
      </c>
      <c r="S3328">
        <v>209.542548555114</v>
      </c>
      <c r="T3328">
        <v>233.030580813406</v>
      </c>
      <c r="U3328">
        <v>3440</v>
      </c>
      <c r="V3328">
        <v>1551547</v>
      </c>
      <c r="Y3328" t="s">
        <v>38</v>
      </c>
      <c r="Z3328" t="s">
        <v>39</v>
      </c>
      <c r="AA3328">
        <v>20130000</v>
      </c>
      <c r="AD3328" t="s">
        <v>40</v>
      </c>
    </row>
    <row r="3329" spans="1:30">
      <c r="A3329">
        <f t="shared" ref="A3329:A3392" si="156">AA3329</f>
        <v>20140000</v>
      </c>
      <c r="B3329" t="str">
        <f t="shared" si="154"/>
        <v>London90813Persons10-24 yrs</v>
      </c>
      <c r="C3329" t="str">
        <f t="shared" si="155"/>
        <v>LondonHospital admissions as a result of self-harm (10-24 years)2014/15Persons10-24 yrs</v>
      </c>
      <c r="D3329">
        <v>90813</v>
      </c>
      <c r="E3329" t="s">
        <v>273</v>
      </c>
      <c r="F3329" t="s">
        <v>30</v>
      </c>
      <c r="G3329" t="s">
        <v>31</v>
      </c>
      <c r="H3329" t="s">
        <v>56</v>
      </c>
      <c r="I3329" t="s">
        <v>57</v>
      </c>
      <c r="J3329" t="s">
        <v>58</v>
      </c>
      <c r="K3329" t="s">
        <v>35</v>
      </c>
      <c r="L3329" t="s">
        <v>274</v>
      </c>
      <c r="O3329" t="s">
        <v>45</v>
      </c>
      <c r="P3329">
        <v>196.72</v>
      </c>
      <c r="Q3329">
        <v>189.77906644843901</v>
      </c>
      <c r="R3329">
        <v>203.84462868612999</v>
      </c>
      <c r="S3329">
        <v>185.86432774558099</v>
      </c>
      <c r="T3329">
        <v>208.005511349307</v>
      </c>
      <c r="U3329">
        <v>3065</v>
      </c>
      <c r="V3329">
        <v>1557546</v>
      </c>
      <c r="Y3329" t="s">
        <v>38</v>
      </c>
      <c r="Z3329" t="s">
        <v>39</v>
      </c>
      <c r="AA3329">
        <v>20140000</v>
      </c>
      <c r="AD3329" t="s">
        <v>40</v>
      </c>
    </row>
    <row r="3330" spans="1:30">
      <c r="A3330">
        <f t="shared" si="156"/>
        <v>20150000</v>
      </c>
      <c r="B3330" t="str">
        <f t="shared" ref="B3330:B3393" si="157">CONCATENATE(I3330,D3330,K3330,L3330)</f>
        <v>London90813Persons10-24 yrs</v>
      </c>
      <c r="C3330" t="str">
        <f t="shared" ref="C3330:C3393" si="158">CONCATENATE(I3330,E3330,O3330,K3330,M3330,L3330)</f>
        <v>LondonHospital admissions as a result of self-harm (10-24 years)2015/16Persons10-24 yrs</v>
      </c>
      <c r="D3330">
        <v>90813</v>
      </c>
      <c r="E3330" t="s">
        <v>273</v>
      </c>
      <c r="F3330" t="s">
        <v>30</v>
      </c>
      <c r="G3330" t="s">
        <v>31</v>
      </c>
      <c r="H3330" t="s">
        <v>56</v>
      </c>
      <c r="I3330" t="s">
        <v>57</v>
      </c>
      <c r="J3330" t="s">
        <v>58</v>
      </c>
      <c r="K3330" t="s">
        <v>35</v>
      </c>
      <c r="L3330" t="s">
        <v>274</v>
      </c>
      <c r="O3330" t="s">
        <v>46</v>
      </c>
      <c r="P3330">
        <v>202.18</v>
      </c>
      <c r="Q3330">
        <v>195.155267783824</v>
      </c>
      <c r="R3330">
        <v>209.38568535052701</v>
      </c>
      <c r="S3330">
        <v>191.19241562697499</v>
      </c>
      <c r="T3330">
        <v>213.59364753385</v>
      </c>
      <c r="U3330">
        <v>3165</v>
      </c>
      <c r="V3330">
        <v>1578447</v>
      </c>
      <c r="Y3330" t="s">
        <v>38</v>
      </c>
      <c r="Z3330" t="s">
        <v>39</v>
      </c>
      <c r="AA3330">
        <v>20150000</v>
      </c>
      <c r="AD3330" t="s">
        <v>40</v>
      </c>
    </row>
    <row r="3331" spans="1:30">
      <c r="A3331">
        <f t="shared" si="156"/>
        <v>20160000</v>
      </c>
      <c r="B3331" t="str">
        <f t="shared" si="157"/>
        <v>London90813Persons10-24 yrs</v>
      </c>
      <c r="C3331" t="str">
        <f t="shared" si="158"/>
        <v>LondonHospital admissions as a result of self-harm (10-24 years)2016/17Persons10-24 yrs</v>
      </c>
      <c r="D3331">
        <v>90813</v>
      </c>
      <c r="E3331" t="s">
        <v>273</v>
      </c>
      <c r="F3331" t="s">
        <v>30</v>
      </c>
      <c r="G3331" t="s">
        <v>31</v>
      </c>
      <c r="H3331" t="s">
        <v>56</v>
      </c>
      <c r="I3331" t="s">
        <v>57</v>
      </c>
      <c r="J3331" t="s">
        <v>58</v>
      </c>
      <c r="K3331" t="s">
        <v>35</v>
      </c>
      <c r="L3331" t="s">
        <v>274</v>
      </c>
      <c r="O3331" t="s">
        <v>47</v>
      </c>
      <c r="P3331">
        <v>190.49</v>
      </c>
      <c r="Q3331">
        <v>183.683247644159</v>
      </c>
      <c r="R3331">
        <v>197.48847628702401</v>
      </c>
      <c r="S3331">
        <v>179.842791664511</v>
      </c>
      <c r="T3331">
        <v>201.57372957582299</v>
      </c>
      <c r="U3331">
        <v>2985</v>
      </c>
      <c r="V3331">
        <v>1590113</v>
      </c>
      <c r="Y3331" t="s">
        <v>38</v>
      </c>
      <c r="Z3331" t="s">
        <v>39</v>
      </c>
      <c r="AA3331">
        <v>20160000</v>
      </c>
      <c r="AD3331" t="s">
        <v>40</v>
      </c>
    </row>
    <row r="3332" spans="1:30">
      <c r="A3332">
        <f t="shared" si="156"/>
        <v>20170000</v>
      </c>
      <c r="B3332" t="str">
        <f t="shared" si="157"/>
        <v>London90813Persons10-24 yrs</v>
      </c>
      <c r="C3332" t="str">
        <f t="shared" si="158"/>
        <v>LondonHospital admissions as a result of self-harm (10-24 years)2017/18Persons10-24 yrs</v>
      </c>
      <c r="D3332">
        <v>90813</v>
      </c>
      <c r="E3332" t="s">
        <v>273</v>
      </c>
      <c r="F3332" t="s">
        <v>30</v>
      </c>
      <c r="G3332" t="s">
        <v>31</v>
      </c>
      <c r="H3332" t="s">
        <v>56</v>
      </c>
      <c r="I3332" t="s">
        <v>57</v>
      </c>
      <c r="J3332" t="s">
        <v>58</v>
      </c>
      <c r="K3332" t="s">
        <v>35</v>
      </c>
      <c r="L3332" t="s">
        <v>274</v>
      </c>
      <c r="O3332" t="s">
        <v>48</v>
      </c>
      <c r="P3332">
        <v>202.28</v>
      </c>
      <c r="Q3332">
        <v>195.22008912489301</v>
      </c>
      <c r="R3332">
        <v>209.51876479576501</v>
      </c>
      <c r="S3332">
        <v>191.238896685611</v>
      </c>
      <c r="T3332">
        <v>213.747416499048</v>
      </c>
      <c r="U3332">
        <v>3135</v>
      </c>
      <c r="V3332">
        <v>1590995</v>
      </c>
      <c r="Y3332" t="s">
        <v>38</v>
      </c>
      <c r="Z3332" t="s">
        <v>39</v>
      </c>
      <c r="AA3332">
        <v>20170000</v>
      </c>
      <c r="AD3332" t="s">
        <v>40</v>
      </c>
    </row>
    <row r="3333" spans="1:30">
      <c r="A3333">
        <f t="shared" si="156"/>
        <v>20180000</v>
      </c>
      <c r="B3333" t="str">
        <f t="shared" si="157"/>
        <v>London90813Persons10-24 yrs</v>
      </c>
      <c r="C3333" t="str">
        <f t="shared" si="158"/>
        <v>LondonHospital admissions as a result of self-harm (10-24 years)2018/19Persons10-24 yrs</v>
      </c>
      <c r="D3333">
        <v>90813</v>
      </c>
      <c r="E3333" t="s">
        <v>273</v>
      </c>
      <c r="F3333" t="s">
        <v>30</v>
      </c>
      <c r="G3333" t="s">
        <v>31</v>
      </c>
      <c r="H3333" t="s">
        <v>56</v>
      </c>
      <c r="I3333" t="s">
        <v>57</v>
      </c>
      <c r="J3333" t="s">
        <v>58</v>
      </c>
      <c r="K3333" t="s">
        <v>35</v>
      </c>
      <c r="L3333" t="s">
        <v>274</v>
      </c>
      <c r="O3333" t="s">
        <v>50</v>
      </c>
      <c r="P3333">
        <v>189.07</v>
      </c>
      <c r="Q3333">
        <v>182.310272520068</v>
      </c>
      <c r="R3333">
        <v>196.01862091492501</v>
      </c>
      <c r="S3333">
        <v>178.49692965582901</v>
      </c>
      <c r="T3333">
        <v>200.07532809897401</v>
      </c>
      <c r="U3333">
        <v>2980</v>
      </c>
      <c r="V3333">
        <v>1607253</v>
      </c>
      <c r="Y3333" t="s">
        <v>38</v>
      </c>
      <c r="Z3333" t="s">
        <v>39</v>
      </c>
      <c r="AA3333">
        <v>20180000</v>
      </c>
      <c r="AD3333" t="s">
        <v>40</v>
      </c>
    </row>
    <row r="3334" spans="1:30">
      <c r="A3334">
        <f t="shared" si="156"/>
        <v>20190000</v>
      </c>
      <c r="B3334" t="str">
        <f t="shared" si="157"/>
        <v>London90813Persons10-24 yrs</v>
      </c>
      <c r="C3334" t="str">
        <f t="shared" si="158"/>
        <v>LondonHospital admissions as a result of self-harm (10-24 years)2019/20Persons10-24 yrs</v>
      </c>
      <c r="D3334">
        <v>90813</v>
      </c>
      <c r="E3334" t="s">
        <v>273</v>
      </c>
      <c r="F3334" t="s">
        <v>30</v>
      </c>
      <c r="G3334" t="s">
        <v>31</v>
      </c>
      <c r="H3334" t="s">
        <v>56</v>
      </c>
      <c r="I3334" t="s">
        <v>57</v>
      </c>
      <c r="J3334" t="s">
        <v>58</v>
      </c>
      <c r="K3334" t="s">
        <v>35</v>
      </c>
      <c r="L3334" t="s">
        <v>274</v>
      </c>
      <c r="O3334" t="s">
        <v>51</v>
      </c>
      <c r="P3334">
        <v>184.84</v>
      </c>
      <c r="Q3334">
        <v>178.19741447593</v>
      </c>
      <c r="R3334">
        <v>191.66995934083599</v>
      </c>
      <c r="S3334">
        <v>174.45054157613399</v>
      </c>
      <c r="T3334">
        <v>195.657547784549</v>
      </c>
      <c r="U3334">
        <v>2940</v>
      </c>
      <c r="V3334">
        <v>1625261</v>
      </c>
      <c r="Y3334" t="s">
        <v>38</v>
      </c>
      <c r="Z3334" t="s">
        <v>39</v>
      </c>
      <c r="AA3334">
        <v>20190000</v>
      </c>
      <c r="AD3334" t="s">
        <v>40</v>
      </c>
    </row>
    <row r="3335" spans="1:30">
      <c r="A3335">
        <f t="shared" si="156"/>
        <v>20200000</v>
      </c>
      <c r="B3335" t="str">
        <f t="shared" si="157"/>
        <v>London90813Persons10-24 yrs</v>
      </c>
      <c r="C3335" t="str">
        <f t="shared" si="158"/>
        <v>LondonHospital admissions as a result of self-harm (10-24 years)2020/21Persons10-24 yrs</v>
      </c>
      <c r="D3335">
        <v>90813</v>
      </c>
      <c r="E3335" t="s">
        <v>273</v>
      </c>
      <c r="F3335" t="s">
        <v>30</v>
      </c>
      <c r="G3335" t="s">
        <v>31</v>
      </c>
      <c r="H3335" t="s">
        <v>56</v>
      </c>
      <c r="I3335" t="s">
        <v>57</v>
      </c>
      <c r="J3335" t="s">
        <v>58</v>
      </c>
      <c r="K3335" t="s">
        <v>35</v>
      </c>
      <c r="L3335" t="s">
        <v>274</v>
      </c>
      <c r="O3335" t="s">
        <v>52</v>
      </c>
      <c r="P3335">
        <v>205.76</v>
      </c>
      <c r="Q3335">
        <v>198.73789657189499</v>
      </c>
      <c r="R3335">
        <v>212.96762649145899</v>
      </c>
      <c r="S3335">
        <v>194.773359901417</v>
      </c>
      <c r="T3335">
        <v>217.17396627567501</v>
      </c>
      <c r="U3335">
        <v>3250</v>
      </c>
      <c r="V3335">
        <v>1608428</v>
      </c>
      <c r="Y3335" t="s">
        <v>38</v>
      </c>
      <c r="Z3335" t="s">
        <v>39</v>
      </c>
      <c r="AA3335">
        <v>20200000</v>
      </c>
      <c r="AD3335" t="s">
        <v>40</v>
      </c>
    </row>
    <row r="3336" spans="1:30">
      <c r="A3336">
        <f t="shared" si="156"/>
        <v>20210000</v>
      </c>
      <c r="B3336" t="str">
        <f t="shared" si="157"/>
        <v>London90813Persons10-24 yrs</v>
      </c>
      <c r="C3336" t="str">
        <f t="shared" si="158"/>
        <v>LondonHospital admissions as a result of self-harm (10-24 years)2021/22Persons10-24 yrs</v>
      </c>
      <c r="D3336">
        <v>90813</v>
      </c>
      <c r="E3336" t="s">
        <v>273</v>
      </c>
      <c r="F3336" t="s">
        <v>30</v>
      </c>
      <c r="G3336" t="s">
        <v>31</v>
      </c>
      <c r="H3336" t="s">
        <v>56</v>
      </c>
      <c r="I3336" t="s">
        <v>57</v>
      </c>
      <c r="J3336" t="s">
        <v>58</v>
      </c>
      <c r="K3336" t="s">
        <v>35</v>
      </c>
      <c r="L3336" t="s">
        <v>274</v>
      </c>
      <c r="O3336" t="s">
        <v>53</v>
      </c>
      <c r="P3336">
        <v>229</v>
      </c>
      <c r="Q3336">
        <v>221.625639722025</v>
      </c>
      <c r="R3336">
        <v>236.55681588188301</v>
      </c>
      <c r="S3336">
        <v>217.457543301979</v>
      </c>
      <c r="T3336">
        <v>240.964360408478</v>
      </c>
      <c r="U3336">
        <v>3650</v>
      </c>
      <c r="V3336">
        <v>1617460</v>
      </c>
      <c r="Y3336" t="s">
        <v>38</v>
      </c>
      <c r="Z3336" t="s">
        <v>39</v>
      </c>
      <c r="AA3336">
        <v>20210000</v>
      </c>
      <c r="AD3336" t="s">
        <v>40</v>
      </c>
    </row>
    <row r="3337" spans="1:30">
      <c r="A3337">
        <f t="shared" si="156"/>
        <v>20220000</v>
      </c>
      <c r="B3337" t="str">
        <f t="shared" si="157"/>
        <v>London90813Persons10-24 yrs</v>
      </c>
      <c r="C3337" t="str">
        <f t="shared" si="158"/>
        <v>LondonHospital admissions as a result of self-harm (10-24 years)2022/23Persons10-24 yrs</v>
      </c>
      <c r="D3337">
        <v>90813</v>
      </c>
      <c r="E3337" t="s">
        <v>273</v>
      </c>
      <c r="F3337" t="s">
        <v>30</v>
      </c>
      <c r="G3337" t="s">
        <v>31</v>
      </c>
      <c r="H3337" t="s">
        <v>56</v>
      </c>
      <c r="I3337" t="s">
        <v>57</v>
      </c>
      <c r="J3337" t="s">
        <v>58</v>
      </c>
      <c r="K3337" t="s">
        <v>35</v>
      </c>
      <c r="L3337" t="s">
        <v>274</v>
      </c>
      <c r="O3337" t="s">
        <v>54</v>
      </c>
      <c r="P3337">
        <v>159.86000000000001</v>
      </c>
      <c r="Q3337">
        <v>153.76765942422199</v>
      </c>
      <c r="R3337">
        <v>166.129137999542</v>
      </c>
      <c r="S3337">
        <v>150.33773129673099</v>
      </c>
      <c r="T3337">
        <v>169.79389568054501</v>
      </c>
      <c r="U3337">
        <v>2600</v>
      </c>
      <c r="V3337">
        <v>1652462</v>
      </c>
      <c r="X3337" t="s">
        <v>61</v>
      </c>
      <c r="Y3337" t="s">
        <v>38</v>
      </c>
      <c r="Z3337" t="s">
        <v>39</v>
      </c>
      <c r="AA3337">
        <v>20220000</v>
      </c>
      <c r="AD3337" t="s">
        <v>40</v>
      </c>
    </row>
    <row r="3338" spans="1:30">
      <c r="A3338">
        <f t="shared" si="156"/>
        <v>20220000</v>
      </c>
      <c r="B3338" t="str">
        <f t="shared" si="157"/>
        <v>Sutton90813Persons10-24 yrs</v>
      </c>
      <c r="C3338" t="str">
        <f t="shared" si="158"/>
        <v>SuttonHospital admissions as a result of self-harm (10-24 years)2022/23Persons10-24 yrs</v>
      </c>
      <c r="D3338">
        <v>90813</v>
      </c>
      <c r="E3338" t="s">
        <v>273</v>
      </c>
      <c r="F3338" t="s">
        <v>30</v>
      </c>
      <c r="G3338" t="s">
        <v>31</v>
      </c>
      <c r="H3338" t="s">
        <v>89</v>
      </c>
      <c r="I3338" t="s">
        <v>90</v>
      </c>
      <c r="J3338" t="s">
        <v>34</v>
      </c>
      <c r="K3338" t="s">
        <v>35</v>
      </c>
      <c r="L3338" t="s">
        <v>274</v>
      </c>
      <c r="O3338" t="s">
        <v>54</v>
      </c>
      <c r="P3338">
        <v>299.957194674861</v>
      </c>
      <c r="Q3338">
        <v>245.262344159028</v>
      </c>
      <c r="R3338">
        <v>363.02703396251098</v>
      </c>
      <c r="S3338">
        <v>217.34612769370699</v>
      </c>
      <c r="T3338">
        <v>401.755993332819</v>
      </c>
      <c r="U3338">
        <v>110</v>
      </c>
      <c r="V3338">
        <v>36502</v>
      </c>
      <c r="X3338" t="s">
        <v>61</v>
      </c>
      <c r="Y3338" t="s">
        <v>42</v>
      </c>
      <c r="Z3338" t="s">
        <v>39</v>
      </c>
      <c r="AA3338">
        <v>20220000</v>
      </c>
      <c r="AD3338" t="s">
        <v>40</v>
      </c>
    </row>
    <row r="3339" spans="1:30">
      <c r="A3339">
        <f t="shared" si="156"/>
        <v>20220000</v>
      </c>
      <c r="B3339" t="str">
        <f t="shared" si="157"/>
        <v>Kingston90813Persons10-24 yrs</v>
      </c>
      <c r="C3339" t="str">
        <f t="shared" si="158"/>
        <v>KingstonHospital admissions as a result of self-harm (10-24 years)2022/23Persons10-24 yrs</v>
      </c>
      <c r="D3339">
        <v>90813</v>
      </c>
      <c r="E3339" t="s">
        <v>273</v>
      </c>
      <c r="F3339" t="s">
        <v>30</v>
      </c>
      <c r="G3339" t="s">
        <v>31</v>
      </c>
      <c r="H3339" t="s">
        <v>82</v>
      </c>
      <c r="I3339" t="s">
        <v>83</v>
      </c>
      <c r="J3339" t="s">
        <v>34</v>
      </c>
      <c r="K3339" t="s">
        <v>35</v>
      </c>
      <c r="L3339" t="s">
        <v>274</v>
      </c>
      <c r="O3339" t="s">
        <v>54</v>
      </c>
      <c r="P3339">
        <v>278.28429120696399</v>
      </c>
      <c r="Q3339">
        <v>222.84649365693099</v>
      </c>
      <c r="R3339">
        <v>343.31487565287603</v>
      </c>
      <c r="S3339">
        <v>194.989172300446</v>
      </c>
      <c r="T3339">
        <v>383.530256570056</v>
      </c>
      <c r="U3339">
        <v>85</v>
      </c>
      <c r="V3339">
        <v>31621</v>
      </c>
      <c r="X3339" t="s">
        <v>61</v>
      </c>
      <c r="Y3339" t="s">
        <v>42</v>
      </c>
      <c r="Z3339" t="s">
        <v>39</v>
      </c>
      <c r="AA3339">
        <v>20220000</v>
      </c>
      <c r="AD3339" t="s">
        <v>40</v>
      </c>
    </row>
    <row r="3340" spans="1:30">
      <c r="A3340">
        <f t="shared" si="156"/>
        <v>20220000</v>
      </c>
      <c r="B3340" t="str">
        <f t="shared" si="157"/>
        <v>Islington90813Persons10-24 yrs</v>
      </c>
      <c r="C3340" t="str">
        <f t="shared" si="158"/>
        <v>IslingtonHospital admissions as a result of self-harm (10-24 years)2022/23Persons10-24 yrs</v>
      </c>
      <c r="D3340">
        <v>90813</v>
      </c>
      <c r="E3340" t="s">
        <v>273</v>
      </c>
      <c r="F3340" t="s">
        <v>30</v>
      </c>
      <c r="G3340" t="s">
        <v>31</v>
      </c>
      <c r="H3340" t="s">
        <v>74</v>
      </c>
      <c r="I3340" t="s">
        <v>75</v>
      </c>
      <c r="J3340" t="s">
        <v>34</v>
      </c>
      <c r="K3340" t="s">
        <v>35</v>
      </c>
      <c r="L3340" t="s">
        <v>274</v>
      </c>
      <c r="O3340" t="s">
        <v>54</v>
      </c>
      <c r="P3340">
        <v>262.23580630195403</v>
      </c>
      <c r="Q3340">
        <v>210.599424620923</v>
      </c>
      <c r="R3340">
        <v>322.53956268886498</v>
      </c>
      <c r="S3340">
        <v>184.54684118832</v>
      </c>
      <c r="T3340">
        <v>359.76432185040198</v>
      </c>
      <c r="U3340">
        <v>90</v>
      </c>
      <c r="V3340">
        <v>42257</v>
      </c>
      <c r="X3340" t="s">
        <v>61</v>
      </c>
      <c r="Y3340" t="s">
        <v>42</v>
      </c>
      <c r="Z3340" t="s">
        <v>39</v>
      </c>
      <c r="AA3340">
        <v>20220000</v>
      </c>
      <c r="AD3340" t="s">
        <v>40</v>
      </c>
    </row>
    <row r="3341" spans="1:30">
      <c r="A3341">
        <f t="shared" si="156"/>
        <v>20220000</v>
      </c>
      <c r="B3341" t="str">
        <f t="shared" si="157"/>
        <v>Harrow90813Persons10-24 yrs</v>
      </c>
      <c r="C3341" t="str">
        <f t="shared" si="158"/>
        <v>HarrowHospital admissions as a result of self-harm (10-24 years)2022/23Persons10-24 yrs</v>
      </c>
      <c r="D3341">
        <v>90813</v>
      </c>
      <c r="E3341" t="s">
        <v>273</v>
      </c>
      <c r="F3341" t="s">
        <v>30</v>
      </c>
      <c r="G3341" t="s">
        <v>31</v>
      </c>
      <c r="H3341" t="s">
        <v>64</v>
      </c>
      <c r="I3341" t="s">
        <v>65</v>
      </c>
      <c r="J3341" t="s">
        <v>34</v>
      </c>
      <c r="K3341" t="s">
        <v>35</v>
      </c>
      <c r="L3341" t="s">
        <v>274</v>
      </c>
      <c r="O3341" t="s">
        <v>54</v>
      </c>
      <c r="P3341">
        <v>250.501376345024</v>
      </c>
      <c r="Q3341">
        <v>207.40147620203399</v>
      </c>
      <c r="R3341">
        <v>299.89580548930201</v>
      </c>
      <c r="S3341">
        <v>185.28072376079299</v>
      </c>
      <c r="T3341">
        <v>330.14963785454398</v>
      </c>
      <c r="U3341">
        <v>120</v>
      </c>
      <c r="V3341">
        <v>46533</v>
      </c>
      <c r="X3341" t="s">
        <v>270</v>
      </c>
      <c r="Y3341" t="s">
        <v>38</v>
      </c>
      <c r="Z3341" t="s">
        <v>39</v>
      </c>
      <c r="AA3341">
        <v>20220000</v>
      </c>
      <c r="AD3341" t="s">
        <v>40</v>
      </c>
    </row>
    <row r="3342" spans="1:30">
      <c r="A3342">
        <f t="shared" si="156"/>
        <v>20220000</v>
      </c>
      <c r="B3342" t="str">
        <f t="shared" si="157"/>
        <v>Richmond90813Persons10-24 yrs</v>
      </c>
      <c r="C3342" t="str">
        <f t="shared" si="158"/>
        <v>RichmondHospital admissions as a result of self-harm (10-24 years)2022/23Persons10-24 yrs</v>
      </c>
      <c r="D3342">
        <v>90813</v>
      </c>
      <c r="E3342" t="s">
        <v>273</v>
      </c>
      <c r="F3342" t="s">
        <v>30</v>
      </c>
      <c r="G3342" t="s">
        <v>31</v>
      </c>
      <c r="H3342" t="s">
        <v>32</v>
      </c>
      <c r="I3342" t="s">
        <v>33</v>
      </c>
      <c r="J3342" t="s">
        <v>34</v>
      </c>
      <c r="K3342" t="s">
        <v>35</v>
      </c>
      <c r="L3342" t="s">
        <v>274</v>
      </c>
      <c r="O3342" t="s">
        <v>54</v>
      </c>
      <c r="P3342">
        <v>219.26858143072999</v>
      </c>
      <c r="Q3342">
        <v>167.66555523856101</v>
      </c>
      <c r="R3342">
        <v>281.438685621741</v>
      </c>
      <c r="S3342">
        <v>142.36966558604101</v>
      </c>
      <c r="T3342">
        <v>320.301598219997</v>
      </c>
      <c r="U3342">
        <v>65</v>
      </c>
      <c r="V3342">
        <v>32323</v>
      </c>
      <c r="X3342" t="s">
        <v>61</v>
      </c>
      <c r="Y3342" t="s">
        <v>38</v>
      </c>
      <c r="Z3342" t="s">
        <v>39</v>
      </c>
      <c r="AA3342">
        <v>20220000</v>
      </c>
      <c r="AD3342" t="s">
        <v>40</v>
      </c>
    </row>
    <row r="3343" spans="1:30">
      <c r="A3343">
        <f t="shared" si="156"/>
        <v>20220000</v>
      </c>
      <c r="B3343" t="str">
        <f t="shared" si="157"/>
        <v>Southwark90813Persons10-24 yrs</v>
      </c>
      <c r="C3343" t="str">
        <f t="shared" si="158"/>
        <v>SouthwarkHospital admissions as a result of self-harm (10-24 years)2022/23Persons10-24 yrs</v>
      </c>
      <c r="D3343">
        <v>90813</v>
      </c>
      <c r="E3343" t="s">
        <v>273</v>
      </c>
      <c r="F3343" t="s">
        <v>30</v>
      </c>
      <c r="G3343" t="s">
        <v>31</v>
      </c>
      <c r="H3343" t="s">
        <v>95</v>
      </c>
      <c r="I3343" t="s">
        <v>96</v>
      </c>
      <c r="J3343" t="s">
        <v>34</v>
      </c>
      <c r="K3343" t="s">
        <v>35</v>
      </c>
      <c r="L3343" t="s">
        <v>274</v>
      </c>
      <c r="O3343" t="s">
        <v>54</v>
      </c>
      <c r="P3343">
        <v>195.85528294509299</v>
      </c>
      <c r="Q3343">
        <v>160.747677501167</v>
      </c>
      <c r="R3343">
        <v>236.26043822466499</v>
      </c>
      <c r="S3343">
        <v>142.797421394682</v>
      </c>
      <c r="T3343">
        <v>261.05191390639601</v>
      </c>
      <c r="U3343">
        <v>110</v>
      </c>
      <c r="V3343">
        <v>60307</v>
      </c>
      <c r="X3343" t="s">
        <v>61</v>
      </c>
      <c r="Y3343" t="s">
        <v>38</v>
      </c>
      <c r="Z3343" t="s">
        <v>39</v>
      </c>
      <c r="AA3343">
        <v>20220000</v>
      </c>
      <c r="AD3343" t="s">
        <v>40</v>
      </c>
    </row>
    <row r="3344" spans="1:30">
      <c r="A3344">
        <f t="shared" si="156"/>
        <v>20220000</v>
      </c>
      <c r="B3344" t="str">
        <f t="shared" si="157"/>
        <v>Barnet90813Persons10-24 yrs</v>
      </c>
      <c r="C3344" t="str">
        <f t="shared" si="158"/>
        <v>BarnetHospital admissions as a result of self-harm (10-24 years)2022/23Persons10-24 yrs</v>
      </c>
      <c r="D3344">
        <v>90813</v>
      </c>
      <c r="E3344" t="s">
        <v>273</v>
      </c>
      <c r="F3344" t="s">
        <v>30</v>
      </c>
      <c r="G3344" t="s">
        <v>31</v>
      </c>
      <c r="H3344" t="s">
        <v>93</v>
      </c>
      <c r="I3344" t="s">
        <v>94</v>
      </c>
      <c r="J3344" t="s">
        <v>34</v>
      </c>
      <c r="K3344" t="s">
        <v>35</v>
      </c>
      <c r="L3344" t="s">
        <v>274</v>
      </c>
      <c r="O3344" t="s">
        <v>54</v>
      </c>
      <c r="P3344">
        <v>192.83105825997399</v>
      </c>
      <c r="Q3344">
        <v>161.28630740942901</v>
      </c>
      <c r="R3344">
        <v>228.715570572677</v>
      </c>
      <c r="S3344">
        <v>144.98797006214801</v>
      </c>
      <c r="T3344">
        <v>250.62655306728601</v>
      </c>
      <c r="U3344">
        <v>135</v>
      </c>
      <c r="V3344">
        <v>69584</v>
      </c>
      <c r="X3344" t="s">
        <v>61</v>
      </c>
      <c r="Y3344" t="s">
        <v>38</v>
      </c>
      <c r="Z3344" t="s">
        <v>39</v>
      </c>
      <c r="AA3344">
        <v>20220000</v>
      </c>
      <c r="AD3344" t="s">
        <v>40</v>
      </c>
    </row>
    <row r="3345" spans="1:30">
      <c r="A3345">
        <f t="shared" si="156"/>
        <v>20220000</v>
      </c>
      <c r="B3345" t="str">
        <f t="shared" si="157"/>
        <v>Westminster90813Persons10-24 yrs</v>
      </c>
      <c r="C3345" t="str">
        <f t="shared" si="158"/>
        <v>WestminsterHospital admissions as a result of self-harm (10-24 years)2022/23Persons10-24 yrs</v>
      </c>
      <c r="D3345">
        <v>90813</v>
      </c>
      <c r="E3345" t="s">
        <v>273</v>
      </c>
      <c r="F3345" t="s">
        <v>30</v>
      </c>
      <c r="G3345" t="s">
        <v>31</v>
      </c>
      <c r="H3345" t="s">
        <v>99</v>
      </c>
      <c r="I3345" t="s">
        <v>100</v>
      </c>
      <c r="J3345" t="s">
        <v>34</v>
      </c>
      <c r="K3345" t="s">
        <v>35</v>
      </c>
      <c r="L3345" t="s">
        <v>274</v>
      </c>
      <c r="O3345" t="s">
        <v>54</v>
      </c>
      <c r="P3345">
        <v>189.214324607056</v>
      </c>
      <c r="Q3345">
        <v>144.67078038636399</v>
      </c>
      <c r="R3345">
        <v>242.72569781030401</v>
      </c>
      <c r="S3345">
        <v>122.776716900395</v>
      </c>
      <c r="T3345">
        <v>276.13771973265898</v>
      </c>
      <c r="U3345">
        <v>65</v>
      </c>
      <c r="V3345">
        <v>40532</v>
      </c>
      <c r="X3345" t="s">
        <v>270</v>
      </c>
      <c r="Y3345" t="s">
        <v>38</v>
      </c>
      <c r="Z3345" t="s">
        <v>39</v>
      </c>
      <c r="AA3345">
        <v>20220000</v>
      </c>
      <c r="AD3345" t="s">
        <v>40</v>
      </c>
    </row>
    <row r="3346" spans="1:30">
      <c r="A3346">
        <f t="shared" si="156"/>
        <v>20220000</v>
      </c>
      <c r="B3346" t="str">
        <f t="shared" si="157"/>
        <v>Haringey90813Persons10-24 yrs</v>
      </c>
      <c r="C3346" t="str">
        <f t="shared" si="158"/>
        <v>HaringeyHospital admissions as a result of self-harm (10-24 years)2022/23Persons10-24 yrs</v>
      </c>
      <c r="D3346">
        <v>90813</v>
      </c>
      <c r="E3346" t="s">
        <v>273</v>
      </c>
      <c r="F3346" t="s">
        <v>30</v>
      </c>
      <c r="G3346" t="s">
        <v>31</v>
      </c>
      <c r="H3346" t="s">
        <v>116</v>
      </c>
      <c r="I3346" t="s">
        <v>117</v>
      </c>
      <c r="J3346" t="s">
        <v>34</v>
      </c>
      <c r="K3346" t="s">
        <v>35</v>
      </c>
      <c r="L3346" t="s">
        <v>274</v>
      </c>
      <c r="O3346" t="s">
        <v>54</v>
      </c>
      <c r="P3346">
        <v>186.19946977432701</v>
      </c>
      <c r="Q3346">
        <v>148.92215101261499</v>
      </c>
      <c r="R3346">
        <v>229.96790902821701</v>
      </c>
      <c r="S3346">
        <v>130.20643165397999</v>
      </c>
      <c r="T3346">
        <v>257.04492560582497</v>
      </c>
      <c r="U3346">
        <v>85</v>
      </c>
      <c r="V3346">
        <v>46197</v>
      </c>
      <c r="X3346" t="s">
        <v>61</v>
      </c>
      <c r="Y3346" t="s">
        <v>38</v>
      </c>
      <c r="Z3346" t="s">
        <v>39</v>
      </c>
      <c r="AA3346">
        <v>20220000</v>
      </c>
      <c r="AD3346" t="s">
        <v>40</v>
      </c>
    </row>
    <row r="3347" spans="1:30">
      <c r="A3347">
        <f t="shared" si="156"/>
        <v>20220000</v>
      </c>
      <c r="B3347" t="str">
        <f t="shared" si="157"/>
        <v>Brent90813Persons10-24 yrs</v>
      </c>
      <c r="C3347" t="str">
        <f t="shared" si="158"/>
        <v>BrentHospital admissions as a result of self-harm (10-24 years)2022/23Persons10-24 yrs</v>
      </c>
      <c r="D3347">
        <v>90813</v>
      </c>
      <c r="E3347" t="s">
        <v>273</v>
      </c>
      <c r="F3347" t="s">
        <v>30</v>
      </c>
      <c r="G3347" t="s">
        <v>31</v>
      </c>
      <c r="H3347" t="s">
        <v>68</v>
      </c>
      <c r="I3347" t="s">
        <v>69</v>
      </c>
      <c r="J3347" t="s">
        <v>34</v>
      </c>
      <c r="K3347" t="s">
        <v>35</v>
      </c>
      <c r="L3347" t="s">
        <v>274</v>
      </c>
      <c r="O3347" t="s">
        <v>54</v>
      </c>
      <c r="P3347">
        <v>183.30042430265399</v>
      </c>
      <c r="Q3347">
        <v>152.182806145162</v>
      </c>
      <c r="R3347">
        <v>218.90215016158501</v>
      </c>
      <c r="S3347">
        <v>136.187476563991</v>
      </c>
      <c r="T3347">
        <v>240.69258871698</v>
      </c>
      <c r="U3347">
        <v>120</v>
      </c>
      <c r="V3347">
        <v>68046</v>
      </c>
      <c r="X3347" t="s">
        <v>270</v>
      </c>
      <c r="Y3347" t="s">
        <v>38</v>
      </c>
      <c r="Z3347" t="s">
        <v>39</v>
      </c>
      <c r="AA3347">
        <v>20220000</v>
      </c>
      <c r="AD3347" t="s">
        <v>40</v>
      </c>
    </row>
    <row r="3348" spans="1:30">
      <c r="A3348">
        <f t="shared" si="156"/>
        <v>20220000</v>
      </c>
      <c r="B3348" t="str">
        <f t="shared" si="157"/>
        <v>Tower Hamlets90813Persons10-24 yrs</v>
      </c>
      <c r="C3348" t="str">
        <f t="shared" si="158"/>
        <v>Tower HamletsHospital admissions as a result of self-harm (10-24 years)2022/23Persons10-24 yrs</v>
      </c>
      <c r="D3348">
        <v>90813</v>
      </c>
      <c r="E3348" t="s">
        <v>273</v>
      </c>
      <c r="F3348" t="s">
        <v>30</v>
      </c>
      <c r="G3348" t="s">
        <v>31</v>
      </c>
      <c r="H3348" t="s">
        <v>104</v>
      </c>
      <c r="I3348" t="s">
        <v>105</v>
      </c>
      <c r="J3348" t="s">
        <v>34</v>
      </c>
      <c r="K3348" t="s">
        <v>35</v>
      </c>
      <c r="L3348" t="s">
        <v>274</v>
      </c>
      <c r="O3348" t="s">
        <v>54</v>
      </c>
      <c r="P3348">
        <v>177.621938200941</v>
      </c>
      <c r="Q3348">
        <v>145.93750893697799</v>
      </c>
      <c r="R3348">
        <v>214.01972265816701</v>
      </c>
      <c r="S3348">
        <v>129.71031172550499</v>
      </c>
      <c r="T3348">
        <v>236.33515279493</v>
      </c>
      <c r="U3348">
        <v>115</v>
      </c>
      <c r="V3348">
        <v>72652</v>
      </c>
      <c r="X3348" t="s">
        <v>61</v>
      </c>
      <c r="Y3348" t="s">
        <v>38</v>
      </c>
      <c r="Z3348" t="s">
        <v>39</v>
      </c>
      <c r="AA3348">
        <v>20220000</v>
      </c>
      <c r="AD3348" t="s">
        <v>40</v>
      </c>
    </row>
    <row r="3349" spans="1:30">
      <c r="A3349">
        <f t="shared" si="156"/>
        <v>20220000</v>
      </c>
      <c r="B3349" t="str">
        <f t="shared" si="157"/>
        <v>Lewisham90813Persons10-24 yrs</v>
      </c>
      <c r="C3349" t="str">
        <f t="shared" si="158"/>
        <v>LewishamHospital admissions as a result of self-harm (10-24 years)2022/23Persons10-24 yrs</v>
      </c>
      <c r="D3349">
        <v>90813</v>
      </c>
      <c r="E3349" t="s">
        <v>273</v>
      </c>
      <c r="F3349" t="s">
        <v>30</v>
      </c>
      <c r="G3349" t="s">
        <v>31</v>
      </c>
      <c r="H3349" t="s">
        <v>84</v>
      </c>
      <c r="I3349" t="s">
        <v>85</v>
      </c>
      <c r="J3349" t="s">
        <v>34</v>
      </c>
      <c r="K3349" t="s">
        <v>35</v>
      </c>
      <c r="L3349" t="s">
        <v>274</v>
      </c>
      <c r="O3349" t="s">
        <v>54</v>
      </c>
      <c r="P3349">
        <v>175.44646107264001</v>
      </c>
      <c r="Q3349">
        <v>141.05135538764401</v>
      </c>
      <c r="R3349">
        <v>215.684344742213</v>
      </c>
      <c r="S3349">
        <v>123.725069914106</v>
      </c>
      <c r="T3349">
        <v>240.54026916579201</v>
      </c>
      <c r="U3349">
        <v>90</v>
      </c>
      <c r="V3349">
        <v>51876</v>
      </c>
      <c r="X3349" t="s">
        <v>61</v>
      </c>
      <c r="Y3349" t="s">
        <v>38</v>
      </c>
      <c r="Z3349" t="s">
        <v>39</v>
      </c>
      <c r="AA3349">
        <v>20220000</v>
      </c>
      <c r="AD3349" t="s">
        <v>40</v>
      </c>
    </row>
    <row r="3350" spans="1:30">
      <c r="A3350">
        <f t="shared" si="156"/>
        <v>20220000</v>
      </c>
      <c r="B3350" t="str">
        <f t="shared" si="157"/>
        <v>Hillingdon90813Persons10-24 yrs</v>
      </c>
      <c r="C3350" t="str">
        <f t="shared" si="158"/>
        <v>HillingdonHospital admissions as a result of self-harm (10-24 years)2022/23Persons10-24 yrs</v>
      </c>
      <c r="D3350">
        <v>90813</v>
      </c>
      <c r="E3350" t="s">
        <v>273</v>
      </c>
      <c r="F3350" t="s">
        <v>30</v>
      </c>
      <c r="G3350" t="s">
        <v>31</v>
      </c>
      <c r="H3350" t="s">
        <v>86</v>
      </c>
      <c r="I3350" t="s">
        <v>87</v>
      </c>
      <c r="J3350" t="s">
        <v>34</v>
      </c>
      <c r="K3350" t="s">
        <v>35</v>
      </c>
      <c r="L3350" t="s">
        <v>274</v>
      </c>
      <c r="O3350" t="s">
        <v>54</v>
      </c>
      <c r="P3350">
        <v>174.51786732049499</v>
      </c>
      <c r="Q3350">
        <v>142.56612910104801</v>
      </c>
      <c r="R3350">
        <v>211.48787506690999</v>
      </c>
      <c r="S3350">
        <v>126.30826029356901</v>
      </c>
      <c r="T3350">
        <v>234.221900723224</v>
      </c>
      <c r="U3350">
        <v>105</v>
      </c>
      <c r="V3350">
        <v>59746</v>
      </c>
      <c r="W3350" t="s">
        <v>88</v>
      </c>
      <c r="X3350" t="s">
        <v>61</v>
      </c>
      <c r="Y3350" t="s">
        <v>38</v>
      </c>
      <c r="Z3350" t="s">
        <v>39</v>
      </c>
      <c r="AA3350">
        <v>20220000</v>
      </c>
      <c r="AD3350" t="s">
        <v>40</v>
      </c>
    </row>
    <row r="3351" spans="1:30">
      <c r="A3351">
        <f t="shared" si="156"/>
        <v>20220000</v>
      </c>
      <c r="B3351" t="str">
        <f t="shared" si="157"/>
        <v>Camden90813Persons10-24 yrs</v>
      </c>
      <c r="C3351" t="str">
        <f t="shared" si="158"/>
        <v>CamdenHospital admissions as a result of self-harm (10-24 years)2022/23Persons10-24 yrs</v>
      </c>
      <c r="D3351">
        <v>90813</v>
      </c>
      <c r="E3351" t="s">
        <v>273</v>
      </c>
      <c r="F3351" t="s">
        <v>30</v>
      </c>
      <c r="G3351" t="s">
        <v>31</v>
      </c>
      <c r="H3351" t="s">
        <v>72</v>
      </c>
      <c r="I3351" t="s">
        <v>73</v>
      </c>
      <c r="J3351" t="s">
        <v>34</v>
      </c>
      <c r="K3351" t="s">
        <v>35</v>
      </c>
      <c r="L3351" t="s">
        <v>274</v>
      </c>
      <c r="O3351" t="s">
        <v>54</v>
      </c>
      <c r="P3351">
        <v>171.049850780432</v>
      </c>
      <c r="Q3351">
        <v>132.997110902928</v>
      </c>
      <c r="R3351">
        <v>216.350229315478</v>
      </c>
      <c r="S3351">
        <v>114.13429772595499</v>
      </c>
      <c r="T3351">
        <v>244.532422024304</v>
      </c>
      <c r="U3351">
        <v>75</v>
      </c>
      <c r="V3351">
        <v>50181</v>
      </c>
      <c r="X3351" t="s">
        <v>61</v>
      </c>
      <c r="Y3351" t="s">
        <v>38</v>
      </c>
      <c r="Z3351" t="s">
        <v>39</v>
      </c>
      <c r="AA3351">
        <v>20220000</v>
      </c>
      <c r="AD3351" t="s">
        <v>40</v>
      </c>
    </row>
    <row r="3352" spans="1:30">
      <c r="A3352">
        <f t="shared" si="156"/>
        <v>20220000</v>
      </c>
      <c r="B3352" t="str">
        <f t="shared" si="157"/>
        <v>Bexley90813Persons10-24 yrs</v>
      </c>
      <c r="C3352" t="str">
        <f t="shared" si="158"/>
        <v>BexleyHospital admissions as a result of self-harm (10-24 years)2022/23Persons10-24 yrs</v>
      </c>
      <c r="D3352">
        <v>90813</v>
      </c>
      <c r="E3352" t="s">
        <v>273</v>
      </c>
      <c r="F3352" t="s">
        <v>30</v>
      </c>
      <c r="G3352" t="s">
        <v>31</v>
      </c>
      <c r="H3352" t="s">
        <v>97</v>
      </c>
      <c r="I3352" t="s">
        <v>98</v>
      </c>
      <c r="J3352" t="s">
        <v>34</v>
      </c>
      <c r="K3352" t="s">
        <v>35</v>
      </c>
      <c r="L3352" t="s">
        <v>274</v>
      </c>
      <c r="O3352" t="s">
        <v>54</v>
      </c>
      <c r="P3352">
        <v>168.55964454150401</v>
      </c>
      <c r="Q3352">
        <v>132.56841691329601</v>
      </c>
      <c r="R3352">
        <v>211.256093489487</v>
      </c>
      <c r="S3352">
        <v>114.669454764215</v>
      </c>
      <c r="T3352">
        <v>237.78081130090899</v>
      </c>
      <c r="U3352">
        <v>75</v>
      </c>
      <c r="V3352">
        <v>44647</v>
      </c>
      <c r="X3352" t="s">
        <v>61</v>
      </c>
      <c r="Y3352" t="s">
        <v>38</v>
      </c>
      <c r="Z3352" t="s">
        <v>39</v>
      </c>
      <c r="AA3352">
        <v>20220000</v>
      </c>
      <c r="AD3352" t="s">
        <v>40</v>
      </c>
    </row>
    <row r="3353" spans="1:30">
      <c r="A3353">
        <f t="shared" si="156"/>
        <v>20220000</v>
      </c>
      <c r="B3353" t="str">
        <f t="shared" si="157"/>
        <v>Ealing90813Persons10-24 yrs</v>
      </c>
      <c r="C3353" t="str">
        <f t="shared" si="158"/>
        <v>EalingHospital admissions as a result of self-harm (10-24 years)2022/23Persons10-24 yrs</v>
      </c>
      <c r="D3353">
        <v>90813</v>
      </c>
      <c r="E3353" t="s">
        <v>273</v>
      </c>
      <c r="F3353" t="s">
        <v>30</v>
      </c>
      <c r="G3353" t="s">
        <v>31</v>
      </c>
      <c r="H3353" t="s">
        <v>62</v>
      </c>
      <c r="I3353" t="s">
        <v>63</v>
      </c>
      <c r="J3353" t="s">
        <v>34</v>
      </c>
      <c r="K3353" t="s">
        <v>35</v>
      </c>
      <c r="L3353" t="s">
        <v>274</v>
      </c>
      <c r="O3353" t="s">
        <v>54</v>
      </c>
      <c r="P3353">
        <v>163.21166796930399</v>
      </c>
      <c r="Q3353">
        <v>134.61525328540901</v>
      </c>
      <c r="R3353">
        <v>196.08213917933799</v>
      </c>
      <c r="S3353">
        <v>119.97765540222601</v>
      </c>
      <c r="T3353">
        <v>216.240099602898</v>
      </c>
      <c r="U3353">
        <v>115</v>
      </c>
      <c r="V3353">
        <v>70017</v>
      </c>
      <c r="X3353" t="s">
        <v>61</v>
      </c>
      <c r="Y3353" t="s">
        <v>38</v>
      </c>
      <c r="Z3353" t="s">
        <v>39</v>
      </c>
      <c r="AA3353">
        <v>20220000</v>
      </c>
      <c r="AD3353" t="s">
        <v>40</v>
      </c>
    </row>
    <row r="3354" spans="1:30">
      <c r="A3354">
        <f t="shared" si="156"/>
        <v>20220000</v>
      </c>
      <c r="B3354" t="str">
        <f t="shared" si="157"/>
        <v>Greenwich90813Persons10-24 yrs</v>
      </c>
      <c r="C3354" t="str">
        <f t="shared" si="158"/>
        <v>GreenwichHospital admissions as a result of self-harm (10-24 years)2022/23Persons10-24 yrs</v>
      </c>
      <c r="D3354">
        <v>90813</v>
      </c>
      <c r="E3354" t="s">
        <v>273</v>
      </c>
      <c r="F3354" t="s">
        <v>30</v>
      </c>
      <c r="G3354" t="s">
        <v>31</v>
      </c>
      <c r="H3354" t="s">
        <v>80</v>
      </c>
      <c r="I3354" t="s">
        <v>81</v>
      </c>
      <c r="J3354" t="s">
        <v>34</v>
      </c>
      <c r="K3354" t="s">
        <v>35</v>
      </c>
      <c r="L3354" t="s">
        <v>274</v>
      </c>
      <c r="O3354" t="s">
        <v>54</v>
      </c>
      <c r="P3354">
        <v>155.34040490522199</v>
      </c>
      <c r="Q3354">
        <v>123.509001916975</v>
      </c>
      <c r="R3354">
        <v>192.860564657064</v>
      </c>
      <c r="S3354">
        <v>107.58468599725499</v>
      </c>
      <c r="T3354">
        <v>216.109009552907</v>
      </c>
      <c r="U3354">
        <v>80</v>
      </c>
      <c r="V3354">
        <v>52923</v>
      </c>
      <c r="X3354" t="s">
        <v>270</v>
      </c>
      <c r="Y3354" t="s">
        <v>38</v>
      </c>
      <c r="Z3354" t="s">
        <v>39</v>
      </c>
      <c r="AA3354">
        <v>20220000</v>
      </c>
      <c r="AD3354" t="s">
        <v>40</v>
      </c>
    </row>
    <row r="3355" spans="1:30">
      <c r="A3355">
        <f t="shared" si="156"/>
        <v>20220000</v>
      </c>
      <c r="B3355" t="str">
        <f t="shared" si="157"/>
        <v>Kensington and Chelsea90813Persons10-24 yrs</v>
      </c>
      <c r="C3355" t="str">
        <f t="shared" si="158"/>
        <v>Kensington and ChelseaHospital admissions as a result of self-harm (10-24 years)2022/23Persons10-24 yrs</v>
      </c>
      <c r="D3355">
        <v>90813</v>
      </c>
      <c r="E3355" t="s">
        <v>273</v>
      </c>
      <c r="F3355" t="s">
        <v>30</v>
      </c>
      <c r="G3355" t="s">
        <v>31</v>
      </c>
      <c r="H3355" t="s">
        <v>70</v>
      </c>
      <c r="I3355" t="s">
        <v>71</v>
      </c>
      <c r="J3355" t="s">
        <v>34</v>
      </c>
      <c r="K3355" t="s">
        <v>35</v>
      </c>
      <c r="L3355" t="s">
        <v>274</v>
      </c>
      <c r="O3355" t="s">
        <v>54</v>
      </c>
      <c r="P3355">
        <v>155.00412411751799</v>
      </c>
      <c r="Q3355">
        <v>107.400807853592</v>
      </c>
      <c r="R3355">
        <v>216.068834277734</v>
      </c>
      <c r="S3355">
        <v>85.4349621532821</v>
      </c>
      <c r="T3355">
        <v>255.17992216746899</v>
      </c>
      <c r="U3355">
        <v>35</v>
      </c>
      <c r="V3355">
        <v>26496</v>
      </c>
      <c r="X3355" t="s">
        <v>61</v>
      </c>
      <c r="Y3355" t="s">
        <v>38</v>
      </c>
      <c r="Z3355" t="s">
        <v>39</v>
      </c>
      <c r="AA3355">
        <v>20220000</v>
      </c>
      <c r="AD3355" t="s">
        <v>40</v>
      </c>
    </row>
    <row r="3356" spans="1:30">
      <c r="A3356">
        <f t="shared" si="156"/>
        <v>20220000</v>
      </c>
      <c r="B3356" t="str">
        <f t="shared" si="157"/>
        <v>Hackney90813Persons10-24 yrs</v>
      </c>
      <c r="C3356" t="str">
        <f t="shared" si="158"/>
        <v>HackneyHospital admissions as a result of self-harm (10-24 years)2022/23Persons10-24 yrs</v>
      </c>
      <c r="D3356">
        <v>90813</v>
      </c>
      <c r="E3356" t="s">
        <v>273</v>
      </c>
      <c r="F3356" t="s">
        <v>30</v>
      </c>
      <c r="G3356" t="s">
        <v>31</v>
      </c>
      <c r="H3356" t="s">
        <v>101</v>
      </c>
      <c r="I3356" t="s">
        <v>102</v>
      </c>
      <c r="J3356" t="s">
        <v>34</v>
      </c>
      <c r="K3356" t="s">
        <v>35</v>
      </c>
      <c r="L3356" t="s">
        <v>274</v>
      </c>
      <c r="O3356" t="s">
        <v>54</v>
      </c>
      <c r="P3356">
        <v>152.45110240737199</v>
      </c>
      <c r="Q3356">
        <v>119.782083878327</v>
      </c>
      <c r="R3356">
        <v>191.25076260637101</v>
      </c>
      <c r="S3356">
        <v>103.552515683973</v>
      </c>
      <c r="T3356">
        <v>215.36578555844</v>
      </c>
      <c r="U3356">
        <v>75</v>
      </c>
      <c r="V3356">
        <v>50642</v>
      </c>
      <c r="W3356" t="s">
        <v>103</v>
      </c>
      <c r="X3356" t="s">
        <v>61</v>
      </c>
      <c r="Y3356" t="s">
        <v>38</v>
      </c>
      <c r="Z3356" t="s">
        <v>39</v>
      </c>
      <c r="AA3356">
        <v>20220000</v>
      </c>
      <c r="AD3356" t="s">
        <v>40</v>
      </c>
    </row>
    <row r="3357" spans="1:30">
      <c r="A3357">
        <f t="shared" si="156"/>
        <v>20220000</v>
      </c>
      <c r="B3357" t="str">
        <f t="shared" si="157"/>
        <v>Havering90813Persons10-24 yrs</v>
      </c>
      <c r="C3357" t="str">
        <f t="shared" si="158"/>
        <v>HaveringHospital admissions as a result of self-harm (10-24 years)2022/23Persons10-24 yrs</v>
      </c>
      <c r="D3357">
        <v>90813</v>
      </c>
      <c r="E3357" t="s">
        <v>273</v>
      </c>
      <c r="F3357" t="s">
        <v>30</v>
      </c>
      <c r="G3357" t="s">
        <v>31</v>
      </c>
      <c r="H3357" t="s">
        <v>118</v>
      </c>
      <c r="I3357" t="s">
        <v>119</v>
      </c>
      <c r="J3357" t="s">
        <v>34</v>
      </c>
      <c r="K3357" t="s">
        <v>35</v>
      </c>
      <c r="L3357" t="s">
        <v>274</v>
      </c>
      <c r="O3357" t="s">
        <v>54</v>
      </c>
      <c r="P3357">
        <v>152.42798359659</v>
      </c>
      <c r="Q3357">
        <v>117.9605057213</v>
      </c>
      <c r="R3357">
        <v>193.77740057746399</v>
      </c>
      <c r="S3357">
        <v>100.99707336228001</v>
      </c>
      <c r="T3357">
        <v>219.58130777217599</v>
      </c>
      <c r="U3357">
        <v>65</v>
      </c>
      <c r="V3357">
        <v>45127</v>
      </c>
      <c r="X3357" t="s">
        <v>61</v>
      </c>
      <c r="Y3357" t="s">
        <v>38</v>
      </c>
      <c r="Z3357" t="s">
        <v>39</v>
      </c>
      <c r="AA3357">
        <v>20220000</v>
      </c>
      <c r="AD3357" t="s">
        <v>40</v>
      </c>
    </row>
    <row r="3358" spans="1:30">
      <c r="A3358">
        <f t="shared" si="156"/>
        <v>20220000</v>
      </c>
      <c r="B3358" t="str">
        <f t="shared" si="157"/>
        <v>Merton90813Persons10-24 yrs</v>
      </c>
      <c r="C3358" t="str">
        <f t="shared" si="158"/>
        <v>MertonHospital admissions as a result of self-harm (10-24 years)2022/23Persons10-24 yrs</v>
      </c>
      <c r="D3358">
        <v>90813</v>
      </c>
      <c r="E3358" t="s">
        <v>273</v>
      </c>
      <c r="F3358" t="s">
        <v>30</v>
      </c>
      <c r="G3358" t="s">
        <v>31</v>
      </c>
      <c r="H3358" t="s">
        <v>108</v>
      </c>
      <c r="I3358" t="s">
        <v>109</v>
      </c>
      <c r="J3358" t="s">
        <v>34</v>
      </c>
      <c r="K3358" t="s">
        <v>35</v>
      </c>
      <c r="L3358" t="s">
        <v>274</v>
      </c>
      <c r="O3358" t="s">
        <v>54</v>
      </c>
      <c r="P3358">
        <v>147.13007964418</v>
      </c>
      <c r="Q3358">
        <v>109.738185926261</v>
      </c>
      <c r="R3358">
        <v>193.114749659995</v>
      </c>
      <c r="S3358">
        <v>91.761854108542295</v>
      </c>
      <c r="T3358">
        <v>222.09444723997601</v>
      </c>
      <c r="U3358">
        <v>50</v>
      </c>
      <c r="V3358">
        <v>35538</v>
      </c>
      <c r="X3358" t="s">
        <v>61</v>
      </c>
      <c r="Y3358" t="s">
        <v>38</v>
      </c>
      <c r="Z3358" t="s">
        <v>39</v>
      </c>
      <c r="AA3358">
        <v>20220000</v>
      </c>
      <c r="AD3358" t="s">
        <v>40</v>
      </c>
    </row>
    <row r="3359" spans="1:30">
      <c r="A3359">
        <f t="shared" si="156"/>
        <v>20220000</v>
      </c>
      <c r="B3359" t="str">
        <f t="shared" si="157"/>
        <v>Wandsworth90813Persons10-24 yrs</v>
      </c>
      <c r="C3359" t="str">
        <f t="shared" si="158"/>
        <v>WandsworthHospital admissions as a result of self-harm (10-24 years)2022/23Persons10-24 yrs</v>
      </c>
      <c r="D3359">
        <v>90813</v>
      </c>
      <c r="E3359" t="s">
        <v>273</v>
      </c>
      <c r="F3359" t="s">
        <v>30</v>
      </c>
      <c r="G3359" t="s">
        <v>31</v>
      </c>
      <c r="H3359" t="s">
        <v>76</v>
      </c>
      <c r="I3359" t="s">
        <v>77</v>
      </c>
      <c r="J3359" t="s">
        <v>34</v>
      </c>
      <c r="K3359" t="s">
        <v>35</v>
      </c>
      <c r="L3359" t="s">
        <v>274</v>
      </c>
      <c r="O3359" t="s">
        <v>54</v>
      </c>
      <c r="P3359">
        <v>143.01739559937499</v>
      </c>
      <c r="Q3359">
        <v>111.16727024665801</v>
      </c>
      <c r="R3359">
        <v>181.02708107837299</v>
      </c>
      <c r="S3359">
        <v>95.415140354011299</v>
      </c>
      <c r="T3359">
        <v>204.697007097772</v>
      </c>
      <c r="U3359">
        <v>70</v>
      </c>
      <c r="V3359">
        <v>52633</v>
      </c>
      <c r="X3359" t="s">
        <v>61</v>
      </c>
      <c r="Y3359" t="s">
        <v>38</v>
      </c>
      <c r="Z3359" t="s">
        <v>39</v>
      </c>
      <c r="AA3359">
        <v>20220000</v>
      </c>
      <c r="AD3359" t="s">
        <v>40</v>
      </c>
    </row>
    <row r="3360" spans="1:30">
      <c r="A3360">
        <f t="shared" si="156"/>
        <v>20220000</v>
      </c>
      <c r="B3360" t="str">
        <f t="shared" si="157"/>
        <v>Hounslow90813Persons10-24 yrs</v>
      </c>
      <c r="C3360" t="str">
        <f t="shared" si="158"/>
        <v>HounslowHospital admissions as a result of self-harm (10-24 years)2022/23Persons10-24 yrs</v>
      </c>
      <c r="D3360">
        <v>90813</v>
      </c>
      <c r="E3360" t="s">
        <v>273</v>
      </c>
      <c r="F3360" t="s">
        <v>30</v>
      </c>
      <c r="G3360" t="s">
        <v>31</v>
      </c>
      <c r="H3360" t="s">
        <v>59</v>
      </c>
      <c r="I3360" t="s">
        <v>60</v>
      </c>
      <c r="J3360" t="s">
        <v>34</v>
      </c>
      <c r="K3360" t="s">
        <v>35</v>
      </c>
      <c r="L3360" t="s">
        <v>274</v>
      </c>
      <c r="O3360" t="s">
        <v>54</v>
      </c>
      <c r="P3360">
        <v>139.259633326813</v>
      </c>
      <c r="Q3360">
        <v>109.031414359328</v>
      </c>
      <c r="R3360">
        <v>175.24520929520401</v>
      </c>
      <c r="S3360">
        <v>94.0472305951143</v>
      </c>
      <c r="T3360">
        <v>197.63249323135801</v>
      </c>
      <c r="U3360">
        <v>75</v>
      </c>
      <c r="V3360">
        <v>52970</v>
      </c>
      <c r="X3360" t="s">
        <v>61</v>
      </c>
      <c r="Y3360" t="s">
        <v>38</v>
      </c>
      <c r="Z3360" t="s">
        <v>39</v>
      </c>
      <c r="AA3360">
        <v>20220000</v>
      </c>
      <c r="AD3360" t="s">
        <v>40</v>
      </c>
    </row>
    <row r="3361" spans="1:30">
      <c r="A3361">
        <f t="shared" si="156"/>
        <v>20220000</v>
      </c>
      <c r="B3361" t="str">
        <f t="shared" si="157"/>
        <v>Enfield90813Persons10-24 yrs</v>
      </c>
      <c r="C3361" t="str">
        <f t="shared" si="158"/>
        <v>EnfieldHospital admissions as a result of self-harm (10-24 years)2022/23Persons10-24 yrs</v>
      </c>
      <c r="D3361">
        <v>90813</v>
      </c>
      <c r="E3361" t="s">
        <v>273</v>
      </c>
      <c r="F3361" t="s">
        <v>30</v>
      </c>
      <c r="G3361" t="s">
        <v>31</v>
      </c>
      <c r="H3361" t="s">
        <v>120</v>
      </c>
      <c r="I3361" t="s">
        <v>121</v>
      </c>
      <c r="J3361" t="s">
        <v>34</v>
      </c>
      <c r="K3361" t="s">
        <v>35</v>
      </c>
      <c r="L3361" t="s">
        <v>274</v>
      </c>
      <c r="O3361" t="s">
        <v>54</v>
      </c>
      <c r="P3361">
        <v>139.040148644255</v>
      </c>
      <c r="Q3361">
        <v>112.02760540143299</v>
      </c>
      <c r="R3361">
        <v>170.56029467326599</v>
      </c>
      <c r="S3361">
        <v>98.388218789468297</v>
      </c>
      <c r="T3361">
        <v>190.010567476071</v>
      </c>
      <c r="U3361">
        <v>95</v>
      </c>
      <c r="V3361">
        <v>64875</v>
      </c>
      <c r="X3361" t="s">
        <v>61</v>
      </c>
      <c r="Y3361" t="s">
        <v>38</v>
      </c>
      <c r="Z3361" t="s">
        <v>39</v>
      </c>
      <c r="AA3361">
        <v>20220000</v>
      </c>
      <c r="AD3361" t="s">
        <v>40</v>
      </c>
    </row>
    <row r="3362" spans="1:30">
      <c r="A3362">
        <f t="shared" si="156"/>
        <v>20220000</v>
      </c>
      <c r="B3362" t="str">
        <f t="shared" si="157"/>
        <v>Lambeth90813Persons10-24 yrs</v>
      </c>
      <c r="C3362" t="str">
        <f t="shared" si="158"/>
        <v>LambethHospital admissions as a result of self-harm (10-24 years)2022/23Persons10-24 yrs</v>
      </c>
      <c r="D3362">
        <v>90813</v>
      </c>
      <c r="E3362" t="s">
        <v>273</v>
      </c>
      <c r="F3362" t="s">
        <v>30</v>
      </c>
      <c r="G3362" t="s">
        <v>31</v>
      </c>
      <c r="H3362" t="s">
        <v>91</v>
      </c>
      <c r="I3362" t="s">
        <v>92</v>
      </c>
      <c r="J3362" t="s">
        <v>34</v>
      </c>
      <c r="K3362" t="s">
        <v>35</v>
      </c>
      <c r="L3362" t="s">
        <v>274</v>
      </c>
      <c r="O3362" t="s">
        <v>54</v>
      </c>
      <c r="P3362">
        <v>135.31086352044801</v>
      </c>
      <c r="Q3362">
        <v>105.294035920186</v>
      </c>
      <c r="R3362">
        <v>171.08825899982301</v>
      </c>
      <c r="S3362">
        <v>90.431443387711496</v>
      </c>
      <c r="T3362">
        <v>193.35693413421399</v>
      </c>
      <c r="U3362">
        <v>70</v>
      </c>
      <c r="V3362">
        <v>57548</v>
      </c>
      <c r="X3362" t="s">
        <v>61</v>
      </c>
      <c r="Y3362" t="s">
        <v>38</v>
      </c>
      <c r="Z3362" t="s">
        <v>39</v>
      </c>
      <c r="AA3362">
        <v>20220000</v>
      </c>
      <c r="AD3362" t="s">
        <v>40</v>
      </c>
    </row>
    <row r="3363" spans="1:30">
      <c r="A3363">
        <f t="shared" si="156"/>
        <v>20220000</v>
      </c>
      <c r="B3363" t="str">
        <f t="shared" si="157"/>
        <v>Croydon90813Persons10-24 yrs</v>
      </c>
      <c r="C3363" t="str">
        <f t="shared" si="158"/>
        <v>CroydonHospital admissions as a result of self-harm (10-24 years)2022/23Persons10-24 yrs</v>
      </c>
      <c r="D3363">
        <v>90813</v>
      </c>
      <c r="E3363" t="s">
        <v>273</v>
      </c>
      <c r="F3363" t="s">
        <v>30</v>
      </c>
      <c r="G3363" t="s">
        <v>31</v>
      </c>
      <c r="H3363" t="s">
        <v>110</v>
      </c>
      <c r="I3363" t="s">
        <v>111</v>
      </c>
      <c r="J3363" t="s">
        <v>34</v>
      </c>
      <c r="K3363" t="s">
        <v>35</v>
      </c>
      <c r="L3363" t="s">
        <v>274</v>
      </c>
      <c r="O3363" t="s">
        <v>54</v>
      </c>
      <c r="P3363">
        <v>119.912813244354</v>
      </c>
      <c r="Q3363">
        <v>95.669929714079601</v>
      </c>
      <c r="R3363">
        <v>148.404130151825</v>
      </c>
      <c r="S3363">
        <v>83.508972917942003</v>
      </c>
      <c r="T3363">
        <v>166.03688922087699</v>
      </c>
      <c r="U3363">
        <v>85</v>
      </c>
      <c r="V3363">
        <v>69863</v>
      </c>
      <c r="X3363" t="s">
        <v>55</v>
      </c>
      <c r="Y3363" t="s">
        <v>38</v>
      </c>
      <c r="Z3363" t="s">
        <v>39</v>
      </c>
      <c r="AA3363">
        <v>20220000</v>
      </c>
      <c r="AD3363" t="s">
        <v>40</v>
      </c>
    </row>
    <row r="3364" spans="1:30">
      <c r="A3364">
        <f t="shared" si="156"/>
        <v>20220000</v>
      </c>
      <c r="B3364" t="str">
        <f t="shared" si="157"/>
        <v>Barking and Dagenham90813Persons10-24 yrs</v>
      </c>
      <c r="C3364" t="str">
        <f t="shared" si="158"/>
        <v>Barking and DagenhamHospital admissions as a result of self-harm (10-24 years)2022/23Persons10-24 yrs</v>
      </c>
      <c r="D3364">
        <v>90813</v>
      </c>
      <c r="E3364" t="s">
        <v>273</v>
      </c>
      <c r="F3364" t="s">
        <v>30</v>
      </c>
      <c r="G3364" t="s">
        <v>31</v>
      </c>
      <c r="H3364" t="s">
        <v>106</v>
      </c>
      <c r="I3364" t="s">
        <v>107</v>
      </c>
      <c r="J3364" t="s">
        <v>34</v>
      </c>
      <c r="K3364" t="s">
        <v>35</v>
      </c>
      <c r="L3364" t="s">
        <v>274</v>
      </c>
      <c r="O3364" t="s">
        <v>54</v>
      </c>
      <c r="P3364">
        <v>118.61210682494</v>
      </c>
      <c r="Q3364">
        <v>89.048660417046804</v>
      </c>
      <c r="R3364">
        <v>154.760183867313</v>
      </c>
      <c r="S3364">
        <v>74.757583811026194</v>
      </c>
      <c r="T3364">
        <v>177.489323944137</v>
      </c>
      <c r="U3364">
        <v>55</v>
      </c>
      <c r="V3364">
        <v>47816</v>
      </c>
      <c r="X3364" t="s">
        <v>61</v>
      </c>
      <c r="Y3364" t="s">
        <v>38</v>
      </c>
      <c r="Z3364" t="s">
        <v>39</v>
      </c>
      <c r="AA3364">
        <v>20220000</v>
      </c>
      <c r="AD3364" t="s">
        <v>40</v>
      </c>
    </row>
    <row r="3365" spans="1:30">
      <c r="A3365">
        <f t="shared" si="156"/>
        <v>20220000</v>
      </c>
      <c r="B3365" t="str">
        <f t="shared" si="157"/>
        <v>Redbridge90813Persons10-24 yrs</v>
      </c>
      <c r="C3365" t="str">
        <f t="shared" si="158"/>
        <v>RedbridgeHospital admissions as a result of self-harm (10-24 years)2022/23Persons10-24 yrs</v>
      </c>
      <c r="D3365">
        <v>90813</v>
      </c>
      <c r="E3365" t="s">
        <v>273</v>
      </c>
      <c r="F3365" t="s">
        <v>30</v>
      </c>
      <c r="G3365" t="s">
        <v>31</v>
      </c>
      <c r="H3365" t="s">
        <v>112</v>
      </c>
      <c r="I3365" t="s">
        <v>113</v>
      </c>
      <c r="J3365" t="s">
        <v>34</v>
      </c>
      <c r="K3365" t="s">
        <v>35</v>
      </c>
      <c r="L3365" t="s">
        <v>274</v>
      </c>
      <c r="O3365" t="s">
        <v>54</v>
      </c>
      <c r="P3365">
        <v>113.72373618238601</v>
      </c>
      <c r="Q3365">
        <v>88.420998251395005</v>
      </c>
      <c r="R3365">
        <v>143.997342753986</v>
      </c>
      <c r="S3365">
        <v>75.936874781983207</v>
      </c>
      <c r="T3365">
        <v>162.86917561736001</v>
      </c>
      <c r="U3365">
        <v>70</v>
      </c>
      <c r="V3365">
        <v>60620</v>
      </c>
      <c r="X3365" t="s">
        <v>61</v>
      </c>
      <c r="Y3365" t="s">
        <v>38</v>
      </c>
      <c r="Z3365" t="s">
        <v>39</v>
      </c>
      <c r="AA3365">
        <v>20220000</v>
      </c>
      <c r="AD3365" t="s">
        <v>40</v>
      </c>
    </row>
    <row r="3366" spans="1:30">
      <c r="A3366">
        <f t="shared" si="156"/>
        <v>20220000</v>
      </c>
      <c r="B3366" t="str">
        <f t="shared" si="157"/>
        <v>Hammersmith and Fulham90813Persons10-24 yrs</v>
      </c>
      <c r="C3366" t="str">
        <f t="shared" si="158"/>
        <v>Hammersmith and FulhamHospital admissions as a result of self-harm (10-24 years)2022/23Persons10-24 yrs</v>
      </c>
      <c r="D3366">
        <v>90813</v>
      </c>
      <c r="E3366" t="s">
        <v>273</v>
      </c>
      <c r="F3366" t="s">
        <v>30</v>
      </c>
      <c r="G3366" t="s">
        <v>31</v>
      </c>
      <c r="H3366" t="s">
        <v>66</v>
      </c>
      <c r="I3366" t="s">
        <v>67</v>
      </c>
      <c r="J3366" t="s">
        <v>34</v>
      </c>
      <c r="K3366" t="s">
        <v>35</v>
      </c>
      <c r="L3366" t="s">
        <v>274</v>
      </c>
      <c r="O3366" t="s">
        <v>54</v>
      </c>
      <c r="P3366">
        <v>111.738754935144</v>
      </c>
      <c r="Q3366">
        <v>77.275497474128997</v>
      </c>
      <c r="R3366">
        <v>155.79662867605299</v>
      </c>
      <c r="S3366">
        <v>61.319032302015202</v>
      </c>
      <c r="T3366">
        <v>183.97872225385399</v>
      </c>
      <c r="U3366">
        <v>35</v>
      </c>
      <c r="V3366">
        <v>35576</v>
      </c>
      <c r="X3366" t="s">
        <v>61</v>
      </c>
      <c r="Y3366" t="s">
        <v>38</v>
      </c>
      <c r="Z3366" t="s">
        <v>39</v>
      </c>
      <c r="AA3366">
        <v>20220000</v>
      </c>
      <c r="AD3366" t="s">
        <v>40</v>
      </c>
    </row>
    <row r="3367" spans="1:30">
      <c r="A3367">
        <f t="shared" si="156"/>
        <v>20220000</v>
      </c>
      <c r="B3367" t="str">
        <f t="shared" si="157"/>
        <v>Newham90813Persons10-24 yrs</v>
      </c>
      <c r="C3367" t="str">
        <f t="shared" si="158"/>
        <v>NewhamHospital admissions as a result of self-harm (10-24 years)2022/23Persons10-24 yrs</v>
      </c>
      <c r="D3367">
        <v>90813</v>
      </c>
      <c r="E3367" t="s">
        <v>273</v>
      </c>
      <c r="F3367" t="s">
        <v>30</v>
      </c>
      <c r="G3367" t="s">
        <v>31</v>
      </c>
      <c r="H3367" t="s">
        <v>122</v>
      </c>
      <c r="I3367" t="s">
        <v>123</v>
      </c>
      <c r="J3367" t="s">
        <v>34</v>
      </c>
      <c r="K3367" t="s">
        <v>35</v>
      </c>
      <c r="L3367" t="s">
        <v>274</v>
      </c>
      <c r="O3367" t="s">
        <v>54</v>
      </c>
      <c r="P3367">
        <v>109.520233015245</v>
      </c>
      <c r="Q3367">
        <v>87.015132402429003</v>
      </c>
      <c r="R3367">
        <v>136.04733804218799</v>
      </c>
      <c r="S3367">
        <v>75.756491616288102</v>
      </c>
      <c r="T3367">
        <v>152.484206742749</v>
      </c>
      <c r="U3367">
        <v>80</v>
      </c>
      <c r="V3367">
        <v>76596</v>
      </c>
      <c r="X3367" t="s">
        <v>55</v>
      </c>
      <c r="Y3367" t="s">
        <v>38</v>
      </c>
      <c r="Z3367" t="s">
        <v>39</v>
      </c>
      <c r="AA3367">
        <v>20220000</v>
      </c>
      <c r="AD3367" t="s">
        <v>40</v>
      </c>
    </row>
    <row r="3368" spans="1:30">
      <c r="A3368">
        <f t="shared" si="156"/>
        <v>20220000</v>
      </c>
      <c r="B3368" t="str">
        <f t="shared" si="157"/>
        <v>Bromley90813Persons10-24 yrs</v>
      </c>
      <c r="C3368" t="str">
        <f t="shared" si="158"/>
        <v>BromleyHospital admissions as a result of self-harm (10-24 years)2022/23Persons10-24 yrs</v>
      </c>
      <c r="D3368">
        <v>90813</v>
      </c>
      <c r="E3368" t="s">
        <v>273</v>
      </c>
      <c r="F3368" t="s">
        <v>30</v>
      </c>
      <c r="G3368" t="s">
        <v>31</v>
      </c>
      <c r="H3368" t="s">
        <v>78</v>
      </c>
      <c r="I3368" t="s">
        <v>79</v>
      </c>
      <c r="J3368" t="s">
        <v>34</v>
      </c>
      <c r="K3368" t="s">
        <v>35</v>
      </c>
      <c r="L3368" t="s">
        <v>274</v>
      </c>
      <c r="O3368" t="s">
        <v>54</v>
      </c>
      <c r="P3368">
        <v>91.691859795358795</v>
      </c>
      <c r="Q3368">
        <v>66.991427304795096</v>
      </c>
      <c r="R3368">
        <v>122.39905584952901</v>
      </c>
      <c r="S3368">
        <v>55.239209915967997</v>
      </c>
      <c r="T3368">
        <v>141.83254732506299</v>
      </c>
      <c r="U3368">
        <v>45</v>
      </c>
      <c r="V3368">
        <v>53171</v>
      </c>
      <c r="X3368" t="s">
        <v>61</v>
      </c>
      <c r="Y3368" t="s">
        <v>38</v>
      </c>
      <c r="Z3368" t="s">
        <v>39</v>
      </c>
      <c r="AA3368">
        <v>20220000</v>
      </c>
      <c r="AD3368" t="s">
        <v>40</v>
      </c>
    </row>
    <row r="3369" spans="1:30">
      <c r="A3369">
        <f t="shared" si="156"/>
        <v>20220000</v>
      </c>
      <c r="B3369" t="str">
        <f t="shared" si="157"/>
        <v>Waltham Forest90813Persons10-24 yrs</v>
      </c>
      <c r="C3369" t="str">
        <f t="shared" si="158"/>
        <v>Waltham ForestHospital admissions as a result of self-harm (10-24 years)2022/23Persons10-24 yrs</v>
      </c>
      <c r="D3369">
        <v>90813</v>
      </c>
      <c r="E3369" t="s">
        <v>273</v>
      </c>
      <c r="F3369" t="s">
        <v>30</v>
      </c>
      <c r="G3369" t="s">
        <v>31</v>
      </c>
      <c r="H3369" t="s">
        <v>114</v>
      </c>
      <c r="I3369" t="s">
        <v>115</v>
      </c>
      <c r="J3369" t="s">
        <v>34</v>
      </c>
      <c r="K3369" t="s">
        <v>35</v>
      </c>
      <c r="L3369" t="s">
        <v>274</v>
      </c>
      <c r="O3369" t="s">
        <v>54</v>
      </c>
      <c r="P3369">
        <v>89.029811135612505</v>
      </c>
      <c r="Q3369">
        <v>64.097411774789293</v>
      </c>
      <c r="R3369">
        <v>120.42190267788</v>
      </c>
      <c r="S3369">
        <v>52.3800551820013</v>
      </c>
      <c r="T3369">
        <v>140.38633576794101</v>
      </c>
      <c r="U3369">
        <v>40</v>
      </c>
      <c r="V3369">
        <v>47047</v>
      </c>
      <c r="X3369" t="s">
        <v>61</v>
      </c>
      <c r="Y3369" t="s">
        <v>38</v>
      </c>
      <c r="Z3369" t="s">
        <v>39</v>
      </c>
      <c r="AA3369">
        <v>20220000</v>
      </c>
      <c r="AD3369" t="s">
        <v>40</v>
      </c>
    </row>
    <row r="3370" spans="1:30">
      <c r="A3370">
        <f t="shared" si="156"/>
        <v>20150000</v>
      </c>
      <c r="B3370" t="str">
        <f t="shared" si="157"/>
        <v>Richmond91871PersonsSchool age</v>
      </c>
      <c r="C3370" t="str">
        <f t="shared" si="158"/>
        <v>RichmondSchool pupils with social, emotional and mental health needs: % of school pupils with social, emotional and mental health needs2015/16PersonsSchool age</v>
      </c>
      <c r="D3370">
        <v>91871</v>
      </c>
      <c r="E3370" t="s">
        <v>275</v>
      </c>
      <c r="F3370" t="s">
        <v>30</v>
      </c>
      <c r="G3370" t="s">
        <v>31</v>
      </c>
      <c r="H3370" t="s">
        <v>32</v>
      </c>
      <c r="I3370" t="s">
        <v>33</v>
      </c>
      <c r="J3370" t="s">
        <v>34</v>
      </c>
      <c r="K3370" t="s">
        <v>35</v>
      </c>
      <c r="L3370" t="s">
        <v>276</v>
      </c>
      <c r="O3370" t="s">
        <v>46</v>
      </c>
      <c r="P3370">
        <v>2.2400000000000002</v>
      </c>
      <c r="Q3370">
        <v>2.0680000000000001</v>
      </c>
      <c r="R3370">
        <v>2.4293</v>
      </c>
      <c r="U3370">
        <v>579</v>
      </c>
      <c r="V3370">
        <v>25830</v>
      </c>
      <c r="Y3370" t="s">
        <v>42</v>
      </c>
      <c r="Z3370" t="s">
        <v>39</v>
      </c>
      <c r="AA3370">
        <v>20150000</v>
      </c>
      <c r="AD3370" t="s">
        <v>40</v>
      </c>
    </row>
    <row r="3371" spans="1:30">
      <c r="A3371">
        <f t="shared" si="156"/>
        <v>20160000</v>
      </c>
      <c r="B3371" t="str">
        <f t="shared" si="157"/>
        <v>Richmond91871PersonsSchool age</v>
      </c>
      <c r="C3371" t="str">
        <f t="shared" si="158"/>
        <v>RichmondSchool pupils with social, emotional and mental health needs: % of school pupils with social, emotional and mental health needs2016/17PersonsSchool age</v>
      </c>
      <c r="D3371">
        <v>91871</v>
      </c>
      <c r="E3371" t="s">
        <v>275</v>
      </c>
      <c r="F3371" t="s">
        <v>30</v>
      </c>
      <c r="G3371" t="s">
        <v>31</v>
      </c>
      <c r="H3371" t="s">
        <v>32</v>
      </c>
      <c r="I3371" t="s">
        <v>33</v>
      </c>
      <c r="J3371" t="s">
        <v>34</v>
      </c>
      <c r="K3371" t="s">
        <v>35</v>
      </c>
      <c r="L3371" t="s">
        <v>276</v>
      </c>
      <c r="O3371" t="s">
        <v>47</v>
      </c>
      <c r="P3371">
        <v>2.14</v>
      </c>
      <c r="Q3371">
        <v>1.96848</v>
      </c>
      <c r="R3371">
        <v>2.3161800000000001</v>
      </c>
      <c r="U3371">
        <v>568</v>
      </c>
      <c r="V3371">
        <v>26599</v>
      </c>
      <c r="Y3371" t="s">
        <v>38</v>
      </c>
      <c r="Z3371" t="s">
        <v>39</v>
      </c>
      <c r="AA3371">
        <v>20160000</v>
      </c>
      <c r="AD3371" t="s">
        <v>40</v>
      </c>
    </row>
    <row r="3372" spans="1:30">
      <c r="A3372">
        <f t="shared" si="156"/>
        <v>20170000</v>
      </c>
      <c r="B3372" t="str">
        <f t="shared" si="157"/>
        <v>Richmond91871PersonsSchool age</v>
      </c>
      <c r="C3372" t="str">
        <f t="shared" si="158"/>
        <v>RichmondSchool pupils with social, emotional and mental health needs: % of school pupils with social, emotional and mental health needs2017/18PersonsSchool age</v>
      </c>
      <c r="D3372">
        <v>91871</v>
      </c>
      <c r="E3372" t="s">
        <v>275</v>
      </c>
      <c r="F3372" t="s">
        <v>30</v>
      </c>
      <c r="G3372" t="s">
        <v>31</v>
      </c>
      <c r="H3372" t="s">
        <v>32</v>
      </c>
      <c r="I3372" t="s">
        <v>33</v>
      </c>
      <c r="J3372" t="s">
        <v>34</v>
      </c>
      <c r="K3372" t="s">
        <v>35</v>
      </c>
      <c r="L3372" t="s">
        <v>276</v>
      </c>
      <c r="O3372" t="s">
        <v>48</v>
      </c>
      <c r="P3372">
        <v>1.91</v>
      </c>
      <c r="Q3372">
        <v>1.7564</v>
      </c>
      <c r="R3372">
        <v>2.0825999999999998</v>
      </c>
      <c r="U3372">
        <v>519</v>
      </c>
      <c r="V3372">
        <v>27134</v>
      </c>
      <c r="Y3372" t="s">
        <v>38</v>
      </c>
      <c r="Z3372" t="s">
        <v>39</v>
      </c>
      <c r="AA3372">
        <v>20170000</v>
      </c>
      <c r="AD3372" t="s">
        <v>40</v>
      </c>
    </row>
    <row r="3373" spans="1:30">
      <c r="A3373">
        <f t="shared" si="156"/>
        <v>20180000</v>
      </c>
      <c r="B3373" t="str">
        <f t="shared" si="157"/>
        <v>Richmond91871PersonsSchool age</v>
      </c>
      <c r="C3373" t="str">
        <f t="shared" si="158"/>
        <v>RichmondSchool pupils with social, emotional and mental health needs: % of school pupils with social, emotional and mental health needs2018/19PersonsSchool age</v>
      </c>
      <c r="D3373">
        <v>91871</v>
      </c>
      <c r="E3373" t="s">
        <v>275</v>
      </c>
      <c r="F3373" t="s">
        <v>30</v>
      </c>
      <c r="G3373" t="s">
        <v>31</v>
      </c>
      <c r="H3373" t="s">
        <v>32</v>
      </c>
      <c r="I3373" t="s">
        <v>33</v>
      </c>
      <c r="J3373" t="s">
        <v>34</v>
      </c>
      <c r="K3373" t="s">
        <v>35</v>
      </c>
      <c r="L3373" t="s">
        <v>276</v>
      </c>
      <c r="O3373" t="s">
        <v>50</v>
      </c>
      <c r="P3373">
        <v>1.96</v>
      </c>
      <c r="Q3373">
        <v>1.80507556038744</v>
      </c>
      <c r="R3373">
        <v>2.1317806462865101</v>
      </c>
      <c r="U3373">
        <v>544</v>
      </c>
      <c r="V3373">
        <v>27730</v>
      </c>
      <c r="Y3373" t="s">
        <v>38</v>
      </c>
      <c r="Z3373" t="s">
        <v>39</v>
      </c>
      <c r="AA3373">
        <v>20180000</v>
      </c>
      <c r="AD3373" t="s">
        <v>40</v>
      </c>
    </row>
    <row r="3374" spans="1:30">
      <c r="A3374">
        <f t="shared" si="156"/>
        <v>20190000</v>
      </c>
      <c r="B3374" t="str">
        <f t="shared" si="157"/>
        <v>Richmond91871PersonsSchool age</v>
      </c>
      <c r="C3374" t="str">
        <f t="shared" si="158"/>
        <v>RichmondSchool pupils with social, emotional and mental health needs: % of school pupils with social, emotional and mental health needs2019/20PersonsSchool age</v>
      </c>
      <c r="D3374">
        <v>91871</v>
      </c>
      <c r="E3374" t="s">
        <v>275</v>
      </c>
      <c r="F3374" t="s">
        <v>30</v>
      </c>
      <c r="G3374" t="s">
        <v>31</v>
      </c>
      <c r="H3374" t="s">
        <v>32</v>
      </c>
      <c r="I3374" t="s">
        <v>33</v>
      </c>
      <c r="J3374" t="s">
        <v>34</v>
      </c>
      <c r="K3374" t="s">
        <v>35</v>
      </c>
      <c r="L3374" t="s">
        <v>276</v>
      </c>
      <c r="O3374" t="s">
        <v>51</v>
      </c>
      <c r="P3374">
        <v>2.13</v>
      </c>
      <c r="Q3374">
        <v>1.9675702111925799</v>
      </c>
      <c r="R3374">
        <v>2.3043694917298199</v>
      </c>
      <c r="U3374">
        <v>602</v>
      </c>
      <c r="V3374">
        <v>28270</v>
      </c>
      <c r="Y3374" t="s">
        <v>38</v>
      </c>
      <c r="Z3374" t="s">
        <v>39</v>
      </c>
      <c r="AA3374">
        <v>20190000</v>
      </c>
      <c r="AD3374" t="s">
        <v>40</v>
      </c>
    </row>
    <row r="3375" spans="1:30">
      <c r="A3375">
        <f t="shared" si="156"/>
        <v>20200000</v>
      </c>
      <c r="B3375" t="str">
        <f t="shared" si="157"/>
        <v>Richmond91871PersonsSchool age</v>
      </c>
      <c r="C3375" t="str">
        <f t="shared" si="158"/>
        <v>RichmondSchool pupils with social, emotional and mental health needs: % of school pupils with social, emotional and mental health needs2020/21PersonsSchool age</v>
      </c>
      <c r="D3375">
        <v>91871</v>
      </c>
      <c r="E3375" t="s">
        <v>275</v>
      </c>
      <c r="F3375" t="s">
        <v>30</v>
      </c>
      <c r="G3375" t="s">
        <v>31</v>
      </c>
      <c r="H3375" t="s">
        <v>32</v>
      </c>
      <c r="I3375" t="s">
        <v>33</v>
      </c>
      <c r="J3375" t="s">
        <v>34</v>
      </c>
      <c r="K3375" t="s">
        <v>35</v>
      </c>
      <c r="L3375" t="s">
        <v>276</v>
      </c>
      <c r="O3375" t="s">
        <v>52</v>
      </c>
      <c r="P3375">
        <v>2.64</v>
      </c>
      <c r="Q3375">
        <v>2.4602687950000002</v>
      </c>
      <c r="R3375">
        <v>2.832846838</v>
      </c>
      <c r="U3375">
        <v>752</v>
      </c>
      <c r="V3375">
        <v>28483</v>
      </c>
      <c r="Y3375" t="s">
        <v>42</v>
      </c>
      <c r="Z3375" t="s">
        <v>39</v>
      </c>
      <c r="AA3375">
        <v>20200000</v>
      </c>
      <c r="AD3375" t="s">
        <v>40</v>
      </c>
    </row>
    <row r="3376" spans="1:30">
      <c r="A3376">
        <f t="shared" si="156"/>
        <v>20210000</v>
      </c>
      <c r="B3376" t="str">
        <f t="shared" si="157"/>
        <v>Richmond91871PersonsSchool age</v>
      </c>
      <c r="C3376" t="str">
        <f t="shared" si="158"/>
        <v>RichmondSchool pupils with social, emotional and mental health needs: % of school pupils with social, emotional and mental health needs2021/22PersonsSchool age</v>
      </c>
      <c r="D3376">
        <v>91871</v>
      </c>
      <c r="E3376" t="s">
        <v>275</v>
      </c>
      <c r="F3376" t="s">
        <v>30</v>
      </c>
      <c r="G3376" t="s">
        <v>31</v>
      </c>
      <c r="H3376" t="s">
        <v>32</v>
      </c>
      <c r="I3376" t="s">
        <v>33</v>
      </c>
      <c r="J3376" t="s">
        <v>34</v>
      </c>
      <c r="K3376" t="s">
        <v>35</v>
      </c>
      <c r="L3376" t="s">
        <v>276</v>
      </c>
      <c r="O3376" t="s">
        <v>53</v>
      </c>
      <c r="P3376">
        <v>2.92</v>
      </c>
      <c r="Q3376">
        <v>2.7277200000000001</v>
      </c>
      <c r="R3376">
        <v>3.11897</v>
      </c>
      <c r="S3376">
        <v>2.6241400000000001</v>
      </c>
      <c r="T3376">
        <v>3.2414299999999998</v>
      </c>
      <c r="U3376">
        <v>830</v>
      </c>
      <c r="V3376">
        <v>28454</v>
      </c>
      <c r="Y3376" t="s">
        <v>42</v>
      </c>
      <c r="Z3376" t="s">
        <v>39</v>
      </c>
      <c r="AA3376">
        <v>20210000</v>
      </c>
      <c r="AD3376" t="s">
        <v>40</v>
      </c>
    </row>
    <row r="3377" spans="1:30">
      <c r="A3377">
        <f t="shared" si="156"/>
        <v>20150000</v>
      </c>
      <c r="B3377" t="str">
        <f t="shared" si="157"/>
        <v>England91871PersonsSchool age</v>
      </c>
      <c r="C3377" t="str">
        <f t="shared" si="158"/>
        <v>EnglandSchool pupils with social, emotional and mental health needs: % of school pupils with social, emotional and mental health needs2015/16PersonsSchool age</v>
      </c>
      <c r="D3377">
        <v>91871</v>
      </c>
      <c r="E3377" t="s">
        <v>275</v>
      </c>
      <c r="F3377" t="s">
        <v>30</v>
      </c>
      <c r="G3377" t="s">
        <v>31</v>
      </c>
      <c r="H3377" t="s">
        <v>30</v>
      </c>
      <c r="I3377" t="s">
        <v>31</v>
      </c>
      <c r="J3377" t="s">
        <v>31</v>
      </c>
      <c r="K3377" t="s">
        <v>35</v>
      </c>
      <c r="L3377" t="s">
        <v>276</v>
      </c>
      <c r="O3377" t="s">
        <v>46</v>
      </c>
      <c r="P3377">
        <v>2.33</v>
      </c>
      <c r="Q3377">
        <v>2.3212999999999999</v>
      </c>
      <c r="R3377">
        <v>2.3424</v>
      </c>
      <c r="U3377">
        <v>184503</v>
      </c>
      <c r="V3377">
        <v>7912413</v>
      </c>
      <c r="Y3377" t="s">
        <v>42</v>
      </c>
      <c r="Z3377" t="s">
        <v>39</v>
      </c>
      <c r="AA3377">
        <v>20150000</v>
      </c>
      <c r="AD3377" t="s">
        <v>40</v>
      </c>
    </row>
    <row r="3378" spans="1:30">
      <c r="A3378">
        <f t="shared" si="156"/>
        <v>20160000</v>
      </c>
      <c r="B3378" t="str">
        <f t="shared" si="157"/>
        <v>England91871PersonsSchool age</v>
      </c>
      <c r="C3378" t="str">
        <f t="shared" si="158"/>
        <v>EnglandSchool pupils with social, emotional and mental health needs: % of school pupils with social, emotional and mental health needs2016/17PersonsSchool age</v>
      </c>
      <c r="D3378">
        <v>91871</v>
      </c>
      <c r="E3378" t="s">
        <v>275</v>
      </c>
      <c r="F3378" t="s">
        <v>30</v>
      </c>
      <c r="G3378" t="s">
        <v>31</v>
      </c>
      <c r="H3378" t="s">
        <v>30</v>
      </c>
      <c r="I3378" t="s">
        <v>31</v>
      </c>
      <c r="J3378" t="s">
        <v>31</v>
      </c>
      <c r="K3378" t="s">
        <v>35</v>
      </c>
      <c r="L3378" t="s">
        <v>276</v>
      </c>
      <c r="O3378" t="s">
        <v>47</v>
      </c>
      <c r="P3378">
        <v>2.3199999999999998</v>
      </c>
      <c r="Q3378">
        <v>2.31209</v>
      </c>
      <c r="R3378">
        <v>2.3329300000000002</v>
      </c>
      <c r="U3378">
        <v>186294</v>
      </c>
      <c r="V3378">
        <v>8021317</v>
      </c>
      <c r="Y3378" t="s">
        <v>42</v>
      </c>
      <c r="Z3378" t="s">
        <v>39</v>
      </c>
      <c r="AA3378">
        <v>20160000</v>
      </c>
      <c r="AD3378" t="s">
        <v>40</v>
      </c>
    </row>
    <row r="3379" spans="1:30">
      <c r="A3379">
        <f t="shared" si="156"/>
        <v>20170000</v>
      </c>
      <c r="B3379" t="str">
        <f t="shared" si="157"/>
        <v>England91871PersonsSchool age</v>
      </c>
      <c r="C3379" t="str">
        <f t="shared" si="158"/>
        <v>EnglandSchool pupils with social, emotional and mental health needs: % of school pupils with social, emotional and mental health needs2017/18PersonsSchool age</v>
      </c>
      <c r="D3379">
        <v>91871</v>
      </c>
      <c r="E3379" t="s">
        <v>275</v>
      </c>
      <c r="F3379" t="s">
        <v>30</v>
      </c>
      <c r="G3379" t="s">
        <v>31</v>
      </c>
      <c r="H3379" t="s">
        <v>30</v>
      </c>
      <c r="I3379" t="s">
        <v>31</v>
      </c>
      <c r="J3379" t="s">
        <v>31</v>
      </c>
      <c r="K3379" t="s">
        <v>35</v>
      </c>
      <c r="L3379" t="s">
        <v>276</v>
      </c>
      <c r="O3379" t="s">
        <v>48</v>
      </c>
      <c r="P3379">
        <v>2.39</v>
      </c>
      <c r="Q3379">
        <v>2.3778000000000001</v>
      </c>
      <c r="R3379">
        <v>2.3988</v>
      </c>
      <c r="U3379">
        <v>193189</v>
      </c>
      <c r="V3379">
        <v>8089108</v>
      </c>
      <c r="Y3379" t="s">
        <v>42</v>
      </c>
      <c r="Z3379" t="s">
        <v>39</v>
      </c>
      <c r="AA3379">
        <v>20170000</v>
      </c>
      <c r="AD3379" t="s">
        <v>40</v>
      </c>
    </row>
    <row r="3380" spans="1:30">
      <c r="A3380">
        <f t="shared" si="156"/>
        <v>20180000</v>
      </c>
      <c r="B3380" t="str">
        <f t="shared" si="157"/>
        <v>England91871PersonsSchool age</v>
      </c>
      <c r="C3380" t="str">
        <f t="shared" si="158"/>
        <v>EnglandSchool pupils with social, emotional and mental health needs: % of school pupils with social, emotional and mental health needs2018/19PersonsSchool age</v>
      </c>
      <c r="D3380">
        <v>91871</v>
      </c>
      <c r="E3380" t="s">
        <v>275</v>
      </c>
      <c r="F3380" t="s">
        <v>30</v>
      </c>
      <c r="G3380" t="s">
        <v>31</v>
      </c>
      <c r="H3380" t="s">
        <v>30</v>
      </c>
      <c r="I3380" t="s">
        <v>31</v>
      </c>
      <c r="J3380" t="s">
        <v>31</v>
      </c>
      <c r="K3380" t="s">
        <v>35</v>
      </c>
      <c r="L3380" t="s">
        <v>276</v>
      </c>
      <c r="O3380" t="s">
        <v>50</v>
      </c>
      <c r="P3380">
        <v>2.52</v>
      </c>
      <c r="Q3380">
        <v>2.5049133542347999</v>
      </c>
      <c r="R3380">
        <v>2.5263819553938802</v>
      </c>
      <c r="U3380">
        <v>205673</v>
      </c>
      <c r="V3380">
        <v>8175820</v>
      </c>
      <c r="Y3380" t="s">
        <v>42</v>
      </c>
      <c r="Z3380" t="s">
        <v>39</v>
      </c>
      <c r="AA3380">
        <v>20180000</v>
      </c>
      <c r="AD3380" t="s">
        <v>40</v>
      </c>
    </row>
    <row r="3381" spans="1:30">
      <c r="A3381">
        <f t="shared" si="156"/>
        <v>20190000</v>
      </c>
      <c r="B3381" t="str">
        <f t="shared" si="157"/>
        <v>England91871PersonsSchool age</v>
      </c>
      <c r="C3381" t="str">
        <f t="shared" si="158"/>
        <v>EnglandSchool pupils with social, emotional and mental health needs: % of school pupils with social, emotional and mental health needs2019/20PersonsSchool age</v>
      </c>
      <c r="D3381">
        <v>91871</v>
      </c>
      <c r="E3381" t="s">
        <v>275</v>
      </c>
      <c r="F3381" t="s">
        <v>30</v>
      </c>
      <c r="G3381" t="s">
        <v>31</v>
      </c>
      <c r="H3381" t="s">
        <v>30</v>
      </c>
      <c r="I3381" t="s">
        <v>31</v>
      </c>
      <c r="J3381" t="s">
        <v>31</v>
      </c>
      <c r="K3381" t="s">
        <v>35</v>
      </c>
      <c r="L3381" t="s">
        <v>276</v>
      </c>
      <c r="O3381" t="s">
        <v>51</v>
      </c>
      <c r="P3381">
        <v>2.7</v>
      </c>
      <c r="Q3381">
        <v>2.6866768243178401</v>
      </c>
      <c r="R3381">
        <v>2.7087862703968901</v>
      </c>
      <c r="U3381">
        <v>222595</v>
      </c>
      <c r="V3381">
        <v>8251259</v>
      </c>
      <c r="Y3381" t="s">
        <v>42</v>
      </c>
      <c r="Z3381" t="s">
        <v>39</v>
      </c>
      <c r="AA3381">
        <v>20190000</v>
      </c>
      <c r="AD3381" t="s">
        <v>40</v>
      </c>
    </row>
    <row r="3382" spans="1:30">
      <c r="A3382">
        <f t="shared" si="156"/>
        <v>20200000</v>
      </c>
      <c r="B3382" t="str">
        <f t="shared" si="157"/>
        <v>England91871PersonsSchool age</v>
      </c>
      <c r="C3382" t="str">
        <f t="shared" si="158"/>
        <v>EnglandSchool pupils with social, emotional and mental health needs: % of school pupils with social, emotional and mental health needs2020/21PersonsSchool age</v>
      </c>
      <c r="D3382">
        <v>91871</v>
      </c>
      <c r="E3382" t="s">
        <v>275</v>
      </c>
      <c r="F3382" t="s">
        <v>30</v>
      </c>
      <c r="G3382" t="s">
        <v>31</v>
      </c>
      <c r="H3382" t="s">
        <v>30</v>
      </c>
      <c r="I3382" t="s">
        <v>31</v>
      </c>
      <c r="J3382" t="s">
        <v>31</v>
      </c>
      <c r="K3382" t="s">
        <v>35</v>
      </c>
      <c r="L3382" t="s">
        <v>276</v>
      </c>
      <c r="O3382" t="s">
        <v>52</v>
      </c>
      <c r="P3382">
        <v>2.79</v>
      </c>
      <c r="Q3382">
        <v>2.7817400000000001</v>
      </c>
      <c r="R3382">
        <v>2.8041800000000001</v>
      </c>
      <c r="U3382">
        <v>231463</v>
      </c>
      <c r="V3382">
        <v>8287430</v>
      </c>
      <c r="Y3382" t="s">
        <v>42</v>
      </c>
      <c r="Z3382" t="s">
        <v>39</v>
      </c>
      <c r="AA3382">
        <v>20200000</v>
      </c>
      <c r="AD3382" t="s">
        <v>40</v>
      </c>
    </row>
    <row r="3383" spans="1:30">
      <c r="A3383">
        <f t="shared" si="156"/>
        <v>20210000</v>
      </c>
      <c r="B3383" t="str">
        <f t="shared" si="157"/>
        <v>England91871PersonsSchool age</v>
      </c>
      <c r="C3383" t="str">
        <f t="shared" si="158"/>
        <v>EnglandSchool pupils with social, emotional and mental health needs: % of school pupils with social, emotional and mental health needs2021/22PersonsSchool age</v>
      </c>
      <c r="D3383">
        <v>91871</v>
      </c>
      <c r="E3383" t="s">
        <v>275</v>
      </c>
      <c r="F3383" t="s">
        <v>30</v>
      </c>
      <c r="G3383" t="s">
        <v>31</v>
      </c>
      <c r="H3383" t="s">
        <v>30</v>
      </c>
      <c r="I3383" t="s">
        <v>31</v>
      </c>
      <c r="J3383" t="s">
        <v>31</v>
      </c>
      <c r="K3383" t="s">
        <v>35</v>
      </c>
      <c r="L3383" t="s">
        <v>276</v>
      </c>
      <c r="O3383" t="s">
        <v>53</v>
      </c>
      <c r="P3383">
        <v>2.99</v>
      </c>
      <c r="Q3383">
        <v>2.98061</v>
      </c>
      <c r="R3383">
        <v>3.0036999999999998</v>
      </c>
      <c r="U3383">
        <v>250272</v>
      </c>
      <c r="V3383">
        <v>8364328</v>
      </c>
      <c r="Y3383" t="s">
        <v>42</v>
      </c>
      <c r="Z3383" t="s">
        <v>39</v>
      </c>
      <c r="AA3383">
        <v>20210000</v>
      </c>
      <c r="AD3383" t="s">
        <v>40</v>
      </c>
    </row>
    <row r="3384" spans="1:30">
      <c r="A3384">
        <f t="shared" si="156"/>
        <v>20220000</v>
      </c>
      <c r="B3384" t="str">
        <f t="shared" si="157"/>
        <v>England91871PersonsSchool age</v>
      </c>
      <c r="C3384" t="str">
        <f t="shared" si="158"/>
        <v>EnglandSchool pupils with social, emotional and mental health needs: % of school pupils with social, emotional and mental health needs2022/23PersonsSchool age</v>
      </c>
      <c r="D3384">
        <v>91871</v>
      </c>
      <c r="E3384" t="s">
        <v>275</v>
      </c>
      <c r="F3384" t="s">
        <v>30</v>
      </c>
      <c r="G3384" t="s">
        <v>31</v>
      </c>
      <c r="H3384" t="s">
        <v>30</v>
      </c>
      <c r="I3384" t="s">
        <v>31</v>
      </c>
      <c r="J3384" t="s">
        <v>31</v>
      </c>
      <c r="K3384" t="s">
        <v>35</v>
      </c>
      <c r="L3384" t="s">
        <v>276</v>
      </c>
      <c r="O3384" t="s">
        <v>54</v>
      </c>
      <c r="P3384">
        <v>3.3</v>
      </c>
      <c r="Q3384">
        <v>3.3</v>
      </c>
      <c r="R3384">
        <v>3.3</v>
      </c>
      <c r="U3384">
        <v>275093</v>
      </c>
      <c r="V3384">
        <v>8426530</v>
      </c>
      <c r="X3384" t="s">
        <v>61</v>
      </c>
      <c r="Y3384" t="s">
        <v>42</v>
      </c>
      <c r="Z3384" t="s">
        <v>39</v>
      </c>
      <c r="AA3384">
        <v>20220000</v>
      </c>
      <c r="AD3384" t="s">
        <v>40</v>
      </c>
    </row>
    <row r="3385" spans="1:30">
      <c r="A3385">
        <f t="shared" si="156"/>
        <v>20150000</v>
      </c>
      <c r="B3385" t="str">
        <f t="shared" si="157"/>
        <v>London91871PersonsSchool age</v>
      </c>
      <c r="C3385" t="str">
        <f t="shared" si="158"/>
        <v>LondonSchool pupils with social, emotional and mental health needs: % of school pupils with social, emotional and mental health needs2015/16PersonsSchool age</v>
      </c>
      <c r="D3385">
        <v>91871</v>
      </c>
      <c r="E3385" t="s">
        <v>275</v>
      </c>
      <c r="F3385" t="s">
        <v>30</v>
      </c>
      <c r="G3385" t="s">
        <v>31</v>
      </c>
      <c r="H3385" t="s">
        <v>56</v>
      </c>
      <c r="I3385" t="s">
        <v>57</v>
      </c>
      <c r="J3385" t="s">
        <v>58</v>
      </c>
      <c r="K3385" t="s">
        <v>35</v>
      </c>
      <c r="L3385" t="s">
        <v>276</v>
      </c>
      <c r="O3385" t="s">
        <v>46</v>
      </c>
      <c r="P3385">
        <v>2.54</v>
      </c>
      <c r="Q3385">
        <v>2.5112000000000001</v>
      </c>
      <c r="R3385">
        <v>2.5663</v>
      </c>
      <c r="U3385">
        <v>31767</v>
      </c>
      <c r="V3385">
        <v>1251370</v>
      </c>
      <c r="Y3385" t="s">
        <v>49</v>
      </c>
      <c r="Z3385" t="s">
        <v>39</v>
      </c>
      <c r="AA3385">
        <v>20150000</v>
      </c>
      <c r="AD3385" t="s">
        <v>40</v>
      </c>
    </row>
    <row r="3386" spans="1:30">
      <c r="A3386">
        <f t="shared" si="156"/>
        <v>20160000</v>
      </c>
      <c r="B3386" t="str">
        <f t="shared" si="157"/>
        <v>London91871PersonsSchool age</v>
      </c>
      <c r="C3386" t="str">
        <f t="shared" si="158"/>
        <v>LondonSchool pupils with social, emotional and mental health needs: % of school pupils with social, emotional and mental health needs2016/17PersonsSchool age</v>
      </c>
      <c r="D3386">
        <v>91871</v>
      </c>
      <c r="E3386" t="s">
        <v>275</v>
      </c>
      <c r="F3386" t="s">
        <v>30</v>
      </c>
      <c r="G3386" t="s">
        <v>31</v>
      </c>
      <c r="H3386" t="s">
        <v>56</v>
      </c>
      <c r="I3386" t="s">
        <v>57</v>
      </c>
      <c r="J3386" t="s">
        <v>58</v>
      </c>
      <c r="K3386" t="s">
        <v>35</v>
      </c>
      <c r="L3386" t="s">
        <v>276</v>
      </c>
      <c r="O3386" t="s">
        <v>47</v>
      </c>
      <c r="P3386">
        <v>2.4300000000000002</v>
      </c>
      <c r="Q3386">
        <v>2.4011200000000001</v>
      </c>
      <c r="R3386">
        <v>2.4546999999999999</v>
      </c>
      <c r="U3386">
        <v>30788</v>
      </c>
      <c r="V3386">
        <v>1268162</v>
      </c>
      <c r="Y3386" t="s">
        <v>49</v>
      </c>
      <c r="Z3386" t="s">
        <v>39</v>
      </c>
      <c r="AA3386">
        <v>20160000</v>
      </c>
      <c r="AD3386" t="s">
        <v>40</v>
      </c>
    </row>
    <row r="3387" spans="1:30">
      <c r="A3387">
        <f t="shared" si="156"/>
        <v>20170000</v>
      </c>
      <c r="B3387" t="str">
        <f t="shared" si="157"/>
        <v>London91871PersonsSchool age</v>
      </c>
      <c r="C3387" t="str">
        <f t="shared" si="158"/>
        <v>LondonSchool pupils with social, emotional and mental health needs: % of school pupils with social, emotional and mental health needs2017/18PersonsSchool age</v>
      </c>
      <c r="D3387">
        <v>91871</v>
      </c>
      <c r="E3387" t="s">
        <v>275</v>
      </c>
      <c r="F3387" t="s">
        <v>30</v>
      </c>
      <c r="G3387" t="s">
        <v>31</v>
      </c>
      <c r="H3387" t="s">
        <v>56</v>
      </c>
      <c r="I3387" t="s">
        <v>57</v>
      </c>
      <c r="J3387" t="s">
        <v>58</v>
      </c>
      <c r="K3387" t="s">
        <v>35</v>
      </c>
      <c r="L3387" t="s">
        <v>276</v>
      </c>
      <c r="O3387" t="s">
        <v>48</v>
      </c>
      <c r="P3387">
        <v>2.41</v>
      </c>
      <c r="Q3387">
        <v>2.3814000000000002</v>
      </c>
      <c r="R3387">
        <v>2.4344999999999999</v>
      </c>
      <c r="U3387">
        <v>30774</v>
      </c>
      <c r="V3387">
        <v>1278095</v>
      </c>
      <c r="Y3387" t="s">
        <v>42</v>
      </c>
      <c r="Z3387" t="s">
        <v>39</v>
      </c>
      <c r="AA3387">
        <v>20170000</v>
      </c>
      <c r="AD3387" t="s">
        <v>40</v>
      </c>
    </row>
    <row r="3388" spans="1:30">
      <c r="A3388">
        <f t="shared" si="156"/>
        <v>20180000</v>
      </c>
      <c r="B3388" t="str">
        <f t="shared" si="157"/>
        <v>London91871PersonsSchool age</v>
      </c>
      <c r="C3388" t="str">
        <f t="shared" si="158"/>
        <v>LondonSchool pupils with social, emotional and mental health needs: % of school pupils with social, emotional and mental health needs2018/19PersonsSchool age</v>
      </c>
      <c r="D3388">
        <v>91871</v>
      </c>
      <c r="E3388" t="s">
        <v>275</v>
      </c>
      <c r="F3388" t="s">
        <v>30</v>
      </c>
      <c r="G3388" t="s">
        <v>31</v>
      </c>
      <c r="H3388" t="s">
        <v>56</v>
      </c>
      <c r="I3388" t="s">
        <v>57</v>
      </c>
      <c r="J3388" t="s">
        <v>58</v>
      </c>
      <c r="K3388" t="s">
        <v>35</v>
      </c>
      <c r="L3388" t="s">
        <v>276</v>
      </c>
      <c r="O3388" t="s">
        <v>50</v>
      </c>
      <c r="P3388">
        <v>2.4300000000000002</v>
      </c>
      <c r="Q3388">
        <v>2.40800846231059</v>
      </c>
      <c r="R3388">
        <v>2.4611991309335401</v>
      </c>
      <c r="U3388">
        <v>31405</v>
      </c>
      <c r="V3388">
        <v>1290018</v>
      </c>
      <c r="Y3388" t="s">
        <v>38</v>
      </c>
      <c r="Z3388" t="s">
        <v>39</v>
      </c>
      <c r="AA3388">
        <v>20180000</v>
      </c>
      <c r="AD3388" t="s">
        <v>40</v>
      </c>
    </row>
    <row r="3389" spans="1:30">
      <c r="A3389">
        <f t="shared" si="156"/>
        <v>20190000</v>
      </c>
      <c r="B3389" t="str">
        <f t="shared" si="157"/>
        <v>London91871PersonsSchool age</v>
      </c>
      <c r="C3389" t="str">
        <f t="shared" si="158"/>
        <v>LondonSchool pupils with social, emotional and mental health needs: % of school pupils with social, emotional and mental health needs2019/20PersonsSchool age</v>
      </c>
      <c r="D3389">
        <v>91871</v>
      </c>
      <c r="E3389" t="s">
        <v>275</v>
      </c>
      <c r="F3389" t="s">
        <v>30</v>
      </c>
      <c r="G3389" t="s">
        <v>31</v>
      </c>
      <c r="H3389" t="s">
        <v>56</v>
      </c>
      <c r="I3389" t="s">
        <v>57</v>
      </c>
      <c r="J3389" t="s">
        <v>58</v>
      </c>
      <c r="K3389" t="s">
        <v>35</v>
      </c>
      <c r="L3389" t="s">
        <v>276</v>
      </c>
      <c r="O3389" t="s">
        <v>51</v>
      </c>
      <c r="P3389">
        <v>2.4900000000000002</v>
      </c>
      <c r="Q3389">
        <v>2.4637621557392801</v>
      </c>
      <c r="R3389">
        <v>2.5173946096929698</v>
      </c>
      <c r="U3389">
        <v>32308</v>
      </c>
      <c r="V3389">
        <v>1297282</v>
      </c>
      <c r="Y3389" t="s">
        <v>38</v>
      </c>
      <c r="Z3389" t="s">
        <v>39</v>
      </c>
      <c r="AA3389">
        <v>20190000</v>
      </c>
      <c r="AD3389" t="s">
        <v>40</v>
      </c>
    </row>
    <row r="3390" spans="1:30">
      <c r="A3390">
        <f t="shared" si="156"/>
        <v>20200000</v>
      </c>
      <c r="B3390" t="str">
        <f t="shared" si="157"/>
        <v>London91871PersonsSchool age</v>
      </c>
      <c r="C3390" t="str">
        <f t="shared" si="158"/>
        <v>LondonSchool pupils with social, emotional and mental health needs: % of school pupils with social, emotional and mental health needs2020/21PersonsSchool age</v>
      </c>
      <c r="D3390">
        <v>91871</v>
      </c>
      <c r="E3390" t="s">
        <v>275</v>
      </c>
      <c r="F3390" t="s">
        <v>30</v>
      </c>
      <c r="G3390" t="s">
        <v>31</v>
      </c>
      <c r="H3390" t="s">
        <v>56</v>
      </c>
      <c r="I3390" t="s">
        <v>57</v>
      </c>
      <c r="J3390" t="s">
        <v>58</v>
      </c>
      <c r="K3390" t="s">
        <v>35</v>
      </c>
      <c r="L3390" t="s">
        <v>276</v>
      </c>
      <c r="O3390" t="s">
        <v>52</v>
      </c>
      <c r="P3390">
        <v>2.52</v>
      </c>
      <c r="Q3390">
        <v>2.4964300000000001</v>
      </c>
      <c r="R3390">
        <v>2.5504500000000001</v>
      </c>
      <c r="U3390">
        <v>32684</v>
      </c>
      <c r="V3390">
        <v>1295287</v>
      </c>
      <c r="Y3390" t="s">
        <v>38</v>
      </c>
      <c r="Z3390" t="s">
        <v>39</v>
      </c>
      <c r="AA3390">
        <v>20200000</v>
      </c>
      <c r="AD3390" t="s">
        <v>40</v>
      </c>
    </row>
    <row r="3391" spans="1:30">
      <c r="A3391">
        <f t="shared" si="156"/>
        <v>20210000</v>
      </c>
      <c r="B3391" t="str">
        <f t="shared" si="157"/>
        <v>London91871PersonsSchool age</v>
      </c>
      <c r="C3391" t="str">
        <f t="shared" si="158"/>
        <v>LondonSchool pupils with social, emotional and mental health needs: % of school pupils with social, emotional and mental health needs2021/22PersonsSchool age</v>
      </c>
      <c r="D3391">
        <v>91871</v>
      </c>
      <c r="E3391" t="s">
        <v>275</v>
      </c>
      <c r="F3391" t="s">
        <v>30</v>
      </c>
      <c r="G3391" t="s">
        <v>31</v>
      </c>
      <c r="H3391" t="s">
        <v>56</v>
      </c>
      <c r="I3391" t="s">
        <v>57</v>
      </c>
      <c r="J3391" t="s">
        <v>58</v>
      </c>
      <c r="K3391" t="s">
        <v>35</v>
      </c>
      <c r="L3391" t="s">
        <v>276</v>
      </c>
      <c r="O3391" t="s">
        <v>53</v>
      </c>
      <c r="P3391">
        <v>2.65</v>
      </c>
      <c r="Q3391">
        <v>2.6253099999999998</v>
      </c>
      <c r="R3391">
        <v>2.68058</v>
      </c>
      <c r="U3391">
        <v>34454</v>
      </c>
      <c r="V3391">
        <v>1298777</v>
      </c>
      <c r="Y3391" t="s">
        <v>38</v>
      </c>
      <c r="Z3391" t="s">
        <v>39</v>
      </c>
      <c r="AA3391">
        <v>20210000</v>
      </c>
      <c r="AD3391" t="s">
        <v>40</v>
      </c>
    </row>
    <row r="3392" spans="1:30">
      <c r="A3392">
        <f t="shared" si="156"/>
        <v>20220000</v>
      </c>
      <c r="B3392" t="str">
        <f t="shared" si="157"/>
        <v>London91871PersonsSchool age</v>
      </c>
      <c r="C3392" t="str">
        <f t="shared" si="158"/>
        <v>LondonSchool pupils with social, emotional and mental health needs: % of school pupils with social, emotional and mental health needs2022/23PersonsSchool age</v>
      </c>
      <c r="D3392">
        <v>91871</v>
      </c>
      <c r="E3392" t="s">
        <v>275</v>
      </c>
      <c r="F3392" t="s">
        <v>30</v>
      </c>
      <c r="G3392" t="s">
        <v>31</v>
      </c>
      <c r="H3392" t="s">
        <v>56</v>
      </c>
      <c r="I3392" t="s">
        <v>57</v>
      </c>
      <c r="J3392" t="s">
        <v>58</v>
      </c>
      <c r="K3392" t="s">
        <v>35</v>
      </c>
      <c r="L3392" t="s">
        <v>276</v>
      </c>
      <c r="O3392" t="s">
        <v>54</v>
      </c>
      <c r="P3392">
        <v>2.8</v>
      </c>
      <c r="Q3392">
        <v>2.8</v>
      </c>
      <c r="R3392">
        <v>2.9</v>
      </c>
      <c r="U3392">
        <v>36772</v>
      </c>
      <c r="V3392">
        <v>1300789</v>
      </c>
      <c r="X3392" t="s">
        <v>270</v>
      </c>
      <c r="Y3392" t="s">
        <v>38</v>
      </c>
      <c r="Z3392" t="s">
        <v>39</v>
      </c>
      <c r="AA3392">
        <v>20220000</v>
      </c>
      <c r="AD3392" t="s">
        <v>40</v>
      </c>
    </row>
    <row r="3393" spans="1:30">
      <c r="A3393">
        <f t="shared" ref="A3393:A3456" si="159">AA3393</f>
        <v>20220000</v>
      </c>
      <c r="B3393" t="str">
        <f t="shared" si="157"/>
        <v>Islington91871PersonsSchool age</v>
      </c>
      <c r="C3393" t="str">
        <f t="shared" si="158"/>
        <v>IslingtonSchool pupils with social, emotional and mental health needs: % of school pupils with social, emotional and mental health needs2022/23PersonsSchool age</v>
      </c>
      <c r="D3393">
        <v>91871</v>
      </c>
      <c r="E3393" t="s">
        <v>275</v>
      </c>
      <c r="F3393" t="s">
        <v>30</v>
      </c>
      <c r="G3393" t="s">
        <v>31</v>
      </c>
      <c r="H3393" t="s">
        <v>74</v>
      </c>
      <c r="I3393" t="s">
        <v>75</v>
      </c>
      <c r="J3393" t="s">
        <v>34</v>
      </c>
      <c r="K3393" t="s">
        <v>35</v>
      </c>
      <c r="L3393" t="s">
        <v>276</v>
      </c>
      <c r="O3393" t="s">
        <v>54</v>
      </c>
      <c r="P3393">
        <v>4.3</v>
      </c>
      <c r="Q3393">
        <v>4</v>
      </c>
      <c r="R3393">
        <v>4.5999999999999996</v>
      </c>
      <c r="U3393">
        <v>1011</v>
      </c>
      <c r="V3393">
        <v>23557</v>
      </c>
      <c r="X3393" t="s">
        <v>270</v>
      </c>
      <c r="Y3393" t="s">
        <v>49</v>
      </c>
      <c r="Z3393" t="s">
        <v>39</v>
      </c>
      <c r="AA3393">
        <v>20220000</v>
      </c>
      <c r="AD3393" t="s">
        <v>40</v>
      </c>
    </row>
    <row r="3394" spans="1:30">
      <c r="A3394">
        <f t="shared" si="159"/>
        <v>20220000</v>
      </c>
      <c r="B3394" t="str">
        <f t="shared" ref="B3394:B3457" si="160">CONCATENATE(I3394,D3394,K3394,L3394)</f>
        <v>Wandsworth91871PersonsSchool age</v>
      </c>
      <c r="C3394" t="str">
        <f t="shared" ref="C3394:C3457" si="161">CONCATENATE(I3394,E3394,O3394,K3394,M3394,L3394)</f>
        <v>WandsworthSchool pupils with social, emotional and mental health needs: % of school pupils with social, emotional and mental health needs2022/23PersonsSchool age</v>
      </c>
      <c r="D3394">
        <v>91871</v>
      </c>
      <c r="E3394" t="s">
        <v>275</v>
      </c>
      <c r="F3394" t="s">
        <v>30</v>
      </c>
      <c r="G3394" t="s">
        <v>31</v>
      </c>
      <c r="H3394" t="s">
        <v>76</v>
      </c>
      <c r="I3394" t="s">
        <v>77</v>
      </c>
      <c r="J3394" t="s">
        <v>34</v>
      </c>
      <c r="K3394" t="s">
        <v>35</v>
      </c>
      <c r="L3394" t="s">
        <v>276</v>
      </c>
      <c r="O3394" t="s">
        <v>54</v>
      </c>
      <c r="P3394">
        <v>4.2</v>
      </c>
      <c r="Q3394">
        <v>3.9</v>
      </c>
      <c r="R3394">
        <v>4.4000000000000004</v>
      </c>
      <c r="U3394">
        <v>1373</v>
      </c>
      <c r="V3394">
        <v>33028</v>
      </c>
      <c r="X3394" t="s">
        <v>270</v>
      </c>
      <c r="Y3394" t="s">
        <v>49</v>
      </c>
      <c r="Z3394" t="s">
        <v>39</v>
      </c>
      <c r="AA3394">
        <v>20220000</v>
      </c>
      <c r="AD3394" t="s">
        <v>40</v>
      </c>
    </row>
    <row r="3395" spans="1:30">
      <c r="A3395">
        <f t="shared" si="159"/>
        <v>20220000</v>
      </c>
      <c r="B3395" t="str">
        <f t="shared" si="160"/>
        <v>Merton91871PersonsSchool age</v>
      </c>
      <c r="C3395" t="str">
        <f t="shared" si="161"/>
        <v>MertonSchool pupils with social, emotional and mental health needs: % of school pupils with social, emotional and mental health needs2022/23PersonsSchool age</v>
      </c>
      <c r="D3395">
        <v>91871</v>
      </c>
      <c r="E3395" t="s">
        <v>275</v>
      </c>
      <c r="F3395" t="s">
        <v>30</v>
      </c>
      <c r="G3395" t="s">
        <v>31</v>
      </c>
      <c r="H3395" t="s">
        <v>108</v>
      </c>
      <c r="I3395" t="s">
        <v>109</v>
      </c>
      <c r="J3395" t="s">
        <v>34</v>
      </c>
      <c r="K3395" t="s">
        <v>35</v>
      </c>
      <c r="L3395" t="s">
        <v>276</v>
      </c>
      <c r="O3395" t="s">
        <v>54</v>
      </c>
      <c r="P3395">
        <v>4</v>
      </c>
      <c r="Q3395">
        <v>3.8</v>
      </c>
      <c r="R3395">
        <v>4.2</v>
      </c>
      <c r="U3395">
        <v>1123</v>
      </c>
      <c r="V3395">
        <v>27984</v>
      </c>
      <c r="X3395" t="s">
        <v>270</v>
      </c>
      <c r="Y3395" t="s">
        <v>49</v>
      </c>
      <c r="Z3395" t="s">
        <v>39</v>
      </c>
      <c r="AA3395">
        <v>20220000</v>
      </c>
      <c r="AD3395" t="s">
        <v>40</v>
      </c>
    </row>
    <row r="3396" spans="1:30">
      <c r="A3396">
        <f t="shared" si="159"/>
        <v>20220000</v>
      </c>
      <c r="B3396" t="str">
        <f t="shared" si="160"/>
        <v>Camden91871PersonsSchool age</v>
      </c>
      <c r="C3396" t="str">
        <f t="shared" si="161"/>
        <v>CamdenSchool pupils with social, emotional and mental health needs: % of school pupils with social, emotional and mental health needs2022/23PersonsSchool age</v>
      </c>
      <c r="D3396">
        <v>91871</v>
      </c>
      <c r="E3396" t="s">
        <v>275</v>
      </c>
      <c r="F3396" t="s">
        <v>30</v>
      </c>
      <c r="G3396" t="s">
        <v>31</v>
      </c>
      <c r="H3396" t="s">
        <v>72</v>
      </c>
      <c r="I3396" t="s">
        <v>73</v>
      </c>
      <c r="J3396" t="s">
        <v>34</v>
      </c>
      <c r="K3396" t="s">
        <v>35</v>
      </c>
      <c r="L3396" t="s">
        <v>276</v>
      </c>
      <c r="O3396" t="s">
        <v>54</v>
      </c>
      <c r="P3396">
        <v>3.9</v>
      </c>
      <c r="Q3396">
        <v>3.6</v>
      </c>
      <c r="R3396">
        <v>4.0999999999999996</v>
      </c>
      <c r="U3396">
        <v>831</v>
      </c>
      <c r="V3396">
        <v>21565</v>
      </c>
      <c r="X3396" t="s">
        <v>270</v>
      </c>
      <c r="Y3396" t="s">
        <v>49</v>
      </c>
      <c r="Z3396" t="s">
        <v>39</v>
      </c>
      <c r="AA3396">
        <v>20220000</v>
      </c>
      <c r="AD3396" t="s">
        <v>40</v>
      </c>
    </row>
    <row r="3397" spans="1:30">
      <c r="A3397">
        <f t="shared" si="159"/>
        <v>20220000</v>
      </c>
      <c r="B3397" t="str">
        <f t="shared" si="160"/>
        <v>Bromley91871PersonsSchool age</v>
      </c>
      <c r="C3397" t="str">
        <f t="shared" si="161"/>
        <v>BromleySchool pupils with social, emotional and mental health needs: % of school pupils with social, emotional and mental health needs2022/23PersonsSchool age</v>
      </c>
      <c r="D3397">
        <v>91871</v>
      </c>
      <c r="E3397" t="s">
        <v>275</v>
      </c>
      <c r="F3397" t="s">
        <v>30</v>
      </c>
      <c r="G3397" t="s">
        <v>31</v>
      </c>
      <c r="H3397" t="s">
        <v>78</v>
      </c>
      <c r="I3397" t="s">
        <v>79</v>
      </c>
      <c r="J3397" t="s">
        <v>34</v>
      </c>
      <c r="K3397" t="s">
        <v>35</v>
      </c>
      <c r="L3397" t="s">
        <v>276</v>
      </c>
      <c r="O3397" t="s">
        <v>54</v>
      </c>
      <c r="P3397">
        <v>3.7</v>
      </c>
      <c r="Q3397">
        <v>3.6</v>
      </c>
      <c r="R3397">
        <v>3.9</v>
      </c>
      <c r="U3397">
        <v>1993</v>
      </c>
      <c r="V3397">
        <v>53174</v>
      </c>
      <c r="X3397" t="s">
        <v>270</v>
      </c>
      <c r="Y3397" t="s">
        <v>49</v>
      </c>
      <c r="Z3397" t="s">
        <v>39</v>
      </c>
      <c r="AA3397">
        <v>20220000</v>
      </c>
      <c r="AD3397" t="s">
        <v>40</v>
      </c>
    </row>
    <row r="3398" spans="1:30">
      <c r="A3398">
        <f t="shared" si="159"/>
        <v>20220000</v>
      </c>
      <c r="B3398" t="str">
        <f t="shared" si="160"/>
        <v>Hounslow91871PersonsSchool age</v>
      </c>
      <c r="C3398" t="str">
        <f t="shared" si="161"/>
        <v>HounslowSchool pupils with social, emotional and mental health needs: % of school pupils with social, emotional and mental health needs2022/23PersonsSchool age</v>
      </c>
      <c r="D3398">
        <v>91871</v>
      </c>
      <c r="E3398" t="s">
        <v>275</v>
      </c>
      <c r="F3398" t="s">
        <v>30</v>
      </c>
      <c r="G3398" t="s">
        <v>31</v>
      </c>
      <c r="H3398" t="s">
        <v>59</v>
      </c>
      <c r="I3398" t="s">
        <v>60</v>
      </c>
      <c r="J3398" t="s">
        <v>34</v>
      </c>
      <c r="K3398" t="s">
        <v>35</v>
      </c>
      <c r="L3398" t="s">
        <v>276</v>
      </c>
      <c r="O3398" t="s">
        <v>54</v>
      </c>
      <c r="P3398">
        <v>3.5</v>
      </c>
      <c r="Q3398">
        <v>3.3</v>
      </c>
      <c r="R3398">
        <v>3.7</v>
      </c>
      <c r="U3398">
        <v>1605</v>
      </c>
      <c r="V3398">
        <v>45866</v>
      </c>
      <c r="X3398" t="s">
        <v>61</v>
      </c>
      <c r="Y3398" t="s">
        <v>42</v>
      </c>
      <c r="Z3398" t="s">
        <v>39</v>
      </c>
      <c r="AA3398">
        <v>20220000</v>
      </c>
      <c r="AD3398" t="s">
        <v>40</v>
      </c>
    </row>
    <row r="3399" spans="1:30">
      <c r="A3399">
        <f t="shared" si="159"/>
        <v>20220000</v>
      </c>
      <c r="B3399" t="str">
        <f t="shared" si="160"/>
        <v>Westminster91871PersonsSchool age</v>
      </c>
      <c r="C3399" t="str">
        <f t="shared" si="161"/>
        <v>WestminsterSchool pupils with social, emotional and mental health needs: % of school pupils with social, emotional and mental health needs2022/23PersonsSchool age</v>
      </c>
      <c r="D3399">
        <v>91871</v>
      </c>
      <c r="E3399" t="s">
        <v>275</v>
      </c>
      <c r="F3399" t="s">
        <v>30</v>
      </c>
      <c r="G3399" t="s">
        <v>31</v>
      </c>
      <c r="H3399" t="s">
        <v>99</v>
      </c>
      <c r="I3399" t="s">
        <v>100</v>
      </c>
      <c r="J3399" t="s">
        <v>34</v>
      </c>
      <c r="K3399" t="s">
        <v>35</v>
      </c>
      <c r="L3399" t="s">
        <v>276</v>
      </c>
      <c r="O3399" t="s">
        <v>54</v>
      </c>
      <c r="P3399">
        <v>3.5</v>
      </c>
      <c r="Q3399">
        <v>3.3</v>
      </c>
      <c r="R3399">
        <v>3.8</v>
      </c>
      <c r="U3399">
        <v>754</v>
      </c>
      <c r="V3399">
        <v>21325</v>
      </c>
      <c r="X3399" t="s">
        <v>61</v>
      </c>
      <c r="Y3399" t="s">
        <v>42</v>
      </c>
      <c r="Z3399" t="s">
        <v>39</v>
      </c>
      <c r="AA3399">
        <v>20220000</v>
      </c>
      <c r="AD3399" t="s">
        <v>40</v>
      </c>
    </row>
    <row r="3400" spans="1:30">
      <c r="A3400">
        <f t="shared" si="159"/>
        <v>20220000</v>
      </c>
      <c r="B3400" t="str">
        <f t="shared" si="160"/>
        <v>Lambeth91871PersonsSchool age</v>
      </c>
      <c r="C3400" t="str">
        <f t="shared" si="161"/>
        <v>LambethSchool pupils with social, emotional and mental health needs: % of school pupils with social, emotional and mental health needs2022/23PersonsSchool age</v>
      </c>
      <c r="D3400">
        <v>91871</v>
      </c>
      <c r="E3400" t="s">
        <v>275</v>
      </c>
      <c r="F3400" t="s">
        <v>30</v>
      </c>
      <c r="G3400" t="s">
        <v>31</v>
      </c>
      <c r="H3400" t="s">
        <v>91</v>
      </c>
      <c r="I3400" t="s">
        <v>92</v>
      </c>
      <c r="J3400" t="s">
        <v>34</v>
      </c>
      <c r="K3400" t="s">
        <v>35</v>
      </c>
      <c r="L3400" t="s">
        <v>276</v>
      </c>
      <c r="O3400" t="s">
        <v>54</v>
      </c>
      <c r="P3400">
        <v>3.5</v>
      </c>
      <c r="Q3400">
        <v>3.3</v>
      </c>
      <c r="R3400">
        <v>3.7</v>
      </c>
      <c r="U3400">
        <v>1259</v>
      </c>
      <c r="V3400">
        <v>36066</v>
      </c>
      <c r="X3400" t="s">
        <v>270</v>
      </c>
      <c r="Y3400" t="s">
        <v>42</v>
      </c>
      <c r="Z3400" t="s">
        <v>39</v>
      </c>
      <c r="AA3400">
        <v>20220000</v>
      </c>
      <c r="AD3400" t="s">
        <v>40</v>
      </c>
    </row>
    <row r="3401" spans="1:30">
      <c r="A3401">
        <f t="shared" si="159"/>
        <v>20220000</v>
      </c>
      <c r="B3401" t="str">
        <f t="shared" si="160"/>
        <v>Hackney91871PersonsSchool age</v>
      </c>
      <c r="C3401" t="str">
        <f t="shared" si="161"/>
        <v>HackneySchool pupils with social, emotional and mental health needs: % of school pupils with social, emotional and mental health needs2022/23PersonsSchool age</v>
      </c>
      <c r="D3401">
        <v>91871</v>
      </c>
      <c r="E3401" t="s">
        <v>275</v>
      </c>
      <c r="F3401" t="s">
        <v>30</v>
      </c>
      <c r="G3401" t="s">
        <v>31</v>
      </c>
      <c r="H3401" t="s">
        <v>101</v>
      </c>
      <c r="I3401" t="s">
        <v>102</v>
      </c>
      <c r="J3401" t="s">
        <v>34</v>
      </c>
      <c r="K3401" t="s">
        <v>35</v>
      </c>
      <c r="L3401" t="s">
        <v>276</v>
      </c>
      <c r="O3401" t="s">
        <v>54</v>
      </c>
      <c r="P3401">
        <v>3.5</v>
      </c>
      <c r="Q3401">
        <v>3.3</v>
      </c>
      <c r="R3401">
        <v>3.7</v>
      </c>
      <c r="U3401">
        <v>1179</v>
      </c>
      <c r="V3401">
        <v>33886</v>
      </c>
      <c r="W3401" t="s">
        <v>103</v>
      </c>
      <c r="X3401" t="s">
        <v>270</v>
      </c>
      <c r="Y3401" t="s">
        <v>42</v>
      </c>
      <c r="Z3401" t="s">
        <v>39</v>
      </c>
      <c r="AA3401">
        <v>20220000</v>
      </c>
      <c r="AD3401" t="s">
        <v>40</v>
      </c>
    </row>
    <row r="3402" spans="1:30">
      <c r="A3402">
        <f t="shared" si="159"/>
        <v>20220000</v>
      </c>
      <c r="B3402" t="str">
        <f t="shared" si="160"/>
        <v>Croydon91871PersonsSchool age</v>
      </c>
      <c r="C3402" t="str">
        <f t="shared" si="161"/>
        <v>CroydonSchool pupils with social, emotional and mental health needs: % of school pupils with social, emotional and mental health needs2022/23PersonsSchool age</v>
      </c>
      <c r="D3402">
        <v>91871</v>
      </c>
      <c r="E3402" t="s">
        <v>275</v>
      </c>
      <c r="F3402" t="s">
        <v>30</v>
      </c>
      <c r="G3402" t="s">
        <v>31</v>
      </c>
      <c r="H3402" t="s">
        <v>110</v>
      </c>
      <c r="I3402" t="s">
        <v>111</v>
      </c>
      <c r="J3402" t="s">
        <v>34</v>
      </c>
      <c r="K3402" t="s">
        <v>35</v>
      </c>
      <c r="L3402" t="s">
        <v>276</v>
      </c>
      <c r="O3402" t="s">
        <v>54</v>
      </c>
      <c r="P3402">
        <v>3.4</v>
      </c>
      <c r="Q3402">
        <v>3.3</v>
      </c>
      <c r="R3402">
        <v>3.6</v>
      </c>
      <c r="U3402">
        <v>1967</v>
      </c>
      <c r="V3402">
        <v>57794</v>
      </c>
      <c r="X3402" t="s">
        <v>270</v>
      </c>
      <c r="Y3402" t="s">
        <v>42</v>
      </c>
      <c r="Z3402" t="s">
        <v>39</v>
      </c>
      <c r="AA3402">
        <v>20220000</v>
      </c>
      <c r="AD3402" t="s">
        <v>40</v>
      </c>
    </row>
    <row r="3403" spans="1:30">
      <c r="A3403">
        <f t="shared" si="159"/>
        <v>20220000</v>
      </c>
      <c r="B3403" t="str">
        <f t="shared" si="160"/>
        <v>Tower Hamlets91871PersonsSchool age</v>
      </c>
      <c r="C3403" t="str">
        <f t="shared" si="161"/>
        <v>Tower HamletsSchool pupils with social, emotional and mental health needs: % of school pupils with social, emotional and mental health needs2022/23PersonsSchool age</v>
      </c>
      <c r="D3403">
        <v>91871</v>
      </c>
      <c r="E3403" t="s">
        <v>275</v>
      </c>
      <c r="F3403" t="s">
        <v>30</v>
      </c>
      <c r="G3403" t="s">
        <v>31</v>
      </c>
      <c r="H3403" t="s">
        <v>104</v>
      </c>
      <c r="I3403" t="s">
        <v>105</v>
      </c>
      <c r="J3403" t="s">
        <v>34</v>
      </c>
      <c r="K3403" t="s">
        <v>35</v>
      </c>
      <c r="L3403" t="s">
        <v>276</v>
      </c>
      <c r="O3403" t="s">
        <v>54</v>
      </c>
      <c r="P3403">
        <v>3.3</v>
      </c>
      <c r="Q3403">
        <v>3.1</v>
      </c>
      <c r="R3403">
        <v>3.4</v>
      </c>
      <c r="U3403">
        <v>1497</v>
      </c>
      <c r="V3403">
        <v>45710</v>
      </c>
      <c r="X3403" t="s">
        <v>61</v>
      </c>
      <c r="Y3403" t="s">
        <v>42</v>
      </c>
      <c r="Z3403" t="s">
        <v>39</v>
      </c>
      <c r="AA3403">
        <v>20220000</v>
      </c>
      <c r="AD3403" t="s">
        <v>40</v>
      </c>
    </row>
    <row r="3404" spans="1:30">
      <c r="A3404">
        <f t="shared" si="159"/>
        <v>20220000</v>
      </c>
      <c r="B3404" t="str">
        <f t="shared" si="160"/>
        <v>Greenwich91871PersonsSchool age</v>
      </c>
      <c r="C3404" t="str">
        <f t="shared" si="161"/>
        <v>GreenwichSchool pupils with social, emotional and mental health needs: % of school pupils with social, emotional and mental health needs2022/23PersonsSchool age</v>
      </c>
      <c r="D3404">
        <v>91871</v>
      </c>
      <c r="E3404" t="s">
        <v>275</v>
      </c>
      <c r="F3404" t="s">
        <v>30</v>
      </c>
      <c r="G3404" t="s">
        <v>31</v>
      </c>
      <c r="H3404" t="s">
        <v>80</v>
      </c>
      <c r="I3404" t="s">
        <v>81</v>
      </c>
      <c r="J3404" t="s">
        <v>34</v>
      </c>
      <c r="K3404" t="s">
        <v>35</v>
      </c>
      <c r="L3404" t="s">
        <v>276</v>
      </c>
      <c r="O3404" t="s">
        <v>54</v>
      </c>
      <c r="P3404">
        <v>3.2</v>
      </c>
      <c r="Q3404">
        <v>3</v>
      </c>
      <c r="R3404">
        <v>3.3</v>
      </c>
      <c r="U3404">
        <v>1413</v>
      </c>
      <c r="V3404">
        <v>44409</v>
      </c>
      <c r="X3404" t="s">
        <v>270</v>
      </c>
      <c r="Y3404" t="s">
        <v>42</v>
      </c>
      <c r="Z3404" t="s">
        <v>39</v>
      </c>
      <c r="AA3404">
        <v>20220000</v>
      </c>
      <c r="AD3404" t="s">
        <v>40</v>
      </c>
    </row>
    <row r="3405" spans="1:30">
      <c r="A3405">
        <f t="shared" si="159"/>
        <v>20220000</v>
      </c>
      <c r="B3405" t="str">
        <f t="shared" si="160"/>
        <v>Richmond91871PersonsSchool age</v>
      </c>
      <c r="C3405" t="str">
        <f t="shared" si="161"/>
        <v>RichmondSchool pupils with social, emotional and mental health needs: % of school pupils with social, emotional and mental health needs2022/23PersonsSchool age</v>
      </c>
      <c r="D3405">
        <v>91871</v>
      </c>
      <c r="E3405" t="s">
        <v>275</v>
      </c>
      <c r="F3405" t="s">
        <v>30</v>
      </c>
      <c r="G3405" t="s">
        <v>31</v>
      </c>
      <c r="H3405" t="s">
        <v>32</v>
      </c>
      <c r="I3405" t="s">
        <v>33</v>
      </c>
      <c r="J3405" t="s">
        <v>34</v>
      </c>
      <c r="K3405" t="s">
        <v>35</v>
      </c>
      <c r="L3405" t="s">
        <v>276</v>
      </c>
      <c r="O3405" t="s">
        <v>54</v>
      </c>
      <c r="P3405">
        <v>3</v>
      </c>
      <c r="Q3405">
        <v>2.8</v>
      </c>
      <c r="R3405">
        <v>3.2</v>
      </c>
      <c r="U3405">
        <v>865</v>
      </c>
      <c r="V3405">
        <v>28890</v>
      </c>
      <c r="X3405" t="s">
        <v>270</v>
      </c>
      <c r="Y3405" t="s">
        <v>38</v>
      </c>
      <c r="Z3405" t="s">
        <v>39</v>
      </c>
      <c r="AA3405">
        <v>20220000</v>
      </c>
      <c r="AD3405" t="s">
        <v>40</v>
      </c>
    </row>
    <row r="3406" spans="1:30">
      <c r="A3406">
        <f t="shared" si="159"/>
        <v>20220000</v>
      </c>
      <c r="B3406" t="str">
        <f t="shared" si="160"/>
        <v>Southwark91871PersonsSchool age</v>
      </c>
      <c r="C3406" t="str">
        <f t="shared" si="161"/>
        <v>SouthwarkSchool pupils with social, emotional and mental health needs: % of school pupils with social, emotional and mental health needs2022/23PersonsSchool age</v>
      </c>
      <c r="D3406">
        <v>91871</v>
      </c>
      <c r="E3406" t="s">
        <v>275</v>
      </c>
      <c r="F3406" t="s">
        <v>30</v>
      </c>
      <c r="G3406" t="s">
        <v>31</v>
      </c>
      <c r="H3406" t="s">
        <v>95</v>
      </c>
      <c r="I3406" t="s">
        <v>96</v>
      </c>
      <c r="J3406" t="s">
        <v>34</v>
      </c>
      <c r="K3406" t="s">
        <v>35</v>
      </c>
      <c r="L3406" t="s">
        <v>276</v>
      </c>
      <c r="O3406" t="s">
        <v>54</v>
      </c>
      <c r="P3406">
        <v>3</v>
      </c>
      <c r="Q3406">
        <v>2.8</v>
      </c>
      <c r="R3406">
        <v>3.1</v>
      </c>
      <c r="U3406">
        <v>1252</v>
      </c>
      <c r="V3406">
        <v>42279</v>
      </c>
      <c r="X3406" t="s">
        <v>61</v>
      </c>
      <c r="Y3406" t="s">
        <v>38</v>
      </c>
      <c r="Z3406" t="s">
        <v>39</v>
      </c>
      <c r="AA3406">
        <v>20220000</v>
      </c>
      <c r="AD3406" t="s">
        <v>40</v>
      </c>
    </row>
    <row r="3407" spans="1:30">
      <c r="A3407">
        <f t="shared" si="159"/>
        <v>20220000</v>
      </c>
      <c r="B3407" t="str">
        <f t="shared" si="160"/>
        <v>Barnet91871PersonsSchool age</v>
      </c>
      <c r="C3407" t="str">
        <f t="shared" si="161"/>
        <v>BarnetSchool pupils with social, emotional and mental health needs: % of school pupils with social, emotional and mental health needs2022/23PersonsSchool age</v>
      </c>
      <c r="D3407">
        <v>91871</v>
      </c>
      <c r="E3407" t="s">
        <v>275</v>
      </c>
      <c r="F3407" t="s">
        <v>30</v>
      </c>
      <c r="G3407" t="s">
        <v>31</v>
      </c>
      <c r="H3407" t="s">
        <v>93</v>
      </c>
      <c r="I3407" t="s">
        <v>94</v>
      </c>
      <c r="J3407" t="s">
        <v>34</v>
      </c>
      <c r="K3407" t="s">
        <v>35</v>
      </c>
      <c r="L3407" t="s">
        <v>276</v>
      </c>
      <c r="O3407" t="s">
        <v>54</v>
      </c>
      <c r="P3407">
        <v>2.9</v>
      </c>
      <c r="Q3407">
        <v>2.8</v>
      </c>
      <c r="R3407">
        <v>3.1</v>
      </c>
      <c r="U3407">
        <v>1809</v>
      </c>
      <c r="V3407">
        <v>62026</v>
      </c>
      <c r="X3407" t="s">
        <v>61</v>
      </c>
      <c r="Y3407" t="s">
        <v>38</v>
      </c>
      <c r="Z3407" t="s">
        <v>39</v>
      </c>
      <c r="AA3407">
        <v>20220000</v>
      </c>
      <c r="AD3407" t="s">
        <v>40</v>
      </c>
    </row>
    <row r="3408" spans="1:30">
      <c r="A3408">
        <f t="shared" si="159"/>
        <v>20220000</v>
      </c>
      <c r="B3408" t="str">
        <f t="shared" si="160"/>
        <v>Enfield91871PersonsSchool age</v>
      </c>
      <c r="C3408" t="str">
        <f t="shared" si="161"/>
        <v>EnfieldSchool pupils with social, emotional and mental health needs: % of school pupils with social, emotional and mental health needs2022/23PersonsSchool age</v>
      </c>
      <c r="D3408">
        <v>91871</v>
      </c>
      <c r="E3408" t="s">
        <v>275</v>
      </c>
      <c r="F3408" t="s">
        <v>30</v>
      </c>
      <c r="G3408" t="s">
        <v>31</v>
      </c>
      <c r="H3408" t="s">
        <v>120</v>
      </c>
      <c r="I3408" t="s">
        <v>121</v>
      </c>
      <c r="J3408" t="s">
        <v>34</v>
      </c>
      <c r="K3408" t="s">
        <v>35</v>
      </c>
      <c r="L3408" t="s">
        <v>276</v>
      </c>
      <c r="O3408" t="s">
        <v>54</v>
      </c>
      <c r="P3408">
        <v>2.9</v>
      </c>
      <c r="Q3408">
        <v>2.8</v>
      </c>
      <c r="R3408">
        <v>3.1</v>
      </c>
      <c r="U3408">
        <v>1658</v>
      </c>
      <c r="V3408">
        <v>56227</v>
      </c>
      <c r="X3408" t="s">
        <v>61</v>
      </c>
      <c r="Y3408" t="s">
        <v>38</v>
      </c>
      <c r="Z3408" t="s">
        <v>39</v>
      </c>
      <c r="AA3408">
        <v>20220000</v>
      </c>
      <c r="AD3408" t="s">
        <v>40</v>
      </c>
    </row>
    <row r="3409" spans="1:30">
      <c r="A3409">
        <f t="shared" si="159"/>
        <v>20220000</v>
      </c>
      <c r="B3409" t="str">
        <f t="shared" si="160"/>
        <v>Bexley91871PersonsSchool age</v>
      </c>
      <c r="C3409" t="str">
        <f t="shared" si="161"/>
        <v>BexleySchool pupils with social, emotional and mental health needs: % of school pupils with social, emotional and mental health needs2022/23PersonsSchool age</v>
      </c>
      <c r="D3409">
        <v>91871</v>
      </c>
      <c r="E3409" t="s">
        <v>275</v>
      </c>
      <c r="F3409" t="s">
        <v>30</v>
      </c>
      <c r="G3409" t="s">
        <v>31</v>
      </c>
      <c r="H3409" t="s">
        <v>97</v>
      </c>
      <c r="I3409" t="s">
        <v>98</v>
      </c>
      <c r="J3409" t="s">
        <v>34</v>
      </c>
      <c r="K3409" t="s">
        <v>35</v>
      </c>
      <c r="L3409" t="s">
        <v>276</v>
      </c>
      <c r="O3409" t="s">
        <v>54</v>
      </c>
      <c r="P3409">
        <v>2.8</v>
      </c>
      <c r="Q3409">
        <v>2.7</v>
      </c>
      <c r="R3409">
        <v>3</v>
      </c>
      <c r="U3409">
        <v>1233</v>
      </c>
      <c r="V3409">
        <v>43641</v>
      </c>
      <c r="X3409" t="s">
        <v>61</v>
      </c>
      <c r="Y3409" t="s">
        <v>38</v>
      </c>
      <c r="Z3409" t="s">
        <v>39</v>
      </c>
      <c r="AA3409">
        <v>20220000</v>
      </c>
      <c r="AD3409" t="s">
        <v>40</v>
      </c>
    </row>
    <row r="3410" spans="1:30">
      <c r="A3410">
        <f t="shared" si="159"/>
        <v>20220000</v>
      </c>
      <c r="B3410" t="str">
        <f t="shared" si="160"/>
        <v>Kensington and Chelsea91871PersonsSchool age</v>
      </c>
      <c r="C3410" t="str">
        <f t="shared" si="161"/>
        <v>Kensington and ChelseaSchool pupils with social, emotional and mental health needs: % of school pupils with social, emotional and mental health needs2022/23PersonsSchool age</v>
      </c>
      <c r="D3410">
        <v>91871</v>
      </c>
      <c r="E3410" t="s">
        <v>275</v>
      </c>
      <c r="F3410" t="s">
        <v>30</v>
      </c>
      <c r="G3410" t="s">
        <v>31</v>
      </c>
      <c r="H3410" t="s">
        <v>70</v>
      </c>
      <c r="I3410" t="s">
        <v>71</v>
      </c>
      <c r="J3410" t="s">
        <v>34</v>
      </c>
      <c r="K3410" t="s">
        <v>35</v>
      </c>
      <c r="L3410" t="s">
        <v>276</v>
      </c>
      <c r="O3410" t="s">
        <v>54</v>
      </c>
      <c r="P3410">
        <v>2.8</v>
      </c>
      <c r="Q3410">
        <v>2.6</v>
      </c>
      <c r="R3410">
        <v>3.1</v>
      </c>
      <c r="U3410">
        <v>375</v>
      </c>
      <c r="V3410">
        <v>13239</v>
      </c>
      <c r="X3410" t="s">
        <v>61</v>
      </c>
      <c r="Y3410" t="s">
        <v>38</v>
      </c>
      <c r="Z3410" t="s">
        <v>39</v>
      </c>
      <c r="AA3410">
        <v>20220000</v>
      </c>
      <c r="AD3410" t="s">
        <v>40</v>
      </c>
    </row>
    <row r="3411" spans="1:30">
      <c r="A3411">
        <f t="shared" si="159"/>
        <v>20220000</v>
      </c>
      <c r="B3411" t="str">
        <f t="shared" si="160"/>
        <v>Lewisham91871PersonsSchool age</v>
      </c>
      <c r="C3411" t="str">
        <f t="shared" si="161"/>
        <v>LewishamSchool pupils with social, emotional and mental health needs: % of school pupils with social, emotional and mental health needs2022/23PersonsSchool age</v>
      </c>
      <c r="D3411">
        <v>91871</v>
      </c>
      <c r="E3411" t="s">
        <v>275</v>
      </c>
      <c r="F3411" t="s">
        <v>30</v>
      </c>
      <c r="G3411" t="s">
        <v>31</v>
      </c>
      <c r="H3411" t="s">
        <v>84</v>
      </c>
      <c r="I3411" t="s">
        <v>85</v>
      </c>
      <c r="J3411" t="s">
        <v>34</v>
      </c>
      <c r="K3411" t="s">
        <v>35</v>
      </c>
      <c r="L3411" t="s">
        <v>276</v>
      </c>
      <c r="O3411" t="s">
        <v>54</v>
      </c>
      <c r="P3411">
        <v>2.8</v>
      </c>
      <c r="Q3411">
        <v>2.6</v>
      </c>
      <c r="R3411">
        <v>2.9</v>
      </c>
      <c r="U3411">
        <v>1049</v>
      </c>
      <c r="V3411">
        <v>37966</v>
      </c>
      <c r="X3411" t="s">
        <v>270</v>
      </c>
      <c r="Y3411" t="s">
        <v>38</v>
      </c>
      <c r="Z3411" t="s">
        <v>39</v>
      </c>
      <c r="AA3411">
        <v>20220000</v>
      </c>
      <c r="AD3411" t="s">
        <v>40</v>
      </c>
    </row>
    <row r="3412" spans="1:30">
      <c r="A3412">
        <f t="shared" si="159"/>
        <v>20220000</v>
      </c>
      <c r="B3412" t="str">
        <f t="shared" si="160"/>
        <v>Waltham Forest91871PersonsSchool age</v>
      </c>
      <c r="C3412" t="str">
        <f t="shared" si="161"/>
        <v>Waltham ForestSchool pupils with social, emotional and mental health needs: % of school pupils with social, emotional and mental health needs2022/23PersonsSchool age</v>
      </c>
      <c r="D3412">
        <v>91871</v>
      </c>
      <c r="E3412" t="s">
        <v>275</v>
      </c>
      <c r="F3412" t="s">
        <v>30</v>
      </c>
      <c r="G3412" t="s">
        <v>31</v>
      </c>
      <c r="H3412" t="s">
        <v>114</v>
      </c>
      <c r="I3412" t="s">
        <v>115</v>
      </c>
      <c r="J3412" t="s">
        <v>34</v>
      </c>
      <c r="K3412" t="s">
        <v>35</v>
      </c>
      <c r="L3412" t="s">
        <v>276</v>
      </c>
      <c r="O3412" t="s">
        <v>54</v>
      </c>
      <c r="P3412">
        <v>2.6</v>
      </c>
      <c r="Q3412">
        <v>2.4</v>
      </c>
      <c r="R3412">
        <v>2.7</v>
      </c>
      <c r="U3412">
        <v>1089</v>
      </c>
      <c r="V3412">
        <v>42246</v>
      </c>
      <c r="X3412" t="s">
        <v>61</v>
      </c>
      <c r="Y3412" t="s">
        <v>38</v>
      </c>
      <c r="Z3412" t="s">
        <v>39</v>
      </c>
      <c r="AA3412">
        <v>20220000</v>
      </c>
      <c r="AD3412" t="s">
        <v>40</v>
      </c>
    </row>
    <row r="3413" spans="1:30">
      <c r="A3413">
        <f t="shared" si="159"/>
        <v>20220000</v>
      </c>
      <c r="B3413" t="str">
        <f t="shared" si="160"/>
        <v>Brent91871PersonsSchool age</v>
      </c>
      <c r="C3413" t="str">
        <f t="shared" si="161"/>
        <v>BrentSchool pupils with social, emotional and mental health needs: % of school pupils with social, emotional and mental health needs2022/23PersonsSchool age</v>
      </c>
      <c r="D3413">
        <v>91871</v>
      </c>
      <c r="E3413" t="s">
        <v>275</v>
      </c>
      <c r="F3413" t="s">
        <v>30</v>
      </c>
      <c r="G3413" t="s">
        <v>31</v>
      </c>
      <c r="H3413" t="s">
        <v>68</v>
      </c>
      <c r="I3413" t="s">
        <v>69</v>
      </c>
      <c r="J3413" t="s">
        <v>34</v>
      </c>
      <c r="K3413" t="s">
        <v>35</v>
      </c>
      <c r="L3413" t="s">
        <v>276</v>
      </c>
      <c r="O3413" t="s">
        <v>54</v>
      </c>
      <c r="P3413">
        <v>2.5</v>
      </c>
      <c r="Q3413">
        <v>2.2999999999999998</v>
      </c>
      <c r="R3413">
        <v>2.6</v>
      </c>
      <c r="U3413">
        <v>1183</v>
      </c>
      <c r="V3413">
        <v>48149</v>
      </c>
      <c r="X3413" t="s">
        <v>270</v>
      </c>
      <c r="Y3413" t="s">
        <v>38</v>
      </c>
      <c r="Z3413" t="s">
        <v>39</v>
      </c>
      <c r="AA3413">
        <v>20220000</v>
      </c>
      <c r="AD3413" t="s">
        <v>40</v>
      </c>
    </row>
    <row r="3414" spans="1:30">
      <c r="A3414">
        <f t="shared" si="159"/>
        <v>20220000</v>
      </c>
      <c r="B3414" t="str">
        <f t="shared" si="160"/>
        <v>Barking and Dagenham91871PersonsSchool age</v>
      </c>
      <c r="C3414" t="str">
        <f t="shared" si="161"/>
        <v>Barking and DagenhamSchool pupils with social, emotional and mental health needs: % of school pupils with social, emotional and mental health needs2022/23PersonsSchool age</v>
      </c>
      <c r="D3414">
        <v>91871</v>
      </c>
      <c r="E3414" t="s">
        <v>275</v>
      </c>
      <c r="F3414" t="s">
        <v>30</v>
      </c>
      <c r="G3414" t="s">
        <v>31</v>
      </c>
      <c r="H3414" t="s">
        <v>106</v>
      </c>
      <c r="I3414" t="s">
        <v>107</v>
      </c>
      <c r="J3414" t="s">
        <v>34</v>
      </c>
      <c r="K3414" t="s">
        <v>35</v>
      </c>
      <c r="L3414" t="s">
        <v>276</v>
      </c>
      <c r="O3414" t="s">
        <v>54</v>
      </c>
      <c r="P3414">
        <v>2.5</v>
      </c>
      <c r="Q3414">
        <v>2.4</v>
      </c>
      <c r="R3414">
        <v>2.7</v>
      </c>
      <c r="U3414">
        <v>1145</v>
      </c>
      <c r="V3414">
        <v>45399</v>
      </c>
      <c r="X3414" t="s">
        <v>61</v>
      </c>
      <c r="Y3414" t="s">
        <v>38</v>
      </c>
      <c r="Z3414" t="s">
        <v>39</v>
      </c>
      <c r="AA3414">
        <v>20220000</v>
      </c>
      <c r="AD3414" t="s">
        <v>40</v>
      </c>
    </row>
    <row r="3415" spans="1:30">
      <c r="A3415">
        <f t="shared" si="159"/>
        <v>20220000</v>
      </c>
      <c r="B3415" t="str">
        <f t="shared" si="160"/>
        <v>Redbridge91871PersonsSchool age</v>
      </c>
      <c r="C3415" t="str">
        <f t="shared" si="161"/>
        <v>RedbridgeSchool pupils with social, emotional and mental health needs: % of school pupils with social, emotional and mental health needs2022/23PersonsSchool age</v>
      </c>
      <c r="D3415">
        <v>91871</v>
      </c>
      <c r="E3415" t="s">
        <v>275</v>
      </c>
      <c r="F3415" t="s">
        <v>30</v>
      </c>
      <c r="G3415" t="s">
        <v>31</v>
      </c>
      <c r="H3415" t="s">
        <v>112</v>
      </c>
      <c r="I3415" t="s">
        <v>113</v>
      </c>
      <c r="J3415" t="s">
        <v>34</v>
      </c>
      <c r="K3415" t="s">
        <v>35</v>
      </c>
      <c r="L3415" t="s">
        <v>276</v>
      </c>
      <c r="O3415" t="s">
        <v>54</v>
      </c>
      <c r="P3415">
        <v>2.4</v>
      </c>
      <c r="Q3415">
        <v>2.2999999999999998</v>
      </c>
      <c r="R3415">
        <v>2.5</v>
      </c>
      <c r="U3415">
        <v>1391</v>
      </c>
      <c r="V3415">
        <v>58356</v>
      </c>
      <c r="X3415" t="s">
        <v>270</v>
      </c>
      <c r="Y3415" t="s">
        <v>38</v>
      </c>
      <c r="Z3415" t="s">
        <v>39</v>
      </c>
      <c r="AA3415">
        <v>20220000</v>
      </c>
      <c r="AD3415" t="s">
        <v>40</v>
      </c>
    </row>
    <row r="3416" spans="1:30">
      <c r="A3416">
        <f t="shared" si="159"/>
        <v>20220000</v>
      </c>
      <c r="B3416" t="str">
        <f t="shared" si="160"/>
        <v>Haringey91871PersonsSchool age</v>
      </c>
      <c r="C3416" t="str">
        <f t="shared" si="161"/>
        <v>HaringeySchool pupils with social, emotional and mental health needs: % of school pupils with social, emotional and mental health needs2022/23PersonsSchool age</v>
      </c>
      <c r="D3416">
        <v>91871</v>
      </c>
      <c r="E3416" t="s">
        <v>275</v>
      </c>
      <c r="F3416" t="s">
        <v>30</v>
      </c>
      <c r="G3416" t="s">
        <v>31</v>
      </c>
      <c r="H3416" t="s">
        <v>116</v>
      </c>
      <c r="I3416" t="s">
        <v>117</v>
      </c>
      <c r="J3416" t="s">
        <v>34</v>
      </c>
      <c r="K3416" t="s">
        <v>35</v>
      </c>
      <c r="L3416" t="s">
        <v>276</v>
      </c>
      <c r="O3416" t="s">
        <v>54</v>
      </c>
      <c r="P3416">
        <v>2.4</v>
      </c>
      <c r="Q3416">
        <v>2.2999999999999998</v>
      </c>
      <c r="R3416">
        <v>2.6</v>
      </c>
      <c r="U3416">
        <v>912</v>
      </c>
      <c r="V3416">
        <v>37725</v>
      </c>
      <c r="X3416" t="s">
        <v>61</v>
      </c>
      <c r="Y3416" t="s">
        <v>38</v>
      </c>
      <c r="Z3416" t="s">
        <v>39</v>
      </c>
      <c r="AA3416">
        <v>20220000</v>
      </c>
      <c r="AD3416" t="s">
        <v>40</v>
      </c>
    </row>
    <row r="3417" spans="1:30">
      <c r="A3417">
        <f t="shared" si="159"/>
        <v>20220000</v>
      </c>
      <c r="B3417" t="str">
        <f t="shared" si="160"/>
        <v>Kingston91871PersonsSchool age</v>
      </c>
      <c r="C3417" t="str">
        <f t="shared" si="161"/>
        <v>KingstonSchool pupils with social, emotional and mental health needs: % of school pupils with social, emotional and mental health needs2022/23PersonsSchool age</v>
      </c>
      <c r="D3417">
        <v>91871</v>
      </c>
      <c r="E3417" t="s">
        <v>275</v>
      </c>
      <c r="F3417" t="s">
        <v>30</v>
      </c>
      <c r="G3417" t="s">
        <v>31</v>
      </c>
      <c r="H3417" t="s">
        <v>82</v>
      </c>
      <c r="I3417" t="s">
        <v>83</v>
      </c>
      <c r="J3417" t="s">
        <v>34</v>
      </c>
      <c r="K3417" t="s">
        <v>35</v>
      </c>
      <c r="L3417" t="s">
        <v>276</v>
      </c>
      <c r="O3417" t="s">
        <v>54</v>
      </c>
      <c r="P3417">
        <v>2.4</v>
      </c>
      <c r="Q3417">
        <v>2.2000000000000002</v>
      </c>
      <c r="R3417">
        <v>2.6</v>
      </c>
      <c r="U3417">
        <v>640</v>
      </c>
      <c r="V3417">
        <v>27065</v>
      </c>
      <c r="X3417" t="s">
        <v>270</v>
      </c>
      <c r="Y3417" t="s">
        <v>38</v>
      </c>
      <c r="Z3417" t="s">
        <v>39</v>
      </c>
      <c r="AA3417">
        <v>20220000</v>
      </c>
      <c r="AD3417" t="s">
        <v>40</v>
      </c>
    </row>
    <row r="3418" spans="1:30">
      <c r="A3418">
        <f t="shared" si="159"/>
        <v>20220000</v>
      </c>
      <c r="B3418" t="str">
        <f t="shared" si="160"/>
        <v>Sutton91871PersonsSchool age</v>
      </c>
      <c r="C3418" t="str">
        <f t="shared" si="161"/>
        <v>SuttonSchool pupils with social, emotional and mental health needs: % of school pupils with social, emotional and mental health needs2022/23PersonsSchool age</v>
      </c>
      <c r="D3418">
        <v>91871</v>
      </c>
      <c r="E3418" t="s">
        <v>275</v>
      </c>
      <c r="F3418" t="s">
        <v>30</v>
      </c>
      <c r="G3418" t="s">
        <v>31</v>
      </c>
      <c r="H3418" t="s">
        <v>89</v>
      </c>
      <c r="I3418" t="s">
        <v>90</v>
      </c>
      <c r="J3418" t="s">
        <v>34</v>
      </c>
      <c r="K3418" t="s">
        <v>35</v>
      </c>
      <c r="L3418" t="s">
        <v>276</v>
      </c>
      <c r="O3418" t="s">
        <v>54</v>
      </c>
      <c r="P3418">
        <v>2.2999999999999998</v>
      </c>
      <c r="Q3418">
        <v>2.2000000000000002</v>
      </c>
      <c r="R3418">
        <v>2.5</v>
      </c>
      <c r="U3418">
        <v>948</v>
      </c>
      <c r="V3418">
        <v>41045</v>
      </c>
      <c r="X3418" t="s">
        <v>61</v>
      </c>
      <c r="Y3418" t="s">
        <v>38</v>
      </c>
      <c r="Z3418" t="s">
        <v>39</v>
      </c>
      <c r="AA3418">
        <v>20220000</v>
      </c>
      <c r="AD3418" t="s">
        <v>40</v>
      </c>
    </row>
    <row r="3419" spans="1:30">
      <c r="A3419">
        <f t="shared" si="159"/>
        <v>20220000</v>
      </c>
      <c r="B3419" t="str">
        <f t="shared" si="160"/>
        <v>Hammersmith and Fulham91871PersonsSchool age</v>
      </c>
      <c r="C3419" t="str">
        <f t="shared" si="161"/>
        <v>Hammersmith and FulhamSchool pupils with social, emotional and mental health needs: % of school pupils with social, emotional and mental health needs2022/23PersonsSchool age</v>
      </c>
      <c r="D3419">
        <v>91871</v>
      </c>
      <c r="E3419" t="s">
        <v>275</v>
      </c>
      <c r="F3419" t="s">
        <v>30</v>
      </c>
      <c r="G3419" t="s">
        <v>31</v>
      </c>
      <c r="H3419" t="s">
        <v>66</v>
      </c>
      <c r="I3419" t="s">
        <v>67</v>
      </c>
      <c r="J3419" t="s">
        <v>34</v>
      </c>
      <c r="K3419" t="s">
        <v>35</v>
      </c>
      <c r="L3419" t="s">
        <v>276</v>
      </c>
      <c r="O3419" t="s">
        <v>54</v>
      </c>
      <c r="P3419">
        <v>2.2999999999999998</v>
      </c>
      <c r="Q3419">
        <v>2.1</v>
      </c>
      <c r="R3419">
        <v>2.6</v>
      </c>
      <c r="U3419">
        <v>465</v>
      </c>
      <c r="V3419">
        <v>19927</v>
      </c>
      <c r="X3419" t="s">
        <v>61</v>
      </c>
      <c r="Y3419" t="s">
        <v>38</v>
      </c>
      <c r="Z3419" t="s">
        <v>39</v>
      </c>
      <c r="AA3419">
        <v>20220000</v>
      </c>
      <c r="AD3419" t="s">
        <v>40</v>
      </c>
    </row>
    <row r="3420" spans="1:30">
      <c r="A3420">
        <f t="shared" si="159"/>
        <v>20220000</v>
      </c>
      <c r="B3420" t="str">
        <f t="shared" si="160"/>
        <v>Havering91871PersonsSchool age</v>
      </c>
      <c r="C3420" t="str">
        <f t="shared" si="161"/>
        <v>HaveringSchool pupils with social, emotional and mental health needs: % of school pupils with social, emotional and mental health needs2022/23PersonsSchool age</v>
      </c>
      <c r="D3420">
        <v>91871</v>
      </c>
      <c r="E3420" t="s">
        <v>275</v>
      </c>
      <c r="F3420" t="s">
        <v>30</v>
      </c>
      <c r="G3420" t="s">
        <v>31</v>
      </c>
      <c r="H3420" t="s">
        <v>118</v>
      </c>
      <c r="I3420" t="s">
        <v>119</v>
      </c>
      <c r="J3420" t="s">
        <v>34</v>
      </c>
      <c r="K3420" t="s">
        <v>35</v>
      </c>
      <c r="L3420" t="s">
        <v>276</v>
      </c>
      <c r="O3420" t="s">
        <v>54</v>
      </c>
      <c r="P3420">
        <v>2.1</v>
      </c>
      <c r="Q3420">
        <v>2</v>
      </c>
      <c r="R3420">
        <v>2.2000000000000002</v>
      </c>
      <c r="U3420">
        <v>883</v>
      </c>
      <c r="V3420">
        <v>42213</v>
      </c>
      <c r="X3420" t="s">
        <v>270</v>
      </c>
      <c r="Y3420" t="s">
        <v>38</v>
      </c>
      <c r="Z3420" t="s">
        <v>39</v>
      </c>
      <c r="AA3420">
        <v>20220000</v>
      </c>
      <c r="AD3420" t="s">
        <v>40</v>
      </c>
    </row>
    <row r="3421" spans="1:30">
      <c r="A3421">
        <f t="shared" si="159"/>
        <v>20220000</v>
      </c>
      <c r="B3421" t="str">
        <f t="shared" si="160"/>
        <v>Ealing91871PersonsSchool age</v>
      </c>
      <c r="C3421" t="str">
        <f t="shared" si="161"/>
        <v>EalingSchool pupils with social, emotional and mental health needs: % of school pupils with social, emotional and mental health needs2022/23PersonsSchool age</v>
      </c>
      <c r="D3421">
        <v>91871</v>
      </c>
      <c r="E3421" t="s">
        <v>275</v>
      </c>
      <c r="F3421" t="s">
        <v>30</v>
      </c>
      <c r="G3421" t="s">
        <v>31</v>
      </c>
      <c r="H3421" t="s">
        <v>62</v>
      </c>
      <c r="I3421" t="s">
        <v>63</v>
      </c>
      <c r="J3421" t="s">
        <v>34</v>
      </c>
      <c r="K3421" t="s">
        <v>35</v>
      </c>
      <c r="L3421" t="s">
        <v>276</v>
      </c>
      <c r="O3421" t="s">
        <v>54</v>
      </c>
      <c r="P3421">
        <v>2</v>
      </c>
      <c r="Q3421">
        <v>1.9</v>
      </c>
      <c r="R3421">
        <v>2.2000000000000002</v>
      </c>
      <c r="U3421">
        <v>1113</v>
      </c>
      <c r="V3421">
        <v>54463</v>
      </c>
      <c r="X3421" t="s">
        <v>61</v>
      </c>
      <c r="Y3421" t="s">
        <v>38</v>
      </c>
      <c r="Z3421" t="s">
        <v>39</v>
      </c>
      <c r="AA3421">
        <v>20220000</v>
      </c>
      <c r="AD3421" t="s">
        <v>40</v>
      </c>
    </row>
    <row r="3422" spans="1:30">
      <c r="A3422">
        <f t="shared" si="159"/>
        <v>20220000</v>
      </c>
      <c r="B3422" t="str">
        <f t="shared" si="160"/>
        <v>Harrow91871PersonsSchool age</v>
      </c>
      <c r="C3422" t="str">
        <f t="shared" si="161"/>
        <v>HarrowSchool pupils with social, emotional and mental health needs: % of school pupils with social, emotional and mental health needs2022/23PersonsSchool age</v>
      </c>
      <c r="D3422">
        <v>91871</v>
      </c>
      <c r="E3422" t="s">
        <v>275</v>
      </c>
      <c r="F3422" t="s">
        <v>30</v>
      </c>
      <c r="G3422" t="s">
        <v>31</v>
      </c>
      <c r="H3422" t="s">
        <v>64</v>
      </c>
      <c r="I3422" t="s">
        <v>65</v>
      </c>
      <c r="J3422" t="s">
        <v>34</v>
      </c>
      <c r="K3422" t="s">
        <v>35</v>
      </c>
      <c r="L3422" t="s">
        <v>276</v>
      </c>
      <c r="O3422" t="s">
        <v>54</v>
      </c>
      <c r="P3422">
        <v>1.9</v>
      </c>
      <c r="Q3422">
        <v>1.8</v>
      </c>
      <c r="R3422">
        <v>2.1</v>
      </c>
      <c r="U3422">
        <v>750</v>
      </c>
      <c r="V3422">
        <v>39158</v>
      </c>
      <c r="X3422" t="s">
        <v>61</v>
      </c>
      <c r="Y3422" t="s">
        <v>38</v>
      </c>
      <c r="Z3422" t="s">
        <v>39</v>
      </c>
      <c r="AA3422">
        <v>20220000</v>
      </c>
      <c r="AD3422" t="s">
        <v>40</v>
      </c>
    </row>
    <row r="3423" spans="1:30">
      <c r="A3423">
        <f t="shared" si="159"/>
        <v>20220000</v>
      </c>
      <c r="B3423" t="str">
        <f t="shared" si="160"/>
        <v>Hillingdon91871PersonsSchool age</v>
      </c>
      <c r="C3423" t="str">
        <f t="shared" si="161"/>
        <v>HillingdonSchool pupils with social, emotional and mental health needs: % of school pupils with social, emotional and mental health needs2022/23PersonsSchool age</v>
      </c>
      <c r="D3423">
        <v>91871</v>
      </c>
      <c r="E3423" t="s">
        <v>275</v>
      </c>
      <c r="F3423" t="s">
        <v>30</v>
      </c>
      <c r="G3423" t="s">
        <v>31</v>
      </c>
      <c r="H3423" t="s">
        <v>86</v>
      </c>
      <c r="I3423" t="s">
        <v>87</v>
      </c>
      <c r="J3423" t="s">
        <v>34</v>
      </c>
      <c r="K3423" t="s">
        <v>35</v>
      </c>
      <c r="L3423" t="s">
        <v>276</v>
      </c>
      <c r="O3423" t="s">
        <v>54</v>
      </c>
      <c r="P3423">
        <v>1.8</v>
      </c>
      <c r="Q3423">
        <v>1.7</v>
      </c>
      <c r="R3423">
        <v>1.9</v>
      </c>
      <c r="U3423">
        <v>965</v>
      </c>
      <c r="V3423">
        <v>52969</v>
      </c>
      <c r="X3423" t="s">
        <v>270</v>
      </c>
      <c r="Y3423" t="s">
        <v>38</v>
      </c>
      <c r="Z3423" t="s">
        <v>39</v>
      </c>
      <c r="AA3423">
        <v>20220000</v>
      </c>
      <c r="AD3423" t="s">
        <v>40</v>
      </c>
    </row>
    <row r="3424" spans="1:30">
      <c r="A3424">
        <f t="shared" si="159"/>
        <v>20220000</v>
      </c>
      <c r="B3424" t="str">
        <f t="shared" si="160"/>
        <v>Newham91871PersonsSchool age</v>
      </c>
      <c r="C3424" t="str">
        <f t="shared" si="161"/>
        <v>NewhamSchool pupils with social, emotional and mental health needs: % of school pupils with social, emotional and mental health needs2022/23PersonsSchool age</v>
      </c>
      <c r="D3424">
        <v>91871</v>
      </c>
      <c r="E3424" t="s">
        <v>275</v>
      </c>
      <c r="F3424" t="s">
        <v>30</v>
      </c>
      <c r="G3424" t="s">
        <v>31</v>
      </c>
      <c r="H3424" t="s">
        <v>122</v>
      </c>
      <c r="I3424" t="s">
        <v>123</v>
      </c>
      <c r="J3424" t="s">
        <v>34</v>
      </c>
      <c r="K3424" t="s">
        <v>35</v>
      </c>
      <c r="L3424" t="s">
        <v>276</v>
      </c>
      <c r="O3424" t="s">
        <v>54</v>
      </c>
      <c r="P3424">
        <v>1.6</v>
      </c>
      <c r="Q3424">
        <v>1.5</v>
      </c>
      <c r="R3424">
        <v>1.7</v>
      </c>
      <c r="U3424">
        <v>1042</v>
      </c>
      <c r="V3424">
        <v>63442</v>
      </c>
      <c r="X3424" t="s">
        <v>55</v>
      </c>
      <c r="Y3424" t="s">
        <v>38</v>
      </c>
      <c r="Z3424" t="s">
        <v>39</v>
      </c>
      <c r="AA3424">
        <v>20220000</v>
      </c>
      <c r="AD3424" t="s">
        <v>40</v>
      </c>
    </row>
    <row r="3425" spans="1:30">
      <c r="A3425">
        <f t="shared" si="159"/>
        <v>20010000</v>
      </c>
      <c r="B3425" t="str">
        <f t="shared" si="160"/>
        <v>Richmond92196Persons&lt;1 yr</v>
      </c>
      <c r="C3425" t="str">
        <f t="shared" si="161"/>
        <v>RichmondInfant mortality rate2001 - 03Persons&lt;1 yr</v>
      </c>
      <c r="D3425">
        <v>92196</v>
      </c>
      <c r="E3425" t="s">
        <v>277</v>
      </c>
      <c r="F3425" t="s">
        <v>30</v>
      </c>
      <c r="G3425" t="s">
        <v>31</v>
      </c>
      <c r="H3425" t="s">
        <v>32</v>
      </c>
      <c r="I3425" t="s">
        <v>33</v>
      </c>
      <c r="J3425" t="s">
        <v>34</v>
      </c>
      <c r="K3425" t="s">
        <v>35</v>
      </c>
      <c r="L3425" t="s">
        <v>278</v>
      </c>
      <c r="O3425" t="s">
        <v>219</v>
      </c>
      <c r="P3425">
        <v>4.08</v>
      </c>
      <c r="Q3425">
        <v>2.7514500000000002</v>
      </c>
      <c r="R3425">
        <v>5.8230300000000002</v>
      </c>
      <c r="U3425">
        <v>30</v>
      </c>
      <c r="V3425">
        <v>7355</v>
      </c>
      <c r="Y3425" t="s">
        <v>42</v>
      </c>
      <c r="Z3425" t="s">
        <v>39</v>
      </c>
      <c r="AA3425">
        <v>20010000</v>
      </c>
      <c r="AD3425" t="s">
        <v>220</v>
      </c>
    </row>
    <row r="3426" spans="1:30">
      <c r="A3426">
        <f t="shared" si="159"/>
        <v>20020000</v>
      </c>
      <c r="B3426" t="str">
        <f t="shared" si="160"/>
        <v>Richmond92196Persons&lt;1 yr</v>
      </c>
      <c r="C3426" t="str">
        <f t="shared" si="161"/>
        <v>RichmondInfant mortality rate2002 - 04Persons&lt;1 yr</v>
      </c>
      <c r="D3426">
        <v>92196</v>
      </c>
      <c r="E3426" t="s">
        <v>277</v>
      </c>
      <c r="F3426" t="s">
        <v>30</v>
      </c>
      <c r="G3426" t="s">
        <v>31</v>
      </c>
      <c r="H3426" t="s">
        <v>32</v>
      </c>
      <c r="I3426" t="s">
        <v>33</v>
      </c>
      <c r="J3426" t="s">
        <v>34</v>
      </c>
      <c r="K3426" t="s">
        <v>35</v>
      </c>
      <c r="L3426" t="s">
        <v>278</v>
      </c>
      <c r="O3426" t="s">
        <v>221</v>
      </c>
      <c r="P3426">
        <v>3.18</v>
      </c>
      <c r="Q3426">
        <v>2.0371999999999999</v>
      </c>
      <c r="R3426">
        <v>4.7325200000000001</v>
      </c>
      <c r="U3426">
        <v>24</v>
      </c>
      <c r="V3426">
        <v>7546</v>
      </c>
      <c r="Y3426" t="s">
        <v>38</v>
      </c>
      <c r="Z3426" t="s">
        <v>39</v>
      </c>
      <c r="AA3426">
        <v>20020000</v>
      </c>
      <c r="AD3426" t="s">
        <v>220</v>
      </c>
    </row>
    <row r="3427" spans="1:30">
      <c r="A3427">
        <f t="shared" si="159"/>
        <v>20030000</v>
      </c>
      <c r="B3427" t="str">
        <f t="shared" si="160"/>
        <v>Richmond92196Persons&lt;1 yr</v>
      </c>
      <c r="C3427" t="str">
        <f t="shared" si="161"/>
        <v>RichmondInfant mortality rate2003 - 05Persons&lt;1 yr</v>
      </c>
      <c r="D3427">
        <v>92196</v>
      </c>
      <c r="E3427" t="s">
        <v>277</v>
      </c>
      <c r="F3427" t="s">
        <v>30</v>
      </c>
      <c r="G3427" t="s">
        <v>31</v>
      </c>
      <c r="H3427" t="s">
        <v>32</v>
      </c>
      <c r="I3427" t="s">
        <v>33</v>
      </c>
      <c r="J3427" t="s">
        <v>34</v>
      </c>
      <c r="K3427" t="s">
        <v>35</v>
      </c>
      <c r="L3427" t="s">
        <v>278</v>
      </c>
      <c r="O3427" t="s">
        <v>222</v>
      </c>
      <c r="P3427">
        <v>2.72</v>
      </c>
      <c r="Q3427">
        <v>1.6847399999999999</v>
      </c>
      <c r="R3427">
        <v>4.1620999999999997</v>
      </c>
      <c r="U3427">
        <v>21</v>
      </c>
      <c r="V3427">
        <v>7713</v>
      </c>
      <c r="Y3427" t="s">
        <v>38</v>
      </c>
      <c r="Z3427" t="s">
        <v>39</v>
      </c>
      <c r="AA3427">
        <v>20030000</v>
      </c>
      <c r="AD3427" t="s">
        <v>220</v>
      </c>
    </row>
    <row r="3428" spans="1:30">
      <c r="A3428">
        <f t="shared" si="159"/>
        <v>20040000</v>
      </c>
      <c r="B3428" t="str">
        <f t="shared" si="160"/>
        <v>Richmond92196Persons&lt;1 yr</v>
      </c>
      <c r="C3428" t="str">
        <f t="shared" si="161"/>
        <v>RichmondInfant mortality rate2004 - 06Persons&lt;1 yr</v>
      </c>
      <c r="D3428">
        <v>92196</v>
      </c>
      <c r="E3428" t="s">
        <v>277</v>
      </c>
      <c r="F3428" t="s">
        <v>30</v>
      </c>
      <c r="G3428" t="s">
        <v>31</v>
      </c>
      <c r="H3428" t="s">
        <v>32</v>
      </c>
      <c r="I3428" t="s">
        <v>33</v>
      </c>
      <c r="J3428" t="s">
        <v>34</v>
      </c>
      <c r="K3428" t="s">
        <v>35</v>
      </c>
      <c r="L3428" t="s">
        <v>278</v>
      </c>
      <c r="O3428" t="s">
        <v>223</v>
      </c>
      <c r="P3428">
        <v>2.27</v>
      </c>
      <c r="Q3428">
        <v>1.3442400000000001</v>
      </c>
      <c r="R3428">
        <v>3.5866400000000001</v>
      </c>
      <c r="U3428">
        <v>18</v>
      </c>
      <c r="V3428">
        <v>7932</v>
      </c>
      <c r="W3428" t="s">
        <v>268</v>
      </c>
      <c r="Y3428" t="s">
        <v>38</v>
      </c>
      <c r="Z3428" t="s">
        <v>39</v>
      </c>
      <c r="AA3428">
        <v>20040000</v>
      </c>
      <c r="AD3428" t="s">
        <v>220</v>
      </c>
    </row>
    <row r="3429" spans="1:30">
      <c r="A3429">
        <f t="shared" si="159"/>
        <v>20050000</v>
      </c>
      <c r="B3429" t="str">
        <f t="shared" si="160"/>
        <v>Richmond92196Persons&lt;1 yr</v>
      </c>
      <c r="C3429" t="str">
        <f t="shared" si="161"/>
        <v>RichmondInfant mortality rate2005 - 07Persons&lt;1 yr</v>
      </c>
      <c r="D3429">
        <v>92196</v>
      </c>
      <c r="E3429" t="s">
        <v>277</v>
      </c>
      <c r="F3429" t="s">
        <v>30</v>
      </c>
      <c r="G3429" t="s">
        <v>31</v>
      </c>
      <c r="H3429" t="s">
        <v>32</v>
      </c>
      <c r="I3429" t="s">
        <v>33</v>
      </c>
      <c r="J3429" t="s">
        <v>34</v>
      </c>
      <c r="K3429" t="s">
        <v>35</v>
      </c>
      <c r="L3429" t="s">
        <v>278</v>
      </c>
      <c r="O3429" t="s">
        <v>224</v>
      </c>
      <c r="P3429">
        <v>2.5499999999999998</v>
      </c>
      <c r="Q3429">
        <v>1.5787100000000001</v>
      </c>
      <c r="R3429">
        <v>3.9001600000000001</v>
      </c>
      <c r="U3429">
        <v>21</v>
      </c>
      <c r="V3429">
        <v>8231</v>
      </c>
      <c r="Y3429" t="s">
        <v>38</v>
      </c>
      <c r="Z3429" t="s">
        <v>39</v>
      </c>
      <c r="AA3429">
        <v>20050000</v>
      </c>
      <c r="AD3429" t="s">
        <v>220</v>
      </c>
    </row>
    <row r="3430" spans="1:30">
      <c r="A3430">
        <f t="shared" si="159"/>
        <v>20060000</v>
      </c>
      <c r="B3430" t="str">
        <f t="shared" si="160"/>
        <v>Richmond92196Persons&lt;1 yr</v>
      </c>
      <c r="C3430" t="str">
        <f t="shared" si="161"/>
        <v>RichmondInfant mortality rate2006 - 08Persons&lt;1 yr</v>
      </c>
      <c r="D3430">
        <v>92196</v>
      </c>
      <c r="E3430" t="s">
        <v>277</v>
      </c>
      <c r="F3430" t="s">
        <v>30</v>
      </c>
      <c r="G3430" t="s">
        <v>31</v>
      </c>
      <c r="H3430" t="s">
        <v>32</v>
      </c>
      <c r="I3430" t="s">
        <v>33</v>
      </c>
      <c r="J3430" t="s">
        <v>34</v>
      </c>
      <c r="K3430" t="s">
        <v>35</v>
      </c>
      <c r="L3430" t="s">
        <v>278</v>
      </c>
      <c r="O3430" t="s">
        <v>225</v>
      </c>
      <c r="P3430">
        <v>2.23</v>
      </c>
      <c r="Q3430">
        <v>1.3426499999999999</v>
      </c>
      <c r="R3430">
        <v>3.4843099999999998</v>
      </c>
      <c r="U3430">
        <v>19</v>
      </c>
      <c r="V3430">
        <v>8516</v>
      </c>
      <c r="W3430" t="s">
        <v>268</v>
      </c>
      <c r="Y3430" t="s">
        <v>38</v>
      </c>
      <c r="Z3430" t="s">
        <v>39</v>
      </c>
      <c r="AA3430">
        <v>20060000</v>
      </c>
      <c r="AD3430" t="s">
        <v>220</v>
      </c>
    </row>
    <row r="3431" spans="1:30">
      <c r="A3431">
        <f t="shared" si="159"/>
        <v>20070000</v>
      </c>
      <c r="B3431" t="str">
        <f t="shared" si="160"/>
        <v>Richmond92196Persons&lt;1 yr</v>
      </c>
      <c r="C3431" t="str">
        <f t="shared" si="161"/>
        <v>RichmondInfant mortality rate2007 - 09Persons&lt;1 yr</v>
      </c>
      <c r="D3431">
        <v>92196</v>
      </c>
      <c r="E3431" t="s">
        <v>277</v>
      </c>
      <c r="F3431" t="s">
        <v>30</v>
      </c>
      <c r="G3431" t="s">
        <v>31</v>
      </c>
      <c r="H3431" t="s">
        <v>32</v>
      </c>
      <c r="I3431" t="s">
        <v>33</v>
      </c>
      <c r="J3431" t="s">
        <v>34</v>
      </c>
      <c r="K3431" t="s">
        <v>35</v>
      </c>
      <c r="L3431" t="s">
        <v>278</v>
      </c>
      <c r="O3431" t="s">
        <v>226</v>
      </c>
      <c r="P3431">
        <v>2.79</v>
      </c>
      <c r="Q3431">
        <v>1.78586</v>
      </c>
      <c r="R3431">
        <v>4.1486499999999999</v>
      </c>
      <c r="U3431">
        <v>24</v>
      </c>
      <c r="V3431">
        <v>8608</v>
      </c>
      <c r="Y3431" t="s">
        <v>38</v>
      </c>
      <c r="Z3431" t="s">
        <v>39</v>
      </c>
      <c r="AA3431">
        <v>20070000</v>
      </c>
      <c r="AD3431" t="s">
        <v>220</v>
      </c>
    </row>
    <row r="3432" spans="1:30">
      <c r="A3432">
        <f t="shared" si="159"/>
        <v>20080000</v>
      </c>
      <c r="B3432" t="str">
        <f t="shared" si="160"/>
        <v>Richmond92196Persons&lt;1 yr</v>
      </c>
      <c r="C3432" t="str">
        <f t="shared" si="161"/>
        <v>RichmondInfant mortality rate2008 - 10Persons&lt;1 yr</v>
      </c>
      <c r="D3432">
        <v>92196</v>
      </c>
      <c r="E3432" t="s">
        <v>277</v>
      </c>
      <c r="F3432" t="s">
        <v>30</v>
      </c>
      <c r="G3432" t="s">
        <v>31</v>
      </c>
      <c r="H3432" t="s">
        <v>32</v>
      </c>
      <c r="I3432" t="s">
        <v>33</v>
      </c>
      <c r="J3432" t="s">
        <v>34</v>
      </c>
      <c r="K3432" t="s">
        <v>35</v>
      </c>
      <c r="L3432" t="s">
        <v>278</v>
      </c>
      <c r="O3432" t="s">
        <v>227</v>
      </c>
      <c r="P3432">
        <v>2.75</v>
      </c>
      <c r="Q3432">
        <v>1.7637400000000001</v>
      </c>
      <c r="R3432">
        <v>4.0972499999999998</v>
      </c>
      <c r="U3432">
        <v>24</v>
      </c>
      <c r="V3432">
        <v>8716</v>
      </c>
      <c r="Y3432" t="s">
        <v>38</v>
      </c>
      <c r="Z3432" t="s">
        <v>39</v>
      </c>
      <c r="AA3432">
        <v>20080000</v>
      </c>
      <c r="AD3432" t="s">
        <v>220</v>
      </c>
    </row>
    <row r="3433" spans="1:30">
      <c r="A3433">
        <f t="shared" si="159"/>
        <v>20090000</v>
      </c>
      <c r="B3433" t="str">
        <f t="shared" si="160"/>
        <v>Richmond92196Persons&lt;1 yr</v>
      </c>
      <c r="C3433" t="str">
        <f t="shared" si="161"/>
        <v>RichmondInfant mortality rate2009 - 11Persons&lt;1 yr</v>
      </c>
      <c r="D3433">
        <v>92196</v>
      </c>
      <c r="E3433" t="s">
        <v>277</v>
      </c>
      <c r="F3433" t="s">
        <v>30</v>
      </c>
      <c r="G3433" t="s">
        <v>31</v>
      </c>
      <c r="H3433" t="s">
        <v>32</v>
      </c>
      <c r="I3433" t="s">
        <v>33</v>
      </c>
      <c r="J3433" t="s">
        <v>34</v>
      </c>
      <c r="K3433" t="s">
        <v>35</v>
      </c>
      <c r="L3433" t="s">
        <v>278</v>
      </c>
      <c r="O3433" t="s">
        <v>228</v>
      </c>
      <c r="P3433">
        <v>3.3</v>
      </c>
      <c r="Q3433">
        <v>2.21008</v>
      </c>
      <c r="R3433">
        <v>4.7405400000000002</v>
      </c>
      <c r="U3433">
        <v>29</v>
      </c>
      <c r="V3433">
        <v>8786</v>
      </c>
      <c r="Y3433" t="s">
        <v>42</v>
      </c>
      <c r="Z3433" t="s">
        <v>39</v>
      </c>
      <c r="AA3433">
        <v>20090000</v>
      </c>
      <c r="AD3433" t="s">
        <v>220</v>
      </c>
    </row>
    <row r="3434" spans="1:30">
      <c r="A3434">
        <f t="shared" si="159"/>
        <v>20100000</v>
      </c>
      <c r="B3434" t="str">
        <f t="shared" si="160"/>
        <v>Richmond92196Persons&lt;1 yr</v>
      </c>
      <c r="C3434" t="str">
        <f t="shared" si="161"/>
        <v>RichmondInfant mortality rate2010 - 12Persons&lt;1 yr</v>
      </c>
      <c r="D3434">
        <v>92196</v>
      </c>
      <c r="E3434" t="s">
        <v>277</v>
      </c>
      <c r="F3434" t="s">
        <v>30</v>
      </c>
      <c r="G3434" t="s">
        <v>31</v>
      </c>
      <c r="H3434" t="s">
        <v>32</v>
      </c>
      <c r="I3434" t="s">
        <v>33</v>
      </c>
      <c r="J3434" t="s">
        <v>34</v>
      </c>
      <c r="K3434" t="s">
        <v>35</v>
      </c>
      <c r="L3434" t="s">
        <v>278</v>
      </c>
      <c r="O3434" t="s">
        <v>229</v>
      </c>
      <c r="P3434">
        <v>2.71</v>
      </c>
      <c r="Q3434">
        <v>1.73841</v>
      </c>
      <c r="R3434">
        <v>4.0384099999999998</v>
      </c>
      <c r="U3434">
        <v>24</v>
      </c>
      <c r="V3434">
        <v>8843</v>
      </c>
      <c r="Y3434" t="s">
        <v>38</v>
      </c>
      <c r="Z3434" t="s">
        <v>39</v>
      </c>
      <c r="AA3434">
        <v>20100000</v>
      </c>
      <c r="AD3434" t="s">
        <v>220</v>
      </c>
    </row>
    <row r="3435" spans="1:30">
      <c r="A3435">
        <f t="shared" si="159"/>
        <v>20110000</v>
      </c>
      <c r="B3435" t="str">
        <f t="shared" si="160"/>
        <v>Richmond92196Persons&lt;1 yr</v>
      </c>
      <c r="C3435" t="str">
        <f t="shared" si="161"/>
        <v>RichmondInfant mortality rate2011 - 13Persons&lt;1 yr</v>
      </c>
      <c r="D3435">
        <v>92196</v>
      </c>
      <c r="E3435" t="s">
        <v>277</v>
      </c>
      <c r="F3435" t="s">
        <v>30</v>
      </c>
      <c r="G3435" t="s">
        <v>31</v>
      </c>
      <c r="H3435" t="s">
        <v>32</v>
      </c>
      <c r="I3435" t="s">
        <v>33</v>
      </c>
      <c r="J3435" t="s">
        <v>34</v>
      </c>
      <c r="K3435" t="s">
        <v>35</v>
      </c>
      <c r="L3435" t="s">
        <v>278</v>
      </c>
      <c r="O3435" t="s">
        <v>230</v>
      </c>
      <c r="P3435">
        <v>2.77</v>
      </c>
      <c r="Q3435">
        <v>1.77596</v>
      </c>
      <c r="R3435">
        <v>4.1256500000000003</v>
      </c>
      <c r="U3435">
        <v>24</v>
      </c>
      <c r="V3435">
        <v>8656</v>
      </c>
      <c r="Y3435" t="s">
        <v>38</v>
      </c>
      <c r="Z3435" t="s">
        <v>39</v>
      </c>
      <c r="AA3435">
        <v>20110000</v>
      </c>
      <c r="AD3435" t="s">
        <v>220</v>
      </c>
    </row>
    <row r="3436" spans="1:30">
      <c r="A3436">
        <f t="shared" si="159"/>
        <v>20120000</v>
      </c>
      <c r="B3436" t="str">
        <f t="shared" si="160"/>
        <v>Richmond92196Persons&lt;1 yr</v>
      </c>
      <c r="C3436" t="str">
        <f t="shared" si="161"/>
        <v>RichmondInfant mortality rate2012 - 14Persons&lt;1 yr</v>
      </c>
      <c r="D3436">
        <v>92196</v>
      </c>
      <c r="E3436" t="s">
        <v>277</v>
      </c>
      <c r="F3436" t="s">
        <v>30</v>
      </c>
      <c r="G3436" t="s">
        <v>31</v>
      </c>
      <c r="H3436" t="s">
        <v>32</v>
      </c>
      <c r="I3436" t="s">
        <v>33</v>
      </c>
      <c r="J3436" t="s">
        <v>34</v>
      </c>
      <c r="K3436" t="s">
        <v>35</v>
      </c>
      <c r="L3436" t="s">
        <v>278</v>
      </c>
      <c r="O3436" t="s">
        <v>231</v>
      </c>
      <c r="P3436">
        <v>2.65</v>
      </c>
      <c r="Q3436">
        <v>1.6585399999999999</v>
      </c>
      <c r="R3436">
        <v>4.0084</v>
      </c>
      <c r="U3436">
        <v>22</v>
      </c>
      <c r="V3436">
        <v>8310</v>
      </c>
      <c r="Y3436" t="s">
        <v>42</v>
      </c>
      <c r="Z3436" t="s">
        <v>39</v>
      </c>
      <c r="AA3436">
        <v>20120000</v>
      </c>
      <c r="AD3436" t="s">
        <v>220</v>
      </c>
    </row>
    <row r="3437" spans="1:30">
      <c r="A3437">
        <f t="shared" si="159"/>
        <v>20130000</v>
      </c>
      <c r="B3437" t="str">
        <f t="shared" si="160"/>
        <v>Richmond92196Persons&lt;1 yr</v>
      </c>
      <c r="C3437" t="str">
        <f t="shared" si="161"/>
        <v>RichmondInfant mortality rate2013 - 15Persons&lt;1 yr</v>
      </c>
      <c r="D3437">
        <v>92196</v>
      </c>
      <c r="E3437" t="s">
        <v>277</v>
      </c>
      <c r="F3437" t="s">
        <v>30</v>
      </c>
      <c r="G3437" t="s">
        <v>31</v>
      </c>
      <c r="H3437" t="s">
        <v>32</v>
      </c>
      <c r="I3437" t="s">
        <v>33</v>
      </c>
      <c r="J3437" t="s">
        <v>34</v>
      </c>
      <c r="K3437" t="s">
        <v>35</v>
      </c>
      <c r="L3437" t="s">
        <v>278</v>
      </c>
      <c r="O3437" t="s">
        <v>232</v>
      </c>
      <c r="P3437">
        <v>3.62</v>
      </c>
      <c r="Q3437">
        <v>2.42631</v>
      </c>
      <c r="R3437">
        <v>5.2043400000000002</v>
      </c>
      <c r="U3437">
        <v>29</v>
      </c>
      <c r="V3437">
        <v>8003</v>
      </c>
      <c r="Y3437" t="s">
        <v>42</v>
      </c>
      <c r="Z3437" t="s">
        <v>39</v>
      </c>
      <c r="AA3437">
        <v>20130000</v>
      </c>
      <c r="AD3437" t="s">
        <v>220</v>
      </c>
    </row>
    <row r="3438" spans="1:30">
      <c r="A3438">
        <f t="shared" si="159"/>
        <v>20140000</v>
      </c>
      <c r="B3438" t="str">
        <f t="shared" si="160"/>
        <v>Richmond92196Persons&lt;1 yr</v>
      </c>
      <c r="C3438" t="str">
        <f t="shared" si="161"/>
        <v>RichmondInfant mortality rate2014 - 16Persons&lt;1 yr</v>
      </c>
      <c r="D3438">
        <v>92196</v>
      </c>
      <c r="E3438" t="s">
        <v>277</v>
      </c>
      <c r="F3438" t="s">
        <v>30</v>
      </c>
      <c r="G3438" t="s">
        <v>31</v>
      </c>
      <c r="H3438" t="s">
        <v>32</v>
      </c>
      <c r="I3438" t="s">
        <v>33</v>
      </c>
      <c r="J3438" t="s">
        <v>34</v>
      </c>
      <c r="K3438" t="s">
        <v>35</v>
      </c>
      <c r="L3438" t="s">
        <v>278</v>
      </c>
      <c r="O3438" t="s">
        <v>233</v>
      </c>
      <c r="P3438">
        <v>2.97</v>
      </c>
      <c r="Q3438">
        <v>1.8826400000000001</v>
      </c>
      <c r="R3438">
        <v>4.4578699999999998</v>
      </c>
      <c r="U3438">
        <v>23</v>
      </c>
      <c r="V3438">
        <v>7742</v>
      </c>
      <c r="Y3438" t="s">
        <v>42</v>
      </c>
      <c r="Z3438" t="s">
        <v>39</v>
      </c>
      <c r="AA3438">
        <v>20140000</v>
      </c>
      <c r="AD3438" t="s">
        <v>220</v>
      </c>
    </row>
    <row r="3439" spans="1:30">
      <c r="A3439">
        <f t="shared" si="159"/>
        <v>20150000</v>
      </c>
      <c r="B3439" t="str">
        <f t="shared" si="160"/>
        <v>Richmond92196Persons&lt;1 yr</v>
      </c>
      <c r="C3439" t="str">
        <f t="shared" si="161"/>
        <v>RichmondInfant mortality rate2015 - 17Persons&lt;1 yr</v>
      </c>
      <c r="D3439">
        <v>92196</v>
      </c>
      <c r="E3439" t="s">
        <v>277</v>
      </c>
      <c r="F3439" t="s">
        <v>30</v>
      </c>
      <c r="G3439" t="s">
        <v>31</v>
      </c>
      <c r="H3439" t="s">
        <v>32</v>
      </c>
      <c r="I3439" t="s">
        <v>33</v>
      </c>
      <c r="J3439" t="s">
        <v>34</v>
      </c>
      <c r="K3439" t="s">
        <v>35</v>
      </c>
      <c r="L3439" t="s">
        <v>278</v>
      </c>
      <c r="O3439" t="s">
        <v>234</v>
      </c>
      <c r="P3439">
        <v>2.5</v>
      </c>
      <c r="Q3439">
        <v>1.50566</v>
      </c>
      <c r="R3439">
        <v>3.90734</v>
      </c>
      <c r="U3439">
        <v>19</v>
      </c>
      <c r="V3439">
        <v>7594</v>
      </c>
      <c r="W3439" t="s">
        <v>268</v>
      </c>
      <c r="Y3439" t="s">
        <v>38</v>
      </c>
      <c r="Z3439" t="s">
        <v>39</v>
      </c>
      <c r="AA3439">
        <v>20150000</v>
      </c>
      <c r="AD3439" t="s">
        <v>220</v>
      </c>
    </row>
    <row r="3440" spans="1:30">
      <c r="A3440">
        <f t="shared" si="159"/>
        <v>20160000</v>
      </c>
      <c r="B3440" t="str">
        <f t="shared" si="160"/>
        <v>Richmond92196Persons&lt;1 yr</v>
      </c>
      <c r="C3440" t="str">
        <f t="shared" si="161"/>
        <v>RichmondInfant mortality rate2016 - 18Persons&lt;1 yr</v>
      </c>
      <c r="D3440">
        <v>92196</v>
      </c>
      <c r="E3440" t="s">
        <v>277</v>
      </c>
      <c r="F3440" t="s">
        <v>30</v>
      </c>
      <c r="G3440" t="s">
        <v>31</v>
      </c>
      <c r="H3440" t="s">
        <v>32</v>
      </c>
      <c r="I3440" t="s">
        <v>33</v>
      </c>
      <c r="J3440" t="s">
        <v>34</v>
      </c>
      <c r="K3440" t="s">
        <v>35</v>
      </c>
      <c r="L3440" t="s">
        <v>278</v>
      </c>
      <c r="O3440" t="s">
        <v>235</v>
      </c>
      <c r="P3440">
        <v>1.51</v>
      </c>
      <c r="Q3440">
        <v>0.75170999999999999</v>
      </c>
      <c r="R3440">
        <v>2.6981799999999998</v>
      </c>
      <c r="U3440">
        <v>11</v>
      </c>
      <c r="V3440">
        <v>7295</v>
      </c>
      <c r="W3440" t="s">
        <v>268</v>
      </c>
      <c r="Y3440" t="s">
        <v>38</v>
      </c>
      <c r="Z3440" t="s">
        <v>39</v>
      </c>
      <c r="AA3440">
        <v>20160000</v>
      </c>
      <c r="AD3440" t="s">
        <v>220</v>
      </c>
    </row>
    <row r="3441" spans="1:30">
      <c r="A3441">
        <f t="shared" si="159"/>
        <v>20170000</v>
      </c>
      <c r="B3441" t="str">
        <f t="shared" si="160"/>
        <v>Richmond92196Persons&lt;1 yr</v>
      </c>
      <c r="C3441" t="str">
        <f t="shared" si="161"/>
        <v>RichmondInfant mortality rate2017 - 19Persons&lt;1 yr</v>
      </c>
      <c r="D3441">
        <v>92196</v>
      </c>
      <c r="E3441" t="s">
        <v>277</v>
      </c>
      <c r="F3441" t="s">
        <v>30</v>
      </c>
      <c r="G3441" t="s">
        <v>31</v>
      </c>
      <c r="H3441" t="s">
        <v>32</v>
      </c>
      <c r="I3441" t="s">
        <v>33</v>
      </c>
      <c r="J3441" t="s">
        <v>34</v>
      </c>
      <c r="K3441" t="s">
        <v>35</v>
      </c>
      <c r="L3441" t="s">
        <v>278</v>
      </c>
      <c r="O3441" t="s">
        <v>236</v>
      </c>
      <c r="P3441">
        <v>2.16</v>
      </c>
      <c r="Q3441">
        <v>1.2102200000000001</v>
      </c>
      <c r="R3441">
        <v>3.5691899999999999</v>
      </c>
      <c r="U3441">
        <v>15</v>
      </c>
      <c r="V3441">
        <v>6932</v>
      </c>
      <c r="W3441" t="s">
        <v>268</v>
      </c>
      <c r="Y3441" t="s">
        <v>38</v>
      </c>
      <c r="Z3441" t="s">
        <v>39</v>
      </c>
      <c r="AA3441">
        <v>20170000</v>
      </c>
      <c r="AD3441" t="s">
        <v>220</v>
      </c>
    </row>
    <row r="3442" spans="1:30">
      <c r="A3442">
        <f t="shared" si="159"/>
        <v>20180000</v>
      </c>
      <c r="B3442" t="str">
        <f t="shared" si="160"/>
        <v>Richmond92196Persons&lt;1 yr</v>
      </c>
      <c r="C3442" t="str">
        <f t="shared" si="161"/>
        <v>RichmondInfant mortality rate2018 - 20Persons&lt;1 yr</v>
      </c>
      <c r="D3442">
        <v>92196</v>
      </c>
      <c r="E3442" t="s">
        <v>277</v>
      </c>
      <c r="F3442" t="s">
        <v>30</v>
      </c>
      <c r="G3442" t="s">
        <v>31</v>
      </c>
      <c r="H3442" t="s">
        <v>32</v>
      </c>
      <c r="I3442" t="s">
        <v>33</v>
      </c>
      <c r="J3442" t="s">
        <v>34</v>
      </c>
      <c r="K3442" t="s">
        <v>35</v>
      </c>
      <c r="L3442" t="s">
        <v>278</v>
      </c>
      <c r="O3442" t="s">
        <v>237</v>
      </c>
      <c r="P3442">
        <v>2.61</v>
      </c>
      <c r="Q3442">
        <v>1.5198799999999999</v>
      </c>
      <c r="R3442">
        <v>4.1799900000000001</v>
      </c>
      <c r="U3442">
        <v>17</v>
      </c>
      <c r="V3442">
        <v>6512</v>
      </c>
      <c r="W3442" t="s">
        <v>268</v>
      </c>
      <c r="Y3442" t="s">
        <v>42</v>
      </c>
      <c r="Z3442" t="s">
        <v>39</v>
      </c>
      <c r="AA3442">
        <v>20180000</v>
      </c>
      <c r="AD3442" t="s">
        <v>220</v>
      </c>
    </row>
    <row r="3443" spans="1:30">
      <c r="A3443">
        <f t="shared" si="159"/>
        <v>20190000</v>
      </c>
      <c r="B3443" t="str">
        <f t="shared" si="160"/>
        <v>Richmond92196Persons&lt;1 yr</v>
      </c>
      <c r="C3443" t="str">
        <f t="shared" si="161"/>
        <v>RichmondInfant mortality rate2019 - 21Persons&lt;1 yr</v>
      </c>
      <c r="D3443">
        <v>92196</v>
      </c>
      <c r="E3443" t="s">
        <v>277</v>
      </c>
      <c r="F3443" t="s">
        <v>30</v>
      </c>
      <c r="G3443" t="s">
        <v>31</v>
      </c>
      <c r="H3443" t="s">
        <v>32</v>
      </c>
      <c r="I3443" t="s">
        <v>33</v>
      </c>
      <c r="J3443" t="s">
        <v>34</v>
      </c>
      <c r="K3443" t="s">
        <v>35</v>
      </c>
      <c r="L3443" t="s">
        <v>278</v>
      </c>
      <c r="O3443" t="s">
        <v>238</v>
      </c>
      <c r="P3443">
        <v>3.16</v>
      </c>
      <c r="Q3443">
        <v>1.9315800000000001</v>
      </c>
      <c r="R3443">
        <v>4.8860900000000003</v>
      </c>
      <c r="U3443">
        <v>20</v>
      </c>
      <c r="V3443">
        <v>6322</v>
      </c>
      <c r="Y3443" t="s">
        <v>42</v>
      </c>
      <c r="Z3443" t="s">
        <v>39</v>
      </c>
      <c r="AA3443">
        <v>20190000</v>
      </c>
      <c r="AD3443" t="s">
        <v>220</v>
      </c>
    </row>
    <row r="3444" spans="1:30">
      <c r="A3444">
        <f t="shared" si="159"/>
        <v>20010000</v>
      </c>
      <c r="B3444" t="str">
        <f t="shared" si="160"/>
        <v>England92196Persons&lt;1 yr</v>
      </c>
      <c r="C3444" t="str">
        <f t="shared" si="161"/>
        <v>EnglandInfant mortality rate2001 - 03Persons&lt;1 yr</v>
      </c>
      <c r="D3444">
        <v>92196</v>
      </c>
      <c r="E3444" t="s">
        <v>277</v>
      </c>
      <c r="F3444" t="s">
        <v>30</v>
      </c>
      <c r="G3444" t="s">
        <v>31</v>
      </c>
      <c r="H3444" t="s">
        <v>30</v>
      </c>
      <c r="I3444" t="s">
        <v>31</v>
      </c>
      <c r="J3444" t="s">
        <v>31</v>
      </c>
      <c r="K3444" t="s">
        <v>35</v>
      </c>
      <c r="L3444" t="s">
        <v>278</v>
      </c>
      <c r="O3444" t="s">
        <v>219</v>
      </c>
      <c r="P3444">
        <v>5.36</v>
      </c>
      <c r="Q3444">
        <v>5.2479699999999996</v>
      </c>
      <c r="R3444">
        <v>5.4673600000000002</v>
      </c>
      <c r="U3444">
        <v>9210</v>
      </c>
      <c r="V3444">
        <v>1719304</v>
      </c>
      <c r="Y3444" t="s">
        <v>42</v>
      </c>
      <c r="Z3444" t="s">
        <v>39</v>
      </c>
      <c r="AA3444">
        <v>20010000</v>
      </c>
      <c r="AD3444" t="s">
        <v>220</v>
      </c>
    </row>
    <row r="3445" spans="1:30">
      <c r="A3445">
        <f t="shared" si="159"/>
        <v>20020000</v>
      </c>
      <c r="B3445" t="str">
        <f t="shared" si="160"/>
        <v>England92196Persons&lt;1 yr</v>
      </c>
      <c r="C3445" t="str">
        <f t="shared" si="161"/>
        <v>EnglandInfant mortality rate2002 - 04Persons&lt;1 yr</v>
      </c>
      <c r="D3445">
        <v>92196</v>
      </c>
      <c r="E3445" t="s">
        <v>277</v>
      </c>
      <c r="F3445" t="s">
        <v>30</v>
      </c>
      <c r="G3445" t="s">
        <v>31</v>
      </c>
      <c r="H3445" t="s">
        <v>30</v>
      </c>
      <c r="I3445" t="s">
        <v>31</v>
      </c>
      <c r="J3445" t="s">
        <v>31</v>
      </c>
      <c r="K3445" t="s">
        <v>35</v>
      </c>
      <c r="L3445" t="s">
        <v>278</v>
      </c>
      <c r="O3445" t="s">
        <v>221</v>
      </c>
      <c r="P3445">
        <v>5.23</v>
      </c>
      <c r="Q3445">
        <v>5.1214500000000003</v>
      </c>
      <c r="R3445">
        <v>5.3354900000000001</v>
      </c>
      <c r="U3445">
        <v>9215</v>
      </c>
      <c r="V3445">
        <v>1762744</v>
      </c>
      <c r="Y3445" t="s">
        <v>42</v>
      </c>
      <c r="Z3445" t="s">
        <v>39</v>
      </c>
      <c r="AA3445">
        <v>20020000</v>
      </c>
      <c r="AD3445" t="s">
        <v>220</v>
      </c>
    </row>
    <row r="3446" spans="1:30">
      <c r="A3446">
        <f t="shared" si="159"/>
        <v>20030000</v>
      </c>
      <c r="B3446" t="str">
        <f t="shared" si="160"/>
        <v>England92196Persons&lt;1 yr</v>
      </c>
      <c r="C3446" t="str">
        <f t="shared" si="161"/>
        <v>EnglandInfant mortality rate2003 - 05Persons&lt;1 yr</v>
      </c>
      <c r="D3446">
        <v>92196</v>
      </c>
      <c r="E3446" t="s">
        <v>277</v>
      </c>
      <c r="F3446" t="s">
        <v>30</v>
      </c>
      <c r="G3446" t="s">
        <v>31</v>
      </c>
      <c r="H3446" t="s">
        <v>30</v>
      </c>
      <c r="I3446" t="s">
        <v>31</v>
      </c>
      <c r="J3446" t="s">
        <v>31</v>
      </c>
      <c r="K3446" t="s">
        <v>35</v>
      </c>
      <c r="L3446" t="s">
        <v>278</v>
      </c>
      <c r="O3446" t="s">
        <v>222</v>
      </c>
      <c r="P3446">
        <v>5.13</v>
      </c>
      <c r="Q3446">
        <v>5.0291199999999998</v>
      </c>
      <c r="R3446">
        <v>5.2384199999999996</v>
      </c>
      <c r="U3446">
        <v>9291</v>
      </c>
      <c r="V3446">
        <v>1810063</v>
      </c>
      <c r="Y3446" t="s">
        <v>42</v>
      </c>
      <c r="Z3446" t="s">
        <v>39</v>
      </c>
      <c r="AA3446">
        <v>20030000</v>
      </c>
      <c r="AD3446" t="s">
        <v>220</v>
      </c>
    </row>
    <row r="3447" spans="1:30">
      <c r="A3447">
        <f t="shared" si="159"/>
        <v>20040000</v>
      </c>
      <c r="B3447" t="str">
        <f t="shared" si="160"/>
        <v>England92196Persons&lt;1 yr</v>
      </c>
      <c r="C3447" t="str">
        <f t="shared" si="161"/>
        <v>EnglandInfant mortality rate2004 - 06Persons&lt;1 yr</v>
      </c>
      <c r="D3447">
        <v>92196</v>
      </c>
      <c r="E3447" t="s">
        <v>277</v>
      </c>
      <c r="F3447" t="s">
        <v>30</v>
      </c>
      <c r="G3447" t="s">
        <v>31</v>
      </c>
      <c r="H3447" t="s">
        <v>30</v>
      </c>
      <c r="I3447" t="s">
        <v>31</v>
      </c>
      <c r="J3447" t="s">
        <v>31</v>
      </c>
      <c r="K3447" t="s">
        <v>35</v>
      </c>
      <c r="L3447" t="s">
        <v>278</v>
      </c>
      <c r="O3447" t="s">
        <v>223</v>
      </c>
      <c r="P3447">
        <v>5.03</v>
      </c>
      <c r="Q3447">
        <v>4.9298200000000003</v>
      </c>
      <c r="R3447">
        <v>5.1344599999999998</v>
      </c>
      <c r="U3447">
        <v>9338</v>
      </c>
      <c r="V3447">
        <v>1855960</v>
      </c>
      <c r="Y3447" t="s">
        <v>42</v>
      </c>
      <c r="Z3447" t="s">
        <v>39</v>
      </c>
      <c r="AA3447">
        <v>20040000</v>
      </c>
      <c r="AD3447" t="s">
        <v>220</v>
      </c>
    </row>
    <row r="3448" spans="1:30">
      <c r="A3448">
        <f t="shared" si="159"/>
        <v>20050000</v>
      </c>
      <c r="B3448" t="str">
        <f t="shared" si="160"/>
        <v>England92196Persons&lt;1 yr</v>
      </c>
      <c r="C3448" t="str">
        <f t="shared" si="161"/>
        <v>EnglandInfant mortality rate2005 - 07Persons&lt;1 yr</v>
      </c>
      <c r="D3448">
        <v>92196</v>
      </c>
      <c r="E3448" t="s">
        <v>277</v>
      </c>
      <c r="F3448" t="s">
        <v>30</v>
      </c>
      <c r="G3448" t="s">
        <v>31</v>
      </c>
      <c r="H3448" t="s">
        <v>30</v>
      </c>
      <c r="I3448" t="s">
        <v>31</v>
      </c>
      <c r="J3448" t="s">
        <v>31</v>
      </c>
      <c r="K3448" t="s">
        <v>35</v>
      </c>
      <c r="L3448" t="s">
        <v>278</v>
      </c>
      <c r="O3448" t="s">
        <v>224</v>
      </c>
      <c r="P3448">
        <v>4.9400000000000004</v>
      </c>
      <c r="Q3448">
        <v>4.8357700000000001</v>
      </c>
      <c r="R3448">
        <v>5.0358599999999996</v>
      </c>
      <c r="U3448">
        <v>9397</v>
      </c>
      <c r="V3448">
        <v>1904133</v>
      </c>
      <c r="Y3448" t="s">
        <v>42</v>
      </c>
      <c r="Z3448" t="s">
        <v>39</v>
      </c>
      <c r="AA3448">
        <v>20050000</v>
      </c>
      <c r="AD3448" t="s">
        <v>220</v>
      </c>
    </row>
    <row r="3449" spans="1:30">
      <c r="A3449">
        <f t="shared" si="159"/>
        <v>20060000</v>
      </c>
      <c r="B3449" t="str">
        <f t="shared" si="160"/>
        <v>England92196Persons&lt;1 yr</v>
      </c>
      <c r="C3449" t="str">
        <f t="shared" si="161"/>
        <v>EnglandInfant mortality rate2006 - 08Persons&lt;1 yr</v>
      </c>
      <c r="D3449">
        <v>92196</v>
      </c>
      <c r="E3449" t="s">
        <v>277</v>
      </c>
      <c r="F3449" t="s">
        <v>30</v>
      </c>
      <c r="G3449" t="s">
        <v>31</v>
      </c>
      <c r="H3449" t="s">
        <v>30</v>
      </c>
      <c r="I3449" t="s">
        <v>31</v>
      </c>
      <c r="J3449" t="s">
        <v>31</v>
      </c>
      <c r="K3449" t="s">
        <v>35</v>
      </c>
      <c r="L3449" t="s">
        <v>278</v>
      </c>
      <c r="O3449" t="s">
        <v>225</v>
      </c>
      <c r="P3449">
        <v>4.84</v>
      </c>
      <c r="Q3449">
        <v>4.742</v>
      </c>
      <c r="R3449">
        <v>4.9370900000000004</v>
      </c>
      <c r="U3449">
        <v>9503</v>
      </c>
      <c r="V3449">
        <v>1963914</v>
      </c>
      <c r="Y3449" t="s">
        <v>42</v>
      </c>
      <c r="Z3449" t="s">
        <v>39</v>
      </c>
      <c r="AA3449">
        <v>20060000</v>
      </c>
      <c r="AD3449" t="s">
        <v>220</v>
      </c>
    </row>
    <row r="3450" spans="1:30">
      <c r="A3450">
        <f t="shared" si="159"/>
        <v>20070000</v>
      </c>
      <c r="B3450" t="str">
        <f t="shared" si="160"/>
        <v>England92196Persons&lt;1 yr</v>
      </c>
      <c r="C3450" t="str">
        <f t="shared" si="161"/>
        <v>EnglandInfant mortality rate2007 - 09Persons&lt;1 yr</v>
      </c>
      <c r="D3450">
        <v>92196</v>
      </c>
      <c r="E3450" t="s">
        <v>277</v>
      </c>
      <c r="F3450" t="s">
        <v>30</v>
      </c>
      <c r="G3450" t="s">
        <v>31</v>
      </c>
      <c r="H3450" t="s">
        <v>30</v>
      </c>
      <c r="I3450" t="s">
        <v>31</v>
      </c>
      <c r="J3450" t="s">
        <v>31</v>
      </c>
      <c r="K3450" t="s">
        <v>35</v>
      </c>
      <c r="L3450" t="s">
        <v>278</v>
      </c>
      <c r="O3450" t="s">
        <v>226</v>
      </c>
      <c r="P3450">
        <v>4.71</v>
      </c>
      <c r="Q3450">
        <v>4.6176500000000003</v>
      </c>
      <c r="R3450">
        <v>4.8084600000000002</v>
      </c>
      <c r="U3450">
        <v>9421</v>
      </c>
      <c r="V3450">
        <v>1999224</v>
      </c>
      <c r="Y3450" t="s">
        <v>42</v>
      </c>
      <c r="Z3450" t="s">
        <v>39</v>
      </c>
      <c r="AA3450">
        <v>20070000</v>
      </c>
      <c r="AD3450" t="s">
        <v>220</v>
      </c>
    </row>
    <row r="3451" spans="1:30">
      <c r="A3451">
        <f t="shared" si="159"/>
        <v>20080000</v>
      </c>
      <c r="B3451" t="str">
        <f t="shared" si="160"/>
        <v>England92196Persons&lt;1 yr</v>
      </c>
      <c r="C3451" t="str">
        <f t="shared" si="161"/>
        <v>EnglandInfant mortality rate2008 - 10Persons&lt;1 yr</v>
      </c>
      <c r="D3451">
        <v>92196</v>
      </c>
      <c r="E3451" t="s">
        <v>277</v>
      </c>
      <c r="F3451" t="s">
        <v>30</v>
      </c>
      <c r="G3451" t="s">
        <v>31</v>
      </c>
      <c r="H3451" t="s">
        <v>30</v>
      </c>
      <c r="I3451" t="s">
        <v>31</v>
      </c>
      <c r="J3451" t="s">
        <v>31</v>
      </c>
      <c r="K3451" t="s">
        <v>35</v>
      </c>
      <c r="L3451" t="s">
        <v>278</v>
      </c>
      <c r="O3451" t="s">
        <v>227</v>
      </c>
      <c r="P3451">
        <v>4.5599999999999996</v>
      </c>
      <c r="Q3451">
        <v>4.4672099999999997</v>
      </c>
      <c r="R3451">
        <v>4.6534500000000003</v>
      </c>
      <c r="U3451">
        <v>9260</v>
      </c>
      <c r="V3451">
        <v>2030874</v>
      </c>
      <c r="Y3451" t="s">
        <v>42</v>
      </c>
      <c r="Z3451" t="s">
        <v>39</v>
      </c>
      <c r="AA3451">
        <v>20080000</v>
      </c>
      <c r="AD3451" t="s">
        <v>220</v>
      </c>
    </row>
    <row r="3452" spans="1:30">
      <c r="A3452">
        <f t="shared" si="159"/>
        <v>20090000</v>
      </c>
      <c r="B3452" t="str">
        <f t="shared" si="160"/>
        <v>England92196Persons&lt;1 yr</v>
      </c>
      <c r="C3452" t="str">
        <f t="shared" si="161"/>
        <v>EnglandInfant mortality rate2009 - 11Persons&lt;1 yr</v>
      </c>
      <c r="D3452">
        <v>92196</v>
      </c>
      <c r="E3452" t="s">
        <v>277</v>
      </c>
      <c r="F3452" t="s">
        <v>30</v>
      </c>
      <c r="G3452" t="s">
        <v>31</v>
      </c>
      <c r="H3452" t="s">
        <v>30</v>
      </c>
      <c r="I3452" t="s">
        <v>31</v>
      </c>
      <c r="J3452" t="s">
        <v>31</v>
      </c>
      <c r="K3452" t="s">
        <v>35</v>
      </c>
      <c r="L3452" t="s">
        <v>278</v>
      </c>
      <c r="O3452" t="s">
        <v>228</v>
      </c>
      <c r="P3452">
        <v>4.43</v>
      </c>
      <c r="Q3452">
        <v>4.3380099999999997</v>
      </c>
      <c r="R3452">
        <v>4.5208700000000004</v>
      </c>
      <c r="U3452">
        <v>9062</v>
      </c>
      <c r="V3452">
        <v>2046185</v>
      </c>
      <c r="Y3452" t="s">
        <v>42</v>
      </c>
      <c r="Z3452" t="s">
        <v>39</v>
      </c>
      <c r="AA3452">
        <v>20090000</v>
      </c>
      <c r="AD3452" t="s">
        <v>220</v>
      </c>
    </row>
    <row r="3453" spans="1:30">
      <c r="A3453">
        <f t="shared" si="159"/>
        <v>20100000</v>
      </c>
      <c r="B3453" t="str">
        <f t="shared" si="160"/>
        <v>England92196Persons&lt;1 yr</v>
      </c>
      <c r="C3453" t="str">
        <f t="shared" si="161"/>
        <v>EnglandInfant mortality rate2010 - 12Persons&lt;1 yr</v>
      </c>
      <c r="D3453">
        <v>92196</v>
      </c>
      <c r="E3453" t="s">
        <v>277</v>
      </c>
      <c r="F3453" t="s">
        <v>30</v>
      </c>
      <c r="G3453" t="s">
        <v>31</v>
      </c>
      <c r="H3453" t="s">
        <v>30</v>
      </c>
      <c r="I3453" t="s">
        <v>31</v>
      </c>
      <c r="J3453" t="s">
        <v>31</v>
      </c>
      <c r="K3453" t="s">
        <v>35</v>
      </c>
      <c r="L3453" t="s">
        <v>278</v>
      </c>
      <c r="O3453" t="s">
        <v>229</v>
      </c>
      <c r="P3453">
        <v>4.26</v>
      </c>
      <c r="Q3453">
        <v>4.1746400000000001</v>
      </c>
      <c r="R3453">
        <v>4.35304</v>
      </c>
      <c r="U3453">
        <v>8822</v>
      </c>
      <c r="V3453">
        <v>2069368</v>
      </c>
      <c r="Y3453" t="s">
        <v>42</v>
      </c>
      <c r="Z3453" t="s">
        <v>39</v>
      </c>
      <c r="AA3453">
        <v>20100000</v>
      </c>
      <c r="AD3453" t="s">
        <v>220</v>
      </c>
    </row>
    <row r="3454" spans="1:30">
      <c r="A3454">
        <f t="shared" si="159"/>
        <v>20110000</v>
      </c>
      <c r="B3454" t="str">
        <f t="shared" si="160"/>
        <v>England92196Persons&lt;1 yr</v>
      </c>
      <c r="C3454" t="str">
        <f t="shared" si="161"/>
        <v>EnglandInfant mortality rate2011 - 13Persons&lt;1 yr</v>
      </c>
      <c r="D3454">
        <v>92196</v>
      </c>
      <c r="E3454" t="s">
        <v>277</v>
      </c>
      <c r="F3454" t="s">
        <v>30</v>
      </c>
      <c r="G3454" t="s">
        <v>31</v>
      </c>
      <c r="H3454" t="s">
        <v>30</v>
      </c>
      <c r="I3454" t="s">
        <v>31</v>
      </c>
      <c r="J3454" t="s">
        <v>31</v>
      </c>
      <c r="K3454" t="s">
        <v>35</v>
      </c>
      <c r="L3454" t="s">
        <v>278</v>
      </c>
      <c r="O3454" t="s">
        <v>230</v>
      </c>
      <c r="P3454">
        <v>4.1399999999999997</v>
      </c>
      <c r="Q3454">
        <v>4.0488999999999997</v>
      </c>
      <c r="R3454">
        <v>4.2256099999999996</v>
      </c>
      <c r="U3454">
        <v>8467</v>
      </c>
      <c r="V3454">
        <v>2046878</v>
      </c>
      <c r="Y3454" t="s">
        <v>42</v>
      </c>
      <c r="Z3454" t="s">
        <v>39</v>
      </c>
      <c r="AA3454">
        <v>20110000</v>
      </c>
      <c r="AD3454" t="s">
        <v>220</v>
      </c>
    </row>
    <row r="3455" spans="1:30">
      <c r="A3455">
        <f t="shared" si="159"/>
        <v>20120000</v>
      </c>
      <c r="B3455" t="str">
        <f t="shared" si="160"/>
        <v>England92196Persons&lt;1 yr</v>
      </c>
      <c r="C3455" t="str">
        <f t="shared" si="161"/>
        <v>EnglandInfant mortality rate2012 - 14Persons&lt;1 yr</v>
      </c>
      <c r="D3455">
        <v>92196</v>
      </c>
      <c r="E3455" t="s">
        <v>277</v>
      </c>
      <c r="F3455" t="s">
        <v>30</v>
      </c>
      <c r="G3455" t="s">
        <v>31</v>
      </c>
      <c r="H3455" t="s">
        <v>30</v>
      </c>
      <c r="I3455" t="s">
        <v>31</v>
      </c>
      <c r="J3455" t="s">
        <v>31</v>
      </c>
      <c r="K3455" t="s">
        <v>35</v>
      </c>
      <c r="L3455" t="s">
        <v>278</v>
      </c>
      <c r="O3455" t="s">
        <v>231</v>
      </c>
      <c r="P3455">
        <v>3.97</v>
      </c>
      <c r="Q3455">
        <v>3.8877899999999999</v>
      </c>
      <c r="R3455">
        <v>4.0621499999999999</v>
      </c>
      <c r="U3455">
        <v>8029</v>
      </c>
      <c r="V3455">
        <v>2020254</v>
      </c>
      <c r="Y3455" t="s">
        <v>42</v>
      </c>
      <c r="Z3455" t="s">
        <v>39</v>
      </c>
      <c r="AA3455">
        <v>20120000</v>
      </c>
      <c r="AD3455" t="s">
        <v>220</v>
      </c>
    </row>
    <row r="3456" spans="1:30">
      <c r="A3456">
        <f t="shared" si="159"/>
        <v>20130000</v>
      </c>
      <c r="B3456" t="str">
        <f t="shared" si="160"/>
        <v>England92196Persons&lt;1 yr</v>
      </c>
      <c r="C3456" t="str">
        <f t="shared" si="161"/>
        <v>EnglandInfant mortality rate2013 - 15Persons&lt;1 yr</v>
      </c>
      <c r="D3456">
        <v>92196</v>
      </c>
      <c r="E3456" t="s">
        <v>277</v>
      </c>
      <c r="F3456" t="s">
        <v>30</v>
      </c>
      <c r="G3456" t="s">
        <v>31</v>
      </c>
      <c r="H3456" t="s">
        <v>30</v>
      </c>
      <c r="I3456" t="s">
        <v>31</v>
      </c>
      <c r="J3456" t="s">
        <v>31</v>
      </c>
      <c r="K3456" t="s">
        <v>35</v>
      </c>
      <c r="L3456" t="s">
        <v>278</v>
      </c>
      <c r="O3456" t="s">
        <v>232</v>
      </c>
      <c r="P3456">
        <v>3.89</v>
      </c>
      <c r="Q3456">
        <v>3.7995100000000002</v>
      </c>
      <c r="R3456">
        <v>3.9732099999999999</v>
      </c>
      <c r="U3456">
        <v>7734</v>
      </c>
      <c r="V3456">
        <v>1990412</v>
      </c>
      <c r="Y3456" t="s">
        <v>42</v>
      </c>
      <c r="Z3456" t="s">
        <v>39</v>
      </c>
      <c r="AA3456">
        <v>20130000</v>
      </c>
      <c r="AD3456" t="s">
        <v>220</v>
      </c>
    </row>
    <row r="3457" spans="1:30">
      <c r="A3457">
        <f t="shared" ref="A3457:A3520" si="162">AA3457</f>
        <v>20140000</v>
      </c>
      <c r="B3457" t="str">
        <f t="shared" si="160"/>
        <v>England92196Persons&lt;1 yr</v>
      </c>
      <c r="C3457" t="str">
        <f t="shared" si="161"/>
        <v>EnglandInfant mortality rate2014 - 16Persons&lt;1 yr</v>
      </c>
      <c r="D3457">
        <v>92196</v>
      </c>
      <c r="E3457" t="s">
        <v>277</v>
      </c>
      <c r="F3457" t="s">
        <v>30</v>
      </c>
      <c r="G3457" t="s">
        <v>31</v>
      </c>
      <c r="H3457" t="s">
        <v>30</v>
      </c>
      <c r="I3457" t="s">
        <v>31</v>
      </c>
      <c r="J3457" t="s">
        <v>31</v>
      </c>
      <c r="K3457" t="s">
        <v>35</v>
      </c>
      <c r="L3457" t="s">
        <v>278</v>
      </c>
      <c r="O3457" t="s">
        <v>233</v>
      </c>
      <c r="P3457">
        <v>3.88</v>
      </c>
      <c r="Q3457">
        <v>3.7901799999999999</v>
      </c>
      <c r="R3457">
        <v>3.96373</v>
      </c>
      <c r="U3457">
        <v>7710</v>
      </c>
      <c r="V3457">
        <v>1989050</v>
      </c>
      <c r="Y3457" t="s">
        <v>42</v>
      </c>
      <c r="Z3457" t="s">
        <v>39</v>
      </c>
      <c r="AA3457">
        <v>20140000</v>
      </c>
      <c r="AD3457" t="s">
        <v>220</v>
      </c>
    </row>
    <row r="3458" spans="1:30">
      <c r="A3458">
        <f t="shared" si="162"/>
        <v>20150000</v>
      </c>
      <c r="B3458" t="str">
        <f t="shared" ref="B3458:B3521" si="163">CONCATENATE(I3458,D3458,K3458,L3458)</f>
        <v>England92196Persons&lt;1 yr</v>
      </c>
      <c r="C3458" t="str">
        <f t="shared" ref="C3458:C3521" si="164">CONCATENATE(I3458,E3458,O3458,K3458,M3458,L3458)</f>
        <v>EnglandInfant mortality rate2015 - 17Persons&lt;1 yr</v>
      </c>
      <c r="D3458">
        <v>92196</v>
      </c>
      <c r="E3458" t="s">
        <v>277</v>
      </c>
      <c r="F3458" t="s">
        <v>30</v>
      </c>
      <c r="G3458" t="s">
        <v>31</v>
      </c>
      <c r="H3458" t="s">
        <v>30</v>
      </c>
      <c r="I3458" t="s">
        <v>31</v>
      </c>
      <c r="J3458" t="s">
        <v>31</v>
      </c>
      <c r="K3458" t="s">
        <v>35</v>
      </c>
      <c r="L3458" t="s">
        <v>278</v>
      </c>
      <c r="O3458" t="s">
        <v>234</v>
      </c>
      <c r="P3458">
        <v>3.92</v>
      </c>
      <c r="Q3458">
        <v>3.8304200000000002</v>
      </c>
      <c r="R3458">
        <v>4.0055399999999999</v>
      </c>
      <c r="U3458">
        <v>7734</v>
      </c>
      <c r="V3458">
        <v>1974348</v>
      </c>
      <c r="Y3458" t="s">
        <v>42</v>
      </c>
      <c r="Z3458" t="s">
        <v>39</v>
      </c>
      <c r="AA3458">
        <v>20150000</v>
      </c>
      <c r="AD3458" t="s">
        <v>220</v>
      </c>
    </row>
    <row r="3459" spans="1:30">
      <c r="A3459">
        <f t="shared" si="162"/>
        <v>20160000</v>
      </c>
      <c r="B3459" t="str">
        <f t="shared" si="163"/>
        <v>England92196Persons&lt;1 yr</v>
      </c>
      <c r="C3459" t="str">
        <f t="shared" si="164"/>
        <v>EnglandInfant mortality rate2016 - 18Persons&lt;1 yr</v>
      </c>
      <c r="D3459">
        <v>92196</v>
      </c>
      <c r="E3459" t="s">
        <v>277</v>
      </c>
      <c r="F3459" t="s">
        <v>30</v>
      </c>
      <c r="G3459" t="s">
        <v>31</v>
      </c>
      <c r="H3459" t="s">
        <v>30</v>
      </c>
      <c r="I3459" t="s">
        <v>31</v>
      </c>
      <c r="J3459" t="s">
        <v>31</v>
      </c>
      <c r="K3459" t="s">
        <v>35</v>
      </c>
      <c r="L3459" t="s">
        <v>278</v>
      </c>
      <c r="O3459" t="s">
        <v>235</v>
      </c>
      <c r="P3459">
        <v>3.93</v>
      </c>
      <c r="Q3459">
        <v>3.84273</v>
      </c>
      <c r="R3459">
        <v>4.0198999999999998</v>
      </c>
      <c r="U3459">
        <v>7608</v>
      </c>
      <c r="V3459">
        <v>1935600</v>
      </c>
      <c r="Y3459" t="s">
        <v>42</v>
      </c>
      <c r="Z3459" t="s">
        <v>39</v>
      </c>
      <c r="AA3459">
        <v>20160000</v>
      </c>
      <c r="AD3459" t="s">
        <v>220</v>
      </c>
    </row>
    <row r="3460" spans="1:30">
      <c r="A3460">
        <f t="shared" si="162"/>
        <v>20170000</v>
      </c>
      <c r="B3460" t="str">
        <f t="shared" si="163"/>
        <v>England92196Persons&lt;1 yr</v>
      </c>
      <c r="C3460" t="str">
        <f t="shared" si="164"/>
        <v>EnglandInfant mortality rate2017 - 19Persons&lt;1 yr</v>
      </c>
      <c r="D3460">
        <v>92196</v>
      </c>
      <c r="E3460" t="s">
        <v>277</v>
      </c>
      <c r="F3460" t="s">
        <v>30</v>
      </c>
      <c r="G3460" t="s">
        <v>31</v>
      </c>
      <c r="H3460" t="s">
        <v>30</v>
      </c>
      <c r="I3460" t="s">
        <v>31</v>
      </c>
      <c r="J3460" t="s">
        <v>31</v>
      </c>
      <c r="K3460" t="s">
        <v>35</v>
      </c>
      <c r="L3460" t="s">
        <v>278</v>
      </c>
      <c r="O3460" t="s">
        <v>236</v>
      </c>
      <c r="P3460">
        <v>3.95</v>
      </c>
      <c r="Q3460">
        <v>3.8588200000000001</v>
      </c>
      <c r="R3460">
        <v>4.0388500000000001</v>
      </c>
      <c r="U3460">
        <v>7434</v>
      </c>
      <c r="V3460">
        <v>1882950</v>
      </c>
      <c r="Y3460" t="s">
        <v>42</v>
      </c>
      <c r="Z3460" t="s">
        <v>39</v>
      </c>
      <c r="AA3460">
        <v>20170000</v>
      </c>
      <c r="AD3460" t="s">
        <v>220</v>
      </c>
    </row>
    <row r="3461" spans="1:30">
      <c r="A3461">
        <f t="shared" si="162"/>
        <v>20180000</v>
      </c>
      <c r="B3461" t="str">
        <f t="shared" si="163"/>
        <v>England92196Persons&lt;1 yr</v>
      </c>
      <c r="C3461" t="str">
        <f t="shared" si="164"/>
        <v>EnglandInfant mortality rate2018 - 20Persons&lt;1 yr</v>
      </c>
      <c r="D3461">
        <v>92196</v>
      </c>
      <c r="E3461" t="s">
        <v>277</v>
      </c>
      <c r="F3461" t="s">
        <v>30</v>
      </c>
      <c r="G3461" t="s">
        <v>31</v>
      </c>
      <c r="H3461" t="s">
        <v>30</v>
      </c>
      <c r="I3461" t="s">
        <v>31</v>
      </c>
      <c r="J3461" t="s">
        <v>31</v>
      </c>
      <c r="K3461" t="s">
        <v>35</v>
      </c>
      <c r="L3461" t="s">
        <v>278</v>
      </c>
      <c r="O3461" t="s">
        <v>237</v>
      </c>
      <c r="P3461">
        <v>3.9</v>
      </c>
      <c r="Q3461">
        <v>3.8140200000000002</v>
      </c>
      <c r="R3461">
        <v>3.9960599999999999</v>
      </c>
      <c r="U3461">
        <v>7111</v>
      </c>
      <c r="V3461">
        <v>1821351</v>
      </c>
      <c r="Y3461" t="s">
        <v>42</v>
      </c>
      <c r="Z3461" t="s">
        <v>39</v>
      </c>
      <c r="AA3461">
        <v>20180000</v>
      </c>
      <c r="AD3461" t="s">
        <v>220</v>
      </c>
    </row>
    <row r="3462" spans="1:30">
      <c r="A3462">
        <f t="shared" si="162"/>
        <v>20190000</v>
      </c>
      <c r="B3462" t="str">
        <f t="shared" si="163"/>
        <v>England92196Persons&lt;1 yr</v>
      </c>
      <c r="C3462" t="str">
        <f t="shared" si="164"/>
        <v>EnglandInfant mortality rate2019 - 21Persons&lt;1 yr</v>
      </c>
      <c r="D3462">
        <v>92196</v>
      </c>
      <c r="E3462" t="s">
        <v>277</v>
      </c>
      <c r="F3462" t="s">
        <v>30</v>
      </c>
      <c r="G3462" t="s">
        <v>31</v>
      </c>
      <c r="H3462" t="s">
        <v>30</v>
      </c>
      <c r="I3462" t="s">
        <v>31</v>
      </c>
      <c r="J3462" t="s">
        <v>31</v>
      </c>
      <c r="K3462" t="s">
        <v>35</v>
      </c>
      <c r="L3462" t="s">
        <v>278</v>
      </c>
      <c r="O3462" t="s">
        <v>238</v>
      </c>
      <c r="P3462">
        <v>3.93</v>
      </c>
      <c r="Q3462">
        <v>3.83588</v>
      </c>
      <c r="R3462">
        <v>4.0199600000000002</v>
      </c>
      <c r="U3462">
        <v>7036</v>
      </c>
      <c r="V3462">
        <v>1791648</v>
      </c>
      <c r="Y3462" t="s">
        <v>42</v>
      </c>
      <c r="Z3462" t="s">
        <v>39</v>
      </c>
      <c r="AA3462">
        <v>20190000</v>
      </c>
      <c r="AD3462" t="s">
        <v>220</v>
      </c>
    </row>
    <row r="3463" spans="1:30">
      <c r="A3463">
        <f t="shared" si="162"/>
        <v>20200000</v>
      </c>
      <c r="B3463" t="str">
        <f t="shared" si="163"/>
        <v>England92196Persons&lt;1 yr</v>
      </c>
      <c r="C3463" t="str">
        <f t="shared" si="164"/>
        <v>EnglandInfant mortality rate2020 - 22Persons&lt;1 yr</v>
      </c>
      <c r="D3463">
        <v>92196</v>
      </c>
      <c r="E3463" t="s">
        <v>277</v>
      </c>
      <c r="F3463" t="s">
        <v>30</v>
      </c>
      <c r="G3463" t="s">
        <v>31</v>
      </c>
      <c r="H3463" t="s">
        <v>30</v>
      </c>
      <c r="I3463" t="s">
        <v>31</v>
      </c>
      <c r="J3463" t="s">
        <v>31</v>
      </c>
      <c r="K3463" t="s">
        <v>35</v>
      </c>
      <c r="L3463" t="s">
        <v>278</v>
      </c>
      <c r="O3463" t="s">
        <v>239</v>
      </c>
      <c r="P3463">
        <v>3.93</v>
      </c>
      <c r="Q3463">
        <v>3.8425500000000001</v>
      </c>
      <c r="R3463">
        <v>4.0285599999999997</v>
      </c>
      <c r="U3463">
        <v>6918</v>
      </c>
      <c r="V3463">
        <v>1758189</v>
      </c>
      <c r="X3463" t="s">
        <v>136</v>
      </c>
      <c r="Y3463" t="s">
        <v>42</v>
      </c>
      <c r="Z3463" t="s">
        <v>39</v>
      </c>
      <c r="AA3463">
        <v>20200000</v>
      </c>
      <c r="AD3463" t="s">
        <v>220</v>
      </c>
    </row>
    <row r="3464" spans="1:30">
      <c r="A3464">
        <f t="shared" si="162"/>
        <v>20010000</v>
      </c>
      <c r="B3464" t="str">
        <f t="shared" si="163"/>
        <v>London92196Persons&lt;1 yr</v>
      </c>
      <c r="C3464" t="str">
        <f t="shared" si="164"/>
        <v>LondonInfant mortality rate2001 - 03Persons&lt;1 yr</v>
      </c>
      <c r="D3464">
        <v>92196</v>
      </c>
      <c r="E3464" t="s">
        <v>277</v>
      </c>
      <c r="F3464" t="s">
        <v>30</v>
      </c>
      <c r="G3464" t="s">
        <v>31</v>
      </c>
      <c r="H3464" t="s">
        <v>56</v>
      </c>
      <c r="I3464" t="s">
        <v>57</v>
      </c>
      <c r="J3464" t="s">
        <v>58</v>
      </c>
      <c r="K3464" t="s">
        <v>35</v>
      </c>
      <c r="L3464" t="s">
        <v>278</v>
      </c>
      <c r="O3464" t="s">
        <v>219</v>
      </c>
      <c r="P3464">
        <v>5.71</v>
      </c>
      <c r="Q3464">
        <v>5.4471100000000003</v>
      </c>
      <c r="R3464">
        <v>5.9735500000000004</v>
      </c>
      <c r="U3464">
        <v>1827</v>
      </c>
      <c r="V3464">
        <v>320202</v>
      </c>
      <c r="Y3464" t="s">
        <v>49</v>
      </c>
      <c r="Z3464" t="s">
        <v>39</v>
      </c>
      <c r="AA3464">
        <v>20010000</v>
      </c>
      <c r="AD3464" t="s">
        <v>220</v>
      </c>
    </row>
    <row r="3465" spans="1:30">
      <c r="A3465">
        <f t="shared" si="162"/>
        <v>20020000</v>
      </c>
      <c r="B3465" t="str">
        <f t="shared" si="163"/>
        <v>London92196Persons&lt;1 yr</v>
      </c>
      <c r="C3465" t="str">
        <f t="shared" si="164"/>
        <v>LondonInfant mortality rate2002 - 04Persons&lt;1 yr</v>
      </c>
      <c r="D3465">
        <v>92196</v>
      </c>
      <c r="E3465" t="s">
        <v>277</v>
      </c>
      <c r="F3465" t="s">
        <v>30</v>
      </c>
      <c r="G3465" t="s">
        <v>31</v>
      </c>
      <c r="H3465" t="s">
        <v>56</v>
      </c>
      <c r="I3465" t="s">
        <v>57</v>
      </c>
      <c r="J3465" t="s">
        <v>58</v>
      </c>
      <c r="K3465" t="s">
        <v>35</v>
      </c>
      <c r="L3465" t="s">
        <v>278</v>
      </c>
      <c r="O3465" t="s">
        <v>221</v>
      </c>
      <c r="P3465">
        <v>5.4</v>
      </c>
      <c r="Q3465">
        <v>5.1565500000000002</v>
      </c>
      <c r="R3465">
        <v>5.6615000000000002</v>
      </c>
      <c r="U3465">
        <v>1782</v>
      </c>
      <c r="V3465">
        <v>329719</v>
      </c>
      <c r="Y3465" t="s">
        <v>42</v>
      </c>
      <c r="Z3465" t="s">
        <v>39</v>
      </c>
      <c r="AA3465">
        <v>20020000</v>
      </c>
      <c r="AD3465" t="s">
        <v>220</v>
      </c>
    </row>
    <row r="3466" spans="1:30">
      <c r="A3466">
        <f t="shared" si="162"/>
        <v>20030000</v>
      </c>
      <c r="B3466" t="str">
        <f t="shared" si="163"/>
        <v>London92196Persons&lt;1 yr</v>
      </c>
      <c r="C3466" t="str">
        <f t="shared" si="164"/>
        <v>LondonInfant mortality rate2003 - 05Persons&lt;1 yr</v>
      </c>
      <c r="D3466">
        <v>92196</v>
      </c>
      <c r="E3466" t="s">
        <v>277</v>
      </c>
      <c r="F3466" t="s">
        <v>30</v>
      </c>
      <c r="G3466" t="s">
        <v>31</v>
      </c>
      <c r="H3466" t="s">
        <v>56</v>
      </c>
      <c r="I3466" t="s">
        <v>57</v>
      </c>
      <c r="J3466" t="s">
        <v>58</v>
      </c>
      <c r="K3466" t="s">
        <v>35</v>
      </c>
      <c r="L3466" t="s">
        <v>278</v>
      </c>
      <c r="O3466" t="s">
        <v>222</v>
      </c>
      <c r="P3466">
        <v>5.22</v>
      </c>
      <c r="Q3466">
        <v>4.9785399999999997</v>
      </c>
      <c r="R3466">
        <v>5.4670699999999997</v>
      </c>
      <c r="U3466">
        <v>1775</v>
      </c>
      <c r="V3466">
        <v>340135</v>
      </c>
      <c r="Y3466" t="s">
        <v>42</v>
      </c>
      <c r="Z3466" t="s">
        <v>39</v>
      </c>
      <c r="AA3466">
        <v>20030000</v>
      </c>
      <c r="AD3466" t="s">
        <v>220</v>
      </c>
    </row>
    <row r="3467" spans="1:30">
      <c r="A3467">
        <f t="shared" si="162"/>
        <v>20040000</v>
      </c>
      <c r="B3467" t="str">
        <f t="shared" si="163"/>
        <v>London92196Persons&lt;1 yr</v>
      </c>
      <c r="C3467" t="str">
        <f t="shared" si="164"/>
        <v>LondonInfant mortality rate2004 - 06Persons&lt;1 yr</v>
      </c>
      <c r="D3467">
        <v>92196</v>
      </c>
      <c r="E3467" t="s">
        <v>277</v>
      </c>
      <c r="F3467" t="s">
        <v>30</v>
      </c>
      <c r="G3467" t="s">
        <v>31</v>
      </c>
      <c r="H3467" t="s">
        <v>56</v>
      </c>
      <c r="I3467" t="s">
        <v>57</v>
      </c>
      <c r="J3467" t="s">
        <v>58</v>
      </c>
      <c r="K3467" t="s">
        <v>35</v>
      </c>
      <c r="L3467" t="s">
        <v>278</v>
      </c>
      <c r="O3467" t="s">
        <v>223</v>
      </c>
      <c r="P3467">
        <v>5.04</v>
      </c>
      <c r="Q3467">
        <v>4.8104899999999997</v>
      </c>
      <c r="R3467">
        <v>5.2835099999999997</v>
      </c>
      <c r="U3467">
        <v>1768</v>
      </c>
      <c r="V3467">
        <v>350596</v>
      </c>
      <c r="Y3467" t="s">
        <v>42</v>
      </c>
      <c r="Z3467" t="s">
        <v>39</v>
      </c>
      <c r="AA3467">
        <v>20040000</v>
      </c>
      <c r="AD3467" t="s">
        <v>220</v>
      </c>
    </row>
    <row r="3468" spans="1:30">
      <c r="A3468">
        <f t="shared" si="162"/>
        <v>20050000</v>
      </c>
      <c r="B3468" t="str">
        <f t="shared" si="163"/>
        <v>London92196Persons&lt;1 yr</v>
      </c>
      <c r="C3468" t="str">
        <f t="shared" si="164"/>
        <v>LondonInfant mortality rate2005 - 07Persons&lt;1 yr</v>
      </c>
      <c r="D3468">
        <v>92196</v>
      </c>
      <c r="E3468" t="s">
        <v>277</v>
      </c>
      <c r="F3468" t="s">
        <v>30</v>
      </c>
      <c r="G3468" t="s">
        <v>31</v>
      </c>
      <c r="H3468" t="s">
        <v>56</v>
      </c>
      <c r="I3468" t="s">
        <v>57</v>
      </c>
      <c r="J3468" t="s">
        <v>58</v>
      </c>
      <c r="K3468" t="s">
        <v>35</v>
      </c>
      <c r="L3468" t="s">
        <v>278</v>
      </c>
      <c r="O3468" t="s">
        <v>224</v>
      </c>
      <c r="P3468">
        <v>4.83</v>
      </c>
      <c r="Q3468">
        <v>4.60771</v>
      </c>
      <c r="R3468">
        <v>5.06311</v>
      </c>
      <c r="U3468">
        <v>1751</v>
      </c>
      <c r="V3468">
        <v>362422</v>
      </c>
      <c r="Y3468" t="s">
        <v>42</v>
      </c>
      <c r="Z3468" t="s">
        <v>39</v>
      </c>
      <c r="AA3468">
        <v>20050000</v>
      </c>
      <c r="AD3468" t="s">
        <v>220</v>
      </c>
    </row>
    <row r="3469" spans="1:30">
      <c r="A3469">
        <f t="shared" si="162"/>
        <v>20060000</v>
      </c>
      <c r="B3469" t="str">
        <f t="shared" si="163"/>
        <v>London92196Persons&lt;1 yr</v>
      </c>
      <c r="C3469" t="str">
        <f t="shared" si="164"/>
        <v>LondonInfant mortality rate2006 - 08Persons&lt;1 yr</v>
      </c>
      <c r="D3469">
        <v>92196</v>
      </c>
      <c r="E3469" t="s">
        <v>277</v>
      </c>
      <c r="F3469" t="s">
        <v>30</v>
      </c>
      <c r="G3469" t="s">
        <v>31</v>
      </c>
      <c r="H3469" t="s">
        <v>56</v>
      </c>
      <c r="I3469" t="s">
        <v>57</v>
      </c>
      <c r="J3469" t="s">
        <v>58</v>
      </c>
      <c r="K3469" t="s">
        <v>35</v>
      </c>
      <c r="L3469" t="s">
        <v>278</v>
      </c>
      <c r="O3469" t="s">
        <v>225</v>
      </c>
      <c r="P3469">
        <v>4.57</v>
      </c>
      <c r="Q3469">
        <v>4.3547900000000004</v>
      </c>
      <c r="R3469">
        <v>4.7907299999999999</v>
      </c>
      <c r="U3469">
        <v>1709</v>
      </c>
      <c r="V3469">
        <v>374054</v>
      </c>
      <c r="Y3469" t="s">
        <v>38</v>
      </c>
      <c r="Z3469" t="s">
        <v>39</v>
      </c>
      <c r="AA3469">
        <v>20060000</v>
      </c>
      <c r="AD3469" t="s">
        <v>220</v>
      </c>
    </row>
    <row r="3470" spans="1:30">
      <c r="A3470">
        <f t="shared" si="162"/>
        <v>20070000</v>
      </c>
      <c r="B3470" t="str">
        <f t="shared" si="163"/>
        <v>London92196Persons&lt;1 yr</v>
      </c>
      <c r="C3470" t="str">
        <f t="shared" si="164"/>
        <v>LondonInfant mortality rate2007 - 09Persons&lt;1 yr</v>
      </c>
      <c r="D3470">
        <v>92196</v>
      </c>
      <c r="E3470" t="s">
        <v>277</v>
      </c>
      <c r="F3470" t="s">
        <v>30</v>
      </c>
      <c r="G3470" t="s">
        <v>31</v>
      </c>
      <c r="H3470" t="s">
        <v>56</v>
      </c>
      <c r="I3470" t="s">
        <v>57</v>
      </c>
      <c r="J3470" t="s">
        <v>58</v>
      </c>
      <c r="K3470" t="s">
        <v>35</v>
      </c>
      <c r="L3470" t="s">
        <v>278</v>
      </c>
      <c r="O3470" t="s">
        <v>226</v>
      </c>
      <c r="P3470">
        <v>4.43</v>
      </c>
      <c r="Q3470">
        <v>4.2239899999999997</v>
      </c>
      <c r="R3470">
        <v>4.6486799999999997</v>
      </c>
      <c r="U3470">
        <v>1695</v>
      </c>
      <c r="V3470">
        <v>382401</v>
      </c>
      <c r="Y3470" t="s">
        <v>38</v>
      </c>
      <c r="Z3470" t="s">
        <v>39</v>
      </c>
      <c r="AA3470">
        <v>20070000</v>
      </c>
      <c r="AD3470" t="s">
        <v>220</v>
      </c>
    </row>
    <row r="3471" spans="1:30">
      <c r="A3471">
        <f t="shared" si="162"/>
        <v>20080000</v>
      </c>
      <c r="B3471" t="str">
        <f t="shared" si="163"/>
        <v>London92196Persons&lt;1 yr</v>
      </c>
      <c r="C3471" t="str">
        <f t="shared" si="164"/>
        <v>LondonInfant mortality rate2008 - 10Persons&lt;1 yr</v>
      </c>
      <c r="D3471">
        <v>92196</v>
      </c>
      <c r="E3471" t="s">
        <v>277</v>
      </c>
      <c r="F3471" t="s">
        <v>30</v>
      </c>
      <c r="G3471" t="s">
        <v>31</v>
      </c>
      <c r="H3471" t="s">
        <v>56</v>
      </c>
      <c r="I3471" t="s">
        <v>57</v>
      </c>
      <c r="J3471" t="s">
        <v>58</v>
      </c>
      <c r="K3471" t="s">
        <v>35</v>
      </c>
      <c r="L3471" t="s">
        <v>278</v>
      </c>
      <c r="O3471" t="s">
        <v>227</v>
      </c>
      <c r="P3471">
        <v>4.4800000000000004</v>
      </c>
      <c r="Q3471">
        <v>4.2717999999999998</v>
      </c>
      <c r="R3471">
        <v>4.6944999999999997</v>
      </c>
      <c r="U3471">
        <v>1747</v>
      </c>
      <c r="V3471">
        <v>390007</v>
      </c>
      <c r="Y3471" t="s">
        <v>42</v>
      </c>
      <c r="Z3471" t="s">
        <v>39</v>
      </c>
      <c r="AA3471">
        <v>20080000</v>
      </c>
      <c r="AD3471" t="s">
        <v>220</v>
      </c>
    </row>
    <row r="3472" spans="1:30">
      <c r="A3472">
        <f t="shared" si="162"/>
        <v>20090000</v>
      </c>
      <c r="B3472" t="str">
        <f t="shared" si="163"/>
        <v>London92196Persons&lt;1 yr</v>
      </c>
      <c r="C3472" t="str">
        <f t="shared" si="164"/>
        <v>LondonInfant mortality rate2009 - 11Persons&lt;1 yr</v>
      </c>
      <c r="D3472">
        <v>92196</v>
      </c>
      <c r="E3472" t="s">
        <v>277</v>
      </c>
      <c r="F3472" t="s">
        <v>30</v>
      </c>
      <c r="G3472" t="s">
        <v>31</v>
      </c>
      <c r="H3472" t="s">
        <v>56</v>
      </c>
      <c r="I3472" t="s">
        <v>57</v>
      </c>
      <c r="J3472" t="s">
        <v>58</v>
      </c>
      <c r="K3472" t="s">
        <v>35</v>
      </c>
      <c r="L3472" t="s">
        <v>278</v>
      </c>
      <c r="O3472" t="s">
        <v>228</v>
      </c>
      <c r="P3472">
        <v>4.4400000000000004</v>
      </c>
      <c r="Q3472">
        <v>4.2305000000000001</v>
      </c>
      <c r="R3472">
        <v>4.6483600000000003</v>
      </c>
      <c r="U3472">
        <v>1753</v>
      </c>
      <c r="V3472">
        <v>395199</v>
      </c>
      <c r="Y3472" t="s">
        <v>42</v>
      </c>
      <c r="Z3472" t="s">
        <v>39</v>
      </c>
      <c r="AA3472">
        <v>20090000</v>
      </c>
      <c r="AD3472" t="s">
        <v>220</v>
      </c>
    </row>
    <row r="3473" spans="1:30">
      <c r="A3473">
        <f t="shared" si="162"/>
        <v>20100000</v>
      </c>
      <c r="B3473" t="str">
        <f t="shared" si="163"/>
        <v>London92196Persons&lt;1 yr</v>
      </c>
      <c r="C3473" t="str">
        <f t="shared" si="164"/>
        <v>LondonInfant mortality rate2010 - 12Persons&lt;1 yr</v>
      </c>
      <c r="D3473">
        <v>92196</v>
      </c>
      <c r="E3473" t="s">
        <v>277</v>
      </c>
      <c r="F3473" t="s">
        <v>30</v>
      </c>
      <c r="G3473" t="s">
        <v>31</v>
      </c>
      <c r="H3473" t="s">
        <v>56</v>
      </c>
      <c r="I3473" t="s">
        <v>57</v>
      </c>
      <c r="J3473" t="s">
        <v>58</v>
      </c>
      <c r="K3473" t="s">
        <v>35</v>
      </c>
      <c r="L3473" t="s">
        <v>278</v>
      </c>
      <c r="O3473" t="s">
        <v>229</v>
      </c>
      <c r="P3473">
        <v>4.2300000000000004</v>
      </c>
      <c r="Q3473">
        <v>4.0318500000000004</v>
      </c>
      <c r="R3473">
        <v>4.4374799999999999</v>
      </c>
      <c r="U3473">
        <v>1693</v>
      </c>
      <c r="V3473">
        <v>400140</v>
      </c>
      <c r="Y3473" t="s">
        <v>42</v>
      </c>
      <c r="Z3473" t="s">
        <v>39</v>
      </c>
      <c r="AA3473">
        <v>20100000</v>
      </c>
      <c r="AD3473" t="s">
        <v>220</v>
      </c>
    </row>
    <row r="3474" spans="1:30">
      <c r="A3474">
        <f t="shared" si="162"/>
        <v>20110000</v>
      </c>
      <c r="B3474" t="str">
        <f t="shared" si="163"/>
        <v>London92196Persons&lt;1 yr</v>
      </c>
      <c r="C3474" t="str">
        <f t="shared" si="164"/>
        <v>LondonInfant mortality rate2011 - 13Persons&lt;1 yr</v>
      </c>
      <c r="D3474">
        <v>92196</v>
      </c>
      <c r="E3474" t="s">
        <v>277</v>
      </c>
      <c r="F3474" t="s">
        <v>30</v>
      </c>
      <c r="G3474" t="s">
        <v>31</v>
      </c>
      <c r="H3474" t="s">
        <v>56</v>
      </c>
      <c r="I3474" t="s">
        <v>57</v>
      </c>
      <c r="J3474" t="s">
        <v>58</v>
      </c>
      <c r="K3474" t="s">
        <v>35</v>
      </c>
      <c r="L3474" t="s">
        <v>278</v>
      </c>
      <c r="O3474" t="s">
        <v>230</v>
      </c>
      <c r="P3474">
        <v>3.94</v>
      </c>
      <c r="Q3474">
        <v>3.7425000000000002</v>
      </c>
      <c r="R3474">
        <v>4.1361699999999999</v>
      </c>
      <c r="U3474">
        <v>1556</v>
      </c>
      <c r="V3474">
        <v>395361</v>
      </c>
      <c r="Y3474" t="s">
        <v>38</v>
      </c>
      <c r="Z3474" t="s">
        <v>39</v>
      </c>
      <c r="AA3474">
        <v>20110000</v>
      </c>
      <c r="AD3474" t="s">
        <v>220</v>
      </c>
    </row>
    <row r="3475" spans="1:30">
      <c r="A3475">
        <f t="shared" si="162"/>
        <v>20120000</v>
      </c>
      <c r="B3475" t="str">
        <f t="shared" si="163"/>
        <v>London92196Persons&lt;1 yr</v>
      </c>
      <c r="C3475" t="str">
        <f t="shared" si="164"/>
        <v>LondonInfant mortality rate2012 - 14Persons&lt;1 yr</v>
      </c>
      <c r="D3475">
        <v>92196</v>
      </c>
      <c r="E3475" t="s">
        <v>277</v>
      </c>
      <c r="F3475" t="s">
        <v>30</v>
      </c>
      <c r="G3475" t="s">
        <v>31</v>
      </c>
      <c r="H3475" t="s">
        <v>56</v>
      </c>
      <c r="I3475" t="s">
        <v>57</v>
      </c>
      <c r="J3475" t="s">
        <v>58</v>
      </c>
      <c r="K3475" t="s">
        <v>35</v>
      </c>
      <c r="L3475" t="s">
        <v>278</v>
      </c>
      <c r="O3475" t="s">
        <v>231</v>
      </c>
      <c r="P3475">
        <v>3.59</v>
      </c>
      <c r="Q3475">
        <v>3.3998699999999999</v>
      </c>
      <c r="R3475">
        <v>3.7783699999999998</v>
      </c>
      <c r="U3475">
        <v>1398</v>
      </c>
      <c r="V3475">
        <v>389917</v>
      </c>
      <c r="Y3475" t="s">
        <v>38</v>
      </c>
      <c r="Z3475" t="s">
        <v>39</v>
      </c>
      <c r="AA3475">
        <v>20120000</v>
      </c>
      <c r="AD3475" t="s">
        <v>220</v>
      </c>
    </row>
    <row r="3476" spans="1:30">
      <c r="A3476">
        <f t="shared" si="162"/>
        <v>20130000</v>
      </c>
      <c r="B3476" t="str">
        <f t="shared" si="163"/>
        <v>London92196Persons&lt;1 yr</v>
      </c>
      <c r="C3476" t="str">
        <f t="shared" si="164"/>
        <v>LondonInfant mortality rate2013 - 15Persons&lt;1 yr</v>
      </c>
      <c r="D3476">
        <v>92196</v>
      </c>
      <c r="E3476" t="s">
        <v>277</v>
      </c>
      <c r="F3476" t="s">
        <v>30</v>
      </c>
      <c r="G3476" t="s">
        <v>31</v>
      </c>
      <c r="H3476" t="s">
        <v>56</v>
      </c>
      <c r="I3476" t="s">
        <v>57</v>
      </c>
      <c r="J3476" t="s">
        <v>58</v>
      </c>
      <c r="K3476" t="s">
        <v>35</v>
      </c>
      <c r="L3476" t="s">
        <v>278</v>
      </c>
      <c r="O3476" t="s">
        <v>232</v>
      </c>
      <c r="P3476">
        <v>3.38</v>
      </c>
      <c r="Q3476">
        <v>3.1951999999999998</v>
      </c>
      <c r="R3476">
        <v>3.5647600000000002</v>
      </c>
      <c r="U3476">
        <v>1301</v>
      </c>
      <c r="V3476">
        <v>385346</v>
      </c>
      <c r="Y3476" t="s">
        <v>38</v>
      </c>
      <c r="Z3476" t="s">
        <v>39</v>
      </c>
      <c r="AA3476">
        <v>20130000</v>
      </c>
      <c r="AD3476" t="s">
        <v>220</v>
      </c>
    </row>
    <row r="3477" spans="1:30">
      <c r="A3477">
        <f t="shared" si="162"/>
        <v>20140000</v>
      </c>
      <c r="B3477" t="str">
        <f t="shared" si="163"/>
        <v>London92196Persons&lt;1 yr</v>
      </c>
      <c r="C3477" t="str">
        <f t="shared" si="164"/>
        <v>LondonInfant mortality rate2014 - 16Persons&lt;1 yr</v>
      </c>
      <c r="D3477">
        <v>92196</v>
      </c>
      <c r="E3477" t="s">
        <v>277</v>
      </c>
      <c r="F3477" t="s">
        <v>30</v>
      </c>
      <c r="G3477" t="s">
        <v>31</v>
      </c>
      <c r="H3477" t="s">
        <v>56</v>
      </c>
      <c r="I3477" t="s">
        <v>57</v>
      </c>
      <c r="J3477" t="s">
        <v>58</v>
      </c>
      <c r="K3477" t="s">
        <v>35</v>
      </c>
      <c r="L3477" t="s">
        <v>278</v>
      </c>
      <c r="O3477" t="s">
        <v>233</v>
      </c>
      <c r="P3477">
        <v>3.2</v>
      </c>
      <c r="Q3477">
        <v>3.0224199999999999</v>
      </c>
      <c r="R3477">
        <v>3.3819699999999999</v>
      </c>
      <c r="U3477">
        <v>1234</v>
      </c>
      <c r="V3477">
        <v>385817</v>
      </c>
      <c r="Y3477" t="s">
        <v>38</v>
      </c>
      <c r="Z3477" t="s">
        <v>39</v>
      </c>
      <c r="AA3477">
        <v>20140000</v>
      </c>
      <c r="AD3477" t="s">
        <v>220</v>
      </c>
    </row>
    <row r="3478" spans="1:30">
      <c r="A3478">
        <f t="shared" si="162"/>
        <v>20150000</v>
      </c>
      <c r="B3478" t="str">
        <f t="shared" si="163"/>
        <v>London92196Persons&lt;1 yr</v>
      </c>
      <c r="C3478" t="str">
        <f t="shared" si="164"/>
        <v>LondonInfant mortality rate2015 - 17Persons&lt;1 yr</v>
      </c>
      <c r="D3478">
        <v>92196</v>
      </c>
      <c r="E3478" t="s">
        <v>277</v>
      </c>
      <c r="F3478" t="s">
        <v>30</v>
      </c>
      <c r="G3478" t="s">
        <v>31</v>
      </c>
      <c r="H3478" t="s">
        <v>56</v>
      </c>
      <c r="I3478" t="s">
        <v>57</v>
      </c>
      <c r="J3478" t="s">
        <v>58</v>
      </c>
      <c r="K3478" t="s">
        <v>35</v>
      </c>
      <c r="L3478" t="s">
        <v>278</v>
      </c>
      <c r="O3478" t="s">
        <v>234</v>
      </c>
      <c r="P3478">
        <v>3.32</v>
      </c>
      <c r="Q3478">
        <v>3.14472</v>
      </c>
      <c r="R3478">
        <v>3.5117600000000002</v>
      </c>
      <c r="U3478">
        <v>1279</v>
      </c>
      <c r="V3478">
        <v>384726</v>
      </c>
      <c r="Y3478" t="s">
        <v>38</v>
      </c>
      <c r="Z3478" t="s">
        <v>39</v>
      </c>
      <c r="AA3478">
        <v>20150000</v>
      </c>
      <c r="AD3478" t="s">
        <v>220</v>
      </c>
    </row>
    <row r="3479" spans="1:30">
      <c r="A3479">
        <f t="shared" si="162"/>
        <v>20160000</v>
      </c>
      <c r="B3479" t="str">
        <f t="shared" si="163"/>
        <v>London92196Persons&lt;1 yr</v>
      </c>
      <c r="C3479" t="str">
        <f t="shared" si="164"/>
        <v>LondonInfant mortality rate2016 - 18Persons&lt;1 yr</v>
      </c>
      <c r="D3479">
        <v>92196</v>
      </c>
      <c r="E3479" t="s">
        <v>277</v>
      </c>
      <c r="F3479" t="s">
        <v>30</v>
      </c>
      <c r="G3479" t="s">
        <v>31</v>
      </c>
      <c r="H3479" t="s">
        <v>56</v>
      </c>
      <c r="I3479" t="s">
        <v>57</v>
      </c>
      <c r="J3479" t="s">
        <v>58</v>
      </c>
      <c r="K3479" t="s">
        <v>35</v>
      </c>
      <c r="L3479" t="s">
        <v>278</v>
      </c>
      <c r="O3479" t="s">
        <v>235</v>
      </c>
      <c r="P3479">
        <v>3.3</v>
      </c>
      <c r="Q3479">
        <v>3.1186400000000001</v>
      </c>
      <c r="R3479">
        <v>3.4886699999999999</v>
      </c>
      <c r="U3479">
        <v>1240</v>
      </c>
      <c r="V3479">
        <v>375784</v>
      </c>
      <c r="Y3479" t="s">
        <v>38</v>
      </c>
      <c r="Z3479" t="s">
        <v>39</v>
      </c>
      <c r="AA3479">
        <v>20160000</v>
      </c>
      <c r="AD3479" t="s">
        <v>220</v>
      </c>
    </row>
    <row r="3480" spans="1:30">
      <c r="A3480">
        <f t="shared" si="162"/>
        <v>20170000</v>
      </c>
      <c r="B3480" t="str">
        <f t="shared" si="163"/>
        <v>London92196Persons&lt;1 yr</v>
      </c>
      <c r="C3480" t="str">
        <f t="shared" si="164"/>
        <v>LondonInfant mortality rate2017 - 19Persons&lt;1 yr</v>
      </c>
      <c r="D3480">
        <v>92196</v>
      </c>
      <c r="E3480" t="s">
        <v>277</v>
      </c>
      <c r="F3480" t="s">
        <v>30</v>
      </c>
      <c r="G3480" t="s">
        <v>31</v>
      </c>
      <c r="H3480" t="s">
        <v>56</v>
      </c>
      <c r="I3480" t="s">
        <v>57</v>
      </c>
      <c r="J3480" t="s">
        <v>58</v>
      </c>
      <c r="K3480" t="s">
        <v>35</v>
      </c>
      <c r="L3480" t="s">
        <v>278</v>
      </c>
      <c r="O3480" t="s">
        <v>236</v>
      </c>
      <c r="P3480">
        <v>3.39</v>
      </c>
      <c r="Q3480">
        <v>3.2065199999999998</v>
      </c>
      <c r="R3480">
        <v>3.58731</v>
      </c>
      <c r="U3480">
        <v>1238</v>
      </c>
      <c r="V3480">
        <v>364878</v>
      </c>
      <c r="Y3480" t="s">
        <v>38</v>
      </c>
      <c r="Z3480" t="s">
        <v>39</v>
      </c>
      <c r="AA3480">
        <v>20170000</v>
      </c>
      <c r="AD3480" t="s">
        <v>220</v>
      </c>
    </row>
    <row r="3481" spans="1:30">
      <c r="A3481">
        <f t="shared" si="162"/>
        <v>20180000</v>
      </c>
      <c r="B3481" t="str">
        <f t="shared" si="163"/>
        <v>London92196Persons&lt;1 yr</v>
      </c>
      <c r="C3481" t="str">
        <f t="shared" si="164"/>
        <v>LondonInfant mortality rate2018 - 20Persons&lt;1 yr</v>
      </c>
      <c r="D3481">
        <v>92196</v>
      </c>
      <c r="E3481" t="s">
        <v>277</v>
      </c>
      <c r="F3481" t="s">
        <v>30</v>
      </c>
      <c r="G3481" t="s">
        <v>31</v>
      </c>
      <c r="H3481" t="s">
        <v>56</v>
      </c>
      <c r="I3481" t="s">
        <v>57</v>
      </c>
      <c r="J3481" t="s">
        <v>58</v>
      </c>
      <c r="K3481" t="s">
        <v>35</v>
      </c>
      <c r="L3481" t="s">
        <v>278</v>
      </c>
      <c r="O3481" t="s">
        <v>237</v>
      </c>
      <c r="P3481">
        <v>3.43</v>
      </c>
      <c r="Q3481">
        <v>3.2349199999999998</v>
      </c>
      <c r="R3481">
        <v>3.6255199999999999</v>
      </c>
      <c r="U3481">
        <v>1200</v>
      </c>
      <c r="V3481">
        <v>350258</v>
      </c>
      <c r="Y3481" t="s">
        <v>38</v>
      </c>
      <c r="Z3481" t="s">
        <v>39</v>
      </c>
      <c r="AA3481">
        <v>20180000</v>
      </c>
      <c r="AD3481" t="s">
        <v>220</v>
      </c>
    </row>
    <row r="3482" spans="1:30">
      <c r="A3482">
        <f t="shared" si="162"/>
        <v>20190000</v>
      </c>
      <c r="B3482" t="str">
        <f t="shared" si="163"/>
        <v>London92196Persons&lt;1 yr</v>
      </c>
      <c r="C3482" t="str">
        <f t="shared" si="164"/>
        <v>LondonInfant mortality rate2019 - 21Persons&lt;1 yr</v>
      </c>
      <c r="D3482">
        <v>92196</v>
      </c>
      <c r="E3482" t="s">
        <v>277</v>
      </c>
      <c r="F3482" t="s">
        <v>30</v>
      </c>
      <c r="G3482" t="s">
        <v>31</v>
      </c>
      <c r="H3482" t="s">
        <v>56</v>
      </c>
      <c r="I3482" t="s">
        <v>57</v>
      </c>
      <c r="J3482" t="s">
        <v>58</v>
      </c>
      <c r="K3482" t="s">
        <v>35</v>
      </c>
      <c r="L3482" t="s">
        <v>278</v>
      </c>
      <c r="O3482" t="s">
        <v>238</v>
      </c>
      <c r="P3482">
        <v>3.54</v>
      </c>
      <c r="Q3482">
        <v>3.34144</v>
      </c>
      <c r="R3482">
        <v>3.7440099999999998</v>
      </c>
      <c r="U3482">
        <v>1205</v>
      </c>
      <c r="V3482">
        <v>340546</v>
      </c>
      <c r="Y3482" t="s">
        <v>38</v>
      </c>
      <c r="Z3482" t="s">
        <v>39</v>
      </c>
      <c r="AA3482">
        <v>20190000</v>
      </c>
      <c r="AD3482" t="s">
        <v>220</v>
      </c>
    </row>
    <row r="3483" spans="1:30">
      <c r="A3483">
        <f t="shared" si="162"/>
        <v>20200000</v>
      </c>
      <c r="B3483" t="str">
        <f t="shared" si="163"/>
        <v>London92196Persons&lt;1 yr</v>
      </c>
      <c r="C3483" t="str">
        <f t="shared" si="164"/>
        <v>LondonInfant mortality rate2020 - 22Persons&lt;1 yr</v>
      </c>
      <c r="D3483">
        <v>92196</v>
      </c>
      <c r="E3483" t="s">
        <v>277</v>
      </c>
      <c r="F3483" t="s">
        <v>30</v>
      </c>
      <c r="G3483" t="s">
        <v>31</v>
      </c>
      <c r="H3483" t="s">
        <v>56</v>
      </c>
      <c r="I3483" t="s">
        <v>57</v>
      </c>
      <c r="J3483" t="s">
        <v>58</v>
      </c>
      <c r="K3483" t="s">
        <v>35</v>
      </c>
      <c r="L3483" t="s">
        <v>278</v>
      </c>
      <c r="O3483" t="s">
        <v>239</v>
      </c>
      <c r="P3483">
        <v>3.48</v>
      </c>
      <c r="Q3483">
        <v>3.2810600000000001</v>
      </c>
      <c r="R3483">
        <v>3.6870799999999999</v>
      </c>
      <c r="U3483">
        <v>1146</v>
      </c>
      <c r="V3483">
        <v>329345</v>
      </c>
      <c r="X3483" t="s">
        <v>136</v>
      </c>
      <c r="Y3483" t="s">
        <v>38</v>
      </c>
      <c r="Z3483" t="s">
        <v>39</v>
      </c>
      <c r="AA3483">
        <v>20200000</v>
      </c>
      <c r="AD3483" t="s">
        <v>220</v>
      </c>
    </row>
    <row r="3484" spans="1:30">
      <c r="A3484">
        <f t="shared" si="162"/>
        <v>20200000</v>
      </c>
      <c r="B3484" t="str">
        <f t="shared" si="163"/>
        <v>Lambeth92196Persons&lt;1 yr</v>
      </c>
      <c r="C3484" t="str">
        <f t="shared" si="164"/>
        <v>LambethInfant mortality rate2020 - 22Persons&lt;1 yr</v>
      </c>
      <c r="D3484">
        <v>92196</v>
      </c>
      <c r="E3484" t="s">
        <v>277</v>
      </c>
      <c r="F3484" t="s">
        <v>30</v>
      </c>
      <c r="G3484" t="s">
        <v>31</v>
      </c>
      <c r="H3484" t="s">
        <v>91</v>
      </c>
      <c r="I3484" t="s">
        <v>92</v>
      </c>
      <c r="J3484" t="s">
        <v>34</v>
      </c>
      <c r="K3484" t="s">
        <v>35</v>
      </c>
      <c r="L3484" t="s">
        <v>278</v>
      </c>
      <c r="O3484" t="s">
        <v>239</v>
      </c>
      <c r="P3484">
        <v>4.5972600000000003</v>
      </c>
      <c r="Q3484">
        <v>3.3893800000000001</v>
      </c>
      <c r="R3484">
        <v>6.09544</v>
      </c>
      <c r="U3484">
        <v>48</v>
      </c>
      <c r="V3484">
        <v>10441</v>
      </c>
      <c r="X3484" t="s">
        <v>136</v>
      </c>
      <c r="Y3484" t="s">
        <v>42</v>
      </c>
      <c r="Z3484" t="s">
        <v>39</v>
      </c>
      <c r="AA3484">
        <v>20200000</v>
      </c>
      <c r="AD3484" t="s">
        <v>220</v>
      </c>
    </row>
    <row r="3485" spans="1:30">
      <c r="A3485">
        <f t="shared" si="162"/>
        <v>20200000</v>
      </c>
      <c r="B3485" t="str">
        <f t="shared" si="163"/>
        <v>Greenwich92196Persons&lt;1 yr</v>
      </c>
      <c r="C3485" t="str">
        <f t="shared" si="164"/>
        <v>GreenwichInfant mortality rate2020 - 22Persons&lt;1 yr</v>
      </c>
      <c r="D3485">
        <v>92196</v>
      </c>
      <c r="E3485" t="s">
        <v>277</v>
      </c>
      <c r="F3485" t="s">
        <v>30</v>
      </c>
      <c r="G3485" t="s">
        <v>31</v>
      </c>
      <c r="H3485" t="s">
        <v>80</v>
      </c>
      <c r="I3485" t="s">
        <v>81</v>
      </c>
      <c r="J3485" t="s">
        <v>34</v>
      </c>
      <c r="K3485" t="s">
        <v>35</v>
      </c>
      <c r="L3485" t="s">
        <v>278</v>
      </c>
      <c r="O3485" t="s">
        <v>239</v>
      </c>
      <c r="P3485">
        <v>4.5310800000000002</v>
      </c>
      <c r="Q3485">
        <v>3.39385</v>
      </c>
      <c r="R3485">
        <v>5.9268799999999997</v>
      </c>
      <c r="U3485">
        <v>53</v>
      </c>
      <c r="V3485">
        <v>11697</v>
      </c>
      <c r="X3485" t="s">
        <v>136</v>
      </c>
      <c r="Y3485" t="s">
        <v>42</v>
      </c>
      <c r="Z3485" t="s">
        <v>39</v>
      </c>
      <c r="AA3485">
        <v>20200000</v>
      </c>
      <c r="AD3485" t="s">
        <v>220</v>
      </c>
    </row>
    <row r="3486" spans="1:30">
      <c r="A3486">
        <f t="shared" si="162"/>
        <v>20200000</v>
      </c>
      <c r="B3486" t="str">
        <f t="shared" si="163"/>
        <v>Bexley92196Persons&lt;1 yr</v>
      </c>
      <c r="C3486" t="str">
        <f t="shared" si="164"/>
        <v>BexleyInfant mortality rate2020 - 22Persons&lt;1 yr</v>
      </c>
      <c r="D3486">
        <v>92196</v>
      </c>
      <c r="E3486" t="s">
        <v>277</v>
      </c>
      <c r="F3486" t="s">
        <v>30</v>
      </c>
      <c r="G3486" t="s">
        <v>31</v>
      </c>
      <c r="H3486" t="s">
        <v>97</v>
      </c>
      <c r="I3486" t="s">
        <v>98</v>
      </c>
      <c r="J3486" t="s">
        <v>34</v>
      </c>
      <c r="K3486" t="s">
        <v>35</v>
      </c>
      <c r="L3486" t="s">
        <v>278</v>
      </c>
      <c r="O3486" t="s">
        <v>239</v>
      </c>
      <c r="P3486">
        <v>4.5302800000000003</v>
      </c>
      <c r="Q3486">
        <v>3.2054900000000002</v>
      </c>
      <c r="R3486">
        <v>6.2183400000000004</v>
      </c>
      <c r="U3486">
        <v>38</v>
      </c>
      <c r="V3486">
        <v>8388</v>
      </c>
      <c r="X3486" t="s">
        <v>136</v>
      </c>
      <c r="Y3486" t="s">
        <v>42</v>
      </c>
      <c r="Z3486" t="s">
        <v>39</v>
      </c>
      <c r="AA3486">
        <v>20200000</v>
      </c>
      <c r="AD3486" t="s">
        <v>220</v>
      </c>
    </row>
    <row r="3487" spans="1:30">
      <c r="A3487">
        <f t="shared" si="162"/>
        <v>20200000</v>
      </c>
      <c r="B3487" t="str">
        <f t="shared" si="163"/>
        <v>Lewisham92196Persons&lt;1 yr</v>
      </c>
      <c r="C3487" t="str">
        <f t="shared" si="164"/>
        <v>LewishamInfant mortality rate2020 - 22Persons&lt;1 yr</v>
      </c>
      <c r="D3487">
        <v>92196</v>
      </c>
      <c r="E3487" t="s">
        <v>277</v>
      </c>
      <c r="F3487" t="s">
        <v>30</v>
      </c>
      <c r="G3487" t="s">
        <v>31</v>
      </c>
      <c r="H3487" t="s">
        <v>84</v>
      </c>
      <c r="I3487" t="s">
        <v>85</v>
      </c>
      <c r="J3487" t="s">
        <v>34</v>
      </c>
      <c r="K3487" t="s">
        <v>35</v>
      </c>
      <c r="L3487" t="s">
        <v>278</v>
      </c>
      <c r="O3487" t="s">
        <v>239</v>
      </c>
      <c r="P3487">
        <v>4.3037999999999998</v>
      </c>
      <c r="Q3487">
        <v>3.2042199999999998</v>
      </c>
      <c r="R3487">
        <v>5.6588200000000004</v>
      </c>
      <c r="U3487">
        <v>51</v>
      </c>
      <c r="V3487">
        <v>11850</v>
      </c>
      <c r="X3487" t="s">
        <v>136</v>
      </c>
      <c r="Y3487" t="s">
        <v>42</v>
      </c>
      <c r="Z3487" t="s">
        <v>39</v>
      </c>
      <c r="AA3487">
        <v>20200000</v>
      </c>
      <c r="AD3487" t="s">
        <v>220</v>
      </c>
    </row>
    <row r="3488" spans="1:30">
      <c r="A3488">
        <f t="shared" si="162"/>
        <v>20200000</v>
      </c>
      <c r="B3488" t="str">
        <f t="shared" si="163"/>
        <v>Hounslow92196Persons&lt;1 yr</v>
      </c>
      <c r="C3488" t="str">
        <f t="shared" si="164"/>
        <v>HounslowInfant mortality rate2020 - 22Persons&lt;1 yr</v>
      </c>
      <c r="D3488">
        <v>92196</v>
      </c>
      <c r="E3488" t="s">
        <v>277</v>
      </c>
      <c r="F3488" t="s">
        <v>30</v>
      </c>
      <c r="G3488" t="s">
        <v>31</v>
      </c>
      <c r="H3488" t="s">
        <v>59</v>
      </c>
      <c r="I3488" t="s">
        <v>60</v>
      </c>
      <c r="J3488" t="s">
        <v>34</v>
      </c>
      <c r="K3488" t="s">
        <v>35</v>
      </c>
      <c r="L3488" t="s">
        <v>278</v>
      </c>
      <c r="O3488" t="s">
        <v>239</v>
      </c>
      <c r="P3488">
        <v>4.30206</v>
      </c>
      <c r="Q3488">
        <v>3.16072</v>
      </c>
      <c r="R3488">
        <v>5.7209599999999998</v>
      </c>
      <c r="U3488">
        <v>47</v>
      </c>
      <c r="V3488">
        <v>10925</v>
      </c>
      <c r="X3488" t="s">
        <v>136</v>
      </c>
      <c r="Y3488" t="s">
        <v>42</v>
      </c>
      <c r="Z3488" t="s">
        <v>39</v>
      </c>
      <c r="AA3488">
        <v>20200000</v>
      </c>
      <c r="AD3488" t="s">
        <v>220</v>
      </c>
    </row>
    <row r="3489" spans="1:30">
      <c r="A3489">
        <f t="shared" si="162"/>
        <v>20200000</v>
      </c>
      <c r="B3489" t="str">
        <f t="shared" si="163"/>
        <v>Hackney92196Persons&lt;1 yr</v>
      </c>
      <c r="C3489" t="str">
        <f t="shared" si="164"/>
        <v>HackneyInfant mortality rate2020 - 22Persons&lt;1 yr</v>
      </c>
      <c r="D3489">
        <v>92196</v>
      </c>
      <c r="E3489" t="s">
        <v>277</v>
      </c>
      <c r="F3489" t="s">
        <v>30</v>
      </c>
      <c r="G3489" t="s">
        <v>31</v>
      </c>
      <c r="H3489" t="s">
        <v>101</v>
      </c>
      <c r="I3489" t="s">
        <v>102</v>
      </c>
      <c r="J3489" t="s">
        <v>34</v>
      </c>
      <c r="K3489" t="s">
        <v>35</v>
      </c>
      <c r="L3489" t="s">
        <v>278</v>
      </c>
      <c r="O3489" t="s">
        <v>239</v>
      </c>
      <c r="P3489">
        <v>4.2387499999999996</v>
      </c>
      <c r="Q3489">
        <v>3.1356000000000002</v>
      </c>
      <c r="R3489">
        <v>5.60398</v>
      </c>
      <c r="U3489">
        <v>49</v>
      </c>
      <c r="V3489">
        <v>11560</v>
      </c>
      <c r="W3489" t="s">
        <v>103</v>
      </c>
      <c r="X3489" t="s">
        <v>136</v>
      </c>
      <c r="Y3489" t="s">
        <v>42</v>
      </c>
      <c r="Z3489" t="s">
        <v>39</v>
      </c>
      <c r="AA3489">
        <v>20200000</v>
      </c>
      <c r="AD3489" t="s">
        <v>220</v>
      </c>
    </row>
    <row r="3490" spans="1:30">
      <c r="A3490">
        <f t="shared" si="162"/>
        <v>20200000</v>
      </c>
      <c r="B3490" t="str">
        <f t="shared" si="163"/>
        <v>Hillingdon92196Persons&lt;1 yr</v>
      </c>
      <c r="C3490" t="str">
        <f t="shared" si="164"/>
        <v>HillingdonInfant mortality rate2020 - 22Persons&lt;1 yr</v>
      </c>
      <c r="D3490">
        <v>92196</v>
      </c>
      <c r="E3490" t="s">
        <v>277</v>
      </c>
      <c r="F3490" t="s">
        <v>30</v>
      </c>
      <c r="G3490" t="s">
        <v>31</v>
      </c>
      <c r="H3490" t="s">
        <v>86</v>
      </c>
      <c r="I3490" t="s">
        <v>87</v>
      </c>
      <c r="J3490" t="s">
        <v>34</v>
      </c>
      <c r="K3490" t="s">
        <v>35</v>
      </c>
      <c r="L3490" t="s">
        <v>278</v>
      </c>
      <c r="O3490" t="s">
        <v>239</v>
      </c>
      <c r="P3490">
        <v>4.2302600000000004</v>
      </c>
      <c r="Q3490">
        <v>3.14947</v>
      </c>
      <c r="R3490">
        <v>5.5621200000000002</v>
      </c>
      <c r="U3490">
        <v>51</v>
      </c>
      <c r="V3490">
        <v>12056</v>
      </c>
      <c r="X3490" t="s">
        <v>136</v>
      </c>
      <c r="Y3490" t="s">
        <v>42</v>
      </c>
      <c r="Z3490" t="s">
        <v>39</v>
      </c>
      <c r="AA3490">
        <v>20200000</v>
      </c>
      <c r="AD3490" t="s">
        <v>220</v>
      </c>
    </row>
    <row r="3491" spans="1:30">
      <c r="A3491">
        <f t="shared" si="162"/>
        <v>20200000</v>
      </c>
      <c r="B3491" t="str">
        <f t="shared" si="163"/>
        <v>Barking and Dagenham92196Persons&lt;1 yr</v>
      </c>
      <c r="C3491" t="str">
        <f t="shared" si="164"/>
        <v>Barking and DagenhamInfant mortality rate2020 - 22Persons&lt;1 yr</v>
      </c>
      <c r="D3491">
        <v>92196</v>
      </c>
      <c r="E3491" t="s">
        <v>277</v>
      </c>
      <c r="F3491" t="s">
        <v>30</v>
      </c>
      <c r="G3491" t="s">
        <v>31</v>
      </c>
      <c r="H3491" t="s">
        <v>106</v>
      </c>
      <c r="I3491" t="s">
        <v>107</v>
      </c>
      <c r="J3491" t="s">
        <v>34</v>
      </c>
      <c r="K3491" t="s">
        <v>35</v>
      </c>
      <c r="L3491" t="s">
        <v>278</v>
      </c>
      <c r="O3491" t="s">
        <v>239</v>
      </c>
      <c r="P3491">
        <v>4.1912000000000003</v>
      </c>
      <c r="Q3491">
        <v>3.02033</v>
      </c>
      <c r="R3491">
        <v>5.6654299999999997</v>
      </c>
      <c r="U3491">
        <v>42</v>
      </c>
      <c r="V3491">
        <v>10021</v>
      </c>
      <c r="X3491" t="s">
        <v>136</v>
      </c>
      <c r="Y3491" t="s">
        <v>42</v>
      </c>
      <c r="Z3491" t="s">
        <v>39</v>
      </c>
      <c r="AA3491">
        <v>20200000</v>
      </c>
      <c r="AD3491" t="s">
        <v>220</v>
      </c>
    </row>
    <row r="3492" spans="1:30">
      <c r="A3492">
        <f t="shared" si="162"/>
        <v>20200000</v>
      </c>
      <c r="B3492" t="str">
        <f t="shared" si="163"/>
        <v>Hammersmith and Fulham92196Persons&lt;1 yr</v>
      </c>
      <c r="C3492" t="str">
        <f t="shared" si="164"/>
        <v>Hammersmith and FulhamInfant mortality rate2020 - 22Persons&lt;1 yr</v>
      </c>
      <c r="D3492">
        <v>92196</v>
      </c>
      <c r="E3492" t="s">
        <v>277</v>
      </c>
      <c r="F3492" t="s">
        <v>30</v>
      </c>
      <c r="G3492" t="s">
        <v>31</v>
      </c>
      <c r="H3492" t="s">
        <v>66</v>
      </c>
      <c r="I3492" t="s">
        <v>67</v>
      </c>
      <c r="J3492" t="s">
        <v>34</v>
      </c>
      <c r="K3492" t="s">
        <v>35</v>
      </c>
      <c r="L3492" t="s">
        <v>278</v>
      </c>
      <c r="O3492" t="s">
        <v>239</v>
      </c>
      <c r="P3492">
        <v>4.0433399999999997</v>
      </c>
      <c r="Q3492">
        <v>2.6159300000000001</v>
      </c>
      <c r="R3492">
        <v>5.9690200000000004</v>
      </c>
      <c r="U3492">
        <v>25</v>
      </c>
      <c r="V3492">
        <v>6183</v>
      </c>
      <c r="X3492" t="s">
        <v>136</v>
      </c>
      <c r="Y3492" t="s">
        <v>42</v>
      </c>
      <c r="Z3492" t="s">
        <v>39</v>
      </c>
      <c r="AA3492">
        <v>20200000</v>
      </c>
      <c r="AD3492" t="s">
        <v>220</v>
      </c>
    </row>
    <row r="3493" spans="1:30">
      <c r="A3493">
        <f t="shared" si="162"/>
        <v>20200000</v>
      </c>
      <c r="B3493" t="str">
        <f t="shared" si="163"/>
        <v>Newham92196Persons&lt;1 yr</v>
      </c>
      <c r="C3493" t="str">
        <f t="shared" si="164"/>
        <v>NewhamInfant mortality rate2020 - 22Persons&lt;1 yr</v>
      </c>
      <c r="D3493">
        <v>92196</v>
      </c>
      <c r="E3493" t="s">
        <v>277</v>
      </c>
      <c r="F3493" t="s">
        <v>30</v>
      </c>
      <c r="G3493" t="s">
        <v>31</v>
      </c>
      <c r="H3493" t="s">
        <v>122</v>
      </c>
      <c r="I3493" t="s">
        <v>123</v>
      </c>
      <c r="J3493" t="s">
        <v>34</v>
      </c>
      <c r="K3493" t="s">
        <v>35</v>
      </c>
      <c r="L3493" t="s">
        <v>278</v>
      </c>
      <c r="O3493" t="s">
        <v>239</v>
      </c>
      <c r="P3493">
        <v>4.0278299999999998</v>
      </c>
      <c r="Q3493">
        <v>3.11497</v>
      </c>
      <c r="R3493">
        <v>5.12446</v>
      </c>
      <c r="U3493">
        <v>66</v>
      </c>
      <c r="V3493">
        <v>16386</v>
      </c>
      <c r="X3493" t="s">
        <v>136</v>
      </c>
      <c r="Y3493" t="s">
        <v>42</v>
      </c>
      <c r="Z3493" t="s">
        <v>39</v>
      </c>
      <c r="AA3493">
        <v>20200000</v>
      </c>
      <c r="AD3493" t="s">
        <v>220</v>
      </c>
    </row>
    <row r="3494" spans="1:30">
      <c r="A3494">
        <f t="shared" si="162"/>
        <v>20200000</v>
      </c>
      <c r="B3494" t="str">
        <f t="shared" si="163"/>
        <v>Waltham Forest92196Persons&lt;1 yr</v>
      </c>
      <c r="C3494" t="str">
        <f t="shared" si="164"/>
        <v>Waltham ForestInfant mortality rate2020 - 22Persons&lt;1 yr</v>
      </c>
      <c r="D3494">
        <v>92196</v>
      </c>
      <c r="E3494" t="s">
        <v>277</v>
      </c>
      <c r="F3494" t="s">
        <v>30</v>
      </c>
      <c r="G3494" t="s">
        <v>31</v>
      </c>
      <c r="H3494" t="s">
        <v>114</v>
      </c>
      <c r="I3494" t="s">
        <v>115</v>
      </c>
      <c r="J3494" t="s">
        <v>34</v>
      </c>
      <c r="K3494" t="s">
        <v>35</v>
      </c>
      <c r="L3494" t="s">
        <v>278</v>
      </c>
      <c r="O3494" t="s">
        <v>239</v>
      </c>
      <c r="P3494">
        <v>3.87941</v>
      </c>
      <c r="Q3494">
        <v>2.8601399999999999</v>
      </c>
      <c r="R3494">
        <v>5.1436500000000001</v>
      </c>
      <c r="U3494">
        <v>48</v>
      </c>
      <c r="V3494">
        <v>12373</v>
      </c>
      <c r="X3494" t="s">
        <v>136</v>
      </c>
      <c r="Y3494" t="s">
        <v>42</v>
      </c>
      <c r="Z3494" t="s">
        <v>39</v>
      </c>
      <c r="AA3494">
        <v>20200000</v>
      </c>
      <c r="AD3494" t="s">
        <v>220</v>
      </c>
    </row>
    <row r="3495" spans="1:30">
      <c r="A3495">
        <f t="shared" si="162"/>
        <v>20200000</v>
      </c>
      <c r="B3495" t="str">
        <f t="shared" si="163"/>
        <v>Enfield92196Persons&lt;1 yr</v>
      </c>
      <c r="C3495" t="str">
        <f t="shared" si="164"/>
        <v>EnfieldInfant mortality rate2020 - 22Persons&lt;1 yr</v>
      </c>
      <c r="D3495">
        <v>92196</v>
      </c>
      <c r="E3495" t="s">
        <v>277</v>
      </c>
      <c r="F3495" t="s">
        <v>30</v>
      </c>
      <c r="G3495" t="s">
        <v>31</v>
      </c>
      <c r="H3495" t="s">
        <v>120</v>
      </c>
      <c r="I3495" t="s">
        <v>121</v>
      </c>
      <c r="J3495" t="s">
        <v>34</v>
      </c>
      <c r="K3495" t="s">
        <v>35</v>
      </c>
      <c r="L3495" t="s">
        <v>278</v>
      </c>
      <c r="O3495" t="s">
        <v>239</v>
      </c>
      <c r="P3495">
        <v>3.8516300000000001</v>
      </c>
      <c r="Q3495">
        <v>2.81962</v>
      </c>
      <c r="R3495">
        <v>5.1376499999999998</v>
      </c>
      <c r="U3495">
        <v>46</v>
      </c>
      <c r="V3495">
        <v>11943</v>
      </c>
      <c r="X3495" t="s">
        <v>136</v>
      </c>
      <c r="Y3495" t="s">
        <v>42</v>
      </c>
      <c r="Z3495" t="s">
        <v>39</v>
      </c>
      <c r="AA3495">
        <v>20200000</v>
      </c>
      <c r="AD3495" t="s">
        <v>220</v>
      </c>
    </row>
    <row r="3496" spans="1:30">
      <c r="A3496">
        <f t="shared" si="162"/>
        <v>20200000</v>
      </c>
      <c r="B3496" t="str">
        <f t="shared" si="163"/>
        <v>Camden92196Persons&lt;1 yr</v>
      </c>
      <c r="C3496" t="str">
        <f t="shared" si="164"/>
        <v>CamdenInfant mortality rate2020 - 22Persons&lt;1 yr</v>
      </c>
      <c r="D3496">
        <v>92196</v>
      </c>
      <c r="E3496" t="s">
        <v>277</v>
      </c>
      <c r="F3496" t="s">
        <v>30</v>
      </c>
      <c r="G3496" t="s">
        <v>31</v>
      </c>
      <c r="H3496" t="s">
        <v>72</v>
      </c>
      <c r="I3496" t="s">
        <v>73</v>
      </c>
      <c r="J3496" t="s">
        <v>34</v>
      </c>
      <c r="K3496" t="s">
        <v>35</v>
      </c>
      <c r="L3496" t="s">
        <v>278</v>
      </c>
      <c r="O3496" t="s">
        <v>239</v>
      </c>
      <c r="P3496">
        <v>3.7713100000000002</v>
      </c>
      <c r="Q3496">
        <v>2.4399299999999999</v>
      </c>
      <c r="R3496">
        <v>5.5674200000000003</v>
      </c>
      <c r="U3496">
        <v>25</v>
      </c>
      <c r="V3496">
        <v>6629</v>
      </c>
      <c r="X3496" t="s">
        <v>136</v>
      </c>
      <c r="Y3496" t="s">
        <v>42</v>
      </c>
      <c r="Z3496" t="s">
        <v>39</v>
      </c>
      <c r="AA3496">
        <v>20200000</v>
      </c>
      <c r="AD3496" t="s">
        <v>220</v>
      </c>
    </row>
    <row r="3497" spans="1:30">
      <c r="A3497">
        <f t="shared" si="162"/>
        <v>20200000</v>
      </c>
      <c r="B3497" t="str">
        <f t="shared" si="163"/>
        <v>Sutton92196Persons&lt;1 yr</v>
      </c>
      <c r="C3497" t="str">
        <f t="shared" si="164"/>
        <v>SuttonInfant mortality rate2020 - 22Persons&lt;1 yr</v>
      </c>
      <c r="D3497">
        <v>92196</v>
      </c>
      <c r="E3497" t="s">
        <v>277</v>
      </c>
      <c r="F3497" t="s">
        <v>30</v>
      </c>
      <c r="G3497" t="s">
        <v>31</v>
      </c>
      <c r="H3497" t="s">
        <v>89</v>
      </c>
      <c r="I3497" t="s">
        <v>90</v>
      </c>
      <c r="J3497" t="s">
        <v>34</v>
      </c>
      <c r="K3497" t="s">
        <v>35</v>
      </c>
      <c r="L3497" t="s">
        <v>278</v>
      </c>
      <c r="O3497" t="s">
        <v>239</v>
      </c>
      <c r="P3497">
        <v>3.6142799999999999</v>
      </c>
      <c r="Q3497">
        <v>2.3383400000000001</v>
      </c>
      <c r="R3497">
        <v>5.3356199999999996</v>
      </c>
      <c r="U3497">
        <v>25</v>
      </c>
      <c r="V3497">
        <v>6917</v>
      </c>
      <c r="X3497" t="s">
        <v>136</v>
      </c>
      <c r="Y3497" t="s">
        <v>42</v>
      </c>
      <c r="Z3497" t="s">
        <v>39</v>
      </c>
      <c r="AA3497">
        <v>20200000</v>
      </c>
      <c r="AD3497" t="s">
        <v>220</v>
      </c>
    </row>
    <row r="3498" spans="1:30">
      <c r="A3498">
        <f t="shared" si="162"/>
        <v>20200000</v>
      </c>
      <c r="B3498" t="str">
        <f t="shared" si="163"/>
        <v>Harrow92196Persons&lt;1 yr</v>
      </c>
      <c r="C3498" t="str">
        <f t="shared" si="164"/>
        <v>HarrowInfant mortality rate2020 - 22Persons&lt;1 yr</v>
      </c>
      <c r="D3498">
        <v>92196</v>
      </c>
      <c r="E3498" t="s">
        <v>277</v>
      </c>
      <c r="F3498" t="s">
        <v>30</v>
      </c>
      <c r="G3498" t="s">
        <v>31</v>
      </c>
      <c r="H3498" t="s">
        <v>64</v>
      </c>
      <c r="I3498" t="s">
        <v>65</v>
      </c>
      <c r="J3498" t="s">
        <v>34</v>
      </c>
      <c r="K3498" t="s">
        <v>35</v>
      </c>
      <c r="L3498" t="s">
        <v>278</v>
      </c>
      <c r="O3498" t="s">
        <v>239</v>
      </c>
      <c r="P3498">
        <v>3.57782</v>
      </c>
      <c r="Q3498">
        <v>2.5055100000000001</v>
      </c>
      <c r="R3498">
        <v>4.9533500000000004</v>
      </c>
      <c r="U3498">
        <v>36</v>
      </c>
      <c r="V3498">
        <v>10062</v>
      </c>
      <c r="X3498" t="s">
        <v>136</v>
      </c>
      <c r="Y3498" t="s">
        <v>42</v>
      </c>
      <c r="Z3498" t="s">
        <v>39</v>
      </c>
      <c r="AA3498">
        <v>20200000</v>
      </c>
      <c r="AD3498" t="s">
        <v>220</v>
      </c>
    </row>
    <row r="3499" spans="1:30">
      <c r="A3499">
        <f t="shared" si="162"/>
        <v>20200000</v>
      </c>
      <c r="B3499" t="str">
        <f t="shared" si="163"/>
        <v>Merton92196Persons&lt;1 yr</v>
      </c>
      <c r="C3499" t="str">
        <f t="shared" si="164"/>
        <v>MertonInfant mortality rate2020 - 22Persons&lt;1 yr</v>
      </c>
      <c r="D3499">
        <v>92196</v>
      </c>
      <c r="E3499" t="s">
        <v>277</v>
      </c>
      <c r="F3499" t="s">
        <v>30</v>
      </c>
      <c r="G3499" t="s">
        <v>31</v>
      </c>
      <c r="H3499" t="s">
        <v>108</v>
      </c>
      <c r="I3499" t="s">
        <v>109</v>
      </c>
      <c r="J3499" t="s">
        <v>34</v>
      </c>
      <c r="K3499" t="s">
        <v>35</v>
      </c>
      <c r="L3499" t="s">
        <v>278</v>
      </c>
      <c r="O3499" t="s">
        <v>239</v>
      </c>
      <c r="P3499">
        <v>3.4917099999999999</v>
      </c>
      <c r="Q3499">
        <v>2.3197000000000001</v>
      </c>
      <c r="R3499">
        <v>5.0466800000000003</v>
      </c>
      <c r="U3499">
        <v>28</v>
      </c>
      <c r="V3499">
        <v>8019</v>
      </c>
      <c r="X3499" t="s">
        <v>136</v>
      </c>
      <c r="Y3499" t="s">
        <v>42</v>
      </c>
      <c r="Z3499" t="s">
        <v>39</v>
      </c>
      <c r="AA3499">
        <v>20200000</v>
      </c>
      <c r="AD3499" t="s">
        <v>220</v>
      </c>
    </row>
    <row r="3500" spans="1:30">
      <c r="A3500">
        <f t="shared" si="162"/>
        <v>20200000</v>
      </c>
      <c r="B3500" t="str">
        <f t="shared" si="163"/>
        <v>Brent92196Persons&lt;1 yr</v>
      </c>
      <c r="C3500" t="str">
        <f t="shared" si="164"/>
        <v>BrentInfant mortality rate2020 - 22Persons&lt;1 yr</v>
      </c>
      <c r="D3500">
        <v>92196</v>
      </c>
      <c r="E3500" t="s">
        <v>277</v>
      </c>
      <c r="F3500" t="s">
        <v>30</v>
      </c>
      <c r="G3500" t="s">
        <v>31</v>
      </c>
      <c r="H3500" t="s">
        <v>68</v>
      </c>
      <c r="I3500" t="s">
        <v>69</v>
      </c>
      <c r="J3500" t="s">
        <v>34</v>
      </c>
      <c r="K3500" t="s">
        <v>35</v>
      </c>
      <c r="L3500" t="s">
        <v>278</v>
      </c>
      <c r="O3500" t="s">
        <v>239</v>
      </c>
      <c r="P3500">
        <v>3.3405100000000001</v>
      </c>
      <c r="Q3500">
        <v>2.4363600000000001</v>
      </c>
      <c r="R3500">
        <v>4.46997</v>
      </c>
      <c r="U3500">
        <v>45</v>
      </c>
      <c r="V3500">
        <v>13471</v>
      </c>
      <c r="X3500" t="s">
        <v>136</v>
      </c>
      <c r="Y3500" t="s">
        <v>42</v>
      </c>
      <c r="Z3500" t="s">
        <v>39</v>
      </c>
      <c r="AA3500">
        <v>20200000</v>
      </c>
      <c r="AD3500" t="s">
        <v>220</v>
      </c>
    </row>
    <row r="3501" spans="1:30">
      <c r="A3501">
        <f t="shared" si="162"/>
        <v>20200000</v>
      </c>
      <c r="B3501" t="str">
        <f t="shared" si="163"/>
        <v>Ealing92196Persons&lt;1 yr</v>
      </c>
      <c r="C3501" t="str">
        <f t="shared" si="164"/>
        <v>EalingInfant mortality rate2020 - 22Persons&lt;1 yr</v>
      </c>
      <c r="D3501">
        <v>92196</v>
      </c>
      <c r="E3501" t="s">
        <v>277</v>
      </c>
      <c r="F3501" t="s">
        <v>30</v>
      </c>
      <c r="G3501" t="s">
        <v>31</v>
      </c>
      <c r="H3501" t="s">
        <v>62</v>
      </c>
      <c r="I3501" t="s">
        <v>63</v>
      </c>
      <c r="J3501" t="s">
        <v>34</v>
      </c>
      <c r="K3501" t="s">
        <v>35</v>
      </c>
      <c r="L3501" t="s">
        <v>278</v>
      </c>
      <c r="O3501" t="s">
        <v>239</v>
      </c>
      <c r="P3501">
        <v>3.2364899999999999</v>
      </c>
      <c r="Q3501">
        <v>2.3420299999999998</v>
      </c>
      <c r="R3501">
        <v>4.3596399999999997</v>
      </c>
      <c r="U3501">
        <v>43</v>
      </c>
      <c r="V3501">
        <v>13286</v>
      </c>
      <c r="X3501" t="s">
        <v>136</v>
      </c>
      <c r="Y3501" t="s">
        <v>42</v>
      </c>
      <c r="Z3501" t="s">
        <v>39</v>
      </c>
      <c r="AA3501">
        <v>20200000</v>
      </c>
      <c r="AD3501" t="s">
        <v>220</v>
      </c>
    </row>
    <row r="3502" spans="1:30">
      <c r="A3502">
        <f t="shared" si="162"/>
        <v>20200000</v>
      </c>
      <c r="B3502" t="str">
        <f t="shared" si="163"/>
        <v>Kingston92196Persons&lt;1 yr</v>
      </c>
      <c r="C3502" t="str">
        <f t="shared" si="164"/>
        <v>KingstonInfant mortality rate2020 - 22Persons&lt;1 yr</v>
      </c>
      <c r="D3502">
        <v>92196</v>
      </c>
      <c r="E3502" t="s">
        <v>277</v>
      </c>
      <c r="F3502" t="s">
        <v>30</v>
      </c>
      <c r="G3502" t="s">
        <v>31</v>
      </c>
      <c r="H3502" t="s">
        <v>82</v>
      </c>
      <c r="I3502" t="s">
        <v>83</v>
      </c>
      <c r="J3502" t="s">
        <v>34</v>
      </c>
      <c r="K3502" t="s">
        <v>35</v>
      </c>
      <c r="L3502" t="s">
        <v>278</v>
      </c>
      <c r="O3502" t="s">
        <v>239</v>
      </c>
      <c r="P3502">
        <v>3.14059</v>
      </c>
      <c r="Q3502">
        <v>1.82846</v>
      </c>
      <c r="R3502">
        <v>5.0286499999999998</v>
      </c>
      <c r="U3502">
        <v>17</v>
      </c>
      <c r="V3502">
        <v>5413</v>
      </c>
      <c r="W3502" t="s">
        <v>268</v>
      </c>
      <c r="X3502" t="s">
        <v>136</v>
      </c>
      <c r="Y3502" t="s">
        <v>42</v>
      </c>
      <c r="Z3502" t="s">
        <v>39</v>
      </c>
      <c r="AA3502">
        <v>20200000</v>
      </c>
      <c r="AD3502" t="s">
        <v>220</v>
      </c>
    </row>
    <row r="3503" spans="1:30">
      <c r="A3503">
        <f t="shared" si="162"/>
        <v>20200000</v>
      </c>
      <c r="B3503" t="str">
        <f t="shared" si="163"/>
        <v>Southwark92196Persons&lt;1 yr</v>
      </c>
      <c r="C3503" t="str">
        <f t="shared" si="164"/>
        <v>SouthwarkInfant mortality rate2020 - 22Persons&lt;1 yr</v>
      </c>
      <c r="D3503">
        <v>92196</v>
      </c>
      <c r="E3503" t="s">
        <v>277</v>
      </c>
      <c r="F3503" t="s">
        <v>30</v>
      </c>
      <c r="G3503" t="s">
        <v>31</v>
      </c>
      <c r="H3503" t="s">
        <v>95</v>
      </c>
      <c r="I3503" t="s">
        <v>96</v>
      </c>
      <c r="J3503" t="s">
        <v>34</v>
      </c>
      <c r="K3503" t="s">
        <v>35</v>
      </c>
      <c r="L3503" t="s">
        <v>278</v>
      </c>
      <c r="O3503" t="s">
        <v>239</v>
      </c>
      <c r="P3503">
        <v>3.0548899999999999</v>
      </c>
      <c r="Q3503">
        <v>2.0891799999999998</v>
      </c>
      <c r="R3503">
        <v>4.3127399999999998</v>
      </c>
      <c r="U3503">
        <v>32</v>
      </c>
      <c r="V3503">
        <v>10475</v>
      </c>
      <c r="X3503" t="s">
        <v>136</v>
      </c>
      <c r="Y3503" t="s">
        <v>42</v>
      </c>
      <c r="Z3503" t="s">
        <v>39</v>
      </c>
      <c r="AA3503">
        <v>20200000</v>
      </c>
      <c r="AD3503" t="s">
        <v>220</v>
      </c>
    </row>
    <row r="3504" spans="1:30">
      <c r="A3504">
        <f t="shared" si="162"/>
        <v>20200000</v>
      </c>
      <c r="B3504" t="str">
        <f t="shared" si="163"/>
        <v>Tower Hamlets92196Persons&lt;1 yr</v>
      </c>
      <c r="C3504" t="str">
        <f t="shared" si="164"/>
        <v>Tower HamletsInfant mortality rate2020 - 22Persons&lt;1 yr</v>
      </c>
      <c r="D3504">
        <v>92196</v>
      </c>
      <c r="E3504" t="s">
        <v>277</v>
      </c>
      <c r="F3504" t="s">
        <v>30</v>
      </c>
      <c r="G3504" t="s">
        <v>31</v>
      </c>
      <c r="H3504" t="s">
        <v>104</v>
      </c>
      <c r="I3504" t="s">
        <v>105</v>
      </c>
      <c r="J3504" t="s">
        <v>34</v>
      </c>
      <c r="K3504" t="s">
        <v>35</v>
      </c>
      <c r="L3504" t="s">
        <v>278</v>
      </c>
      <c r="O3504" t="s">
        <v>239</v>
      </c>
      <c r="P3504">
        <v>3.04711</v>
      </c>
      <c r="Q3504">
        <v>2.1665299999999998</v>
      </c>
      <c r="R3504">
        <v>4.1656199999999997</v>
      </c>
      <c r="U3504">
        <v>39</v>
      </c>
      <c r="V3504">
        <v>12799</v>
      </c>
      <c r="X3504" t="s">
        <v>136</v>
      </c>
      <c r="Y3504" t="s">
        <v>42</v>
      </c>
      <c r="Z3504" t="s">
        <v>39</v>
      </c>
      <c r="AA3504">
        <v>20200000</v>
      </c>
      <c r="AD3504" t="s">
        <v>220</v>
      </c>
    </row>
    <row r="3505" spans="1:30">
      <c r="A3505">
        <f t="shared" si="162"/>
        <v>20200000</v>
      </c>
      <c r="B3505" t="str">
        <f t="shared" si="163"/>
        <v>Croydon92196Persons&lt;1 yr</v>
      </c>
      <c r="C3505" t="str">
        <f t="shared" si="164"/>
        <v>CroydonInfant mortality rate2020 - 22Persons&lt;1 yr</v>
      </c>
      <c r="D3505">
        <v>92196</v>
      </c>
      <c r="E3505" t="s">
        <v>277</v>
      </c>
      <c r="F3505" t="s">
        <v>30</v>
      </c>
      <c r="G3505" t="s">
        <v>31</v>
      </c>
      <c r="H3505" t="s">
        <v>110</v>
      </c>
      <c r="I3505" t="s">
        <v>111</v>
      </c>
      <c r="J3505" t="s">
        <v>34</v>
      </c>
      <c r="K3505" t="s">
        <v>35</v>
      </c>
      <c r="L3505" t="s">
        <v>278</v>
      </c>
      <c r="O3505" t="s">
        <v>239</v>
      </c>
      <c r="P3505">
        <v>3.0413199999999998</v>
      </c>
      <c r="Q3505">
        <v>2.2264300000000001</v>
      </c>
      <c r="R3505">
        <v>4.0567900000000003</v>
      </c>
      <c r="U3505">
        <v>46</v>
      </c>
      <c r="V3505">
        <v>15125</v>
      </c>
      <c r="X3505" t="s">
        <v>136</v>
      </c>
      <c r="Y3505" t="s">
        <v>42</v>
      </c>
      <c r="Z3505" t="s">
        <v>39</v>
      </c>
      <c r="AA3505">
        <v>20200000</v>
      </c>
      <c r="AD3505" t="s">
        <v>220</v>
      </c>
    </row>
    <row r="3506" spans="1:30">
      <c r="A3506">
        <f t="shared" si="162"/>
        <v>20200000</v>
      </c>
      <c r="B3506" t="str">
        <f t="shared" si="163"/>
        <v>Redbridge92196Persons&lt;1 yr</v>
      </c>
      <c r="C3506" t="str">
        <f t="shared" si="164"/>
        <v>RedbridgeInfant mortality rate2020 - 22Persons&lt;1 yr</v>
      </c>
      <c r="D3506">
        <v>92196</v>
      </c>
      <c r="E3506" t="s">
        <v>277</v>
      </c>
      <c r="F3506" t="s">
        <v>30</v>
      </c>
      <c r="G3506" t="s">
        <v>31</v>
      </c>
      <c r="H3506" t="s">
        <v>112</v>
      </c>
      <c r="I3506" t="s">
        <v>113</v>
      </c>
      <c r="J3506" t="s">
        <v>34</v>
      </c>
      <c r="K3506" t="s">
        <v>35</v>
      </c>
      <c r="L3506" t="s">
        <v>278</v>
      </c>
      <c r="O3506" t="s">
        <v>239</v>
      </c>
      <c r="P3506">
        <v>3.0324200000000001</v>
      </c>
      <c r="Q3506">
        <v>2.1560899999999998</v>
      </c>
      <c r="R3506">
        <v>4.1455399999999996</v>
      </c>
      <c r="U3506">
        <v>39</v>
      </c>
      <c r="V3506">
        <v>12861</v>
      </c>
      <c r="X3506" t="s">
        <v>136</v>
      </c>
      <c r="Y3506" t="s">
        <v>42</v>
      </c>
      <c r="Z3506" t="s">
        <v>39</v>
      </c>
      <c r="AA3506">
        <v>20200000</v>
      </c>
      <c r="AD3506" t="s">
        <v>220</v>
      </c>
    </row>
    <row r="3507" spans="1:30">
      <c r="A3507">
        <f t="shared" si="162"/>
        <v>20200000</v>
      </c>
      <c r="B3507" t="str">
        <f t="shared" si="163"/>
        <v>Barnet92196Persons&lt;1 yr</v>
      </c>
      <c r="C3507" t="str">
        <f t="shared" si="164"/>
        <v>BarnetInfant mortality rate2020 - 22Persons&lt;1 yr</v>
      </c>
      <c r="D3507">
        <v>92196</v>
      </c>
      <c r="E3507" t="s">
        <v>277</v>
      </c>
      <c r="F3507" t="s">
        <v>30</v>
      </c>
      <c r="G3507" t="s">
        <v>31</v>
      </c>
      <c r="H3507" t="s">
        <v>93</v>
      </c>
      <c r="I3507" t="s">
        <v>94</v>
      </c>
      <c r="J3507" t="s">
        <v>34</v>
      </c>
      <c r="K3507" t="s">
        <v>35</v>
      </c>
      <c r="L3507" t="s">
        <v>278</v>
      </c>
      <c r="O3507" t="s">
        <v>239</v>
      </c>
      <c r="P3507">
        <v>2.8963000000000001</v>
      </c>
      <c r="Q3507">
        <v>2.0782099999999999</v>
      </c>
      <c r="R3507">
        <v>3.9292600000000002</v>
      </c>
      <c r="U3507">
        <v>41</v>
      </c>
      <c r="V3507">
        <v>14156</v>
      </c>
      <c r="X3507" t="s">
        <v>136</v>
      </c>
      <c r="Y3507" t="s">
        <v>38</v>
      </c>
      <c r="Z3507" t="s">
        <v>39</v>
      </c>
      <c r="AA3507">
        <v>20200000</v>
      </c>
      <c r="AD3507" t="s">
        <v>220</v>
      </c>
    </row>
    <row r="3508" spans="1:30">
      <c r="A3508">
        <f t="shared" si="162"/>
        <v>20200000</v>
      </c>
      <c r="B3508" t="str">
        <f t="shared" si="163"/>
        <v>Haringey92196Persons&lt;1 yr</v>
      </c>
      <c r="C3508" t="str">
        <f t="shared" si="164"/>
        <v>HaringeyInfant mortality rate2020 - 22Persons&lt;1 yr</v>
      </c>
      <c r="D3508">
        <v>92196</v>
      </c>
      <c r="E3508" t="s">
        <v>277</v>
      </c>
      <c r="F3508" t="s">
        <v>30</v>
      </c>
      <c r="G3508" t="s">
        <v>31</v>
      </c>
      <c r="H3508" t="s">
        <v>116</v>
      </c>
      <c r="I3508" t="s">
        <v>117</v>
      </c>
      <c r="J3508" t="s">
        <v>34</v>
      </c>
      <c r="K3508" t="s">
        <v>35</v>
      </c>
      <c r="L3508" t="s">
        <v>278</v>
      </c>
      <c r="O3508" t="s">
        <v>239</v>
      </c>
      <c r="P3508">
        <v>2.8443700000000001</v>
      </c>
      <c r="Q3508">
        <v>1.8896500000000001</v>
      </c>
      <c r="R3508">
        <v>4.1110600000000002</v>
      </c>
      <c r="U3508">
        <v>28</v>
      </c>
      <c r="V3508">
        <v>9844</v>
      </c>
      <c r="X3508" t="s">
        <v>136</v>
      </c>
      <c r="Y3508" t="s">
        <v>42</v>
      </c>
      <c r="Z3508" t="s">
        <v>39</v>
      </c>
      <c r="AA3508">
        <v>20200000</v>
      </c>
      <c r="AD3508" t="s">
        <v>220</v>
      </c>
    </row>
    <row r="3509" spans="1:30">
      <c r="A3509">
        <f t="shared" si="162"/>
        <v>20200000</v>
      </c>
      <c r="B3509" t="str">
        <f t="shared" si="163"/>
        <v>Kensington and Chelsea92196Persons&lt;1 yr</v>
      </c>
      <c r="C3509" t="str">
        <f t="shared" si="164"/>
        <v>Kensington and ChelseaInfant mortality rate2020 - 22Persons&lt;1 yr</v>
      </c>
      <c r="D3509">
        <v>92196</v>
      </c>
      <c r="E3509" t="s">
        <v>277</v>
      </c>
      <c r="F3509" t="s">
        <v>30</v>
      </c>
      <c r="G3509" t="s">
        <v>31</v>
      </c>
      <c r="H3509" t="s">
        <v>70</v>
      </c>
      <c r="I3509" t="s">
        <v>71</v>
      </c>
      <c r="J3509" t="s">
        <v>34</v>
      </c>
      <c r="K3509" t="s">
        <v>35</v>
      </c>
      <c r="L3509" t="s">
        <v>278</v>
      </c>
      <c r="O3509" t="s">
        <v>239</v>
      </c>
      <c r="P3509">
        <v>2.8222</v>
      </c>
      <c r="Q3509">
        <v>1.45661</v>
      </c>
      <c r="R3509">
        <v>4.9301199999999996</v>
      </c>
      <c r="U3509">
        <v>12</v>
      </c>
      <c r="V3509">
        <v>4252</v>
      </c>
      <c r="W3509" t="s">
        <v>268</v>
      </c>
      <c r="X3509" t="s">
        <v>136</v>
      </c>
      <c r="Y3509" t="s">
        <v>42</v>
      </c>
      <c r="Z3509" t="s">
        <v>39</v>
      </c>
      <c r="AA3509">
        <v>20200000</v>
      </c>
      <c r="AD3509" t="s">
        <v>220</v>
      </c>
    </row>
    <row r="3510" spans="1:30">
      <c r="A3510">
        <f t="shared" si="162"/>
        <v>20200000</v>
      </c>
      <c r="B3510" t="str">
        <f t="shared" si="163"/>
        <v>Havering92196Persons&lt;1 yr</v>
      </c>
      <c r="C3510" t="str">
        <f t="shared" si="164"/>
        <v>HaveringInfant mortality rate2020 - 22Persons&lt;1 yr</v>
      </c>
      <c r="D3510">
        <v>92196</v>
      </c>
      <c r="E3510" t="s">
        <v>277</v>
      </c>
      <c r="F3510" t="s">
        <v>30</v>
      </c>
      <c r="G3510" t="s">
        <v>31</v>
      </c>
      <c r="H3510" t="s">
        <v>118</v>
      </c>
      <c r="I3510" t="s">
        <v>119</v>
      </c>
      <c r="J3510" t="s">
        <v>34</v>
      </c>
      <c r="K3510" t="s">
        <v>35</v>
      </c>
      <c r="L3510" t="s">
        <v>278</v>
      </c>
      <c r="O3510" t="s">
        <v>239</v>
      </c>
      <c r="P3510">
        <v>2.8071700000000002</v>
      </c>
      <c r="Q3510">
        <v>1.83327</v>
      </c>
      <c r="R3510">
        <v>4.1133199999999999</v>
      </c>
      <c r="U3510">
        <v>26</v>
      </c>
      <c r="V3510">
        <v>9262</v>
      </c>
      <c r="X3510" t="s">
        <v>136</v>
      </c>
      <c r="Y3510" t="s">
        <v>42</v>
      </c>
      <c r="Z3510" t="s">
        <v>39</v>
      </c>
      <c r="AA3510">
        <v>20200000</v>
      </c>
      <c r="AD3510" t="s">
        <v>220</v>
      </c>
    </row>
    <row r="3511" spans="1:30">
      <c r="A3511">
        <f t="shared" si="162"/>
        <v>20200000</v>
      </c>
      <c r="B3511" t="str">
        <f t="shared" si="163"/>
        <v>Bromley92196Persons&lt;1 yr</v>
      </c>
      <c r="C3511" t="str">
        <f t="shared" si="164"/>
        <v>BromleyInfant mortality rate2020 - 22Persons&lt;1 yr</v>
      </c>
      <c r="D3511">
        <v>92196</v>
      </c>
      <c r="E3511" t="s">
        <v>277</v>
      </c>
      <c r="F3511" t="s">
        <v>30</v>
      </c>
      <c r="G3511" t="s">
        <v>31</v>
      </c>
      <c r="H3511" t="s">
        <v>78</v>
      </c>
      <c r="I3511" t="s">
        <v>79</v>
      </c>
      <c r="J3511" t="s">
        <v>34</v>
      </c>
      <c r="K3511" t="s">
        <v>35</v>
      </c>
      <c r="L3511" t="s">
        <v>278</v>
      </c>
      <c r="O3511" t="s">
        <v>239</v>
      </c>
      <c r="P3511">
        <v>2.76498</v>
      </c>
      <c r="Q3511">
        <v>1.8651599999999999</v>
      </c>
      <c r="R3511">
        <v>3.9473199999999999</v>
      </c>
      <c r="U3511">
        <v>30</v>
      </c>
      <c r="V3511">
        <v>10850</v>
      </c>
      <c r="X3511" t="s">
        <v>136</v>
      </c>
      <c r="Y3511" t="s">
        <v>42</v>
      </c>
      <c r="Z3511" t="s">
        <v>39</v>
      </c>
      <c r="AA3511">
        <v>20200000</v>
      </c>
      <c r="AD3511" t="s">
        <v>220</v>
      </c>
    </row>
    <row r="3512" spans="1:30">
      <c r="A3512">
        <f t="shared" si="162"/>
        <v>20200000</v>
      </c>
      <c r="B3512" t="str">
        <f t="shared" si="163"/>
        <v>Westminster92196Persons&lt;1 yr</v>
      </c>
      <c r="C3512" t="str">
        <f t="shared" si="164"/>
        <v>WestminsterInfant mortality rate2020 - 22Persons&lt;1 yr</v>
      </c>
      <c r="D3512">
        <v>92196</v>
      </c>
      <c r="E3512" t="s">
        <v>277</v>
      </c>
      <c r="F3512" t="s">
        <v>30</v>
      </c>
      <c r="G3512" t="s">
        <v>31</v>
      </c>
      <c r="H3512" t="s">
        <v>99</v>
      </c>
      <c r="I3512" t="s">
        <v>100</v>
      </c>
      <c r="J3512" t="s">
        <v>34</v>
      </c>
      <c r="K3512" t="s">
        <v>35</v>
      </c>
      <c r="L3512" t="s">
        <v>278</v>
      </c>
      <c r="O3512" t="s">
        <v>239</v>
      </c>
      <c r="P3512">
        <v>2.43072</v>
      </c>
      <c r="Q3512">
        <v>1.35947</v>
      </c>
      <c r="R3512">
        <v>4.0093399999999999</v>
      </c>
      <c r="U3512">
        <v>15</v>
      </c>
      <c r="V3512">
        <v>6171</v>
      </c>
      <c r="W3512" t="s">
        <v>268</v>
      </c>
      <c r="X3512" t="s">
        <v>136</v>
      </c>
      <c r="Y3512" t="s">
        <v>42</v>
      </c>
      <c r="Z3512" t="s">
        <v>39</v>
      </c>
      <c r="AA3512">
        <v>20200000</v>
      </c>
      <c r="AD3512" t="s">
        <v>220</v>
      </c>
    </row>
    <row r="3513" spans="1:30">
      <c r="A3513">
        <f t="shared" si="162"/>
        <v>20200000</v>
      </c>
      <c r="B3513" t="str">
        <f t="shared" si="163"/>
        <v>Richmond92196Persons&lt;1 yr</v>
      </c>
      <c r="C3513" t="str">
        <f t="shared" si="164"/>
        <v>RichmondInfant mortality rate2020 - 22Persons&lt;1 yr</v>
      </c>
      <c r="D3513">
        <v>92196</v>
      </c>
      <c r="E3513" t="s">
        <v>277</v>
      </c>
      <c r="F3513" t="s">
        <v>30</v>
      </c>
      <c r="G3513" t="s">
        <v>31</v>
      </c>
      <c r="H3513" t="s">
        <v>32</v>
      </c>
      <c r="I3513" t="s">
        <v>33</v>
      </c>
      <c r="J3513" t="s">
        <v>34</v>
      </c>
      <c r="K3513" t="s">
        <v>35</v>
      </c>
      <c r="L3513" t="s">
        <v>278</v>
      </c>
      <c r="O3513" t="s">
        <v>239</v>
      </c>
      <c r="P3513">
        <v>2.3458399999999999</v>
      </c>
      <c r="Q3513">
        <v>1.28142</v>
      </c>
      <c r="R3513">
        <v>3.9361600000000001</v>
      </c>
      <c r="U3513">
        <v>14</v>
      </c>
      <c r="V3513">
        <v>5968</v>
      </c>
      <c r="W3513" t="s">
        <v>268</v>
      </c>
      <c r="X3513" t="s">
        <v>136</v>
      </c>
      <c r="Y3513" t="s">
        <v>42</v>
      </c>
      <c r="Z3513" t="s">
        <v>39</v>
      </c>
      <c r="AA3513">
        <v>20200000</v>
      </c>
      <c r="AD3513" t="s">
        <v>220</v>
      </c>
    </row>
    <row r="3514" spans="1:30">
      <c r="A3514">
        <f t="shared" si="162"/>
        <v>20200000</v>
      </c>
      <c r="B3514" t="str">
        <f t="shared" si="163"/>
        <v>Islington92196Persons&lt;1 yr</v>
      </c>
      <c r="C3514" t="str">
        <f t="shared" si="164"/>
        <v>IslingtonInfant mortality rate2020 - 22Persons&lt;1 yr</v>
      </c>
      <c r="D3514">
        <v>92196</v>
      </c>
      <c r="E3514" t="s">
        <v>277</v>
      </c>
      <c r="F3514" t="s">
        <v>30</v>
      </c>
      <c r="G3514" t="s">
        <v>31</v>
      </c>
      <c r="H3514" t="s">
        <v>74</v>
      </c>
      <c r="I3514" t="s">
        <v>75</v>
      </c>
      <c r="J3514" t="s">
        <v>34</v>
      </c>
      <c r="K3514" t="s">
        <v>35</v>
      </c>
      <c r="L3514" t="s">
        <v>278</v>
      </c>
      <c r="O3514" t="s">
        <v>239</v>
      </c>
      <c r="P3514">
        <v>2.3394900000000001</v>
      </c>
      <c r="Q3514">
        <v>1.3858200000000001</v>
      </c>
      <c r="R3514">
        <v>3.6975899999999999</v>
      </c>
      <c r="U3514">
        <v>18</v>
      </c>
      <c r="V3514">
        <v>7694</v>
      </c>
      <c r="W3514" t="s">
        <v>268</v>
      </c>
      <c r="X3514" t="s">
        <v>136</v>
      </c>
      <c r="Y3514" t="s">
        <v>38</v>
      </c>
      <c r="Z3514" t="s">
        <v>39</v>
      </c>
      <c r="AA3514">
        <v>20200000</v>
      </c>
      <c r="AD3514" t="s">
        <v>220</v>
      </c>
    </row>
    <row r="3515" spans="1:30">
      <c r="A3515">
        <f t="shared" si="162"/>
        <v>20200000</v>
      </c>
      <c r="B3515" t="str">
        <f t="shared" si="163"/>
        <v>Wandsworth92196Persons&lt;1 yr</v>
      </c>
      <c r="C3515" t="str">
        <f t="shared" si="164"/>
        <v>WandsworthInfant mortality rate2020 - 22Persons&lt;1 yr</v>
      </c>
      <c r="D3515">
        <v>92196</v>
      </c>
      <c r="E3515" t="s">
        <v>277</v>
      </c>
      <c r="F3515" t="s">
        <v>30</v>
      </c>
      <c r="G3515" t="s">
        <v>31</v>
      </c>
      <c r="H3515" t="s">
        <v>76</v>
      </c>
      <c r="I3515" t="s">
        <v>77</v>
      </c>
      <c r="J3515" t="s">
        <v>34</v>
      </c>
      <c r="K3515" t="s">
        <v>35</v>
      </c>
      <c r="L3515" t="s">
        <v>278</v>
      </c>
      <c r="O3515" t="s">
        <v>239</v>
      </c>
      <c r="P3515">
        <v>1.8748</v>
      </c>
      <c r="Q3515">
        <v>1.18808</v>
      </c>
      <c r="R3515">
        <v>2.81324</v>
      </c>
      <c r="U3515">
        <v>23</v>
      </c>
      <c r="V3515">
        <v>12268</v>
      </c>
      <c r="X3515" t="s">
        <v>136</v>
      </c>
      <c r="Y3515" t="s">
        <v>38</v>
      </c>
      <c r="Z3515" t="s">
        <v>39</v>
      </c>
      <c r="AA3515">
        <v>20200000</v>
      </c>
      <c r="AD3515" t="s">
        <v>220</v>
      </c>
    </row>
    <row r="3516" spans="1:30">
      <c r="A3516">
        <f t="shared" si="162"/>
        <v>20130000</v>
      </c>
      <c r="B3516" t="str">
        <f t="shared" si="163"/>
        <v>Richmond92319Female12-13 yrs</v>
      </c>
      <c r="C3516" t="str">
        <f t="shared" si="164"/>
        <v>RichmondPopulation vaccination coverage: HPV vaccination coverage for one dose (12 to 13 year old)2013/14Female12-13 yrs</v>
      </c>
      <c r="D3516">
        <v>92319</v>
      </c>
      <c r="E3516" t="s">
        <v>279</v>
      </c>
      <c r="F3516" t="s">
        <v>30</v>
      </c>
      <c r="G3516" t="s">
        <v>31</v>
      </c>
      <c r="H3516" t="s">
        <v>32</v>
      </c>
      <c r="I3516" t="s">
        <v>33</v>
      </c>
      <c r="J3516" t="s">
        <v>34</v>
      </c>
      <c r="K3516" t="s">
        <v>189</v>
      </c>
      <c r="L3516" t="s">
        <v>280</v>
      </c>
      <c r="O3516" t="s">
        <v>44</v>
      </c>
      <c r="P3516">
        <v>89.6</v>
      </c>
      <c r="Q3516">
        <v>87.453320059999996</v>
      </c>
      <c r="R3516">
        <v>91.383577149999994</v>
      </c>
      <c r="U3516">
        <v>834</v>
      </c>
      <c r="V3516">
        <v>931</v>
      </c>
      <c r="Y3516" t="s">
        <v>42</v>
      </c>
      <c r="Z3516" t="s">
        <v>39</v>
      </c>
      <c r="AA3516">
        <v>20130000</v>
      </c>
      <c r="AC3516" t="s">
        <v>173</v>
      </c>
      <c r="AD3516" t="s">
        <v>40</v>
      </c>
    </row>
    <row r="3517" spans="1:30">
      <c r="A3517">
        <f t="shared" si="162"/>
        <v>20140000</v>
      </c>
      <c r="B3517" t="str">
        <f t="shared" si="163"/>
        <v>Richmond92319Female12-13 yrs</v>
      </c>
      <c r="C3517" t="str">
        <f t="shared" si="164"/>
        <v>RichmondPopulation vaccination coverage: HPV vaccination coverage for one dose (12 to 13 year old)2014/15Female12-13 yrs</v>
      </c>
      <c r="D3517">
        <v>92319</v>
      </c>
      <c r="E3517" t="s">
        <v>279</v>
      </c>
      <c r="F3517" t="s">
        <v>30</v>
      </c>
      <c r="G3517" t="s">
        <v>31</v>
      </c>
      <c r="H3517" t="s">
        <v>32</v>
      </c>
      <c r="I3517" t="s">
        <v>33</v>
      </c>
      <c r="J3517" t="s">
        <v>34</v>
      </c>
      <c r="K3517" t="s">
        <v>189</v>
      </c>
      <c r="L3517" t="s">
        <v>280</v>
      </c>
      <c r="O3517" t="s">
        <v>45</v>
      </c>
      <c r="P3517">
        <v>76.900000000000006</v>
      </c>
      <c r="Q3517">
        <v>74.427921339999997</v>
      </c>
      <c r="R3517">
        <v>79.267201200000002</v>
      </c>
      <c r="U3517">
        <v>894</v>
      </c>
      <c r="V3517">
        <v>1162</v>
      </c>
      <c r="Y3517" t="s">
        <v>49</v>
      </c>
      <c r="Z3517" t="s">
        <v>39</v>
      </c>
      <c r="AA3517">
        <v>20140000</v>
      </c>
      <c r="AC3517" t="s">
        <v>128</v>
      </c>
      <c r="AD3517" t="s">
        <v>40</v>
      </c>
    </row>
    <row r="3518" spans="1:30">
      <c r="A3518">
        <f t="shared" si="162"/>
        <v>20150000</v>
      </c>
      <c r="B3518" t="str">
        <f t="shared" si="163"/>
        <v>Richmond92319Female12-13 yrs</v>
      </c>
      <c r="C3518" t="str">
        <f t="shared" si="164"/>
        <v>RichmondPopulation vaccination coverage: HPV vaccination coverage for one dose (12 to 13 year old)2015/16Female12-13 yrs</v>
      </c>
      <c r="D3518">
        <v>92319</v>
      </c>
      <c r="E3518" t="s">
        <v>279</v>
      </c>
      <c r="F3518" t="s">
        <v>30</v>
      </c>
      <c r="G3518" t="s">
        <v>31</v>
      </c>
      <c r="H3518" t="s">
        <v>32</v>
      </c>
      <c r="I3518" t="s">
        <v>33</v>
      </c>
      <c r="J3518" t="s">
        <v>34</v>
      </c>
      <c r="K3518" t="s">
        <v>189</v>
      </c>
      <c r="L3518" t="s">
        <v>280</v>
      </c>
      <c r="O3518" t="s">
        <v>46</v>
      </c>
      <c r="P3518">
        <v>86.5</v>
      </c>
      <c r="Q3518">
        <v>84.345063613776503</v>
      </c>
      <c r="R3518">
        <v>88.392692685917893</v>
      </c>
      <c r="U3518">
        <v>948</v>
      </c>
      <c r="V3518">
        <v>1096</v>
      </c>
      <c r="Y3518" t="s">
        <v>42</v>
      </c>
      <c r="Z3518" t="s">
        <v>39</v>
      </c>
      <c r="AA3518">
        <v>20150000</v>
      </c>
      <c r="AC3518" t="s">
        <v>173</v>
      </c>
      <c r="AD3518" t="s">
        <v>40</v>
      </c>
    </row>
    <row r="3519" spans="1:30">
      <c r="A3519">
        <f t="shared" si="162"/>
        <v>20160000</v>
      </c>
      <c r="B3519" t="str">
        <f t="shared" si="163"/>
        <v>Richmond92319Female12-13 yrs</v>
      </c>
      <c r="C3519" t="str">
        <f t="shared" si="164"/>
        <v>RichmondPopulation vaccination coverage: HPV vaccination coverage for one dose (12 to 13 year old)2016/17Female12-13 yrs</v>
      </c>
      <c r="D3519">
        <v>92319</v>
      </c>
      <c r="E3519" t="s">
        <v>279</v>
      </c>
      <c r="F3519" t="s">
        <v>30</v>
      </c>
      <c r="G3519" t="s">
        <v>31</v>
      </c>
      <c r="H3519" t="s">
        <v>32</v>
      </c>
      <c r="I3519" t="s">
        <v>33</v>
      </c>
      <c r="J3519" t="s">
        <v>34</v>
      </c>
      <c r="K3519" t="s">
        <v>189</v>
      </c>
      <c r="L3519" t="s">
        <v>280</v>
      </c>
      <c r="O3519" t="s">
        <v>47</v>
      </c>
      <c r="P3519">
        <v>85.04</v>
      </c>
      <c r="Q3519">
        <v>82.842866514540702</v>
      </c>
      <c r="R3519">
        <v>86.991406825855293</v>
      </c>
      <c r="U3519">
        <v>966</v>
      </c>
      <c r="V3519">
        <v>1136</v>
      </c>
      <c r="Y3519" t="s">
        <v>49</v>
      </c>
      <c r="Z3519" t="s">
        <v>39</v>
      </c>
      <c r="AA3519">
        <v>20160000</v>
      </c>
      <c r="AC3519" t="s">
        <v>173</v>
      </c>
      <c r="AD3519" t="s">
        <v>40</v>
      </c>
    </row>
    <row r="3520" spans="1:30">
      <c r="A3520">
        <f t="shared" si="162"/>
        <v>20170000</v>
      </c>
      <c r="B3520" t="str">
        <f t="shared" si="163"/>
        <v>Richmond92319Female12-13 yrs</v>
      </c>
      <c r="C3520" t="str">
        <f t="shared" si="164"/>
        <v>RichmondPopulation vaccination coverage: HPV vaccination coverage for one dose (12 to 13 year old)2017/18Female12-13 yrs</v>
      </c>
      <c r="D3520">
        <v>92319</v>
      </c>
      <c r="E3520" t="s">
        <v>279</v>
      </c>
      <c r="F3520" t="s">
        <v>30</v>
      </c>
      <c r="G3520" t="s">
        <v>31</v>
      </c>
      <c r="H3520" t="s">
        <v>32</v>
      </c>
      <c r="I3520" t="s">
        <v>33</v>
      </c>
      <c r="J3520" t="s">
        <v>34</v>
      </c>
      <c r="K3520" t="s">
        <v>189</v>
      </c>
      <c r="L3520" t="s">
        <v>280</v>
      </c>
      <c r="O3520" t="s">
        <v>48</v>
      </c>
      <c r="P3520">
        <v>89.23</v>
      </c>
      <c r="Q3520">
        <v>87.270782015377904</v>
      </c>
      <c r="R3520">
        <v>90.915618489221103</v>
      </c>
      <c r="U3520">
        <v>994</v>
      </c>
      <c r="V3520">
        <v>1114</v>
      </c>
      <c r="Y3520" t="s">
        <v>38</v>
      </c>
      <c r="Z3520" t="s">
        <v>39</v>
      </c>
      <c r="AA3520">
        <v>20170000</v>
      </c>
      <c r="AC3520" t="s">
        <v>173</v>
      </c>
      <c r="AD3520" t="s">
        <v>40</v>
      </c>
    </row>
    <row r="3521" spans="1:30">
      <c r="A3521">
        <f t="shared" ref="A3521:A3584" si="165">AA3521</f>
        <v>20180000</v>
      </c>
      <c r="B3521" t="str">
        <f t="shared" si="163"/>
        <v>Richmond92319Female12-13 yrs</v>
      </c>
      <c r="C3521" t="str">
        <f t="shared" si="164"/>
        <v>RichmondPopulation vaccination coverage: HPV vaccination coverage for one dose (12 to 13 year old)2018/19Female12-13 yrs</v>
      </c>
      <c r="D3521">
        <v>92319</v>
      </c>
      <c r="E3521" t="s">
        <v>279</v>
      </c>
      <c r="F3521" t="s">
        <v>30</v>
      </c>
      <c r="G3521" t="s">
        <v>31</v>
      </c>
      <c r="H3521" t="s">
        <v>32</v>
      </c>
      <c r="I3521" t="s">
        <v>33</v>
      </c>
      <c r="J3521" t="s">
        <v>34</v>
      </c>
      <c r="K3521" t="s">
        <v>189</v>
      </c>
      <c r="L3521" t="s">
        <v>280</v>
      </c>
      <c r="O3521" t="s">
        <v>50</v>
      </c>
      <c r="P3521">
        <v>88.59</v>
      </c>
      <c r="Q3521">
        <v>86.650228924840903</v>
      </c>
      <c r="R3521">
        <v>90.276642243546107</v>
      </c>
      <c r="S3521">
        <v>85.417383088385193</v>
      </c>
      <c r="T3521">
        <v>91.1412815761758</v>
      </c>
      <c r="U3521">
        <v>1048</v>
      </c>
      <c r="V3521">
        <v>1183</v>
      </c>
      <c r="Y3521" t="s">
        <v>42</v>
      </c>
      <c r="Z3521" t="s">
        <v>39</v>
      </c>
      <c r="AA3521">
        <v>20180000</v>
      </c>
      <c r="AC3521" t="s">
        <v>173</v>
      </c>
      <c r="AD3521" t="s">
        <v>40</v>
      </c>
    </row>
    <row r="3522" spans="1:30">
      <c r="A3522">
        <f t="shared" si="165"/>
        <v>20190000</v>
      </c>
      <c r="B3522" t="str">
        <f t="shared" ref="B3522:B3585" si="166">CONCATENATE(I3522,D3522,K3522,L3522)</f>
        <v>Richmond92319Female12-13 yrs</v>
      </c>
      <c r="C3522" t="str">
        <f t="shared" ref="C3522:C3585" si="167">CONCATENATE(I3522,E3522,O3522,K3522,M3522,L3522)</f>
        <v>RichmondPopulation vaccination coverage: HPV vaccination coverage for one dose (12 to 13 year old)2019/20Female12-13 yrs</v>
      </c>
      <c r="D3522">
        <v>92319</v>
      </c>
      <c r="E3522" t="s">
        <v>279</v>
      </c>
      <c r="F3522" t="s">
        <v>30</v>
      </c>
      <c r="G3522" t="s">
        <v>31</v>
      </c>
      <c r="H3522" t="s">
        <v>32</v>
      </c>
      <c r="I3522" t="s">
        <v>33</v>
      </c>
      <c r="J3522" t="s">
        <v>34</v>
      </c>
      <c r="K3522" t="s">
        <v>189</v>
      </c>
      <c r="L3522" t="s">
        <v>280</v>
      </c>
      <c r="O3522" t="s">
        <v>51</v>
      </c>
      <c r="P3522">
        <v>0</v>
      </c>
      <c r="Q3522">
        <v>0</v>
      </c>
      <c r="R3522">
        <v>0.35940398727914202</v>
      </c>
      <c r="S3522">
        <v>0</v>
      </c>
      <c r="T3522">
        <v>0.88870130122093205</v>
      </c>
      <c r="U3522">
        <v>0</v>
      </c>
      <c r="V3522">
        <v>1065</v>
      </c>
      <c r="Y3522" t="s">
        <v>49</v>
      </c>
      <c r="Z3522" t="s">
        <v>39</v>
      </c>
      <c r="AA3522">
        <v>20190000</v>
      </c>
      <c r="AC3522" t="s">
        <v>128</v>
      </c>
      <c r="AD3522" t="s">
        <v>40</v>
      </c>
    </row>
    <row r="3523" spans="1:30">
      <c r="A3523">
        <f t="shared" si="165"/>
        <v>20200000</v>
      </c>
      <c r="B3523" t="str">
        <f t="shared" si="166"/>
        <v>Richmond92319Female12-13 yrs</v>
      </c>
      <c r="C3523" t="str">
        <f t="shared" si="167"/>
        <v>RichmondPopulation vaccination coverage: HPV vaccination coverage for one dose (12 to 13 year old)2020/21Female12-13 yrs</v>
      </c>
      <c r="D3523">
        <v>92319</v>
      </c>
      <c r="E3523" t="s">
        <v>279</v>
      </c>
      <c r="F3523" t="s">
        <v>30</v>
      </c>
      <c r="G3523" t="s">
        <v>31</v>
      </c>
      <c r="H3523" t="s">
        <v>32</v>
      </c>
      <c r="I3523" t="s">
        <v>33</v>
      </c>
      <c r="J3523" t="s">
        <v>34</v>
      </c>
      <c r="K3523" t="s">
        <v>189</v>
      </c>
      <c r="L3523" t="s">
        <v>280</v>
      </c>
      <c r="O3523" t="s">
        <v>52</v>
      </c>
      <c r="P3523">
        <v>83.4</v>
      </c>
      <c r="Q3523">
        <v>81.325170810193001</v>
      </c>
      <c r="R3523">
        <v>85.375349451289395</v>
      </c>
      <c r="S3523">
        <v>80.012581377801993</v>
      </c>
      <c r="T3523">
        <v>86.395641594777899</v>
      </c>
      <c r="U3523">
        <v>1079</v>
      </c>
      <c r="V3523">
        <v>1293</v>
      </c>
      <c r="Y3523" t="s">
        <v>38</v>
      </c>
      <c r="Z3523" t="s">
        <v>39</v>
      </c>
      <c r="AA3523">
        <v>20200000</v>
      </c>
      <c r="AC3523" t="s">
        <v>173</v>
      </c>
      <c r="AD3523" t="s">
        <v>40</v>
      </c>
    </row>
    <row r="3524" spans="1:30">
      <c r="A3524">
        <f t="shared" si="165"/>
        <v>20210000</v>
      </c>
      <c r="B3524" t="str">
        <f t="shared" si="166"/>
        <v>Richmond92319Female12-13 yrs</v>
      </c>
      <c r="C3524" t="str">
        <f t="shared" si="167"/>
        <v>RichmondPopulation vaccination coverage: HPV vaccination coverage for one dose (12 to 13 year old)2021/22Female12-13 yrs</v>
      </c>
      <c r="D3524">
        <v>92319</v>
      </c>
      <c r="E3524" t="s">
        <v>279</v>
      </c>
      <c r="F3524" t="s">
        <v>30</v>
      </c>
      <c r="G3524" t="s">
        <v>31</v>
      </c>
      <c r="H3524" t="s">
        <v>32</v>
      </c>
      <c r="I3524" t="s">
        <v>33</v>
      </c>
      <c r="J3524" t="s">
        <v>34</v>
      </c>
      <c r="K3524" t="s">
        <v>189</v>
      </c>
      <c r="L3524" t="s">
        <v>280</v>
      </c>
      <c r="O3524" t="s">
        <v>53</v>
      </c>
      <c r="P3524">
        <v>77.3</v>
      </c>
      <c r="Q3524">
        <v>74.924949999999995</v>
      </c>
      <c r="R3524">
        <v>79.500339999999994</v>
      </c>
      <c r="S3524">
        <v>73.490399999999994</v>
      </c>
      <c r="T3524">
        <v>80.695099999999996</v>
      </c>
      <c r="U3524">
        <v>994</v>
      </c>
      <c r="V3524">
        <v>1286</v>
      </c>
      <c r="Y3524" t="s">
        <v>38</v>
      </c>
      <c r="Z3524" t="s">
        <v>39</v>
      </c>
      <c r="AA3524">
        <v>20210000</v>
      </c>
      <c r="AC3524" t="s">
        <v>128</v>
      </c>
      <c r="AD3524" t="s">
        <v>40</v>
      </c>
    </row>
    <row r="3525" spans="1:30">
      <c r="A3525">
        <f t="shared" si="165"/>
        <v>20130000</v>
      </c>
      <c r="B3525" t="str">
        <f t="shared" si="166"/>
        <v>England92319Female12-13 yrs</v>
      </c>
      <c r="C3525" t="str">
        <f t="shared" si="167"/>
        <v>EnglandPopulation vaccination coverage: HPV vaccination coverage for one dose (12 to 13 year old)2013/14Female12-13 yrs</v>
      </c>
      <c r="D3525">
        <v>92319</v>
      </c>
      <c r="E3525" t="s">
        <v>279</v>
      </c>
      <c r="F3525" t="s">
        <v>30</v>
      </c>
      <c r="G3525" t="s">
        <v>31</v>
      </c>
      <c r="H3525" t="s">
        <v>30</v>
      </c>
      <c r="I3525" t="s">
        <v>31</v>
      </c>
      <c r="J3525" t="s">
        <v>31</v>
      </c>
      <c r="K3525" t="s">
        <v>189</v>
      </c>
      <c r="L3525" t="s">
        <v>280</v>
      </c>
      <c r="O3525" t="s">
        <v>44</v>
      </c>
      <c r="P3525">
        <v>91.11</v>
      </c>
      <c r="Q3525">
        <v>91.00636686</v>
      </c>
      <c r="R3525">
        <v>91.215401760000006</v>
      </c>
      <c r="U3525">
        <v>259479</v>
      </c>
      <c r="V3525">
        <v>284793</v>
      </c>
      <c r="Y3525" t="s">
        <v>42</v>
      </c>
      <c r="Z3525" t="s">
        <v>39</v>
      </c>
      <c r="AA3525">
        <v>20130000</v>
      </c>
      <c r="AC3525" t="s">
        <v>127</v>
      </c>
      <c r="AD3525" t="s">
        <v>40</v>
      </c>
    </row>
    <row r="3526" spans="1:30">
      <c r="A3526">
        <f t="shared" si="165"/>
        <v>20140000</v>
      </c>
      <c r="B3526" t="str">
        <f t="shared" si="166"/>
        <v>England92319Female12-13 yrs</v>
      </c>
      <c r="C3526" t="str">
        <f t="shared" si="167"/>
        <v>EnglandPopulation vaccination coverage: HPV vaccination coverage for one dose (12 to 13 year old)2014/15Female12-13 yrs</v>
      </c>
      <c r="D3526">
        <v>92319</v>
      </c>
      <c r="E3526" t="s">
        <v>279</v>
      </c>
      <c r="F3526" t="s">
        <v>30</v>
      </c>
      <c r="G3526" t="s">
        <v>31</v>
      </c>
      <c r="H3526" t="s">
        <v>30</v>
      </c>
      <c r="I3526" t="s">
        <v>31</v>
      </c>
      <c r="J3526" t="s">
        <v>31</v>
      </c>
      <c r="K3526" t="s">
        <v>189</v>
      </c>
      <c r="L3526" t="s">
        <v>280</v>
      </c>
      <c r="O3526" t="s">
        <v>45</v>
      </c>
      <c r="P3526">
        <v>89.4</v>
      </c>
      <c r="Q3526">
        <v>89.319322389999996</v>
      </c>
      <c r="R3526">
        <v>89.546780519999999</v>
      </c>
      <c r="U3526">
        <v>251007</v>
      </c>
      <c r="V3526">
        <v>280663</v>
      </c>
      <c r="Y3526" t="s">
        <v>42</v>
      </c>
      <c r="Z3526" t="s">
        <v>39</v>
      </c>
      <c r="AA3526">
        <v>20140000</v>
      </c>
      <c r="AC3526" t="s">
        <v>173</v>
      </c>
      <c r="AD3526" t="s">
        <v>40</v>
      </c>
    </row>
    <row r="3527" spans="1:30">
      <c r="A3527">
        <f t="shared" si="165"/>
        <v>20150000</v>
      </c>
      <c r="B3527" t="str">
        <f t="shared" si="166"/>
        <v>England92319Female12-13 yrs</v>
      </c>
      <c r="C3527" t="str">
        <f t="shared" si="167"/>
        <v>EnglandPopulation vaccination coverage: HPV vaccination coverage for one dose (12 to 13 year old)2015/16Female12-13 yrs</v>
      </c>
      <c r="D3527">
        <v>92319</v>
      </c>
      <c r="E3527" t="s">
        <v>279</v>
      </c>
      <c r="F3527" t="s">
        <v>30</v>
      </c>
      <c r="G3527" t="s">
        <v>31</v>
      </c>
      <c r="H3527" t="s">
        <v>30</v>
      </c>
      <c r="I3527" t="s">
        <v>31</v>
      </c>
      <c r="J3527" t="s">
        <v>31</v>
      </c>
      <c r="K3527" t="s">
        <v>189</v>
      </c>
      <c r="L3527" t="s">
        <v>280</v>
      </c>
      <c r="O3527" t="s">
        <v>46</v>
      </c>
      <c r="P3527">
        <v>86.99</v>
      </c>
      <c r="Q3527">
        <v>86.871118624571196</v>
      </c>
      <c r="R3527">
        <v>87.116584051306106</v>
      </c>
      <c r="U3527">
        <v>251010</v>
      </c>
      <c r="V3527">
        <v>288536</v>
      </c>
      <c r="Y3527" t="s">
        <v>42</v>
      </c>
      <c r="Z3527" t="s">
        <v>39</v>
      </c>
      <c r="AA3527">
        <v>20150000</v>
      </c>
      <c r="AC3527" t="s">
        <v>173</v>
      </c>
      <c r="AD3527" t="s">
        <v>40</v>
      </c>
    </row>
    <row r="3528" spans="1:30">
      <c r="A3528">
        <f t="shared" si="165"/>
        <v>20160000</v>
      </c>
      <c r="B3528" t="str">
        <f t="shared" si="166"/>
        <v>England92319Female12-13 yrs</v>
      </c>
      <c r="C3528" t="str">
        <f t="shared" si="167"/>
        <v>EnglandPopulation vaccination coverage: HPV vaccination coverage for one dose (12 to 13 year old)2016/17Female12-13 yrs</v>
      </c>
      <c r="D3528">
        <v>92319</v>
      </c>
      <c r="E3528" t="s">
        <v>279</v>
      </c>
      <c r="F3528" t="s">
        <v>30</v>
      </c>
      <c r="G3528" t="s">
        <v>31</v>
      </c>
      <c r="H3528" t="s">
        <v>30</v>
      </c>
      <c r="I3528" t="s">
        <v>31</v>
      </c>
      <c r="J3528" t="s">
        <v>31</v>
      </c>
      <c r="K3528" t="s">
        <v>189</v>
      </c>
      <c r="L3528" t="s">
        <v>280</v>
      </c>
      <c r="O3528" t="s">
        <v>47</v>
      </c>
      <c r="P3528">
        <v>87.22</v>
      </c>
      <c r="Q3528">
        <v>87.099389503119596</v>
      </c>
      <c r="R3528">
        <v>87.3386550336662</v>
      </c>
      <c r="U3528">
        <v>260959</v>
      </c>
      <c r="V3528">
        <v>299198</v>
      </c>
      <c r="Y3528" t="s">
        <v>42</v>
      </c>
      <c r="Z3528" t="s">
        <v>39</v>
      </c>
      <c r="AA3528">
        <v>20160000</v>
      </c>
      <c r="AC3528" t="s">
        <v>173</v>
      </c>
      <c r="AD3528" t="s">
        <v>40</v>
      </c>
    </row>
    <row r="3529" spans="1:30">
      <c r="A3529">
        <f t="shared" si="165"/>
        <v>20170000</v>
      </c>
      <c r="B3529" t="str">
        <f t="shared" si="166"/>
        <v>England92319Female12-13 yrs</v>
      </c>
      <c r="C3529" t="str">
        <f t="shared" si="167"/>
        <v>EnglandPopulation vaccination coverage: HPV vaccination coverage for one dose (12 to 13 year old)2017/18Female12-13 yrs</v>
      </c>
      <c r="D3529">
        <v>92319</v>
      </c>
      <c r="E3529" t="s">
        <v>279</v>
      </c>
      <c r="F3529" t="s">
        <v>30</v>
      </c>
      <c r="G3529" t="s">
        <v>31</v>
      </c>
      <c r="H3529" t="s">
        <v>30</v>
      </c>
      <c r="I3529" t="s">
        <v>31</v>
      </c>
      <c r="J3529" t="s">
        <v>31</v>
      </c>
      <c r="K3529" t="s">
        <v>189</v>
      </c>
      <c r="L3529" t="s">
        <v>280</v>
      </c>
      <c r="O3529" t="s">
        <v>48</v>
      </c>
      <c r="P3529">
        <v>86.92</v>
      </c>
      <c r="Q3529">
        <v>86.797882508714594</v>
      </c>
      <c r="R3529">
        <v>87.036470682048005</v>
      </c>
      <c r="U3529">
        <v>266785</v>
      </c>
      <c r="V3529">
        <v>306940</v>
      </c>
      <c r="Y3529" t="s">
        <v>42</v>
      </c>
      <c r="Z3529" t="s">
        <v>39</v>
      </c>
      <c r="AA3529">
        <v>20170000</v>
      </c>
      <c r="AC3529" t="s">
        <v>173</v>
      </c>
      <c r="AD3529" t="s">
        <v>40</v>
      </c>
    </row>
    <row r="3530" spans="1:30">
      <c r="A3530">
        <f t="shared" si="165"/>
        <v>20180000</v>
      </c>
      <c r="B3530" t="str">
        <f t="shared" si="166"/>
        <v>England92319Female12-13 yrs</v>
      </c>
      <c r="C3530" t="str">
        <f t="shared" si="167"/>
        <v>EnglandPopulation vaccination coverage: HPV vaccination coverage for one dose (12 to 13 year old)2018/19Female12-13 yrs</v>
      </c>
      <c r="D3530">
        <v>92319</v>
      </c>
      <c r="E3530" t="s">
        <v>279</v>
      </c>
      <c r="F3530" t="s">
        <v>30</v>
      </c>
      <c r="G3530" t="s">
        <v>31</v>
      </c>
      <c r="H3530" t="s">
        <v>30</v>
      </c>
      <c r="I3530" t="s">
        <v>31</v>
      </c>
      <c r="J3530" t="s">
        <v>31</v>
      </c>
      <c r="K3530" t="s">
        <v>189</v>
      </c>
      <c r="L3530" t="s">
        <v>280</v>
      </c>
      <c r="O3530" t="s">
        <v>50</v>
      </c>
      <c r="P3530">
        <v>88.01</v>
      </c>
      <c r="Q3530">
        <v>87.894510483780394</v>
      </c>
      <c r="R3530">
        <v>88.121785477032006</v>
      </c>
      <c r="S3530">
        <v>87.828286585410396</v>
      </c>
      <c r="T3530">
        <v>88.186627293158693</v>
      </c>
      <c r="U3530">
        <v>276296</v>
      </c>
      <c r="V3530">
        <v>313942</v>
      </c>
      <c r="Y3530" t="s">
        <v>42</v>
      </c>
      <c r="Z3530" t="s">
        <v>39</v>
      </c>
      <c r="AA3530">
        <v>20180000</v>
      </c>
      <c r="AC3530" t="s">
        <v>173</v>
      </c>
      <c r="AD3530" t="s">
        <v>40</v>
      </c>
    </row>
    <row r="3531" spans="1:30">
      <c r="A3531">
        <f t="shared" si="165"/>
        <v>20190000</v>
      </c>
      <c r="B3531" t="str">
        <f t="shared" si="166"/>
        <v>England92319Female12-13 yrs</v>
      </c>
      <c r="C3531" t="str">
        <f t="shared" si="167"/>
        <v>EnglandPopulation vaccination coverage: HPV vaccination coverage for one dose (12 to 13 year old)2019/20Female12-13 yrs</v>
      </c>
      <c r="D3531">
        <v>92319</v>
      </c>
      <c r="E3531" t="s">
        <v>279</v>
      </c>
      <c r="F3531" t="s">
        <v>30</v>
      </c>
      <c r="G3531" t="s">
        <v>31</v>
      </c>
      <c r="H3531" t="s">
        <v>30</v>
      </c>
      <c r="I3531" t="s">
        <v>31</v>
      </c>
      <c r="J3531" t="s">
        <v>31</v>
      </c>
      <c r="K3531" t="s">
        <v>189</v>
      </c>
      <c r="L3531" t="s">
        <v>280</v>
      </c>
      <c r="O3531" t="s">
        <v>51</v>
      </c>
      <c r="P3531">
        <v>59.19</v>
      </c>
      <c r="Q3531">
        <v>59.0245754790974</v>
      </c>
      <c r="R3531">
        <v>59.365110565777101</v>
      </c>
      <c r="S3531">
        <v>58.926224242847397</v>
      </c>
      <c r="T3531">
        <v>59.463133838764499</v>
      </c>
      <c r="U3531">
        <v>189457</v>
      </c>
      <c r="V3531">
        <v>320056</v>
      </c>
      <c r="Y3531" t="s">
        <v>42</v>
      </c>
      <c r="Z3531" t="s">
        <v>39</v>
      </c>
      <c r="AA3531">
        <v>20190000</v>
      </c>
      <c r="AC3531" t="s">
        <v>128</v>
      </c>
      <c r="AD3531" t="s">
        <v>40</v>
      </c>
    </row>
    <row r="3532" spans="1:30">
      <c r="A3532">
        <f t="shared" si="165"/>
        <v>20200000</v>
      </c>
      <c r="B3532" t="str">
        <f t="shared" si="166"/>
        <v>England92319Female12-13 yrs</v>
      </c>
      <c r="C3532" t="str">
        <f t="shared" si="167"/>
        <v>EnglandPopulation vaccination coverage: HPV vaccination coverage for one dose (12 to 13 year old)2020/21Female12-13 yrs</v>
      </c>
      <c r="D3532">
        <v>92319</v>
      </c>
      <c r="E3532" t="s">
        <v>279</v>
      </c>
      <c r="F3532" t="s">
        <v>30</v>
      </c>
      <c r="G3532" t="s">
        <v>31</v>
      </c>
      <c r="H3532" t="s">
        <v>30</v>
      </c>
      <c r="I3532" t="s">
        <v>31</v>
      </c>
      <c r="J3532" t="s">
        <v>31</v>
      </c>
      <c r="K3532" t="s">
        <v>189</v>
      </c>
      <c r="L3532" t="s">
        <v>280</v>
      </c>
      <c r="O3532" t="s">
        <v>52</v>
      </c>
      <c r="P3532">
        <v>76.66</v>
      </c>
      <c r="Q3532">
        <v>76.516049976841003</v>
      </c>
      <c r="R3532">
        <v>76.802505178345896</v>
      </c>
      <c r="S3532">
        <v>76.433000752358595</v>
      </c>
      <c r="T3532">
        <v>76.884646078384506</v>
      </c>
      <c r="U3532">
        <v>256851</v>
      </c>
      <c r="V3532">
        <v>335054</v>
      </c>
      <c r="Y3532" t="s">
        <v>42</v>
      </c>
      <c r="Z3532" t="s">
        <v>39</v>
      </c>
      <c r="AA3532">
        <v>20200000</v>
      </c>
      <c r="AC3532" t="s">
        <v>128</v>
      </c>
      <c r="AD3532" t="s">
        <v>40</v>
      </c>
    </row>
    <row r="3533" spans="1:30">
      <c r="A3533">
        <f t="shared" si="165"/>
        <v>20210000</v>
      </c>
      <c r="B3533" t="str">
        <f t="shared" si="166"/>
        <v>England92319Female12-13 yrs</v>
      </c>
      <c r="C3533" t="str">
        <f t="shared" si="167"/>
        <v>EnglandPopulation vaccination coverage: HPV vaccination coverage for one dose (12 to 13 year old)2021/22Female12-13 yrs</v>
      </c>
      <c r="D3533">
        <v>92319</v>
      </c>
      <c r="E3533" t="s">
        <v>279</v>
      </c>
      <c r="F3533" t="s">
        <v>30</v>
      </c>
      <c r="G3533" t="s">
        <v>31</v>
      </c>
      <c r="H3533" t="s">
        <v>30</v>
      </c>
      <c r="I3533" t="s">
        <v>31</v>
      </c>
      <c r="J3533" t="s">
        <v>31</v>
      </c>
      <c r="K3533" t="s">
        <v>189</v>
      </c>
      <c r="L3533" t="s">
        <v>280</v>
      </c>
      <c r="O3533" t="s">
        <v>53</v>
      </c>
      <c r="P3533">
        <v>69.599999999999994</v>
      </c>
      <c r="Q3533">
        <v>69.444770000000005</v>
      </c>
      <c r="R3533">
        <v>69.756180000000001</v>
      </c>
      <c r="S3533">
        <v>69.354650000000007</v>
      </c>
      <c r="T3533">
        <v>69.84563</v>
      </c>
      <c r="U3533">
        <v>233344</v>
      </c>
      <c r="V3533">
        <v>335261</v>
      </c>
      <c r="Y3533" t="s">
        <v>42</v>
      </c>
      <c r="Z3533" t="s">
        <v>39</v>
      </c>
      <c r="AA3533">
        <v>20210000</v>
      </c>
      <c r="AC3533" t="s">
        <v>128</v>
      </c>
      <c r="AD3533" t="s">
        <v>40</v>
      </c>
    </row>
    <row r="3534" spans="1:30">
      <c r="A3534">
        <f t="shared" si="165"/>
        <v>20220000</v>
      </c>
      <c r="B3534" t="str">
        <f t="shared" si="166"/>
        <v>England92319Female12-13 yrs</v>
      </c>
      <c r="C3534" t="str">
        <f t="shared" si="167"/>
        <v>EnglandPopulation vaccination coverage: HPV vaccination coverage for one dose (12 to 13 year old)2022/23Female12-13 yrs</v>
      </c>
      <c r="D3534">
        <v>92319</v>
      </c>
      <c r="E3534" t="s">
        <v>279</v>
      </c>
      <c r="F3534" t="s">
        <v>30</v>
      </c>
      <c r="G3534" t="s">
        <v>31</v>
      </c>
      <c r="H3534" t="s">
        <v>30</v>
      </c>
      <c r="I3534" t="s">
        <v>31</v>
      </c>
      <c r="J3534" t="s">
        <v>31</v>
      </c>
      <c r="K3534" t="s">
        <v>189</v>
      </c>
      <c r="L3534" t="s">
        <v>280</v>
      </c>
      <c r="O3534" t="s">
        <v>54</v>
      </c>
      <c r="P3534">
        <v>71.290000000000006</v>
      </c>
      <c r="Q3534">
        <v>71.143129999999999</v>
      </c>
      <c r="R3534">
        <v>71.446299999999994</v>
      </c>
      <c r="S3534">
        <v>71.055359999999993</v>
      </c>
      <c r="T3534">
        <v>71.533360000000002</v>
      </c>
      <c r="U3534">
        <v>243920</v>
      </c>
      <c r="V3534">
        <v>342128</v>
      </c>
      <c r="X3534" t="s">
        <v>61</v>
      </c>
      <c r="Y3534" t="s">
        <v>42</v>
      </c>
      <c r="Z3534" t="s">
        <v>39</v>
      </c>
      <c r="AA3534">
        <v>20220000</v>
      </c>
      <c r="AC3534" t="s">
        <v>128</v>
      </c>
      <c r="AD3534" t="s">
        <v>40</v>
      </c>
    </row>
    <row r="3535" spans="1:30">
      <c r="A3535">
        <f t="shared" si="165"/>
        <v>20130000</v>
      </c>
      <c r="B3535" t="str">
        <f t="shared" si="166"/>
        <v>London92319Female12-13 yrs</v>
      </c>
      <c r="C3535" t="str">
        <f t="shared" si="167"/>
        <v>LondonPopulation vaccination coverage: HPV vaccination coverage for one dose (12 to 13 year old)2013/14Female12-13 yrs</v>
      </c>
      <c r="D3535">
        <v>92319</v>
      </c>
      <c r="E3535" t="s">
        <v>279</v>
      </c>
      <c r="F3535" t="s">
        <v>30</v>
      </c>
      <c r="G3535" t="s">
        <v>31</v>
      </c>
      <c r="H3535" t="s">
        <v>56</v>
      </c>
      <c r="I3535" t="s">
        <v>57</v>
      </c>
      <c r="J3535" t="s">
        <v>58</v>
      </c>
      <c r="K3535" t="s">
        <v>189</v>
      </c>
      <c r="L3535" t="s">
        <v>280</v>
      </c>
      <c r="O3535" t="s">
        <v>44</v>
      </c>
      <c r="P3535">
        <v>85.3</v>
      </c>
      <c r="Q3535">
        <v>84.978965869999996</v>
      </c>
      <c r="R3535">
        <v>85.656543749999997</v>
      </c>
      <c r="U3535">
        <v>35764</v>
      </c>
      <c r="V3535">
        <v>41917</v>
      </c>
      <c r="Y3535" t="s">
        <v>49</v>
      </c>
      <c r="Z3535" t="s">
        <v>39</v>
      </c>
      <c r="AA3535">
        <v>20130000</v>
      </c>
      <c r="AC3535" t="s">
        <v>173</v>
      </c>
      <c r="AD3535" t="s">
        <v>40</v>
      </c>
    </row>
    <row r="3536" spans="1:30">
      <c r="A3536">
        <f t="shared" si="165"/>
        <v>20140000</v>
      </c>
      <c r="B3536" t="str">
        <f t="shared" si="166"/>
        <v>London92319Female12-13 yrs</v>
      </c>
      <c r="C3536" t="str">
        <f t="shared" si="167"/>
        <v>LondonPopulation vaccination coverage: HPV vaccination coverage for one dose (12 to 13 year old)2014/15Female12-13 yrs</v>
      </c>
      <c r="D3536">
        <v>92319</v>
      </c>
      <c r="E3536" t="s">
        <v>279</v>
      </c>
      <c r="F3536" t="s">
        <v>30</v>
      </c>
      <c r="G3536" t="s">
        <v>31</v>
      </c>
      <c r="H3536" t="s">
        <v>56</v>
      </c>
      <c r="I3536" t="s">
        <v>57</v>
      </c>
      <c r="J3536" t="s">
        <v>58</v>
      </c>
      <c r="K3536" t="s">
        <v>189</v>
      </c>
      <c r="L3536" t="s">
        <v>280</v>
      </c>
      <c r="O3536" t="s">
        <v>45</v>
      </c>
      <c r="P3536">
        <v>83.8</v>
      </c>
      <c r="Q3536">
        <v>83.456109909999995</v>
      </c>
      <c r="R3536">
        <v>84.152425550000004</v>
      </c>
      <c r="U3536">
        <v>36043</v>
      </c>
      <c r="V3536">
        <v>43007</v>
      </c>
      <c r="Y3536" t="s">
        <v>49</v>
      </c>
      <c r="Z3536" t="s">
        <v>39</v>
      </c>
      <c r="AA3536">
        <v>20140000</v>
      </c>
      <c r="AC3536" t="s">
        <v>173</v>
      </c>
      <c r="AD3536" t="s">
        <v>40</v>
      </c>
    </row>
    <row r="3537" spans="1:30">
      <c r="A3537">
        <f t="shared" si="165"/>
        <v>20150000</v>
      </c>
      <c r="B3537" t="str">
        <f t="shared" si="166"/>
        <v>London92319Female12-13 yrs</v>
      </c>
      <c r="C3537" t="str">
        <f t="shared" si="167"/>
        <v>LondonPopulation vaccination coverage: HPV vaccination coverage for one dose (12 to 13 year old)2015/16Female12-13 yrs</v>
      </c>
      <c r="D3537">
        <v>92319</v>
      </c>
      <c r="E3537" t="s">
        <v>279</v>
      </c>
      <c r="F3537" t="s">
        <v>30</v>
      </c>
      <c r="G3537" t="s">
        <v>31</v>
      </c>
      <c r="H3537" t="s">
        <v>56</v>
      </c>
      <c r="I3537" t="s">
        <v>57</v>
      </c>
      <c r="J3537" t="s">
        <v>58</v>
      </c>
      <c r="K3537" t="s">
        <v>189</v>
      </c>
      <c r="L3537" t="s">
        <v>280</v>
      </c>
      <c r="O3537" t="s">
        <v>46</v>
      </c>
      <c r="P3537">
        <v>83.88</v>
      </c>
      <c r="Q3537">
        <v>83.525104545700302</v>
      </c>
      <c r="R3537">
        <v>84.222979374175907</v>
      </c>
      <c r="U3537">
        <v>35787</v>
      </c>
      <c r="V3537">
        <v>42666</v>
      </c>
      <c r="Y3537" t="s">
        <v>49</v>
      </c>
      <c r="Z3537" t="s">
        <v>39</v>
      </c>
      <c r="AA3537">
        <v>20150000</v>
      </c>
      <c r="AC3537" t="s">
        <v>173</v>
      </c>
      <c r="AD3537" t="s">
        <v>40</v>
      </c>
    </row>
    <row r="3538" spans="1:30">
      <c r="A3538">
        <f t="shared" si="165"/>
        <v>20160000</v>
      </c>
      <c r="B3538" t="str">
        <f t="shared" si="166"/>
        <v>London92319Female12-13 yrs</v>
      </c>
      <c r="C3538" t="str">
        <f t="shared" si="167"/>
        <v>LondonPopulation vaccination coverage: HPV vaccination coverage for one dose (12 to 13 year old)2016/17Female12-13 yrs</v>
      </c>
      <c r="D3538">
        <v>92319</v>
      </c>
      <c r="E3538" t="s">
        <v>279</v>
      </c>
      <c r="F3538" t="s">
        <v>30</v>
      </c>
      <c r="G3538" t="s">
        <v>31</v>
      </c>
      <c r="H3538" t="s">
        <v>56</v>
      </c>
      <c r="I3538" t="s">
        <v>57</v>
      </c>
      <c r="J3538" t="s">
        <v>58</v>
      </c>
      <c r="K3538" t="s">
        <v>189</v>
      </c>
      <c r="L3538" t="s">
        <v>280</v>
      </c>
      <c r="O3538" t="s">
        <v>47</v>
      </c>
      <c r="P3538">
        <v>83.84</v>
      </c>
      <c r="Q3538">
        <v>83.490372356526294</v>
      </c>
      <c r="R3538">
        <v>84.174162716447697</v>
      </c>
      <c r="U3538">
        <v>37336</v>
      </c>
      <c r="V3538">
        <v>44535</v>
      </c>
      <c r="Y3538" t="s">
        <v>49</v>
      </c>
      <c r="Z3538" t="s">
        <v>39</v>
      </c>
      <c r="AA3538">
        <v>20160000</v>
      </c>
      <c r="AC3538" t="s">
        <v>173</v>
      </c>
      <c r="AD3538" t="s">
        <v>40</v>
      </c>
    </row>
    <row r="3539" spans="1:30">
      <c r="A3539">
        <f t="shared" si="165"/>
        <v>20170000</v>
      </c>
      <c r="B3539" t="str">
        <f t="shared" si="166"/>
        <v>London92319Female12-13 yrs</v>
      </c>
      <c r="C3539" t="str">
        <f t="shared" si="167"/>
        <v>LondonPopulation vaccination coverage: HPV vaccination coverage for one dose (12 to 13 year old)2017/18Female12-13 yrs</v>
      </c>
      <c r="D3539">
        <v>92319</v>
      </c>
      <c r="E3539" t="s">
        <v>279</v>
      </c>
      <c r="F3539" t="s">
        <v>30</v>
      </c>
      <c r="G3539" t="s">
        <v>31</v>
      </c>
      <c r="H3539" t="s">
        <v>56</v>
      </c>
      <c r="I3539" t="s">
        <v>57</v>
      </c>
      <c r="J3539" t="s">
        <v>58</v>
      </c>
      <c r="K3539" t="s">
        <v>189</v>
      </c>
      <c r="L3539" t="s">
        <v>280</v>
      </c>
      <c r="O3539" t="s">
        <v>48</v>
      </c>
      <c r="P3539">
        <v>80.97</v>
      </c>
      <c r="Q3539">
        <v>80.607498743932297</v>
      </c>
      <c r="R3539">
        <v>81.319926736094004</v>
      </c>
      <c r="U3539">
        <v>37774</v>
      </c>
      <c r="V3539">
        <v>46654</v>
      </c>
      <c r="Y3539" t="s">
        <v>49</v>
      </c>
      <c r="Z3539" t="s">
        <v>39</v>
      </c>
      <c r="AA3539">
        <v>20170000</v>
      </c>
      <c r="AC3539" t="s">
        <v>173</v>
      </c>
      <c r="AD3539" t="s">
        <v>40</v>
      </c>
    </row>
    <row r="3540" spans="1:30">
      <c r="A3540">
        <f t="shared" si="165"/>
        <v>20180000</v>
      </c>
      <c r="B3540" t="str">
        <f t="shared" si="166"/>
        <v>London92319Female12-13 yrs</v>
      </c>
      <c r="C3540" t="str">
        <f t="shared" si="167"/>
        <v>LondonPopulation vaccination coverage: HPV vaccination coverage for one dose (12 to 13 year old)2018/19Female12-13 yrs</v>
      </c>
      <c r="D3540">
        <v>92319</v>
      </c>
      <c r="E3540" t="s">
        <v>279</v>
      </c>
      <c r="F3540" t="s">
        <v>30</v>
      </c>
      <c r="G3540" t="s">
        <v>31</v>
      </c>
      <c r="H3540" t="s">
        <v>56</v>
      </c>
      <c r="I3540" t="s">
        <v>57</v>
      </c>
      <c r="J3540" t="s">
        <v>58</v>
      </c>
      <c r="K3540" t="s">
        <v>189</v>
      </c>
      <c r="L3540" t="s">
        <v>280</v>
      </c>
      <c r="O3540" t="s">
        <v>50</v>
      </c>
      <c r="P3540">
        <v>83.74</v>
      </c>
      <c r="Q3540">
        <v>83.405680970030204</v>
      </c>
      <c r="R3540">
        <v>84.070170498780499</v>
      </c>
      <c r="S3540">
        <v>83.210024299481603</v>
      </c>
      <c r="T3540">
        <v>84.257700037976306</v>
      </c>
      <c r="U3540">
        <v>39678</v>
      </c>
      <c r="V3540">
        <v>47382</v>
      </c>
      <c r="Y3540" t="s">
        <v>49</v>
      </c>
      <c r="Z3540" t="s">
        <v>39</v>
      </c>
      <c r="AA3540">
        <v>20180000</v>
      </c>
      <c r="AC3540" t="s">
        <v>173</v>
      </c>
      <c r="AD3540" t="s">
        <v>40</v>
      </c>
    </row>
    <row r="3541" spans="1:30">
      <c r="A3541">
        <f t="shared" si="165"/>
        <v>20190000</v>
      </c>
      <c r="B3541" t="str">
        <f t="shared" si="166"/>
        <v>London92319Female12-13 yrs</v>
      </c>
      <c r="C3541" t="str">
        <f t="shared" si="167"/>
        <v>LondonPopulation vaccination coverage: HPV vaccination coverage for one dose (12 to 13 year old)2019/20Female12-13 yrs</v>
      </c>
      <c r="D3541">
        <v>92319</v>
      </c>
      <c r="E3541" t="s">
        <v>279</v>
      </c>
      <c r="F3541" t="s">
        <v>30</v>
      </c>
      <c r="G3541" t="s">
        <v>31</v>
      </c>
      <c r="H3541" t="s">
        <v>56</v>
      </c>
      <c r="I3541" t="s">
        <v>57</v>
      </c>
      <c r="J3541" t="s">
        <v>58</v>
      </c>
      <c r="K3541" t="s">
        <v>189</v>
      </c>
      <c r="L3541" t="s">
        <v>280</v>
      </c>
      <c r="O3541" t="s">
        <v>51</v>
      </c>
      <c r="P3541">
        <v>38.39</v>
      </c>
      <c r="Q3541">
        <v>37.9583865086774</v>
      </c>
      <c r="R3541">
        <v>38.815380596907303</v>
      </c>
      <c r="S3541">
        <v>37.712657858647802</v>
      </c>
      <c r="T3541">
        <v>39.063788192356803</v>
      </c>
      <c r="U3541">
        <v>18993</v>
      </c>
      <c r="V3541">
        <v>49479</v>
      </c>
      <c r="Y3541" t="s">
        <v>49</v>
      </c>
      <c r="Z3541" t="s">
        <v>39</v>
      </c>
      <c r="AA3541">
        <v>20190000</v>
      </c>
      <c r="AC3541" t="s">
        <v>128</v>
      </c>
      <c r="AD3541" t="s">
        <v>40</v>
      </c>
    </row>
    <row r="3542" spans="1:30">
      <c r="A3542">
        <f t="shared" si="165"/>
        <v>20200000</v>
      </c>
      <c r="B3542" t="str">
        <f t="shared" si="166"/>
        <v>London92319Female12-13 yrs</v>
      </c>
      <c r="C3542" t="str">
        <f t="shared" si="167"/>
        <v>LondonPopulation vaccination coverage: HPV vaccination coverage for one dose (12 to 13 year old)2020/21Female12-13 yrs</v>
      </c>
      <c r="D3542">
        <v>92319</v>
      </c>
      <c r="E3542" t="s">
        <v>279</v>
      </c>
      <c r="F3542" t="s">
        <v>30</v>
      </c>
      <c r="G3542" t="s">
        <v>31</v>
      </c>
      <c r="H3542" t="s">
        <v>56</v>
      </c>
      <c r="I3542" t="s">
        <v>57</v>
      </c>
      <c r="J3542" t="s">
        <v>58</v>
      </c>
      <c r="K3542" t="s">
        <v>189</v>
      </c>
      <c r="L3542" t="s">
        <v>280</v>
      </c>
      <c r="O3542" t="s">
        <v>52</v>
      </c>
      <c r="P3542">
        <v>70.95</v>
      </c>
      <c r="Q3542">
        <v>70.556218557332997</v>
      </c>
      <c r="R3542">
        <v>71.348335325956597</v>
      </c>
      <c r="S3542">
        <v>70.325478830404904</v>
      </c>
      <c r="T3542">
        <v>71.574336423184604</v>
      </c>
      <c r="U3542">
        <v>35809</v>
      </c>
      <c r="V3542">
        <v>50468</v>
      </c>
      <c r="Y3542" t="s">
        <v>49</v>
      </c>
      <c r="Z3542" t="s">
        <v>39</v>
      </c>
      <c r="AA3542">
        <v>20200000</v>
      </c>
      <c r="AC3542" t="s">
        <v>128</v>
      </c>
      <c r="AD3542" t="s">
        <v>40</v>
      </c>
    </row>
    <row r="3543" spans="1:30">
      <c r="A3543">
        <f t="shared" si="165"/>
        <v>20210000</v>
      </c>
      <c r="B3543" t="str">
        <f t="shared" si="166"/>
        <v>London92319Female12-13 yrs</v>
      </c>
      <c r="C3543" t="str">
        <f t="shared" si="167"/>
        <v>LondonPopulation vaccination coverage: HPV vaccination coverage for one dose (12 to 13 year old)2021/22Female12-13 yrs</v>
      </c>
      <c r="D3543">
        <v>92319</v>
      </c>
      <c r="E3543" t="s">
        <v>279</v>
      </c>
      <c r="F3543" t="s">
        <v>30</v>
      </c>
      <c r="G3543" t="s">
        <v>31</v>
      </c>
      <c r="H3543" t="s">
        <v>56</v>
      </c>
      <c r="I3543" t="s">
        <v>57</v>
      </c>
      <c r="J3543" t="s">
        <v>58</v>
      </c>
      <c r="K3543" t="s">
        <v>189</v>
      </c>
      <c r="L3543" t="s">
        <v>280</v>
      </c>
      <c r="O3543" t="s">
        <v>53</v>
      </c>
      <c r="P3543">
        <v>61.62</v>
      </c>
      <c r="Q3543">
        <v>61.200470000000003</v>
      </c>
      <c r="R3543">
        <v>62.046030000000002</v>
      </c>
      <c r="S3543">
        <v>60.955390000000001</v>
      </c>
      <c r="T3543">
        <v>62.288499999999999</v>
      </c>
      <c r="U3543">
        <v>31318</v>
      </c>
      <c r="V3543">
        <v>50821</v>
      </c>
      <c r="Y3543" t="s">
        <v>49</v>
      </c>
      <c r="Z3543" t="s">
        <v>39</v>
      </c>
      <c r="AA3543">
        <v>20210000</v>
      </c>
      <c r="AC3543" t="s">
        <v>128</v>
      </c>
      <c r="AD3543" t="s">
        <v>40</v>
      </c>
    </row>
    <row r="3544" spans="1:30">
      <c r="A3544">
        <f t="shared" si="165"/>
        <v>20220000</v>
      </c>
      <c r="B3544" t="str">
        <f t="shared" si="166"/>
        <v>London92319Female12-13 yrs</v>
      </c>
      <c r="C3544" t="str">
        <f t="shared" si="167"/>
        <v>LondonPopulation vaccination coverage: HPV vaccination coverage for one dose (12 to 13 year old)2022/23Female12-13 yrs</v>
      </c>
      <c r="D3544">
        <v>92319</v>
      </c>
      <c r="E3544" t="s">
        <v>279</v>
      </c>
      <c r="F3544" t="s">
        <v>30</v>
      </c>
      <c r="G3544" t="s">
        <v>31</v>
      </c>
      <c r="H3544" t="s">
        <v>56</v>
      </c>
      <c r="I3544" t="s">
        <v>57</v>
      </c>
      <c r="J3544" t="s">
        <v>58</v>
      </c>
      <c r="K3544" t="s">
        <v>189</v>
      </c>
      <c r="L3544" t="s">
        <v>280</v>
      </c>
      <c r="O3544" t="s">
        <v>54</v>
      </c>
      <c r="P3544">
        <v>58.99</v>
      </c>
      <c r="Q3544">
        <v>58.560850000000002</v>
      </c>
      <c r="R3544">
        <v>59.411259999999999</v>
      </c>
      <c r="S3544">
        <v>58.314689999999999</v>
      </c>
      <c r="T3544">
        <v>59.655439999999999</v>
      </c>
      <c r="U3544">
        <v>30318</v>
      </c>
      <c r="V3544">
        <v>51398</v>
      </c>
      <c r="X3544" t="s">
        <v>61</v>
      </c>
      <c r="Y3544" t="s">
        <v>49</v>
      </c>
      <c r="Z3544" t="s">
        <v>39</v>
      </c>
      <c r="AA3544">
        <v>20220000</v>
      </c>
      <c r="AC3544" t="s">
        <v>128</v>
      </c>
      <c r="AD3544" t="s">
        <v>40</v>
      </c>
    </row>
    <row r="3545" spans="1:30">
      <c r="A3545">
        <f t="shared" si="165"/>
        <v>20220000</v>
      </c>
      <c r="B3545" t="str">
        <f t="shared" si="166"/>
        <v>Havering92319Female12-13 yrs</v>
      </c>
      <c r="C3545" t="str">
        <f t="shared" si="167"/>
        <v>HaveringPopulation vaccination coverage: HPV vaccination coverage for one dose (12 to 13 year old)2022/23Female12-13 yrs</v>
      </c>
      <c r="D3545">
        <v>92319</v>
      </c>
      <c r="E3545" t="s">
        <v>279</v>
      </c>
      <c r="F3545" t="s">
        <v>30</v>
      </c>
      <c r="G3545" t="s">
        <v>31</v>
      </c>
      <c r="H3545" t="s">
        <v>118</v>
      </c>
      <c r="I3545" t="s">
        <v>119</v>
      </c>
      <c r="J3545" t="s">
        <v>34</v>
      </c>
      <c r="K3545" t="s">
        <v>189</v>
      </c>
      <c r="L3545" t="s">
        <v>280</v>
      </c>
      <c r="O3545" t="s">
        <v>54</v>
      </c>
      <c r="P3545">
        <v>82.176230000000004</v>
      </c>
      <c r="Q3545">
        <v>80.156610000000001</v>
      </c>
      <c r="R3545">
        <v>84.03125</v>
      </c>
      <c r="S3545">
        <v>78.919619999999995</v>
      </c>
      <c r="T3545">
        <v>85.025210000000001</v>
      </c>
      <c r="U3545">
        <v>1231</v>
      </c>
      <c r="V3545">
        <v>1498</v>
      </c>
      <c r="X3545" t="s">
        <v>132</v>
      </c>
      <c r="Y3545" t="s">
        <v>38</v>
      </c>
      <c r="Z3545" t="s">
        <v>39</v>
      </c>
      <c r="AA3545">
        <v>20220000</v>
      </c>
      <c r="AC3545" t="s">
        <v>173</v>
      </c>
      <c r="AD3545" t="s">
        <v>40</v>
      </c>
    </row>
    <row r="3546" spans="1:30">
      <c r="A3546">
        <f t="shared" si="165"/>
        <v>20220000</v>
      </c>
      <c r="B3546" t="str">
        <f t="shared" si="166"/>
        <v>Richmond92319Female12-13 yrs</v>
      </c>
      <c r="C3546" t="str">
        <f t="shared" si="167"/>
        <v>RichmondPopulation vaccination coverage: HPV vaccination coverage for one dose (12 to 13 year old)2022/23Female12-13 yrs</v>
      </c>
      <c r="D3546">
        <v>92319</v>
      </c>
      <c r="E3546" t="s">
        <v>279</v>
      </c>
      <c r="F3546" t="s">
        <v>30</v>
      </c>
      <c r="G3546" t="s">
        <v>31</v>
      </c>
      <c r="H3546" t="s">
        <v>32</v>
      </c>
      <c r="I3546" t="s">
        <v>33</v>
      </c>
      <c r="J3546" t="s">
        <v>34</v>
      </c>
      <c r="K3546" t="s">
        <v>189</v>
      </c>
      <c r="L3546" t="s">
        <v>280</v>
      </c>
      <c r="O3546" t="s">
        <v>54</v>
      </c>
      <c r="P3546">
        <v>81.282619999999994</v>
      </c>
      <c r="Q3546">
        <v>79.106700000000004</v>
      </c>
      <c r="R3546">
        <v>83.279839999999993</v>
      </c>
      <c r="S3546">
        <v>77.774109999999993</v>
      </c>
      <c r="T3546">
        <v>84.348749999999995</v>
      </c>
      <c r="U3546">
        <v>1090</v>
      </c>
      <c r="V3546">
        <v>1341</v>
      </c>
      <c r="X3546" t="s">
        <v>61</v>
      </c>
      <c r="Y3546" t="s">
        <v>38</v>
      </c>
      <c r="Z3546" t="s">
        <v>39</v>
      </c>
      <c r="AA3546">
        <v>20220000</v>
      </c>
      <c r="AC3546" t="s">
        <v>173</v>
      </c>
      <c r="AD3546" t="s">
        <v>40</v>
      </c>
    </row>
    <row r="3547" spans="1:30">
      <c r="A3547">
        <f t="shared" si="165"/>
        <v>20220000</v>
      </c>
      <c r="B3547" t="str">
        <f t="shared" si="166"/>
        <v>Kingston92319Female12-13 yrs</v>
      </c>
      <c r="C3547" t="str">
        <f t="shared" si="167"/>
        <v>KingstonPopulation vaccination coverage: HPV vaccination coverage for one dose (12 to 13 year old)2022/23Female12-13 yrs</v>
      </c>
      <c r="D3547">
        <v>92319</v>
      </c>
      <c r="E3547" t="s">
        <v>279</v>
      </c>
      <c r="F3547" t="s">
        <v>30</v>
      </c>
      <c r="G3547" t="s">
        <v>31</v>
      </c>
      <c r="H3547" t="s">
        <v>82</v>
      </c>
      <c r="I3547" t="s">
        <v>83</v>
      </c>
      <c r="J3547" t="s">
        <v>34</v>
      </c>
      <c r="K3547" t="s">
        <v>189</v>
      </c>
      <c r="L3547" t="s">
        <v>280</v>
      </c>
      <c r="O3547" t="s">
        <v>54</v>
      </c>
      <c r="P3547">
        <v>80.787040000000005</v>
      </c>
      <c r="Q3547">
        <v>78.552359999999993</v>
      </c>
      <c r="R3547">
        <v>82.839740000000006</v>
      </c>
      <c r="S3547">
        <v>77.184849999999997</v>
      </c>
      <c r="T3547">
        <v>83.938839999999999</v>
      </c>
      <c r="U3547">
        <v>1047</v>
      </c>
      <c r="V3547">
        <v>1296</v>
      </c>
      <c r="X3547" t="s">
        <v>61</v>
      </c>
      <c r="Y3547" t="s">
        <v>38</v>
      </c>
      <c r="Z3547" t="s">
        <v>39</v>
      </c>
      <c r="AA3547">
        <v>20220000</v>
      </c>
      <c r="AC3547" t="s">
        <v>173</v>
      </c>
      <c r="AD3547" t="s">
        <v>40</v>
      </c>
    </row>
    <row r="3548" spans="1:30">
      <c r="A3548">
        <f t="shared" si="165"/>
        <v>20220000</v>
      </c>
      <c r="B3548" t="str">
        <f t="shared" si="166"/>
        <v>Sutton92319Female12-13 yrs</v>
      </c>
      <c r="C3548" t="str">
        <f t="shared" si="167"/>
        <v>SuttonPopulation vaccination coverage: HPV vaccination coverage for one dose (12 to 13 year old)2022/23Female12-13 yrs</v>
      </c>
      <c r="D3548">
        <v>92319</v>
      </c>
      <c r="E3548" t="s">
        <v>279</v>
      </c>
      <c r="F3548" t="s">
        <v>30</v>
      </c>
      <c r="G3548" t="s">
        <v>31</v>
      </c>
      <c r="H3548" t="s">
        <v>89</v>
      </c>
      <c r="I3548" t="s">
        <v>90</v>
      </c>
      <c r="J3548" t="s">
        <v>34</v>
      </c>
      <c r="K3548" t="s">
        <v>189</v>
      </c>
      <c r="L3548" t="s">
        <v>280</v>
      </c>
      <c r="O3548" t="s">
        <v>54</v>
      </c>
      <c r="P3548">
        <v>79.652469999999994</v>
      </c>
      <c r="Q3548">
        <v>77.721549999999993</v>
      </c>
      <c r="R3548">
        <v>81.455960000000005</v>
      </c>
      <c r="S3548">
        <v>76.552760000000006</v>
      </c>
      <c r="T3548">
        <v>82.436409999999995</v>
      </c>
      <c r="U3548">
        <v>1421</v>
      </c>
      <c r="V3548">
        <v>1784</v>
      </c>
      <c r="X3548" t="s">
        <v>61</v>
      </c>
      <c r="Y3548" t="s">
        <v>38</v>
      </c>
      <c r="Z3548" t="s">
        <v>39</v>
      </c>
      <c r="AA3548">
        <v>20220000</v>
      </c>
      <c r="AC3548" t="s">
        <v>128</v>
      </c>
      <c r="AD3548" t="s">
        <v>40</v>
      </c>
    </row>
    <row r="3549" spans="1:30">
      <c r="A3549">
        <f t="shared" si="165"/>
        <v>20220000</v>
      </c>
      <c r="B3549" t="str">
        <f t="shared" si="166"/>
        <v>Greenwich92319Female12-13 yrs</v>
      </c>
      <c r="C3549" t="str">
        <f t="shared" si="167"/>
        <v>GreenwichPopulation vaccination coverage: HPV vaccination coverage for one dose (12 to 13 year old)2022/23Female12-13 yrs</v>
      </c>
      <c r="D3549">
        <v>92319</v>
      </c>
      <c r="E3549" t="s">
        <v>279</v>
      </c>
      <c r="F3549" t="s">
        <v>30</v>
      </c>
      <c r="G3549" t="s">
        <v>31</v>
      </c>
      <c r="H3549" t="s">
        <v>80</v>
      </c>
      <c r="I3549" t="s">
        <v>81</v>
      </c>
      <c r="J3549" t="s">
        <v>34</v>
      </c>
      <c r="K3549" t="s">
        <v>189</v>
      </c>
      <c r="L3549" t="s">
        <v>280</v>
      </c>
      <c r="O3549" t="s">
        <v>54</v>
      </c>
      <c r="P3549">
        <v>79.465450000000004</v>
      </c>
      <c r="Q3549">
        <v>77.371560000000002</v>
      </c>
      <c r="R3549">
        <v>81.412130000000005</v>
      </c>
      <c r="S3549">
        <v>76.1006</v>
      </c>
      <c r="T3549">
        <v>82.465710000000001</v>
      </c>
      <c r="U3549">
        <v>1219</v>
      </c>
      <c r="V3549">
        <v>1534</v>
      </c>
      <c r="X3549" t="s">
        <v>132</v>
      </c>
      <c r="Y3549" t="s">
        <v>38</v>
      </c>
      <c r="Z3549" t="s">
        <v>39</v>
      </c>
      <c r="AA3549">
        <v>20220000</v>
      </c>
      <c r="AC3549" t="s">
        <v>128</v>
      </c>
      <c r="AD3549" t="s">
        <v>40</v>
      </c>
    </row>
    <row r="3550" spans="1:30">
      <c r="A3550">
        <f t="shared" si="165"/>
        <v>20220000</v>
      </c>
      <c r="B3550" t="str">
        <f t="shared" si="166"/>
        <v>Barking and Dagenham92319Female12-13 yrs</v>
      </c>
      <c r="C3550" t="str">
        <f t="shared" si="167"/>
        <v>Barking and DagenhamPopulation vaccination coverage: HPV vaccination coverage for one dose (12 to 13 year old)2022/23Female12-13 yrs</v>
      </c>
      <c r="D3550">
        <v>92319</v>
      </c>
      <c r="E3550" t="s">
        <v>279</v>
      </c>
      <c r="F3550" t="s">
        <v>30</v>
      </c>
      <c r="G3550" t="s">
        <v>31</v>
      </c>
      <c r="H3550" t="s">
        <v>106</v>
      </c>
      <c r="I3550" t="s">
        <v>107</v>
      </c>
      <c r="J3550" t="s">
        <v>34</v>
      </c>
      <c r="K3550" t="s">
        <v>189</v>
      </c>
      <c r="L3550" t="s">
        <v>280</v>
      </c>
      <c r="O3550" t="s">
        <v>54</v>
      </c>
      <c r="P3550">
        <v>76.714100000000002</v>
      </c>
      <c r="Q3550">
        <v>74.542640000000006</v>
      </c>
      <c r="R3550">
        <v>78.753140000000002</v>
      </c>
      <c r="S3550">
        <v>73.234480000000005</v>
      </c>
      <c r="T3550">
        <v>79.865729999999999</v>
      </c>
      <c r="U3550">
        <v>1186</v>
      </c>
      <c r="V3550">
        <v>1546</v>
      </c>
      <c r="X3550" t="s">
        <v>132</v>
      </c>
      <c r="Y3550" t="s">
        <v>38</v>
      </c>
      <c r="Z3550" t="s">
        <v>39</v>
      </c>
      <c r="AA3550">
        <v>20220000</v>
      </c>
      <c r="AC3550" t="s">
        <v>128</v>
      </c>
      <c r="AD3550" t="s">
        <v>40</v>
      </c>
    </row>
    <row r="3551" spans="1:30">
      <c r="A3551">
        <f t="shared" si="165"/>
        <v>20220000</v>
      </c>
      <c r="B3551" t="str">
        <f t="shared" si="166"/>
        <v>Bromley92319Female12-13 yrs</v>
      </c>
      <c r="C3551" t="str">
        <f t="shared" si="167"/>
        <v>BromleyPopulation vaccination coverage: HPV vaccination coverage for one dose (12 to 13 year old)2022/23Female12-13 yrs</v>
      </c>
      <c r="D3551">
        <v>92319</v>
      </c>
      <c r="E3551" t="s">
        <v>279</v>
      </c>
      <c r="F3551" t="s">
        <v>30</v>
      </c>
      <c r="G3551" t="s">
        <v>31</v>
      </c>
      <c r="H3551" t="s">
        <v>78</v>
      </c>
      <c r="I3551" t="s">
        <v>79</v>
      </c>
      <c r="J3551" t="s">
        <v>34</v>
      </c>
      <c r="K3551" t="s">
        <v>189</v>
      </c>
      <c r="L3551" t="s">
        <v>280</v>
      </c>
      <c r="O3551" t="s">
        <v>54</v>
      </c>
      <c r="P3551">
        <v>76.473249999999993</v>
      </c>
      <c r="Q3551">
        <v>74.658140000000003</v>
      </c>
      <c r="R3551">
        <v>78.196330000000003</v>
      </c>
      <c r="S3551">
        <v>73.572059999999993</v>
      </c>
      <c r="T3551">
        <v>79.146230000000003</v>
      </c>
      <c r="U3551">
        <v>1687</v>
      </c>
      <c r="V3551">
        <v>2206</v>
      </c>
      <c r="X3551" t="s">
        <v>132</v>
      </c>
      <c r="Y3551" t="s">
        <v>38</v>
      </c>
      <c r="Z3551" t="s">
        <v>39</v>
      </c>
      <c r="AA3551">
        <v>20220000</v>
      </c>
      <c r="AC3551" t="s">
        <v>128</v>
      </c>
      <c r="AD3551" t="s">
        <v>40</v>
      </c>
    </row>
    <row r="3552" spans="1:30">
      <c r="A3552">
        <f t="shared" si="165"/>
        <v>20220000</v>
      </c>
      <c r="B3552" t="str">
        <f t="shared" si="166"/>
        <v>Lewisham92319Female12-13 yrs</v>
      </c>
      <c r="C3552" t="str">
        <f t="shared" si="167"/>
        <v>LewishamPopulation vaccination coverage: HPV vaccination coverage for one dose (12 to 13 year old)2022/23Female12-13 yrs</v>
      </c>
      <c r="D3552">
        <v>92319</v>
      </c>
      <c r="E3552" t="s">
        <v>279</v>
      </c>
      <c r="F3552" t="s">
        <v>30</v>
      </c>
      <c r="G3552" t="s">
        <v>31</v>
      </c>
      <c r="H3552" t="s">
        <v>84</v>
      </c>
      <c r="I3552" t="s">
        <v>85</v>
      </c>
      <c r="J3552" t="s">
        <v>34</v>
      </c>
      <c r="K3552" t="s">
        <v>189</v>
      </c>
      <c r="L3552" t="s">
        <v>280</v>
      </c>
      <c r="O3552" t="s">
        <v>54</v>
      </c>
      <c r="P3552">
        <v>74.830510000000004</v>
      </c>
      <c r="Q3552">
        <v>72.27646</v>
      </c>
      <c r="R3552">
        <v>77.223420000000004</v>
      </c>
      <c r="S3552">
        <v>70.737620000000007</v>
      </c>
      <c r="T3552">
        <v>78.524730000000005</v>
      </c>
      <c r="U3552">
        <v>883</v>
      </c>
      <c r="V3552">
        <v>1180</v>
      </c>
      <c r="X3552" t="s">
        <v>132</v>
      </c>
      <c r="Y3552" t="s">
        <v>38</v>
      </c>
      <c r="Z3552" t="s">
        <v>39</v>
      </c>
      <c r="AA3552">
        <v>20220000</v>
      </c>
      <c r="AC3552" t="s">
        <v>128</v>
      </c>
      <c r="AD3552" t="s">
        <v>40</v>
      </c>
    </row>
    <row r="3553" spans="1:30">
      <c r="A3553">
        <f t="shared" si="165"/>
        <v>20220000</v>
      </c>
      <c r="B3553" t="str">
        <f t="shared" si="166"/>
        <v>Bexley92319Female12-13 yrs</v>
      </c>
      <c r="C3553" t="str">
        <f t="shared" si="167"/>
        <v>BexleyPopulation vaccination coverage: HPV vaccination coverage for one dose (12 to 13 year old)2022/23Female12-13 yrs</v>
      </c>
      <c r="D3553">
        <v>92319</v>
      </c>
      <c r="E3553" t="s">
        <v>279</v>
      </c>
      <c r="F3553" t="s">
        <v>30</v>
      </c>
      <c r="G3553" t="s">
        <v>31</v>
      </c>
      <c r="H3553" t="s">
        <v>97</v>
      </c>
      <c r="I3553" t="s">
        <v>98</v>
      </c>
      <c r="J3553" t="s">
        <v>34</v>
      </c>
      <c r="K3553" t="s">
        <v>189</v>
      </c>
      <c r="L3553" t="s">
        <v>280</v>
      </c>
      <c r="O3553" t="s">
        <v>54</v>
      </c>
      <c r="P3553">
        <v>73.377049999999997</v>
      </c>
      <c r="Q3553">
        <v>71.102019999999996</v>
      </c>
      <c r="R3553">
        <v>75.534610000000001</v>
      </c>
      <c r="S3553">
        <v>69.741889999999998</v>
      </c>
      <c r="T3553">
        <v>76.721260000000001</v>
      </c>
      <c r="U3553">
        <v>1119</v>
      </c>
      <c r="V3553">
        <v>1525</v>
      </c>
      <c r="X3553" t="s">
        <v>61</v>
      </c>
      <c r="Y3553" t="s">
        <v>42</v>
      </c>
      <c r="Z3553" t="s">
        <v>39</v>
      </c>
      <c r="AA3553">
        <v>20220000</v>
      </c>
      <c r="AC3553" t="s">
        <v>128</v>
      </c>
      <c r="AD3553" t="s">
        <v>40</v>
      </c>
    </row>
    <row r="3554" spans="1:30">
      <c r="A3554">
        <f t="shared" si="165"/>
        <v>20220000</v>
      </c>
      <c r="B3554" t="str">
        <f t="shared" si="166"/>
        <v>Redbridge92319Female12-13 yrs</v>
      </c>
      <c r="C3554" t="str">
        <f t="shared" si="167"/>
        <v>RedbridgePopulation vaccination coverage: HPV vaccination coverage for one dose (12 to 13 year old)2022/23Female12-13 yrs</v>
      </c>
      <c r="D3554">
        <v>92319</v>
      </c>
      <c r="E3554" t="s">
        <v>279</v>
      </c>
      <c r="F3554" t="s">
        <v>30</v>
      </c>
      <c r="G3554" t="s">
        <v>31</v>
      </c>
      <c r="H3554" t="s">
        <v>112</v>
      </c>
      <c r="I3554" t="s">
        <v>113</v>
      </c>
      <c r="J3554" t="s">
        <v>34</v>
      </c>
      <c r="K3554" t="s">
        <v>189</v>
      </c>
      <c r="L3554" t="s">
        <v>280</v>
      </c>
      <c r="O3554" t="s">
        <v>54</v>
      </c>
      <c r="P3554">
        <v>72.988510000000005</v>
      </c>
      <c r="Q3554">
        <v>71.043059999999997</v>
      </c>
      <c r="R3554">
        <v>74.849519999999998</v>
      </c>
      <c r="S3554">
        <v>69.886049999999997</v>
      </c>
      <c r="T3554">
        <v>75.881640000000004</v>
      </c>
      <c r="U3554">
        <v>1524</v>
      </c>
      <c r="V3554">
        <v>2088</v>
      </c>
      <c r="X3554" t="s">
        <v>132</v>
      </c>
      <c r="Y3554" t="s">
        <v>42</v>
      </c>
      <c r="Z3554" t="s">
        <v>39</v>
      </c>
      <c r="AA3554">
        <v>20220000</v>
      </c>
      <c r="AC3554" t="s">
        <v>128</v>
      </c>
      <c r="AD3554" t="s">
        <v>40</v>
      </c>
    </row>
    <row r="3555" spans="1:30">
      <c r="A3555">
        <f t="shared" si="165"/>
        <v>20220000</v>
      </c>
      <c r="B3555" t="str">
        <f t="shared" si="166"/>
        <v>Haringey92319Female12-13 yrs</v>
      </c>
      <c r="C3555" t="str">
        <f t="shared" si="167"/>
        <v>HaringeyPopulation vaccination coverage: HPV vaccination coverage for one dose (12 to 13 year old)2022/23Female12-13 yrs</v>
      </c>
      <c r="D3555">
        <v>92319</v>
      </c>
      <c r="E3555" t="s">
        <v>279</v>
      </c>
      <c r="F3555" t="s">
        <v>30</v>
      </c>
      <c r="G3555" t="s">
        <v>31</v>
      </c>
      <c r="H3555" t="s">
        <v>116</v>
      </c>
      <c r="I3555" t="s">
        <v>117</v>
      </c>
      <c r="J3555" t="s">
        <v>34</v>
      </c>
      <c r="K3555" t="s">
        <v>189</v>
      </c>
      <c r="L3555" t="s">
        <v>280</v>
      </c>
      <c r="O3555" t="s">
        <v>54</v>
      </c>
      <c r="P3555">
        <v>72.333330000000004</v>
      </c>
      <c r="Q3555">
        <v>70.014600000000002</v>
      </c>
      <c r="R3555">
        <v>74.537970000000001</v>
      </c>
      <c r="S3555">
        <v>68.631169999999997</v>
      </c>
      <c r="T3555">
        <v>75.752930000000006</v>
      </c>
      <c r="U3555">
        <v>1085</v>
      </c>
      <c r="V3555">
        <v>1500</v>
      </c>
      <c r="X3555" t="s">
        <v>132</v>
      </c>
      <c r="Y3555" t="s">
        <v>42</v>
      </c>
      <c r="Z3555" t="s">
        <v>39</v>
      </c>
      <c r="AA3555">
        <v>20220000</v>
      </c>
      <c r="AC3555" t="s">
        <v>128</v>
      </c>
      <c r="AD3555" t="s">
        <v>40</v>
      </c>
    </row>
    <row r="3556" spans="1:30">
      <c r="A3556">
        <f t="shared" si="165"/>
        <v>20220000</v>
      </c>
      <c r="B3556" t="str">
        <f t="shared" si="166"/>
        <v>Merton92319Female12-13 yrs</v>
      </c>
      <c r="C3556" t="str">
        <f t="shared" si="167"/>
        <v>MertonPopulation vaccination coverage: HPV vaccination coverage for one dose (12 to 13 year old)2022/23Female12-13 yrs</v>
      </c>
      <c r="D3556">
        <v>92319</v>
      </c>
      <c r="E3556" t="s">
        <v>279</v>
      </c>
      <c r="F3556" t="s">
        <v>30</v>
      </c>
      <c r="G3556" t="s">
        <v>31</v>
      </c>
      <c r="H3556" t="s">
        <v>108</v>
      </c>
      <c r="I3556" t="s">
        <v>109</v>
      </c>
      <c r="J3556" t="s">
        <v>34</v>
      </c>
      <c r="K3556" t="s">
        <v>189</v>
      </c>
      <c r="L3556" t="s">
        <v>280</v>
      </c>
      <c r="O3556" t="s">
        <v>54</v>
      </c>
      <c r="P3556">
        <v>72.330100000000002</v>
      </c>
      <c r="Q3556">
        <v>69.518870000000007</v>
      </c>
      <c r="R3556">
        <v>74.975380000000001</v>
      </c>
      <c r="S3556">
        <v>67.83229</v>
      </c>
      <c r="T3556">
        <v>76.417649999999995</v>
      </c>
      <c r="U3556">
        <v>745</v>
      </c>
      <c r="V3556">
        <v>1030</v>
      </c>
      <c r="X3556" t="s">
        <v>132</v>
      </c>
      <c r="Y3556" t="s">
        <v>42</v>
      </c>
      <c r="Z3556" t="s">
        <v>39</v>
      </c>
      <c r="AA3556">
        <v>20220000</v>
      </c>
      <c r="AC3556" t="s">
        <v>128</v>
      </c>
      <c r="AD3556" t="s">
        <v>40</v>
      </c>
    </row>
    <row r="3557" spans="1:30">
      <c r="A3557">
        <f t="shared" si="165"/>
        <v>20220000</v>
      </c>
      <c r="B3557" t="str">
        <f t="shared" si="166"/>
        <v>Wandsworth92319Female12-13 yrs</v>
      </c>
      <c r="C3557" t="str">
        <f t="shared" si="167"/>
        <v>WandsworthPopulation vaccination coverage: HPV vaccination coverage for one dose (12 to 13 year old)2022/23Female12-13 yrs</v>
      </c>
      <c r="D3557">
        <v>92319</v>
      </c>
      <c r="E3557" t="s">
        <v>279</v>
      </c>
      <c r="F3557" t="s">
        <v>30</v>
      </c>
      <c r="G3557" t="s">
        <v>31</v>
      </c>
      <c r="H3557" t="s">
        <v>76</v>
      </c>
      <c r="I3557" t="s">
        <v>77</v>
      </c>
      <c r="J3557" t="s">
        <v>34</v>
      </c>
      <c r="K3557" t="s">
        <v>189</v>
      </c>
      <c r="L3557" t="s">
        <v>280</v>
      </c>
      <c r="O3557" t="s">
        <v>54</v>
      </c>
      <c r="P3557">
        <v>68.298029999999997</v>
      </c>
      <c r="Q3557">
        <v>65.784880000000001</v>
      </c>
      <c r="R3557">
        <v>70.708780000000004</v>
      </c>
      <c r="S3557">
        <v>64.296379999999999</v>
      </c>
      <c r="T3557">
        <v>72.046170000000004</v>
      </c>
      <c r="U3557">
        <v>935</v>
      </c>
      <c r="V3557">
        <v>1369</v>
      </c>
      <c r="X3557" t="s">
        <v>61</v>
      </c>
      <c r="Y3557" t="s">
        <v>49</v>
      </c>
      <c r="Z3557" t="s">
        <v>39</v>
      </c>
      <c r="AA3557">
        <v>20220000</v>
      </c>
      <c r="AC3557" t="s">
        <v>128</v>
      </c>
      <c r="AD3557" t="s">
        <v>40</v>
      </c>
    </row>
    <row r="3558" spans="1:30">
      <c r="A3558">
        <f t="shared" si="165"/>
        <v>20220000</v>
      </c>
      <c r="B3558" t="str">
        <f t="shared" si="166"/>
        <v>Islington92319Female12-13 yrs</v>
      </c>
      <c r="C3558" t="str">
        <f t="shared" si="167"/>
        <v>IslingtonPopulation vaccination coverage: HPV vaccination coverage for one dose (12 to 13 year old)2022/23Female12-13 yrs</v>
      </c>
      <c r="D3558">
        <v>92319</v>
      </c>
      <c r="E3558" t="s">
        <v>279</v>
      </c>
      <c r="F3558" t="s">
        <v>30</v>
      </c>
      <c r="G3558" t="s">
        <v>31</v>
      </c>
      <c r="H3558" t="s">
        <v>74</v>
      </c>
      <c r="I3558" t="s">
        <v>75</v>
      </c>
      <c r="J3558" t="s">
        <v>34</v>
      </c>
      <c r="K3558" t="s">
        <v>189</v>
      </c>
      <c r="L3558" t="s">
        <v>280</v>
      </c>
      <c r="O3558" t="s">
        <v>54</v>
      </c>
      <c r="P3558">
        <v>66.849320000000006</v>
      </c>
      <c r="Q3558">
        <v>63.353990000000003</v>
      </c>
      <c r="R3558">
        <v>70.168229999999994</v>
      </c>
      <c r="S3558">
        <v>61.27796</v>
      </c>
      <c r="T3558">
        <v>71.985529999999997</v>
      </c>
      <c r="U3558">
        <v>488</v>
      </c>
      <c r="V3558">
        <v>730</v>
      </c>
      <c r="X3558" t="s">
        <v>132</v>
      </c>
      <c r="Y3558" t="s">
        <v>49</v>
      </c>
      <c r="Z3558" t="s">
        <v>39</v>
      </c>
      <c r="AA3558">
        <v>20220000</v>
      </c>
      <c r="AC3558" t="s">
        <v>128</v>
      </c>
      <c r="AD3558" t="s">
        <v>40</v>
      </c>
    </row>
    <row r="3559" spans="1:30">
      <c r="A3559">
        <f t="shared" si="165"/>
        <v>20220000</v>
      </c>
      <c r="B3559" t="str">
        <f t="shared" si="166"/>
        <v>Newham92319Female12-13 yrs</v>
      </c>
      <c r="C3559" t="str">
        <f t="shared" si="167"/>
        <v>NewhamPopulation vaccination coverage: HPV vaccination coverage for one dose (12 to 13 year old)2022/23Female12-13 yrs</v>
      </c>
      <c r="D3559">
        <v>92319</v>
      </c>
      <c r="E3559" t="s">
        <v>279</v>
      </c>
      <c r="F3559" t="s">
        <v>30</v>
      </c>
      <c r="G3559" t="s">
        <v>31</v>
      </c>
      <c r="H3559" t="s">
        <v>122</v>
      </c>
      <c r="I3559" t="s">
        <v>123</v>
      </c>
      <c r="J3559" t="s">
        <v>34</v>
      </c>
      <c r="K3559" t="s">
        <v>189</v>
      </c>
      <c r="L3559" t="s">
        <v>280</v>
      </c>
      <c r="O3559" t="s">
        <v>54</v>
      </c>
      <c r="P3559">
        <v>64.038790000000006</v>
      </c>
      <c r="Q3559">
        <v>62.086309999999997</v>
      </c>
      <c r="R3559">
        <v>65.945869999999999</v>
      </c>
      <c r="S3559">
        <v>60.943190000000001</v>
      </c>
      <c r="T3559">
        <v>67.021799999999999</v>
      </c>
      <c r="U3559">
        <v>1519</v>
      </c>
      <c r="V3559">
        <v>2372</v>
      </c>
      <c r="X3559" t="s">
        <v>132</v>
      </c>
      <c r="Y3559" t="s">
        <v>49</v>
      </c>
      <c r="Z3559" t="s">
        <v>39</v>
      </c>
      <c r="AA3559">
        <v>20220000</v>
      </c>
      <c r="AC3559" t="s">
        <v>128</v>
      </c>
      <c r="AD3559" t="s">
        <v>40</v>
      </c>
    </row>
    <row r="3560" spans="1:30">
      <c r="A3560">
        <f t="shared" si="165"/>
        <v>20220000</v>
      </c>
      <c r="B3560" t="str">
        <f t="shared" si="166"/>
        <v>Tower Hamlets92319Female12-13 yrs</v>
      </c>
      <c r="C3560" t="str">
        <f t="shared" si="167"/>
        <v>Tower HamletsPopulation vaccination coverage: HPV vaccination coverage for one dose (12 to 13 year old)2022/23Female12-13 yrs</v>
      </c>
      <c r="D3560">
        <v>92319</v>
      </c>
      <c r="E3560" t="s">
        <v>279</v>
      </c>
      <c r="F3560" t="s">
        <v>30</v>
      </c>
      <c r="G3560" t="s">
        <v>31</v>
      </c>
      <c r="H3560" t="s">
        <v>104</v>
      </c>
      <c r="I3560" t="s">
        <v>105</v>
      </c>
      <c r="J3560" t="s">
        <v>34</v>
      </c>
      <c r="K3560" t="s">
        <v>189</v>
      </c>
      <c r="L3560" t="s">
        <v>280</v>
      </c>
      <c r="O3560" t="s">
        <v>54</v>
      </c>
      <c r="P3560">
        <v>58.953719999999997</v>
      </c>
      <c r="Q3560">
        <v>56.436909999999997</v>
      </c>
      <c r="R3560">
        <v>61.424509999999998</v>
      </c>
      <c r="S3560">
        <v>54.972059999999999</v>
      </c>
      <c r="T3560">
        <v>62.821420000000003</v>
      </c>
      <c r="U3560">
        <v>879</v>
      </c>
      <c r="V3560">
        <v>1491</v>
      </c>
      <c r="X3560" t="s">
        <v>132</v>
      </c>
      <c r="Y3560" t="s">
        <v>49</v>
      </c>
      <c r="Z3560" t="s">
        <v>39</v>
      </c>
      <c r="AA3560">
        <v>20220000</v>
      </c>
      <c r="AC3560" t="s">
        <v>128</v>
      </c>
      <c r="AD3560" t="s">
        <v>40</v>
      </c>
    </row>
    <row r="3561" spans="1:30">
      <c r="A3561">
        <f t="shared" si="165"/>
        <v>20220000</v>
      </c>
      <c r="B3561" t="str">
        <f t="shared" si="166"/>
        <v>Croydon92319Female12-13 yrs</v>
      </c>
      <c r="C3561" t="str">
        <f t="shared" si="167"/>
        <v>CroydonPopulation vaccination coverage: HPV vaccination coverage for one dose (12 to 13 year old)2022/23Female12-13 yrs</v>
      </c>
      <c r="D3561">
        <v>92319</v>
      </c>
      <c r="E3561" t="s">
        <v>279</v>
      </c>
      <c r="F3561" t="s">
        <v>30</v>
      </c>
      <c r="G3561" t="s">
        <v>31</v>
      </c>
      <c r="H3561" t="s">
        <v>110</v>
      </c>
      <c r="I3561" t="s">
        <v>111</v>
      </c>
      <c r="J3561" t="s">
        <v>34</v>
      </c>
      <c r="K3561" t="s">
        <v>189</v>
      </c>
      <c r="L3561" t="s">
        <v>280</v>
      </c>
      <c r="O3561" t="s">
        <v>54</v>
      </c>
      <c r="P3561">
        <v>57.968400000000003</v>
      </c>
      <c r="Q3561">
        <v>55.900709999999997</v>
      </c>
      <c r="R3561">
        <v>60.008499999999998</v>
      </c>
      <c r="S3561">
        <v>54.699910000000003</v>
      </c>
      <c r="T3561">
        <v>61.168469999999999</v>
      </c>
      <c r="U3561">
        <v>1284</v>
      </c>
      <c r="V3561">
        <v>2215</v>
      </c>
      <c r="X3561" t="s">
        <v>61</v>
      </c>
      <c r="Y3561" t="s">
        <v>49</v>
      </c>
      <c r="Z3561" t="s">
        <v>39</v>
      </c>
      <c r="AA3561">
        <v>20220000</v>
      </c>
      <c r="AC3561" t="s">
        <v>128</v>
      </c>
      <c r="AD3561" t="s">
        <v>40</v>
      </c>
    </row>
    <row r="3562" spans="1:30">
      <c r="A3562">
        <f t="shared" si="165"/>
        <v>20220000</v>
      </c>
      <c r="B3562" t="str">
        <f t="shared" si="166"/>
        <v>Hammersmith and Fulham92319Female12-13 yrs</v>
      </c>
      <c r="C3562" t="str">
        <f t="shared" si="167"/>
        <v>Hammersmith and FulhamPopulation vaccination coverage: HPV vaccination coverage for one dose (12 to 13 year old)2022/23Female12-13 yrs</v>
      </c>
      <c r="D3562">
        <v>92319</v>
      </c>
      <c r="E3562" t="s">
        <v>279</v>
      </c>
      <c r="F3562" t="s">
        <v>30</v>
      </c>
      <c r="G3562" t="s">
        <v>31</v>
      </c>
      <c r="H3562" t="s">
        <v>66</v>
      </c>
      <c r="I3562" t="s">
        <v>67</v>
      </c>
      <c r="J3562" t="s">
        <v>34</v>
      </c>
      <c r="K3562" t="s">
        <v>189</v>
      </c>
      <c r="L3562" t="s">
        <v>280</v>
      </c>
      <c r="O3562" t="s">
        <v>54</v>
      </c>
      <c r="P3562">
        <v>57.507739999999998</v>
      </c>
      <c r="Q3562">
        <v>54.79392</v>
      </c>
      <c r="R3562">
        <v>60.177050000000001</v>
      </c>
      <c r="S3562">
        <v>53.218020000000003</v>
      </c>
      <c r="T3562">
        <v>61.687289999999997</v>
      </c>
      <c r="U3562">
        <v>743</v>
      </c>
      <c r="V3562">
        <v>1292</v>
      </c>
      <c r="X3562" t="s">
        <v>132</v>
      </c>
      <c r="Y3562" t="s">
        <v>49</v>
      </c>
      <c r="Z3562" t="s">
        <v>39</v>
      </c>
      <c r="AA3562">
        <v>20220000</v>
      </c>
      <c r="AC3562" t="s">
        <v>128</v>
      </c>
      <c r="AD3562" t="s">
        <v>40</v>
      </c>
    </row>
    <row r="3563" spans="1:30">
      <c r="A3563">
        <f t="shared" si="165"/>
        <v>20220000</v>
      </c>
      <c r="B3563" t="str">
        <f t="shared" si="166"/>
        <v>Waltham Forest92319Female12-13 yrs</v>
      </c>
      <c r="C3563" t="str">
        <f t="shared" si="167"/>
        <v>Waltham ForestPopulation vaccination coverage: HPV vaccination coverage for one dose (12 to 13 year old)2022/23Female12-13 yrs</v>
      </c>
      <c r="D3563">
        <v>92319</v>
      </c>
      <c r="E3563" t="s">
        <v>279</v>
      </c>
      <c r="F3563" t="s">
        <v>30</v>
      </c>
      <c r="G3563" t="s">
        <v>31</v>
      </c>
      <c r="H3563" t="s">
        <v>114</v>
      </c>
      <c r="I3563" t="s">
        <v>115</v>
      </c>
      <c r="J3563" t="s">
        <v>34</v>
      </c>
      <c r="K3563" t="s">
        <v>189</v>
      </c>
      <c r="L3563" t="s">
        <v>280</v>
      </c>
      <c r="O3563" t="s">
        <v>54</v>
      </c>
      <c r="P3563">
        <v>53.99485</v>
      </c>
      <c r="Q3563">
        <v>51.508429999999997</v>
      </c>
      <c r="R3563">
        <v>56.461539999999999</v>
      </c>
      <c r="S3563">
        <v>50.072780000000002</v>
      </c>
      <c r="T3563">
        <v>57.868049999999997</v>
      </c>
      <c r="U3563">
        <v>838</v>
      </c>
      <c r="V3563">
        <v>1552</v>
      </c>
      <c r="X3563" t="s">
        <v>132</v>
      </c>
      <c r="Y3563" t="s">
        <v>49</v>
      </c>
      <c r="Z3563" t="s">
        <v>39</v>
      </c>
      <c r="AA3563">
        <v>20220000</v>
      </c>
      <c r="AC3563" t="s">
        <v>128</v>
      </c>
      <c r="AD3563" t="s">
        <v>40</v>
      </c>
    </row>
    <row r="3564" spans="1:30">
      <c r="A3564">
        <f t="shared" si="165"/>
        <v>20220000</v>
      </c>
      <c r="B3564" t="str">
        <f t="shared" si="166"/>
        <v>Hackney92319Female12-13 yrs</v>
      </c>
      <c r="C3564" t="str">
        <f t="shared" si="167"/>
        <v>HackneyPopulation vaccination coverage: HPV vaccination coverage for one dose (12 to 13 year old)2022/23Female12-13 yrs</v>
      </c>
      <c r="D3564">
        <v>92319</v>
      </c>
      <c r="E3564" t="s">
        <v>279</v>
      </c>
      <c r="F3564" t="s">
        <v>30</v>
      </c>
      <c r="G3564" t="s">
        <v>31</v>
      </c>
      <c r="H3564" t="s">
        <v>101</v>
      </c>
      <c r="I3564" t="s">
        <v>102</v>
      </c>
      <c r="J3564" t="s">
        <v>34</v>
      </c>
      <c r="K3564" t="s">
        <v>189</v>
      </c>
      <c r="L3564" t="s">
        <v>280</v>
      </c>
      <c r="O3564" t="s">
        <v>54</v>
      </c>
      <c r="P3564">
        <v>53.817909999999998</v>
      </c>
      <c r="Q3564">
        <v>51.163240000000002</v>
      </c>
      <c r="R3564">
        <v>56.451120000000003</v>
      </c>
      <c r="S3564">
        <v>49.631320000000002</v>
      </c>
      <c r="T3564">
        <v>57.951340000000002</v>
      </c>
      <c r="U3564">
        <v>733</v>
      </c>
      <c r="V3564">
        <v>1362</v>
      </c>
      <c r="W3564" t="s">
        <v>103</v>
      </c>
      <c r="X3564" t="s">
        <v>132</v>
      </c>
      <c r="Y3564" t="s">
        <v>49</v>
      </c>
      <c r="Z3564" t="s">
        <v>39</v>
      </c>
      <c r="AA3564">
        <v>20220000</v>
      </c>
      <c r="AC3564" t="s">
        <v>128</v>
      </c>
      <c r="AD3564" t="s">
        <v>40</v>
      </c>
    </row>
    <row r="3565" spans="1:30">
      <c r="A3565">
        <f t="shared" si="165"/>
        <v>20220000</v>
      </c>
      <c r="B3565" t="str">
        <f t="shared" si="166"/>
        <v>Enfield92319Female12-13 yrs</v>
      </c>
      <c r="C3565" t="str">
        <f t="shared" si="167"/>
        <v>EnfieldPopulation vaccination coverage: HPV vaccination coverage for one dose (12 to 13 year old)2022/23Female12-13 yrs</v>
      </c>
      <c r="D3565">
        <v>92319</v>
      </c>
      <c r="E3565" t="s">
        <v>279</v>
      </c>
      <c r="F3565" t="s">
        <v>30</v>
      </c>
      <c r="G3565" t="s">
        <v>31</v>
      </c>
      <c r="H3565" t="s">
        <v>120</v>
      </c>
      <c r="I3565" t="s">
        <v>121</v>
      </c>
      <c r="J3565" t="s">
        <v>34</v>
      </c>
      <c r="K3565" t="s">
        <v>189</v>
      </c>
      <c r="L3565" t="s">
        <v>280</v>
      </c>
      <c r="O3565" t="s">
        <v>54</v>
      </c>
      <c r="P3565">
        <v>52.949060000000003</v>
      </c>
      <c r="Q3565">
        <v>50.877870000000001</v>
      </c>
      <c r="R3565">
        <v>55.010150000000003</v>
      </c>
      <c r="S3565">
        <v>49.683019999999999</v>
      </c>
      <c r="T3565">
        <v>56.190049999999999</v>
      </c>
      <c r="U3565">
        <v>1185</v>
      </c>
      <c r="V3565">
        <v>2238</v>
      </c>
      <c r="X3565" t="s">
        <v>132</v>
      </c>
      <c r="Y3565" t="s">
        <v>49</v>
      </c>
      <c r="Z3565" t="s">
        <v>39</v>
      </c>
      <c r="AA3565">
        <v>20220000</v>
      </c>
      <c r="AC3565" t="s">
        <v>128</v>
      </c>
      <c r="AD3565" t="s">
        <v>40</v>
      </c>
    </row>
    <row r="3566" spans="1:30">
      <c r="A3566">
        <f t="shared" si="165"/>
        <v>20220000</v>
      </c>
      <c r="B3566" t="str">
        <f t="shared" si="166"/>
        <v>Southwark92319Female12-13 yrs</v>
      </c>
      <c r="C3566" t="str">
        <f t="shared" si="167"/>
        <v>SouthwarkPopulation vaccination coverage: HPV vaccination coverage for one dose (12 to 13 year old)2022/23Female12-13 yrs</v>
      </c>
      <c r="D3566">
        <v>92319</v>
      </c>
      <c r="E3566" t="s">
        <v>279</v>
      </c>
      <c r="F3566" t="s">
        <v>30</v>
      </c>
      <c r="G3566" t="s">
        <v>31</v>
      </c>
      <c r="H3566" t="s">
        <v>95</v>
      </c>
      <c r="I3566" t="s">
        <v>96</v>
      </c>
      <c r="J3566" t="s">
        <v>34</v>
      </c>
      <c r="K3566" t="s">
        <v>189</v>
      </c>
      <c r="L3566" t="s">
        <v>280</v>
      </c>
      <c r="O3566" t="s">
        <v>54</v>
      </c>
      <c r="P3566">
        <v>52.738039999999998</v>
      </c>
      <c r="Q3566">
        <v>50.561509999999998</v>
      </c>
      <c r="R3566">
        <v>54.904200000000003</v>
      </c>
      <c r="S3566">
        <v>49.306469999999997</v>
      </c>
      <c r="T3566">
        <v>56.143929999999997</v>
      </c>
      <c r="U3566">
        <v>1069</v>
      </c>
      <c r="V3566">
        <v>2027</v>
      </c>
      <c r="X3566" t="s">
        <v>61</v>
      </c>
      <c r="Y3566" t="s">
        <v>49</v>
      </c>
      <c r="Z3566" t="s">
        <v>39</v>
      </c>
      <c r="AA3566">
        <v>20220000</v>
      </c>
      <c r="AC3566" t="s">
        <v>128</v>
      </c>
      <c r="AD3566" t="s">
        <v>40</v>
      </c>
    </row>
    <row r="3567" spans="1:30">
      <c r="A3567">
        <f t="shared" si="165"/>
        <v>20220000</v>
      </c>
      <c r="B3567" t="str">
        <f t="shared" si="166"/>
        <v>Lambeth92319Female12-13 yrs</v>
      </c>
      <c r="C3567" t="str">
        <f t="shared" si="167"/>
        <v>LambethPopulation vaccination coverage: HPV vaccination coverage for one dose (12 to 13 year old)2022/23Female12-13 yrs</v>
      </c>
      <c r="D3567">
        <v>92319</v>
      </c>
      <c r="E3567" t="s">
        <v>279</v>
      </c>
      <c r="F3567" t="s">
        <v>30</v>
      </c>
      <c r="G3567" t="s">
        <v>31</v>
      </c>
      <c r="H3567" t="s">
        <v>91</v>
      </c>
      <c r="I3567" t="s">
        <v>92</v>
      </c>
      <c r="J3567" t="s">
        <v>34</v>
      </c>
      <c r="K3567" t="s">
        <v>189</v>
      </c>
      <c r="L3567" t="s">
        <v>280</v>
      </c>
      <c r="O3567" t="s">
        <v>54</v>
      </c>
      <c r="P3567">
        <v>50.263750000000002</v>
      </c>
      <c r="Q3567">
        <v>47.576729999999998</v>
      </c>
      <c r="R3567">
        <v>52.949260000000002</v>
      </c>
      <c r="S3567">
        <v>46.035550000000001</v>
      </c>
      <c r="T3567">
        <v>54.488190000000003</v>
      </c>
      <c r="U3567">
        <v>667</v>
      </c>
      <c r="V3567">
        <v>1327</v>
      </c>
      <c r="X3567" t="s">
        <v>61</v>
      </c>
      <c r="Y3567" t="s">
        <v>49</v>
      </c>
      <c r="Z3567" t="s">
        <v>39</v>
      </c>
      <c r="AA3567">
        <v>20220000</v>
      </c>
      <c r="AC3567" t="s">
        <v>128</v>
      </c>
      <c r="AD3567" t="s">
        <v>40</v>
      </c>
    </row>
    <row r="3568" spans="1:30">
      <c r="A3568">
        <f t="shared" si="165"/>
        <v>20220000</v>
      </c>
      <c r="B3568" t="str">
        <f t="shared" si="166"/>
        <v>Barnet92319Female12-13 yrs</v>
      </c>
      <c r="C3568" t="str">
        <f t="shared" si="167"/>
        <v>BarnetPopulation vaccination coverage: HPV vaccination coverage for one dose (12 to 13 year old)2022/23Female12-13 yrs</v>
      </c>
      <c r="D3568">
        <v>92319</v>
      </c>
      <c r="E3568" t="s">
        <v>279</v>
      </c>
      <c r="F3568" t="s">
        <v>30</v>
      </c>
      <c r="G3568" t="s">
        <v>31</v>
      </c>
      <c r="H3568" t="s">
        <v>93</v>
      </c>
      <c r="I3568" t="s">
        <v>94</v>
      </c>
      <c r="J3568" t="s">
        <v>34</v>
      </c>
      <c r="K3568" t="s">
        <v>189</v>
      </c>
      <c r="L3568" t="s">
        <v>280</v>
      </c>
      <c r="O3568" t="s">
        <v>54</v>
      </c>
      <c r="P3568">
        <v>49.180999999999997</v>
      </c>
      <c r="Q3568">
        <v>47.201009999999997</v>
      </c>
      <c r="R3568">
        <v>51.16357</v>
      </c>
      <c r="S3568">
        <v>46.063989999999997</v>
      </c>
      <c r="T3568">
        <v>52.304389999999998</v>
      </c>
      <c r="U3568">
        <v>1201</v>
      </c>
      <c r="V3568">
        <v>2442</v>
      </c>
      <c r="X3568" t="s">
        <v>61</v>
      </c>
      <c r="Y3568" t="s">
        <v>49</v>
      </c>
      <c r="Z3568" t="s">
        <v>39</v>
      </c>
      <c r="AA3568">
        <v>20220000</v>
      </c>
      <c r="AC3568" t="s">
        <v>128</v>
      </c>
      <c r="AD3568" t="s">
        <v>40</v>
      </c>
    </row>
    <row r="3569" spans="1:30">
      <c r="A3569">
        <f t="shared" si="165"/>
        <v>20220000</v>
      </c>
      <c r="B3569" t="str">
        <f t="shared" si="166"/>
        <v>Harrow92319Female12-13 yrs</v>
      </c>
      <c r="C3569" t="str">
        <f t="shared" si="167"/>
        <v>HarrowPopulation vaccination coverage: HPV vaccination coverage for one dose (12 to 13 year old)2022/23Female12-13 yrs</v>
      </c>
      <c r="D3569">
        <v>92319</v>
      </c>
      <c r="E3569" t="s">
        <v>279</v>
      </c>
      <c r="F3569" t="s">
        <v>30</v>
      </c>
      <c r="G3569" t="s">
        <v>31</v>
      </c>
      <c r="H3569" t="s">
        <v>64</v>
      </c>
      <c r="I3569" t="s">
        <v>65</v>
      </c>
      <c r="J3569" t="s">
        <v>34</v>
      </c>
      <c r="K3569" t="s">
        <v>189</v>
      </c>
      <c r="L3569" t="s">
        <v>280</v>
      </c>
      <c r="O3569" t="s">
        <v>54</v>
      </c>
      <c r="P3569">
        <v>46.169089999999997</v>
      </c>
      <c r="Q3569">
        <v>43.670769999999997</v>
      </c>
      <c r="R3569">
        <v>48.686799999999998</v>
      </c>
      <c r="S3569">
        <v>42.246139999999997</v>
      </c>
      <c r="T3569">
        <v>50.140059999999998</v>
      </c>
      <c r="U3569">
        <v>699</v>
      </c>
      <c r="V3569">
        <v>1514</v>
      </c>
      <c r="X3569" t="s">
        <v>61</v>
      </c>
      <c r="Y3569" t="s">
        <v>49</v>
      </c>
      <c r="Z3569" t="s">
        <v>39</v>
      </c>
      <c r="AA3569">
        <v>20220000</v>
      </c>
      <c r="AC3569" t="s">
        <v>128</v>
      </c>
      <c r="AD3569" t="s">
        <v>40</v>
      </c>
    </row>
    <row r="3570" spans="1:30">
      <c r="A3570">
        <f t="shared" si="165"/>
        <v>20220000</v>
      </c>
      <c r="B3570" t="str">
        <f t="shared" si="166"/>
        <v>Hounslow92319Female12-13 yrs</v>
      </c>
      <c r="C3570" t="str">
        <f t="shared" si="167"/>
        <v>HounslowPopulation vaccination coverage: HPV vaccination coverage for one dose (12 to 13 year old)2022/23Female12-13 yrs</v>
      </c>
      <c r="D3570">
        <v>92319</v>
      </c>
      <c r="E3570" t="s">
        <v>279</v>
      </c>
      <c r="F3570" t="s">
        <v>30</v>
      </c>
      <c r="G3570" t="s">
        <v>31</v>
      </c>
      <c r="H3570" t="s">
        <v>59</v>
      </c>
      <c r="I3570" t="s">
        <v>60</v>
      </c>
      <c r="J3570" t="s">
        <v>34</v>
      </c>
      <c r="K3570" t="s">
        <v>189</v>
      </c>
      <c r="L3570" t="s">
        <v>280</v>
      </c>
      <c r="O3570" t="s">
        <v>54</v>
      </c>
      <c r="P3570">
        <v>45.420090000000002</v>
      </c>
      <c r="Q3570">
        <v>42.981400000000001</v>
      </c>
      <c r="R3570">
        <v>47.880949999999999</v>
      </c>
      <c r="S3570">
        <v>41.591909999999999</v>
      </c>
      <c r="T3570">
        <v>49.303190000000001</v>
      </c>
      <c r="U3570">
        <v>719</v>
      </c>
      <c r="V3570">
        <v>1583</v>
      </c>
      <c r="X3570" t="s">
        <v>61</v>
      </c>
      <c r="Y3570" t="s">
        <v>49</v>
      </c>
      <c r="Z3570" t="s">
        <v>39</v>
      </c>
      <c r="AA3570">
        <v>20220000</v>
      </c>
      <c r="AC3570" t="s">
        <v>128</v>
      </c>
      <c r="AD3570" t="s">
        <v>40</v>
      </c>
    </row>
    <row r="3571" spans="1:30">
      <c r="A3571">
        <f t="shared" si="165"/>
        <v>20220000</v>
      </c>
      <c r="B3571" t="str">
        <f t="shared" si="166"/>
        <v>Westminster92319Female12-13 yrs</v>
      </c>
      <c r="C3571" t="str">
        <f t="shared" si="167"/>
        <v>WestminsterPopulation vaccination coverage: HPV vaccination coverage for one dose (12 to 13 year old)2022/23Female12-13 yrs</v>
      </c>
      <c r="D3571">
        <v>92319</v>
      </c>
      <c r="E3571" t="s">
        <v>279</v>
      </c>
      <c r="F3571" t="s">
        <v>30</v>
      </c>
      <c r="G3571" t="s">
        <v>31</v>
      </c>
      <c r="H3571" t="s">
        <v>99</v>
      </c>
      <c r="I3571" t="s">
        <v>100</v>
      </c>
      <c r="J3571" t="s">
        <v>34</v>
      </c>
      <c r="K3571" t="s">
        <v>189</v>
      </c>
      <c r="L3571" t="s">
        <v>280</v>
      </c>
      <c r="O3571" t="s">
        <v>54</v>
      </c>
      <c r="P3571">
        <v>42.8</v>
      </c>
      <c r="Q3571">
        <v>40.083260000000003</v>
      </c>
      <c r="R3571">
        <v>45.560859999999998</v>
      </c>
      <c r="S3571">
        <v>38.545969999999997</v>
      </c>
      <c r="T3571">
        <v>47.163209999999999</v>
      </c>
      <c r="U3571">
        <v>535</v>
      </c>
      <c r="V3571">
        <v>1250</v>
      </c>
      <c r="X3571" t="s">
        <v>132</v>
      </c>
      <c r="Y3571" t="s">
        <v>49</v>
      </c>
      <c r="Z3571" t="s">
        <v>39</v>
      </c>
      <c r="AA3571">
        <v>20220000</v>
      </c>
      <c r="AC3571" t="s">
        <v>128</v>
      </c>
      <c r="AD3571" t="s">
        <v>40</v>
      </c>
    </row>
    <row r="3572" spans="1:30">
      <c r="A3572">
        <f t="shared" si="165"/>
        <v>20220000</v>
      </c>
      <c r="B3572" t="str">
        <f t="shared" si="166"/>
        <v>Kensington and Chelsea92319Female12-13 yrs</v>
      </c>
      <c r="C3572" t="str">
        <f t="shared" si="167"/>
        <v>Kensington and ChelseaPopulation vaccination coverage: HPV vaccination coverage for one dose (12 to 13 year old)2022/23Female12-13 yrs</v>
      </c>
      <c r="D3572">
        <v>92319</v>
      </c>
      <c r="E3572" t="s">
        <v>279</v>
      </c>
      <c r="F3572" t="s">
        <v>30</v>
      </c>
      <c r="G3572" t="s">
        <v>31</v>
      </c>
      <c r="H3572" t="s">
        <v>70</v>
      </c>
      <c r="I3572" t="s">
        <v>71</v>
      </c>
      <c r="J3572" t="s">
        <v>34</v>
      </c>
      <c r="K3572" t="s">
        <v>189</v>
      </c>
      <c r="L3572" t="s">
        <v>280</v>
      </c>
      <c r="O3572" t="s">
        <v>54</v>
      </c>
      <c r="P3572">
        <v>41.029209999999999</v>
      </c>
      <c r="Q3572">
        <v>37.490720000000003</v>
      </c>
      <c r="R3572">
        <v>44.663040000000002</v>
      </c>
      <c r="S3572">
        <v>35.514029999999998</v>
      </c>
      <c r="T3572">
        <v>46.77955</v>
      </c>
      <c r="U3572">
        <v>295</v>
      </c>
      <c r="V3572">
        <v>719</v>
      </c>
      <c r="X3572" t="s">
        <v>132</v>
      </c>
      <c r="Y3572" t="s">
        <v>49</v>
      </c>
      <c r="Z3572" t="s">
        <v>39</v>
      </c>
      <c r="AA3572">
        <v>20220000</v>
      </c>
      <c r="AC3572" t="s">
        <v>128</v>
      </c>
      <c r="AD3572" t="s">
        <v>40</v>
      </c>
    </row>
    <row r="3573" spans="1:30">
      <c r="A3573">
        <f t="shared" si="165"/>
        <v>20220000</v>
      </c>
      <c r="B3573" t="str">
        <f t="shared" si="166"/>
        <v>Camden92319Female12-13 yrs</v>
      </c>
      <c r="C3573" t="str">
        <f t="shared" si="167"/>
        <v>CamdenPopulation vaccination coverage: HPV vaccination coverage for one dose (12 to 13 year old)2022/23Female12-13 yrs</v>
      </c>
      <c r="D3573">
        <v>92319</v>
      </c>
      <c r="E3573" t="s">
        <v>279</v>
      </c>
      <c r="F3573" t="s">
        <v>30</v>
      </c>
      <c r="G3573" t="s">
        <v>31</v>
      </c>
      <c r="H3573" t="s">
        <v>72</v>
      </c>
      <c r="I3573" t="s">
        <v>73</v>
      </c>
      <c r="J3573" t="s">
        <v>34</v>
      </c>
      <c r="K3573" t="s">
        <v>189</v>
      </c>
      <c r="L3573" t="s">
        <v>280</v>
      </c>
      <c r="O3573" t="s">
        <v>54</v>
      </c>
      <c r="P3573">
        <v>37.479669999999999</v>
      </c>
      <c r="Q3573">
        <v>34.817360000000001</v>
      </c>
      <c r="R3573">
        <v>40.219949999999997</v>
      </c>
      <c r="S3573">
        <v>33.326219999999999</v>
      </c>
      <c r="T3573">
        <v>41.826039999999999</v>
      </c>
      <c r="U3573">
        <v>461</v>
      </c>
      <c r="V3573">
        <v>1230</v>
      </c>
      <c r="X3573" t="s">
        <v>132</v>
      </c>
      <c r="Y3573" t="s">
        <v>49</v>
      </c>
      <c r="Z3573" t="s">
        <v>39</v>
      </c>
      <c r="AA3573">
        <v>20220000</v>
      </c>
      <c r="AC3573" t="s">
        <v>128</v>
      </c>
      <c r="AD3573" t="s">
        <v>40</v>
      </c>
    </row>
    <row r="3574" spans="1:30">
      <c r="A3574">
        <f t="shared" si="165"/>
        <v>20220000</v>
      </c>
      <c r="B3574" t="str">
        <f t="shared" si="166"/>
        <v>Ealing92319Female12-13 yrs</v>
      </c>
      <c r="C3574" t="str">
        <f t="shared" si="167"/>
        <v>EalingPopulation vaccination coverage: HPV vaccination coverage for one dose (12 to 13 year old)2022/23Female12-13 yrs</v>
      </c>
      <c r="D3574">
        <v>92319</v>
      </c>
      <c r="E3574" t="s">
        <v>279</v>
      </c>
      <c r="F3574" t="s">
        <v>30</v>
      </c>
      <c r="G3574" t="s">
        <v>31</v>
      </c>
      <c r="H3574" t="s">
        <v>62</v>
      </c>
      <c r="I3574" t="s">
        <v>63</v>
      </c>
      <c r="J3574" t="s">
        <v>34</v>
      </c>
      <c r="K3574" t="s">
        <v>189</v>
      </c>
      <c r="L3574" t="s">
        <v>280</v>
      </c>
      <c r="O3574" t="s">
        <v>54</v>
      </c>
      <c r="P3574">
        <v>33.844070000000002</v>
      </c>
      <c r="Q3574">
        <v>31.904730000000001</v>
      </c>
      <c r="R3574">
        <v>35.839260000000003</v>
      </c>
      <c r="S3574">
        <v>30.815069999999999</v>
      </c>
      <c r="T3574">
        <v>37.011539999999997</v>
      </c>
      <c r="U3574">
        <v>751</v>
      </c>
      <c r="V3574">
        <v>2219</v>
      </c>
      <c r="X3574" t="s">
        <v>61</v>
      </c>
      <c r="Y3574" t="s">
        <v>49</v>
      </c>
      <c r="Z3574" t="s">
        <v>39</v>
      </c>
      <c r="AA3574">
        <v>20220000</v>
      </c>
      <c r="AC3574" t="s">
        <v>128</v>
      </c>
      <c r="AD3574" t="s">
        <v>40</v>
      </c>
    </row>
    <row r="3575" spans="1:30">
      <c r="A3575">
        <f t="shared" si="165"/>
        <v>20220000</v>
      </c>
      <c r="B3575" t="str">
        <f t="shared" si="166"/>
        <v>Hillingdon92319Female12-13 yrs</v>
      </c>
      <c r="C3575" t="str">
        <f t="shared" si="167"/>
        <v>HillingdonPopulation vaccination coverage: HPV vaccination coverage for one dose (12 to 13 year old)2022/23Female12-13 yrs</v>
      </c>
      <c r="D3575">
        <v>92319</v>
      </c>
      <c r="E3575" t="s">
        <v>279</v>
      </c>
      <c r="F3575" t="s">
        <v>30</v>
      </c>
      <c r="G3575" t="s">
        <v>31</v>
      </c>
      <c r="H3575" t="s">
        <v>86</v>
      </c>
      <c r="I3575" t="s">
        <v>87</v>
      </c>
      <c r="J3575" t="s">
        <v>34</v>
      </c>
      <c r="K3575" t="s">
        <v>189</v>
      </c>
      <c r="L3575" t="s">
        <v>280</v>
      </c>
      <c r="O3575" t="s">
        <v>54</v>
      </c>
      <c r="P3575">
        <v>30.961020000000001</v>
      </c>
      <c r="Q3575">
        <v>29.066199999999998</v>
      </c>
      <c r="R3575">
        <v>32.922020000000003</v>
      </c>
      <c r="S3575">
        <v>28.006640000000001</v>
      </c>
      <c r="T3575">
        <v>34.079509999999999</v>
      </c>
      <c r="U3575">
        <v>683</v>
      </c>
      <c r="V3575">
        <v>2206</v>
      </c>
      <c r="X3575" t="s">
        <v>61</v>
      </c>
      <c r="Y3575" t="s">
        <v>49</v>
      </c>
      <c r="Z3575" t="s">
        <v>39</v>
      </c>
      <c r="AA3575">
        <v>20220000</v>
      </c>
      <c r="AC3575" t="s">
        <v>128</v>
      </c>
      <c r="AD3575" t="s">
        <v>40</v>
      </c>
    </row>
    <row r="3576" spans="1:30">
      <c r="A3576">
        <f t="shared" si="165"/>
        <v>20220000</v>
      </c>
      <c r="B3576" t="str">
        <f t="shared" si="166"/>
        <v>Brent92319Female12-13 yrs</v>
      </c>
      <c r="C3576" t="str">
        <f t="shared" si="167"/>
        <v>BrentPopulation vaccination coverage: HPV vaccination coverage for one dose (12 to 13 year old)2022/23Female12-13 yrs</v>
      </c>
      <c r="D3576">
        <v>92319</v>
      </c>
      <c r="E3576" t="s">
        <v>279</v>
      </c>
      <c r="F3576" t="s">
        <v>30</v>
      </c>
      <c r="G3576" t="s">
        <v>31</v>
      </c>
      <c r="H3576" t="s">
        <v>68</v>
      </c>
      <c r="I3576" t="s">
        <v>69</v>
      </c>
      <c r="J3576" t="s">
        <v>34</v>
      </c>
      <c r="K3576" t="s">
        <v>189</v>
      </c>
      <c r="L3576" t="s">
        <v>280</v>
      </c>
      <c r="O3576" t="s">
        <v>54</v>
      </c>
      <c r="P3576">
        <v>22.921479999999999</v>
      </c>
      <c r="Q3576">
        <v>21.003160000000001</v>
      </c>
      <c r="R3576">
        <v>24.95965</v>
      </c>
      <c r="S3576">
        <v>19.95391</v>
      </c>
      <c r="T3576">
        <v>26.18601</v>
      </c>
      <c r="U3576">
        <v>397</v>
      </c>
      <c r="V3576">
        <v>1732</v>
      </c>
      <c r="X3576" t="s">
        <v>61</v>
      </c>
      <c r="Y3576" t="s">
        <v>49</v>
      </c>
      <c r="Z3576" t="s">
        <v>39</v>
      </c>
      <c r="AA3576">
        <v>20220000</v>
      </c>
      <c r="AC3576" t="s">
        <v>128</v>
      </c>
      <c r="AD3576" t="s">
        <v>40</v>
      </c>
    </row>
    <row r="3577" spans="1:30">
      <c r="A3577">
        <f t="shared" si="165"/>
        <v>20150000</v>
      </c>
      <c r="B3577" t="str">
        <f t="shared" si="166"/>
        <v>Richmond93607Persons5 yrs</v>
      </c>
      <c r="C3577" t="str">
        <f t="shared" si="167"/>
        <v>RichmondPopulation vaccination coverage: DTaP and IPV booster (5 years)2015/16Persons5 yrs</v>
      </c>
      <c r="D3577">
        <v>93607</v>
      </c>
      <c r="E3577" t="s">
        <v>281</v>
      </c>
      <c r="F3577" t="s">
        <v>30</v>
      </c>
      <c r="G3577" t="s">
        <v>31</v>
      </c>
      <c r="H3577" t="s">
        <v>32</v>
      </c>
      <c r="I3577" t="s">
        <v>33</v>
      </c>
      <c r="J3577" t="s">
        <v>34</v>
      </c>
      <c r="K3577" t="s">
        <v>35</v>
      </c>
      <c r="L3577" t="s">
        <v>263</v>
      </c>
      <c r="O3577" t="s">
        <v>46</v>
      </c>
      <c r="P3577">
        <v>65.89</v>
      </c>
      <c r="Q3577">
        <v>64.023268840413493</v>
      </c>
      <c r="R3577">
        <v>67.710995406703901</v>
      </c>
      <c r="S3577">
        <v>62.927269319387001</v>
      </c>
      <c r="T3577">
        <v>68.735834803881701</v>
      </c>
      <c r="U3577">
        <v>1671</v>
      </c>
      <c r="V3577">
        <v>2536</v>
      </c>
      <c r="Y3577" t="s">
        <v>49</v>
      </c>
      <c r="Z3577" t="s">
        <v>39</v>
      </c>
      <c r="AA3577">
        <v>20150000</v>
      </c>
      <c r="AC3577" t="s">
        <v>128</v>
      </c>
      <c r="AD3577" t="s">
        <v>40</v>
      </c>
    </row>
    <row r="3578" spans="1:30">
      <c r="A3578">
        <f t="shared" si="165"/>
        <v>20160000</v>
      </c>
      <c r="B3578" t="str">
        <f t="shared" si="166"/>
        <v>Richmond93607Persons5 yrs</v>
      </c>
      <c r="C3578" t="str">
        <f t="shared" si="167"/>
        <v>RichmondPopulation vaccination coverage: DTaP and IPV booster (5 years)2016/17Persons5 yrs</v>
      </c>
      <c r="D3578">
        <v>93607</v>
      </c>
      <c r="E3578" t="s">
        <v>281</v>
      </c>
      <c r="F3578" t="s">
        <v>30</v>
      </c>
      <c r="G3578" t="s">
        <v>31</v>
      </c>
      <c r="H3578" t="s">
        <v>32</v>
      </c>
      <c r="I3578" t="s">
        <v>33</v>
      </c>
      <c r="J3578" t="s">
        <v>34</v>
      </c>
      <c r="K3578" t="s">
        <v>35</v>
      </c>
      <c r="L3578" t="s">
        <v>263</v>
      </c>
      <c r="O3578" t="s">
        <v>47</v>
      </c>
      <c r="P3578">
        <v>47.37</v>
      </c>
      <c r="Q3578">
        <v>45.624887513549801</v>
      </c>
      <c r="R3578">
        <v>49.118395886880599</v>
      </c>
      <c r="S3578">
        <v>44.624837525922999</v>
      </c>
      <c r="T3578">
        <v>50.127988017881002</v>
      </c>
      <c r="U3578">
        <v>1485</v>
      </c>
      <c r="V3578">
        <v>3135</v>
      </c>
      <c r="Y3578" t="s">
        <v>49</v>
      </c>
      <c r="Z3578" t="s">
        <v>39</v>
      </c>
      <c r="AA3578">
        <v>20160000</v>
      </c>
      <c r="AC3578" t="s">
        <v>128</v>
      </c>
      <c r="AD3578" t="s">
        <v>40</v>
      </c>
    </row>
    <row r="3579" spans="1:30">
      <c r="A3579">
        <f t="shared" si="165"/>
        <v>20170000</v>
      </c>
      <c r="B3579" t="str">
        <f t="shared" si="166"/>
        <v>Richmond93607Persons5 yrs</v>
      </c>
      <c r="C3579" t="str">
        <f t="shared" si="167"/>
        <v>RichmondPopulation vaccination coverage: DTaP and IPV booster (5 years)2017/18Persons5 yrs</v>
      </c>
      <c r="D3579">
        <v>93607</v>
      </c>
      <c r="E3579" t="s">
        <v>281</v>
      </c>
      <c r="F3579" t="s">
        <v>30</v>
      </c>
      <c r="G3579" t="s">
        <v>31</v>
      </c>
      <c r="H3579" t="s">
        <v>32</v>
      </c>
      <c r="I3579" t="s">
        <v>33</v>
      </c>
      <c r="J3579" t="s">
        <v>34</v>
      </c>
      <c r="K3579" t="s">
        <v>35</v>
      </c>
      <c r="L3579" t="s">
        <v>263</v>
      </c>
      <c r="O3579" t="s">
        <v>48</v>
      </c>
      <c r="P3579">
        <v>69.150000000000006</v>
      </c>
      <c r="Q3579">
        <v>67.502920563752099</v>
      </c>
      <c r="R3579">
        <v>70.743736601568699</v>
      </c>
      <c r="S3579">
        <v>66.535497669367004</v>
      </c>
      <c r="T3579">
        <v>71.641355690381204</v>
      </c>
      <c r="U3579">
        <v>2156</v>
      </c>
      <c r="V3579">
        <v>3118</v>
      </c>
      <c r="Y3579" t="s">
        <v>49</v>
      </c>
      <c r="Z3579" t="s">
        <v>39</v>
      </c>
      <c r="AA3579">
        <v>20170000</v>
      </c>
      <c r="AC3579" t="s">
        <v>128</v>
      </c>
      <c r="AD3579" t="s">
        <v>40</v>
      </c>
    </row>
    <row r="3580" spans="1:30">
      <c r="A3580">
        <f t="shared" si="165"/>
        <v>20180000</v>
      </c>
      <c r="B3580" t="str">
        <f t="shared" si="166"/>
        <v>Richmond93607Persons5 yrs</v>
      </c>
      <c r="C3580" t="str">
        <f t="shared" si="167"/>
        <v>RichmondPopulation vaccination coverage: DTaP and IPV booster (5 years)2018/19Persons5 yrs</v>
      </c>
      <c r="D3580">
        <v>93607</v>
      </c>
      <c r="E3580" t="s">
        <v>281</v>
      </c>
      <c r="F3580" t="s">
        <v>30</v>
      </c>
      <c r="G3580" t="s">
        <v>31</v>
      </c>
      <c r="H3580" t="s">
        <v>32</v>
      </c>
      <c r="I3580" t="s">
        <v>33</v>
      </c>
      <c r="J3580" t="s">
        <v>34</v>
      </c>
      <c r="K3580" t="s">
        <v>35</v>
      </c>
      <c r="L3580" t="s">
        <v>263</v>
      </c>
      <c r="O3580" t="s">
        <v>50</v>
      </c>
      <c r="P3580">
        <v>71.400000000000006</v>
      </c>
      <c r="Q3580">
        <v>69.750251417363103</v>
      </c>
      <c r="R3580">
        <v>73.003213918042704</v>
      </c>
      <c r="S3580">
        <v>68.773145545929395</v>
      </c>
      <c r="T3580">
        <v>73.898194263948795</v>
      </c>
      <c r="U3580">
        <v>2115</v>
      </c>
      <c r="V3580">
        <v>2962</v>
      </c>
      <c r="Y3580" t="s">
        <v>49</v>
      </c>
      <c r="Z3580" t="s">
        <v>39</v>
      </c>
      <c r="AA3580">
        <v>20180000</v>
      </c>
      <c r="AC3580" t="s">
        <v>128</v>
      </c>
      <c r="AD3580" t="s">
        <v>40</v>
      </c>
    </row>
    <row r="3581" spans="1:30">
      <c r="A3581">
        <f t="shared" si="165"/>
        <v>20190000</v>
      </c>
      <c r="B3581" t="str">
        <f t="shared" si="166"/>
        <v>Richmond93607Persons5 yrs</v>
      </c>
      <c r="C3581" t="str">
        <f t="shared" si="167"/>
        <v>RichmondPopulation vaccination coverage: DTaP and IPV booster (5 years)2019/20Persons5 yrs</v>
      </c>
      <c r="D3581">
        <v>93607</v>
      </c>
      <c r="E3581" t="s">
        <v>281</v>
      </c>
      <c r="F3581" t="s">
        <v>30</v>
      </c>
      <c r="G3581" t="s">
        <v>31</v>
      </c>
      <c r="H3581" t="s">
        <v>32</v>
      </c>
      <c r="I3581" t="s">
        <v>33</v>
      </c>
      <c r="J3581" t="s">
        <v>34</v>
      </c>
      <c r="K3581" t="s">
        <v>35</v>
      </c>
      <c r="L3581" t="s">
        <v>263</v>
      </c>
      <c r="O3581" t="s">
        <v>51</v>
      </c>
      <c r="P3581">
        <v>71.63</v>
      </c>
      <c r="Q3581">
        <v>69.980308878251506</v>
      </c>
      <c r="R3581">
        <v>73.226048621536606</v>
      </c>
      <c r="S3581">
        <v>69.004818643552099</v>
      </c>
      <c r="T3581">
        <v>74.118515426536504</v>
      </c>
      <c r="U3581">
        <v>2121</v>
      </c>
      <c r="V3581">
        <v>2961</v>
      </c>
      <c r="Y3581" t="s">
        <v>49</v>
      </c>
      <c r="Z3581" t="s">
        <v>39</v>
      </c>
      <c r="AA3581">
        <v>20190000</v>
      </c>
      <c r="AC3581" t="s">
        <v>128</v>
      </c>
      <c r="AD3581" t="s">
        <v>40</v>
      </c>
    </row>
    <row r="3582" spans="1:30">
      <c r="A3582">
        <f t="shared" si="165"/>
        <v>20200000</v>
      </c>
      <c r="B3582" t="str">
        <f t="shared" si="166"/>
        <v>Richmond93607Persons5 yrs</v>
      </c>
      <c r="C3582" t="str">
        <f t="shared" si="167"/>
        <v>RichmondPopulation vaccination coverage: DTaP and IPV booster (5 years)2020/21Persons5 yrs</v>
      </c>
      <c r="D3582">
        <v>93607</v>
      </c>
      <c r="E3582" t="s">
        <v>281</v>
      </c>
      <c r="F3582" t="s">
        <v>30</v>
      </c>
      <c r="G3582" t="s">
        <v>31</v>
      </c>
      <c r="H3582" t="s">
        <v>32</v>
      </c>
      <c r="I3582" t="s">
        <v>33</v>
      </c>
      <c r="J3582" t="s">
        <v>34</v>
      </c>
      <c r="K3582" t="s">
        <v>35</v>
      </c>
      <c r="L3582" t="s">
        <v>263</v>
      </c>
      <c r="O3582" t="s">
        <v>52</v>
      </c>
      <c r="P3582">
        <v>71.45</v>
      </c>
      <c r="Q3582">
        <v>69.766927627229194</v>
      </c>
      <c r="R3582">
        <v>73.082579178991594</v>
      </c>
      <c r="S3582">
        <v>68.770123434128905</v>
      </c>
      <c r="T3582">
        <v>73.993789657514199</v>
      </c>
      <c r="U3582">
        <v>2035</v>
      </c>
      <c r="V3582">
        <v>2848</v>
      </c>
      <c r="Y3582" t="s">
        <v>49</v>
      </c>
      <c r="Z3582" t="s">
        <v>39</v>
      </c>
      <c r="AA3582">
        <v>20200000</v>
      </c>
      <c r="AC3582" t="s">
        <v>128</v>
      </c>
      <c r="AD3582" t="s">
        <v>40</v>
      </c>
    </row>
    <row r="3583" spans="1:30">
      <c r="A3583">
        <f t="shared" si="165"/>
        <v>20210000</v>
      </c>
      <c r="B3583" t="str">
        <f t="shared" si="166"/>
        <v>Richmond93607Persons5 yrs</v>
      </c>
      <c r="C3583" t="str">
        <f t="shared" si="167"/>
        <v>RichmondPopulation vaccination coverage: DTaP and IPV booster (5 years)2021/22Persons5 yrs</v>
      </c>
      <c r="D3583">
        <v>93607</v>
      </c>
      <c r="E3583" t="s">
        <v>281</v>
      </c>
      <c r="F3583" t="s">
        <v>30</v>
      </c>
      <c r="G3583" t="s">
        <v>31</v>
      </c>
      <c r="H3583" t="s">
        <v>32</v>
      </c>
      <c r="I3583" t="s">
        <v>33</v>
      </c>
      <c r="J3583" t="s">
        <v>34</v>
      </c>
      <c r="K3583" t="s">
        <v>35</v>
      </c>
      <c r="L3583" t="s">
        <v>263</v>
      </c>
      <c r="O3583" t="s">
        <v>53</v>
      </c>
      <c r="P3583">
        <v>71.56</v>
      </c>
      <c r="Q3583">
        <v>69.856956976407503</v>
      </c>
      <c r="R3583">
        <v>73.196081398316906</v>
      </c>
      <c r="S3583">
        <v>68.852518503965996</v>
      </c>
      <c r="T3583">
        <v>74.113112535382797</v>
      </c>
      <c r="U3583">
        <v>2005</v>
      </c>
      <c r="V3583">
        <v>2802</v>
      </c>
      <c r="Y3583" t="s">
        <v>49</v>
      </c>
      <c r="Z3583" t="s">
        <v>39</v>
      </c>
      <c r="AA3583">
        <v>20210000</v>
      </c>
      <c r="AC3583" t="s">
        <v>128</v>
      </c>
      <c r="AD3583" t="s">
        <v>40</v>
      </c>
    </row>
    <row r="3584" spans="1:30">
      <c r="A3584">
        <f t="shared" si="165"/>
        <v>20150000</v>
      </c>
      <c r="B3584" t="str">
        <f t="shared" si="166"/>
        <v>England93607Persons5 yrs</v>
      </c>
      <c r="C3584" t="str">
        <f t="shared" si="167"/>
        <v>EnglandPopulation vaccination coverage: DTaP and IPV booster (5 years)2015/16Persons5 yrs</v>
      </c>
      <c r="D3584">
        <v>93607</v>
      </c>
      <c r="E3584" t="s">
        <v>281</v>
      </c>
      <c r="F3584" t="s">
        <v>30</v>
      </c>
      <c r="G3584" t="s">
        <v>31</v>
      </c>
      <c r="H3584" t="s">
        <v>30</v>
      </c>
      <c r="I3584" t="s">
        <v>31</v>
      </c>
      <c r="J3584" t="s">
        <v>31</v>
      </c>
      <c r="K3584" t="s">
        <v>35</v>
      </c>
      <c r="L3584" t="s">
        <v>263</v>
      </c>
      <c r="O3584" t="s">
        <v>46</v>
      </c>
      <c r="P3584">
        <v>86.26</v>
      </c>
      <c r="Q3584">
        <v>86.175449167371994</v>
      </c>
      <c r="R3584">
        <v>86.337033824153394</v>
      </c>
      <c r="S3584">
        <v>86.128561310434307</v>
      </c>
      <c r="T3584">
        <v>86.383328414748902</v>
      </c>
      <c r="U3584">
        <v>601781</v>
      </c>
      <c r="V3584">
        <v>697665</v>
      </c>
      <c r="Y3584" t="s">
        <v>42</v>
      </c>
      <c r="Z3584" t="s">
        <v>39</v>
      </c>
      <c r="AA3584">
        <v>20150000</v>
      </c>
      <c r="AC3584" t="s">
        <v>128</v>
      </c>
      <c r="AD3584" t="s">
        <v>40</v>
      </c>
    </row>
    <row r="3585" spans="1:30">
      <c r="A3585">
        <f t="shared" ref="A3585:A3648" si="168">AA3585</f>
        <v>20160000</v>
      </c>
      <c r="B3585" t="str">
        <f t="shared" si="166"/>
        <v>England93607Persons5 yrs</v>
      </c>
      <c r="C3585" t="str">
        <f t="shared" si="167"/>
        <v>EnglandPopulation vaccination coverage: DTaP and IPV booster (5 years)2016/17Persons5 yrs</v>
      </c>
      <c r="D3585">
        <v>93607</v>
      </c>
      <c r="E3585" t="s">
        <v>281</v>
      </c>
      <c r="F3585" t="s">
        <v>30</v>
      </c>
      <c r="G3585" t="s">
        <v>31</v>
      </c>
      <c r="H3585" t="s">
        <v>30</v>
      </c>
      <c r="I3585" t="s">
        <v>31</v>
      </c>
      <c r="J3585" t="s">
        <v>31</v>
      </c>
      <c r="K3585" t="s">
        <v>35</v>
      </c>
      <c r="L3585" t="s">
        <v>263</v>
      </c>
      <c r="O3585" t="s">
        <v>47</v>
      </c>
      <c r="P3585">
        <v>86.24</v>
      </c>
      <c r="Q3585">
        <v>86.1566613456461</v>
      </c>
      <c r="R3585">
        <v>86.317291027169404</v>
      </c>
      <c r="S3585">
        <v>86.110052844094994</v>
      </c>
      <c r="T3585">
        <v>86.363314255158599</v>
      </c>
      <c r="U3585">
        <v>609539</v>
      </c>
      <c r="V3585">
        <v>706817</v>
      </c>
      <c r="Y3585" t="s">
        <v>42</v>
      </c>
      <c r="Z3585" t="s">
        <v>39</v>
      </c>
      <c r="AA3585">
        <v>20160000</v>
      </c>
      <c r="AC3585" t="s">
        <v>128</v>
      </c>
      <c r="AD3585" t="s">
        <v>40</v>
      </c>
    </row>
    <row r="3586" spans="1:30">
      <c r="A3586">
        <f t="shared" si="168"/>
        <v>20170000</v>
      </c>
      <c r="B3586" t="str">
        <f t="shared" ref="B3586:B3649" si="169">CONCATENATE(I3586,D3586,K3586,L3586)</f>
        <v>England93607Persons5 yrs</v>
      </c>
      <c r="C3586" t="str">
        <f t="shared" ref="C3586:C3649" si="170">CONCATENATE(I3586,E3586,O3586,K3586,M3586,L3586)</f>
        <v>EnglandPopulation vaccination coverage: DTaP and IPV booster (5 years)2017/18Persons5 yrs</v>
      </c>
      <c r="D3586">
        <v>93607</v>
      </c>
      <c r="E3586" t="s">
        <v>281</v>
      </c>
      <c r="F3586" t="s">
        <v>30</v>
      </c>
      <c r="G3586" t="s">
        <v>31</v>
      </c>
      <c r="H3586" t="s">
        <v>30</v>
      </c>
      <c r="I3586" t="s">
        <v>31</v>
      </c>
      <c r="J3586" t="s">
        <v>31</v>
      </c>
      <c r="K3586" t="s">
        <v>35</v>
      </c>
      <c r="L3586" t="s">
        <v>263</v>
      </c>
      <c r="O3586" t="s">
        <v>48</v>
      </c>
      <c r="P3586">
        <v>85.63</v>
      </c>
      <c r="Q3586">
        <v>85.545692322353304</v>
      </c>
      <c r="R3586">
        <v>85.708815762565294</v>
      </c>
      <c r="S3586">
        <v>85.498371296329594</v>
      </c>
      <c r="T3586">
        <v>85.755564485753396</v>
      </c>
      <c r="U3586">
        <v>608532</v>
      </c>
      <c r="V3586">
        <v>710674</v>
      </c>
      <c r="Y3586" t="s">
        <v>42</v>
      </c>
      <c r="Z3586" t="s">
        <v>39</v>
      </c>
      <c r="AA3586">
        <v>20170000</v>
      </c>
      <c r="AC3586" t="s">
        <v>128</v>
      </c>
      <c r="AD3586" t="s">
        <v>40</v>
      </c>
    </row>
    <row r="3587" spans="1:30">
      <c r="A3587">
        <f t="shared" si="168"/>
        <v>20180000</v>
      </c>
      <c r="B3587" t="str">
        <f t="shared" si="169"/>
        <v>England93607Persons5 yrs</v>
      </c>
      <c r="C3587" t="str">
        <f t="shared" si="170"/>
        <v>EnglandPopulation vaccination coverage: DTaP and IPV booster (5 years)2018/19Persons5 yrs</v>
      </c>
      <c r="D3587">
        <v>93607</v>
      </c>
      <c r="E3587" t="s">
        <v>281</v>
      </c>
      <c r="F3587" t="s">
        <v>30</v>
      </c>
      <c r="G3587" t="s">
        <v>31</v>
      </c>
      <c r="H3587" t="s">
        <v>30</v>
      </c>
      <c r="I3587" t="s">
        <v>31</v>
      </c>
      <c r="J3587" t="s">
        <v>31</v>
      </c>
      <c r="K3587" t="s">
        <v>35</v>
      </c>
      <c r="L3587" t="s">
        <v>263</v>
      </c>
      <c r="O3587" t="s">
        <v>50</v>
      </c>
      <c r="P3587">
        <v>84.83</v>
      </c>
      <c r="Q3587">
        <v>84.7426189376732</v>
      </c>
      <c r="R3587">
        <v>84.911277840776805</v>
      </c>
      <c r="S3587">
        <v>84.693702090717494</v>
      </c>
      <c r="T3587">
        <v>84.959622827997407</v>
      </c>
      <c r="U3587">
        <v>589759</v>
      </c>
      <c r="V3587">
        <v>695248</v>
      </c>
      <c r="Y3587" t="s">
        <v>42</v>
      </c>
      <c r="Z3587" t="s">
        <v>39</v>
      </c>
      <c r="AA3587">
        <v>20180000</v>
      </c>
      <c r="AC3587" t="s">
        <v>128</v>
      </c>
      <c r="AD3587" t="s">
        <v>40</v>
      </c>
    </row>
    <row r="3588" spans="1:30">
      <c r="A3588">
        <f t="shared" si="168"/>
        <v>20190000</v>
      </c>
      <c r="B3588" t="str">
        <f t="shared" si="169"/>
        <v>England93607Persons5 yrs</v>
      </c>
      <c r="C3588" t="str">
        <f t="shared" si="170"/>
        <v>EnglandPopulation vaccination coverage: DTaP and IPV booster (5 years)2019/20Persons5 yrs</v>
      </c>
      <c r="D3588">
        <v>93607</v>
      </c>
      <c r="E3588" t="s">
        <v>281</v>
      </c>
      <c r="F3588" t="s">
        <v>30</v>
      </c>
      <c r="G3588" t="s">
        <v>31</v>
      </c>
      <c r="H3588" t="s">
        <v>30</v>
      </c>
      <c r="I3588" t="s">
        <v>31</v>
      </c>
      <c r="J3588" t="s">
        <v>31</v>
      </c>
      <c r="K3588" t="s">
        <v>35</v>
      </c>
      <c r="L3588" t="s">
        <v>263</v>
      </c>
      <c r="O3588" t="s">
        <v>51</v>
      </c>
      <c r="P3588">
        <v>85.41</v>
      </c>
      <c r="Q3588">
        <v>85.323278538407706</v>
      </c>
      <c r="R3588">
        <v>85.489931567687904</v>
      </c>
      <c r="S3588">
        <v>85.2749328722455</v>
      </c>
      <c r="T3588">
        <v>85.5376910614156</v>
      </c>
      <c r="U3588">
        <v>588932</v>
      </c>
      <c r="V3588">
        <v>689561</v>
      </c>
      <c r="Y3588" t="s">
        <v>42</v>
      </c>
      <c r="Z3588" t="s">
        <v>39</v>
      </c>
      <c r="AA3588">
        <v>20190000</v>
      </c>
      <c r="AC3588" t="s">
        <v>128</v>
      </c>
      <c r="AD3588" t="s">
        <v>40</v>
      </c>
    </row>
    <row r="3589" spans="1:30">
      <c r="A3589">
        <f t="shared" si="168"/>
        <v>20200000</v>
      </c>
      <c r="B3589" t="str">
        <f t="shared" si="169"/>
        <v>England93607Persons5 yrs</v>
      </c>
      <c r="C3589" t="str">
        <f t="shared" si="170"/>
        <v>EnglandPopulation vaccination coverage: DTaP and IPV booster (5 years)2020/21Persons5 yrs</v>
      </c>
      <c r="D3589">
        <v>93607</v>
      </c>
      <c r="E3589" t="s">
        <v>281</v>
      </c>
      <c r="F3589" t="s">
        <v>30</v>
      </c>
      <c r="G3589" t="s">
        <v>31</v>
      </c>
      <c r="H3589" t="s">
        <v>30</v>
      </c>
      <c r="I3589" t="s">
        <v>31</v>
      </c>
      <c r="J3589" t="s">
        <v>31</v>
      </c>
      <c r="K3589" t="s">
        <v>35</v>
      </c>
      <c r="L3589" t="s">
        <v>263</v>
      </c>
      <c r="O3589" t="s">
        <v>52</v>
      </c>
      <c r="P3589">
        <v>85.34</v>
      </c>
      <c r="Q3589">
        <v>85.255549590575797</v>
      </c>
      <c r="R3589">
        <v>85.421996920179694</v>
      </c>
      <c r="S3589">
        <v>85.207265642211894</v>
      </c>
      <c r="T3589">
        <v>85.469699500854503</v>
      </c>
      <c r="U3589">
        <v>592191</v>
      </c>
      <c r="V3589">
        <v>693928</v>
      </c>
      <c r="Y3589" t="s">
        <v>42</v>
      </c>
      <c r="Z3589" t="s">
        <v>39</v>
      </c>
      <c r="AA3589">
        <v>20200000</v>
      </c>
      <c r="AC3589" t="s">
        <v>128</v>
      </c>
      <c r="AD3589" t="s">
        <v>40</v>
      </c>
    </row>
    <row r="3590" spans="1:30">
      <c r="A3590">
        <f t="shared" si="168"/>
        <v>20210000</v>
      </c>
      <c r="B3590" t="str">
        <f t="shared" si="169"/>
        <v>England93607Persons5 yrs</v>
      </c>
      <c r="C3590" t="str">
        <f t="shared" si="170"/>
        <v>EnglandPopulation vaccination coverage: DTaP and IPV booster (5 years)2021/22Persons5 yrs</v>
      </c>
      <c r="D3590">
        <v>93607</v>
      </c>
      <c r="E3590" t="s">
        <v>281</v>
      </c>
      <c r="F3590" t="s">
        <v>30</v>
      </c>
      <c r="G3590" t="s">
        <v>31</v>
      </c>
      <c r="H3590" t="s">
        <v>30</v>
      </c>
      <c r="I3590" t="s">
        <v>31</v>
      </c>
      <c r="J3590" t="s">
        <v>31</v>
      </c>
      <c r="K3590" t="s">
        <v>35</v>
      </c>
      <c r="L3590" t="s">
        <v>263</v>
      </c>
      <c r="O3590" t="s">
        <v>53</v>
      </c>
      <c r="P3590">
        <v>84.24</v>
      </c>
      <c r="Q3590">
        <v>84.157097484668498</v>
      </c>
      <c r="R3590">
        <v>84.329375384253296</v>
      </c>
      <c r="S3590">
        <v>84.107138681314197</v>
      </c>
      <c r="T3590">
        <v>84.378765342465996</v>
      </c>
      <c r="U3590">
        <v>578936</v>
      </c>
      <c r="V3590">
        <v>687218</v>
      </c>
      <c r="Y3590" t="s">
        <v>42</v>
      </c>
      <c r="Z3590" t="s">
        <v>39</v>
      </c>
      <c r="AA3590">
        <v>20210000</v>
      </c>
      <c r="AC3590" t="s">
        <v>128</v>
      </c>
      <c r="AD3590" t="s">
        <v>40</v>
      </c>
    </row>
    <row r="3591" spans="1:30">
      <c r="A3591">
        <f t="shared" si="168"/>
        <v>20220000</v>
      </c>
      <c r="B3591" t="str">
        <f t="shared" si="169"/>
        <v>England93607Persons5 yrs</v>
      </c>
      <c r="C3591" t="str">
        <f t="shared" si="170"/>
        <v>EnglandPopulation vaccination coverage: DTaP and IPV booster (5 years)2022/23Persons5 yrs</v>
      </c>
      <c r="D3591">
        <v>93607</v>
      </c>
      <c r="E3591" t="s">
        <v>281</v>
      </c>
      <c r="F3591" t="s">
        <v>30</v>
      </c>
      <c r="G3591" t="s">
        <v>31</v>
      </c>
      <c r="H3591" t="s">
        <v>30</v>
      </c>
      <c r="I3591" t="s">
        <v>31</v>
      </c>
      <c r="J3591" t="s">
        <v>31</v>
      </c>
      <c r="K3591" t="s">
        <v>35</v>
      </c>
      <c r="L3591" t="s">
        <v>263</v>
      </c>
      <c r="O3591" t="s">
        <v>54</v>
      </c>
      <c r="P3591">
        <v>83.28</v>
      </c>
      <c r="Q3591">
        <v>83.192670000000007</v>
      </c>
      <c r="R3591">
        <v>83.369929999999997</v>
      </c>
      <c r="S3591">
        <v>83.141279999999995</v>
      </c>
      <c r="T3591">
        <v>83.420760000000001</v>
      </c>
      <c r="U3591">
        <v>567057</v>
      </c>
      <c r="V3591">
        <v>680892</v>
      </c>
      <c r="X3591" t="s">
        <v>132</v>
      </c>
      <c r="Y3591" t="s">
        <v>42</v>
      </c>
      <c r="Z3591" t="s">
        <v>39</v>
      </c>
      <c r="AA3591">
        <v>20220000</v>
      </c>
      <c r="AC3591" t="s">
        <v>128</v>
      </c>
      <c r="AD3591" t="s">
        <v>40</v>
      </c>
    </row>
    <row r="3592" spans="1:30">
      <c r="A3592">
        <f t="shared" si="168"/>
        <v>20150000</v>
      </c>
      <c r="B3592" t="str">
        <f t="shared" si="169"/>
        <v>London93607Persons5 yrs</v>
      </c>
      <c r="C3592" t="str">
        <f t="shared" si="170"/>
        <v>LondonPopulation vaccination coverage: DTaP and IPV booster (5 years)2015/16Persons5 yrs</v>
      </c>
      <c r="D3592">
        <v>93607</v>
      </c>
      <c r="E3592" t="s">
        <v>281</v>
      </c>
      <c r="F3592" t="s">
        <v>30</v>
      </c>
      <c r="G3592" t="s">
        <v>31</v>
      </c>
      <c r="H3592" t="s">
        <v>56</v>
      </c>
      <c r="I3592" t="s">
        <v>57</v>
      </c>
      <c r="J3592" t="s">
        <v>58</v>
      </c>
      <c r="K3592" t="s">
        <v>35</v>
      </c>
      <c r="L3592" t="s">
        <v>263</v>
      </c>
      <c r="O3592" t="s">
        <v>46</v>
      </c>
      <c r="P3592">
        <v>78.28</v>
      </c>
      <c r="Q3592">
        <v>78.051516514457006</v>
      </c>
      <c r="R3592">
        <v>78.504348354658703</v>
      </c>
      <c r="S3592">
        <v>77.919684865215402</v>
      </c>
      <c r="T3592">
        <v>78.633646442714706</v>
      </c>
      <c r="U3592">
        <v>99735</v>
      </c>
      <c r="V3592">
        <v>127410</v>
      </c>
      <c r="Y3592" t="s">
        <v>49</v>
      </c>
      <c r="Z3592" t="s">
        <v>39</v>
      </c>
      <c r="AA3592">
        <v>20150000</v>
      </c>
      <c r="AC3592" t="s">
        <v>128</v>
      </c>
      <c r="AD3592" t="s">
        <v>40</v>
      </c>
    </row>
    <row r="3593" spans="1:30">
      <c r="A3593">
        <f t="shared" si="168"/>
        <v>20160000</v>
      </c>
      <c r="B3593" t="str">
        <f t="shared" si="169"/>
        <v>London93607Persons5 yrs</v>
      </c>
      <c r="C3593" t="str">
        <f t="shared" si="170"/>
        <v>LondonPopulation vaccination coverage: DTaP and IPV booster (5 years)2016/17Persons5 yrs</v>
      </c>
      <c r="D3593">
        <v>93607</v>
      </c>
      <c r="E3593" t="s">
        <v>281</v>
      </c>
      <c r="F3593" t="s">
        <v>30</v>
      </c>
      <c r="G3593" t="s">
        <v>31</v>
      </c>
      <c r="H3593" t="s">
        <v>56</v>
      </c>
      <c r="I3593" t="s">
        <v>57</v>
      </c>
      <c r="J3593" t="s">
        <v>58</v>
      </c>
      <c r="K3593" t="s">
        <v>35</v>
      </c>
      <c r="L3593" t="s">
        <v>263</v>
      </c>
      <c r="O3593" t="s">
        <v>47</v>
      </c>
      <c r="P3593">
        <v>76.91</v>
      </c>
      <c r="Q3593">
        <v>76.673524387617604</v>
      </c>
      <c r="R3593">
        <v>77.138561317861502</v>
      </c>
      <c r="S3593">
        <v>76.538224005574094</v>
      </c>
      <c r="T3593">
        <v>77.271427729596297</v>
      </c>
      <c r="U3593">
        <v>97048</v>
      </c>
      <c r="V3593">
        <v>126189</v>
      </c>
      <c r="Y3593" t="s">
        <v>49</v>
      </c>
      <c r="Z3593" t="s">
        <v>39</v>
      </c>
      <c r="AA3593">
        <v>20160000</v>
      </c>
      <c r="AC3593" t="s">
        <v>128</v>
      </c>
      <c r="AD3593" t="s">
        <v>40</v>
      </c>
    </row>
    <row r="3594" spans="1:30">
      <c r="A3594">
        <f t="shared" si="168"/>
        <v>20170000</v>
      </c>
      <c r="B3594" t="str">
        <f t="shared" si="169"/>
        <v>London93607Persons5 yrs</v>
      </c>
      <c r="C3594" t="str">
        <f t="shared" si="170"/>
        <v>LondonPopulation vaccination coverage: DTaP and IPV booster (5 years)2017/18Persons5 yrs</v>
      </c>
      <c r="D3594">
        <v>93607</v>
      </c>
      <c r="E3594" t="s">
        <v>281</v>
      </c>
      <c r="F3594" t="s">
        <v>30</v>
      </c>
      <c r="G3594" t="s">
        <v>31</v>
      </c>
      <c r="H3594" t="s">
        <v>56</v>
      </c>
      <c r="I3594" t="s">
        <v>57</v>
      </c>
      <c r="J3594" t="s">
        <v>58</v>
      </c>
      <c r="K3594" t="s">
        <v>35</v>
      </c>
      <c r="L3594" t="s">
        <v>263</v>
      </c>
      <c r="O3594" t="s">
        <v>48</v>
      </c>
      <c r="P3594">
        <v>75.91</v>
      </c>
      <c r="Q3594">
        <v>75.669725975001896</v>
      </c>
      <c r="R3594">
        <v>76.143318972370693</v>
      </c>
      <c r="S3594">
        <v>75.531995790266905</v>
      </c>
      <c r="T3594">
        <v>76.278688734210306</v>
      </c>
      <c r="U3594">
        <v>95102</v>
      </c>
      <c r="V3594">
        <v>125287</v>
      </c>
      <c r="Y3594" t="s">
        <v>49</v>
      </c>
      <c r="Z3594" t="s">
        <v>39</v>
      </c>
      <c r="AA3594">
        <v>20170000</v>
      </c>
      <c r="AC3594" t="s">
        <v>128</v>
      </c>
      <c r="AD3594" t="s">
        <v>40</v>
      </c>
    </row>
    <row r="3595" spans="1:30">
      <c r="A3595">
        <f t="shared" si="168"/>
        <v>20180000</v>
      </c>
      <c r="B3595" t="str">
        <f t="shared" si="169"/>
        <v>London93607Persons5 yrs</v>
      </c>
      <c r="C3595" t="str">
        <f t="shared" si="170"/>
        <v>LondonPopulation vaccination coverage: DTaP and IPV booster (5 years)2018/19Persons5 yrs</v>
      </c>
      <c r="D3595">
        <v>93607</v>
      </c>
      <c r="E3595" t="s">
        <v>281</v>
      </c>
      <c r="F3595" t="s">
        <v>30</v>
      </c>
      <c r="G3595" t="s">
        <v>31</v>
      </c>
      <c r="H3595" t="s">
        <v>56</v>
      </c>
      <c r="I3595" t="s">
        <v>57</v>
      </c>
      <c r="J3595" t="s">
        <v>58</v>
      </c>
      <c r="K3595" t="s">
        <v>35</v>
      </c>
      <c r="L3595" t="s">
        <v>263</v>
      </c>
      <c r="O3595" t="s">
        <v>50</v>
      </c>
      <c r="P3595">
        <v>73.900000000000006</v>
      </c>
      <c r="Q3595">
        <v>73.655367852701801</v>
      </c>
      <c r="R3595">
        <v>74.143576850795398</v>
      </c>
      <c r="S3595">
        <v>73.513507298457199</v>
      </c>
      <c r="T3595">
        <v>74.283243302494199</v>
      </c>
      <c r="U3595">
        <v>91889</v>
      </c>
      <c r="V3595">
        <v>124342</v>
      </c>
      <c r="Y3595" t="s">
        <v>49</v>
      </c>
      <c r="Z3595" t="s">
        <v>39</v>
      </c>
      <c r="AA3595">
        <v>20180000</v>
      </c>
      <c r="AC3595" t="s">
        <v>128</v>
      </c>
      <c r="AD3595" t="s">
        <v>40</v>
      </c>
    </row>
    <row r="3596" spans="1:30">
      <c r="A3596">
        <f t="shared" si="168"/>
        <v>20190000</v>
      </c>
      <c r="B3596" t="str">
        <f t="shared" si="169"/>
        <v>London93607Persons5 yrs</v>
      </c>
      <c r="C3596" t="str">
        <f t="shared" si="170"/>
        <v>LondonPopulation vaccination coverage: DTaP and IPV booster (5 years)2019/20Persons5 yrs</v>
      </c>
      <c r="D3596">
        <v>93607</v>
      </c>
      <c r="E3596" t="s">
        <v>281</v>
      </c>
      <c r="F3596" t="s">
        <v>30</v>
      </c>
      <c r="G3596" t="s">
        <v>31</v>
      </c>
      <c r="H3596" t="s">
        <v>56</v>
      </c>
      <c r="I3596" t="s">
        <v>57</v>
      </c>
      <c r="J3596" t="s">
        <v>58</v>
      </c>
      <c r="K3596" t="s">
        <v>35</v>
      </c>
      <c r="L3596" t="s">
        <v>263</v>
      </c>
      <c r="O3596" t="s">
        <v>51</v>
      </c>
      <c r="P3596">
        <v>74.349999999999994</v>
      </c>
      <c r="Q3596">
        <v>74.109829920576402</v>
      </c>
      <c r="R3596">
        <v>74.597206106394196</v>
      </c>
      <c r="S3596">
        <v>73.968179574048804</v>
      </c>
      <c r="T3596">
        <v>74.736602687343506</v>
      </c>
      <c r="U3596">
        <v>91716</v>
      </c>
      <c r="V3596">
        <v>123350</v>
      </c>
      <c r="Y3596" t="s">
        <v>49</v>
      </c>
      <c r="Z3596" t="s">
        <v>39</v>
      </c>
      <c r="AA3596">
        <v>20190000</v>
      </c>
      <c r="AC3596" t="s">
        <v>128</v>
      </c>
      <c r="AD3596" t="s">
        <v>40</v>
      </c>
    </row>
    <row r="3597" spans="1:30">
      <c r="A3597">
        <f t="shared" si="168"/>
        <v>20200000</v>
      </c>
      <c r="B3597" t="str">
        <f t="shared" si="169"/>
        <v>London93607Persons5 yrs</v>
      </c>
      <c r="C3597" t="str">
        <f t="shared" si="170"/>
        <v>LondonPopulation vaccination coverage: DTaP and IPV booster (5 years)2020/21Persons5 yrs</v>
      </c>
      <c r="D3597">
        <v>93607</v>
      </c>
      <c r="E3597" t="s">
        <v>281</v>
      </c>
      <c r="F3597" t="s">
        <v>30</v>
      </c>
      <c r="G3597" t="s">
        <v>31</v>
      </c>
      <c r="H3597" t="s">
        <v>56</v>
      </c>
      <c r="I3597" t="s">
        <v>57</v>
      </c>
      <c r="J3597" t="s">
        <v>58</v>
      </c>
      <c r="K3597" t="s">
        <v>35</v>
      </c>
      <c r="L3597" t="s">
        <v>263</v>
      </c>
      <c r="O3597" t="s">
        <v>52</v>
      </c>
      <c r="P3597">
        <v>72.63</v>
      </c>
      <c r="Q3597">
        <v>72.382362052569803</v>
      </c>
      <c r="R3597">
        <v>72.877457675110904</v>
      </c>
      <c r="S3597">
        <v>72.238576744311402</v>
      </c>
      <c r="T3597">
        <v>73.019169901482897</v>
      </c>
      <c r="U3597">
        <v>90505</v>
      </c>
      <c r="V3597">
        <v>124610</v>
      </c>
      <c r="Y3597" t="s">
        <v>49</v>
      </c>
      <c r="Z3597" t="s">
        <v>39</v>
      </c>
      <c r="AA3597">
        <v>20200000</v>
      </c>
      <c r="AC3597" t="s">
        <v>128</v>
      </c>
      <c r="AD3597" t="s">
        <v>40</v>
      </c>
    </row>
    <row r="3598" spans="1:30">
      <c r="A3598">
        <f t="shared" si="168"/>
        <v>20210000</v>
      </c>
      <c r="B3598" t="str">
        <f t="shared" si="169"/>
        <v>London93607Persons5 yrs</v>
      </c>
      <c r="C3598" t="str">
        <f t="shared" si="170"/>
        <v>LondonPopulation vaccination coverage: DTaP and IPV booster (5 years)2021/22Persons5 yrs</v>
      </c>
      <c r="D3598">
        <v>93607</v>
      </c>
      <c r="E3598" t="s">
        <v>281</v>
      </c>
      <c r="F3598" t="s">
        <v>30</v>
      </c>
      <c r="G3598" t="s">
        <v>31</v>
      </c>
      <c r="H3598" t="s">
        <v>56</v>
      </c>
      <c r="I3598" t="s">
        <v>57</v>
      </c>
      <c r="J3598" t="s">
        <v>58</v>
      </c>
      <c r="K3598" t="s">
        <v>35</v>
      </c>
      <c r="L3598" t="s">
        <v>263</v>
      </c>
      <c r="O3598" t="s">
        <v>53</v>
      </c>
      <c r="P3598">
        <v>71.84</v>
      </c>
      <c r="Q3598">
        <v>71.590786583763006</v>
      </c>
      <c r="R3598">
        <v>72.095377620496393</v>
      </c>
      <c r="S3598">
        <v>71.444279120260703</v>
      </c>
      <c r="T3598">
        <v>72.239842549193796</v>
      </c>
      <c r="U3598">
        <v>87704</v>
      </c>
      <c r="V3598">
        <v>122076</v>
      </c>
      <c r="Y3598" t="s">
        <v>49</v>
      </c>
      <c r="Z3598" t="s">
        <v>39</v>
      </c>
      <c r="AA3598">
        <v>20210000</v>
      </c>
      <c r="AC3598" t="s">
        <v>128</v>
      </c>
      <c r="AD3598" t="s">
        <v>40</v>
      </c>
    </row>
    <row r="3599" spans="1:30">
      <c r="A3599">
        <f t="shared" si="168"/>
        <v>20220000</v>
      </c>
      <c r="B3599" t="str">
        <f t="shared" si="169"/>
        <v>London93607Persons5 yrs</v>
      </c>
      <c r="C3599" t="str">
        <f t="shared" si="170"/>
        <v>LondonPopulation vaccination coverage: DTaP and IPV booster (5 years)2022/23Persons5 yrs</v>
      </c>
      <c r="D3599">
        <v>93607</v>
      </c>
      <c r="E3599" t="s">
        <v>281</v>
      </c>
      <c r="F3599" t="s">
        <v>30</v>
      </c>
      <c r="G3599" t="s">
        <v>31</v>
      </c>
      <c r="H3599" t="s">
        <v>56</v>
      </c>
      <c r="I3599" t="s">
        <v>57</v>
      </c>
      <c r="J3599" t="s">
        <v>58</v>
      </c>
      <c r="K3599" t="s">
        <v>35</v>
      </c>
      <c r="L3599" t="s">
        <v>263</v>
      </c>
      <c r="O3599" t="s">
        <v>54</v>
      </c>
      <c r="P3599">
        <v>72.680000000000007</v>
      </c>
      <c r="Q3599">
        <v>72.423940000000002</v>
      </c>
      <c r="R3599">
        <v>72.926199999999994</v>
      </c>
      <c r="S3599">
        <v>72.278049999999993</v>
      </c>
      <c r="T3599">
        <v>73.069940000000003</v>
      </c>
      <c r="U3599">
        <v>87905</v>
      </c>
      <c r="V3599">
        <v>120955</v>
      </c>
      <c r="X3599" t="s">
        <v>132</v>
      </c>
      <c r="Y3599" t="s">
        <v>49</v>
      </c>
      <c r="Z3599" t="s">
        <v>39</v>
      </c>
      <c r="AA3599">
        <v>20220000</v>
      </c>
      <c r="AC3599" t="s">
        <v>128</v>
      </c>
      <c r="AD3599" t="s">
        <v>40</v>
      </c>
    </row>
    <row r="3600" spans="1:30">
      <c r="A3600">
        <f t="shared" si="168"/>
        <v>20220000</v>
      </c>
      <c r="B3600" t="str">
        <f t="shared" si="169"/>
        <v>Bromley93607Persons5 yrs</v>
      </c>
      <c r="C3600" t="str">
        <f t="shared" si="170"/>
        <v>BromleyPopulation vaccination coverage: DTaP and IPV booster (5 years)2022/23Persons5 yrs</v>
      </c>
      <c r="D3600">
        <v>93607</v>
      </c>
      <c r="E3600" t="s">
        <v>281</v>
      </c>
      <c r="F3600" t="s">
        <v>30</v>
      </c>
      <c r="G3600" t="s">
        <v>31</v>
      </c>
      <c r="H3600" t="s">
        <v>78</v>
      </c>
      <c r="I3600" t="s">
        <v>79</v>
      </c>
      <c r="J3600" t="s">
        <v>34</v>
      </c>
      <c r="K3600" t="s">
        <v>35</v>
      </c>
      <c r="L3600" t="s">
        <v>263</v>
      </c>
      <c r="O3600" t="s">
        <v>54</v>
      </c>
      <c r="P3600">
        <v>83.460740000000001</v>
      </c>
      <c r="Q3600">
        <v>82.322779999999995</v>
      </c>
      <c r="R3600">
        <v>84.539190000000005</v>
      </c>
      <c r="S3600">
        <v>81.63982</v>
      </c>
      <c r="T3600">
        <v>85.133939999999996</v>
      </c>
      <c r="U3600">
        <v>3603</v>
      </c>
      <c r="V3600">
        <v>4317</v>
      </c>
      <c r="X3600" t="s">
        <v>61</v>
      </c>
      <c r="Y3600" t="s">
        <v>42</v>
      </c>
      <c r="Z3600" t="s">
        <v>39</v>
      </c>
      <c r="AA3600">
        <v>20220000</v>
      </c>
      <c r="AC3600" t="s">
        <v>128</v>
      </c>
      <c r="AD3600" t="s">
        <v>40</v>
      </c>
    </row>
    <row r="3601" spans="1:30">
      <c r="A3601">
        <f t="shared" si="168"/>
        <v>20220000</v>
      </c>
      <c r="B3601" t="str">
        <f t="shared" si="169"/>
        <v>Bexley93607Persons5 yrs</v>
      </c>
      <c r="C3601" t="str">
        <f t="shared" si="170"/>
        <v>BexleyPopulation vaccination coverage: DTaP and IPV booster (5 years)2022/23Persons5 yrs</v>
      </c>
      <c r="D3601">
        <v>93607</v>
      </c>
      <c r="E3601" t="s">
        <v>281</v>
      </c>
      <c r="F3601" t="s">
        <v>30</v>
      </c>
      <c r="G3601" t="s">
        <v>31</v>
      </c>
      <c r="H3601" t="s">
        <v>97</v>
      </c>
      <c r="I3601" t="s">
        <v>98</v>
      </c>
      <c r="J3601" t="s">
        <v>34</v>
      </c>
      <c r="K3601" t="s">
        <v>35</v>
      </c>
      <c r="L3601" t="s">
        <v>263</v>
      </c>
      <c r="O3601" t="s">
        <v>54</v>
      </c>
      <c r="P3601">
        <v>83.185839999999999</v>
      </c>
      <c r="Q3601">
        <v>81.842619999999997</v>
      </c>
      <c r="R3601">
        <v>84.448570000000004</v>
      </c>
      <c r="S3601">
        <v>81.03201</v>
      </c>
      <c r="T3601">
        <v>85.139949999999999</v>
      </c>
      <c r="U3601">
        <v>2632</v>
      </c>
      <c r="V3601">
        <v>3164</v>
      </c>
      <c r="X3601" t="s">
        <v>61</v>
      </c>
      <c r="Y3601" t="s">
        <v>42</v>
      </c>
      <c r="Z3601" t="s">
        <v>39</v>
      </c>
      <c r="AA3601">
        <v>20220000</v>
      </c>
      <c r="AC3601" t="s">
        <v>128</v>
      </c>
      <c r="AD3601" t="s">
        <v>40</v>
      </c>
    </row>
    <row r="3602" spans="1:30">
      <c r="A3602">
        <f t="shared" si="168"/>
        <v>20220000</v>
      </c>
      <c r="B3602" t="str">
        <f t="shared" si="169"/>
        <v>Hillingdon93607Persons5 yrs</v>
      </c>
      <c r="C3602" t="str">
        <f t="shared" si="170"/>
        <v>HillingdonPopulation vaccination coverage: DTaP and IPV booster (5 years)2022/23Persons5 yrs</v>
      </c>
      <c r="D3602">
        <v>93607</v>
      </c>
      <c r="E3602" t="s">
        <v>281</v>
      </c>
      <c r="F3602" t="s">
        <v>30</v>
      </c>
      <c r="G3602" t="s">
        <v>31</v>
      </c>
      <c r="H3602" t="s">
        <v>86</v>
      </c>
      <c r="I3602" t="s">
        <v>87</v>
      </c>
      <c r="J3602" t="s">
        <v>34</v>
      </c>
      <c r="K3602" t="s">
        <v>35</v>
      </c>
      <c r="L3602" t="s">
        <v>263</v>
      </c>
      <c r="O3602" t="s">
        <v>54</v>
      </c>
      <c r="P3602">
        <v>82.405450000000002</v>
      </c>
      <c r="Q3602">
        <v>81.23254</v>
      </c>
      <c r="R3602">
        <v>83.519930000000002</v>
      </c>
      <c r="S3602">
        <v>80.530019999999993</v>
      </c>
      <c r="T3602">
        <v>84.135819999999995</v>
      </c>
      <c r="U3602">
        <v>3508</v>
      </c>
      <c r="V3602">
        <v>4257</v>
      </c>
      <c r="X3602" t="s">
        <v>61</v>
      </c>
      <c r="Y3602" t="s">
        <v>42</v>
      </c>
      <c r="Z3602" t="s">
        <v>39</v>
      </c>
      <c r="AA3602">
        <v>20220000</v>
      </c>
      <c r="AC3602" t="s">
        <v>128</v>
      </c>
      <c r="AD3602" t="s">
        <v>40</v>
      </c>
    </row>
    <row r="3603" spans="1:30">
      <c r="A3603">
        <f t="shared" si="168"/>
        <v>20220000</v>
      </c>
      <c r="B3603" t="str">
        <f t="shared" si="169"/>
        <v>Ealing93607Persons5 yrs</v>
      </c>
      <c r="C3603" t="str">
        <f t="shared" si="170"/>
        <v>EalingPopulation vaccination coverage: DTaP and IPV booster (5 years)2022/23Persons5 yrs</v>
      </c>
      <c r="D3603">
        <v>93607</v>
      </c>
      <c r="E3603" t="s">
        <v>281</v>
      </c>
      <c r="F3603" t="s">
        <v>30</v>
      </c>
      <c r="G3603" t="s">
        <v>31</v>
      </c>
      <c r="H3603" t="s">
        <v>62</v>
      </c>
      <c r="I3603" t="s">
        <v>63</v>
      </c>
      <c r="J3603" t="s">
        <v>34</v>
      </c>
      <c r="K3603" t="s">
        <v>35</v>
      </c>
      <c r="L3603" t="s">
        <v>263</v>
      </c>
      <c r="O3603" t="s">
        <v>54</v>
      </c>
      <c r="P3603">
        <v>82.28904</v>
      </c>
      <c r="Q3603">
        <v>81.222970000000004</v>
      </c>
      <c r="R3603">
        <v>83.307019999999994</v>
      </c>
      <c r="S3603">
        <v>80.586650000000006</v>
      </c>
      <c r="T3603">
        <v>83.872020000000006</v>
      </c>
      <c r="U3603">
        <v>4242</v>
      </c>
      <c r="V3603">
        <v>5155</v>
      </c>
      <c r="X3603" t="s">
        <v>131</v>
      </c>
      <c r="Y3603" t="s">
        <v>42</v>
      </c>
      <c r="Z3603" t="s">
        <v>39</v>
      </c>
      <c r="AA3603">
        <v>20220000</v>
      </c>
      <c r="AC3603" t="s">
        <v>128</v>
      </c>
      <c r="AD3603" t="s">
        <v>40</v>
      </c>
    </row>
    <row r="3604" spans="1:30">
      <c r="A3604">
        <f t="shared" si="168"/>
        <v>20220000</v>
      </c>
      <c r="B3604" t="str">
        <f t="shared" si="169"/>
        <v>Hounslow93607Persons5 yrs</v>
      </c>
      <c r="C3604" t="str">
        <f t="shared" si="170"/>
        <v>HounslowPopulation vaccination coverage: DTaP and IPV booster (5 years)2022/23Persons5 yrs</v>
      </c>
      <c r="D3604">
        <v>93607</v>
      </c>
      <c r="E3604" t="s">
        <v>281</v>
      </c>
      <c r="F3604" t="s">
        <v>30</v>
      </c>
      <c r="G3604" t="s">
        <v>31</v>
      </c>
      <c r="H3604" t="s">
        <v>59</v>
      </c>
      <c r="I3604" t="s">
        <v>60</v>
      </c>
      <c r="J3604" t="s">
        <v>34</v>
      </c>
      <c r="K3604" t="s">
        <v>35</v>
      </c>
      <c r="L3604" t="s">
        <v>263</v>
      </c>
      <c r="O3604" t="s">
        <v>54</v>
      </c>
      <c r="P3604">
        <v>79.711539999999999</v>
      </c>
      <c r="Q3604">
        <v>78.462339999999998</v>
      </c>
      <c r="R3604">
        <v>80.905910000000006</v>
      </c>
      <c r="S3604">
        <v>77.717730000000003</v>
      </c>
      <c r="T3604">
        <v>81.569249999999997</v>
      </c>
      <c r="U3604">
        <v>3316</v>
      </c>
      <c r="V3604">
        <v>4160</v>
      </c>
      <c r="X3604" t="s">
        <v>61</v>
      </c>
      <c r="Y3604" t="s">
        <v>49</v>
      </c>
      <c r="Z3604" t="s">
        <v>39</v>
      </c>
      <c r="AA3604">
        <v>20220000</v>
      </c>
      <c r="AC3604" t="s">
        <v>128</v>
      </c>
      <c r="AD3604" t="s">
        <v>40</v>
      </c>
    </row>
    <row r="3605" spans="1:30">
      <c r="A3605">
        <f t="shared" si="168"/>
        <v>20220000</v>
      </c>
      <c r="B3605" t="str">
        <f t="shared" si="169"/>
        <v>Harrow93607Persons5 yrs</v>
      </c>
      <c r="C3605" t="str">
        <f t="shared" si="170"/>
        <v>HarrowPopulation vaccination coverage: DTaP and IPV booster (5 years)2022/23Persons5 yrs</v>
      </c>
      <c r="D3605">
        <v>93607</v>
      </c>
      <c r="E3605" t="s">
        <v>281</v>
      </c>
      <c r="F3605" t="s">
        <v>30</v>
      </c>
      <c r="G3605" t="s">
        <v>31</v>
      </c>
      <c r="H3605" t="s">
        <v>64</v>
      </c>
      <c r="I3605" t="s">
        <v>65</v>
      </c>
      <c r="J3605" t="s">
        <v>34</v>
      </c>
      <c r="K3605" t="s">
        <v>35</v>
      </c>
      <c r="L3605" t="s">
        <v>263</v>
      </c>
      <c r="O3605" t="s">
        <v>54</v>
      </c>
      <c r="P3605">
        <v>79.227890000000002</v>
      </c>
      <c r="Q3605">
        <v>77.846350000000001</v>
      </c>
      <c r="R3605">
        <v>80.544799999999995</v>
      </c>
      <c r="S3605">
        <v>77.021240000000006</v>
      </c>
      <c r="T3605">
        <v>81.274150000000006</v>
      </c>
      <c r="U3605">
        <v>2750</v>
      </c>
      <c r="V3605">
        <v>3471</v>
      </c>
      <c r="X3605" t="s">
        <v>61</v>
      </c>
      <c r="Y3605" t="s">
        <v>49</v>
      </c>
      <c r="Z3605" t="s">
        <v>39</v>
      </c>
      <c r="AA3605">
        <v>20220000</v>
      </c>
      <c r="AC3605" t="s">
        <v>128</v>
      </c>
      <c r="AD3605" t="s">
        <v>40</v>
      </c>
    </row>
    <row r="3606" spans="1:30">
      <c r="A3606">
        <f t="shared" si="168"/>
        <v>20220000</v>
      </c>
      <c r="B3606" t="str">
        <f t="shared" si="169"/>
        <v>Greenwich93607Persons5 yrs</v>
      </c>
      <c r="C3606" t="str">
        <f t="shared" si="170"/>
        <v>GreenwichPopulation vaccination coverage: DTaP and IPV booster (5 years)2022/23Persons5 yrs</v>
      </c>
      <c r="D3606">
        <v>93607</v>
      </c>
      <c r="E3606" t="s">
        <v>281</v>
      </c>
      <c r="F3606" t="s">
        <v>30</v>
      </c>
      <c r="G3606" t="s">
        <v>31</v>
      </c>
      <c r="H3606" t="s">
        <v>80</v>
      </c>
      <c r="I3606" t="s">
        <v>81</v>
      </c>
      <c r="J3606" t="s">
        <v>34</v>
      </c>
      <c r="K3606" t="s">
        <v>35</v>
      </c>
      <c r="L3606" t="s">
        <v>263</v>
      </c>
      <c r="O3606" t="s">
        <v>54</v>
      </c>
      <c r="P3606">
        <v>79.167720000000003</v>
      </c>
      <c r="Q3606">
        <v>77.871709999999993</v>
      </c>
      <c r="R3606">
        <v>80.406930000000003</v>
      </c>
      <c r="S3606">
        <v>77.099310000000003</v>
      </c>
      <c r="T3606">
        <v>81.095129999999997</v>
      </c>
      <c r="U3606">
        <v>3120</v>
      </c>
      <c r="V3606">
        <v>3941</v>
      </c>
      <c r="X3606" t="s">
        <v>61</v>
      </c>
      <c r="Y3606" t="s">
        <v>49</v>
      </c>
      <c r="Z3606" t="s">
        <v>39</v>
      </c>
      <c r="AA3606">
        <v>20220000</v>
      </c>
      <c r="AC3606" t="s">
        <v>128</v>
      </c>
      <c r="AD3606" t="s">
        <v>40</v>
      </c>
    </row>
    <row r="3607" spans="1:30">
      <c r="A3607">
        <f t="shared" si="168"/>
        <v>20220000</v>
      </c>
      <c r="B3607" t="str">
        <f t="shared" si="169"/>
        <v>Havering93607Persons5 yrs</v>
      </c>
      <c r="C3607" t="str">
        <f t="shared" si="170"/>
        <v>HaveringPopulation vaccination coverage: DTaP and IPV booster (5 years)2022/23Persons5 yrs</v>
      </c>
      <c r="D3607">
        <v>93607</v>
      </c>
      <c r="E3607" t="s">
        <v>281</v>
      </c>
      <c r="F3607" t="s">
        <v>30</v>
      </c>
      <c r="G3607" t="s">
        <v>31</v>
      </c>
      <c r="H3607" t="s">
        <v>118</v>
      </c>
      <c r="I3607" t="s">
        <v>119</v>
      </c>
      <c r="J3607" t="s">
        <v>34</v>
      </c>
      <c r="K3607" t="s">
        <v>35</v>
      </c>
      <c r="L3607" t="s">
        <v>263</v>
      </c>
      <c r="O3607" t="s">
        <v>54</v>
      </c>
      <c r="P3607">
        <v>78.565820000000002</v>
      </c>
      <c r="Q3607">
        <v>77.236310000000003</v>
      </c>
      <c r="R3607">
        <v>79.837950000000006</v>
      </c>
      <c r="S3607">
        <v>76.444419999999994</v>
      </c>
      <c r="T3607">
        <v>80.544790000000006</v>
      </c>
      <c r="U3607">
        <v>3002</v>
      </c>
      <c r="V3607">
        <v>3821</v>
      </c>
      <c r="X3607" t="s">
        <v>132</v>
      </c>
      <c r="Y3607" t="s">
        <v>49</v>
      </c>
      <c r="Z3607" t="s">
        <v>39</v>
      </c>
      <c r="AA3607">
        <v>20220000</v>
      </c>
      <c r="AC3607" t="s">
        <v>128</v>
      </c>
      <c r="AD3607" t="s">
        <v>40</v>
      </c>
    </row>
    <row r="3608" spans="1:30">
      <c r="A3608">
        <f t="shared" si="168"/>
        <v>20220000</v>
      </c>
      <c r="B3608" t="str">
        <f t="shared" si="169"/>
        <v>Brent93607Persons5 yrs</v>
      </c>
      <c r="C3608" t="str">
        <f t="shared" si="170"/>
        <v>BrentPopulation vaccination coverage: DTaP and IPV booster (5 years)2022/23Persons5 yrs</v>
      </c>
      <c r="D3608">
        <v>93607</v>
      </c>
      <c r="E3608" t="s">
        <v>281</v>
      </c>
      <c r="F3608" t="s">
        <v>30</v>
      </c>
      <c r="G3608" t="s">
        <v>31</v>
      </c>
      <c r="H3608" t="s">
        <v>68</v>
      </c>
      <c r="I3608" t="s">
        <v>69</v>
      </c>
      <c r="J3608" t="s">
        <v>34</v>
      </c>
      <c r="K3608" t="s">
        <v>35</v>
      </c>
      <c r="L3608" t="s">
        <v>263</v>
      </c>
      <c r="O3608" t="s">
        <v>54</v>
      </c>
      <c r="P3608">
        <v>77.860169999999997</v>
      </c>
      <c r="Q3608">
        <v>76.653310000000005</v>
      </c>
      <c r="R3608">
        <v>79.021709999999999</v>
      </c>
      <c r="S3608">
        <v>75.937439999999995</v>
      </c>
      <c r="T3608">
        <v>79.670400000000001</v>
      </c>
      <c r="U3608">
        <v>3675</v>
      </c>
      <c r="V3608">
        <v>4720</v>
      </c>
      <c r="X3608" t="s">
        <v>132</v>
      </c>
      <c r="Y3608" t="s">
        <v>49</v>
      </c>
      <c r="Z3608" t="s">
        <v>39</v>
      </c>
      <c r="AA3608">
        <v>20220000</v>
      </c>
      <c r="AC3608" t="s">
        <v>128</v>
      </c>
      <c r="AD3608" t="s">
        <v>40</v>
      </c>
    </row>
    <row r="3609" spans="1:30">
      <c r="A3609">
        <f t="shared" si="168"/>
        <v>20220000</v>
      </c>
      <c r="B3609" t="str">
        <f t="shared" si="169"/>
        <v>Southwark93607Persons5 yrs</v>
      </c>
      <c r="C3609" t="str">
        <f t="shared" si="170"/>
        <v>SouthwarkPopulation vaccination coverage: DTaP and IPV booster (5 years)2022/23Persons5 yrs</v>
      </c>
      <c r="D3609">
        <v>93607</v>
      </c>
      <c r="E3609" t="s">
        <v>281</v>
      </c>
      <c r="F3609" t="s">
        <v>30</v>
      </c>
      <c r="G3609" t="s">
        <v>31</v>
      </c>
      <c r="H3609" t="s">
        <v>95</v>
      </c>
      <c r="I3609" t="s">
        <v>96</v>
      </c>
      <c r="J3609" t="s">
        <v>34</v>
      </c>
      <c r="K3609" t="s">
        <v>35</v>
      </c>
      <c r="L3609" t="s">
        <v>263</v>
      </c>
      <c r="O3609" t="s">
        <v>54</v>
      </c>
      <c r="P3609">
        <v>77.450370000000007</v>
      </c>
      <c r="Q3609">
        <v>75.975639999999999</v>
      </c>
      <c r="R3609">
        <v>78.859769999999997</v>
      </c>
      <c r="S3609">
        <v>75.096779999999995</v>
      </c>
      <c r="T3609">
        <v>79.641829999999999</v>
      </c>
      <c r="U3609">
        <v>2497</v>
      </c>
      <c r="V3609">
        <v>3224</v>
      </c>
      <c r="X3609" t="s">
        <v>61</v>
      </c>
      <c r="Y3609" t="s">
        <v>49</v>
      </c>
      <c r="Z3609" t="s">
        <v>39</v>
      </c>
      <c r="AA3609">
        <v>20220000</v>
      </c>
      <c r="AC3609" t="s">
        <v>128</v>
      </c>
      <c r="AD3609" t="s">
        <v>40</v>
      </c>
    </row>
    <row r="3610" spans="1:30">
      <c r="A3610">
        <f t="shared" si="168"/>
        <v>20220000</v>
      </c>
      <c r="B3610" t="str">
        <f t="shared" si="169"/>
        <v>Lewisham93607Persons5 yrs</v>
      </c>
      <c r="C3610" t="str">
        <f t="shared" si="170"/>
        <v>LewishamPopulation vaccination coverage: DTaP and IPV booster (5 years)2022/23Persons5 yrs</v>
      </c>
      <c r="D3610">
        <v>93607</v>
      </c>
      <c r="E3610" t="s">
        <v>281</v>
      </c>
      <c r="F3610" t="s">
        <v>30</v>
      </c>
      <c r="G3610" t="s">
        <v>31</v>
      </c>
      <c r="H3610" t="s">
        <v>84</v>
      </c>
      <c r="I3610" t="s">
        <v>85</v>
      </c>
      <c r="J3610" t="s">
        <v>34</v>
      </c>
      <c r="K3610" t="s">
        <v>35</v>
      </c>
      <c r="L3610" t="s">
        <v>263</v>
      </c>
      <c r="O3610" t="s">
        <v>54</v>
      </c>
      <c r="P3610">
        <v>76.955240000000003</v>
      </c>
      <c r="Q3610">
        <v>75.635750000000002</v>
      </c>
      <c r="R3610">
        <v>78.223839999999996</v>
      </c>
      <c r="S3610">
        <v>74.852639999999994</v>
      </c>
      <c r="T3610">
        <v>78.931520000000006</v>
      </c>
      <c r="U3610">
        <v>3129</v>
      </c>
      <c r="V3610">
        <v>4066</v>
      </c>
      <c r="X3610" t="s">
        <v>132</v>
      </c>
      <c r="Y3610" t="s">
        <v>49</v>
      </c>
      <c r="Z3610" t="s">
        <v>39</v>
      </c>
      <c r="AA3610">
        <v>20220000</v>
      </c>
      <c r="AC3610" t="s">
        <v>128</v>
      </c>
      <c r="AD3610" t="s">
        <v>40</v>
      </c>
    </row>
    <row r="3611" spans="1:30">
      <c r="A3611">
        <f t="shared" si="168"/>
        <v>20220000</v>
      </c>
      <c r="B3611" t="str">
        <f t="shared" si="169"/>
        <v>Sutton93607Persons5 yrs</v>
      </c>
      <c r="C3611" t="str">
        <f t="shared" si="170"/>
        <v>SuttonPopulation vaccination coverage: DTaP and IPV booster (5 years)2022/23Persons5 yrs</v>
      </c>
      <c r="D3611">
        <v>93607</v>
      </c>
      <c r="E3611" t="s">
        <v>281</v>
      </c>
      <c r="F3611" t="s">
        <v>30</v>
      </c>
      <c r="G3611" t="s">
        <v>31</v>
      </c>
      <c r="H3611" t="s">
        <v>89</v>
      </c>
      <c r="I3611" t="s">
        <v>90</v>
      </c>
      <c r="J3611" t="s">
        <v>34</v>
      </c>
      <c r="K3611" t="s">
        <v>35</v>
      </c>
      <c r="L3611" t="s">
        <v>263</v>
      </c>
      <c r="O3611" t="s">
        <v>54</v>
      </c>
      <c r="P3611">
        <v>76.315790000000007</v>
      </c>
      <c r="Q3611">
        <v>74.625500000000002</v>
      </c>
      <c r="R3611">
        <v>77.926789999999997</v>
      </c>
      <c r="S3611">
        <v>73.616720000000001</v>
      </c>
      <c r="T3611">
        <v>78.818190000000001</v>
      </c>
      <c r="U3611">
        <v>1943</v>
      </c>
      <c r="V3611">
        <v>2546</v>
      </c>
      <c r="X3611" t="s">
        <v>132</v>
      </c>
      <c r="Y3611" t="s">
        <v>49</v>
      </c>
      <c r="Z3611" t="s">
        <v>39</v>
      </c>
      <c r="AA3611">
        <v>20220000</v>
      </c>
      <c r="AC3611" t="s">
        <v>128</v>
      </c>
      <c r="AD3611" t="s">
        <v>40</v>
      </c>
    </row>
    <row r="3612" spans="1:30">
      <c r="A3612">
        <f t="shared" si="168"/>
        <v>20220000</v>
      </c>
      <c r="B3612" t="str">
        <f t="shared" si="169"/>
        <v>Lambeth93607Persons5 yrs</v>
      </c>
      <c r="C3612" t="str">
        <f t="shared" si="170"/>
        <v>LambethPopulation vaccination coverage: DTaP and IPV booster (5 years)2022/23Persons5 yrs</v>
      </c>
      <c r="D3612">
        <v>93607</v>
      </c>
      <c r="E3612" t="s">
        <v>281</v>
      </c>
      <c r="F3612" t="s">
        <v>30</v>
      </c>
      <c r="G3612" t="s">
        <v>31</v>
      </c>
      <c r="H3612" t="s">
        <v>91</v>
      </c>
      <c r="I3612" t="s">
        <v>92</v>
      </c>
      <c r="J3612" t="s">
        <v>34</v>
      </c>
      <c r="K3612" t="s">
        <v>35</v>
      </c>
      <c r="L3612" t="s">
        <v>263</v>
      </c>
      <c r="O3612" t="s">
        <v>54</v>
      </c>
      <c r="P3612">
        <v>75.723339999999993</v>
      </c>
      <c r="Q3612">
        <v>74.301640000000006</v>
      </c>
      <c r="R3612">
        <v>77.090630000000004</v>
      </c>
      <c r="S3612">
        <v>73.458259999999996</v>
      </c>
      <c r="T3612">
        <v>77.853390000000005</v>
      </c>
      <c r="U3612">
        <v>2748</v>
      </c>
      <c r="V3612">
        <v>3629</v>
      </c>
      <c r="X3612" t="s">
        <v>131</v>
      </c>
      <c r="Y3612" t="s">
        <v>49</v>
      </c>
      <c r="Z3612" t="s">
        <v>39</v>
      </c>
      <c r="AA3612">
        <v>20220000</v>
      </c>
      <c r="AC3612" t="s">
        <v>128</v>
      </c>
      <c r="AD3612" t="s">
        <v>40</v>
      </c>
    </row>
    <row r="3613" spans="1:30">
      <c r="A3613">
        <f t="shared" si="168"/>
        <v>20220000</v>
      </c>
      <c r="B3613" t="str">
        <f t="shared" si="169"/>
        <v>Kingston93607Persons5 yrs</v>
      </c>
      <c r="C3613" t="str">
        <f t="shared" si="170"/>
        <v>KingstonPopulation vaccination coverage: DTaP and IPV booster (5 years)2022/23Persons5 yrs</v>
      </c>
      <c r="D3613">
        <v>93607</v>
      </c>
      <c r="E3613" t="s">
        <v>281</v>
      </c>
      <c r="F3613" t="s">
        <v>30</v>
      </c>
      <c r="G3613" t="s">
        <v>31</v>
      </c>
      <c r="H3613" t="s">
        <v>82</v>
      </c>
      <c r="I3613" t="s">
        <v>83</v>
      </c>
      <c r="J3613" t="s">
        <v>34</v>
      </c>
      <c r="K3613" t="s">
        <v>35</v>
      </c>
      <c r="L3613" t="s">
        <v>263</v>
      </c>
      <c r="O3613" t="s">
        <v>54</v>
      </c>
      <c r="P3613">
        <v>75.301199999999994</v>
      </c>
      <c r="Q3613">
        <v>73.569190000000006</v>
      </c>
      <c r="R3613">
        <v>76.955269999999999</v>
      </c>
      <c r="S3613">
        <v>72.53716</v>
      </c>
      <c r="T3613">
        <v>77.871920000000003</v>
      </c>
      <c r="U3613">
        <v>1875</v>
      </c>
      <c r="V3613">
        <v>2490</v>
      </c>
      <c r="X3613" t="s">
        <v>61</v>
      </c>
      <c r="Y3613" t="s">
        <v>49</v>
      </c>
      <c r="Z3613" t="s">
        <v>39</v>
      </c>
      <c r="AA3613">
        <v>20220000</v>
      </c>
      <c r="AC3613" t="s">
        <v>128</v>
      </c>
      <c r="AD3613" t="s">
        <v>40</v>
      </c>
    </row>
    <row r="3614" spans="1:30">
      <c r="A3614">
        <f t="shared" si="168"/>
        <v>20220000</v>
      </c>
      <c r="B3614" t="str">
        <f t="shared" si="169"/>
        <v>Westminster93607Persons5 yrs</v>
      </c>
      <c r="C3614" t="str">
        <f t="shared" si="170"/>
        <v>WestminsterPopulation vaccination coverage: DTaP and IPV booster (5 years)2022/23Persons5 yrs</v>
      </c>
      <c r="D3614">
        <v>93607</v>
      </c>
      <c r="E3614" t="s">
        <v>281</v>
      </c>
      <c r="F3614" t="s">
        <v>30</v>
      </c>
      <c r="G3614" t="s">
        <v>31</v>
      </c>
      <c r="H3614" t="s">
        <v>99</v>
      </c>
      <c r="I3614" t="s">
        <v>100</v>
      </c>
      <c r="J3614" t="s">
        <v>34</v>
      </c>
      <c r="K3614" t="s">
        <v>35</v>
      </c>
      <c r="L3614" t="s">
        <v>263</v>
      </c>
      <c r="O3614" t="s">
        <v>54</v>
      </c>
      <c r="P3614">
        <v>74.593019999999996</v>
      </c>
      <c r="Q3614">
        <v>72.482429999999994</v>
      </c>
      <c r="R3614">
        <v>76.594009999999997</v>
      </c>
      <c r="S3614">
        <v>71.219570000000004</v>
      </c>
      <c r="T3614">
        <v>77.694900000000004</v>
      </c>
      <c r="U3614">
        <v>1283</v>
      </c>
      <c r="V3614">
        <v>1720</v>
      </c>
      <c r="X3614" t="s">
        <v>131</v>
      </c>
      <c r="Y3614" t="s">
        <v>49</v>
      </c>
      <c r="Z3614" t="s">
        <v>39</v>
      </c>
      <c r="AA3614">
        <v>20220000</v>
      </c>
      <c r="AC3614" t="s">
        <v>128</v>
      </c>
      <c r="AD3614" t="s">
        <v>40</v>
      </c>
    </row>
    <row r="3615" spans="1:30">
      <c r="A3615">
        <f t="shared" si="168"/>
        <v>20220000</v>
      </c>
      <c r="B3615" t="str">
        <f t="shared" si="169"/>
        <v>Tower Hamlets93607Persons5 yrs</v>
      </c>
      <c r="C3615" t="str">
        <f t="shared" si="170"/>
        <v>Tower HamletsPopulation vaccination coverage: DTaP and IPV booster (5 years)2022/23Persons5 yrs</v>
      </c>
      <c r="D3615">
        <v>93607</v>
      </c>
      <c r="E3615" t="s">
        <v>281</v>
      </c>
      <c r="F3615" t="s">
        <v>30</v>
      </c>
      <c r="G3615" t="s">
        <v>31</v>
      </c>
      <c r="H3615" t="s">
        <v>104</v>
      </c>
      <c r="I3615" t="s">
        <v>105</v>
      </c>
      <c r="J3615" t="s">
        <v>34</v>
      </c>
      <c r="K3615" t="s">
        <v>35</v>
      </c>
      <c r="L3615" t="s">
        <v>263</v>
      </c>
      <c r="O3615" t="s">
        <v>54</v>
      </c>
      <c r="P3615">
        <v>73.908799999999999</v>
      </c>
      <c r="Q3615">
        <v>72.542869999999994</v>
      </c>
      <c r="R3615">
        <v>75.229979999999998</v>
      </c>
      <c r="S3615">
        <v>71.735939999999999</v>
      </c>
      <c r="T3615">
        <v>75.970569999999995</v>
      </c>
      <c r="U3615">
        <v>3031</v>
      </c>
      <c r="V3615">
        <v>4101</v>
      </c>
      <c r="X3615" t="s">
        <v>132</v>
      </c>
      <c r="Y3615" t="s">
        <v>49</v>
      </c>
      <c r="Z3615" t="s">
        <v>39</v>
      </c>
      <c r="AA3615">
        <v>20220000</v>
      </c>
      <c r="AC3615" t="s">
        <v>128</v>
      </c>
      <c r="AD3615" t="s">
        <v>40</v>
      </c>
    </row>
    <row r="3616" spans="1:30">
      <c r="A3616">
        <f t="shared" si="168"/>
        <v>20220000</v>
      </c>
      <c r="B3616" t="str">
        <f t="shared" si="169"/>
        <v>Richmond93607Persons5 yrs</v>
      </c>
      <c r="C3616" t="str">
        <f t="shared" si="170"/>
        <v>RichmondPopulation vaccination coverage: DTaP and IPV booster (5 years)2022/23Persons5 yrs</v>
      </c>
      <c r="D3616">
        <v>93607</v>
      </c>
      <c r="E3616" t="s">
        <v>281</v>
      </c>
      <c r="F3616" t="s">
        <v>30</v>
      </c>
      <c r="G3616" t="s">
        <v>31</v>
      </c>
      <c r="H3616" t="s">
        <v>32</v>
      </c>
      <c r="I3616" t="s">
        <v>33</v>
      </c>
      <c r="J3616" t="s">
        <v>34</v>
      </c>
      <c r="K3616" t="s">
        <v>35</v>
      </c>
      <c r="L3616" t="s">
        <v>263</v>
      </c>
      <c r="O3616" t="s">
        <v>54</v>
      </c>
      <c r="P3616">
        <v>71.449929999999995</v>
      </c>
      <c r="Q3616">
        <v>69.708889999999997</v>
      </c>
      <c r="R3616">
        <v>73.129459999999995</v>
      </c>
      <c r="S3616">
        <v>68.679310000000001</v>
      </c>
      <c r="T3616">
        <v>74.067999999999998</v>
      </c>
      <c r="U3616">
        <v>1912</v>
      </c>
      <c r="V3616">
        <v>2676</v>
      </c>
      <c r="X3616" t="s">
        <v>61</v>
      </c>
      <c r="Y3616" t="s">
        <v>49</v>
      </c>
      <c r="Z3616" t="s">
        <v>39</v>
      </c>
      <c r="AA3616">
        <v>20220000</v>
      </c>
      <c r="AC3616" t="s">
        <v>128</v>
      </c>
      <c r="AD3616" t="s">
        <v>40</v>
      </c>
    </row>
    <row r="3617" spans="1:30">
      <c r="A3617">
        <f t="shared" si="168"/>
        <v>20220000</v>
      </c>
      <c r="B3617" t="str">
        <f t="shared" si="169"/>
        <v>Hammersmith and Fulham93607Persons5 yrs</v>
      </c>
      <c r="C3617" t="str">
        <f t="shared" si="170"/>
        <v>Hammersmith and FulhamPopulation vaccination coverage: DTaP and IPV booster (5 years)2022/23Persons5 yrs</v>
      </c>
      <c r="D3617">
        <v>93607</v>
      </c>
      <c r="E3617" t="s">
        <v>281</v>
      </c>
      <c r="F3617" t="s">
        <v>30</v>
      </c>
      <c r="G3617" t="s">
        <v>31</v>
      </c>
      <c r="H3617" t="s">
        <v>66</v>
      </c>
      <c r="I3617" t="s">
        <v>67</v>
      </c>
      <c r="J3617" t="s">
        <v>34</v>
      </c>
      <c r="K3617" t="s">
        <v>35</v>
      </c>
      <c r="L3617" t="s">
        <v>263</v>
      </c>
      <c r="O3617" t="s">
        <v>54</v>
      </c>
      <c r="P3617">
        <v>71.117289999999997</v>
      </c>
      <c r="Q3617">
        <v>69.168459999999996</v>
      </c>
      <c r="R3617">
        <v>72.991039999999998</v>
      </c>
      <c r="S3617">
        <v>68.013840000000002</v>
      </c>
      <c r="T3617">
        <v>74.034589999999994</v>
      </c>
      <c r="U3617">
        <v>1534</v>
      </c>
      <c r="V3617">
        <v>2157</v>
      </c>
      <c r="X3617" t="s">
        <v>61</v>
      </c>
      <c r="Y3617" t="s">
        <v>49</v>
      </c>
      <c r="Z3617" t="s">
        <v>39</v>
      </c>
      <c r="AA3617">
        <v>20220000</v>
      </c>
      <c r="AC3617" t="s">
        <v>128</v>
      </c>
      <c r="AD3617" t="s">
        <v>40</v>
      </c>
    </row>
    <row r="3618" spans="1:30">
      <c r="A3618">
        <f t="shared" si="168"/>
        <v>20220000</v>
      </c>
      <c r="B3618" t="str">
        <f t="shared" si="169"/>
        <v>Croydon93607Persons5 yrs</v>
      </c>
      <c r="C3618" t="str">
        <f t="shared" si="170"/>
        <v>CroydonPopulation vaccination coverage: DTaP and IPV booster (5 years)2022/23Persons5 yrs</v>
      </c>
      <c r="D3618">
        <v>93607</v>
      </c>
      <c r="E3618" t="s">
        <v>281</v>
      </c>
      <c r="F3618" t="s">
        <v>30</v>
      </c>
      <c r="G3618" t="s">
        <v>31</v>
      </c>
      <c r="H3618" t="s">
        <v>110</v>
      </c>
      <c r="I3618" t="s">
        <v>111</v>
      </c>
      <c r="J3618" t="s">
        <v>34</v>
      </c>
      <c r="K3618" t="s">
        <v>35</v>
      </c>
      <c r="L3618" t="s">
        <v>263</v>
      </c>
      <c r="O3618" t="s">
        <v>54</v>
      </c>
      <c r="P3618">
        <v>69.717259999999996</v>
      </c>
      <c r="Q3618">
        <v>68.475290000000001</v>
      </c>
      <c r="R3618">
        <v>70.931070000000005</v>
      </c>
      <c r="S3618">
        <v>67.747150000000005</v>
      </c>
      <c r="T3618">
        <v>71.617450000000005</v>
      </c>
      <c r="U3618">
        <v>3748</v>
      </c>
      <c r="V3618">
        <v>5376</v>
      </c>
      <c r="X3618" t="s">
        <v>61</v>
      </c>
      <c r="Y3618" t="s">
        <v>49</v>
      </c>
      <c r="Z3618" t="s">
        <v>39</v>
      </c>
      <c r="AA3618">
        <v>20220000</v>
      </c>
      <c r="AC3618" t="s">
        <v>128</v>
      </c>
      <c r="AD3618" t="s">
        <v>40</v>
      </c>
    </row>
    <row r="3619" spans="1:30">
      <c r="A3619">
        <f t="shared" si="168"/>
        <v>20220000</v>
      </c>
      <c r="B3619" t="str">
        <f t="shared" si="169"/>
        <v>Merton93607Persons5 yrs</v>
      </c>
      <c r="C3619" t="str">
        <f t="shared" si="170"/>
        <v>MertonPopulation vaccination coverage: DTaP and IPV booster (5 years)2022/23Persons5 yrs</v>
      </c>
      <c r="D3619">
        <v>93607</v>
      </c>
      <c r="E3619" t="s">
        <v>281</v>
      </c>
      <c r="F3619" t="s">
        <v>30</v>
      </c>
      <c r="G3619" t="s">
        <v>31</v>
      </c>
      <c r="H3619" t="s">
        <v>108</v>
      </c>
      <c r="I3619" t="s">
        <v>109</v>
      </c>
      <c r="J3619" t="s">
        <v>34</v>
      </c>
      <c r="K3619" t="s">
        <v>35</v>
      </c>
      <c r="L3619" t="s">
        <v>263</v>
      </c>
      <c r="O3619" t="s">
        <v>54</v>
      </c>
      <c r="P3619">
        <v>69.544280000000001</v>
      </c>
      <c r="Q3619">
        <v>67.781260000000003</v>
      </c>
      <c r="R3619">
        <v>71.251729999999995</v>
      </c>
      <c r="S3619">
        <v>66.741829999999993</v>
      </c>
      <c r="T3619">
        <v>72.208910000000003</v>
      </c>
      <c r="U3619">
        <v>1877</v>
      </c>
      <c r="V3619">
        <v>2699</v>
      </c>
      <c r="X3619" t="s">
        <v>61</v>
      </c>
      <c r="Y3619" t="s">
        <v>49</v>
      </c>
      <c r="Z3619" t="s">
        <v>39</v>
      </c>
      <c r="AA3619">
        <v>20220000</v>
      </c>
      <c r="AC3619" t="s">
        <v>128</v>
      </c>
      <c r="AD3619" t="s">
        <v>40</v>
      </c>
    </row>
    <row r="3620" spans="1:30">
      <c r="A3620">
        <f t="shared" si="168"/>
        <v>20220000</v>
      </c>
      <c r="B3620" t="str">
        <f t="shared" si="169"/>
        <v>Waltham Forest93607Persons5 yrs</v>
      </c>
      <c r="C3620" t="str">
        <f t="shared" si="170"/>
        <v>Waltham ForestPopulation vaccination coverage: DTaP and IPV booster (5 years)2022/23Persons5 yrs</v>
      </c>
      <c r="D3620">
        <v>93607</v>
      </c>
      <c r="E3620" t="s">
        <v>281</v>
      </c>
      <c r="F3620" t="s">
        <v>30</v>
      </c>
      <c r="G3620" t="s">
        <v>31</v>
      </c>
      <c r="H3620" t="s">
        <v>114</v>
      </c>
      <c r="I3620" t="s">
        <v>115</v>
      </c>
      <c r="J3620" t="s">
        <v>34</v>
      </c>
      <c r="K3620" t="s">
        <v>35</v>
      </c>
      <c r="L3620" t="s">
        <v>263</v>
      </c>
      <c r="O3620" t="s">
        <v>54</v>
      </c>
      <c r="P3620">
        <v>69.106080000000006</v>
      </c>
      <c r="Q3620">
        <v>67.690910000000002</v>
      </c>
      <c r="R3620">
        <v>70.486289999999997</v>
      </c>
      <c r="S3620">
        <v>66.860209999999995</v>
      </c>
      <c r="T3620">
        <v>71.265159999999995</v>
      </c>
      <c r="U3620">
        <v>2899</v>
      </c>
      <c r="V3620">
        <v>4195</v>
      </c>
      <c r="X3620" t="s">
        <v>132</v>
      </c>
      <c r="Y3620" t="s">
        <v>49</v>
      </c>
      <c r="Z3620" t="s">
        <v>39</v>
      </c>
      <c r="AA3620">
        <v>20220000</v>
      </c>
      <c r="AC3620" t="s">
        <v>128</v>
      </c>
      <c r="AD3620" t="s">
        <v>40</v>
      </c>
    </row>
    <row r="3621" spans="1:30">
      <c r="A3621">
        <f t="shared" si="168"/>
        <v>20220000</v>
      </c>
      <c r="B3621" t="str">
        <f t="shared" si="169"/>
        <v>Barnet93607Persons5 yrs</v>
      </c>
      <c r="C3621" t="str">
        <f t="shared" si="170"/>
        <v>BarnetPopulation vaccination coverage: DTaP and IPV booster (5 years)2022/23Persons5 yrs</v>
      </c>
      <c r="D3621">
        <v>93607</v>
      </c>
      <c r="E3621" t="s">
        <v>281</v>
      </c>
      <c r="F3621" t="s">
        <v>30</v>
      </c>
      <c r="G3621" t="s">
        <v>31</v>
      </c>
      <c r="H3621" t="s">
        <v>93</v>
      </c>
      <c r="I3621" t="s">
        <v>94</v>
      </c>
      <c r="J3621" t="s">
        <v>34</v>
      </c>
      <c r="K3621" t="s">
        <v>35</v>
      </c>
      <c r="L3621" t="s">
        <v>263</v>
      </c>
      <c r="O3621" t="s">
        <v>54</v>
      </c>
      <c r="P3621">
        <v>68.911199999999994</v>
      </c>
      <c r="Q3621">
        <v>67.705399999999997</v>
      </c>
      <c r="R3621">
        <v>70.091859999999997</v>
      </c>
      <c r="S3621">
        <v>66.999430000000004</v>
      </c>
      <c r="T3621">
        <v>70.760549999999995</v>
      </c>
      <c r="U3621">
        <v>3981</v>
      </c>
      <c r="V3621">
        <v>5777</v>
      </c>
      <c r="X3621" t="s">
        <v>132</v>
      </c>
      <c r="Y3621" t="s">
        <v>49</v>
      </c>
      <c r="Z3621" t="s">
        <v>39</v>
      </c>
      <c r="AA3621">
        <v>20220000</v>
      </c>
      <c r="AC3621" t="s">
        <v>128</v>
      </c>
      <c r="AD3621" t="s">
        <v>40</v>
      </c>
    </row>
    <row r="3622" spans="1:30">
      <c r="A3622">
        <f t="shared" si="168"/>
        <v>20220000</v>
      </c>
      <c r="B3622" t="str">
        <f t="shared" si="169"/>
        <v>Redbridge93607Persons5 yrs</v>
      </c>
      <c r="C3622" t="str">
        <f t="shared" si="170"/>
        <v>RedbridgePopulation vaccination coverage: DTaP and IPV booster (5 years)2022/23Persons5 yrs</v>
      </c>
      <c r="D3622">
        <v>93607</v>
      </c>
      <c r="E3622" t="s">
        <v>281</v>
      </c>
      <c r="F3622" t="s">
        <v>30</v>
      </c>
      <c r="G3622" t="s">
        <v>31</v>
      </c>
      <c r="H3622" t="s">
        <v>112</v>
      </c>
      <c r="I3622" t="s">
        <v>113</v>
      </c>
      <c r="J3622" t="s">
        <v>34</v>
      </c>
      <c r="K3622" t="s">
        <v>35</v>
      </c>
      <c r="L3622" t="s">
        <v>263</v>
      </c>
      <c r="O3622" t="s">
        <v>54</v>
      </c>
      <c r="P3622">
        <v>68.751230000000007</v>
      </c>
      <c r="Q3622">
        <v>67.463509999999999</v>
      </c>
      <c r="R3622">
        <v>70.010639999999995</v>
      </c>
      <c r="S3622">
        <v>66.709019999999995</v>
      </c>
      <c r="T3622">
        <v>70.723150000000004</v>
      </c>
      <c r="U3622">
        <v>3496</v>
      </c>
      <c r="V3622">
        <v>5085</v>
      </c>
      <c r="X3622" t="s">
        <v>61</v>
      </c>
      <c r="Y3622" t="s">
        <v>49</v>
      </c>
      <c r="Z3622" t="s">
        <v>39</v>
      </c>
      <c r="AA3622">
        <v>20220000</v>
      </c>
      <c r="AC3622" t="s">
        <v>128</v>
      </c>
      <c r="AD3622" t="s">
        <v>40</v>
      </c>
    </row>
    <row r="3623" spans="1:30">
      <c r="A3623">
        <f t="shared" si="168"/>
        <v>20220000</v>
      </c>
      <c r="B3623" t="str">
        <f t="shared" si="169"/>
        <v>Barking and Dagenham93607Persons5 yrs</v>
      </c>
      <c r="C3623" t="str">
        <f t="shared" si="170"/>
        <v>Barking and DagenhamPopulation vaccination coverage: DTaP and IPV booster (5 years)2022/23Persons5 yrs</v>
      </c>
      <c r="D3623">
        <v>93607</v>
      </c>
      <c r="E3623" t="s">
        <v>281</v>
      </c>
      <c r="F3623" t="s">
        <v>30</v>
      </c>
      <c r="G3623" t="s">
        <v>31</v>
      </c>
      <c r="H3623" t="s">
        <v>106</v>
      </c>
      <c r="I3623" t="s">
        <v>107</v>
      </c>
      <c r="J3623" t="s">
        <v>34</v>
      </c>
      <c r="K3623" t="s">
        <v>35</v>
      </c>
      <c r="L3623" t="s">
        <v>263</v>
      </c>
      <c r="O3623" t="s">
        <v>54</v>
      </c>
      <c r="P3623">
        <v>68.500380000000007</v>
      </c>
      <c r="Q3623">
        <v>67.040180000000007</v>
      </c>
      <c r="R3623">
        <v>69.924909999999997</v>
      </c>
      <c r="S3623">
        <v>66.183329999999998</v>
      </c>
      <c r="T3623">
        <v>70.728880000000004</v>
      </c>
      <c r="U3623">
        <v>2727</v>
      </c>
      <c r="V3623">
        <v>3981</v>
      </c>
      <c r="X3623" t="s">
        <v>132</v>
      </c>
      <c r="Y3623" t="s">
        <v>49</v>
      </c>
      <c r="Z3623" t="s">
        <v>39</v>
      </c>
      <c r="AA3623">
        <v>20220000</v>
      </c>
      <c r="AC3623" t="s">
        <v>128</v>
      </c>
      <c r="AD3623" t="s">
        <v>40</v>
      </c>
    </row>
    <row r="3624" spans="1:30">
      <c r="A3624">
        <f t="shared" si="168"/>
        <v>20220000</v>
      </c>
      <c r="B3624" t="str">
        <f t="shared" si="169"/>
        <v>Newham93607Persons5 yrs</v>
      </c>
      <c r="C3624" t="str">
        <f t="shared" si="170"/>
        <v>NewhamPopulation vaccination coverage: DTaP and IPV booster (5 years)2022/23Persons5 yrs</v>
      </c>
      <c r="D3624">
        <v>93607</v>
      </c>
      <c r="E3624" t="s">
        <v>281</v>
      </c>
      <c r="F3624" t="s">
        <v>30</v>
      </c>
      <c r="G3624" t="s">
        <v>31</v>
      </c>
      <c r="H3624" t="s">
        <v>122</v>
      </c>
      <c r="I3624" t="s">
        <v>123</v>
      </c>
      <c r="J3624" t="s">
        <v>34</v>
      </c>
      <c r="K3624" t="s">
        <v>35</v>
      </c>
      <c r="L3624" t="s">
        <v>263</v>
      </c>
      <c r="O3624" t="s">
        <v>54</v>
      </c>
      <c r="P3624">
        <v>68.10445</v>
      </c>
      <c r="Q3624">
        <v>66.918949999999995</v>
      </c>
      <c r="R3624">
        <v>69.266970000000001</v>
      </c>
      <c r="S3624">
        <v>66.225629999999995</v>
      </c>
      <c r="T3624">
        <v>69.926209999999998</v>
      </c>
      <c r="U3624">
        <v>4121</v>
      </c>
      <c r="V3624">
        <v>6051</v>
      </c>
      <c r="X3624" t="s">
        <v>61</v>
      </c>
      <c r="Y3624" t="s">
        <v>49</v>
      </c>
      <c r="Z3624" t="s">
        <v>39</v>
      </c>
      <c r="AA3624">
        <v>20220000</v>
      </c>
      <c r="AC3624" t="s">
        <v>128</v>
      </c>
      <c r="AD3624" t="s">
        <v>40</v>
      </c>
    </row>
    <row r="3625" spans="1:30">
      <c r="A3625">
        <f t="shared" si="168"/>
        <v>20220000</v>
      </c>
      <c r="B3625" t="str">
        <f t="shared" si="169"/>
        <v>Kensington and Chelsea93607Persons5 yrs</v>
      </c>
      <c r="C3625" t="str">
        <f t="shared" si="170"/>
        <v>Kensington and ChelseaPopulation vaccination coverage: DTaP and IPV booster (5 years)2022/23Persons5 yrs</v>
      </c>
      <c r="D3625">
        <v>93607</v>
      </c>
      <c r="E3625" t="s">
        <v>281</v>
      </c>
      <c r="F3625" t="s">
        <v>30</v>
      </c>
      <c r="G3625" t="s">
        <v>31</v>
      </c>
      <c r="H3625" t="s">
        <v>70</v>
      </c>
      <c r="I3625" t="s">
        <v>71</v>
      </c>
      <c r="J3625" t="s">
        <v>34</v>
      </c>
      <c r="K3625" t="s">
        <v>35</v>
      </c>
      <c r="L3625" t="s">
        <v>263</v>
      </c>
      <c r="O3625" t="s">
        <v>54</v>
      </c>
      <c r="P3625">
        <v>67.656459999999996</v>
      </c>
      <c r="Q3625">
        <v>65.667379999999994</v>
      </c>
      <c r="R3625">
        <v>69.583690000000004</v>
      </c>
      <c r="S3625">
        <v>64.495829999999998</v>
      </c>
      <c r="T3625">
        <v>70.663709999999995</v>
      </c>
      <c r="U3625">
        <v>1481</v>
      </c>
      <c r="V3625">
        <v>2189</v>
      </c>
      <c r="X3625" t="s">
        <v>61</v>
      </c>
      <c r="Y3625" t="s">
        <v>49</v>
      </c>
      <c r="Z3625" t="s">
        <v>39</v>
      </c>
      <c r="AA3625">
        <v>20220000</v>
      </c>
      <c r="AC3625" t="s">
        <v>128</v>
      </c>
      <c r="AD3625" t="s">
        <v>40</v>
      </c>
    </row>
    <row r="3626" spans="1:30">
      <c r="A3626">
        <f t="shared" si="168"/>
        <v>20220000</v>
      </c>
      <c r="B3626" t="str">
        <f t="shared" si="169"/>
        <v>Wandsworth93607Persons5 yrs</v>
      </c>
      <c r="C3626" t="str">
        <f t="shared" si="170"/>
        <v>WandsworthPopulation vaccination coverage: DTaP and IPV booster (5 years)2022/23Persons5 yrs</v>
      </c>
      <c r="D3626">
        <v>93607</v>
      </c>
      <c r="E3626" t="s">
        <v>281</v>
      </c>
      <c r="F3626" t="s">
        <v>30</v>
      </c>
      <c r="G3626" t="s">
        <v>31</v>
      </c>
      <c r="H3626" t="s">
        <v>76</v>
      </c>
      <c r="I3626" t="s">
        <v>77</v>
      </c>
      <c r="J3626" t="s">
        <v>34</v>
      </c>
      <c r="K3626" t="s">
        <v>35</v>
      </c>
      <c r="L3626" t="s">
        <v>263</v>
      </c>
      <c r="O3626" t="s">
        <v>54</v>
      </c>
      <c r="P3626">
        <v>66.798879999999997</v>
      </c>
      <c r="Q3626">
        <v>65.374510000000001</v>
      </c>
      <c r="R3626">
        <v>68.193169999999995</v>
      </c>
      <c r="S3626">
        <v>64.540760000000006</v>
      </c>
      <c r="T3626">
        <v>68.982309999999998</v>
      </c>
      <c r="U3626">
        <v>2863</v>
      </c>
      <c r="V3626">
        <v>4286</v>
      </c>
      <c r="X3626" t="s">
        <v>132</v>
      </c>
      <c r="Y3626" t="s">
        <v>49</v>
      </c>
      <c r="Z3626" t="s">
        <v>39</v>
      </c>
      <c r="AA3626">
        <v>20220000</v>
      </c>
      <c r="AC3626" t="s">
        <v>128</v>
      </c>
      <c r="AD3626" t="s">
        <v>40</v>
      </c>
    </row>
    <row r="3627" spans="1:30">
      <c r="A3627">
        <f t="shared" si="168"/>
        <v>20220000</v>
      </c>
      <c r="B3627" t="str">
        <f t="shared" si="169"/>
        <v>Islington93607Persons5 yrs</v>
      </c>
      <c r="C3627" t="str">
        <f t="shared" si="170"/>
        <v>IslingtonPopulation vaccination coverage: DTaP and IPV booster (5 years)2022/23Persons5 yrs</v>
      </c>
      <c r="D3627">
        <v>93607</v>
      </c>
      <c r="E3627" t="s">
        <v>281</v>
      </c>
      <c r="F3627" t="s">
        <v>30</v>
      </c>
      <c r="G3627" t="s">
        <v>31</v>
      </c>
      <c r="H3627" t="s">
        <v>74</v>
      </c>
      <c r="I3627" t="s">
        <v>75</v>
      </c>
      <c r="J3627" t="s">
        <v>34</v>
      </c>
      <c r="K3627" t="s">
        <v>35</v>
      </c>
      <c r="L3627" t="s">
        <v>263</v>
      </c>
      <c r="O3627" t="s">
        <v>54</v>
      </c>
      <c r="P3627">
        <v>66.239999999999995</v>
      </c>
      <c r="Q3627">
        <v>64.362639999999999</v>
      </c>
      <c r="R3627">
        <v>68.067530000000005</v>
      </c>
      <c r="S3627">
        <v>63.260429999999999</v>
      </c>
      <c r="T3627">
        <v>69.095979999999997</v>
      </c>
      <c r="U3627">
        <v>1656</v>
      </c>
      <c r="V3627">
        <v>2500</v>
      </c>
      <c r="X3627" t="s">
        <v>132</v>
      </c>
      <c r="Y3627" t="s">
        <v>49</v>
      </c>
      <c r="Z3627" t="s">
        <v>39</v>
      </c>
      <c r="AA3627">
        <v>20220000</v>
      </c>
      <c r="AC3627" t="s">
        <v>128</v>
      </c>
      <c r="AD3627" t="s">
        <v>40</v>
      </c>
    </row>
    <row r="3628" spans="1:30">
      <c r="A3628">
        <f t="shared" si="168"/>
        <v>20220000</v>
      </c>
      <c r="B3628" t="str">
        <f t="shared" si="169"/>
        <v>Haringey93607Persons5 yrs</v>
      </c>
      <c r="C3628" t="str">
        <f t="shared" si="170"/>
        <v>HaringeyPopulation vaccination coverage: DTaP and IPV booster (5 years)2022/23Persons5 yrs</v>
      </c>
      <c r="D3628">
        <v>93607</v>
      </c>
      <c r="E3628" t="s">
        <v>281</v>
      </c>
      <c r="F3628" t="s">
        <v>30</v>
      </c>
      <c r="G3628" t="s">
        <v>31</v>
      </c>
      <c r="H3628" t="s">
        <v>116</v>
      </c>
      <c r="I3628" t="s">
        <v>117</v>
      </c>
      <c r="J3628" t="s">
        <v>34</v>
      </c>
      <c r="K3628" t="s">
        <v>35</v>
      </c>
      <c r="L3628" t="s">
        <v>263</v>
      </c>
      <c r="O3628" t="s">
        <v>54</v>
      </c>
      <c r="P3628">
        <v>64.60839</v>
      </c>
      <c r="Q3628">
        <v>63.061799999999998</v>
      </c>
      <c r="R3628">
        <v>66.125010000000003</v>
      </c>
      <c r="S3628">
        <v>62.15802</v>
      </c>
      <c r="T3628">
        <v>66.984380000000002</v>
      </c>
      <c r="U3628">
        <v>2417</v>
      </c>
      <c r="V3628">
        <v>3741</v>
      </c>
      <c r="X3628" t="s">
        <v>132</v>
      </c>
      <c r="Y3628" t="s">
        <v>49</v>
      </c>
      <c r="Z3628" t="s">
        <v>39</v>
      </c>
      <c r="AA3628">
        <v>20220000</v>
      </c>
      <c r="AC3628" t="s">
        <v>128</v>
      </c>
      <c r="AD3628" t="s">
        <v>40</v>
      </c>
    </row>
    <row r="3629" spans="1:30">
      <c r="A3629">
        <f t="shared" si="168"/>
        <v>20220000</v>
      </c>
      <c r="B3629" t="str">
        <f t="shared" si="169"/>
        <v>Enfield93607Persons5 yrs</v>
      </c>
      <c r="C3629" t="str">
        <f t="shared" si="170"/>
        <v>EnfieldPopulation vaccination coverage: DTaP and IPV booster (5 years)2022/23Persons5 yrs</v>
      </c>
      <c r="D3629">
        <v>93607</v>
      </c>
      <c r="E3629" t="s">
        <v>281</v>
      </c>
      <c r="F3629" t="s">
        <v>30</v>
      </c>
      <c r="G3629" t="s">
        <v>31</v>
      </c>
      <c r="H3629" t="s">
        <v>120</v>
      </c>
      <c r="I3629" t="s">
        <v>121</v>
      </c>
      <c r="J3629" t="s">
        <v>34</v>
      </c>
      <c r="K3629" t="s">
        <v>35</v>
      </c>
      <c r="L3629" t="s">
        <v>263</v>
      </c>
      <c r="O3629" t="s">
        <v>54</v>
      </c>
      <c r="P3629">
        <v>63.615609999999997</v>
      </c>
      <c r="Q3629">
        <v>62.246780000000001</v>
      </c>
      <c r="R3629">
        <v>64.96275</v>
      </c>
      <c r="S3629">
        <v>61.448729999999998</v>
      </c>
      <c r="T3629">
        <v>65.728610000000003</v>
      </c>
      <c r="U3629">
        <v>3065</v>
      </c>
      <c r="V3629">
        <v>4818</v>
      </c>
      <c r="X3629" t="s">
        <v>132</v>
      </c>
      <c r="Y3629" t="s">
        <v>49</v>
      </c>
      <c r="Z3629" t="s">
        <v>39</v>
      </c>
      <c r="AA3629">
        <v>20220000</v>
      </c>
      <c r="AC3629" t="s">
        <v>128</v>
      </c>
      <c r="AD3629" t="s">
        <v>40</v>
      </c>
    </row>
    <row r="3630" spans="1:30">
      <c r="A3630">
        <f t="shared" si="168"/>
        <v>20220000</v>
      </c>
      <c r="B3630" t="str">
        <f t="shared" si="169"/>
        <v>Camden93607Persons5 yrs</v>
      </c>
      <c r="C3630" t="str">
        <f t="shared" si="170"/>
        <v>CamdenPopulation vaccination coverage: DTaP and IPV booster (5 years)2022/23Persons5 yrs</v>
      </c>
      <c r="D3630">
        <v>93607</v>
      </c>
      <c r="E3630" t="s">
        <v>281</v>
      </c>
      <c r="F3630" t="s">
        <v>30</v>
      </c>
      <c r="G3630" t="s">
        <v>31</v>
      </c>
      <c r="H3630" t="s">
        <v>72</v>
      </c>
      <c r="I3630" t="s">
        <v>73</v>
      </c>
      <c r="J3630" t="s">
        <v>34</v>
      </c>
      <c r="K3630" t="s">
        <v>35</v>
      </c>
      <c r="L3630" t="s">
        <v>263</v>
      </c>
      <c r="O3630" t="s">
        <v>54</v>
      </c>
      <c r="P3630">
        <v>60.825130000000001</v>
      </c>
      <c r="Q3630">
        <v>58.949359999999999</v>
      </c>
      <c r="R3630">
        <v>62.66948</v>
      </c>
      <c r="S3630">
        <v>57.856430000000003</v>
      </c>
      <c r="T3630">
        <v>63.715859999999999</v>
      </c>
      <c r="U3630">
        <v>1607</v>
      </c>
      <c r="V3630">
        <v>2642</v>
      </c>
      <c r="X3630" t="s">
        <v>132</v>
      </c>
      <c r="Y3630" t="s">
        <v>49</v>
      </c>
      <c r="Z3630" t="s">
        <v>39</v>
      </c>
      <c r="AA3630">
        <v>20220000</v>
      </c>
      <c r="AC3630" t="s">
        <v>128</v>
      </c>
      <c r="AD3630" t="s">
        <v>40</v>
      </c>
    </row>
    <row r="3631" spans="1:30">
      <c r="A3631">
        <f t="shared" si="168"/>
        <v>20220000</v>
      </c>
      <c r="B3631" t="str">
        <f t="shared" si="169"/>
        <v>Hackney93607Persons5 yrs</v>
      </c>
      <c r="C3631" t="str">
        <f t="shared" si="170"/>
        <v>HackneyPopulation vaccination coverage: DTaP and IPV booster (5 years)2022/23Persons5 yrs</v>
      </c>
      <c r="D3631">
        <v>93607</v>
      </c>
      <c r="E3631" t="s">
        <v>281</v>
      </c>
      <c r="F3631" t="s">
        <v>30</v>
      </c>
      <c r="G3631" t="s">
        <v>31</v>
      </c>
      <c r="H3631" t="s">
        <v>101</v>
      </c>
      <c r="I3631" t="s">
        <v>102</v>
      </c>
      <c r="J3631" t="s">
        <v>34</v>
      </c>
      <c r="K3631" t="s">
        <v>35</v>
      </c>
      <c r="L3631" t="s">
        <v>263</v>
      </c>
      <c r="O3631" t="s">
        <v>54</v>
      </c>
      <c r="P3631">
        <v>54.174999999999997</v>
      </c>
      <c r="Q3631">
        <v>52.627650000000003</v>
      </c>
      <c r="R3631">
        <v>55.71434</v>
      </c>
      <c r="S3631">
        <v>51.733429999999998</v>
      </c>
      <c r="T3631">
        <v>56.596690000000002</v>
      </c>
      <c r="U3631">
        <v>2167</v>
      </c>
      <c r="V3631">
        <v>4000</v>
      </c>
      <c r="W3631" t="s">
        <v>103</v>
      </c>
      <c r="X3631" t="s">
        <v>132</v>
      </c>
      <c r="Y3631" t="s">
        <v>49</v>
      </c>
      <c r="Z3631" t="s">
        <v>39</v>
      </c>
      <c r="AA3631">
        <v>20220000</v>
      </c>
      <c r="AC3631" t="s">
        <v>128</v>
      </c>
      <c r="AD3631" t="s">
        <v>40</v>
      </c>
    </row>
    <row r="3632" spans="1:30">
      <c r="A3632">
        <f t="shared" si="168"/>
        <v>0</v>
      </c>
      <c r="B3632" t="str">
        <f t="shared" si="169"/>
        <v/>
      </c>
      <c r="C3632" t="str">
        <f t="shared" si="170"/>
        <v/>
      </c>
    </row>
    <row r="3633" spans="1:3">
      <c r="A3633">
        <f t="shared" si="168"/>
        <v>0</v>
      </c>
      <c r="B3633" t="str">
        <f t="shared" si="169"/>
        <v/>
      </c>
      <c r="C3633" t="str">
        <f t="shared" si="170"/>
        <v/>
      </c>
    </row>
    <row r="3634" spans="1:3">
      <c r="A3634">
        <f t="shared" si="168"/>
        <v>0</v>
      </c>
      <c r="B3634" t="str">
        <f t="shared" si="169"/>
        <v/>
      </c>
      <c r="C3634" t="str">
        <f t="shared" si="170"/>
        <v/>
      </c>
    </row>
    <row r="3635" spans="1:3">
      <c r="A3635">
        <f t="shared" si="168"/>
        <v>0</v>
      </c>
      <c r="B3635" t="str">
        <f t="shared" si="169"/>
        <v/>
      </c>
      <c r="C3635" t="str">
        <f t="shared" si="170"/>
        <v/>
      </c>
    </row>
    <row r="3636" spans="1:3">
      <c r="A3636">
        <f t="shared" si="168"/>
        <v>0</v>
      </c>
      <c r="B3636" t="str">
        <f t="shared" si="169"/>
        <v/>
      </c>
      <c r="C3636" t="str">
        <f t="shared" si="170"/>
        <v/>
      </c>
    </row>
    <row r="3637" spans="1:3">
      <c r="A3637">
        <f t="shared" si="168"/>
        <v>0</v>
      </c>
      <c r="B3637" t="str">
        <f t="shared" si="169"/>
        <v/>
      </c>
      <c r="C3637" t="str">
        <f t="shared" si="170"/>
        <v/>
      </c>
    </row>
    <row r="3638" spans="1:3">
      <c r="A3638">
        <f t="shared" si="168"/>
        <v>0</v>
      </c>
      <c r="B3638" t="str">
        <f t="shared" si="169"/>
        <v/>
      </c>
      <c r="C3638" t="str">
        <f t="shared" si="170"/>
        <v/>
      </c>
    </row>
    <row r="3639" spans="1:3">
      <c r="A3639">
        <f t="shared" si="168"/>
        <v>0</v>
      </c>
      <c r="B3639" t="str">
        <f t="shared" si="169"/>
        <v/>
      </c>
      <c r="C3639" t="str">
        <f t="shared" si="170"/>
        <v/>
      </c>
    </row>
    <row r="3640" spans="1:3">
      <c r="A3640">
        <f t="shared" si="168"/>
        <v>0</v>
      </c>
      <c r="B3640" t="str">
        <f t="shared" si="169"/>
        <v/>
      </c>
      <c r="C3640" t="str">
        <f t="shared" si="170"/>
        <v/>
      </c>
    </row>
    <row r="3641" spans="1:3">
      <c r="A3641">
        <f t="shared" si="168"/>
        <v>0</v>
      </c>
      <c r="B3641" t="str">
        <f t="shared" si="169"/>
        <v/>
      </c>
      <c r="C3641" t="str">
        <f t="shared" si="170"/>
        <v/>
      </c>
    </row>
    <row r="3642" spans="1:3">
      <c r="A3642">
        <f t="shared" si="168"/>
        <v>0</v>
      </c>
      <c r="B3642" t="str">
        <f t="shared" si="169"/>
        <v/>
      </c>
      <c r="C3642" t="str">
        <f t="shared" si="170"/>
        <v/>
      </c>
    </row>
    <row r="3643" spans="1:3">
      <c r="A3643">
        <f t="shared" si="168"/>
        <v>0</v>
      </c>
      <c r="B3643" t="str">
        <f t="shared" si="169"/>
        <v/>
      </c>
      <c r="C3643" t="str">
        <f t="shared" si="170"/>
        <v/>
      </c>
    </row>
    <row r="3644" spans="1:3">
      <c r="A3644">
        <f t="shared" si="168"/>
        <v>0</v>
      </c>
      <c r="B3644" t="str">
        <f t="shared" si="169"/>
        <v/>
      </c>
      <c r="C3644" t="str">
        <f t="shared" si="170"/>
        <v/>
      </c>
    </row>
    <row r="3645" spans="1:3">
      <c r="A3645">
        <f t="shared" si="168"/>
        <v>0</v>
      </c>
      <c r="B3645" t="str">
        <f t="shared" si="169"/>
        <v/>
      </c>
      <c r="C3645" t="str">
        <f t="shared" si="170"/>
        <v/>
      </c>
    </row>
    <row r="3646" spans="1:3">
      <c r="A3646">
        <f t="shared" si="168"/>
        <v>0</v>
      </c>
      <c r="B3646" t="str">
        <f t="shared" si="169"/>
        <v/>
      </c>
      <c r="C3646" t="str">
        <f t="shared" si="170"/>
        <v/>
      </c>
    </row>
    <row r="3647" spans="1:3">
      <c r="A3647">
        <f t="shared" si="168"/>
        <v>0</v>
      </c>
      <c r="B3647" t="str">
        <f t="shared" si="169"/>
        <v/>
      </c>
      <c r="C3647" t="str">
        <f t="shared" si="170"/>
        <v/>
      </c>
    </row>
    <row r="3648" spans="1:3">
      <c r="A3648">
        <f t="shared" si="168"/>
        <v>0</v>
      </c>
      <c r="B3648" t="str">
        <f t="shared" si="169"/>
        <v/>
      </c>
      <c r="C3648" t="str">
        <f t="shared" si="170"/>
        <v/>
      </c>
    </row>
    <row r="3649" spans="1:3">
      <c r="A3649">
        <f t="shared" ref="A3649:A3712" si="171">AA3649</f>
        <v>0</v>
      </c>
      <c r="B3649" t="str">
        <f t="shared" si="169"/>
        <v/>
      </c>
      <c r="C3649" t="str">
        <f t="shared" si="170"/>
        <v/>
      </c>
    </row>
    <row r="3650" spans="1:3">
      <c r="A3650">
        <f t="shared" si="171"/>
        <v>0</v>
      </c>
      <c r="B3650" t="str">
        <f t="shared" ref="B3650:B3713" si="172">CONCATENATE(I3650,D3650,K3650,L3650)</f>
        <v/>
      </c>
      <c r="C3650" t="str">
        <f t="shared" ref="C3650:C3713" si="173">CONCATENATE(I3650,E3650,O3650,K3650,M3650,L3650)</f>
        <v/>
      </c>
    </row>
    <row r="3651" spans="1:3">
      <c r="A3651">
        <f t="shared" si="171"/>
        <v>0</v>
      </c>
      <c r="B3651" t="str">
        <f t="shared" si="172"/>
        <v/>
      </c>
      <c r="C3651" t="str">
        <f t="shared" si="173"/>
        <v/>
      </c>
    </row>
    <row r="3652" spans="1:3">
      <c r="A3652">
        <f t="shared" si="171"/>
        <v>0</v>
      </c>
      <c r="B3652" t="str">
        <f t="shared" si="172"/>
        <v/>
      </c>
      <c r="C3652" t="str">
        <f t="shared" si="173"/>
        <v/>
      </c>
    </row>
    <row r="3653" spans="1:3">
      <c r="A3653">
        <f t="shared" si="171"/>
        <v>0</v>
      </c>
      <c r="B3653" t="str">
        <f t="shared" si="172"/>
        <v/>
      </c>
      <c r="C3653" t="str">
        <f t="shared" si="173"/>
        <v/>
      </c>
    </row>
    <row r="3654" spans="1:3">
      <c r="A3654">
        <f t="shared" si="171"/>
        <v>0</v>
      </c>
      <c r="B3654" t="str">
        <f t="shared" si="172"/>
        <v/>
      </c>
      <c r="C3654" t="str">
        <f t="shared" si="173"/>
        <v/>
      </c>
    </row>
    <row r="3655" spans="1:3">
      <c r="A3655">
        <f t="shared" si="171"/>
        <v>0</v>
      </c>
      <c r="B3655" t="str">
        <f t="shared" si="172"/>
        <v/>
      </c>
      <c r="C3655" t="str">
        <f t="shared" si="173"/>
        <v/>
      </c>
    </row>
    <row r="3656" spans="1:3">
      <c r="A3656">
        <f t="shared" si="171"/>
        <v>0</v>
      </c>
      <c r="B3656" t="str">
        <f t="shared" si="172"/>
        <v/>
      </c>
      <c r="C3656" t="str">
        <f t="shared" si="173"/>
        <v/>
      </c>
    </row>
    <row r="3657" spans="1:3">
      <c r="A3657">
        <f t="shared" si="171"/>
        <v>0</v>
      </c>
      <c r="B3657" t="str">
        <f t="shared" si="172"/>
        <v/>
      </c>
      <c r="C3657" t="str">
        <f t="shared" si="173"/>
        <v/>
      </c>
    </row>
    <row r="3658" spans="1:3">
      <c r="A3658">
        <f t="shared" si="171"/>
        <v>0</v>
      </c>
      <c r="B3658" t="str">
        <f t="shared" si="172"/>
        <v/>
      </c>
      <c r="C3658" t="str">
        <f t="shared" si="173"/>
        <v/>
      </c>
    </row>
    <row r="3659" spans="1:3">
      <c r="A3659">
        <f t="shared" si="171"/>
        <v>0</v>
      </c>
      <c r="B3659" t="str">
        <f t="shared" si="172"/>
        <v/>
      </c>
      <c r="C3659" t="str">
        <f t="shared" si="173"/>
        <v/>
      </c>
    </row>
    <row r="3660" spans="1:3">
      <c r="A3660">
        <f t="shared" si="171"/>
        <v>0</v>
      </c>
      <c r="B3660" t="str">
        <f t="shared" si="172"/>
        <v/>
      </c>
      <c r="C3660" t="str">
        <f t="shared" si="173"/>
        <v/>
      </c>
    </row>
    <row r="3661" spans="1:3">
      <c r="A3661">
        <f t="shared" si="171"/>
        <v>0</v>
      </c>
      <c r="B3661" t="str">
        <f t="shared" si="172"/>
        <v/>
      </c>
      <c r="C3661" t="str">
        <f t="shared" si="173"/>
        <v/>
      </c>
    </row>
    <row r="3662" spans="1:3">
      <c r="A3662">
        <f t="shared" si="171"/>
        <v>0</v>
      </c>
      <c r="B3662" t="str">
        <f t="shared" si="172"/>
        <v/>
      </c>
      <c r="C3662" t="str">
        <f t="shared" si="173"/>
        <v/>
      </c>
    </row>
    <row r="3663" spans="1:3">
      <c r="A3663">
        <f t="shared" si="171"/>
        <v>0</v>
      </c>
      <c r="B3663" t="str">
        <f t="shared" si="172"/>
        <v/>
      </c>
      <c r="C3663" t="str">
        <f t="shared" si="173"/>
        <v/>
      </c>
    </row>
    <row r="3664" spans="1:3">
      <c r="A3664">
        <f t="shared" si="171"/>
        <v>0</v>
      </c>
      <c r="B3664" t="str">
        <f t="shared" si="172"/>
        <v/>
      </c>
      <c r="C3664" t="str">
        <f t="shared" si="173"/>
        <v/>
      </c>
    </row>
    <row r="3665" spans="1:3">
      <c r="A3665">
        <f t="shared" si="171"/>
        <v>0</v>
      </c>
      <c r="B3665" t="str">
        <f t="shared" si="172"/>
        <v/>
      </c>
      <c r="C3665" t="str">
        <f t="shared" si="173"/>
        <v/>
      </c>
    </row>
    <row r="3666" spans="1:3">
      <c r="A3666">
        <f t="shared" si="171"/>
        <v>0</v>
      </c>
      <c r="B3666" t="str">
        <f t="shared" si="172"/>
        <v/>
      </c>
      <c r="C3666" t="str">
        <f t="shared" si="173"/>
        <v/>
      </c>
    </row>
    <row r="3667" spans="1:3">
      <c r="A3667">
        <f t="shared" si="171"/>
        <v>0</v>
      </c>
      <c r="B3667" t="str">
        <f t="shared" si="172"/>
        <v/>
      </c>
      <c r="C3667" t="str">
        <f t="shared" si="173"/>
        <v/>
      </c>
    </row>
    <row r="3668" spans="1:3">
      <c r="A3668">
        <f t="shared" si="171"/>
        <v>0</v>
      </c>
      <c r="B3668" t="str">
        <f t="shared" si="172"/>
        <v/>
      </c>
      <c r="C3668" t="str">
        <f t="shared" si="173"/>
        <v/>
      </c>
    </row>
    <row r="3669" spans="1:3">
      <c r="A3669">
        <f t="shared" si="171"/>
        <v>0</v>
      </c>
      <c r="B3669" t="str">
        <f t="shared" si="172"/>
        <v/>
      </c>
      <c r="C3669" t="str">
        <f t="shared" si="173"/>
        <v/>
      </c>
    </row>
    <row r="3670" spans="1:3">
      <c r="A3670">
        <f t="shared" si="171"/>
        <v>0</v>
      </c>
      <c r="B3670" t="str">
        <f t="shared" si="172"/>
        <v/>
      </c>
      <c r="C3670" t="str">
        <f t="shared" si="173"/>
        <v/>
      </c>
    </row>
    <row r="3671" spans="1:3">
      <c r="A3671">
        <f t="shared" si="171"/>
        <v>0</v>
      </c>
      <c r="B3671" t="str">
        <f t="shared" si="172"/>
        <v/>
      </c>
      <c r="C3671" t="str">
        <f t="shared" si="173"/>
        <v/>
      </c>
    </row>
    <row r="3672" spans="1:3">
      <c r="A3672">
        <f t="shared" si="171"/>
        <v>0</v>
      </c>
      <c r="B3672" t="str">
        <f t="shared" si="172"/>
        <v/>
      </c>
      <c r="C3672" t="str">
        <f t="shared" si="173"/>
        <v/>
      </c>
    </row>
    <row r="3673" spans="1:3">
      <c r="A3673">
        <f t="shared" si="171"/>
        <v>0</v>
      </c>
      <c r="B3673" t="str">
        <f t="shared" si="172"/>
        <v/>
      </c>
      <c r="C3673" t="str">
        <f t="shared" si="173"/>
        <v/>
      </c>
    </row>
    <row r="3674" spans="1:3">
      <c r="A3674">
        <f t="shared" si="171"/>
        <v>0</v>
      </c>
      <c r="B3674" t="str">
        <f t="shared" si="172"/>
        <v/>
      </c>
      <c r="C3674" t="str">
        <f t="shared" si="173"/>
        <v/>
      </c>
    </row>
    <row r="3675" spans="1:3">
      <c r="A3675">
        <f t="shared" si="171"/>
        <v>0</v>
      </c>
      <c r="B3675" t="str">
        <f t="shared" si="172"/>
        <v/>
      </c>
      <c r="C3675" t="str">
        <f t="shared" si="173"/>
        <v/>
      </c>
    </row>
    <row r="3676" spans="1:3">
      <c r="A3676">
        <f t="shared" si="171"/>
        <v>0</v>
      </c>
      <c r="B3676" t="str">
        <f t="shared" si="172"/>
        <v/>
      </c>
      <c r="C3676" t="str">
        <f t="shared" si="173"/>
        <v/>
      </c>
    </row>
    <row r="3677" spans="1:3">
      <c r="A3677">
        <f t="shared" si="171"/>
        <v>0</v>
      </c>
      <c r="B3677" t="str">
        <f t="shared" si="172"/>
        <v/>
      </c>
      <c r="C3677" t="str">
        <f t="shared" si="173"/>
        <v/>
      </c>
    </row>
    <row r="3678" spans="1:3">
      <c r="A3678">
        <f t="shared" si="171"/>
        <v>0</v>
      </c>
      <c r="B3678" t="str">
        <f t="shared" si="172"/>
        <v/>
      </c>
      <c r="C3678" t="str">
        <f t="shared" si="173"/>
        <v/>
      </c>
    </row>
    <row r="3679" spans="1:3">
      <c r="A3679">
        <f t="shared" si="171"/>
        <v>0</v>
      </c>
      <c r="B3679" t="str">
        <f t="shared" si="172"/>
        <v/>
      </c>
      <c r="C3679" t="str">
        <f t="shared" si="173"/>
        <v/>
      </c>
    </row>
    <row r="3680" spans="1:3">
      <c r="A3680">
        <f t="shared" si="171"/>
        <v>0</v>
      </c>
      <c r="B3680" t="str">
        <f t="shared" si="172"/>
        <v/>
      </c>
      <c r="C3680" t="str">
        <f t="shared" si="173"/>
        <v/>
      </c>
    </row>
    <row r="3681" spans="1:3">
      <c r="A3681">
        <f t="shared" si="171"/>
        <v>0</v>
      </c>
      <c r="B3681" t="str">
        <f t="shared" si="172"/>
        <v/>
      </c>
      <c r="C3681" t="str">
        <f t="shared" si="173"/>
        <v/>
      </c>
    </row>
    <row r="3682" spans="1:3">
      <c r="A3682">
        <f t="shared" si="171"/>
        <v>0</v>
      </c>
      <c r="B3682" t="str">
        <f t="shared" si="172"/>
        <v/>
      </c>
      <c r="C3682" t="str">
        <f t="shared" si="173"/>
        <v/>
      </c>
    </row>
    <row r="3683" spans="1:3">
      <c r="A3683">
        <f t="shared" si="171"/>
        <v>0</v>
      </c>
      <c r="B3683" t="str">
        <f t="shared" si="172"/>
        <v/>
      </c>
      <c r="C3683" t="str">
        <f t="shared" si="173"/>
        <v/>
      </c>
    </row>
    <row r="3684" spans="1:3">
      <c r="A3684">
        <f t="shared" si="171"/>
        <v>0</v>
      </c>
      <c r="B3684" t="str">
        <f t="shared" si="172"/>
        <v/>
      </c>
      <c r="C3684" t="str">
        <f t="shared" si="173"/>
        <v/>
      </c>
    </row>
    <row r="3685" spans="1:3">
      <c r="A3685">
        <f t="shared" si="171"/>
        <v>0</v>
      </c>
      <c r="B3685" t="str">
        <f t="shared" si="172"/>
        <v/>
      </c>
      <c r="C3685" t="str">
        <f t="shared" si="173"/>
        <v/>
      </c>
    </row>
    <row r="3686" spans="1:3">
      <c r="A3686">
        <f t="shared" si="171"/>
        <v>0</v>
      </c>
      <c r="B3686" t="str">
        <f t="shared" si="172"/>
        <v/>
      </c>
      <c r="C3686" t="str">
        <f t="shared" si="173"/>
        <v/>
      </c>
    </row>
    <row r="3687" spans="1:3">
      <c r="A3687">
        <f t="shared" si="171"/>
        <v>0</v>
      </c>
      <c r="B3687" t="str">
        <f t="shared" si="172"/>
        <v/>
      </c>
      <c r="C3687" t="str">
        <f t="shared" si="173"/>
        <v/>
      </c>
    </row>
    <row r="3688" spans="1:3">
      <c r="A3688">
        <f t="shared" si="171"/>
        <v>0</v>
      </c>
      <c r="B3688" t="str">
        <f t="shared" si="172"/>
        <v/>
      </c>
      <c r="C3688" t="str">
        <f t="shared" si="173"/>
        <v/>
      </c>
    </row>
    <row r="3689" spans="1:3">
      <c r="A3689">
        <f t="shared" si="171"/>
        <v>0</v>
      </c>
      <c r="B3689" t="str">
        <f t="shared" si="172"/>
        <v/>
      </c>
      <c r="C3689" t="str">
        <f t="shared" si="173"/>
        <v/>
      </c>
    </row>
    <row r="3690" spans="1:3">
      <c r="A3690">
        <f t="shared" si="171"/>
        <v>0</v>
      </c>
      <c r="B3690" t="str">
        <f t="shared" si="172"/>
        <v/>
      </c>
      <c r="C3690" t="str">
        <f t="shared" si="173"/>
        <v/>
      </c>
    </row>
    <row r="3691" spans="1:3">
      <c r="A3691">
        <f t="shared" si="171"/>
        <v>0</v>
      </c>
      <c r="B3691" t="str">
        <f t="shared" si="172"/>
        <v/>
      </c>
      <c r="C3691" t="str">
        <f t="shared" si="173"/>
        <v/>
      </c>
    </row>
    <row r="3692" spans="1:3">
      <c r="A3692">
        <f t="shared" si="171"/>
        <v>0</v>
      </c>
      <c r="B3692" t="str">
        <f t="shared" si="172"/>
        <v/>
      </c>
      <c r="C3692" t="str">
        <f t="shared" si="173"/>
        <v/>
      </c>
    </row>
    <row r="3693" spans="1:3">
      <c r="A3693">
        <f t="shared" si="171"/>
        <v>0</v>
      </c>
      <c r="B3693" t="str">
        <f t="shared" si="172"/>
        <v/>
      </c>
      <c r="C3693" t="str">
        <f t="shared" si="173"/>
        <v/>
      </c>
    </row>
    <row r="3694" spans="1:3">
      <c r="A3694">
        <f t="shared" si="171"/>
        <v>0</v>
      </c>
      <c r="B3694" t="str">
        <f t="shared" si="172"/>
        <v/>
      </c>
      <c r="C3694" t="str">
        <f t="shared" si="173"/>
        <v/>
      </c>
    </row>
    <row r="3695" spans="1:3">
      <c r="A3695">
        <f t="shared" si="171"/>
        <v>0</v>
      </c>
      <c r="B3695" t="str">
        <f t="shared" si="172"/>
        <v/>
      </c>
      <c r="C3695" t="str">
        <f t="shared" si="173"/>
        <v/>
      </c>
    </row>
    <row r="3696" spans="1:3">
      <c r="A3696">
        <f t="shared" si="171"/>
        <v>0</v>
      </c>
      <c r="B3696" t="str">
        <f t="shared" si="172"/>
        <v/>
      </c>
      <c r="C3696" t="str">
        <f t="shared" si="173"/>
        <v/>
      </c>
    </row>
    <row r="3697" spans="1:3">
      <c r="A3697">
        <f t="shared" si="171"/>
        <v>0</v>
      </c>
      <c r="B3697" t="str">
        <f t="shared" si="172"/>
        <v/>
      </c>
      <c r="C3697" t="str">
        <f t="shared" si="173"/>
        <v/>
      </c>
    </row>
    <row r="3698" spans="1:3">
      <c r="A3698">
        <f t="shared" si="171"/>
        <v>0</v>
      </c>
      <c r="B3698" t="str">
        <f t="shared" si="172"/>
        <v/>
      </c>
      <c r="C3698" t="str">
        <f t="shared" si="173"/>
        <v/>
      </c>
    </row>
    <row r="3699" spans="1:3">
      <c r="A3699">
        <f t="shared" si="171"/>
        <v>0</v>
      </c>
      <c r="B3699" t="str">
        <f t="shared" si="172"/>
        <v/>
      </c>
      <c r="C3699" t="str">
        <f t="shared" si="173"/>
        <v/>
      </c>
    </row>
    <row r="3700" spans="1:3">
      <c r="A3700">
        <f t="shared" si="171"/>
        <v>0</v>
      </c>
      <c r="B3700" t="str">
        <f t="shared" si="172"/>
        <v/>
      </c>
      <c r="C3700" t="str">
        <f t="shared" si="173"/>
        <v/>
      </c>
    </row>
    <row r="3701" spans="1:3">
      <c r="A3701">
        <f t="shared" si="171"/>
        <v>0</v>
      </c>
      <c r="B3701" t="str">
        <f t="shared" si="172"/>
        <v/>
      </c>
      <c r="C3701" t="str">
        <f t="shared" si="173"/>
        <v/>
      </c>
    </row>
    <row r="3702" spans="1:3">
      <c r="A3702">
        <f t="shared" si="171"/>
        <v>0</v>
      </c>
      <c r="B3702" t="str">
        <f t="shared" si="172"/>
        <v/>
      </c>
      <c r="C3702" t="str">
        <f t="shared" si="173"/>
        <v/>
      </c>
    </row>
    <row r="3703" spans="1:3">
      <c r="A3703">
        <f t="shared" si="171"/>
        <v>0</v>
      </c>
      <c r="B3703" t="str">
        <f t="shared" si="172"/>
        <v/>
      </c>
      <c r="C3703" t="str">
        <f t="shared" si="173"/>
        <v/>
      </c>
    </row>
    <row r="3704" spans="1:3">
      <c r="A3704">
        <f t="shared" si="171"/>
        <v>0</v>
      </c>
      <c r="B3704" t="str">
        <f t="shared" si="172"/>
        <v/>
      </c>
      <c r="C3704" t="str">
        <f t="shared" si="173"/>
        <v/>
      </c>
    </row>
    <row r="3705" spans="1:3">
      <c r="A3705">
        <f t="shared" si="171"/>
        <v>0</v>
      </c>
      <c r="B3705" t="str">
        <f t="shared" si="172"/>
        <v/>
      </c>
      <c r="C3705" t="str">
        <f t="shared" si="173"/>
        <v/>
      </c>
    </row>
    <row r="3706" spans="1:3">
      <c r="A3706">
        <f t="shared" si="171"/>
        <v>0</v>
      </c>
      <c r="B3706" t="str">
        <f t="shared" si="172"/>
        <v/>
      </c>
      <c r="C3706" t="str">
        <f t="shared" si="173"/>
        <v/>
      </c>
    </row>
    <row r="3707" spans="1:3">
      <c r="A3707">
        <f t="shared" si="171"/>
        <v>0</v>
      </c>
      <c r="B3707" t="str">
        <f t="shared" si="172"/>
        <v/>
      </c>
      <c r="C3707" t="str">
        <f t="shared" si="173"/>
        <v/>
      </c>
    </row>
    <row r="3708" spans="1:3">
      <c r="A3708">
        <f t="shared" si="171"/>
        <v>0</v>
      </c>
      <c r="B3708" t="str">
        <f t="shared" si="172"/>
        <v/>
      </c>
      <c r="C3708" t="str">
        <f t="shared" si="173"/>
        <v/>
      </c>
    </row>
    <row r="3709" spans="1:3">
      <c r="A3709">
        <f t="shared" si="171"/>
        <v>0</v>
      </c>
      <c r="B3709" t="str">
        <f t="shared" si="172"/>
        <v/>
      </c>
      <c r="C3709" t="str">
        <f t="shared" si="173"/>
        <v/>
      </c>
    </row>
    <row r="3710" spans="1:3">
      <c r="A3710">
        <f t="shared" si="171"/>
        <v>0</v>
      </c>
      <c r="B3710" t="str">
        <f t="shared" si="172"/>
        <v/>
      </c>
      <c r="C3710" t="str">
        <f t="shared" si="173"/>
        <v/>
      </c>
    </row>
    <row r="3711" spans="1:3">
      <c r="A3711">
        <f t="shared" si="171"/>
        <v>0</v>
      </c>
      <c r="B3711" t="str">
        <f t="shared" si="172"/>
        <v/>
      </c>
      <c r="C3711" t="str">
        <f t="shared" si="173"/>
        <v/>
      </c>
    </row>
    <row r="3712" spans="1:3">
      <c r="A3712">
        <f t="shared" si="171"/>
        <v>0</v>
      </c>
      <c r="B3712" t="str">
        <f t="shared" si="172"/>
        <v/>
      </c>
      <c r="C3712" t="str">
        <f t="shared" si="173"/>
        <v/>
      </c>
    </row>
    <row r="3713" spans="1:3">
      <c r="A3713">
        <f t="shared" ref="A3713:A3776" si="174">AA3713</f>
        <v>0</v>
      </c>
      <c r="B3713" t="str">
        <f t="shared" si="172"/>
        <v/>
      </c>
      <c r="C3713" t="str">
        <f t="shared" si="173"/>
        <v/>
      </c>
    </row>
    <row r="3714" spans="1:3">
      <c r="A3714">
        <f t="shared" si="174"/>
        <v>0</v>
      </c>
      <c r="B3714" t="str">
        <f t="shared" ref="B3714:B3777" si="175">CONCATENATE(I3714,D3714,K3714,L3714)</f>
        <v/>
      </c>
      <c r="C3714" t="str">
        <f t="shared" ref="C3714:C3777" si="176">CONCATENATE(I3714,E3714,O3714,K3714,M3714,L3714)</f>
        <v/>
      </c>
    </row>
    <row r="3715" spans="1:3">
      <c r="A3715">
        <f t="shared" si="174"/>
        <v>0</v>
      </c>
      <c r="B3715" t="str">
        <f t="shared" si="175"/>
        <v/>
      </c>
      <c r="C3715" t="str">
        <f t="shared" si="176"/>
        <v/>
      </c>
    </row>
    <row r="3716" spans="1:3">
      <c r="A3716">
        <f t="shared" si="174"/>
        <v>0</v>
      </c>
      <c r="B3716" t="str">
        <f t="shared" si="175"/>
        <v/>
      </c>
      <c r="C3716" t="str">
        <f t="shared" si="176"/>
        <v/>
      </c>
    </row>
    <row r="3717" spans="1:3">
      <c r="A3717">
        <f t="shared" si="174"/>
        <v>0</v>
      </c>
      <c r="B3717" t="str">
        <f t="shared" si="175"/>
        <v/>
      </c>
      <c r="C3717" t="str">
        <f t="shared" si="176"/>
        <v/>
      </c>
    </row>
    <row r="3718" spans="1:3">
      <c r="A3718">
        <f t="shared" si="174"/>
        <v>0</v>
      </c>
      <c r="B3718" t="str">
        <f t="shared" si="175"/>
        <v/>
      </c>
      <c r="C3718" t="str">
        <f t="shared" si="176"/>
        <v/>
      </c>
    </row>
    <row r="3719" spans="1:3">
      <c r="A3719">
        <f t="shared" si="174"/>
        <v>0</v>
      </c>
      <c r="B3719" t="str">
        <f t="shared" si="175"/>
        <v/>
      </c>
      <c r="C3719" t="str">
        <f t="shared" si="176"/>
        <v/>
      </c>
    </row>
    <row r="3720" spans="1:3">
      <c r="A3720">
        <f t="shared" si="174"/>
        <v>0</v>
      </c>
      <c r="B3720" t="str">
        <f t="shared" si="175"/>
        <v/>
      </c>
      <c r="C3720" t="str">
        <f t="shared" si="176"/>
        <v/>
      </c>
    </row>
    <row r="3721" spans="1:3">
      <c r="A3721">
        <f t="shared" si="174"/>
        <v>0</v>
      </c>
      <c r="B3721" t="str">
        <f t="shared" si="175"/>
        <v/>
      </c>
      <c r="C3721" t="str">
        <f t="shared" si="176"/>
        <v/>
      </c>
    </row>
    <row r="3722" spans="1:3">
      <c r="A3722">
        <f t="shared" si="174"/>
        <v>0</v>
      </c>
      <c r="B3722" t="str">
        <f t="shared" si="175"/>
        <v/>
      </c>
      <c r="C3722" t="str">
        <f t="shared" si="176"/>
        <v/>
      </c>
    </row>
    <row r="3723" spans="1:3">
      <c r="A3723">
        <f t="shared" si="174"/>
        <v>0</v>
      </c>
      <c r="B3723" t="str">
        <f t="shared" si="175"/>
        <v/>
      </c>
      <c r="C3723" t="str">
        <f t="shared" si="176"/>
        <v/>
      </c>
    </row>
    <row r="3724" spans="1:3">
      <c r="A3724">
        <f t="shared" si="174"/>
        <v>0</v>
      </c>
      <c r="B3724" t="str">
        <f t="shared" si="175"/>
        <v/>
      </c>
      <c r="C3724" t="str">
        <f t="shared" si="176"/>
        <v/>
      </c>
    </row>
    <row r="3725" spans="1:3">
      <c r="A3725">
        <f t="shared" si="174"/>
        <v>0</v>
      </c>
      <c r="B3725" t="str">
        <f t="shared" si="175"/>
        <v/>
      </c>
      <c r="C3725" t="str">
        <f t="shared" si="176"/>
        <v/>
      </c>
    </row>
    <row r="3726" spans="1:3">
      <c r="A3726">
        <f t="shared" si="174"/>
        <v>0</v>
      </c>
      <c r="B3726" t="str">
        <f t="shared" si="175"/>
        <v/>
      </c>
      <c r="C3726" t="str">
        <f t="shared" si="176"/>
        <v/>
      </c>
    </row>
    <row r="3727" spans="1:3">
      <c r="A3727">
        <f t="shared" si="174"/>
        <v>0</v>
      </c>
      <c r="B3727" t="str">
        <f t="shared" si="175"/>
        <v/>
      </c>
      <c r="C3727" t="str">
        <f t="shared" si="176"/>
        <v/>
      </c>
    </row>
    <row r="3728" spans="1:3">
      <c r="A3728">
        <f t="shared" si="174"/>
        <v>0</v>
      </c>
      <c r="B3728" t="str">
        <f t="shared" si="175"/>
        <v/>
      </c>
      <c r="C3728" t="str">
        <f t="shared" si="176"/>
        <v/>
      </c>
    </row>
    <row r="3729" spans="1:3">
      <c r="A3729">
        <f t="shared" si="174"/>
        <v>0</v>
      </c>
      <c r="B3729" t="str">
        <f t="shared" si="175"/>
        <v/>
      </c>
      <c r="C3729" t="str">
        <f t="shared" si="176"/>
        <v/>
      </c>
    </row>
    <row r="3730" spans="1:3">
      <c r="A3730">
        <f t="shared" si="174"/>
        <v>0</v>
      </c>
      <c r="B3730" t="str">
        <f t="shared" si="175"/>
        <v/>
      </c>
      <c r="C3730" t="str">
        <f t="shared" si="176"/>
        <v/>
      </c>
    </row>
    <row r="3731" spans="1:3">
      <c r="A3731">
        <f t="shared" si="174"/>
        <v>0</v>
      </c>
      <c r="B3731" t="str">
        <f t="shared" si="175"/>
        <v/>
      </c>
      <c r="C3731" t="str">
        <f t="shared" si="176"/>
        <v/>
      </c>
    </row>
    <row r="3732" spans="1:3">
      <c r="A3732">
        <f t="shared" si="174"/>
        <v>0</v>
      </c>
      <c r="B3732" t="str">
        <f t="shared" si="175"/>
        <v/>
      </c>
      <c r="C3732" t="str">
        <f t="shared" si="176"/>
        <v/>
      </c>
    </row>
    <row r="3733" spans="1:3">
      <c r="A3733">
        <f t="shared" si="174"/>
        <v>0</v>
      </c>
      <c r="B3733" t="str">
        <f t="shared" si="175"/>
        <v/>
      </c>
      <c r="C3733" t="str">
        <f t="shared" si="176"/>
        <v/>
      </c>
    </row>
    <row r="3734" spans="1:3">
      <c r="A3734">
        <f t="shared" si="174"/>
        <v>0</v>
      </c>
      <c r="B3734" t="str">
        <f t="shared" si="175"/>
        <v/>
      </c>
      <c r="C3734" t="str">
        <f t="shared" si="176"/>
        <v/>
      </c>
    </row>
    <row r="3735" spans="1:3">
      <c r="A3735">
        <f t="shared" si="174"/>
        <v>0</v>
      </c>
      <c r="B3735" t="str">
        <f t="shared" si="175"/>
        <v/>
      </c>
      <c r="C3735" t="str">
        <f t="shared" si="176"/>
        <v/>
      </c>
    </row>
    <row r="3736" spans="1:3">
      <c r="A3736">
        <f t="shared" si="174"/>
        <v>0</v>
      </c>
      <c r="B3736" t="str">
        <f t="shared" si="175"/>
        <v/>
      </c>
      <c r="C3736" t="str">
        <f t="shared" si="176"/>
        <v/>
      </c>
    </row>
    <row r="3737" spans="1:3">
      <c r="A3737">
        <f t="shared" si="174"/>
        <v>0</v>
      </c>
      <c r="B3737" t="str">
        <f t="shared" si="175"/>
        <v/>
      </c>
      <c r="C3737" t="str">
        <f t="shared" si="176"/>
        <v/>
      </c>
    </row>
    <row r="3738" spans="1:3">
      <c r="A3738">
        <f t="shared" si="174"/>
        <v>0</v>
      </c>
      <c r="B3738" t="str">
        <f t="shared" si="175"/>
        <v/>
      </c>
      <c r="C3738" t="str">
        <f t="shared" si="176"/>
        <v/>
      </c>
    </row>
    <row r="3739" spans="1:3">
      <c r="A3739">
        <f t="shared" si="174"/>
        <v>0</v>
      </c>
      <c r="B3739" t="str">
        <f t="shared" si="175"/>
        <v/>
      </c>
      <c r="C3739" t="str">
        <f t="shared" si="176"/>
        <v/>
      </c>
    </row>
    <row r="3740" spans="1:3">
      <c r="A3740">
        <f t="shared" si="174"/>
        <v>0</v>
      </c>
      <c r="B3740" t="str">
        <f t="shared" si="175"/>
        <v/>
      </c>
      <c r="C3740" t="str">
        <f t="shared" si="176"/>
        <v/>
      </c>
    </row>
    <row r="3741" spans="1:3">
      <c r="A3741">
        <f t="shared" si="174"/>
        <v>0</v>
      </c>
      <c r="B3741" t="str">
        <f t="shared" si="175"/>
        <v/>
      </c>
      <c r="C3741" t="str">
        <f t="shared" si="176"/>
        <v/>
      </c>
    </row>
    <row r="3742" spans="1:3">
      <c r="A3742">
        <f t="shared" si="174"/>
        <v>0</v>
      </c>
      <c r="B3742" t="str">
        <f t="shared" si="175"/>
        <v/>
      </c>
      <c r="C3742" t="str">
        <f t="shared" si="176"/>
        <v/>
      </c>
    </row>
    <row r="3743" spans="1:3">
      <c r="A3743">
        <f t="shared" si="174"/>
        <v>0</v>
      </c>
      <c r="B3743" t="str">
        <f t="shared" si="175"/>
        <v/>
      </c>
      <c r="C3743" t="str">
        <f t="shared" si="176"/>
        <v/>
      </c>
    </row>
    <row r="3744" spans="1:3">
      <c r="A3744">
        <f t="shared" si="174"/>
        <v>0</v>
      </c>
      <c r="B3744" t="str">
        <f t="shared" si="175"/>
        <v/>
      </c>
      <c r="C3744" t="str">
        <f t="shared" si="176"/>
        <v/>
      </c>
    </row>
    <row r="3745" spans="1:3">
      <c r="A3745">
        <f t="shared" si="174"/>
        <v>0</v>
      </c>
      <c r="B3745" t="str">
        <f t="shared" si="175"/>
        <v/>
      </c>
      <c r="C3745" t="str">
        <f t="shared" si="176"/>
        <v/>
      </c>
    </row>
    <row r="3746" spans="1:3">
      <c r="A3746">
        <f t="shared" si="174"/>
        <v>0</v>
      </c>
      <c r="B3746" t="str">
        <f t="shared" si="175"/>
        <v/>
      </c>
      <c r="C3746" t="str">
        <f t="shared" si="176"/>
        <v/>
      </c>
    </row>
    <row r="3747" spans="1:3">
      <c r="A3747">
        <f t="shared" si="174"/>
        <v>0</v>
      </c>
      <c r="B3747" t="str">
        <f t="shared" si="175"/>
        <v/>
      </c>
      <c r="C3747" t="str">
        <f t="shared" si="176"/>
        <v/>
      </c>
    </row>
    <row r="3748" spans="1:3">
      <c r="A3748">
        <f t="shared" si="174"/>
        <v>0</v>
      </c>
      <c r="B3748" t="str">
        <f t="shared" si="175"/>
        <v/>
      </c>
      <c r="C3748" t="str">
        <f t="shared" si="176"/>
        <v/>
      </c>
    </row>
    <row r="3749" spans="1:3">
      <c r="A3749">
        <f t="shared" si="174"/>
        <v>0</v>
      </c>
      <c r="B3749" t="str">
        <f t="shared" si="175"/>
        <v/>
      </c>
      <c r="C3749" t="str">
        <f t="shared" si="176"/>
        <v/>
      </c>
    </row>
    <row r="3750" spans="1:3">
      <c r="A3750">
        <f t="shared" si="174"/>
        <v>0</v>
      </c>
      <c r="B3750" t="str">
        <f t="shared" si="175"/>
        <v/>
      </c>
      <c r="C3750" t="str">
        <f t="shared" si="176"/>
        <v/>
      </c>
    </row>
    <row r="3751" spans="1:3">
      <c r="A3751">
        <f t="shared" si="174"/>
        <v>0</v>
      </c>
      <c r="B3751" t="str">
        <f t="shared" si="175"/>
        <v/>
      </c>
      <c r="C3751" t="str">
        <f t="shared" si="176"/>
        <v/>
      </c>
    </row>
    <row r="3752" spans="1:3">
      <c r="A3752">
        <f t="shared" si="174"/>
        <v>0</v>
      </c>
      <c r="B3752" t="str">
        <f t="shared" si="175"/>
        <v/>
      </c>
      <c r="C3752" t="str">
        <f t="shared" si="176"/>
        <v/>
      </c>
    </row>
    <row r="3753" spans="1:3">
      <c r="A3753">
        <f t="shared" si="174"/>
        <v>0</v>
      </c>
      <c r="B3753" t="str">
        <f t="shared" si="175"/>
        <v/>
      </c>
      <c r="C3753" t="str">
        <f t="shared" si="176"/>
        <v/>
      </c>
    </row>
    <row r="3754" spans="1:3">
      <c r="A3754">
        <f t="shared" si="174"/>
        <v>0</v>
      </c>
      <c r="B3754" t="str">
        <f t="shared" si="175"/>
        <v/>
      </c>
      <c r="C3754" t="str">
        <f t="shared" si="176"/>
        <v/>
      </c>
    </row>
    <row r="3755" spans="1:3">
      <c r="A3755">
        <f t="shared" si="174"/>
        <v>0</v>
      </c>
      <c r="B3755" t="str">
        <f t="shared" si="175"/>
        <v/>
      </c>
      <c r="C3755" t="str">
        <f t="shared" si="176"/>
        <v/>
      </c>
    </row>
    <row r="3756" spans="1:3">
      <c r="A3756">
        <f t="shared" si="174"/>
        <v>0</v>
      </c>
      <c r="B3756" t="str">
        <f t="shared" si="175"/>
        <v/>
      </c>
      <c r="C3756" t="str">
        <f t="shared" si="176"/>
        <v/>
      </c>
    </row>
    <row r="3757" spans="1:3">
      <c r="A3757">
        <f t="shared" si="174"/>
        <v>0</v>
      </c>
      <c r="B3757" t="str">
        <f t="shared" si="175"/>
        <v/>
      </c>
      <c r="C3757" t="str">
        <f t="shared" si="176"/>
        <v/>
      </c>
    </row>
    <row r="3758" spans="1:3">
      <c r="A3758">
        <f t="shared" si="174"/>
        <v>0</v>
      </c>
      <c r="B3758" t="str">
        <f t="shared" si="175"/>
        <v/>
      </c>
      <c r="C3758" t="str">
        <f t="shared" si="176"/>
        <v/>
      </c>
    </row>
    <row r="3759" spans="1:3">
      <c r="A3759">
        <f t="shared" si="174"/>
        <v>0</v>
      </c>
      <c r="B3759" t="str">
        <f t="shared" si="175"/>
        <v/>
      </c>
      <c r="C3759" t="str">
        <f t="shared" si="176"/>
        <v/>
      </c>
    </row>
    <row r="3760" spans="1:3">
      <c r="A3760">
        <f t="shared" si="174"/>
        <v>0</v>
      </c>
      <c r="B3760" t="str">
        <f t="shared" si="175"/>
        <v/>
      </c>
      <c r="C3760" t="str">
        <f t="shared" si="176"/>
        <v/>
      </c>
    </row>
    <row r="3761" spans="1:3">
      <c r="A3761">
        <f t="shared" si="174"/>
        <v>0</v>
      </c>
      <c r="B3761" t="str">
        <f t="shared" si="175"/>
        <v/>
      </c>
      <c r="C3761" t="str">
        <f t="shared" si="176"/>
        <v/>
      </c>
    </row>
    <row r="3762" spans="1:3">
      <c r="A3762">
        <f t="shared" si="174"/>
        <v>0</v>
      </c>
      <c r="B3762" t="str">
        <f t="shared" si="175"/>
        <v/>
      </c>
      <c r="C3762" t="str">
        <f t="shared" si="176"/>
        <v/>
      </c>
    </row>
    <row r="3763" spans="1:3">
      <c r="A3763">
        <f t="shared" si="174"/>
        <v>0</v>
      </c>
      <c r="B3763" t="str">
        <f t="shared" si="175"/>
        <v/>
      </c>
      <c r="C3763" t="str">
        <f t="shared" si="176"/>
        <v/>
      </c>
    </row>
    <row r="3764" spans="1:3">
      <c r="A3764">
        <f t="shared" si="174"/>
        <v>0</v>
      </c>
      <c r="B3764" t="str">
        <f t="shared" si="175"/>
        <v/>
      </c>
      <c r="C3764" t="str">
        <f t="shared" si="176"/>
        <v/>
      </c>
    </row>
    <row r="3765" spans="1:3">
      <c r="A3765">
        <f t="shared" si="174"/>
        <v>0</v>
      </c>
      <c r="B3765" t="str">
        <f t="shared" si="175"/>
        <v/>
      </c>
      <c r="C3765" t="str">
        <f t="shared" si="176"/>
        <v/>
      </c>
    </row>
    <row r="3766" spans="1:3">
      <c r="A3766">
        <f t="shared" si="174"/>
        <v>0</v>
      </c>
      <c r="B3766" t="str">
        <f t="shared" si="175"/>
        <v/>
      </c>
      <c r="C3766" t="str">
        <f t="shared" si="176"/>
        <v/>
      </c>
    </row>
    <row r="3767" spans="1:3">
      <c r="A3767">
        <f t="shared" si="174"/>
        <v>0</v>
      </c>
      <c r="B3767" t="str">
        <f t="shared" si="175"/>
        <v/>
      </c>
      <c r="C3767" t="str">
        <f t="shared" si="176"/>
        <v/>
      </c>
    </row>
    <row r="3768" spans="1:3">
      <c r="A3768">
        <f t="shared" si="174"/>
        <v>0</v>
      </c>
      <c r="B3768" t="str">
        <f t="shared" si="175"/>
        <v/>
      </c>
      <c r="C3768" t="str">
        <f t="shared" si="176"/>
        <v/>
      </c>
    </row>
    <row r="3769" spans="1:3">
      <c r="A3769">
        <f t="shared" si="174"/>
        <v>0</v>
      </c>
      <c r="B3769" t="str">
        <f t="shared" si="175"/>
        <v/>
      </c>
      <c r="C3769" t="str">
        <f t="shared" si="176"/>
        <v/>
      </c>
    </row>
    <row r="3770" spans="1:3">
      <c r="A3770">
        <f t="shared" si="174"/>
        <v>0</v>
      </c>
      <c r="B3770" t="str">
        <f t="shared" si="175"/>
        <v/>
      </c>
      <c r="C3770" t="str">
        <f t="shared" si="176"/>
        <v/>
      </c>
    </row>
    <row r="3771" spans="1:3">
      <c r="A3771">
        <f t="shared" si="174"/>
        <v>0</v>
      </c>
      <c r="B3771" t="str">
        <f t="shared" si="175"/>
        <v/>
      </c>
      <c r="C3771" t="str">
        <f t="shared" si="176"/>
        <v/>
      </c>
    </row>
    <row r="3772" spans="1:3">
      <c r="A3772">
        <f t="shared" si="174"/>
        <v>0</v>
      </c>
      <c r="B3772" t="str">
        <f t="shared" si="175"/>
        <v/>
      </c>
      <c r="C3772" t="str">
        <f t="shared" si="176"/>
        <v/>
      </c>
    </row>
    <row r="3773" spans="1:3">
      <c r="A3773">
        <f t="shared" si="174"/>
        <v>0</v>
      </c>
      <c r="B3773" t="str">
        <f t="shared" si="175"/>
        <v/>
      </c>
      <c r="C3773" t="str">
        <f t="shared" si="176"/>
        <v/>
      </c>
    </row>
    <row r="3774" spans="1:3">
      <c r="A3774">
        <f t="shared" si="174"/>
        <v>0</v>
      </c>
      <c r="B3774" t="str">
        <f t="shared" si="175"/>
        <v/>
      </c>
      <c r="C3774" t="str">
        <f t="shared" si="176"/>
        <v/>
      </c>
    </row>
    <row r="3775" spans="1:3">
      <c r="A3775">
        <f t="shared" si="174"/>
        <v>0</v>
      </c>
      <c r="B3775" t="str">
        <f t="shared" si="175"/>
        <v/>
      </c>
      <c r="C3775" t="str">
        <f t="shared" si="176"/>
        <v/>
      </c>
    </row>
    <row r="3776" spans="1:3">
      <c r="A3776">
        <f t="shared" si="174"/>
        <v>0</v>
      </c>
      <c r="B3776" t="str">
        <f t="shared" si="175"/>
        <v/>
      </c>
      <c r="C3776" t="str">
        <f t="shared" si="176"/>
        <v/>
      </c>
    </row>
    <row r="3777" spans="1:3">
      <c r="A3777">
        <f t="shared" ref="A3777:A3840" si="177">AA3777</f>
        <v>0</v>
      </c>
      <c r="B3777" t="str">
        <f t="shared" si="175"/>
        <v/>
      </c>
      <c r="C3777" t="str">
        <f t="shared" si="176"/>
        <v/>
      </c>
    </row>
    <row r="3778" spans="1:3">
      <c r="A3778">
        <f t="shared" si="177"/>
        <v>0</v>
      </c>
      <c r="B3778" t="str">
        <f t="shared" ref="B3778:B3841" si="178">CONCATENATE(I3778,D3778,K3778,L3778)</f>
        <v/>
      </c>
      <c r="C3778" t="str">
        <f t="shared" ref="C3778:C3841" si="179">CONCATENATE(I3778,E3778,O3778,K3778,M3778,L3778)</f>
        <v/>
      </c>
    </row>
    <row r="3779" spans="1:3">
      <c r="A3779">
        <f t="shared" si="177"/>
        <v>0</v>
      </c>
      <c r="B3779" t="str">
        <f t="shared" si="178"/>
        <v/>
      </c>
      <c r="C3779" t="str">
        <f t="shared" si="179"/>
        <v/>
      </c>
    </row>
    <row r="3780" spans="1:3">
      <c r="A3780">
        <f t="shared" si="177"/>
        <v>0</v>
      </c>
      <c r="B3780" t="str">
        <f t="shared" si="178"/>
        <v/>
      </c>
      <c r="C3780" t="str">
        <f t="shared" si="179"/>
        <v/>
      </c>
    </row>
    <row r="3781" spans="1:3">
      <c r="A3781">
        <f t="shared" si="177"/>
        <v>0</v>
      </c>
      <c r="B3781" t="str">
        <f t="shared" si="178"/>
        <v/>
      </c>
      <c r="C3781" t="str">
        <f t="shared" si="179"/>
        <v/>
      </c>
    </row>
    <row r="3782" spans="1:3">
      <c r="A3782">
        <f t="shared" si="177"/>
        <v>0</v>
      </c>
      <c r="B3782" t="str">
        <f t="shared" si="178"/>
        <v/>
      </c>
      <c r="C3782" t="str">
        <f t="shared" si="179"/>
        <v/>
      </c>
    </row>
    <row r="3783" spans="1:3">
      <c r="A3783">
        <f t="shared" si="177"/>
        <v>0</v>
      </c>
      <c r="B3783" t="str">
        <f t="shared" si="178"/>
        <v/>
      </c>
      <c r="C3783" t="str">
        <f t="shared" si="179"/>
        <v/>
      </c>
    </row>
    <row r="3784" spans="1:3">
      <c r="A3784">
        <f t="shared" si="177"/>
        <v>0</v>
      </c>
      <c r="B3784" t="str">
        <f t="shared" si="178"/>
        <v/>
      </c>
      <c r="C3784" t="str">
        <f t="shared" si="179"/>
        <v/>
      </c>
    </row>
    <row r="3785" spans="1:3">
      <c r="A3785">
        <f t="shared" si="177"/>
        <v>0</v>
      </c>
      <c r="B3785" t="str">
        <f t="shared" si="178"/>
        <v/>
      </c>
      <c r="C3785" t="str">
        <f t="shared" si="179"/>
        <v/>
      </c>
    </row>
    <row r="3786" spans="1:3">
      <c r="A3786">
        <f t="shared" si="177"/>
        <v>0</v>
      </c>
      <c r="B3786" t="str">
        <f t="shared" si="178"/>
        <v/>
      </c>
      <c r="C3786" t="str">
        <f t="shared" si="179"/>
        <v/>
      </c>
    </row>
    <row r="3787" spans="1:3">
      <c r="A3787">
        <f t="shared" si="177"/>
        <v>0</v>
      </c>
      <c r="B3787" t="str">
        <f t="shared" si="178"/>
        <v/>
      </c>
      <c r="C3787" t="str">
        <f t="shared" si="179"/>
        <v/>
      </c>
    </row>
    <row r="3788" spans="1:3">
      <c r="A3788">
        <f t="shared" si="177"/>
        <v>0</v>
      </c>
      <c r="B3788" t="str">
        <f t="shared" si="178"/>
        <v/>
      </c>
      <c r="C3788" t="str">
        <f t="shared" si="179"/>
        <v/>
      </c>
    </row>
    <row r="3789" spans="1:3">
      <c r="A3789">
        <f t="shared" si="177"/>
        <v>0</v>
      </c>
      <c r="B3789" t="str">
        <f t="shared" si="178"/>
        <v/>
      </c>
      <c r="C3789" t="str">
        <f t="shared" si="179"/>
        <v/>
      </c>
    </row>
    <row r="3790" spans="1:3">
      <c r="A3790">
        <f t="shared" si="177"/>
        <v>0</v>
      </c>
      <c r="B3790" t="str">
        <f t="shared" si="178"/>
        <v/>
      </c>
      <c r="C3790" t="str">
        <f t="shared" si="179"/>
        <v/>
      </c>
    </row>
    <row r="3791" spans="1:3">
      <c r="A3791">
        <f t="shared" si="177"/>
        <v>0</v>
      </c>
      <c r="B3791" t="str">
        <f t="shared" si="178"/>
        <v/>
      </c>
      <c r="C3791" t="str">
        <f t="shared" si="179"/>
        <v/>
      </c>
    </row>
    <row r="3792" spans="1:3">
      <c r="A3792">
        <f t="shared" si="177"/>
        <v>0</v>
      </c>
      <c r="B3792" t="str">
        <f t="shared" si="178"/>
        <v/>
      </c>
      <c r="C3792" t="str">
        <f t="shared" si="179"/>
        <v/>
      </c>
    </row>
    <row r="3793" spans="1:3">
      <c r="A3793">
        <f t="shared" si="177"/>
        <v>0</v>
      </c>
      <c r="B3793" t="str">
        <f t="shared" si="178"/>
        <v/>
      </c>
      <c r="C3793" t="str">
        <f t="shared" si="179"/>
        <v/>
      </c>
    </row>
    <row r="3794" spans="1:3">
      <c r="A3794">
        <f t="shared" si="177"/>
        <v>0</v>
      </c>
      <c r="B3794" t="str">
        <f t="shared" si="178"/>
        <v/>
      </c>
      <c r="C3794" t="str">
        <f t="shared" si="179"/>
        <v/>
      </c>
    </row>
    <row r="3795" spans="1:3">
      <c r="A3795">
        <f t="shared" si="177"/>
        <v>0</v>
      </c>
      <c r="B3795" t="str">
        <f t="shared" si="178"/>
        <v/>
      </c>
      <c r="C3795" t="str">
        <f t="shared" si="179"/>
        <v/>
      </c>
    </row>
    <row r="3796" spans="1:3">
      <c r="A3796">
        <f t="shared" si="177"/>
        <v>0</v>
      </c>
      <c r="B3796" t="str">
        <f t="shared" si="178"/>
        <v/>
      </c>
      <c r="C3796" t="str">
        <f t="shared" si="179"/>
        <v/>
      </c>
    </row>
    <row r="3797" spans="1:3">
      <c r="A3797">
        <f t="shared" si="177"/>
        <v>0</v>
      </c>
      <c r="B3797" t="str">
        <f t="shared" si="178"/>
        <v/>
      </c>
      <c r="C3797" t="str">
        <f t="shared" si="179"/>
        <v/>
      </c>
    </row>
    <row r="3798" spans="1:3">
      <c r="A3798">
        <f t="shared" si="177"/>
        <v>0</v>
      </c>
      <c r="B3798" t="str">
        <f t="shared" si="178"/>
        <v/>
      </c>
      <c r="C3798" t="str">
        <f t="shared" si="179"/>
        <v/>
      </c>
    </row>
    <row r="3799" spans="1:3">
      <c r="A3799">
        <f t="shared" si="177"/>
        <v>0</v>
      </c>
      <c r="B3799" t="str">
        <f t="shared" si="178"/>
        <v/>
      </c>
      <c r="C3799" t="str">
        <f t="shared" si="179"/>
        <v/>
      </c>
    </row>
    <row r="3800" spans="1:3">
      <c r="A3800">
        <f t="shared" si="177"/>
        <v>0</v>
      </c>
      <c r="B3800" t="str">
        <f t="shared" si="178"/>
        <v/>
      </c>
      <c r="C3800" t="str">
        <f t="shared" si="179"/>
        <v/>
      </c>
    </row>
    <row r="3801" spans="1:3">
      <c r="A3801">
        <f t="shared" si="177"/>
        <v>0</v>
      </c>
      <c r="B3801" t="str">
        <f t="shared" si="178"/>
        <v/>
      </c>
      <c r="C3801" t="str">
        <f t="shared" si="179"/>
        <v/>
      </c>
    </row>
    <row r="3802" spans="1:3">
      <c r="A3802">
        <f t="shared" si="177"/>
        <v>0</v>
      </c>
      <c r="B3802" t="str">
        <f t="shared" si="178"/>
        <v/>
      </c>
      <c r="C3802" t="str">
        <f t="shared" si="179"/>
        <v/>
      </c>
    </row>
    <row r="3803" spans="1:3">
      <c r="A3803">
        <f t="shared" si="177"/>
        <v>0</v>
      </c>
      <c r="B3803" t="str">
        <f t="shared" si="178"/>
        <v/>
      </c>
      <c r="C3803" t="str">
        <f t="shared" si="179"/>
        <v/>
      </c>
    </row>
    <row r="3804" spans="1:3">
      <c r="A3804">
        <f t="shared" si="177"/>
        <v>0</v>
      </c>
      <c r="B3804" t="str">
        <f t="shared" si="178"/>
        <v/>
      </c>
      <c r="C3804" t="str">
        <f t="shared" si="179"/>
        <v/>
      </c>
    </row>
    <row r="3805" spans="1:3">
      <c r="A3805">
        <f t="shared" si="177"/>
        <v>0</v>
      </c>
      <c r="B3805" t="str">
        <f t="shared" si="178"/>
        <v/>
      </c>
      <c r="C3805" t="str">
        <f t="shared" si="179"/>
        <v/>
      </c>
    </row>
    <row r="3806" spans="1:3">
      <c r="A3806">
        <f t="shared" si="177"/>
        <v>0</v>
      </c>
      <c r="B3806" t="str">
        <f t="shared" si="178"/>
        <v/>
      </c>
      <c r="C3806" t="str">
        <f t="shared" si="179"/>
        <v/>
      </c>
    </row>
    <row r="3807" spans="1:3">
      <c r="A3807">
        <f t="shared" si="177"/>
        <v>0</v>
      </c>
      <c r="B3807" t="str">
        <f t="shared" si="178"/>
        <v/>
      </c>
      <c r="C3807" t="str">
        <f t="shared" si="179"/>
        <v/>
      </c>
    </row>
    <row r="3808" spans="1:3">
      <c r="A3808">
        <f t="shared" si="177"/>
        <v>0</v>
      </c>
      <c r="B3808" t="str">
        <f t="shared" si="178"/>
        <v/>
      </c>
      <c r="C3808" t="str">
        <f t="shared" si="179"/>
        <v/>
      </c>
    </row>
    <row r="3809" spans="1:3">
      <c r="A3809">
        <f t="shared" si="177"/>
        <v>0</v>
      </c>
      <c r="B3809" t="str">
        <f t="shared" si="178"/>
        <v/>
      </c>
      <c r="C3809" t="str">
        <f t="shared" si="179"/>
        <v/>
      </c>
    </row>
    <row r="3810" spans="1:3">
      <c r="A3810">
        <f t="shared" si="177"/>
        <v>0</v>
      </c>
      <c r="B3810" t="str">
        <f t="shared" si="178"/>
        <v/>
      </c>
      <c r="C3810" t="str">
        <f t="shared" si="179"/>
        <v/>
      </c>
    </row>
    <row r="3811" spans="1:3">
      <c r="A3811">
        <f t="shared" si="177"/>
        <v>0</v>
      </c>
      <c r="B3811" t="str">
        <f t="shared" si="178"/>
        <v/>
      </c>
      <c r="C3811" t="str">
        <f t="shared" si="179"/>
        <v/>
      </c>
    </row>
    <row r="3812" spans="1:3">
      <c r="A3812">
        <f t="shared" si="177"/>
        <v>0</v>
      </c>
      <c r="B3812" t="str">
        <f t="shared" si="178"/>
        <v/>
      </c>
      <c r="C3812" t="str">
        <f t="shared" si="179"/>
        <v/>
      </c>
    </row>
    <row r="3813" spans="1:3">
      <c r="A3813">
        <f t="shared" si="177"/>
        <v>0</v>
      </c>
      <c r="B3813" t="str">
        <f t="shared" si="178"/>
        <v/>
      </c>
      <c r="C3813" t="str">
        <f t="shared" si="179"/>
        <v/>
      </c>
    </row>
    <row r="3814" spans="1:3">
      <c r="A3814">
        <f t="shared" si="177"/>
        <v>0</v>
      </c>
      <c r="B3814" t="str">
        <f t="shared" si="178"/>
        <v/>
      </c>
      <c r="C3814" t="str">
        <f t="shared" si="179"/>
        <v/>
      </c>
    </row>
    <row r="3815" spans="1:3">
      <c r="A3815">
        <f t="shared" si="177"/>
        <v>0</v>
      </c>
      <c r="B3815" t="str">
        <f t="shared" si="178"/>
        <v/>
      </c>
      <c r="C3815" t="str">
        <f t="shared" si="179"/>
        <v/>
      </c>
    </row>
    <row r="3816" spans="1:3">
      <c r="A3816">
        <f t="shared" si="177"/>
        <v>0</v>
      </c>
      <c r="B3816" t="str">
        <f t="shared" si="178"/>
        <v/>
      </c>
      <c r="C3816" t="str">
        <f t="shared" si="179"/>
        <v/>
      </c>
    </row>
    <row r="3817" spans="1:3">
      <c r="A3817">
        <f t="shared" si="177"/>
        <v>0</v>
      </c>
      <c r="B3817" t="str">
        <f t="shared" si="178"/>
        <v/>
      </c>
      <c r="C3817" t="str">
        <f t="shared" si="179"/>
        <v/>
      </c>
    </row>
    <row r="3818" spans="1:3">
      <c r="A3818">
        <f t="shared" si="177"/>
        <v>0</v>
      </c>
      <c r="B3818" t="str">
        <f t="shared" si="178"/>
        <v/>
      </c>
      <c r="C3818" t="str">
        <f t="shared" si="179"/>
        <v/>
      </c>
    </row>
    <row r="3819" spans="1:3">
      <c r="A3819">
        <f t="shared" si="177"/>
        <v>0</v>
      </c>
      <c r="B3819" t="str">
        <f t="shared" si="178"/>
        <v/>
      </c>
      <c r="C3819" t="str">
        <f t="shared" si="179"/>
        <v/>
      </c>
    </row>
    <row r="3820" spans="1:3">
      <c r="A3820">
        <f t="shared" si="177"/>
        <v>0</v>
      </c>
      <c r="B3820" t="str">
        <f t="shared" si="178"/>
        <v/>
      </c>
      <c r="C3820" t="str">
        <f t="shared" si="179"/>
        <v/>
      </c>
    </row>
    <row r="3821" spans="1:3">
      <c r="A3821">
        <f t="shared" si="177"/>
        <v>0</v>
      </c>
      <c r="B3821" t="str">
        <f t="shared" si="178"/>
        <v/>
      </c>
      <c r="C3821" t="str">
        <f t="shared" si="179"/>
        <v/>
      </c>
    </row>
    <row r="3822" spans="1:3">
      <c r="A3822">
        <f t="shared" si="177"/>
        <v>0</v>
      </c>
      <c r="B3822" t="str">
        <f t="shared" si="178"/>
        <v/>
      </c>
      <c r="C3822" t="str">
        <f t="shared" si="179"/>
        <v/>
      </c>
    </row>
    <row r="3823" spans="1:3">
      <c r="A3823">
        <f t="shared" si="177"/>
        <v>0</v>
      </c>
      <c r="B3823" t="str">
        <f t="shared" si="178"/>
        <v/>
      </c>
      <c r="C3823" t="str">
        <f t="shared" si="179"/>
        <v/>
      </c>
    </row>
    <row r="3824" spans="1:3">
      <c r="A3824">
        <f t="shared" si="177"/>
        <v>0</v>
      </c>
      <c r="B3824" t="str">
        <f t="shared" si="178"/>
        <v/>
      </c>
      <c r="C3824" t="str">
        <f t="shared" si="179"/>
        <v/>
      </c>
    </row>
    <row r="3825" spans="1:3">
      <c r="A3825">
        <f t="shared" si="177"/>
        <v>0</v>
      </c>
      <c r="B3825" t="str">
        <f t="shared" si="178"/>
        <v/>
      </c>
      <c r="C3825" t="str">
        <f t="shared" si="179"/>
        <v/>
      </c>
    </row>
    <row r="3826" spans="1:3">
      <c r="A3826">
        <f t="shared" si="177"/>
        <v>0</v>
      </c>
      <c r="B3826" t="str">
        <f t="shared" si="178"/>
        <v/>
      </c>
      <c r="C3826" t="str">
        <f t="shared" si="179"/>
        <v/>
      </c>
    </row>
    <row r="3827" spans="1:3">
      <c r="A3827">
        <f t="shared" si="177"/>
        <v>0</v>
      </c>
      <c r="B3827" t="str">
        <f t="shared" si="178"/>
        <v/>
      </c>
      <c r="C3827" t="str">
        <f t="shared" si="179"/>
        <v/>
      </c>
    </row>
    <row r="3828" spans="1:3">
      <c r="A3828">
        <f t="shared" si="177"/>
        <v>0</v>
      </c>
      <c r="B3828" t="str">
        <f t="shared" si="178"/>
        <v/>
      </c>
      <c r="C3828" t="str">
        <f t="shared" si="179"/>
        <v/>
      </c>
    </row>
    <row r="3829" spans="1:3">
      <c r="A3829">
        <f t="shared" si="177"/>
        <v>0</v>
      </c>
      <c r="B3829" t="str">
        <f t="shared" si="178"/>
        <v/>
      </c>
      <c r="C3829" t="str">
        <f t="shared" si="179"/>
        <v/>
      </c>
    </row>
    <row r="3830" spans="1:3">
      <c r="A3830">
        <f t="shared" si="177"/>
        <v>0</v>
      </c>
      <c r="B3830" t="str">
        <f t="shared" si="178"/>
        <v/>
      </c>
      <c r="C3830" t="str">
        <f t="shared" si="179"/>
        <v/>
      </c>
    </row>
    <row r="3831" spans="1:3">
      <c r="A3831">
        <f t="shared" si="177"/>
        <v>0</v>
      </c>
      <c r="B3831" t="str">
        <f t="shared" si="178"/>
        <v/>
      </c>
      <c r="C3831" t="str">
        <f t="shared" si="179"/>
        <v/>
      </c>
    </row>
    <row r="3832" spans="1:3">
      <c r="A3832">
        <f t="shared" si="177"/>
        <v>0</v>
      </c>
      <c r="B3832" t="str">
        <f t="shared" si="178"/>
        <v/>
      </c>
      <c r="C3832" t="str">
        <f t="shared" si="179"/>
        <v/>
      </c>
    </row>
    <row r="3833" spans="1:3">
      <c r="A3833">
        <f t="shared" si="177"/>
        <v>0</v>
      </c>
      <c r="B3833" t="str">
        <f t="shared" si="178"/>
        <v/>
      </c>
      <c r="C3833" t="str">
        <f t="shared" si="179"/>
        <v/>
      </c>
    </row>
    <row r="3834" spans="1:3">
      <c r="A3834">
        <f t="shared" si="177"/>
        <v>0</v>
      </c>
      <c r="B3834" t="str">
        <f t="shared" si="178"/>
        <v/>
      </c>
      <c r="C3834" t="str">
        <f t="shared" si="179"/>
        <v/>
      </c>
    </row>
    <row r="3835" spans="1:3">
      <c r="A3835">
        <f t="shared" si="177"/>
        <v>0</v>
      </c>
      <c r="B3835" t="str">
        <f t="shared" si="178"/>
        <v/>
      </c>
      <c r="C3835" t="str">
        <f t="shared" si="179"/>
        <v/>
      </c>
    </row>
    <row r="3836" spans="1:3">
      <c r="A3836">
        <f t="shared" si="177"/>
        <v>0</v>
      </c>
      <c r="B3836" t="str">
        <f t="shared" si="178"/>
        <v/>
      </c>
      <c r="C3836" t="str">
        <f t="shared" si="179"/>
        <v/>
      </c>
    </row>
    <row r="3837" spans="1:3">
      <c r="A3837">
        <f t="shared" si="177"/>
        <v>0</v>
      </c>
      <c r="B3837" t="str">
        <f t="shared" si="178"/>
        <v/>
      </c>
      <c r="C3837" t="str">
        <f t="shared" si="179"/>
        <v/>
      </c>
    </row>
    <row r="3838" spans="1:3">
      <c r="A3838">
        <f t="shared" si="177"/>
        <v>0</v>
      </c>
      <c r="B3838" t="str">
        <f t="shared" si="178"/>
        <v/>
      </c>
      <c r="C3838" t="str">
        <f t="shared" si="179"/>
        <v/>
      </c>
    </row>
    <row r="3839" spans="1:3">
      <c r="A3839">
        <f t="shared" si="177"/>
        <v>0</v>
      </c>
      <c r="B3839" t="str">
        <f t="shared" si="178"/>
        <v/>
      </c>
      <c r="C3839" t="str">
        <f t="shared" si="179"/>
        <v/>
      </c>
    </row>
    <row r="3840" spans="1:3">
      <c r="A3840">
        <f t="shared" si="177"/>
        <v>0</v>
      </c>
      <c r="B3840" t="str">
        <f t="shared" si="178"/>
        <v/>
      </c>
      <c r="C3840" t="str">
        <f t="shared" si="179"/>
        <v/>
      </c>
    </row>
    <row r="3841" spans="1:3">
      <c r="A3841">
        <f t="shared" ref="A3841:A3904" si="180">AA3841</f>
        <v>0</v>
      </c>
      <c r="B3841" t="str">
        <f t="shared" si="178"/>
        <v/>
      </c>
      <c r="C3841" t="str">
        <f t="shared" si="179"/>
        <v/>
      </c>
    </row>
    <row r="3842" spans="1:3">
      <c r="A3842">
        <f t="shared" si="180"/>
        <v>0</v>
      </c>
      <c r="B3842" t="str">
        <f t="shared" ref="B3842:B3905" si="181">CONCATENATE(I3842,D3842,K3842,L3842)</f>
        <v/>
      </c>
      <c r="C3842" t="str">
        <f t="shared" ref="C3842:C3905" si="182">CONCATENATE(I3842,E3842,O3842,K3842,M3842,L3842)</f>
        <v/>
      </c>
    </row>
    <row r="3843" spans="1:3">
      <c r="A3843">
        <f t="shared" si="180"/>
        <v>0</v>
      </c>
      <c r="B3843" t="str">
        <f t="shared" si="181"/>
        <v/>
      </c>
      <c r="C3843" t="str">
        <f t="shared" si="182"/>
        <v/>
      </c>
    </row>
    <row r="3844" spans="1:3">
      <c r="A3844">
        <f t="shared" si="180"/>
        <v>0</v>
      </c>
      <c r="B3844" t="str">
        <f t="shared" si="181"/>
        <v/>
      </c>
      <c r="C3844" t="str">
        <f t="shared" si="182"/>
        <v/>
      </c>
    </row>
    <row r="3845" spans="1:3">
      <c r="A3845">
        <f t="shared" si="180"/>
        <v>0</v>
      </c>
      <c r="B3845" t="str">
        <f t="shared" si="181"/>
        <v/>
      </c>
      <c r="C3845" t="str">
        <f t="shared" si="182"/>
        <v/>
      </c>
    </row>
    <row r="3846" spans="1:3">
      <c r="A3846">
        <f t="shared" si="180"/>
        <v>0</v>
      </c>
      <c r="B3846" t="str">
        <f t="shared" si="181"/>
        <v/>
      </c>
      <c r="C3846" t="str">
        <f t="shared" si="182"/>
        <v/>
      </c>
    </row>
    <row r="3847" spans="1:3">
      <c r="A3847">
        <f t="shared" si="180"/>
        <v>0</v>
      </c>
      <c r="B3847" t="str">
        <f t="shared" si="181"/>
        <v/>
      </c>
      <c r="C3847" t="str">
        <f t="shared" si="182"/>
        <v/>
      </c>
    </row>
    <row r="3848" spans="1:3">
      <c r="A3848">
        <f t="shared" si="180"/>
        <v>0</v>
      </c>
      <c r="B3848" t="str">
        <f t="shared" si="181"/>
        <v/>
      </c>
      <c r="C3848" t="str">
        <f t="shared" si="182"/>
        <v/>
      </c>
    </row>
    <row r="3849" spans="1:3">
      <c r="A3849">
        <f t="shared" si="180"/>
        <v>0</v>
      </c>
      <c r="B3849" t="str">
        <f t="shared" si="181"/>
        <v/>
      </c>
      <c r="C3849" t="str">
        <f t="shared" si="182"/>
        <v/>
      </c>
    </row>
    <row r="3850" spans="1:3">
      <c r="A3850">
        <f t="shared" si="180"/>
        <v>0</v>
      </c>
      <c r="B3850" t="str">
        <f t="shared" si="181"/>
        <v/>
      </c>
      <c r="C3850" t="str">
        <f t="shared" si="182"/>
        <v/>
      </c>
    </row>
    <row r="3851" spans="1:3">
      <c r="A3851">
        <f t="shared" si="180"/>
        <v>0</v>
      </c>
      <c r="B3851" t="str">
        <f t="shared" si="181"/>
        <v/>
      </c>
      <c r="C3851" t="str">
        <f t="shared" si="182"/>
        <v/>
      </c>
    </row>
    <row r="3852" spans="1:3">
      <c r="A3852">
        <f t="shared" si="180"/>
        <v>0</v>
      </c>
      <c r="B3852" t="str">
        <f t="shared" si="181"/>
        <v/>
      </c>
      <c r="C3852" t="str">
        <f t="shared" si="182"/>
        <v/>
      </c>
    </row>
    <row r="3853" spans="1:3">
      <c r="A3853">
        <f t="shared" si="180"/>
        <v>0</v>
      </c>
      <c r="B3853" t="str">
        <f t="shared" si="181"/>
        <v/>
      </c>
      <c r="C3853" t="str">
        <f t="shared" si="182"/>
        <v/>
      </c>
    </row>
    <row r="3854" spans="1:3">
      <c r="A3854">
        <f t="shared" si="180"/>
        <v>0</v>
      </c>
      <c r="B3854" t="str">
        <f t="shared" si="181"/>
        <v/>
      </c>
      <c r="C3854" t="str">
        <f t="shared" si="182"/>
        <v/>
      </c>
    </row>
    <row r="3855" spans="1:3">
      <c r="A3855">
        <f t="shared" si="180"/>
        <v>0</v>
      </c>
      <c r="B3855" t="str">
        <f t="shared" si="181"/>
        <v/>
      </c>
      <c r="C3855" t="str">
        <f t="shared" si="182"/>
        <v/>
      </c>
    </row>
    <row r="3856" spans="1:3">
      <c r="A3856">
        <f t="shared" si="180"/>
        <v>0</v>
      </c>
      <c r="B3856" t="str">
        <f t="shared" si="181"/>
        <v/>
      </c>
      <c r="C3856" t="str">
        <f t="shared" si="182"/>
        <v/>
      </c>
    </row>
    <row r="3857" spans="1:3">
      <c r="A3857">
        <f t="shared" si="180"/>
        <v>0</v>
      </c>
      <c r="B3857" t="str">
        <f t="shared" si="181"/>
        <v/>
      </c>
      <c r="C3857" t="str">
        <f t="shared" si="182"/>
        <v/>
      </c>
    </row>
    <row r="3858" spans="1:3">
      <c r="A3858">
        <f t="shared" si="180"/>
        <v>0</v>
      </c>
      <c r="B3858" t="str">
        <f t="shared" si="181"/>
        <v/>
      </c>
      <c r="C3858" t="str">
        <f t="shared" si="182"/>
        <v/>
      </c>
    </row>
    <row r="3859" spans="1:3">
      <c r="A3859">
        <f t="shared" si="180"/>
        <v>0</v>
      </c>
      <c r="B3859" t="str">
        <f t="shared" si="181"/>
        <v/>
      </c>
      <c r="C3859" t="str">
        <f t="shared" si="182"/>
        <v/>
      </c>
    </row>
    <row r="3860" spans="1:3">
      <c r="A3860">
        <f t="shared" si="180"/>
        <v>0</v>
      </c>
      <c r="B3860" t="str">
        <f t="shared" si="181"/>
        <v/>
      </c>
      <c r="C3860" t="str">
        <f t="shared" si="182"/>
        <v/>
      </c>
    </row>
    <row r="3861" spans="1:3">
      <c r="A3861">
        <f t="shared" si="180"/>
        <v>0</v>
      </c>
      <c r="B3861" t="str">
        <f t="shared" si="181"/>
        <v/>
      </c>
      <c r="C3861" t="str">
        <f t="shared" si="182"/>
        <v/>
      </c>
    </row>
    <row r="3862" spans="1:3">
      <c r="A3862">
        <f t="shared" si="180"/>
        <v>0</v>
      </c>
      <c r="B3862" t="str">
        <f t="shared" si="181"/>
        <v/>
      </c>
      <c r="C3862" t="str">
        <f t="shared" si="182"/>
        <v/>
      </c>
    </row>
    <row r="3863" spans="1:3">
      <c r="A3863">
        <f t="shared" si="180"/>
        <v>0</v>
      </c>
      <c r="B3863" t="str">
        <f t="shared" si="181"/>
        <v/>
      </c>
      <c r="C3863" t="str">
        <f t="shared" si="182"/>
        <v/>
      </c>
    </row>
    <row r="3864" spans="1:3">
      <c r="A3864">
        <f t="shared" si="180"/>
        <v>0</v>
      </c>
      <c r="B3864" t="str">
        <f t="shared" si="181"/>
        <v/>
      </c>
      <c r="C3864" t="str">
        <f t="shared" si="182"/>
        <v/>
      </c>
    </row>
    <row r="3865" spans="1:3">
      <c r="A3865">
        <f t="shared" si="180"/>
        <v>0</v>
      </c>
      <c r="B3865" t="str">
        <f t="shared" si="181"/>
        <v/>
      </c>
      <c r="C3865" t="str">
        <f t="shared" si="182"/>
        <v/>
      </c>
    </row>
    <row r="3866" spans="1:3">
      <c r="A3866">
        <f t="shared" si="180"/>
        <v>0</v>
      </c>
      <c r="B3866" t="str">
        <f t="shared" si="181"/>
        <v/>
      </c>
      <c r="C3866" t="str">
        <f t="shared" si="182"/>
        <v/>
      </c>
    </row>
    <row r="3867" spans="1:3">
      <c r="A3867">
        <f t="shared" si="180"/>
        <v>0</v>
      </c>
      <c r="B3867" t="str">
        <f t="shared" si="181"/>
        <v/>
      </c>
      <c r="C3867" t="str">
        <f t="shared" si="182"/>
        <v/>
      </c>
    </row>
    <row r="3868" spans="1:3">
      <c r="A3868">
        <f t="shared" si="180"/>
        <v>0</v>
      </c>
      <c r="B3868" t="str">
        <f t="shared" si="181"/>
        <v/>
      </c>
      <c r="C3868" t="str">
        <f t="shared" si="182"/>
        <v/>
      </c>
    </row>
    <row r="3869" spans="1:3">
      <c r="A3869">
        <f t="shared" si="180"/>
        <v>0</v>
      </c>
      <c r="B3869" t="str">
        <f t="shared" si="181"/>
        <v/>
      </c>
      <c r="C3869" t="str">
        <f t="shared" si="182"/>
        <v/>
      </c>
    </row>
    <row r="3870" spans="1:3">
      <c r="A3870">
        <f t="shared" si="180"/>
        <v>0</v>
      </c>
      <c r="B3870" t="str">
        <f t="shared" si="181"/>
        <v/>
      </c>
      <c r="C3870" t="str">
        <f t="shared" si="182"/>
        <v/>
      </c>
    </row>
    <row r="3871" spans="1:3">
      <c r="A3871">
        <f t="shared" si="180"/>
        <v>0</v>
      </c>
      <c r="B3871" t="str">
        <f t="shared" si="181"/>
        <v/>
      </c>
      <c r="C3871" t="str">
        <f t="shared" si="182"/>
        <v/>
      </c>
    </row>
    <row r="3872" spans="1:3">
      <c r="A3872">
        <f t="shared" si="180"/>
        <v>0</v>
      </c>
      <c r="B3872" t="str">
        <f t="shared" si="181"/>
        <v/>
      </c>
      <c r="C3872" t="str">
        <f t="shared" si="182"/>
        <v/>
      </c>
    </row>
    <row r="3873" spans="1:3">
      <c r="A3873">
        <f t="shared" si="180"/>
        <v>0</v>
      </c>
      <c r="B3873" t="str">
        <f t="shared" si="181"/>
        <v/>
      </c>
      <c r="C3873" t="str">
        <f t="shared" si="182"/>
        <v/>
      </c>
    </row>
    <row r="3874" spans="1:3">
      <c r="A3874">
        <f t="shared" si="180"/>
        <v>0</v>
      </c>
      <c r="B3874" t="str">
        <f t="shared" si="181"/>
        <v/>
      </c>
      <c r="C3874" t="str">
        <f t="shared" si="182"/>
        <v/>
      </c>
    </row>
    <row r="3875" spans="1:3">
      <c r="A3875">
        <f t="shared" si="180"/>
        <v>0</v>
      </c>
      <c r="B3875" t="str">
        <f t="shared" si="181"/>
        <v/>
      </c>
      <c r="C3875" t="str">
        <f t="shared" si="182"/>
        <v/>
      </c>
    </row>
    <row r="3876" spans="1:3">
      <c r="A3876">
        <f t="shared" si="180"/>
        <v>0</v>
      </c>
      <c r="B3876" t="str">
        <f t="shared" si="181"/>
        <v/>
      </c>
      <c r="C3876" t="str">
        <f t="shared" si="182"/>
        <v/>
      </c>
    </row>
    <row r="3877" spans="1:3">
      <c r="A3877">
        <f t="shared" si="180"/>
        <v>0</v>
      </c>
      <c r="B3877" t="str">
        <f t="shared" si="181"/>
        <v/>
      </c>
      <c r="C3877" t="str">
        <f t="shared" si="182"/>
        <v/>
      </c>
    </row>
    <row r="3878" spans="1:3">
      <c r="A3878">
        <f t="shared" si="180"/>
        <v>0</v>
      </c>
      <c r="B3878" t="str">
        <f t="shared" si="181"/>
        <v/>
      </c>
      <c r="C3878" t="str">
        <f t="shared" si="182"/>
        <v/>
      </c>
    </row>
    <row r="3879" spans="1:3">
      <c r="A3879">
        <f t="shared" si="180"/>
        <v>0</v>
      </c>
      <c r="B3879" t="str">
        <f t="shared" si="181"/>
        <v/>
      </c>
      <c r="C3879" t="str">
        <f t="shared" si="182"/>
        <v/>
      </c>
    </row>
    <row r="3880" spans="1:3">
      <c r="A3880">
        <f t="shared" si="180"/>
        <v>0</v>
      </c>
      <c r="B3880" t="str">
        <f t="shared" si="181"/>
        <v/>
      </c>
      <c r="C3880" t="str">
        <f t="shared" si="182"/>
        <v/>
      </c>
    </row>
    <row r="3881" spans="1:3">
      <c r="A3881">
        <f t="shared" si="180"/>
        <v>0</v>
      </c>
      <c r="B3881" t="str">
        <f t="shared" si="181"/>
        <v/>
      </c>
      <c r="C3881" t="str">
        <f t="shared" si="182"/>
        <v/>
      </c>
    </row>
    <row r="3882" spans="1:3">
      <c r="A3882">
        <f t="shared" si="180"/>
        <v>0</v>
      </c>
      <c r="B3882" t="str">
        <f t="shared" si="181"/>
        <v/>
      </c>
      <c r="C3882" t="str">
        <f t="shared" si="182"/>
        <v/>
      </c>
    </row>
    <row r="3883" spans="1:3">
      <c r="A3883">
        <f t="shared" si="180"/>
        <v>0</v>
      </c>
      <c r="B3883" t="str">
        <f t="shared" si="181"/>
        <v/>
      </c>
      <c r="C3883" t="str">
        <f t="shared" si="182"/>
        <v/>
      </c>
    </row>
    <row r="3884" spans="1:3">
      <c r="A3884">
        <f t="shared" si="180"/>
        <v>0</v>
      </c>
      <c r="B3884" t="str">
        <f t="shared" si="181"/>
        <v/>
      </c>
      <c r="C3884" t="str">
        <f t="shared" si="182"/>
        <v/>
      </c>
    </row>
    <row r="3885" spans="1:3">
      <c r="A3885">
        <f t="shared" si="180"/>
        <v>0</v>
      </c>
      <c r="B3885" t="str">
        <f t="shared" si="181"/>
        <v/>
      </c>
      <c r="C3885" t="str">
        <f t="shared" si="182"/>
        <v/>
      </c>
    </row>
    <row r="3886" spans="1:3">
      <c r="A3886">
        <f t="shared" si="180"/>
        <v>0</v>
      </c>
      <c r="B3886" t="str">
        <f t="shared" si="181"/>
        <v/>
      </c>
      <c r="C3886" t="str">
        <f t="shared" si="182"/>
        <v/>
      </c>
    </row>
    <row r="3887" spans="1:3">
      <c r="A3887">
        <f t="shared" si="180"/>
        <v>0</v>
      </c>
      <c r="B3887" t="str">
        <f t="shared" si="181"/>
        <v/>
      </c>
      <c r="C3887" t="str">
        <f t="shared" si="182"/>
        <v/>
      </c>
    </row>
    <row r="3888" spans="1:3">
      <c r="A3888">
        <f t="shared" si="180"/>
        <v>0</v>
      </c>
      <c r="B3888" t="str">
        <f t="shared" si="181"/>
        <v/>
      </c>
      <c r="C3888" t="str">
        <f t="shared" si="182"/>
        <v/>
      </c>
    </row>
    <row r="3889" spans="1:3">
      <c r="A3889">
        <f t="shared" si="180"/>
        <v>0</v>
      </c>
      <c r="B3889" t="str">
        <f t="shared" si="181"/>
        <v/>
      </c>
      <c r="C3889" t="str">
        <f t="shared" si="182"/>
        <v/>
      </c>
    </row>
    <row r="3890" spans="1:3">
      <c r="A3890">
        <f t="shared" si="180"/>
        <v>0</v>
      </c>
      <c r="B3890" t="str">
        <f t="shared" si="181"/>
        <v/>
      </c>
      <c r="C3890" t="str">
        <f t="shared" si="182"/>
        <v/>
      </c>
    </row>
    <row r="3891" spans="1:3">
      <c r="A3891">
        <f t="shared" si="180"/>
        <v>0</v>
      </c>
      <c r="B3891" t="str">
        <f t="shared" si="181"/>
        <v/>
      </c>
      <c r="C3891" t="str">
        <f t="shared" si="182"/>
        <v/>
      </c>
    </row>
    <row r="3892" spans="1:3">
      <c r="A3892">
        <f t="shared" si="180"/>
        <v>0</v>
      </c>
      <c r="B3892" t="str">
        <f t="shared" si="181"/>
        <v/>
      </c>
      <c r="C3892" t="str">
        <f t="shared" si="182"/>
        <v/>
      </c>
    </row>
    <row r="3893" spans="1:3">
      <c r="A3893">
        <f t="shared" si="180"/>
        <v>0</v>
      </c>
      <c r="B3893" t="str">
        <f t="shared" si="181"/>
        <v/>
      </c>
      <c r="C3893" t="str">
        <f t="shared" si="182"/>
        <v/>
      </c>
    </row>
    <row r="3894" spans="1:3">
      <c r="A3894">
        <f t="shared" si="180"/>
        <v>0</v>
      </c>
      <c r="B3894" t="str">
        <f t="shared" si="181"/>
        <v/>
      </c>
      <c r="C3894" t="str">
        <f t="shared" si="182"/>
        <v/>
      </c>
    </row>
    <row r="3895" spans="1:3">
      <c r="A3895">
        <f t="shared" si="180"/>
        <v>0</v>
      </c>
      <c r="B3895" t="str">
        <f t="shared" si="181"/>
        <v/>
      </c>
      <c r="C3895" t="str">
        <f t="shared" si="182"/>
        <v/>
      </c>
    </row>
    <row r="3896" spans="1:3">
      <c r="A3896">
        <f t="shared" si="180"/>
        <v>0</v>
      </c>
      <c r="B3896" t="str">
        <f t="shared" si="181"/>
        <v/>
      </c>
      <c r="C3896" t="str">
        <f t="shared" si="182"/>
        <v/>
      </c>
    </row>
    <row r="3897" spans="1:3">
      <c r="A3897">
        <f t="shared" si="180"/>
        <v>0</v>
      </c>
      <c r="B3897" t="str">
        <f t="shared" si="181"/>
        <v/>
      </c>
      <c r="C3897" t="str">
        <f t="shared" si="182"/>
        <v/>
      </c>
    </row>
    <row r="3898" spans="1:3">
      <c r="A3898">
        <f t="shared" si="180"/>
        <v>0</v>
      </c>
      <c r="B3898" t="str">
        <f t="shared" si="181"/>
        <v/>
      </c>
      <c r="C3898" t="str">
        <f t="shared" si="182"/>
        <v/>
      </c>
    </row>
    <row r="3899" spans="1:3">
      <c r="A3899">
        <f t="shared" si="180"/>
        <v>0</v>
      </c>
      <c r="B3899" t="str">
        <f t="shared" si="181"/>
        <v/>
      </c>
      <c r="C3899" t="str">
        <f t="shared" si="182"/>
        <v/>
      </c>
    </row>
    <row r="3900" spans="1:3">
      <c r="A3900">
        <f t="shared" si="180"/>
        <v>0</v>
      </c>
      <c r="B3900" t="str">
        <f t="shared" si="181"/>
        <v/>
      </c>
      <c r="C3900" t="str">
        <f t="shared" si="182"/>
        <v/>
      </c>
    </row>
    <row r="3901" spans="1:3">
      <c r="A3901">
        <f t="shared" si="180"/>
        <v>0</v>
      </c>
      <c r="B3901" t="str">
        <f t="shared" si="181"/>
        <v/>
      </c>
      <c r="C3901" t="str">
        <f t="shared" si="182"/>
        <v/>
      </c>
    </row>
    <row r="3902" spans="1:3">
      <c r="A3902">
        <f t="shared" si="180"/>
        <v>0</v>
      </c>
      <c r="B3902" t="str">
        <f t="shared" si="181"/>
        <v/>
      </c>
      <c r="C3902" t="str">
        <f t="shared" si="182"/>
        <v/>
      </c>
    </row>
    <row r="3903" spans="1:3">
      <c r="A3903">
        <f t="shared" si="180"/>
        <v>0</v>
      </c>
      <c r="B3903" t="str">
        <f t="shared" si="181"/>
        <v/>
      </c>
      <c r="C3903" t="str">
        <f t="shared" si="182"/>
        <v/>
      </c>
    </row>
    <row r="3904" spans="1:3">
      <c r="A3904">
        <f t="shared" si="180"/>
        <v>0</v>
      </c>
      <c r="B3904" t="str">
        <f t="shared" si="181"/>
        <v/>
      </c>
      <c r="C3904" t="str">
        <f t="shared" si="182"/>
        <v/>
      </c>
    </row>
    <row r="3905" spans="1:3">
      <c r="A3905">
        <f t="shared" ref="A3905:A3968" si="183">AA3905</f>
        <v>0</v>
      </c>
      <c r="B3905" t="str">
        <f t="shared" si="181"/>
        <v/>
      </c>
      <c r="C3905" t="str">
        <f t="shared" si="182"/>
        <v/>
      </c>
    </row>
    <row r="3906" spans="1:3">
      <c r="A3906">
        <f t="shared" si="183"/>
        <v>0</v>
      </c>
      <c r="B3906" t="str">
        <f t="shared" ref="B3906:B3969" si="184">CONCATENATE(I3906,D3906,K3906,L3906)</f>
        <v/>
      </c>
      <c r="C3906" t="str">
        <f t="shared" ref="C3906:C3969" si="185">CONCATENATE(I3906,E3906,O3906,K3906,M3906,L3906)</f>
        <v/>
      </c>
    </row>
    <row r="3907" spans="1:3">
      <c r="A3907">
        <f t="shared" si="183"/>
        <v>0</v>
      </c>
      <c r="B3907" t="str">
        <f t="shared" si="184"/>
        <v/>
      </c>
      <c r="C3907" t="str">
        <f t="shared" si="185"/>
        <v/>
      </c>
    </row>
    <row r="3908" spans="1:3">
      <c r="A3908">
        <f t="shared" si="183"/>
        <v>0</v>
      </c>
      <c r="B3908" t="str">
        <f t="shared" si="184"/>
        <v/>
      </c>
      <c r="C3908" t="str">
        <f t="shared" si="185"/>
        <v/>
      </c>
    </row>
    <row r="3909" spans="1:3">
      <c r="A3909">
        <f t="shared" si="183"/>
        <v>0</v>
      </c>
      <c r="B3909" t="str">
        <f t="shared" si="184"/>
        <v/>
      </c>
      <c r="C3909" t="str">
        <f t="shared" si="185"/>
        <v/>
      </c>
    </row>
    <row r="3910" spans="1:3">
      <c r="A3910">
        <f t="shared" si="183"/>
        <v>0</v>
      </c>
      <c r="B3910" t="str">
        <f t="shared" si="184"/>
        <v/>
      </c>
      <c r="C3910" t="str">
        <f t="shared" si="185"/>
        <v/>
      </c>
    </row>
    <row r="3911" spans="1:3">
      <c r="A3911">
        <f t="shared" si="183"/>
        <v>0</v>
      </c>
      <c r="B3911" t="str">
        <f t="shared" si="184"/>
        <v/>
      </c>
      <c r="C3911" t="str">
        <f t="shared" si="185"/>
        <v/>
      </c>
    </row>
    <row r="3912" spans="1:3">
      <c r="A3912">
        <f t="shared" si="183"/>
        <v>0</v>
      </c>
      <c r="B3912" t="str">
        <f t="shared" si="184"/>
        <v/>
      </c>
      <c r="C3912" t="str">
        <f t="shared" si="185"/>
        <v/>
      </c>
    </row>
    <row r="3913" spans="1:3">
      <c r="A3913">
        <f t="shared" si="183"/>
        <v>0</v>
      </c>
      <c r="B3913" t="str">
        <f t="shared" si="184"/>
        <v/>
      </c>
      <c r="C3913" t="str">
        <f t="shared" si="185"/>
        <v/>
      </c>
    </row>
    <row r="3914" spans="1:3">
      <c r="A3914">
        <f t="shared" si="183"/>
        <v>0</v>
      </c>
      <c r="B3914" t="str">
        <f t="shared" si="184"/>
        <v/>
      </c>
      <c r="C3914" t="str">
        <f t="shared" si="185"/>
        <v/>
      </c>
    </row>
    <row r="3915" spans="1:3">
      <c r="A3915">
        <f t="shared" si="183"/>
        <v>0</v>
      </c>
      <c r="B3915" t="str">
        <f t="shared" si="184"/>
        <v/>
      </c>
      <c r="C3915" t="str">
        <f t="shared" si="185"/>
        <v/>
      </c>
    </row>
    <row r="3916" spans="1:3">
      <c r="A3916">
        <f t="shared" si="183"/>
        <v>0</v>
      </c>
      <c r="B3916" t="str">
        <f t="shared" si="184"/>
        <v/>
      </c>
      <c r="C3916" t="str">
        <f t="shared" si="185"/>
        <v/>
      </c>
    </row>
    <row r="3917" spans="1:3">
      <c r="A3917">
        <f t="shared" si="183"/>
        <v>0</v>
      </c>
      <c r="B3917" t="str">
        <f t="shared" si="184"/>
        <v/>
      </c>
      <c r="C3917" t="str">
        <f t="shared" si="185"/>
        <v/>
      </c>
    </row>
    <row r="3918" spans="1:3">
      <c r="A3918">
        <f t="shared" si="183"/>
        <v>0</v>
      </c>
      <c r="B3918" t="str">
        <f t="shared" si="184"/>
        <v/>
      </c>
      <c r="C3918" t="str">
        <f t="shared" si="185"/>
        <v/>
      </c>
    </row>
    <row r="3919" spans="1:3">
      <c r="A3919">
        <f t="shared" si="183"/>
        <v>0</v>
      </c>
      <c r="B3919" t="str">
        <f t="shared" si="184"/>
        <v/>
      </c>
      <c r="C3919" t="str">
        <f t="shared" si="185"/>
        <v/>
      </c>
    </row>
    <row r="3920" spans="1:3">
      <c r="A3920">
        <f t="shared" si="183"/>
        <v>0</v>
      </c>
      <c r="B3920" t="str">
        <f t="shared" si="184"/>
        <v/>
      </c>
      <c r="C3920" t="str">
        <f t="shared" si="185"/>
        <v/>
      </c>
    </row>
    <row r="3921" spans="1:3">
      <c r="A3921">
        <f t="shared" si="183"/>
        <v>0</v>
      </c>
      <c r="B3921" t="str">
        <f t="shared" si="184"/>
        <v/>
      </c>
      <c r="C3921" t="str">
        <f t="shared" si="185"/>
        <v/>
      </c>
    </row>
    <row r="3922" spans="1:3">
      <c r="A3922">
        <f t="shared" si="183"/>
        <v>0</v>
      </c>
      <c r="B3922" t="str">
        <f t="shared" si="184"/>
        <v/>
      </c>
      <c r="C3922" t="str">
        <f t="shared" si="185"/>
        <v/>
      </c>
    </row>
    <row r="3923" spans="1:3">
      <c r="A3923">
        <f t="shared" si="183"/>
        <v>0</v>
      </c>
      <c r="B3923" t="str">
        <f t="shared" si="184"/>
        <v/>
      </c>
      <c r="C3923" t="str">
        <f t="shared" si="185"/>
        <v/>
      </c>
    </row>
    <row r="3924" spans="1:3">
      <c r="A3924">
        <f t="shared" si="183"/>
        <v>0</v>
      </c>
      <c r="B3924" t="str">
        <f t="shared" si="184"/>
        <v/>
      </c>
      <c r="C3924" t="str">
        <f t="shared" si="185"/>
        <v/>
      </c>
    </row>
    <row r="3925" spans="1:3">
      <c r="A3925">
        <f t="shared" si="183"/>
        <v>0</v>
      </c>
      <c r="B3925" t="str">
        <f t="shared" si="184"/>
        <v/>
      </c>
      <c r="C3925" t="str">
        <f t="shared" si="185"/>
        <v/>
      </c>
    </row>
    <row r="3926" spans="1:3">
      <c r="A3926">
        <f t="shared" si="183"/>
        <v>0</v>
      </c>
      <c r="B3926" t="str">
        <f t="shared" si="184"/>
        <v/>
      </c>
      <c r="C3926" t="str">
        <f t="shared" si="185"/>
        <v/>
      </c>
    </row>
    <row r="3927" spans="1:3">
      <c r="A3927">
        <f t="shared" si="183"/>
        <v>0</v>
      </c>
      <c r="B3927" t="str">
        <f t="shared" si="184"/>
        <v/>
      </c>
      <c r="C3927" t="str">
        <f t="shared" si="185"/>
        <v/>
      </c>
    </row>
    <row r="3928" spans="1:3">
      <c r="A3928">
        <f t="shared" si="183"/>
        <v>0</v>
      </c>
      <c r="B3928" t="str">
        <f t="shared" si="184"/>
        <v/>
      </c>
      <c r="C3928" t="str">
        <f t="shared" si="185"/>
        <v/>
      </c>
    </row>
    <row r="3929" spans="1:3">
      <c r="A3929">
        <f t="shared" si="183"/>
        <v>0</v>
      </c>
      <c r="B3929" t="str">
        <f t="shared" si="184"/>
        <v/>
      </c>
      <c r="C3929" t="str">
        <f t="shared" si="185"/>
        <v/>
      </c>
    </row>
    <row r="3930" spans="1:3">
      <c r="A3930">
        <f t="shared" si="183"/>
        <v>0</v>
      </c>
      <c r="B3930" t="str">
        <f t="shared" si="184"/>
        <v/>
      </c>
      <c r="C3930" t="str">
        <f t="shared" si="185"/>
        <v/>
      </c>
    </row>
    <row r="3931" spans="1:3">
      <c r="A3931">
        <f t="shared" si="183"/>
        <v>0</v>
      </c>
      <c r="B3931" t="str">
        <f t="shared" si="184"/>
        <v/>
      </c>
      <c r="C3931" t="str">
        <f t="shared" si="185"/>
        <v/>
      </c>
    </row>
    <row r="3932" spans="1:3">
      <c r="A3932">
        <f t="shared" si="183"/>
        <v>0</v>
      </c>
      <c r="B3932" t="str">
        <f t="shared" si="184"/>
        <v/>
      </c>
      <c r="C3932" t="str">
        <f t="shared" si="185"/>
        <v/>
      </c>
    </row>
    <row r="3933" spans="1:3">
      <c r="A3933">
        <f t="shared" si="183"/>
        <v>0</v>
      </c>
      <c r="B3933" t="str">
        <f t="shared" si="184"/>
        <v/>
      </c>
      <c r="C3933" t="str">
        <f t="shared" si="185"/>
        <v/>
      </c>
    </row>
    <row r="3934" spans="1:3">
      <c r="A3934">
        <f t="shared" si="183"/>
        <v>0</v>
      </c>
      <c r="B3934" t="str">
        <f t="shared" si="184"/>
        <v/>
      </c>
      <c r="C3934" t="str">
        <f t="shared" si="185"/>
        <v/>
      </c>
    </row>
    <row r="3935" spans="1:3">
      <c r="A3935">
        <f t="shared" si="183"/>
        <v>0</v>
      </c>
      <c r="B3935" t="str">
        <f t="shared" si="184"/>
        <v/>
      </c>
      <c r="C3935" t="str">
        <f t="shared" si="185"/>
        <v/>
      </c>
    </row>
    <row r="3936" spans="1:3">
      <c r="A3936">
        <f t="shared" si="183"/>
        <v>0</v>
      </c>
      <c r="B3936" t="str">
        <f t="shared" si="184"/>
        <v/>
      </c>
      <c r="C3936" t="str">
        <f t="shared" si="185"/>
        <v/>
      </c>
    </row>
    <row r="3937" spans="1:3">
      <c r="A3937">
        <f t="shared" si="183"/>
        <v>0</v>
      </c>
      <c r="B3937" t="str">
        <f t="shared" si="184"/>
        <v/>
      </c>
      <c r="C3937" t="str">
        <f t="shared" si="185"/>
        <v/>
      </c>
    </row>
    <row r="3938" spans="1:3">
      <c r="A3938">
        <f t="shared" si="183"/>
        <v>0</v>
      </c>
      <c r="B3938" t="str">
        <f t="shared" si="184"/>
        <v/>
      </c>
      <c r="C3938" t="str">
        <f t="shared" si="185"/>
        <v/>
      </c>
    </row>
    <row r="3939" spans="1:3">
      <c r="A3939">
        <f t="shared" si="183"/>
        <v>0</v>
      </c>
      <c r="B3939" t="str">
        <f t="shared" si="184"/>
        <v/>
      </c>
      <c r="C3939" t="str">
        <f t="shared" si="185"/>
        <v/>
      </c>
    </row>
    <row r="3940" spans="1:3">
      <c r="A3940">
        <f t="shared" si="183"/>
        <v>0</v>
      </c>
      <c r="B3940" t="str">
        <f t="shared" si="184"/>
        <v/>
      </c>
      <c r="C3940" t="str">
        <f t="shared" si="185"/>
        <v/>
      </c>
    </row>
    <row r="3941" spans="1:3">
      <c r="A3941">
        <f t="shared" si="183"/>
        <v>0</v>
      </c>
      <c r="B3941" t="str">
        <f t="shared" si="184"/>
        <v/>
      </c>
      <c r="C3941" t="str">
        <f t="shared" si="185"/>
        <v/>
      </c>
    </row>
    <row r="3942" spans="1:3">
      <c r="A3942">
        <f t="shared" si="183"/>
        <v>0</v>
      </c>
      <c r="B3942" t="str">
        <f t="shared" si="184"/>
        <v/>
      </c>
      <c r="C3942" t="str">
        <f t="shared" si="185"/>
        <v/>
      </c>
    </row>
    <row r="3943" spans="1:3">
      <c r="A3943">
        <f t="shared" si="183"/>
        <v>0</v>
      </c>
      <c r="B3943" t="str">
        <f t="shared" si="184"/>
        <v/>
      </c>
      <c r="C3943" t="str">
        <f t="shared" si="185"/>
        <v/>
      </c>
    </row>
    <row r="3944" spans="1:3">
      <c r="A3944">
        <f t="shared" si="183"/>
        <v>0</v>
      </c>
      <c r="B3944" t="str">
        <f t="shared" si="184"/>
        <v/>
      </c>
      <c r="C3944" t="str">
        <f t="shared" si="185"/>
        <v/>
      </c>
    </row>
    <row r="3945" spans="1:3">
      <c r="A3945">
        <f t="shared" si="183"/>
        <v>0</v>
      </c>
      <c r="B3945" t="str">
        <f t="shared" si="184"/>
        <v/>
      </c>
      <c r="C3945" t="str">
        <f t="shared" si="185"/>
        <v/>
      </c>
    </row>
    <row r="3946" spans="1:3">
      <c r="A3946">
        <f t="shared" si="183"/>
        <v>0</v>
      </c>
      <c r="B3946" t="str">
        <f t="shared" si="184"/>
        <v/>
      </c>
      <c r="C3946" t="str">
        <f t="shared" si="185"/>
        <v/>
      </c>
    </row>
    <row r="3947" spans="1:3">
      <c r="A3947">
        <f t="shared" si="183"/>
        <v>0</v>
      </c>
      <c r="B3947" t="str">
        <f t="shared" si="184"/>
        <v/>
      </c>
      <c r="C3947" t="str">
        <f t="shared" si="185"/>
        <v/>
      </c>
    </row>
    <row r="3948" spans="1:3">
      <c r="A3948">
        <f t="shared" si="183"/>
        <v>0</v>
      </c>
      <c r="B3948" t="str">
        <f t="shared" si="184"/>
        <v/>
      </c>
      <c r="C3948" t="str">
        <f t="shared" si="185"/>
        <v/>
      </c>
    </row>
    <row r="3949" spans="1:3">
      <c r="A3949">
        <f t="shared" si="183"/>
        <v>0</v>
      </c>
      <c r="B3949" t="str">
        <f t="shared" si="184"/>
        <v/>
      </c>
      <c r="C3949" t="str">
        <f t="shared" si="185"/>
        <v/>
      </c>
    </row>
    <row r="3950" spans="1:3">
      <c r="A3950">
        <f t="shared" si="183"/>
        <v>0</v>
      </c>
      <c r="B3950" t="str">
        <f t="shared" si="184"/>
        <v/>
      </c>
      <c r="C3950" t="str">
        <f t="shared" si="185"/>
        <v/>
      </c>
    </row>
    <row r="3951" spans="1:3">
      <c r="A3951">
        <f t="shared" si="183"/>
        <v>0</v>
      </c>
      <c r="B3951" t="str">
        <f t="shared" si="184"/>
        <v/>
      </c>
      <c r="C3951" t="str">
        <f t="shared" si="185"/>
        <v/>
      </c>
    </row>
    <row r="3952" spans="1:3">
      <c r="A3952">
        <f t="shared" si="183"/>
        <v>0</v>
      </c>
      <c r="B3952" t="str">
        <f t="shared" si="184"/>
        <v/>
      </c>
      <c r="C3952" t="str">
        <f t="shared" si="185"/>
        <v/>
      </c>
    </row>
    <row r="3953" spans="1:3">
      <c r="A3953">
        <f t="shared" si="183"/>
        <v>0</v>
      </c>
      <c r="B3953" t="str">
        <f t="shared" si="184"/>
        <v/>
      </c>
      <c r="C3953" t="str">
        <f t="shared" si="185"/>
        <v/>
      </c>
    </row>
    <row r="3954" spans="1:3">
      <c r="A3954">
        <f t="shared" si="183"/>
        <v>0</v>
      </c>
      <c r="B3954" t="str">
        <f t="shared" si="184"/>
        <v/>
      </c>
      <c r="C3954" t="str">
        <f t="shared" si="185"/>
        <v/>
      </c>
    </row>
    <row r="3955" spans="1:3">
      <c r="A3955">
        <f t="shared" si="183"/>
        <v>0</v>
      </c>
      <c r="B3955" t="str">
        <f t="shared" si="184"/>
        <v/>
      </c>
      <c r="C3955" t="str">
        <f t="shared" si="185"/>
        <v/>
      </c>
    </row>
    <row r="3956" spans="1:3">
      <c r="A3956">
        <f t="shared" si="183"/>
        <v>0</v>
      </c>
      <c r="B3956" t="str">
        <f t="shared" si="184"/>
        <v/>
      </c>
      <c r="C3956" t="str">
        <f t="shared" si="185"/>
        <v/>
      </c>
    </row>
    <row r="3957" spans="1:3">
      <c r="A3957">
        <f t="shared" si="183"/>
        <v>0</v>
      </c>
      <c r="B3957" t="str">
        <f t="shared" si="184"/>
        <v/>
      </c>
      <c r="C3957" t="str">
        <f t="shared" si="185"/>
        <v/>
      </c>
    </row>
    <row r="3958" spans="1:3">
      <c r="A3958">
        <f t="shared" si="183"/>
        <v>0</v>
      </c>
      <c r="B3958" t="str">
        <f t="shared" si="184"/>
        <v/>
      </c>
      <c r="C3958" t="str">
        <f t="shared" si="185"/>
        <v/>
      </c>
    </row>
    <row r="3959" spans="1:3">
      <c r="A3959">
        <f t="shared" si="183"/>
        <v>0</v>
      </c>
      <c r="B3959" t="str">
        <f t="shared" si="184"/>
        <v/>
      </c>
      <c r="C3959" t="str">
        <f t="shared" si="185"/>
        <v/>
      </c>
    </row>
    <row r="3960" spans="1:3">
      <c r="A3960">
        <f t="shared" si="183"/>
        <v>0</v>
      </c>
      <c r="B3960" t="str">
        <f t="shared" si="184"/>
        <v/>
      </c>
      <c r="C3960" t="str">
        <f t="shared" si="185"/>
        <v/>
      </c>
    </row>
    <row r="3961" spans="1:3">
      <c r="A3961">
        <f t="shared" si="183"/>
        <v>0</v>
      </c>
      <c r="B3961" t="str">
        <f t="shared" si="184"/>
        <v/>
      </c>
      <c r="C3961" t="str">
        <f t="shared" si="185"/>
        <v/>
      </c>
    </row>
    <row r="3962" spans="1:3">
      <c r="A3962">
        <f t="shared" si="183"/>
        <v>0</v>
      </c>
      <c r="B3962" t="str">
        <f t="shared" si="184"/>
        <v/>
      </c>
      <c r="C3962" t="str">
        <f t="shared" si="185"/>
        <v/>
      </c>
    </row>
    <row r="3963" spans="1:3">
      <c r="A3963">
        <f t="shared" si="183"/>
        <v>0</v>
      </c>
      <c r="B3963" t="str">
        <f t="shared" si="184"/>
        <v/>
      </c>
      <c r="C3963" t="str">
        <f t="shared" si="185"/>
        <v/>
      </c>
    </row>
    <row r="3964" spans="1:3">
      <c r="A3964">
        <f t="shared" si="183"/>
        <v>0</v>
      </c>
      <c r="B3964" t="str">
        <f t="shared" si="184"/>
        <v/>
      </c>
      <c r="C3964" t="str">
        <f t="shared" si="185"/>
        <v/>
      </c>
    </row>
    <row r="3965" spans="1:3">
      <c r="A3965">
        <f t="shared" si="183"/>
        <v>0</v>
      </c>
      <c r="B3965" t="str">
        <f t="shared" si="184"/>
        <v/>
      </c>
      <c r="C3965" t="str">
        <f t="shared" si="185"/>
        <v/>
      </c>
    </row>
    <row r="3966" spans="1:3">
      <c r="A3966">
        <f t="shared" si="183"/>
        <v>0</v>
      </c>
      <c r="B3966" t="str">
        <f t="shared" si="184"/>
        <v/>
      </c>
      <c r="C3966" t="str">
        <f t="shared" si="185"/>
        <v/>
      </c>
    </row>
    <row r="3967" spans="1:3">
      <c r="A3967">
        <f t="shared" si="183"/>
        <v>0</v>
      </c>
      <c r="B3967" t="str">
        <f t="shared" si="184"/>
        <v/>
      </c>
      <c r="C3967" t="str">
        <f t="shared" si="185"/>
        <v/>
      </c>
    </row>
    <row r="3968" spans="1:3">
      <c r="A3968">
        <f t="shared" si="183"/>
        <v>0</v>
      </c>
      <c r="B3968" t="str">
        <f t="shared" si="184"/>
        <v/>
      </c>
      <c r="C3968" t="str">
        <f t="shared" si="185"/>
        <v/>
      </c>
    </row>
    <row r="3969" spans="1:3">
      <c r="A3969">
        <f t="shared" ref="A3969:A4032" si="186">AA3969</f>
        <v>0</v>
      </c>
      <c r="B3969" t="str">
        <f t="shared" si="184"/>
        <v/>
      </c>
      <c r="C3969" t="str">
        <f t="shared" si="185"/>
        <v/>
      </c>
    </row>
    <row r="3970" spans="1:3">
      <c r="A3970">
        <f t="shared" si="186"/>
        <v>0</v>
      </c>
      <c r="B3970" t="str">
        <f t="shared" ref="B3970:B4033" si="187">CONCATENATE(I3970,D3970,K3970,L3970)</f>
        <v/>
      </c>
      <c r="C3970" t="str">
        <f t="shared" ref="C3970:C4033" si="188">CONCATENATE(I3970,E3970,O3970,K3970,M3970,L3970)</f>
        <v/>
      </c>
    </row>
    <row r="3971" spans="1:3">
      <c r="A3971">
        <f t="shared" si="186"/>
        <v>0</v>
      </c>
      <c r="B3971" t="str">
        <f t="shared" si="187"/>
        <v/>
      </c>
      <c r="C3971" t="str">
        <f t="shared" si="188"/>
        <v/>
      </c>
    </row>
    <row r="3972" spans="1:3">
      <c r="A3972">
        <f t="shared" si="186"/>
        <v>0</v>
      </c>
      <c r="B3972" t="str">
        <f t="shared" si="187"/>
        <v/>
      </c>
      <c r="C3972" t="str">
        <f t="shared" si="188"/>
        <v/>
      </c>
    </row>
    <row r="3973" spans="1:3">
      <c r="A3973">
        <f t="shared" si="186"/>
        <v>0</v>
      </c>
      <c r="B3973" t="str">
        <f t="shared" si="187"/>
        <v/>
      </c>
      <c r="C3973" t="str">
        <f t="shared" si="188"/>
        <v/>
      </c>
    </row>
    <row r="3974" spans="1:3">
      <c r="A3974">
        <f t="shared" si="186"/>
        <v>0</v>
      </c>
      <c r="B3974" t="str">
        <f t="shared" si="187"/>
        <v/>
      </c>
      <c r="C3974" t="str">
        <f t="shared" si="188"/>
        <v/>
      </c>
    </row>
    <row r="3975" spans="1:3">
      <c r="A3975">
        <f t="shared" si="186"/>
        <v>0</v>
      </c>
      <c r="B3975" t="str">
        <f t="shared" si="187"/>
        <v/>
      </c>
      <c r="C3975" t="str">
        <f t="shared" si="188"/>
        <v/>
      </c>
    </row>
    <row r="3976" spans="1:3">
      <c r="A3976">
        <f t="shared" si="186"/>
        <v>0</v>
      </c>
      <c r="B3976" t="str">
        <f t="shared" si="187"/>
        <v/>
      </c>
      <c r="C3976" t="str">
        <f t="shared" si="188"/>
        <v/>
      </c>
    </row>
    <row r="3977" spans="1:3">
      <c r="A3977">
        <f t="shared" si="186"/>
        <v>0</v>
      </c>
      <c r="B3977" t="str">
        <f t="shared" si="187"/>
        <v/>
      </c>
      <c r="C3977" t="str">
        <f t="shared" si="188"/>
        <v/>
      </c>
    </row>
    <row r="3978" spans="1:3">
      <c r="A3978">
        <f t="shared" si="186"/>
        <v>0</v>
      </c>
      <c r="B3978" t="str">
        <f t="shared" si="187"/>
        <v/>
      </c>
      <c r="C3978" t="str">
        <f t="shared" si="188"/>
        <v/>
      </c>
    </row>
    <row r="3979" spans="1:3">
      <c r="A3979">
        <f t="shared" si="186"/>
        <v>0</v>
      </c>
      <c r="B3979" t="str">
        <f t="shared" si="187"/>
        <v/>
      </c>
      <c r="C3979" t="str">
        <f t="shared" si="188"/>
        <v/>
      </c>
    </row>
    <row r="3980" spans="1:3">
      <c r="A3980">
        <f t="shared" si="186"/>
        <v>0</v>
      </c>
      <c r="B3980" t="str">
        <f t="shared" si="187"/>
        <v/>
      </c>
      <c r="C3980" t="str">
        <f t="shared" si="188"/>
        <v/>
      </c>
    </row>
    <row r="3981" spans="1:3">
      <c r="A3981">
        <f t="shared" si="186"/>
        <v>0</v>
      </c>
      <c r="B3981" t="str">
        <f t="shared" si="187"/>
        <v/>
      </c>
      <c r="C3981" t="str">
        <f t="shared" si="188"/>
        <v/>
      </c>
    </row>
    <row r="3982" spans="1:3">
      <c r="A3982">
        <f t="shared" si="186"/>
        <v>0</v>
      </c>
      <c r="B3982" t="str">
        <f t="shared" si="187"/>
        <v/>
      </c>
      <c r="C3982" t="str">
        <f t="shared" si="188"/>
        <v/>
      </c>
    </row>
    <row r="3983" spans="1:3">
      <c r="A3983">
        <f t="shared" si="186"/>
        <v>0</v>
      </c>
      <c r="B3983" t="str">
        <f t="shared" si="187"/>
        <v/>
      </c>
      <c r="C3983" t="str">
        <f t="shared" si="188"/>
        <v/>
      </c>
    </row>
    <row r="3984" spans="1:3">
      <c r="A3984">
        <f t="shared" si="186"/>
        <v>0</v>
      </c>
      <c r="B3984" t="str">
        <f t="shared" si="187"/>
        <v/>
      </c>
      <c r="C3984" t="str">
        <f t="shared" si="188"/>
        <v/>
      </c>
    </row>
    <row r="3985" spans="1:3">
      <c r="A3985">
        <f t="shared" si="186"/>
        <v>0</v>
      </c>
      <c r="B3985" t="str">
        <f t="shared" si="187"/>
        <v/>
      </c>
      <c r="C3985" t="str">
        <f t="shared" si="188"/>
        <v/>
      </c>
    </row>
    <row r="3986" spans="1:3">
      <c r="A3986">
        <f t="shared" si="186"/>
        <v>0</v>
      </c>
      <c r="B3986" t="str">
        <f t="shared" si="187"/>
        <v/>
      </c>
      <c r="C3986" t="str">
        <f t="shared" si="188"/>
        <v/>
      </c>
    </row>
    <row r="3987" spans="1:3">
      <c r="A3987">
        <f t="shared" si="186"/>
        <v>0</v>
      </c>
      <c r="B3987" t="str">
        <f t="shared" si="187"/>
        <v/>
      </c>
      <c r="C3987" t="str">
        <f t="shared" si="188"/>
        <v/>
      </c>
    </row>
    <row r="3988" spans="1:3">
      <c r="A3988">
        <f t="shared" si="186"/>
        <v>0</v>
      </c>
      <c r="B3988" t="str">
        <f t="shared" si="187"/>
        <v/>
      </c>
      <c r="C3988" t="str">
        <f t="shared" si="188"/>
        <v/>
      </c>
    </row>
    <row r="3989" spans="1:3">
      <c r="A3989">
        <f t="shared" si="186"/>
        <v>0</v>
      </c>
      <c r="B3989" t="str">
        <f t="shared" si="187"/>
        <v/>
      </c>
      <c r="C3989" t="str">
        <f t="shared" si="188"/>
        <v/>
      </c>
    </row>
    <row r="3990" spans="1:3">
      <c r="A3990">
        <f t="shared" si="186"/>
        <v>0</v>
      </c>
      <c r="B3990" t="str">
        <f t="shared" si="187"/>
        <v/>
      </c>
      <c r="C3990" t="str">
        <f t="shared" si="188"/>
        <v/>
      </c>
    </row>
    <row r="3991" spans="1:3">
      <c r="A3991">
        <f t="shared" si="186"/>
        <v>0</v>
      </c>
      <c r="B3991" t="str">
        <f t="shared" si="187"/>
        <v/>
      </c>
      <c r="C3991" t="str">
        <f t="shared" si="188"/>
        <v/>
      </c>
    </row>
    <row r="3992" spans="1:3">
      <c r="A3992">
        <f t="shared" si="186"/>
        <v>0</v>
      </c>
      <c r="B3992" t="str">
        <f t="shared" si="187"/>
        <v/>
      </c>
      <c r="C3992" t="str">
        <f t="shared" si="188"/>
        <v/>
      </c>
    </row>
    <row r="3993" spans="1:3">
      <c r="A3993">
        <f t="shared" si="186"/>
        <v>0</v>
      </c>
      <c r="B3993" t="str">
        <f t="shared" si="187"/>
        <v/>
      </c>
      <c r="C3993" t="str">
        <f t="shared" si="188"/>
        <v/>
      </c>
    </row>
    <row r="3994" spans="1:3">
      <c r="A3994">
        <f t="shared" si="186"/>
        <v>0</v>
      </c>
      <c r="B3994" t="str">
        <f t="shared" si="187"/>
        <v/>
      </c>
      <c r="C3994" t="str">
        <f t="shared" si="188"/>
        <v/>
      </c>
    </row>
    <row r="3995" spans="1:3">
      <c r="A3995">
        <f t="shared" si="186"/>
        <v>0</v>
      </c>
      <c r="B3995" t="str">
        <f t="shared" si="187"/>
        <v/>
      </c>
      <c r="C3995" t="str">
        <f t="shared" si="188"/>
        <v/>
      </c>
    </row>
    <row r="3996" spans="1:3">
      <c r="A3996">
        <f t="shared" si="186"/>
        <v>0</v>
      </c>
      <c r="B3996" t="str">
        <f t="shared" si="187"/>
        <v/>
      </c>
      <c r="C3996" t="str">
        <f t="shared" si="188"/>
        <v/>
      </c>
    </row>
    <row r="3997" spans="1:3">
      <c r="A3997">
        <f t="shared" si="186"/>
        <v>0</v>
      </c>
      <c r="B3997" t="str">
        <f t="shared" si="187"/>
        <v/>
      </c>
      <c r="C3997" t="str">
        <f t="shared" si="188"/>
        <v/>
      </c>
    </row>
    <row r="3998" spans="1:3">
      <c r="A3998">
        <f t="shared" si="186"/>
        <v>0</v>
      </c>
      <c r="B3998" t="str">
        <f t="shared" si="187"/>
        <v/>
      </c>
      <c r="C3998" t="str">
        <f t="shared" si="188"/>
        <v/>
      </c>
    </row>
    <row r="3999" spans="1:3">
      <c r="A3999">
        <f t="shared" si="186"/>
        <v>0</v>
      </c>
      <c r="B3999" t="str">
        <f t="shared" si="187"/>
        <v/>
      </c>
      <c r="C3999" t="str">
        <f t="shared" si="188"/>
        <v/>
      </c>
    </row>
    <row r="4000" spans="1:3">
      <c r="A4000">
        <f t="shared" si="186"/>
        <v>0</v>
      </c>
      <c r="B4000" t="str">
        <f t="shared" si="187"/>
        <v/>
      </c>
      <c r="C4000" t="str">
        <f t="shared" si="188"/>
        <v/>
      </c>
    </row>
    <row r="4001" spans="1:3">
      <c r="A4001">
        <f t="shared" si="186"/>
        <v>0</v>
      </c>
      <c r="B4001" t="str">
        <f t="shared" si="187"/>
        <v/>
      </c>
      <c r="C4001" t="str">
        <f t="shared" si="188"/>
        <v/>
      </c>
    </row>
    <row r="4002" spans="1:3">
      <c r="A4002">
        <f t="shared" si="186"/>
        <v>0</v>
      </c>
      <c r="B4002" t="str">
        <f t="shared" si="187"/>
        <v/>
      </c>
      <c r="C4002" t="str">
        <f t="shared" si="188"/>
        <v/>
      </c>
    </row>
    <row r="4003" spans="1:3">
      <c r="A4003">
        <f t="shared" si="186"/>
        <v>0</v>
      </c>
      <c r="B4003" t="str">
        <f t="shared" si="187"/>
        <v/>
      </c>
      <c r="C4003" t="str">
        <f t="shared" si="188"/>
        <v/>
      </c>
    </row>
    <row r="4004" spans="1:3">
      <c r="A4004">
        <f t="shared" si="186"/>
        <v>0</v>
      </c>
      <c r="B4004" t="str">
        <f t="shared" si="187"/>
        <v/>
      </c>
      <c r="C4004" t="str">
        <f t="shared" si="188"/>
        <v/>
      </c>
    </row>
    <row r="4005" spans="1:3">
      <c r="A4005">
        <f t="shared" si="186"/>
        <v>0</v>
      </c>
      <c r="B4005" t="str">
        <f t="shared" si="187"/>
        <v/>
      </c>
      <c r="C4005" t="str">
        <f t="shared" si="188"/>
        <v/>
      </c>
    </row>
    <row r="4006" spans="1:3">
      <c r="A4006">
        <f t="shared" si="186"/>
        <v>0</v>
      </c>
      <c r="B4006" t="str">
        <f t="shared" si="187"/>
        <v/>
      </c>
      <c r="C4006" t="str">
        <f t="shared" si="188"/>
        <v/>
      </c>
    </row>
    <row r="4007" spans="1:3">
      <c r="A4007">
        <f t="shared" si="186"/>
        <v>0</v>
      </c>
      <c r="B4007" t="str">
        <f t="shared" si="187"/>
        <v/>
      </c>
      <c r="C4007" t="str">
        <f t="shared" si="188"/>
        <v/>
      </c>
    </row>
    <row r="4008" spans="1:3">
      <c r="A4008">
        <f t="shared" si="186"/>
        <v>0</v>
      </c>
      <c r="B4008" t="str">
        <f t="shared" si="187"/>
        <v/>
      </c>
      <c r="C4008" t="str">
        <f t="shared" si="188"/>
        <v/>
      </c>
    </row>
    <row r="4009" spans="1:3">
      <c r="A4009">
        <f t="shared" si="186"/>
        <v>0</v>
      </c>
      <c r="B4009" t="str">
        <f t="shared" si="187"/>
        <v/>
      </c>
      <c r="C4009" t="str">
        <f t="shared" si="188"/>
        <v/>
      </c>
    </row>
    <row r="4010" spans="1:3">
      <c r="A4010">
        <f t="shared" si="186"/>
        <v>0</v>
      </c>
      <c r="B4010" t="str">
        <f t="shared" si="187"/>
        <v/>
      </c>
      <c r="C4010" t="str">
        <f t="shared" si="188"/>
        <v/>
      </c>
    </row>
    <row r="4011" spans="1:3">
      <c r="A4011">
        <f t="shared" si="186"/>
        <v>0</v>
      </c>
      <c r="B4011" t="str">
        <f t="shared" si="187"/>
        <v/>
      </c>
      <c r="C4011" t="str">
        <f t="shared" si="188"/>
        <v/>
      </c>
    </row>
    <row r="4012" spans="1:3">
      <c r="A4012">
        <f t="shared" si="186"/>
        <v>0</v>
      </c>
      <c r="B4012" t="str">
        <f t="shared" si="187"/>
        <v/>
      </c>
      <c r="C4012" t="str">
        <f t="shared" si="188"/>
        <v/>
      </c>
    </row>
    <row r="4013" spans="1:3">
      <c r="A4013">
        <f t="shared" si="186"/>
        <v>0</v>
      </c>
      <c r="B4013" t="str">
        <f t="shared" si="187"/>
        <v/>
      </c>
      <c r="C4013" t="str">
        <f t="shared" si="188"/>
        <v/>
      </c>
    </row>
    <row r="4014" spans="1:3">
      <c r="A4014">
        <f t="shared" si="186"/>
        <v>0</v>
      </c>
      <c r="B4014" t="str">
        <f t="shared" si="187"/>
        <v/>
      </c>
      <c r="C4014" t="str">
        <f t="shared" si="188"/>
        <v/>
      </c>
    </row>
    <row r="4015" spans="1:3">
      <c r="A4015">
        <f t="shared" si="186"/>
        <v>0</v>
      </c>
      <c r="B4015" t="str">
        <f t="shared" si="187"/>
        <v/>
      </c>
      <c r="C4015" t="str">
        <f t="shared" si="188"/>
        <v/>
      </c>
    </row>
    <row r="4016" spans="1:3">
      <c r="A4016">
        <f t="shared" si="186"/>
        <v>0</v>
      </c>
      <c r="B4016" t="str">
        <f t="shared" si="187"/>
        <v/>
      </c>
      <c r="C4016" t="str">
        <f t="shared" si="188"/>
        <v/>
      </c>
    </row>
    <row r="4017" spans="1:3">
      <c r="A4017">
        <f t="shared" si="186"/>
        <v>0</v>
      </c>
      <c r="B4017" t="str">
        <f t="shared" si="187"/>
        <v/>
      </c>
      <c r="C4017" t="str">
        <f t="shared" si="188"/>
        <v/>
      </c>
    </row>
    <row r="4018" spans="1:3">
      <c r="A4018">
        <f t="shared" si="186"/>
        <v>0</v>
      </c>
      <c r="B4018" t="str">
        <f t="shared" si="187"/>
        <v/>
      </c>
      <c r="C4018" t="str">
        <f t="shared" si="188"/>
        <v/>
      </c>
    </row>
    <row r="4019" spans="1:3">
      <c r="A4019">
        <f t="shared" si="186"/>
        <v>0</v>
      </c>
      <c r="B4019" t="str">
        <f t="shared" si="187"/>
        <v/>
      </c>
      <c r="C4019" t="str">
        <f t="shared" si="188"/>
        <v/>
      </c>
    </row>
    <row r="4020" spans="1:3">
      <c r="A4020">
        <f t="shared" si="186"/>
        <v>0</v>
      </c>
      <c r="B4020" t="str">
        <f t="shared" si="187"/>
        <v/>
      </c>
      <c r="C4020" t="str">
        <f t="shared" si="188"/>
        <v/>
      </c>
    </row>
    <row r="4021" spans="1:3">
      <c r="A4021">
        <f t="shared" si="186"/>
        <v>0</v>
      </c>
      <c r="B4021" t="str">
        <f t="shared" si="187"/>
        <v/>
      </c>
      <c r="C4021" t="str">
        <f t="shared" si="188"/>
        <v/>
      </c>
    </row>
    <row r="4022" spans="1:3">
      <c r="A4022">
        <f t="shared" si="186"/>
        <v>0</v>
      </c>
      <c r="B4022" t="str">
        <f t="shared" si="187"/>
        <v/>
      </c>
      <c r="C4022" t="str">
        <f t="shared" si="188"/>
        <v/>
      </c>
    </row>
    <row r="4023" spans="1:3">
      <c r="A4023">
        <f t="shared" si="186"/>
        <v>0</v>
      </c>
      <c r="B4023" t="str">
        <f t="shared" si="187"/>
        <v/>
      </c>
      <c r="C4023" t="str">
        <f t="shared" si="188"/>
        <v/>
      </c>
    </row>
    <row r="4024" spans="1:3">
      <c r="A4024">
        <f t="shared" si="186"/>
        <v>0</v>
      </c>
      <c r="B4024" t="str">
        <f t="shared" si="187"/>
        <v/>
      </c>
      <c r="C4024" t="str">
        <f t="shared" si="188"/>
        <v/>
      </c>
    </row>
    <row r="4025" spans="1:3">
      <c r="A4025">
        <f t="shared" si="186"/>
        <v>0</v>
      </c>
      <c r="B4025" t="str">
        <f t="shared" si="187"/>
        <v/>
      </c>
      <c r="C4025" t="str">
        <f t="shared" si="188"/>
        <v/>
      </c>
    </row>
    <row r="4026" spans="1:3">
      <c r="A4026">
        <f t="shared" si="186"/>
        <v>0</v>
      </c>
      <c r="B4026" t="str">
        <f t="shared" si="187"/>
        <v/>
      </c>
      <c r="C4026" t="str">
        <f t="shared" si="188"/>
        <v/>
      </c>
    </row>
    <row r="4027" spans="1:3">
      <c r="A4027">
        <f t="shared" si="186"/>
        <v>0</v>
      </c>
      <c r="B4027" t="str">
        <f t="shared" si="187"/>
        <v/>
      </c>
      <c r="C4027" t="str">
        <f t="shared" si="188"/>
        <v/>
      </c>
    </row>
    <row r="4028" spans="1:3">
      <c r="A4028">
        <f t="shared" si="186"/>
        <v>0</v>
      </c>
      <c r="B4028" t="str">
        <f t="shared" si="187"/>
        <v/>
      </c>
      <c r="C4028" t="str">
        <f t="shared" si="188"/>
        <v/>
      </c>
    </row>
    <row r="4029" spans="1:3">
      <c r="A4029">
        <f t="shared" si="186"/>
        <v>0</v>
      </c>
      <c r="B4029" t="str">
        <f t="shared" si="187"/>
        <v/>
      </c>
      <c r="C4029" t="str">
        <f t="shared" si="188"/>
        <v/>
      </c>
    </row>
    <row r="4030" spans="1:3">
      <c r="A4030">
        <f t="shared" si="186"/>
        <v>0</v>
      </c>
      <c r="B4030" t="str">
        <f t="shared" si="187"/>
        <v/>
      </c>
      <c r="C4030" t="str">
        <f t="shared" si="188"/>
        <v/>
      </c>
    </row>
    <row r="4031" spans="1:3">
      <c r="A4031">
        <f t="shared" si="186"/>
        <v>0</v>
      </c>
      <c r="B4031" t="str">
        <f t="shared" si="187"/>
        <v/>
      </c>
      <c r="C4031" t="str">
        <f t="shared" si="188"/>
        <v/>
      </c>
    </row>
    <row r="4032" spans="1:3">
      <c r="A4032">
        <f t="shared" si="186"/>
        <v>0</v>
      </c>
      <c r="B4032" t="str">
        <f t="shared" si="187"/>
        <v/>
      </c>
      <c r="C4032" t="str">
        <f t="shared" si="188"/>
        <v/>
      </c>
    </row>
    <row r="4033" spans="1:3">
      <c r="A4033">
        <f t="shared" ref="A4033:A4096" si="189">AA4033</f>
        <v>0</v>
      </c>
      <c r="B4033" t="str">
        <f t="shared" si="187"/>
        <v/>
      </c>
      <c r="C4033" t="str">
        <f t="shared" si="188"/>
        <v/>
      </c>
    </row>
    <row r="4034" spans="1:3">
      <c r="A4034">
        <f t="shared" si="189"/>
        <v>0</v>
      </c>
      <c r="B4034" t="str">
        <f t="shared" ref="B4034:B4097" si="190">CONCATENATE(I4034,D4034,K4034,L4034)</f>
        <v/>
      </c>
      <c r="C4034" t="str">
        <f t="shared" ref="C4034:C4097" si="191">CONCATENATE(I4034,E4034,O4034,K4034,M4034,L4034)</f>
        <v/>
      </c>
    </row>
    <row r="4035" spans="1:3">
      <c r="A4035">
        <f t="shared" si="189"/>
        <v>0</v>
      </c>
      <c r="B4035" t="str">
        <f t="shared" si="190"/>
        <v/>
      </c>
      <c r="C4035" t="str">
        <f t="shared" si="191"/>
        <v/>
      </c>
    </row>
    <row r="4036" spans="1:3">
      <c r="A4036">
        <f t="shared" si="189"/>
        <v>0</v>
      </c>
      <c r="B4036" t="str">
        <f t="shared" si="190"/>
        <v/>
      </c>
      <c r="C4036" t="str">
        <f t="shared" si="191"/>
        <v/>
      </c>
    </row>
    <row r="4037" spans="1:3">
      <c r="A4037">
        <f t="shared" si="189"/>
        <v>0</v>
      </c>
      <c r="B4037" t="str">
        <f t="shared" si="190"/>
        <v/>
      </c>
      <c r="C4037" t="str">
        <f t="shared" si="191"/>
        <v/>
      </c>
    </row>
    <row r="4038" spans="1:3">
      <c r="A4038">
        <f t="shared" si="189"/>
        <v>0</v>
      </c>
      <c r="B4038" t="str">
        <f t="shared" si="190"/>
        <v/>
      </c>
      <c r="C4038" t="str">
        <f t="shared" si="191"/>
        <v/>
      </c>
    </row>
    <row r="4039" spans="1:3">
      <c r="A4039">
        <f t="shared" si="189"/>
        <v>0</v>
      </c>
      <c r="B4039" t="str">
        <f t="shared" si="190"/>
        <v/>
      </c>
      <c r="C4039" t="str">
        <f t="shared" si="191"/>
        <v/>
      </c>
    </row>
    <row r="4040" spans="1:3">
      <c r="A4040">
        <f t="shared" si="189"/>
        <v>0</v>
      </c>
      <c r="B4040" t="str">
        <f t="shared" si="190"/>
        <v/>
      </c>
      <c r="C4040" t="str">
        <f t="shared" si="191"/>
        <v/>
      </c>
    </row>
    <row r="4041" spans="1:3">
      <c r="A4041">
        <f t="shared" si="189"/>
        <v>0</v>
      </c>
      <c r="B4041" t="str">
        <f t="shared" si="190"/>
        <v/>
      </c>
      <c r="C4041" t="str">
        <f t="shared" si="191"/>
        <v/>
      </c>
    </row>
    <row r="4042" spans="1:3">
      <c r="A4042">
        <f t="shared" si="189"/>
        <v>0</v>
      </c>
      <c r="B4042" t="str">
        <f t="shared" si="190"/>
        <v/>
      </c>
      <c r="C4042" t="str">
        <f t="shared" si="191"/>
        <v/>
      </c>
    </row>
    <row r="4043" spans="1:3">
      <c r="A4043">
        <f t="shared" si="189"/>
        <v>0</v>
      </c>
      <c r="B4043" t="str">
        <f t="shared" si="190"/>
        <v/>
      </c>
      <c r="C4043" t="str">
        <f t="shared" si="191"/>
        <v/>
      </c>
    </row>
    <row r="4044" spans="1:3">
      <c r="A4044">
        <f t="shared" si="189"/>
        <v>0</v>
      </c>
      <c r="B4044" t="str">
        <f t="shared" si="190"/>
        <v/>
      </c>
      <c r="C4044" t="str">
        <f t="shared" si="191"/>
        <v/>
      </c>
    </row>
    <row r="4045" spans="1:3">
      <c r="A4045">
        <f t="shared" si="189"/>
        <v>0</v>
      </c>
      <c r="B4045" t="str">
        <f t="shared" si="190"/>
        <v/>
      </c>
      <c r="C4045" t="str">
        <f t="shared" si="191"/>
        <v/>
      </c>
    </row>
    <row r="4046" spans="1:3">
      <c r="A4046">
        <f t="shared" si="189"/>
        <v>0</v>
      </c>
      <c r="B4046" t="str">
        <f t="shared" si="190"/>
        <v/>
      </c>
      <c r="C4046" t="str">
        <f t="shared" si="191"/>
        <v/>
      </c>
    </row>
    <row r="4047" spans="1:3">
      <c r="A4047">
        <f t="shared" si="189"/>
        <v>0</v>
      </c>
      <c r="B4047" t="str">
        <f t="shared" si="190"/>
        <v/>
      </c>
      <c r="C4047" t="str">
        <f t="shared" si="191"/>
        <v/>
      </c>
    </row>
    <row r="4048" spans="1:3">
      <c r="A4048">
        <f t="shared" si="189"/>
        <v>0</v>
      </c>
      <c r="B4048" t="str">
        <f t="shared" si="190"/>
        <v/>
      </c>
      <c r="C4048" t="str">
        <f t="shared" si="191"/>
        <v/>
      </c>
    </row>
    <row r="4049" spans="1:3">
      <c r="A4049">
        <f t="shared" si="189"/>
        <v>0</v>
      </c>
      <c r="B4049" t="str">
        <f t="shared" si="190"/>
        <v/>
      </c>
      <c r="C4049" t="str">
        <f t="shared" si="191"/>
        <v/>
      </c>
    </row>
    <row r="4050" spans="1:3">
      <c r="A4050">
        <f t="shared" si="189"/>
        <v>0</v>
      </c>
      <c r="B4050" t="str">
        <f t="shared" si="190"/>
        <v/>
      </c>
      <c r="C4050" t="str">
        <f t="shared" si="191"/>
        <v/>
      </c>
    </row>
    <row r="4051" spans="1:3">
      <c r="A4051">
        <f t="shared" si="189"/>
        <v>0</v>
      </c>
      <c r="B4051" t="str">
        <f t="shared" si="190"/>
        <v/>
      </c>
      <c r="C4051" t="str">
        <f t="shared" si="191"/>
        <v/>
      </c>
    </row>
    <row r="4052" spans="1:3">
      <c r="A4052">
        <f t="shared" si="189"/>
        <v>0</v>
      </c>
      <c r="B4052" t="str">
        <f t="shared" si="190"/>
        <v/>
      </c>
      <c r="C4052" t="str">
        <f t="shared" si="191"/>
        <v/>
      </c>
    </row>
    <row r="4053" spans="1:3">
      <c r="A4053">
        <f t="shared" si="189"/>
        <v>0</v>
      </c>
      <c r="B4053" t="str">
        <f t="shared" si="190"/>
        <v/>
      </c>
      <c r="C4053" t="str">
        <f t="shared" si="191"/>
        <v/>
      </c>
    </row>
    <row r="4054" spans="1:3">
      <c r="A4054">
        <f t="shared" si="189"/>
        <v>0</v>
      </c>
      <c r="B4054" t="str">
        <f t="shared" si="190"/>
        <v/>
      </c>
      <c r="C4054" t="str">
        <f t="shared" si="191"/>
        <v/>
      </c>
    </row>
    <row r="4055" spans="1:3">
      <c r="A4055">
        <f t="shared" si="189"/>
        <v>0</v>
      </c>
      <c r="B4055" t="str">
        <f t="shared" si="190"/>
        <v/>
      </c>
      <c r="C4055" t="str">
        <f t="shared" si="191"/>
        <v/>
      </c>
    </row>
    <row r="4056" spans="1:3">
      <c r="A4056">
        <f t="shared" si="189"/>
        <v>0</v>
      </c>
      <c r="B4056" t="str">
        <f t="shared" si="190"/>
        <v/>
      </c>
      <c r="C4056" t="str">
        <f t="shared" si="191"/>
        <v/>
      </c>
    </row>
    <row r="4057" spans="1:3">
      <c r="A4057">
        <f t="shared" si="189"/>
        <v>0</v>
      </c>
      <c r="B4057" t="str">
        <f t="shared" si="190"/>
        <v/>
      </c>
      <c r="C4057" t="str">
        <f t="shared" si="191"/>
        <v/>
      </c>
    </row>
    <row r="4058" spans="1:3">
      <c r="A4058">
        <f t="shared" si="189"/>
        <v>0</v>
      </c>
      <c r="B4058" t="str">
        <f t="shared" si="190"/>
        <v/>
      </c>
      <c r="C4058" t="str">
        <f t="shared" si="191"/>
        <v/>
      </c>
    </row>
    <row r="4059" spans="1:3">
      <c r="A4059">
        <f t="shared" si="189"/>
        <v>0</v>
      </c>
      <c r="B4059" t="str">
        <f t="shared" si="190"/>
        <v/>
      </c>
      <c r="C4059" t="str">
        <f t="shared" si="191"/>
        <v/>
      </c>
    </row>
    <row r="4060" spans="1:3">
      <c r="A4060">
        <f t="shared" si="189"/>
        <v>0</v>
      </c>
      <c r="B4060" t="str">
        <f t="shared" si="190"/>
        <v/>
      </c>
      <c r="C4060" t="str">
        <f t="shared" si="191"/>
        <v/>
      </c>
    </row>
    <row r="4061" spans="1:3">
      <c r="A4061">
        <f t="shared" si="189"/>
        <v>0</v>
      </c>
      <c r="B4061" t="str">
        <f t="shared" si="190"/>
        <v/>
      </c>
      <c r="C4061" t="str">
        <f t="shared" si="191"/>
        <v/>
      </c>
    </row>
    <row r="4062" spans="1:3">
      <c r="A4062">
        <f t="shared" si="189"/>
        <v>0</v>
      </c>
      <c r="B4062" t="str">
        <f t="shared" si="190"/>
        <v/>
      </c>
      <c r="C4062" t="str">
        <f t="shared" si="191"/>
        <v/>
      </c>
    </row>
    <row r="4063" spans="1:3">
      <c r="A4063">
        <f t="shared" si="189"/>
        <v>0</v>
      </c>
      <c r="B4063" t="str">
        <f t="shared" si="190"/>
        <v/>
      </c>
      <c r="C4063" t="str">
        <f t="shared" si="191"/>
        <v/>
      </c>
    </row>
    <row r="4064" spans="1:3">
      <c r="A4064">
        <f t="shared" si="189"/>
        <v>0</v>
      </c>
      <c r="B4064" t="str">
        <f t="shared" si="190"/>
        <v/>
      </c>
      <c r="C4064" t="str">
        <f t="shared" si="191"/>
        <v/>
      </c>
    </row>
    <row r="4065" spans="1:3">
      <c r="A4065">
        <f t="shared" si="189"/>
        <v>0</v>
      </c>
      <c r="B4065" t="str">
        <f t="shared" si="190"/>
        <v/>
      </c>
      <c r="C4065" t="str">
        <f t="shared" si="191"/>
        <v/>
      </c>
    </row>
    <row r="4066" spans="1:3">
      <c r="A4066">
        <f t="shared" si="189"/>
        <v>0</v>
      </c>
      <c r="B4066" t="str">
        <f t="shared" si="190"/>
        <v/>
      </c>
      <c r="C4066" t="str">
        <f t="shared" si="191"/>
        <v/>
      </c>
    </row>
    <row r="4067" spans="1:3">
      <c r="A4067">
        <f t="shared" si="189"/>
        <v>0</v>
      </c>
      <c r="B4067" t="str">
        <f t="shared" si="190"/>
        <v/>
      </c>
      <c r="C4067" t="str">
        <f t="shared" si="191"/>
        <v/>
      </c>
    </row>
    <row r="4068" spans="1:3">
      <c r="A4068">
        <f t="shared" si="189"/>
        <v>0</v>
      </c>
      <c r="B4068" t="str">
        <f t="shared" si="190"/>
        <v/>
      </c>
      <c r="C4068" t="str">
        <f t="shared" si="191"/>
        <v/>
      </c>
    </row>
    <row r="4069" spans="1:3">
      <c r="A4069">
        <f t="shared" si="189"/>
        <v>0</v>
      </c>
      <c r="B4069" t="str">
        <f t="shared" si="190"/>
        <v/>
      </c>
      <c r="C4069" t="str">
        <f t="shared" si="191"/>
        <v/>
      </c>
    </row>
    <row r="4070" spans="1:3">
      <c r="A4070">
        <f t="shared" si="189"/>
        <v>0</v>
      </c>
      <c r="B4070" t="str">
        <f t="shared" si="190"/>
        <v/>
      </c>
      <c r="C4070" t="str">
        <f t="shared" si="191"/>
        <v/>
      </c>
    </row>
    <row r="4071" spans="1:3">
      <c r="A4071">
        <f t="shared" si="189"/>
        <v>0</v>
      </c>
      <c r="B4071" t="str">
        <f t="shared" si="190"/>
        <v/>
      </c>
      <c r="C4071" t="str">
        <f t="shared" si="191"/>
        <v/>
      </c>
    </row>
    <row r="4072" spans="1:3">
      <c r="A4072">
        <f t="shared" si="189"/>
        <v>0</v>
      </c>
      <c r="B4072" t="str">
        <f t="shared" si="190"/>
        <v/>
      </c>
      <c r="C4072" t="str">
        <f t="shared" si="191"/>
        <v/>
      </c>
    </row>
    <row r="4073" spans="1:3">
      <c r="A4073">
        <f t="shared" si="189"/>
        <v>0</v>
      </c>
      <c r="B4073" t="str">
        <f t="shared" si="190"/>
        <v/>
      </c>
      <c r="C4073" t="str">
        <f t="shared" si="191"/>
        <v/>
      </c>
    </row>
    <row r="4074" spans="1:3">
      <c r="A4074">
        <f t="shared" si="189"/>
        <v>0</v>
      </c>
      <c r="B4074" t="str">
        <f t="shared" si="190"/>
        <v/>
      </c>
      <c r="C4074" t="str">
        <f t="shared" si="191"/>
        <v/>
      </c>
    </row>
    <row r="4075" spans="1:3">
      <c r="A4075">
        <f t="shared" si="189"/>
        <v>0</v>
      </c>
      <c r="B4075" t="str">
        <f t="shared" si="190"/>
        <v/>
      </c>
      <c r="C4075" t="str">
        <f t="shared" si="191"/>
        <v/>
      </c>
    </row>
    <row r="4076" spans="1:3">
      <c r="A4076">
        <f t="shared" si="189"/>
        <v>0</v>
      </c>
      <c r="B4076" t="str">
        <f t="shared" si="190"/>
        <v/>
      </c>
      <c r="C4076" t="str">
        <f t="shared" si="191"/>
        <v/>
      </c>
    </row>
    <row r="4077" spans="1:3">
      <c r="A4077">
        <f t="shared" si="189"/>
        <v>0</v>
      </c>
      <c r="B4077" t="str">
        <f t="shared" si="190"/>
        <v/>
      </c>
      <c r="C4077" t="str">
        <f t="shared" si="191"/>
        <v/>
      </c>
    </row>
    <row r="4078" spans="1:3">
      <c r="A4078">
        <f t="shared" si="189"/>
        <v>0</v>
      </c>
      <c r="B4078" t="str">
        <f t="shared" si="190"/>
        <v/>
      </c>
      <c r="C4078" t="str">
        <f t="shared" si="191"/>
        <v/>
      </c>
    </row>
    <row r="4079" spans="1:3">
      <c r="A4079">
        <f t="shared" si="189"/>
        <v>0</v>
      </c>
      <c r="B4079" t="str">
        <f t="shared" si="190"/>
        <v/>
      </c>
      <c r="C4079" t="str">
        <f t="shared" si="191"/>
        <v/>
      </c>
    </row>
    <row r="4080" spans="1:3">
      <c r="A4080">
        <f t="shared" si="189"/>
        <v>0</v>
      </c>
      <c r="B4080" t="str">
        <f t="shared" si="190"/>
        <v/>
      </c>
      <c r="C4080" t="str">
        <f t="shared" si="191"/>
        <v/>
      </c>
    </row>
    <row r="4081" spans="1:3">
      <c r="A4081">
        <f t="shared" si="189"/>
        <v>0</v>
      </c>
      <c r="B4081" t="str">
        <f t="shared" si="190"/>
        <v/>
      </c>
      <c r="C4081" t="str">
        <f t="shared" si="191"/>
        <v/>
      </c>
    </row>
    <row r="4082" spans="1:3">
      <c r="A4082">
        <f t="shared" si="189"/>
        <v>0</v>
      </c>
      <c r="B4082" t="str">
        <f t="shared" si="190"/>
        <v/>
      </c>
      <c r="C4082" t="str">
        <f t="shared" si="191"/>
        <v/>
      </c>
    </row>
    <row r="4083" spans="1:3">
      <c r="A4083">
        <f t="shared" si="189"/>
        <v>0</v>
      </c>
      <c r="B4083" t="str">
        <f t="shared" si="190"/>
        <v/>
      </c>
      <c r="C4083" t="str">
        <f t="shared" si="191"/>
        <v/>
      </c>
    </row>
    <row r="4084" spans="1:3">
      <c r="A4084">
        <f t="shared" si="189"/>
        <v>0</v>
      </c>
      <c r="B4084" t="str">
        <f t="shared" si="190"/>
        <v/>
      </c>
      <c r="C4084" t="str">
        <f t="shared" si="191"/>
        <v/>
      </c>
    </row>
    <row r="4085" spans="1:3">
      <c r="A4085">
        <f t="shared" si="189"/>
        <v>0</v>
      </c>
      <c r="B4085" t="str">
        <f t="shared" si="190"/>
        <v/>
      </c>
      <c r="C4085" t="str">
        <f t="shared" si="191"/>
        <v/>
      </c>
    </row>
    <row r="4086" spans="1:3">
      <c r="A4086">
        <f t="shared" si="189"/>
        <v>0</v>
      </c>
      <c r="B4086" t="str">
        <f t="shared" si="190"/>
        <v/>
      </c>
      <c r="C4086" t="str">
        <f t="shared" si="191"/>
        <v/>
      </c>
    </row>
    <row r="4087" spans="1:3">
      <c r="A4087">
        <f t="shared" si="189"/>
        <v>0</v>
      </c>
      <c r="B4087" t="str">
        <f t="shared" si="190"/>
        <v/>
      </c>
      <c r="C4087" t="str">
        <f t="shared" si="191"/>
        <v/>
      </c>
    </row>
    <row r="4088" spans="1:3">
      <c r="A4088">
        <f t="shared" si="189"/>
        <v>0</v>
      </c>
      <c r="B4088" t="str">
        <f t="shared" si="190"/>
        <v/>
      </c>
      <c r="C4088" t="str">
        <f t="shared" si="191"/>
        <v/>
      </c>
    </row>
    <row r="4089" spans="1:3">
      <c r="A4089">
        <f t="shared" si="189"/>
        <v>0</v>
      </c>
      <c r="B4089" t="str">
        <f t="shared" si="190"/>
        <v/>
      </c>
      <c r="C4089" t="str">
        <f t="shared" si="191"/>
        <v/>
      </c>
    </row>
    <row r="4090" spans="1:3">
      <c r="A4090">
        <f t="shared" si="189"/>
        <v>0</v>
      </c>
      <c r="B4090" t="str">
        <f t="shared" si="190"/>
        <v/>
      </c>
      <c r="C4090" t="str">
        <f t="shared" si="191"/>
        <v/>
      </c>
    </row>
    <row r="4091" spans="1:3">
      <c r="A4091">
        <f t="shared" si="189"/>
        <v>0</v>
      </c>
      <c r="B4091" t="str">
        <f t="shared" si="190"/>
        <v/>
      </c>
      <c r="C4091" t="str">
        <f t="shared" si="191"/>
        <v/>
      </c>
    </row>
    <row r="4092" spans="1:3">
      <c r="A4092">
        <f t="shared" si="189"/>
        <v>0</v>
      </c>
      <c r="B4092" t="str">
        <f t="shared" si="190"/>
        <v/>
      </c>
      <c r="C4092" t="str">
        <f t="shared" si="191"/>
        <v/>
      </c>
    </row>
    <row r="4093" spans="1:3">
      <c r="A4093">
        <f t="shared" si="189"/>
        <v>0</v>
      </c>
      <c r="B4093" t="str">
        <f t="shared" si="190"/>
        <v/>
      </c>
      <c r="C4093" t="str">
        <f t="shared" si="191"/>
        <v/>
      </c>
    </row>
    <row r="4094" spans="1:3">
      <c r="A4094">
        <f t="shared" si="189"/>
        <v>0</v>
      </c>
      <c r="B4094" t="str">
        <f t="shared" si="190"/>
        <v/>
      </c>
      <c r="C4094" t="str">
        <f t="shared" si="191"/>
        <v/>
      </c>
    </row>
    <row r="4095" spans="1:3">
      <c r="A4095">
        <f t="shared" si="189"/>
        <v>0</v>
      </c>
      <c r="B4095" t="str">
        <f t="shared" si="190"/>
        <v/>
      </c>
      <c r="C4095" t="str">
        <f t="shared" si="191"/>
        <v/>
      </c>
    </row>
    <row r="4096" spans="1:3">
      <c r="A4096">
        <f t="shared" si="189"/>
        <v>0</v>
      </c>
      <c r="B4096" t="str">
        <f t="shared" si="190"/>
        <v/>
      </c>
      <c r="C4096" t="str">
        <f t="shared" si="191"/>
        <v/>
      </c>
    </row>
    <row r="4097" spans="1:3">
      <c r="A4097">
        <f t="shared" ref="A4097:A4160" si="192">AA4097</f>
        <v>0</v>
      </c>
      <c r="B4097" t="str">
        <f t="shared" si="190"/>
        <v/>
      </c>
      <c r="C4097" t="str">
        <f t="shared" si="191"/>
        <v/>
      </c>
    </row>
    <row r="4098" spans="1:3">
      <c r="A4098">
        <f t="shared" si="192"/>
        <v>0</v>
      </c>
      <c r="B4098" t="str">
        <f t="shared" ref="B4098:B4161" si="193">CONCATENATE(I4098,D4098,K4098,L4098)</f>
        <v/>
      </c>
      <c r="C4098" t="str">
        <f t="shared" ref="C4098:C4161" si="194">CONCATENATE(I4098,E4098,O4098,K4098,M4098,L4098)</f>
        <v/>
      </c>
    </row>
    <row r="4099" spans="1:3">
      <c r="A4099">
        <f t="shared" si="192"/>
        <v>0</v>
      </c>
      <c r="B4099" t="str">
        <f t="shared" si="193"/>
        <v/>
      </c>
      <c r="C4099" t="str">
        <f t="shared" si="194"/>
        <v/>
      </c>
    </row>
    <row r="4100" spans="1:3">
      <c r="A4100">
        <f t="shared" si="192"/>
        <v>0</v>
      </c>
      <c r="B4100" t="str">
        <f t="shared" si="193"/>
        <v/>
      </c>
      <c r="C4100" t="str">
        <f t="shared" si="194"/>
        <v/>
      </c>
    </row>
    <row r="4101" spans="1:3">
      <c r="A4101">
        <f t="shared" si="192"/>
        <v>0</v>
      </c>
      <c r="B4101" t="str">
        <f t="shared" si="193"/>
        <v/>
      </c>
      <c r="C4101" t="str">
        <f t="shared" si="194"/>
        <v/>
      </c>
    </row>
    <row r="4102" spans="1:3">
      <c r="A4102">
        <f t="shared" si="192"/>
        <v>0</v>
      </c>
      <c r="B4102" t="str">
        <f t="shared" si="193"/>
        <v/>
      </c>
      <c r="C4102" t="str">
        <f t="shared" si="194"/>
        <v/>
      </c>
    </row>
    <row r="4103" spans="1:3">
      <c r="A4103">
        <f t="shared" si="192"/>
        <v>0</v>
      </c>
      <c r="B4103" t="str">
        <f t="shared" si="193"/>
        <v/>
      </c>
      <c r="C4103" t="str">
        <f t="shared" si="194"/>
        <v/>
      </c>
    </row>
    <row r="4104" spans="1:3">
      <c r="A4104">
        <f t="shared" si="192"/>
        <v>0</v>
      </c>
      <c r="B4104" t="str">
        <f t="shared" si="193"/>
        <v/>
      </c>
      <c r="C4104" t="str">
        <f t="shared" si="194"/>
        <v/>
      </c>
    </row>
    <row r="4105" spans="1:3">
      <c r="A4105">
        <f t="shared" si="192"/>
        <v>0</v>
      </c>
      <c r="B4105" t="str">
        <f t="shared" si="193"/>
        <v/>
      </c>
      <c r="C4105" t="str">
        <f t="shared" si="194"/>
        <v/>
      </c>
    </row>
    <row r="4106" spans="1:3">
      <c r="A4106">
        <f t="shared" si="192"/>
        <v>0</v>
      </c>
      <c r="B4106" t="str">
        <f t="shared" si="193"/>
        <v/>
      </c>
      <c r="C4106" t="str">
        <f t="shared" si="194"/>
        <v/>
      </c>
    </row>
    <row r="4107" spans="1:3">
      <c r="A4107">
        <f t="shared" si="192"/>
        <v>0</v>
      </c>
      <c r="B4107" t="str">
        <f t="shared" si="193"/>
        <v/>
      </c>
      <c r="C4107" t="str">
        <f t="shared" si="194"/>
        <v/>
      </c>
    </row>
    <row r="4108" spans="1:3">
      <c r="A4108">
        <f t="shared" si="192"/>
        <v>0</v>
      </c>
      <c r="B4108" t="str">
        <f t="shared" si="193"/>
        <v/>
      </c>
      <c r="C4108" t="str">
        <f t="shared" si="194"/>
        <v/>
      </c>
    </row>
    <row r="4109" spans="1:3">
      <c r="A4109">
        <f t="shared" si="192"/>
        <v>0</v>
      </c>
      <c r="B4109" t="str">
        <f t="shared" si="193"/>
        <v/>
      </c>
      <c r="C4109" t="str">
        <f t="shared" si="194"/>
        <v/>
      </c>
    </row>
    <row r="4110" spans="1:3">
      <c r="A4110">
        <f t="shared" si="192"/>
        <v>0</v>
      </c>
      <c r="B4110" t="str">
        <f t="shared" si="193"/>
        <v/>
      </c>
      <c r="C4110" t="str">
        <f t="shared" si="194"/>
        <v/>
      </c>
    </row>
    <row r="4111" spans="1:3">
      <c r="A4111">
        <f t="shared" si="192"/>
        <v>0</v>
      </c>
      <c r="B4111" t="str">
        <f t="shared" si="193"/>
        <v/>
      </c>
      <c r="C4111" t="str">
        <f t="shared" si="194"/>
        <v/>
      </c>
    </row>
    <row r="4112" spans="1:3">
      <c r="A4112">
        <f t="shared" si="192"/>
        <v>0</v>
      </c>
      <c r="B4112" t="str">
        <f t="shared" si="193"/>
        <v/>
      </c>
      <c r="C4112" t="str">
        <f t="shared" si="194"/>
        <v/>
      </c>
    </row>
    <row r="4113" spans="1:3">
      <c r="A4113">
        <f t="shared" si="192"/>
        <v>0</v>
      </c>
      <c r="B4113" t="str">
        <f t="shared" si="193"/>
        <v/>
      </c>
      <c r="C4113" t="str">
        <f t="shared" si="194"/>
        <v/>
      </c>
    </row>
    <row r="4114" spans="1:3">
      <c r="A4114">
        <f t="shared" si="192"/>
        <v>0</v>
      </c>
      <c r="B4114" t="str">
        <f t="shared" si="193"/>
        <v/>
      </c>
      <c r="C4114" t="str">
        <f t="shared" si="194"/>
        <v/>
      </c>
    </row>
    <row r="4115" spans="1:3">
      <c r="A4115">
        <f t="shared" si="192"/>
        <v>0</v>
      </c>
      <c r="B4115" t="str">
        <f t="shared" si="193"/>
        <v/>
      </c>
      <c r="C4115" t="str">
        <f t="shared" si="194"/>
        <v/>
      </c>
    </row>
    <row r="4116" spans="1:3">
      <c r="A4116">
        <f t="shared" si="192"/>
        <v>0</v>
      </c>
      <c r="B4116" t="str">
        <f t="shared" si="193"/>
        <v/>
      </c>
      <c r="C4116" t="str">
        <f t="shared" si="194"/>
        <v/>
      </c>
    </row>
    <row r="4117" spans="1:3">
      <c r="A4117">
        <f t="shared" si="192"/>
        <v>0</v>
      </c>
      <c r="B4117" t="str">
        <f t="shared" si="193"/>
        <v/>
      </c>
      <c r="C4117" t="str">
        <f t="shared" si="194"/>
        <v/>
      </c>
    </row>
    <row r="4118" spans="1:3">
      <c r="A4118">
        <f t="shared" si="192"/>
        <v>0</v>
      </c>
      <c r="B4118" t="str">
        <f t="shared" si="193"/>
        <v/>
      </c>
      <c r="C4118" t="str">
        <f t="shared" si="194"/>
        <v/>
      </c>
    </row>
    <row r="4119" spans="1:3">
      <c r="A4119">
        <f t="shared" si="192"/>
        <v>0</v>
      </c>
      <c r="B4119" t="str">
        <f t="shared" si="193"/>
        <v/>
      </c>
      <c r="C4119" t="str">
        <f t="shared" si="194"/>
        <v/>
      </c>
    </row>
    <row r="4120" spans="1:3">
      <c r="A4120">
        <f t="shared" si="192"/>
        <v>0</v>
      </c>
      <c r="B4120" t="str">
        <f t="shared" si="193"/>
        <v/>
      </c>
      <c r="C4120" t="str">
        <f t="shared" si="194"/>
        <v/>
      </c>
    </row>
    <row r="4121" spans="1:3">
      <c r="A4121">
        <f t="shared" si="192"/>
        <v>0</v>
      </c>
      <c r="B4121" t="str">
        <f t="shared" si="193"/>
        <v/>
      </c>
      <c r="C4121" t="str">
        <f t="shared" si="194"/>
        <v/>
      </c>
    </row>
    <row r="4122" spans="1:3">
      <c r="A4122">
        <f t="shared" si="192"/>
        <v>0</v>
      </c>
      <c r="B4122" t="str">
        <f t="shared" si="193"/>
        <v/>
      </c>
      <c r="C4122" t="str">
        <f t="shared" si="194"/>
        <v/>
      </c>
    </row>
    <row r="4123" spans="1:3">
      <c r="A4123">
        <f t="shared" si="192"/>
        <v>0</v>
      </c>
      <c r="B4123" t="str">
        <f t="shared" si="193"/>
        <v/>
      </c>
      <c r="C4123" t="str">
        <f t="shared" si="194"/>
        <v/>
      </c>
    </row>
    <row r="4124" spans="1:3">
      <c r="A4124">
        <f t="shared" si="192"/>
        <v>0</v>
      </c>
      <c r="B4124" t="str">
        <f t="shared" si="193"/>
        <v/>
      </c>
      <c r="C4124" t="str">
        <f t="shared" si="194"/>
        <v/>
      </c>
    </row>
    <row r="4125" spans="1:3">
      <c r="A4125">
        <f t="shared" si="192"/>
        <v>0</v>
      </c>
      <c r="B4125" t="str">
        <f t="shared" si="193"/>
        <v/>
      </c>
      <c r="C4125" t="str">
        <f t="shared" si="194"/>
        <v/>
      </c>
    </row>
    <row r="4126" spans="1:3">
      <c r="A4126">
        <f t="shared" si="192"/>
        <v>0</v>
      </c>
      <c r="B4126" t="str">
        <f t="shared" si="193"/>
        <v/>
      </c>
      <c r="C4126" t="str">
        <f t="shared" si="194"/>
        <v/>
      </c>
    </row>
    <row r="4127" spans="1:3">
      <c r="A4127">
        <f t="shared" si="192"/>
        <v>0</v>
      </c>
      <c r="B4127" t="str">
        <f t="shared" si="193"/>
        <v/>
      </c>
      <c r="C4127" t="str">
        <f t="shared" si="194"/>
        <v/>
      </c>
    </row>
    <row r="4128" spans="1:3">
      <c r="A4128">
        <f t="shared" si="192"/>
        <v>0</v>
      </c>
      <c r="B4128" t="str">
        <f t="shared" si="193"/>
        <v/>
      </c>
      <c r="C4128" t="str">
        <f t="shared" si="194"/>
        <v/>
      </c>
    </row>
    <row r="4129" spans="1:3">
      <c r="A4129">
        <f t="shared" si="192"/>
        <v>0</v>
      </c>
      <c r="B4129" t="str">
        <f t="shared" si="193"/>
        <v/>
      </c>
      <c r="C4129" t="str">
        <f t="shared" si="194"/>
        <v/>
      </c>
    </row>
    <row r="4130" spans="1:3">
      <c r="A4130">
        <f t="shared" si="192"/>
        <v>0</v>
      </c>
      <c r="B4130" t="str">
        <f t="shared" si="193"/>
        <v/>
      </c>
      <c r="C4130" t="str">
        <f t="shared" si="194"/>
        <v/>
      </c>
    </row>
    <row r="4131" spans="1:3">
      <c r="A4131">
        <f t="shared" si="192"/>
        <v>0</v>
      </c>
      <c r="B4131" t="str">
        <f t="shared" si="193"/>
        <v/>
      </c>
      <c r="C4131" t="str">
        <f t="shared" si="194"/>
        <v/>
      </c>
    </row>
    <row r="4132" spans="1:3">
      <c r="A4132">
        <f t="shared" si="192"/>
        <v>0</v>
      </c>
      <c r="B4132" t="str">
        <f t="shared" si="193"/>
        <v/>
      </c>
      <c r="C4132" t="str">
        <f t="shared" si="194"/>
        <v/>
      </c>
    </row>
    <row r="4133" spans="1:3">
      <c r="A4133">
        <f t="shared" si="192"/>
        <v>0</v>
      </c>
      <c r="B4133" t="str">
        <f t="shared" si="193"/>
        <v/>
      </c>
      <c r="C4133" t="str">
        <f t="shared" si="194"/>
        <v/>
      </c>
    </row>
    <row r="4134" spans="1:3">
      <c r="A4134">
        <f t="shared" si="192"/>
        <v>0</v>
      </c>
      <c r="B4134" t="str">
        <f t="shared" si="193"/>
        <v/>
      </c>
      <c r="C4134" t="str">
        <f t="shared" si="194"/>
        <v/>
      </c>
    </row>
    <row r="4135" spans="1:3">
      <c r="A4135">
        <f t="shared" si="192"/>
        <v>0</v>
      </c>
      <c r="B4135" t="str">
        <f t="shared" si="193"/>
        <v/>
      </c>
      <c r="C4135" t="str">
        <f t="shared" si="194"/>
        <v/>
      </c>
    </row>
    <row r="4136" spans="1:3">
      <c r="A4136">
        <f t="shared" si="192"/>
        <v>0</v>
      </c>
      <c r="B4136" t="str">
        <f t="shared" si="193"/>
        <v/>
      </c>
      <c r="C4136" t="str">
        <f t="shared" si="194"/>
        <v/>
      </c>
    </row>
    <row r="4137" spans="1:3">
      <c r="A4137">
        <f t="shared" si="192"/>
        <v>0</v>
      </c>
      <c r="B4137" t="str">
        <f t="shared" si="193"/>
        <v/>
      </c>
      <c r="C4137" t="str">
        <f t="shared" si="194"/>
        <v/>
      </c>
    </row>
    <row r="4138" spans="1:3">
      <c r="A4138">
        <f t="shared" si="192"/>
        <v>0</v>
      </c>
      <c r="B4138" t="str">
        <f t="shared" si="193"/>
        <v/>
      </c>
      <c r="C4138" t="str">
        <f t="shared" si="194"/>
        <v/>
      </c>
    </row>
    <row r="4139" spans="1:3">
      <c r="A4139">
        <f t="shared" si="192"/>
        <v>0</v>
      </c>
      <c r="B4139" t="str">
        <f t="shared" si="193"/>
        <v/>
      </c>
      <c r="C4139" t="str">
        <f t="shared" si="194"/>
        <v/>
      </c>
    </row>
    <row r="4140" spans="1:3">
      <c r="A4140">
        <f t="shared" si="192"/>
        <v>0</v>
      </c>
      <c r="B4140" t="str">
        <f t="shared" si="193"/>
        <v/>
      </c>
      <c r="C4140" t="str">
        <f t="shared" si="194"/>
        <v/>
      </c>
    </row>
    <row r="4141" spans="1:3">
      <c r="A4141">
        <f t="shared" si="192"/>
        <v>0</v>
      </c>
      <c r="B4141" t="str">
        <f t="shared" si="193"/>
        <v/>
      </c>
      <c r="C4141" t="str">
        <f t="shared" si="194"/>
        <v/>
      </c>
    </row>
    <row r="4142" spans="1:3">
      <c r="A4142">
        <f t="shared" si="192"/>
        <v>0</v>
      </c>
      <c r="B4142" t="str">
        <f t="shared" si="193"/>
        <v/>
      </c>
      <c r="C4142" t="str">
        <f t="shared" si="194"/>
        <v/>
      </c>
    </row>
    <row r="4143" spans="1:3">
      <c r="A4143">
        <f t="shared" si="192"/>
        <v>0</v>
      </c>
      <c r="B4143" t="str">
        <f t="shared" si="193"/>
        <v/>
      </c>
      <c r="C4143" t="str">
        <f t="shared" si="194"/>
        <v/>
      </c>
    </row>
    <row r="4144" spans="1:3">
      <c r="A4144">
        <f t="shared" si="192"/>
        <v>0</v>
      </c>
      <c r="B4144" t="str">
        <f t="shared" si="193"/>
        <v/>
      </c>
      <c r="C4144" t="str">
        <f t="shared" si="194"/>
        <v/>
      </c>
    </row>
    <row r="4145" spans="1:3">
      <c r="A4145">
        <f t="shared" si="192"/>
        <v>0</v>
      </c>
      <c r="B4145" t="str">
        <f t="shared" si="193"/>
        <v/>
      </c>
      <c r="C4145" t="str">
        <f t="shared" si="194"/>
        <v/>
      </c>
    </row>
    <row r="4146" spans="1:3">
      <c r="A4146">
        <f t="shared" si="192"/>
        <v>0</v>
      </c>
      <c r="B4146" t="str">
        <f t="shared" si="193"/>
        <v/>
      </c>
      <c r="C4146" t="str">
        <f t="shared" si="194"/>
        <v/>
      </c>
    </row>
    <row r="4147" spans="1:3">
      <c r="A4147">
        <f t="shared" si="192"/>
        <v>0</v>
      </c>
      <c r="B4147" t="str">
        <f t="shared" si="193"/>
        <v/>
      </c>
      <c r="C4147" t="str">
        <f t="shared" si="194"/>
        <v/>
      </c>
    </row>
    <row r="4148" spans="1:3">
      <c r="A4148">
        <f t="shared" si="192"/>
        <v>0</v>
      </c>
      <c r="B4148" t="str">
        <f t="shared" si="193"/>
        <v/>
      </c>
      <c r="C4148" t="str">
        <f t="shared" si="194"/>
        <v/>
      </c>
    </row>
    <row r="4149" spans="1:3">
      <c r="A4149">
        <f t="shared" si="192"/>
        <v>0</v>
      </c>
      <c r="B4149" t="str">
        <f t="shared" si="193"/>
        <v/>
      </c>
      <c r="C4149" t="str">
        <f t="shared" si="194"/>
        <v/>
      </c>
    </row>
    <row r="4150" spans="1:3">
      <c r="A4150">
        <f t="shared" si="192"/>
        <v>0</v>
      </c>
      <c r="B4150" t="str">
        <f t="shared" si="193"/>
        <v/>
      </c>
      <c r="C4150" t="str">
        <f t="shared" si="194"/>
        <v/>
      </c>
    </row>
    <row r="4151" spans="1:3">
      <c r="A4151">
        <f t="shared" si="192"/>
        <v>0</v>
      </c>
      <c r="B4151" t="str">
        <f t="shared" si="193"/>
        <v/>
      </c>
      <c r="C4151" t="str">
        <f t="shared" si="194"/>
        <v/>
      </c>
    </row>
    <row r="4152" spans="1:3">
      <c r="A4152">
        <f t="shared" si="192"/>
        <v>0</v>
      </c>
      <c r="B4152" t="str">
        <f t="shared" si="193"/>
        <v/>
      </c>
      <c r="C4152" t="str">
        <f t="shared" si="194"/>
        <v/>
      </c>
    </row>
    <row r="4153" spans="1:3">
      <c r="A4153">
        <f t="shared" si="192"/>
        <v>0</v>
      </c>
      <c r="B4153" t="str">
        <f t="shared" si="193"/>
        <v/>
      </c>
      <c r="C4153" t="str">
        <f t="shared" si="194"/>
        <v/>
      </c>
    </row>
    <row r="4154" spans="1:3">
      <c r="A4154">
        <f t="shared" si="192"/>
        <v>0</v>
      </c>
      <c r="B4154" t="str">
        <f t="shared" si="193"/>
        <v/>
      </c>
      <c r="C4154" t="str">
        <f t="shared" si="194"/>
        <v/>
      </c>
    </row>
    <row r="4155" spans="1:3">
      <c r="A4155">
        <f t="shared" si="192"/>
        <v>0</v>
      </c>
      <c r="B4155" t="str">
        <f t="shared" si="193"/>
        <v/>
      </c>
      <c r="C4155" t="str">
        <f t="shared" si="194"/>
        <v/>
      </c>
    </row>
    <row r="4156" spans="1:3">
      <c r="A4156">
        <f t="shared" si="192"/>
        <v>0</v>
      </c>
      <c r="B4156" t="str">
        <f t="shared" si="193"/>
        <v/>
      </c>
      <c r="C4156" t="str">
        <f t="shared" si="194"/>
        <v/>
      </c>
    </row>
    <row r="4157" spans="1:3">
      <c r="A4157">
        <f t="shared" si="192"/>
        <v>0</v>
      </c>
      <c r="B4157" t="str">
        <f t="shared" si="193"/>
        <v/>
      </c>
      <c r="C4157" t="str">
        <f t="shared" si="194"/>
        <v/>
      </c>
    </row>
    <row r="4158" spans="1:3">
      <c r="A4158">
        <f t="shared" si="192"/>
        <v>0</v>
      </c>
      <c r="B4158" t="str">
        <f t="shared" si="193"/>
        <v/>
      </c>
      <c r="C4158" t="str">
        <f t="shared" si="194"/>
        <v/>
      </c>
    </row>
    <row r="4159" spans="1:3">
      <c r="A4159">
        <f t="shared" si="192"/>
        <v>0</v>
      </c>
      <c r="B4159" t="str">
        <f t="shared" si="193"/>
        <v/>
      </c>
      <c r="C4159" t="str">
        <f t="shared" si="194"/>
        <v/>
      </c>
    </row>
    <row r="4160" spans="1:3">
      <c r="A4160">
        <f t="shared" si="192"/>
        <v>0</v>
      </c>
      <c r="B4160" t="str">
        <f t="shared" si="193"/>
        <v/>
      </c>
      <c r="C4160" t="str">
        <f t="shared" si="194"/>
        <v/>
      </c>
    </row>
    <row r="4161" spans="1:3">
      <c r="A4161">
        <f t="shared" ref="A4161:A4224" si="195">AA4161</f>
        <v>0</v>
      </c>
      <c r="B4161" t="str">
        <f t="shared" si="193"/>
        <v/>
      </c>
      <c r="C4161" t="str">
        <f t="shared" si="194"/>
        <v/>
      </c>
    </row>
    <row r="4162" spans="1:3">
      <c r="A4162">
        <f t="shared" si="195"/>
        <v>0</v>
      </c>
      <c r="B4162" t="str">
        <f t="shared" ref="B4162:B4225" si="196">CONCATENATE(I4162,D4162,K4162,L4162)</f>
        <v/>
      </c>
      <c r="C4162" t="str">
        <f t="shared" ref="C4162:C4225" si="197">CONCATENATE(I4162,E4162,O4162,K4162,M4162,L4162)</f>
        <v/>
      </c>
    </row>
    <row r="4163" spans="1:3">
      <c r="A4163">
        <f t="shared" si="195"/>
        <v>0</v>
      </c>
      <c r="B4163" t="str">
        <f t="shared" si="196"/>
        <v/>
      </c>
      <c r="C4163" t="str">
        <f t="shared" si="197"/>
        <v/>
      </c>
    </row>
    <row r="4164" spans="1:3">
      <c r="A4164">
        <f t="shared" si="195"/>
        <v>0</v>
      </c>
      <c r="B4164" t="str">
        <f t="shared" si="196"/>
        <v/>
      </c>
      <c r="C4164" t="str">
        <f t="shared" si="197"/>
        <v/>
      </c>
    </row>
    <row r="4165" spans="1:3">
      <c r="A4165">
        <f t="shared" si="195"/>
        <v>0</v>
      </c>
      <c r="B4165" t="str">
        <f t="shared" si="196"/>
        <v/>
      </c>
      <c r="C4165" t="str">
        <f t="shared" si="197"/>
        <v/>
      </c>
    </row>
    <row r="4166" spans="1:3">
      <c r="A4166">
        <f t="shared" si="195"/>
        <v>0</v>
      </c>
      <c r="B4166" t="str">
        <f t="shared" si="196"/>
        <v/>
      </c>
      <c r="C4166" t="str">
        <f t="shared" si="197"/>
        <v/>
      </c>
    </row>
    <row r="4167" spans="1:3">
      <c r="A4167">
        <f t="shared" si="195"/>
        <v>0</v>
      </c>
      <c r="B4167" t="str">
        <f t="shared" si="196"/>
        <v/>
      </c>
      <c r="C4167" t="str">
        <f t="shared" si="197"/>
        <v/>
      </c>
    </row>
    <row r="4168" spans="1:3">
      <c r="A4168">
        <f t="shared" si="195"/>
        <v>0</v>
      </c>
      <c r="B4168" t="str">
        <f t="shared" si="196"/>
        <v/>
      </c>
      <c r="C4168" t="str">
        <f t="shared" si="197"/>
        <v/>
      </c>
    </row>
    <row r="4169" spans="1:3">
      <c r="A4169">
        <f t="shared" si="195"/>
        <v>0</v>
      </c>
      <c r="B4169" t="str">
        <f t="shared" si="196"/>
        <v/>
      </c>
      <c r="C4169" t="str">
        <f t="shared" si="197"/>
        <v/>
      </c>
    </row>
    <row r="4170" spans="1:3">
      <c r="A4170">
        <f t="shared" si="195"/>
        <v>0</v>
      </c>
      <c r="B4170" t="str">
        <f t="shared" si="196"/>
        <v/>
      </c>
      <c r="C4170" t="str">
        <f t="shared" si="197"/>
        <v/>
      </c>
    </row>
    <row r="4171" spans="1:3">
      <c r="A4171">
        <f t="shared" si="195"/>
        <v>0</v>
      </c>
      <c r="B4171" t="str">
        <f t="shared" si="196"/>
        <v/>
      </c>
      <c r="C4171" t="str">
        <f t="shared" si="197"/>
        <v/>
      </c>
    </row>
    <row r="4172" spans="1:3">
      <c r="A4172">
        <f t="shared" si="195"/>
        <v>0</v>
      </c>
      <c r="B4172" t="str">
        <f t="shared" si="196"/>
        <v/>
      </c>
      <c r="C4172" t="str">
        <f t="shared" si="197"/>
        <v/>
      </c>
    </row>
    <row r="4173" spans="1:3">
      <c r="A4173">
        <f t="shared" si="195"/>
        <v>0</v>
      </c>
      <c r="B4173" t="str">
        <f t="shared" si="196"/>
        <v/>
      </c>
      <c r="C4173" t="str">
        <f t="shared" si="197"/>
        <v/>
      </c>
    </row>
    <row r="4174" spans="1:3">
      <c r="A4174">
        <f t="shared" si="195"/>
        <v>0</v>
      </c>
      <c r="B4174" t="str">
        <f t="shared" si="196"/>
        <v/>
      </c>
      <c r="C4174" t="str">
        <f t="shared" si="197"/>
        <v/>
      </c>
    </row>
    <row r="4175" spans="1:3">
      <c r="A4175">
        <f t="shared" si="195"/>
        <v>0</v>
      </c>
      <c r="B4175" t="str">
        <f t="shared" si="196"/>
        <v/>
      </c>
      <c r="C4175" t="str">
        <f t="shared" si="197"/>
        <v/>
      </c>
    </row>
    <row r="4176" spans="1:3">
      <c r="A4176">
        <f t="shared" si="195"/>
        <v>0</v>
      </c>
      <c r="B4176" t="str">
        <f t="shared" si="196"/>
        <v/>
      </c>
      <c r="C4176" t="str">
        <f t="shared" si="197"/>
        <v/>
      </c>
    </row>
    <row r="4177" spans="1:3">
      <c r="A4177">
        <f t="shared" si="195"/>
        <v>0</v>
      </c>
      <c r="B4177" t="str">
        <f t="shared" si="196"/>
        <v/>
      </c>
      <c r="C4177" t="str">
        <f t="shared" si="197"/>
        <v/>
      </c>
    </row>
    <row r="4178" spans="1:3">
      <c r="A4178">
        <f t="shared" si="195"/>
        <v>0</v>
      </c>
      <c r="B4178" t="str">
        <f t="shared" si="196"/>
        <v/>
      </c>
      <c r="C4178" t="str">
        <f t="shared" si="197"/>
        <v/>
      </c>
    </row>
    <row r="4179" spans="1:3">
      <c r="A4179">
        <f t="shared" si="195"/>
        <v>0</v>
      </c>
      <c r="B4179" t="str">
        <f t="shared" si="196"/>
        <v/>
      </c>
      <c r="C4179" t="str">
        <f t="shared" si="197"/>
        <v/>
      </c>
    </row>
    <row r="4180" spans="1:3">
      <c r="A4180">
        <f t="shared" si="195"/>
        <v>0</v>
      </c>
      <c r="B4180" t="str">
        <f t="shared" si="196"/>
        <v/>
      </c>
      <c r="C4180" t="str">
        <f t="shared" si="197"/>
        <v/>
      </c>
    </row>
    <row r="4181" spans="1:3">
      <c r="A4181">
        <f t="shared" si="195"/>
        <v>0</v>
      </c>
      <c r="B4181" t="str">
        <f t="shared" si="196"/>
        <v/>
      </c>
      <c r="C4181" t="str">
        <f t="shared" si="197"/>
        <v/>
      </c>
    </row>
    <row r="4182" spans="1:3">
      <c r="A4182">
        <f t="shared" si="195"/>
        <v>0</v>
      </c>
      <c r="B4182" t="str">
        <f t="shared" si="196"/>
        <v/>
      </c>
      <c r="C4182" t="str">
        <f t="shared" si="197"/>
        <v/>
      </c>
    </row>
    <row r="4183" spans="1:3">
      <c r="A4183">
        <f t="shared" si="195"/>
        <v>0</v>
      </c>
      <c r="B4183" t="str">
        <f t="shared" si="196"/>
        <v/>
      </c>
      <c r="C4183" t="str">
        <f t="shared" si="197"/>
        <v/>
      </c>
    </row>
    <row r="4184" spans="1:3">
      <c r="A4184">
        <f t="shared" si="195"/>
        <v>0</v>
      </c>
      <c r="B4184" t="str">
        <f t="shared" si="196"/>
        <v/>
      </c>
      <c r="C4184" t="str">
        <f t="shared" si="197"/>
        <v/>
      </c>
    </row>
    <row r="4185" spans="1:3">
      <c r="A4185">
        <f t="shared" si="195"/>
        <v>0</v>
      </c>
      <c r="B4185" t="str">
        <f t="shared" si="196"/>
        <v/>
      </c>
      <c r="C4185" t="str">
        <f t="shared" si="197"/>
        <v/>
      </c>
    </row>
    <row r="4186" spans="1:3">
      <c r="A4186">
        <f t="shared" si="195"/>
        <v>0</v>
      </c>
      <c r="B4186" t="str">
        <f t="shared" si="196"/>
        <v/>
      </c>
      <c r="C4186" t="str">
        <f t="shared" si="197"/>
        <v/>
      </c>
    </row>
    <row r="4187" spans="1:3">
      <c r="A4187">
        <f t="shared" si="195"/>
        <v>0</v>
      </c>
      <c r="B4187" t="str">
        <f t="shared" si="196"/>
        <v/>
      </c>
      <c r="C4187" t="str">
        <f t="shared" si="197"/>
        <v/>
      </c>
    </row>
    <row r="4188" spans="1:3">
      <c r="A4188">
        <f t="shared" si="195"/>
        <v>0</v>
      </c>
      <c r="B4188" t="str">
        <f t="shared" si="196"/>
        <v/>
      </c>
      <c r="C4188" t="str">
        <f t="shared" si="197"/>
        <v/>
      </c>
    </row>
    <row r="4189" spans="1:3">
      <c r="A4189">
        <f t="shared" si="195"/>
        <v>0</v>
      </c>
      <c r="B4189" t="str">
        <f t="shared" si="196"/>
        <v/>
      </c>
      <c r="C4189" t="str">
        <f t="shared" si="197"/>
        <v/>
      </c>
    </row>
    <row r="4190" spans="1:3">
      <c r="A4190">
        <f t="shared" si="195"/>
        <v>0</v>
      </c>
      <c r="B4190" t="str">
        <f t="shared" si="196"/>
        <v/>
      </c>
      <c r="C4190" t="str">
        <f t="shared" si="197"/>
        <v/>
      </c>
    </row>
    <row r="4191" spans="1:3">
      <c r="A4191">
        <f t="shared" si="195"/>
        <v>0</v>
      </c>
      <c r="B4191" t="str">
        <f t="shared" si="196"/>
        <v/>
      </c>
      <c r="C4191" t="str">
        <f t="shared" si="197"/>
        <v/>
      </c>
    </row>
    <row r="4192" spans="1:3">
      <c r="A4192">
        <f t="shared" si="195"/>
        <v>0</v>
      </c>
      <c r="B4192" t="str">
        <f t="shared" si="196"/>
        <v/>
      </c>
      <c r="C4192" t="str">
        <f t="shared" si="197"/>
        <v/>
      </c>
    </row>
    <row r="4193" spans="1:3">
      <c r="A4193">
        <f t="shared" si="195"/>
        <v>0</v>
      </c>
      <c r="B4193" t="str">
        <f t="shared" si="196"/>
        <v/>
      </c>
      <c r="C4193" t="str">
        <f t="shared" si="197"/>
        <v/>
      </c>
    </row>
    <row r="4194" spans="1:3">
      <c r="A4194">
        <f t="shared" si="195"/>
        <v>0</v>
      </c>
      <c r="B4194" t="str">
        <f t="shared" si="196"/>
        <v/>
      </c>
      <c r="C4194" t="str">
        <f t="shared" si="197"/>
        <v/>
      </c>
    </row>
    <row r="4195" spans="1:3">
      <c r="A4195">
        <f t="shared" si="195"/>
        <v>0</v>
      </c>
      <c r="B4195" t="str">
        <f t="shared" si="196"/>
        <v/>
      </c>
      <c r="C4195" t="str">
        <f t="shared" si="197"/>
        <v/>
      </c>
    </row>
    <row r="4196" spans="1:3">
      <c r="A4196">
        <f t="shared" si="195"/>
        <v>0</v>
      </c>
      <c r="B4196" t="str">
        <f t="shared" si="196"/>
        <v/>
      </c>
      <c r="C4196" t="str">
        <f t="shared" si="197"/>
        <v/>
      </c>
    </row>
    <row r="4197" spans="1:3">
      <c r="A4197">
        <f t="shared" si="195"/>
        <v>0</v>
      </c>
      <c r="B4197" t="str">
        <f t="shared" si="196"/>
        <v/>
      </c>
      <c r="C4197" t="str">
        <f t="shared" si="197"/>
        <v/>
      </c>
    </row>
    <row r="4198" spans="1:3">
      <c r="A4198">
        <f t="shared" si="195"/>
        <v>0</v>
      </c>
      <c r="B4198" t="str">
        <f t="shared" si="196"/>
        <v/>
      </c>
      <c r="C4198" t="str">
        <f t="shared" si="197"/>
        <v/>
      </c>
    </row>
    <row r="4199" spans="1:3">
      <c r="A4199">
        <f t="shared" si="195"/>
        <v>0</v>
      </c>
      <c r="B4199" t="str">
        <f t="shared" si="196"/>
        <v/>
      </c>
      <c r="C4199" t="str">
        <f t="shared" si="197"/>
        <v/>
      </c>
    </row>
    <row r="4200" spans="1:3">
      <c r="A4200">
        <f t="shared" si="195"/>
        <v>0</v>
      </c>
      <c r="B4200" t="str">
        <f t="shared" si="196"/>
        <v/>
      </c>
      <c r="C4200" t="str">
        <f t="shared" si="197"/>
        <v/>
      </c>
    </row>
    <row r="4201" spans="1:3">
      <c r="A4201">
        <f t="shared" si="195"/>
        <v>0</v>
      </c>
      <c r="B4201" t="str">
        <f t="shared" si="196"/>
        <v/>
      </c>
      <c r="C4201" t="str">
        <f t="shared" si="197"/>
        <v/>
      </c>
    </row>
    <row r="4202" spans="1:3">
      <c r="A4202">
        <f t="shared" si="195"/>
        <v>0</v>
      </c>
      <c r="B4202" t="str">
        <f t="shared" si="196"/>
        <v/>
      </c>
      <c r="C4202" t="str">
        <f t="shared" si="197"/>
        <v/>
      </c>
    </row>
    <row r="4203" spans="1:3">
      <c r="A4203">
        <f t="shared" si="195"/>
        <v>0</v>
      </c>
      <c r="B4203" t="str">
        <f t="shared" si="196"/>
        <v/>
      </c>
      <c r="C4203" t="str">
        <f t="shared" si="197"/>
        <v/>
      </c>
    </row>
    <row r="4204" spans="1:3">
      <c r="A4204">
        <f t="shared" si="195"/>
        <v>0</v>
      </c>
      <c r="B4204" t="str">
        <f t="shared" si="196"/>
        <v/>
      </c>
      <c r="C4204" t="str">
        <f t="shared" si="197"/>
        <v/>
      </c>
    </row>
    <row r="4205" spans="1:3">
      <c r="A4205">
        <f t="shared" si="195"/>
        <v>0</v>
      </c>
      <c r="B4205" t="str">
        <f t="shared" si="196"/>
        <v/>
      </c>
      <c r="C4205" t="str">
        <f t="shared" si="197"/>
        <v/>
      </c>
    </row>
    <row r="4206" spans="1:3">
      <c r="A4206">
        <f t="shared" si="195"/>
        <v>0</v>
      </c>
      <c r="B4206" t="str">
        <f t="shared" si="196"/>
        <v/>
      </c>
      <c r="C4206" t="str">
        <f t="shared" si="197"/>
        <v/>
      </c>
    </row>
    <row r="4207" spans="1:3">
      <c r="A4207">
        <f t="shared" si="195"/>
        <v>0</v>
      </c>
      <c r="B4207" t="str">
        <f t="shared" si="196"/>
        <v/>
      </c>
      <c r="C4207" t="str">
        <f t="shared" si="197"/>
        <v/>
      </c>
    </row>
    <row r="4208" spans="1:3">
      <c r="A4208">
        <f t="shared" si="195"/>
        <v>0</v>
      </c>
      <c r="B4208" t="str">
        <f t="shared" si="196"/>
        <v/>
      </c>
      <c r="C4208" t="str">
        <f t="shared" si="197"/>
        <v/>
      </c>
    </row>
    <row r="4209" spans="1:3">
      <c r="A4209">
        <f t="shared" si="195"/>
        <v>0</v>
      </c>
      <c r="B4209" t="str">
        <f t="shared" si="196"/>
        <v/>
      </c>
      <c r="C4209" t="str">
        <f t="shared" si="197"/>
        <v/>
      </c>
    </row>
    <row r="4210" spans="1:3">
      <c r="A4210">
        <f t="shared" si="195"/>
        <v>0</v>
      </c>
      <c r="B4210" t="str">
        <f t="shared" si="196"/>
        <v/>
      </c>
      <c r="C4210" t="str">
        <f t="shared" si="197"/>
        <v/>
      </c>
    </row>
    <row r="4211" spans="1:3">
      <c r="A4211">
        <f t="shared" si="195"/>
        <v>0</v>
      </c>
      <c r="B4211" t="str">
        <f t="shared" si="196"/>
        <v/>
      </c>
      <c r="C4211" t="str">
        <f t="shared" si="197"/>
        <v/>
      </c>
    </row>
    <row r="4212" spans="1:3">
      <c r="A4212">
        <f t="shared" si="195"/>
        <v>0</v>
      </c>
      <c r="B4212" t="str">
        <f t="shared" si="196"/>
        <v/>
      </c>
      <c r="C4212" t="str">
        <f t="shared" si="197"/>
        <v/>
      </c>
    </row>
    <row r="4213" spans="1:3">
      <c r="A4213">
        <f t="shared" si="195"/>
        <v>0</v>
      </c>
      <c r="B4213" t="str">
        <f t="shared" si="196"/>
        <v/>
      </c>
      <c r="C4213" t="str">
        <f t="shared" si="197"/>
        <v/>
      </c>
    </row>
    <row r="4214" spans="1:3">
      <c r="A4214">
        <f t="shared" si="195"/>
        <v>0</v>
      </c>
      <c r="B4214" t="str">
        <f t="shared" si="196"/>
        <v/>
      </c>
      <c r="C4214" t="str">
        <f t="shared" si="197"/>
        <v/>
      </c>
    </row>
    <row r="4215" spans="1:3">
      <c r="A4215">
        <f t="shared" si="195"/>
        <v>0</v>
      </c>
      <c r="B4215" t="str">
        <f t="shared" si="196"/>
        <v/>
      </c>
      <c r="C4215" t="str">
        <f t="shared" si="197"/>
        <v/>
      </c>
    </row>
    <row r="4216" spans="1:3">
      <c r="A4216">
        <f t="shared" si="195"/>
        <v>0</v>
      </c>
      <c r="B4216" t="str">
        <f t="shared" si="196"/>
        <v/>
      </c>
      <c r="C4216" t="str">
        <f t="shared" si="197"/>
        <v/>
      </c>
    </row>
    <row r="4217" spans="1:3">
      <c r="A4217">
        <f t="shared" si="195"/>
        <v>0</v>
      </c>
      <c r="B4217" t="str">
        <f t="shared" si="196"/>
        <v/>
      </c>
      <c r="C4217" t="str">
        <f t="shared" si="197"/>
        <v/>
      </c>
    </row>
    <row r="4218" spans="1:3">
      <c r="A4218">
        <f t="shared" si="195"/>
        <v>0</v>
      </c>
      <c r="B4218" t="str">
        <f t="shared" si="196"/>
        <v/>
      </c>
      <c r="C4218" t="str">
        <f t="shared" si="197"/>
        <v/>
      </c>
    </row>
    <row r="4219" spans="1:3">
      <c r="A4219">
        <f t="shared" si="195"/>
        <v>0</v>
      </c>
      <c r="B4219" t="str">
        <f t="shared" si="196"/>
        <v/>
      </c>
      <c r="C4219" t="str">
        <f t="shared" si="197"/>
        <v/>
      </c>
    </row>
    <row r="4220" spans="1:3">
      <c r="A4220">
        <f t="shared" si="195"/>
        <v>0</v>
      </c>
      <c r="B4220" t="str">
        <f t="shared" si="196"/>
        <v/>
      </c>
      <c r="C4220" t="str">
        <f t="shared" si="197"/>
        <v/>
      </c>
    </row>
    <row r="4221" spans="1:3">
      <c r="A4221">
        <f t="shared" si="195"/>
        <v>0</v>
      </c>
      <c r="B4221" t="str">
        <f t="shared" si="196"/>
        <v/>
      </c>
      <c r="C4221" t="str">
        <f t="shared" si="197"/>
        <v/>
      </c>
    </row>
    <row r="4222" spans="1:3">
      <c r="A4222">
        <f t="shared" si="195"/>
        <v>0</v>
      </c>
      <c r="B4222" t="str">
        <f t="shared" si="196"/>
        <v/>
      </c>
      <c r="C4222" t="str">
        <f t="shared" si="197"/>
        <v/>
      </c>
    </row>
    <row r="4223" spans="1:3">
      <c r="A4223">
        <f t="shared" si="195"/>
        <v>0</v>
      </c>
      <c r="B4223" t="str">
        <f t="shared" si="196"/>
        <v/>
      </c>
      <c r="C4223" t="str">
        <f t="shared" si="197"/>
        <v/>
      </c>
    </row>
    <row r="4224" spans="1:3">
      <c r="A4224">
        <f t="shared" si="195"/>
        <v>0</v>
      </c>
      <c r="B4224" t="str">
        <f t="shared" si="196"/>
        <v/>
      </c>
      <c r="C4224" t="str">
        <f t="shared" si="197"/>
        <v/>
      </c>
    </row>
    <row r="4225" spans="1:3">
      <c r="A4225">
        <f t="shared" ref="A4225:A4288" si="198">AA4225</f>
        <v>0</v>
      </c>
      <c r="B4225" t="str">
        <f t="shared" si="196"/>
        <v/>
      </c>
      <c r="C4225" t="str">
        <f t="shared" si="197"/>
        <v/>
      </c>
    </row>
    <row r="4226" spans="1:3">
      <c r="A4226">
        <f t="shared" si="198"/>
        <v>0</v>
      </c>
      <c r="B4226" t="str">
        <f t="shared" ref="B4226:B4289" si="199">CONCATENATE(I4226,D4226,K4226,L4226)</f>
        <v/>
      </c>
      <c r="C4226" t="str">
        <f t="shared" ref="C4226:C4289" si="200">CONCATENATE(I4226,E4226,O4226,K4226,M4226,L4226)</f>
        <v/>
      </c>
    </row>
    <row r="4227" spans="1:3">
      <c r="A4227">
        <f t="shared" si="198"/>
        <v>0</v>
      </c>
      <c r="B4227" t="str">
        <f t="shared" si="199"/>
        <v/>
      </c>
      <c r="C4227" t="str">
        <f t="shared" si="200"/>
        <v/>
      </c>
    </row>
    <row r="4228" spans="1:3">
      <c r="A4228">
        <f t="shared" si="198"/>
        <v>0</v>
      </c>
      <c r="B4228" t="str">
        <f t="shared" si="199"/>
        <v/>
      </c>
      <c r="C4228" t="str">
        <f t="shared" si="200"/>
        <v/>
      </c>
    </row>
    <row r="4229" spans="1:3">
      <c r="A4229">
        <f t="shared" si="198"/>
        <v>0</v>
      </c>
      <c r="B4229" t="str">
        <f t="shared" si="199"/>
        <v/>
      </c>
      <c r="C4229" t="str">
        <f t="shared" si="200"/>
        <v/>
      </c>
    </row>
    <row r="4230" spans="1:3">
      <c r="A4230">
        <f t="shared" si="198"/>
        <v>0</v>
      </c>
      <c r="B4230" t="str">
        <f t="shared" si="199"/>
        <v/>
      </c>
      <c r="C4230" t="str">
        <f t="shared" si="200"/>
        <v/>
      </c>
    </row>
    <row r="4231" spans="1:3">
      <c r="A4231">
        <f t="shared" si="198"/>
        <v>0</v>
      </c>
      <c r="B4231" t="str">
        <f t="shared" si="199"/>
        <v/>
      </c>
      <c r="C4231" t="str">
        <f t="shared" si="200"/>
        <v/>
      </c>
    </row>
    <row r="4232" spans="1:3">
      <c r="A4232">
        <f t="shared" si="198"/>
        <v>0</v>
      </c>
      <c r="B4232" t="str">
        <f t="shared" si="199"/>
        <v/>
      </c>
      <c r="C4232" t="str">
        <f t="shared" si="200"/>
        <v/>
      </c>
    </row>
    <row r="4233" spans="1:3">
      <c r="A4233">
        <f t="shared" si="198"/>
        <v>0</v>
      </c>
      <c r="B4233" t="str">
        <f t="shared" si="199"/>
        <v/>
      </c>
      <c r="C4233" t="str">
        <f t="shared" si="200"/>
        <v/>
      </c>
    </row>
    <row r="4234" spans="1:3">
      <c r="A4234">
        <f t="shared" si="198"/>
        <v>0</v>
      </c>
      <c r="B4234" t="str">
        <f t="shared" si="199"/>
        <v/>
      </c>
      <c r="C4234" t="str">
        <f t="shared" si="200"/>
        <v/>
      </c>
    </row>
    <row r="4235" spans="1:3">
      <c r="A4235">
        <f t="shared" si="198"/>
        <v>0</v>
      </c>
      <c r="B4235" t="str">
        <f t="shared" si="199"/>
        <v/>
      </c>
      <c r="C4235" t="str">
        <f t="shared" si="200"/>
        <v/>
      </c>
    </row>
    <row r="4236" spans="1:3">
      <c r="A4236">
        <f t="shared" si="198"/>
        <v>0</v>
      </c>
      <c r="B4236" t="str">
        <f t="shared" si="199"/>
        <v/>
      </c>
      <c r="C4236" t="str">
        <f t="shared" si="200"/>
        <v/>
      </c>
    </row>
    <row r="4237" spans="1:3">
      <c r="A4237">
        <f t="shared" si="198"/>
        <v>0</v>
      </c>
      <c r="B4237" t="str">
        <f t="shared" si="199"/>
        <v/>
      </c>
      <c r="C4237" t="str">
        <f t="shared" si="200"/>
        <v/>
      </c>
    </row>
    <row r="4238" spans="1:3">
      <c r="A4238">
        <f t="shared" si="198"/>
        <v>0</v>
      </c>
      <c r="B4238" t="str">
        <f t="shared" si="199"/>
        <v/>
      </c>
      <c r="C4238" t="str">
        <f t="shared" si="200"/>
        <v/>
      </c>
    </row>
    <row r="4239" spans="1:3">
      <c r="A4239">
        <f t="shared" si="198"/>
        <v>0</v>
      </c>
      <c r="B4239" t="str">
        <f t="shared" si="199"/>
        <v/>
      </c>
      <c r="C4239" t="str">
        <f t="shared" si="200"/>
        <v/>
      </c>
    </row>
    <row r="4240" spans="1:3">
      <c r="A4240">
        <f t="shared" si="198"/>
        <v>0</v>
      </c>
      <c r="B4240" t="str">
        <f t="shared" si="199"/>
        <v/>
      </c>
      <c r="C4240" t="str">
        <f t="shared" si="200"/>
        <v/>
      </c>
    </row>
    <row r="4241" spans="1:3">
      <c r="A4241">
        <f t="shared" si="198"/>
        <v>0</v>
      </c>
      <c r="B4241" t="str">
        <f t="shared" si="199"/>
        <v/>
      </c>
      <c r="C4241" t="str">
        <f t="shared" si="200"/>
        <v/>
      </c>
    </row>
    <row r="4242" spans="1:3">
      <c r="A4242">
        <f t="shared" si="198"/>
        <v>0</v>
      </c>
      <c r="B4242" t="str">
        <f t="shared" si="199"/>
        <v/>
      </c>
      <c r="C4242" t="str">
        <f t="shared" si="200"/>
        <v/>
      </c>
    </row>
    <row r="4243" spans="1:3">
      <c r="A4243">
        <f t="shared" si="198"/>
        <v>0</v>
      </c>
      <c r="B4243" t="str">
        <f t="shared" si="199"/>
        <v/>
      </c>
      <c r="C4243" t="str">
        <f t="shared" si="200"/>
        <v/>
      </c>
    </row>
    <row r="4244" spans="1:3">
      <c r="A4244">
        <f t="shared" si="198"/>
        <v>0</v>
      </c>
      <c r="B4244" t="str">
        <f t="shared" si="199"/>
        <v/>
      </c>
      <c r="C4244" t="str">
        <f t="shared" si="200"/>
        <v/>
      </c>
    </row>
    <row r="4245" spans="1:3">
      <c r="A4245">
        <f t="shared" si="198"/>
        <v>0</v>
      </c>
      <c r="B4245" t="str">
        <f t="shared" si="199"/>
        <v/>
      </c>
      <c r="C4245" t="str">
        <f t="shared" si="200"/>
        <v/>
      </c>
    </row>
    <row r="4246" spans="1:3">
      <c r="A4246">
        <f t="shared" si="198"/>
        <v>0</v>
      </c>
      <c r="B4246" t="str">
        <f t="shared" si="199"/>
        <v/>
      </c>
      <c r="C4246" t="str">
        <f t="shared" si="200"/>
        <v/>
      </c>
    </row>
    <row r="4247" spans="1:3">
      <c r="A4247">
        <f t="shared" si="198"/>
        <v>0</v>
      </c>
      <c r="B4247" t="str">
        <f t="shared" si="199"/>
        <v/>
      </c>
      <c r="C4247" t="str">
        <f t="shared" si="200"/>
        <v/>
      </c>
    </row>
    <row r="4248" spans="1:3">
      <c r="A4248">
        <f t="shared" si="198"/>
        <v>0</v>
      </c>
      <c r="B4248" t="str">
        <f t="shared" si="199"/>
        <v/>
      </c>
      <c r="C4248" t="str">
        <f t="shared" si="200"/>
        <v/>
      </c>
    </row>
    <row r="4249" spans="1:3">
      <c r="A4249">
        <f t="shared" si="198"/>
        <v>0</v>
      </c>
      <c r="B4249" t="str">
        <f t="shared" si="199"/>
        <v/>
      </c>
      <c r="C4249" t="str">
        <f t="shared" si="200"/>
        <v/>
      </c>
    </row>
    <row r="4250" spans="1:3">
      <c r="A4250">
        <f t="shared" si="198"/>
        <v>0</v>
      </c>
      <c r="B4250" t="str">
        <f t="shared" si="199"/>
        <v/>
      </c>
      <c r="C4250" t="str">
        <f t="shared" si="200"/>
        <v/>
      </c>
    </row>
    <row r="4251" spans="1:3">
      <c r="A4251">
        <f t="shared" si="198"/>
        <v>0</v>
      </c>
      <c r="B4251" t="str">
        <f t="shared" si="199"/>
        <v/>
      </c>
      <c r="C4251" t="str">
        <f t="shared" si="200"/>
        <v/>
      </c>
    </row>
    <row r="4252" spans="1:3">
      <c r="A4252">
        <f t="shared" si="198"/>
        <v>0</v>
      </c>
      <c r="B4252" t="str">
        <f t="shared" si="199"/>
        <v/>
      </c>
      <c r="C4252" t="str">
        <f t="shared" si="200"/>
        <v/>
      </c>
    </row>
    <row r="4253" spans="1:3">
      <c r="A4253">
        <f t="shared" si="198"/>
        <v>0</v>
      </c>
      <c r="B4253" t="str">
        <f t="shared" si="199"/>
        <v/>
      </c>
      <c r="C4253" t="str">
        <f t="shared" si="200"/>
        <v/>
      </c>
    </row>
    <row r="4254" spans="1:3">
      <c r="A4254">
        <f t="shared" si="198"/>
        <v>0</v>
      </c>
      <c r="B4254" t="str">
        <f t="shared" si="199"/>
        <v/>
      </c>
      <c r="C4254" t="str">
        <f t="shared" si="200"/>
        <v/>
      </c>
    </row>
    <row r="4255" spans="1:3">
      <c r="A4255">
        <f t="shared" si="198"/>
        <v>0</v>
      </c>
      <c r="B4255" t="str">
        <f t="shared" si="199"/>
        <v/>
      </c>
      <c r="C4255" t="str">
        <f t="shared" si="200"/>
        <v/>
      </c>
    </row>
    <row r="4256" spans="1:3">
      <c r="A4256">
        <f t="shared" si="198"/>
        <v>0</v>
      </c>
      <c r="B4256" t="str">
        <f t="shared" si="199"/>
        <v/>
      </c>
      <c r="C4256" t="str">
        <f t="shared" si="200"/>
        <v/>
      </c>
    </row>
    <row r="4257" spans="1:3">
      <c r="A4257">
        <f t="shared" si="198"/>
        <v>0</v>
      </c>
      <c r="B4257" t="str">
        <f t="shared" si="199"/>
        <v/>
      </c>
      <c r="C4257" t="str">
        <f t="shared" si="200"/>
        <v/>
      </c>
    </row>
    <row r="4258" spans="1:3">
      <c r="A4258">
        <f t="shared" si="198"/>
        <v>0</v>
      </c>
      <c r="B4258" t="str">
        <f t="shared" si="199"/>
        <v/>
      </c>
      <c r="C4258" t="str">
        <f t="shared" si="200"/>
        <v/>
      </c>
    </row>
    <row r="4259" spans="1:3">
      <c r="A4259">
        <f t="shared" si="198"/>
        <v>0</v>
      </c>
      <c r="B4259" t="str">
        <f t="shared" si="199"/>
        <v/>
      </c>
      <c r="C4259" t="str">
        <f t="shared" si="200"/>
        <v/>
      </c>
    </row>
    <row r="4260" spans="1:3">
      <c r="A4260">
        <f t="shared" si="198"/>
        <v>0</v>
      </c>
      <c r="B4260" t="str">
        <f t="shared" si="199"/>
        <v/>
      </c>
      <c r="C4260" t="str">
        <f t="shared" si="200"/>
        <v/>
      </c>
    </row>
    <row r="4261" spans="1:3">
      <c r="A4261">
        <f t="shared" si="198"/>
        <v>0</v>
      </c>
      <c r="B4261" t="str">
        <f t="shared" si="199"/>
        <v/>
      </c>
      <c r="C4261" t="str">
        <f t="shared" si="200"/>
        <v/>
      </c>
    </row>
    <row r="4262" spans="1:3">
      <c r="A4262">
        <f t="shared" si="198"/>
        <v>0</v>
      </c>
      <c r="B4262" t="str">
        <f t="shared" si="199"/>
        <v/>
      </c>
      <c r="C4262" t="str">
        <f t="shared" si="200"/>
        <v/>
      </c>
    </row>
    <row r="4263" spans="1:3">
      <c r="A4263">
        <f t="shared" si="198"/>
        <v>0</v>
      </c>
      <c r="B4263" t="str">
        <f t="shared" si="199"/>
        <v/>
      </c>
      <c r="C4263" t="str">
        <f t="shared" si="200"/>
        <v/>
      </c>
    </row>
    <row r="4264" spans="1:3">
      <c r="A4264">
        <f t="shared" si="198"/>
        <v>0</v>
      </c>
      <c r="B4264" t="str">
        <f t="shared" si="199"/>
        <v/>
      </c>
      <c r="C4264" t="str">
        <f t="shared" si="200"/>
        <v/>
      </c>
    </row>
    <row r="4265" spans="1:3">
      <c r="A4265">
        <f t="shared" si="198"/>
        <v>0</v>
      </c>
      <c r="B4265" t="str">
        <f t="shared" si="199"/>
        <v/>
      </c>
      <c r="C4265" t="str">
        <f t="shared" si="200"/>
        <v/>
      </c>
    </row>
    <row r="4266" spans="1:3">
      <c r="A4266">
        <f t="shared" si="198"/>
        <v>0</v>
      </c>
      <c r="B4266" t="str">
        <f t="shared" si="199"/>
        <v/>
      </c>
      <c r="C4266" t="str">
        <f t="shared" si="200"/>
        <v/>
      </c>
    </row>
    <row r="4267" spans="1:3">
      <c r="A4267">
        <f t="shared" si="198"/>
        <v>0</v>
      </c>
      <c r="B4267" t="str">
        <f t="shared" si="199"/>
        <v/>
      </c>
      <c r="C4267" t="str">
        <f t="shared" si="200"/>
        <v/>
      </c>
    </row>
    <row r="4268" spans="1:3">
      <c r="A4268">
        <f t="shared" si="198"/>
        <v>0</v>
      </c>
      <c r="B4268" t="str">
        <f t="shared" si="199"/>
        <v/>
      </c>
      <c r="C4268" t="str">
        <f t="shared" si="200"/>
        <v/>
      </c>
    </row>
    <row r="4269" spans="1:3">
      <c r="A4269">
        <f t="shared" si="198"/>
        <v>0</v>
      </c>
      <c r="B4269" t="str">
        <f t="shared" si="199"/>
        <v/>
      </c>
      <c r="C4269" t="str">
        <f t="shared" si="200"/>
        <v/>
      </c>
    </row>
    <row r="4270" spans="1:3">
      <c r="A4270">
        <f t="shared" si="198"/>
        <v>0</v>
      </c>
      <c r="B4270" t="str">
        <f t="shared" si="199"/>
        <v/>
      </c>
      <c r="C4270" t="str">
        <f t="shared" si="200"/>
        <v/>
      </c>
    </row>
    <row r="4271" spans="1:3">
      <c r="A4271">
        <f t="shared" si="198"/>
        <v>0</v>
      </c>
      <c r="B4271" t="str">
        <f t="shared" si="199"/>
        <v/>
      </c>
      <c r="C4271" t="str">
        <f t="shared" si="200"/>
        <v/>
      </c>
    </row>
    <row r="4272" spans="1:3">
      <c r="A4272">
        <f t="shared" si="198"/>
        <v>0</v>
      </c>
      <c r="B4272" t="str">
        <f t="shared" si="199"/>
        <v/>
      </c>
      <c r="C4272" t="str">
        <f t="shared" si="200"/>
        <v/>
      </c>
    </row>
    <row r="4273" spans="1:3">
      <c r="A4273">
        <f t="shared" si="198"/>
        <v>0</v>
      </c>
      <c r="B4273" t="str">
        <f t="shared" si="199"/>
        <v/>
      </c>
      <c r="C4273" t="str">
        <f t="shared" si="200"/>
        <v/>
      </c>
    </row>
    <row r="4274" spans="1:3">
      <c r="A4274">
        <f t="shared" si="198"/>
        <v>0</v>
      </c>
      <c r="B4274" t="str">
        <f t="shared" si="199"/>
        <v/>
      </c>
      <c r="C4274" t="str">
        <f t="shared" si="200"/>
        <v/>
      </c>
    </row>
    <row r="4275" spans="1:3">
      <c r="A4275">
        <f t="shared" si="198"/>
        <v>0</v>
      </c>
      <c r="B4275" t="str">
        <f t="shared" si="199"/>
        <v/>
      </c>
      <c r="C4275" t="str">
        <f t="shared" si="200"/>
        <v/>
      </c>
    </row>
    <row r="4276" spans="1:3">
      <c r="A4276">
        <f t="shared" si="198"/>
        <v>0</v>
      </c>
      <c r="B4276" t="str">
        <f t="shared" si="199"/>
        <v/>
      </c>
      <c r="C4276" t="str">
        <f t="shared" si="200"/>
        <v/>
      </c>
    </row>
    <row r="4277" spans="1:3">
      <c r="A4277">
        <f t="shared" si="198"/>
        <v>0</v>
      </c>
      <c r="B4277" t="str">
        <f t="shared" si="199"/>
        <v/>
      </c>
      <c r="C4277" t="str">
        <f t="shared" si="200"/>
        <v/>
      </c>
    </row>
    <row r="4278" spans="1:3">
      <c r="A4278">
        <f t="shared" si="198"/>
        <v>0</v>
      </c>
      <c r="B4278" t="str">
        <f t="shared" si="199"/>
        <v/>
      </c>
      <c r="C4278" t="str">
        <f t="shared" si="200"/>
        <v/>
      </c>
    </row>
    <row r="4279" spans="1:3">
      <c r="A4279">
        <f t="shared" si="198"/>
        <v>0</v>
      </c>
      <c r="B4279" t="str">
        <f t="shared" si="199"/>
        <v/>
      </c>
      <c r="C4279" t="str">
        <f t="shared" si="200"/>
        <v/>
      </c>
    </row>
    <row r="4280" spans="1:3">
      <c r="A4280">
        <f t="shared" si="198"/>
        <v>0</v>
      </c>
      <c r="B4280" t="str">
        <f t="shared" si="199"/>
        <v/>
      </c>
      <c r="C4280" t="str">
        <f t="shared" si="200"/>
        <v/>
      </c>
    </row>
    <row r="4281" spans="1:3">
      <c r="A4281">
        <f t="shared" si="198"/>
        <v>0</v>
      </c>
      <c r="B4281" t="str">
        <f t="shared" si="199"/>
        <v/>
      </c>
      <c r="C4281" t="str">
        <f t="shared" si="200"/>
        <v/>
      </c>
    </row>
    <row r="4282" spans="1:3">
      <c r="A4282">
        <f t="shared" si="198"/>
        <v>0</v>
      </c>
      <c r="B4282" t="str">
        <f t="shared" si="199"/>
        <v/>
      </c>
      <c r="C4282" t="str">
        <f t="shared" si="200"/>
        <v/>
      </c>
    </row>
    <row r="4283" spans="1:3">
      <c r="A4283">
        <f t="shared" si="198"/>
        <v>0</v>
      </c>
      <c r="B4283" t="str">
        <f t="shared" si="199"/>
        <v/>
      </c>
      <c r="C4283" t="str">
        <f t="shared" si="200"/>
        <v/>
      </c>
    </row>
    <row r="4284" spans="1:3">
      <c r="A4284">
        <f t="shared" si="198"/>
        <v>0</v>
      </c>
      <c r="B4284" t="str">
        <f t="shared" si="199"/>
        <v/>
      </c>
      <c r="C4284" t="str">
        <f t="shared" si="200"/>
        <v/>
      </c>
    </row>
    <row r="4285" spans="1:3">
      <c r="A4285">
        <f t="shared" si="198"/>
        <v>0</v>
      </c>
      <c r="B4285" t="str">
        <f t="shared" si="199"/>
        <v/>
      </c>
      <c r="C4285" t="str">
        <f t="shared" si="200"/>
        <v/>
      </c>
    </row>
    <row r="4286" spans="1:3">
      <c r="A4286">
        <f t="shared" si="198"/>
        <v>0</v>
      </c>
      <c r="B4286" t="str">
        <f t="shared" si="199"/>
        <v/>
      </c>
      <c r="C4286" t="str">
        <f t="shared" si="200"/>
        <v/>
      </c>
    </row>
    <row r="4287" spans="1:3">
      <c r="A4287">
        <f t="shared" si="198"/>
        <v>0</v>
      </c>
      <c r="B4287" t="str">
        <f t="shared" si="199"/>
        <v/>
      </c>
      <c r="C4287" t="str">
        <f t="shared" si="200"/>
        <v/>
      </c>
    </row>
    <row r="4288" spans="1:3">
      <c r="A4288">
        <f t="shared" si="198"/>
        <v>0</v>
      </c>
      <c r="B4288" t="str">
        <f t="shared" si="199"/>
        <v/>
      </c>
      <c r="C4288" t="str">
        <f t="shared" si="200"/>
        <v/>
      </c>
    </row>
    <row r="4289" spans="1:3">
      <c r="A4289">
        <f t="shared" ref="A4289:A4352" si="201">AA4289</f>
        <v>0</v>
      </c>
      <c r="B4289" t="str">
        <f t="shared" si="199"/>
        <v/>
      </c>
      <c r="C4289" t="str">
        <f t="shared" si="200"/>
        <v/>
      </c>
    </row>
    <row r="4290" spans="1:3">
      <c r="A4290">
        <f t="shared" si="201"/>
        <v>0</v>
      </c>
      <c r="B4290" t="str">
        <f t="shared" ref="B4290:B4353" si="202">CONCATENATE(I4290,D4290,K4290,L4290)</f>
        <v/>
      </c>
      <c r="C4290" t="str">
        <f t="shared" ref="C4290:C4353" si="203">CONCATENATE(I4290,E4290,O4290,K4290,M4290,L4290)</f>
        <v/>
      </c>
    </row>
    <row r="4291" spans="1:3">
      <c r="A4291">
        <f t="shared" si="201"/>
        <v>0</v>
      </c>
      <c r="B4291" t="str">
        <f t="shared" si="202"/>
        <v/>
      </c>
      <c r="C4291" t="str">
        <f t="shared" si="203"/>
        <v/>
      </c>
    </row>
    <row r="4292" spans="1:3">
      <c r="A4292">
        <f t="shared" si="201"/>
        <v>0</v>
      </c>
      <c r="B4292" t="str">
        <f t="shared" si="202"/>
        <v/>
      </c>
      <c r="C4292" t="str">
        <f t="shared" si="203"/>
        <v/>
      </c>
    </row>
    <row r="4293" spans="1:3">
      <c r="A4293">
        <f t="shared" si="201"/>
        <v>0</v>
      </c>
      <c r="B4293" t="str">
        <f t="shared" si="202"/>
        <v/>
      </c>
      <c r="C4293" t="str">
        <f t="shared" si="203"/>
        <v/>
      </c>
    </row>
    <row r="4294" spans="1:3">
      <c r="A4294">
        <f t="shared" si="201"/>
        <v>0</v>
      </c>
      <c r="B4294" t="str">
        <f t="shared" si="202"/>
        <v/>
      </c>
      <c r="C4294" t="str">
        <f t="shared" si="203"/>
        <v/>
      </c>
    </row>
    <row r="4295" spans="1:3">
      <c r="A4295">
        <f t="shared" si="201"/>
        <v>0</v>
      </c>
      <c r="B4295" t="str">
        <f t="shared" si="202"/>
        <v/>
      </c>
      <c r="C4295" t="str">
        <f t="shared" si="203"/>
        <v/>
      </c>
    </row>
    <row r="4296" spans="1:3">
      <c r="A4296">
        <f t="shared" si="201"/>
        <v>0</v>
      </c>
      <c r="B4296" t="str">
        <f t="shared" si="202"/>
        <v/>
      </c>
      <c r="C4296" t="str">
        <f t="shared" si="203"/>
        <v/>
      </c>
    </row>
    <row r="4297" spans="1:3">
      <c r="A4297">
        <f t="shared" si="201"/>
        <v>0</v>
      </c>
      <c r="B4297" t="str">
        <f t="shared" si="202"/>
        <v/>
      </c>
      <c r="C4297" t="str">
        <f t="shared" si="203"/>
        <v/>
      </c>
    </row>
    <row r="4298" spans="1:3">
      <c r="A4298">
        <f t="shared" si="201"/>
        <v>0</v>
      </c>
      <c r="B4298" t="str">
        <f t="shared" si="202"/>
        <v/>
      </c>
      <c r="C4298" t="str">
        <f t="shared" si="203"/>
        <v/>
      </c>
    </row>
    <row r="4299" spans="1:3">
      <c r="A4299">
        <f t="shared" si="201"/>
        <v>0</v>
      </c>
      <c r="B4299" t="str">
        <f t="shared" si="202"/>
        <v/>
      </c>
      <c r="C4299" t="str">
        <f t="shared" si="203"/>
        <v/>
      </c>
    </row>
    <row r="4300" spans="1:3">
      <c r="A4300">
        <f t="shared" si="201"/>
        <v>0</v>
      </c>
      <c r="B4300" t="str">
        <f t="shared" si="202"/>
        <v/>
      </c>
      <c r="C4300" t="str">
        <f t="shared" si="203"/>
        <v/>
      </c>
    </row>
    <row r="4301" spans="1:3">
      <c r="A4301">
        <f t="shared" si="201"/>
        <v>0</v>
      </c>
      <c r="B4301" t="str">
        <f t="shared" si="202"/>
        <v/>
      </c>
      <c r="C4301" t="str">
        <f t="shared" si="203"/>
        <v/>
      </c>
    </row>
    <row r="4302" spans="1:3">
      <c r="A4302">
        <f t="shared" si="201"/>
        <v>0</v>
      </c>
      <c r="B4302" t="str">
        <f t="shared" si="202"/>
        <v/>
      </c>
      <c r="C4302" t="str">
        <f t="shared" si="203"/>
        <v/>
      </c>
    </row>
    <row r="4303" spans="1:3">
      <c r="A4303">
        <f t="shared" si="201"/>
        <v>0</v>
      </c>
      <c r="B4303" t="str">
        <f t="shared" si="202"/>
        <v/>
      </c>
      <c r="C4303" t="str">
        <f t="shared" si="203"/>
        <v/>
      </c>
    </row>
    <row r="4304" spans="1:3">
      <c r="A4304">
        <f t="shared" si="201"/>
        <v>0</v>
      </c>
      <c r="B4304" t="str">
        <f t="shared" si="202"/>
        <v/>
      </c>
      <c r="C4304" t="str">
        <f t="shared" si="203"/>
        <v/>
      </c>
    </row>
    <row r="4305" spans="1:3">
      <c r="A4305">
        <f t="shared" si="201"/>
        <v>0</v>
      </c>
      <c r="B4305" t="str">
        <f t="shared" si="202"/>
        <v/>
      </c>
      <c r="C4305" t="str">
        <f t="shared" si="203"/>
        <v/>
      </c>
    </row>
    <row r="4306" spans="1:3">
      <c r="A4306">
        <f t="shared" si="201"/>
        <v>0</v>
      </c>
      <c r="B4306" t="str">
        <f t="shared" si="202"/>
        <v/>
      </c>
      <c r="C4306" t="str">
        <f t="shared" si="203"/>
        <v/>
      </c>
    </row>
    <row r="4307" spans="1:3">
      <c r="A4307">
        <f t="shared" si="201"/>
        <v>0</v>
      </c>
      <c r="B4307" t="str">
        <f t="shared" si="202"/>
        <v/>
      </c>
      <c r="C4307" t="str">
        <f t="shared" si="203"/>
        <v/>
      </c>
    </row>
    <row r="4308" spans="1:3">
      <c r="A4308">
        <f t="shared" si="201"/>
        <v>0</v>
      </c>
      <c r="B4308" t="str">
        <f t="shared" si="202"/>
        <v/>
      </c>
      <c r="C4308" t="str">
        <f t="shared" si="203"/>
        <v/>
      </c>
    </row>
    <row r="4309" spans="1:3">
      <c r="A4309">
        <f t="shared" si="201"/>
        <v>0</v>
      </c>
      <c r="B4309" t="str">
        <f t="shared" si="202"/>
        <v/>
      </c>
      <c r="C4309" t="str">
        <f t="shared" si="203"/>
        <v/>
      </c>
    </row>
    <row r="4310" spans="1:3">
      <c r="A4310">
        <f t="shared" si="201"/>
        <v>0</v>
      </c>
      <c r="B4310" t="str">
        <f t="shared" si="202"/>
        <v/>
      </c>
      <c r="C4310" t="str">
        <f t="shared" si="203"/>
        <v/>
      </c>
    </row>
    <row r="4311" spans="1:3">
      <c r="A4311">
        <f t="shared" si="201"/>
        <v>0</v>
      </c>
      <c r="B4311" t="str">
        <f t="shared" si="202"/>
        <v/>
      </c>
      <c r="C4311" t="str">
        <f t="shared" si="203"/>
        <v/>
      </c>
    </row>
    <row r="4312" spans="1:3">
      <c r="A4312">
        <f t="shared" si="201"/>
        <v>0</v>
      </c>
      <c r="B4312" t="str">
        <f t="shared" si="202"/>
        <v/>
      </c>
      <c r="C4312" t="str">
        <f t="shared" si="203"/>
        <v/>
      </c>
    </row>
    <row r="4313" spans="1:3">
      <c r="A4313">
        <f t="shared" si="201"/>
        <v>0</v>
      </c>
      <c r="B4313" t="str">
        <f t="shared" si="202"/>
        <v/>
      </c>
      <c r="C4313" t="str">
        <f t="shared" si="203"/>
        <v/>
      </c>
    </row>
    <row r="4314" spans="1:3">
      <c r="A4314">
        <f t="shared" si="201"/>
        <v>0</v>
      </c>
      <c r="B4314" t="str">
        <f t="shared" si="202"/>
        <v/>
      </c>
      <c r="C4314" t="str">
        <f t="shared" si="203"/>
        <v/>
      </c>
    </row>
    <row r="4315" spans="1:3">
      <c r="A4315">
        <f t="shared" si="201"/>
        <v>0</v>
      </c>
      <c r="B4315" t="str">
        <f t="shared" si="202"/>
        <v/>
      </c>
      <c r="C4315" t="str">
        <f t="shared" si="203"/>
        <v/>
      </c>
    </row>
    <row r="4316" spans="1:3">
      <c r="A4316">
        <f t="shared" si="201"/>
        <v>0</v>
      </c>
      <c r="B4316" t="str">
        <f t="shared" si="202"/>
        <v/>
      </c>
      <c r="C4316" t="str">
        <f t="shared" si="203"/>
        <v/>
      </c>
    </row>
    <row r="4317" spans="1:3">
      <c r="A4317">
        <f t="shared" si="201"/>
        <v>0</v>
      </c>
      <c r="B4317" t="str">
        <f t="shared" si="202"/>
        <v/>
      </c>
      <c r="C4317" t="str">
        <f t="shared" si="203"/>
        <v/>
      </c>
    </row>
    <row r="4318" spans="1:3">
      <c r="A4318">
        <f t="shared" si="201"/>
        <v>0</v>
      </c>
      <c r="B4318" t="str">
        <f t="shared" si="202"/>
        <v/>
      </c>
      <c r="C4318" t="str">
        <f t="shared" si="203"/>
        <v/>
      </c>
    </row>
    <row r="4319" spans="1:3">
      <c r="A4319">
        <f t="shared" si="201"/>
        <v>0</v>
      </c>
      <c r="B4319" t="str">
        <f t="shared" si="202"/>
        <v/>
      </c>
      <c r="C4319" t="str">
        <f t="shared" si="203"/>
        <v/>
      </c>
    </row>
    <row r="4320" spans="1:3">
      <c r="A4320">
        <f t="shared" si="201"/>
        <v>0</v>
      </c>
      <c r="B4320" t="str">
        <f t="shared" si="202"/>
        <v/>
      </c>
      <c r="C4320" t="str">
        <f t="shared" si="203"/>
        <v/>
      </c>
    </row>
    <row r="4321" spans="1:3">
      <c r="A4321">
        <f t="shared" si="201"/>
        <v>0</v>
      </c>
      <c r="B4321" t="str">
        <f t="shared" si="202"/>
        <v/>
      </c>
      <c r="C4321" t="str">
        <f t="shared" si="203"/>
        <v/>
      </c>
    </row>
    <row r="4322" spans="1:3">
      <c r="A4322">
        <f t="shared" si="201"/>
        <v>0</v>
      </c>
      <c r="B4322" t="str">
        <f t="shared" si="202"/>
        <v/>
      </c>
      <c r="C4322" t="str">
        <f t="shared" si="203"/>
        <v/>
      </c>
    </row>
    <row r="4323" spans="1:3">
      <c r="A4323">
        <f t="shared" si="201"/>
        <v>0</v>
      </c>
      <c r="B4323" t="str">
        <f t="shared" si="202"/>
        <v/>
      </c>
      <c r="C4323" t="str">
        <f t="shared" si="203"/>
        <v/>
      </c>
    </row>
    <row r="4324" spans="1:3">
      <c r="A4324">
        <f t="shared" si="201"/>
        <v>0</v>
      </c>
      <c r="B4324" t="str">
        <f t="shared" si="202"/>
        <v/>
      </c>
      <c r="C4324" t="str">
        <f t="shared" si="203"/>
        <v/>
      </c>
    </row>
    <row r="4325" spans="1:3">
      <c r="A4325">
        <f t="shared" si="201"/>
        <v>0</v>
      </c>
      <c r="B4325" t="str">
        <f t="shared" si="202"/>
        <v/>
      </c>
      <c r="C4325" t="str">
        <f t="shared" si="203"/>
        <v/>
      </c>
    </row>
    <row r="4326" spans="1:3">
      <c r="A4326">
        <f t="shared" si="201"/>
        <v>0</v>
      </c>
      <c r="B4326" t="str">
        <f t="shared" si="202"/>
        <v/>
      </c>
      <c r="C4326" t="str">
        <f t="shared" si="203"/>
        <v/>
      </c>
    </row>
    <row r="4327" spans="1:3">
      <c r="A4327">
        <f t="shared" si="201"/>
        <v>0</v>
      </c>
      <c r="B4327" t="str">
        <f t="shared" si="202"/>
        <v/>
      </c>
      <c r="C4327" t="str">
        <f t="shared" si="203"/>
        <v/>
      </c>
    </row>
    <row r="4328" spans="1:3">
      <c r="A4328">
        <f t="shared" si="201"/>
        <v>0</v>
      </c>
      <c r="B4328" t="str">
        <f t="shared" si="202"/>
        <v/>
      </c>
      <c r="C4328" t="str">
        <f t="shared" si="203"/>
        <v/>
      </c>
    </row>
    <row r="4329" spans="1:3">
      <c r="A4329">
        <f t="shared" si="201"/>
        <v>0</v>
      </c>
      <c r="B4329" t="str">
        <f t="shared" si="202"/>
        <v/>
      </c>
      <c r="C4329" t="str">
        <f t="shared" si="203"/>
        <v/>
      </c>
    </row>
    <row r="4330" spans="1:3">
      <c r="A4330">
        <f t="shared" si="201"/>
        <v>0</v>
      </c>
      <c r="B4330" t="str">
        <f t="shared" si="202"/>
        <v/>
      </c>
      <c r="C4330" t="str">
        <f t="shared" si="203"/>
        <v/>
      </c>
    </row>
    <row r="4331" spans="1:3">
      <c r="A4331">
        <f t="shared" si="201"/>
        <v>0</v>
      </c>
      <c r="B4331" t="str">
        <f t="shared" si="202"/>
        <v/>
      </c>
      <c r="C4331" t="str">
        <f t="shared" si="203"/>
        <v/>
      </c>
    </row>
    <row r="4332" spans="1:3">
      <c r="A4332">
        <f t="shared" si="201"/>
        <v>0</v>
      </c>
      <c r="B4332" t="str">
        <f t="shared" si="202"/>
        <v/>
      </c>
      <c r="C4332" t="str">
        <f t="shared" si="203"/>
        <v/>
      </c>
    </row>
    <row r="4333" spans="1:3">
      <c r="A4333">
        <f t="shared" si="201"/>
        <v>0</v>
      </c>
      <c r="B4333" t="str">
        <f t="shared" si="202"/>
        <v/>
      </c>
      <c r="C4333" t="str">
        <f t="shared" si="203"/>
        <v/>
      </c>
    </row>
    <row r="4334" spans="1:3">
      <c r="A4334">
        <f t="shared" si="201"/>
        <v>0</v>
      </c>
      <c r="B4334" t="str">
        <f t="shared" si="202"/>
        <v/>
      </c>
      <c r="C4334" t="str">
        <f t="shared" si="203"/>
        <v/>
      </c>
    </row>
    <row r="4335" spans="1:3">
      <c r="A4335">
        <f t="shared" si="201"/>
        <v>0</v>
      </c>
      <c r="B4335" t="str">
        <f t="shared" si="202"/>
        <v/>
      </c>
      <c r="C4335" t="str">
        <f t="shared" si="203"/>
        <v/>
      </c>
    </row>
    <row r="4336" spans="1:3">
      <c r="A4336">
        <f t="shared" si="201"/>
        <v>0</v>
      </c>
      <c r="B4336" t="str">
        <f t="shared" si="202"/>
        <v/>
      </c>
      <c r="C4336" t="str">
        <f t="shared" si="203"/>
        <v/>
      </c>
    </row>
    <row r="4337" spans="1:3">
      <c r="A4337">
        <f t="shared" si="201"/>
        <v>0</v>
      </c>
      <c r="B4337" t="str">
        <f t="shared" si="202"/>
        <v/>
      </c>
      <c r="C4337" t="str">
        <f t="shared" si="203"/>
        <v/>
      </c>
    </row>
    <row r="4338" spans="1:3">
      <c r="A4338">
        <f t="shared" si="201"/>
        <v>0</v>
      </c>
      <c r="B4338" t="str">
        <f t="shared" si="202"/>
        <v/>
      </c>
      <c r="C4338" t="str">
        <f t="shared" si="203"/>
        <v/>
      </c>
    </row>
    <row r="4339" spans="1:3">
      <c r="A4339">
        <f t="shared" si="201"/>
        <v>0</v>
      </c>
      <c r="B4339" t="str">
        <f t="shared" si="202"/>
        <v/>
      </c>
      <c r="C4339" t="str">
        <f t="shared" si="203"/>
        <v/>
      </c>
    </row>
    <row r="4340" spans="1:3">
      <c r="A4340">
        <f t="shared" si="201"/>
        <v>0</v>
      </c>
      <c r="B4340" t="str">
        <f t="shared" si="202"/>
        <v/>
      </c>
      <c r="C4340" t="str">
        <f t="shared" si="203"/>
        <v/>
      </c>
    </row>
    <row r="4341" spans="1:3">
      <c r="A4341">
        <f t="shared" si="201"/>
        <v>0</v>
      </c>
      <c r="B4341" t="str">
        <f t="shared" si="202"/>
        <v/>
      </c>
      <c r="C4341" t="str">
        <f t="shared" si="203"/>
        <v/>
      </c>
    </row>
    <row r="4342" spans="1:3">
      <c r="A4342">
        <f t="shared" si="201"/>
        <v>0</v>
      </c>
      <c r="B4342" t="str">
        <f t="shared" si="202"/>
        <v/>
      </c>
      <c r="C4342" t="str">
        <f t="shared" si="203"/>
        <v/>
      </c>
    </row>
    <row r="4343" spans="1:3">
      <c r="A4343">
        <f t="shared" si="201"/>
        <v>0</v>
      </c>
      <c r="B4343" t="str">
        <f t="shared" si="202"/>
        <v/>
      </c>
      <c r="C4343" t="str">
        <f t="shared" si="203"/>
        <v/>
      </c>
    </row>
    <row r="4344" spans="1:3">
      <c r="A4344">
        <f t="shared" si="201"/>
        <v>0</v>
      </c>
      <c r="B4344" t="str">
        <f t="shared" si="202"/>
        <v/>
      </c>
      <c r="C4344" t="str">
        <f t="shared" si="203"/>
        <v/>
      </c>
    </row>
    <row r="4345" spans="1:3">
      <c r="A4345">
        <f t="shared" si="201"/>
        <v>0</v>
      </c>
      <c r="B4345" t="str">
        <f t="shared" si="202"/>
        <v/>
      </c>
      <c r="C4345" t="str">
        <f t="shared" si="203"/>
        <v/>
      </c>
    </row>
    <row r="4346" spans="1:3">
      <c r="A4346">
        <f t="shared" si="201"/>
        <v>0</v>
      </c>
      <c r="B4346" t="str">
        <f t="shared" si="202"/>
        <v/>
      </c>
      <c r="C4346" t="str">
        <f t="shared" si="203"/>
        <v/>
      </c>
    </row>
    <row r="4347" spans="1:3">
      <c r="A4347">
        <f t="shared" si="201"/>
        <v>0</v>
      </c>
      <c r="B4347" t="str">
        <f t="shared" si="202"/>
        <v/>
      </c>
      <c r="C4347" t="str">
        <f t="shared" si="203"/>
        <v/>
      </c>
    </row>
    <row r="4348" spans="1:3">
      <c r="A4348">
        <f t="shared" si="201"/>
        <v>0</v>
      </c>
      <c r="B4348" t="str">
        <f t="shared" si="202"/>
        <v/>
      </c>
      <c r="C4348" t="str">
        <f t="shared" si="203"/>
        <v/>
      </c>
    </row>
    <row r="4349" spans="1:3">
      <c r="A4349">
        <f t="shared" si="201"/>
        <v>0</v>
      </c>
      <c r="B4349" t="str">
        <f t="shared" si="202"/>
        <v/>
      </c>
      <c r="C4349" t="str">
        <f t="shared" si="203"/>
        <v/>
      </c>
    </row>
    <row r="4350" spans="1:3">
      <c r="A4350">
        <f t="shared" si="201"/>
        <v>0</v>
      </c>
      <c r="B4350" t="str">
        <f t="shared" si="202"/>
        <v/>
      </c>
      <c r="C4350" t="str">
        <f t="shared" si="203"/>
        <v/>
      </c>
    </row>
    <row r="4351" spans="1:3">
      <c r="A4351">
        <f t="shared" si="201"/>
        <v>0</v>
      </c>
      <c r="B4351" t="str">
        <f t="shared" si="202"/>
        <v/>
      </c>
      <c r="C4351" t="str">
        <f t="shared" si="203"/>
        <v/>
      </c>
    </row>
    <row r="4352" spans="1:3">
      <c r="A4352">
        <f t="shared" si="201"/>
        <v>0</v>
      </c>
      <c r="B4352" t="str">
        <f t="shared" si="202"/>
        <v/>
      </c>
      <c r="C4352" t="str">
        <f t="shared" si="203"/>
        <v/>
      </c>
    </row>
    <row r="4353" spans="1:3">
      <c r="A4353">
        <f t="shared" ref="A4353:A4416" si="204">AA4353</f>
        <v>0</v>
      </c>
      <c r="B4353" t="str">
        <f t="shared" si="202"/>
        <v/>
      </c>
      <c r="C4353" t="str">
        <f t="shared" si="203"/>
        <v/>
      </c>
    </row>
    <row r="4354" spans="1:3">
      <c r="A4354">
        <f t="shared" si="204"/>
        <v>0</v>
      </c>
      <c r="B4354" t="str">
        <f t="shared" ref="B4354:B4417" si="205">CONCATENATE(I4354,D4354,K4354,L4354)</f>
        <v/>
      </c>
      <c r="C4354" t="str">
        <f t="shared" ref="C4354:C4417" si="206">CONCATENATE(I4354,E4354,O4354,K4354,M4354,L4354)</f>
        <v/>
      </c>
    </row>
    <row r="4355" spans="1:3">
      <c r="A4355">
        <f t="shared" si="204"/>
        <v>0</v>
      </c>
      <c r="B4355" t="str">
        <f t="shared" si="205"/>
        <v/>
      </c>
      <c r="C4355" t="str">
        <f t="shared" si="206"/>
        <v/>
      </c>
    </row>
    <row r="4356" spans="1:3">
      <c r="A4356">
        <f t="shared" si="204"/>
        <v>0</v>
      </c>
      <c r="B4356" t="str">
        <f t="shared" si="205"/>
        <v/>
      </c>
      <c r="C4356" t="str">
        <f t="shared" si="206"/>
        <v/>
      </c>
    </row>
    <row r="4357" spans="1:3">
      <c r="A4357">
        <f t="shared" si="204"/>
        <v>0</v>
      </c>
      <c r="B4357" t="str">
        <f t="shared" si="205"/>
        <v/>
      </c>
      <c r="C4357" t="str">
        <f t="shared" si="206"/>
        <v/>
      </c>
    </row>
    <row r="4358" spans="1:3">
      <c r="A4358">
        <f t="shared" si="204"/>
        <v>0</v>
      </c>
      <c r="B4358" t="str">
        <f t="shared" si="205"/>
        <v/>
      </c>
      <c r="C4358" t="str">
        <f t="shared" si="206"/>
        <v/>
      </c>
    </row>
    <row r="4359" spans="1:3">
      <c r="A4359">
        <f t="shared" si="204"/>
        <v>0</v>
      </c>
      <c r="B4359" t="str">
        <f t="shared" si="205"/>
        <v/>
      </c>
      <c r="C4359" t="str">
        <f t="shared" si="206"/>
        <v/>
      </c>
    </row>
    <row r="4360" spans="1:3">
      <c r="A4360">
        <f t="shared" si="204"/>
        <v>0</v>
      </c>
      <c r="B4360" t="str">
        <f t="shared" si="205"/>
        <v/>
      </c>
      <c r="C4360" t="str">
        <f t="shared" si="206"/>
        <v/>
      </c>
    </row>
    <row r="4361" spans="1:3">
      <c r="A4361">
        <f t="shared" si="204"/>
        <v>0</v>
      </c>
      <c r="B4361" t="str">
        <f t="shared" si="205"/>
        <v/>
      </c>
      <c r="C4361" t="str">
        <f t="shared" si="206"/>
        <v/>
      </c>
    </row>
    <row r="4362" spans="1:3">
      <c r="A4362">
        <f t="shared" si="204"/>
        <v>0</v>
      </c>
      <c r="B4362" t="str">
        <f t="shared" si="205"/>
        <v/>
      </c>
      <c r="C4362" t="str">
        <f t="shared" si="206"/>
        <v/>
      </c>
    </row>
    <row r="4363" spans="1:3">
      <c r="A4363">
        <f t="shared" si="204"/>
        <v>0</v>
      </c>
      <c r="B4363" t="str">
        <f t="shared" si="205"/>
        <v/>
      </c>
      <c r="C4363" t="str">
        <f t="shared" si="206"/>
        <v/>
      </c>
    </row>
    <row r="4364" spans="1:3">
      <c r="A4364">
        <f t="shared" si="204"/>
        <v>0</v>
      </c>
      <c r="B4364" t="str">
        <f t="shared" si="205"/>
        <v/>
      </c>
      <c r="C4364" t="str">
        <f t="shared" si="206"/>
        <v/>
      </c>
    </row>
    <row r="4365" spans="1:3">
      <c r="A4365">
        <f t="shared" si="204"/>
        <v>0</v>
      </c>
      <c r="B4365" t="str">
        <f t="shared" si="205"/>
        <v/>
      </c>
      <c r="C4365" t="str">
        <f t="shared" si="206"/>
        <v/>
      </c>
    </row>
    <row r="4366" spans="1:3">
      <c r="A4366">
        <f t="shared" si="204"/>
        <v>0</v>
      </c>
      <c r="B4366" t="str">
        <f t="shared" si="205"/>
        <v/>
      </c>
      <c r="C4366" t="str">
        <f t="shared" si="206"/>
        <v/>
      </c>
    </row>
    <row r="4367" spans="1:3">
      <c r="A4367">
        <f t="shared" si="204"/>
        <v>0</v>
      </c>
      <c r="B4367" t="str">
        <f t="shared" si="205"/>
        <v/>
      </c>
      <c r="C4367" t="str">
        <f t="shared" si="206"/>
        <v/>
      </c>
    </row>
    <row r="4368" spans="1:3">
      <c r="A4368">
        <f t="shared" si="204"/>
        <v>0</v>
      </c>
      <c r="B4368" t="str">
        <f t="shared" si="205"/>
        <v/>
      </c>
      <c r="C4368" t="str">
        <f t="shared" si="206"/>
        <v/>
      </c>
    </row>
    <row r="4369" spans="1:3">
      <c r="A4369">
        <f t="shared" si="204"/>
        <v>0</v>
      </c>
      <c r="B4369" t="str">
        <f t="shared" si="205"/>
        <v/>
      </c>
      <c r="C4369" t="str">
        <f t="shared" si="206"/>
        <v/>
      </c>
    </row>
    <row r="4370" spans="1:3">
      <c r="A4370">
        <f t="shared" si="204"/>
        <v>0</v>
      </c>
      <c r="B4370" t="str">
        <f t="shared" si="205"/>
        <v/>
      </c>
      <c r="C4370" t="str">
        <f t="shared" si="206"/>
        <v/>
      </c>
    </row>
    <row r="4371" spans="1:3">
      <c r="A4371">
        <f t="shared" si="204"/>
        <v>0</v>
      </c>
      <c r="B4371" t="str">
        <f t="shared" si="205"/>
        <v/>
      </c>
      <c r="C4371" t="str">
        <f t="shared" si="206"/>
        <v/>
      </c>
    </row>
    <row r="4372" spans="1:3">
      <c r="A4372">
        <f t="shared" si="204"/>
        <v>0</v>
      </c>
      <c r="B4372" t="str">
        <f t="shared" si="205"/>
        <v/>
      </c>
      <c r="C4372" t="str">
        <f t="shared" si="206"/>
        <v/>
      </c>
    </row>
    <row r="4373" spans="1:3">
      <c r="A4373">
        <f t="shared" si="204"/>
        <v>0</v>
      </c>
      <c r="B4373" t="str">
        <f t="shared" si="205"/>
        <v/>
      </c>
      <c r="C4373" t="str">
        <f t="shared" si="206"/>
        <v/>
      </c>
    </row>
    <row r="4374" spans="1:3">
      <c r="A4374">
        <f t="shared" si="204"/>
        <v>0</v>
      </c>
      <c r="B4374" t="str">
        <f t="shared" si="205"/>
        <v/>
      </c>
      <c r="C4374" t="str">
        <f t="shared" si="206"/>
        <v/>
      </c>
    </row>
    <row r="4375" spans="1:3">
      <c r="A4375">
        <f t="shared" si="204"/>
        <v>0</v>
      </c>
      <c r="B4375" t="str">
        <f t="shared" si="205"/>
        <v/>
      </c>
      <c r="C4375" t="str">
        <f t="shared" si="206"/>
        <v/>
      </c>
    </row>
    <row r="4376" spans="1:3">
      <c r="A4376">
        <f t="shared" si="204"/>
        <v>0</v>
      </c>
      <c r="B4376" t="str">
        <f t="shared" si="205"/>
        <v/>
      </c>
      <c r="C4376" t="str">
        <f t="shared" si="206"/>
        <v/>
      </c>
    </row>
    <row r="4377" spans="1:3">
      <c r="A4377">
        <f t="shared" si="204"/>
        <v>0</v>
      </c>
      <c r="B4377" t="str">
        <f t="shared" si="205"/>
        <v/>
      </c>
      <c r="C4377" t="str">
        <f t="shared" si="206"/>
        <v/>
      </c>
    </row>
    <row r="4378" spans="1:3">
      <c r="A4378">
        <f t="shared" si="204"/>
        <v>0</v>
      </c>
      <c r="B4378" t="str">
        <f t="shared" si="205"/>
        <v/>
      </c>
      <c r="C4378" t="str">
        <f t="shared" si="206"/>
        <v/>
      </c>
    </row>
    <row r="4379" spans="1:3">
      <c r="A4379">
        <f t="shared" si="204"/>
        <v>0</v>
      </c>
      <c r="B4379" t="str">
        <f t="shared" si="205"/>
        <v/>
      </c>
      <c r="C4379" t="str">
        <f t="shared" si="206"/>
        <v/>
      </c>
    </row>
    <row r="4380" spans="1:3">
      <c r="A4380">
        <f t="shared" si="204"/>
        <v>0</v>
      </c>
      <c r="B4380" t="str">
        <f t="shared" si="205"/>
        <v/>
      </c>
      <c r="C4380" t="str">
        <f t="shared" si="206"/>
        <v/>
      </c>
    </row>
    <row r="4381" spans="1:3">
      <c r="A4381">
        <f t="shared" si="204"/>
        <v>0</v>
      </c>
      <c r="B4381" t="str">
        <f t="shared" si="205"/>
        <v/>
      </c>
      <c r="C4381" t="str">
        <f t="shared" si="206"/>
        <v/>
      </c>
    </row>
    <row r="4382" spans="1:3">
      <c r="A4382">
        <f t="shared" si="204"/>
        <v>0</v>
      </c>
      <c r="B4382" t="str">
        <f t="shared" si="205"/>
        <v/>
      </c>
      <c r="C4382" t="str">
        <f t="shared" si="206"/>
        <v/>
      </c>
    </row>
    <row r="4383" spans="1:3">
      <c r="A4383">
        <f t="shared" si="204"/>
        <v>0</v>
      </c>
      <c r="B4383" t="str">
        <f t="shared" si="205"/>
        <v/>
      </c>
      <c r="C4383" t="str">
        <f t="shared" si="206"/>
        <v/>
      </c>
    </row>
    <row r="4384" spans="1:3">
      <c r="A4384">
        <f t="shared" si="204"/>
        <v>0</v>
      </c>
      <c r="B4384" t="str">
        <f t="shared" si="205"/>
        <v/>
      </c>
      <c r="C4384" t="str">
        <f t="shared" si="206"/>
        <v/>
      </c>
    </row>
    <row r="4385" spans="1:3">
      <c r="A4385">
        <f t="shared" si="204"/>
        <v>0</v>
      </c>
      <c r="B4385" t="str">
        <f t="shared" si="205"/>
        <v/>
      </c>
      <c r="C4385" t="str">
        <f t="shared" si="206"/>
        <v/>
      </c>
    </row>
    <row r="4386" spans="1:3">
      <c r="A4386">
        <f t="shared" si="204"/>
        <v>0</v>
      </c>
      <c r="B4386" t="str">
        <f t="shared" si="205"/>
        <v/>
      </c>
      <c r="C4386" t="str">
        <f t="shared" si="206"/>
        <v/>
      </c>
    </row>
    <row r="4387" spans="1:3">
      <c r="A4387">
        <f t="shared" si="204"/>
        <v>0</v>
      </c>
      <c r="B4387" t="str">
        <f t="shared" si="205"/>
        <v/>
      </c>
      <c r="C4387" t="str">
        <f t="shared" si="206"/>
        <v/>
      </c>
    </row>
    <row r="4388" spans="1:3">
      <c r="A4388">
        <f t="shared" si="204"/>
        <v>0</v>
      </c>
      <c r="B4388" t="str">
        <f t="shared" si="205"/>
        <v/>
      </c>
      <c r="C4388" t="str">
        <f t="shared" si="206"/>
        <v/>
      </c>
    </row>
    <row r="4389" spans="1:3">
      <c r="A4389">
        <f t="shared" si="204"/>
        <v>0</v>
      </c>
      <c r="B4389" t="str">
        <f t="shared" si="205"/>
        <v/>
      </c>
      <c r="C4389" t="str">
        <f t="shared" si="206"/>
        <v/>
      </c>
    </row>
    <row r="4390" spans="1:3">
      <c r="A4390">
        <f t="shared" si="204"/>
        <v>0</v>
      </c>
      <c r="B4390" t="str">
        <f t="shared" si="205"/>
        <v/>
      </c>
      <c r="C4390" t="str">
        <f t="shared" si="206"/>
        <v/>
      </c>
    </row>
    <row r="4391" spans="1:3">
      <c r="A4391">
        <f t="shared" si="204"/>
        <v>0</v>
      </c>
      <c r="B4391" t="str">
        <f t="shared" si="205"/>
        <v/>
      </c>
      <c r="C4391" t="str">
        <f t="shared" si="206"/>
        <v/>
      </c>
    </row>
    <row r="4392" spans="1:3">
      <c r="A4392">
        <f t="shared" si="204"/>
        <v>0</v>
      </c>
      <c r="B4392" t="str">
        <f t="shared" si="205"/>
        <v/>
      </c>
      <c r="C4392" t="str">
        <f t="shared" si="206"/>
        <v/>
      </c>
    </row>
    <row r="4393" spans="1:3">
      <c r="A4393">
        <f t="shared" si="204"/>
        <v>0</v>
      </c>
      <c r="B4393" t="str">
        <f t="shared" si="205"/>
        <v/>
      </c>
      <c r="C4393" t="str">
        <f t="shared" si="206"/>
        <v/>
      </c>
    </row>
    <row r="4394" spans="1:3">
      <c r="A4394">
        <f t="shared" si="204"/>
        <v>0</v>
      </c>
      <c r="B4394" t="str">
        <f t="shared" si="205"/>
        <v/>
      </c>
      <c r="C4394" t="str">
        <f t="shared" si="206"/>
        <v/>
      </c>
    </row>
    <row r="4395" spans="1:3">
      <c r="A4395">
        <f t="shared" si="204"/>
        <v>0</v>
      </c>
      <c r="B4395" t="str">
        <f t="shared" si="205"/>
        <v/>
      </c>
      <c r="C4395" t="str">
        <f t="shared" si="206"/>
        <v/>
      </c>
    </row>
    <row r="4396" spans="1:3">
      <c r="A4396">
        <f t="shared" si="204"/>
        <v>0</v>
      </c>
      <c r="B4396" t="str">
        <f t="shared" si="205"/>
        <v/>
      </c>
      <c r="C4396" t="str">
        <f t="shared" si="206"/>
        <v/>
      </c>
    </row>
    <row r="4397" spans="1:3">
      <c r="A4397">
        <f t="shared" si="204"/>
        <v>0</v>
      </c>
      <c r="B4397" t="str">
        <f t="shared" si="205"/>
        <v/>
      </c>
      <c r="C4397" t="str">
        <f t="shared" si="206"/>
        <v/>
      </c>
    </row>
    <row r="4398" spans="1:3">
      <c r="A4398">
        <f t="shared" si="204"/>
        <v>0</v>
      </c>
      <c r="B4398" t="str">
        <f t="shared" si="205"/>
        <v/>
      </c>
      <c r="C4398" t="str">
        <f t="shared" si="206"/>
        <v/>
      </c>
    </row>
    <row r="4399" spans="1:3">
      <c r="A4399">
        <f t="shared" si="204"/>
        <v>0</v>
      </c>
      <c r="B4399" t="str">
        <f t="shared" si="205"/>
        <v/>
      </c>
      <c r="C4399" t="str">
        <f t="shared" si="206"/>
        <v/>
      </c>
    </row>
    <row r="4400" spans="1:3">
      <c r="A4400">
        <f t="shared" si="204"/>
        <v>0</v>
      </c>
      <c r="B4400" t="str">
        <f t="shared" si="205"/>
        <v/>
      </c>
      <c r="C4400" t="str">
        <f t="shared" si="206"/>
        <v/>
      </c>
    </row>
    <row r="4401" spans="1:3">
      <c r="A4401">
        <f t="shared" si="204"/>
        <v>0</v>
      </c>
      <c r="B4401" t="str">
        <f t="shared" si="205"/>
        <v/>
      </c>
      <c r="C4401" t="str">
        <f t="shared" si="206"/>
        <v/>
      </c>
    </row>
    <row r="4402" spans="1:3">
      <c r="A4402">
        <f t="shared" si="204"/>
        <v>0</v>
      </c>
      <c r="B4402" t="str">
        <f t="shared" si="205"/>
        <v/>
      </c>
      <c r="C4402" t="str">
        <f t="shared" si="206"/>
        <v/>
      </c>
    </row>
    <row r="4403" spans="1:3">
      <c r="A4403">
        <f t="shared" si="204"/>
        <v>0</v>
      </c>
      <c r="B4403" t="str">
        <f t="shared" si="205"/>
        <v/>
      </c>
      <c r="C4403" t="str">
        <f t="shared" si="206"/>
        <v/>
      </c>
    </row>
    <row r="4404" spans="1:3">
      <c r="A4404">
        <f t="shared" si="204"/>
        <v>0</v>
      </c>
      <c r="B4404" t="str">
        <f t="shared" si="205"/>
        <v/>
      </c>
      <c r="C4404" t="str">
        <f t="shared" si="206"/>
        <v/>
      </c>
    </row>
    <row r="4405" spans="1:3">
      <c r="A4405">
        <f t="shared" si="204"/>
        <v>0</v>
      </c>
      <c r="B4405" t="str">
        <f t="shared" si="205"/>
        <v/>
      </c>
      <c r="C4405" t="str">
        <f t="shared" si="206"/>
        <v/>
      </c>
    </row>
    <row r="4406" spans="1:3">
      <c r="A4406">
        <f t="shared" si="204"/>
        <v>0</v>
      </c>
      <c r="B4406" t="str">
        <f t="shared" si="205"/>
        <v/>
      </c>
      <c r="C4406" t="str">
        <f t="shared" si="206"/>
        <v/>
      </c>
    </row>
    <row r="4407" spans="1:3">
      <c r="A4407">
        <f t="shared" si="204"/>
        <v>0</v>
      </c>
      <c r="B4407" t="str">
        <f t="shared" si="205"/>
        <v/>
      </c>
      <c r="C4407" t="str">
        <f t="shared" si="206"/>
        <v/>
      </c>
    </row>
    <row r="4408" spans="1:3">
      <c r="A4408">
        <f t="shared" si="204"/>
        <v>0</v>
      </c>
      <c r="B4408" t="str">
        <f t="shared" si="205"/>
        <v/>
      </c>
      <c r="C4408" t="str">
        <f t="shared" si="206"/>
        <v/>
      </c>
    </row>
    <row r="4409" spans="1:3">
      <c r="A4409">
        <f t="shared" si="204"/>
        <v>0</v>
      </c>
      <c r="B4409" t="str">
        <f t="shared" si="205"/>
        <v/>
      </c>
      <c r="C4409" t="str">
        <f t="shared" si="206"/>
        <v/>
      </c>
    </row>
    <row r="4410" spans="1:3">
      <c r="A4410">
        <f t="shared" si="204"/>
        <v>0</v>
      </c>
      <c r="B4410" t="str">
        <f t="shared" si="205"/>
        <v/>
      </c>
      <c r="C4410" t="str">
        <f t="shared" si="206"/>
        <v/>
      </c>
    </row>
    <row r="4411" spans="1:3">
      <c r="A4411">
        <f t="shared" si="204"/>
        <v>0</v>
      </c>
      <c r="B4411" t="str">
        <f t="shared" si="205"/>
        <v/>
      </c>
      <c r="C4411" t="str">
        <f t="shared" si="206"/>
        <v/>
      </c>
    </row>
    <row r="4412" spans="1:3">
      <c r="A4412">
        <f t="shared" si="204"/>
        <v>0</v>
      </c>
      <c r="B4412" t="str">
        <f t="shared" si="205"/>
        <v/>
      </c>
      <c r="C4412" t="str">
        <f t="shared" si="206"/>
        <v/>
      </c>
    </row>
    <row r="4413" spans="1:3">
      <c r="A4413">
        <f t="shared" si="204"/>
        <v>0</v>
      </c>
      <c r="B4413" t="str">
        <f t="shared" si="205"/>
        <v/>
      </c>
      <c r="C4413" t="str">
        <f t="shared" si="206"/>
        <v/>
      </c>
    </row>
    <row r="4414" spans="1:3">
      <c r="A4414">
        <f t="shared" si="204"/>
        <v>0</v>
      </c>
      <c r="B4414" t="str">
        <f t="shared" si="205"/>
        <v/>
      </c>
      <c r="C4414" t="str">
        <f t="shared" si="206"/>
        <v/>
      </c>
    </row>
    <row r="4415" spans="1:3">
      <c r="A4415">
        <f t="shared" si="204"/>
        <v>0</v>
      </c>
      <c r="B4415" t="str">
        <f t="shared" si="205"/>
        <v/>
      </c>
      <c r="C4415" t="str">
        <f t="shared" si="206"/>
        <v/>
      </c>
    </row>
    <row r="4416" spans="1:3">
      <c r="A4416">
        <f t="shared" si="204"/>
        <v>0</v>
      </c>
      <c r="B4416" t="str">
        <f t="shared" si="205"/>
        <v/>
      </c>
      <c r="C4416" t="str">
        <f t="shared" si="206"/>
        <v/>
      </c>
    </row>
    <row r="4417" spans="1:3">
      <c r="A4417">
        <f t="shared" ref="A4417:A4480" si="207">AA4417</f>
        <v>0</v>
      </c>
      <c r="B4417" t="str">
        <f t="shared" si="205"/>
        <v/>
      </c>
      <c r="C4417" t="str">
        <f t="shared" si="206"/>
        <v/>
      </c>
    </row>
    <row r="4418" spans="1:3">
      <c r="A4418">
        <f t="shared" si="207"/>
        <v>0</v>
      </c>
      <c r="B4418" t="str">
        <f t="shared" ref="B4418:B4481" si="208">CONCATENATE(I4418,D4418,K4418,L4418)</f>
        <v/>
      </c>
      <c r="C4418" t="str">
        <f t="shared" ref="C4418:C4481" si="209">CONCATENATE(I4418,E4418,O4418,K4418,M4418,L4418)</f>
        <v/>
      </c>
    </row>
    <row r="4419" spans="1:3">
      <c r="A4419">
        <f t="shared" si="207"/>
        <v>0</v>
      </c>
      <c r="B4419" t="str">
        <f t="shared" si="208"/>
        <v/>
      </c>
      <c r="C4419" t="str">
        <f t="shared" si="209"/>
        <v/>
      </c>
    </row>
    <row r="4420" spans="1:3">
      <c r="A4420">
        <f t="shared" si="207"/>
        <v>0</v>
      </c>
      <c r="B4420" t="str">
        <f t="shared" si="208"/>
        <v/>
      </c>
      <c r="C4420" t="str">
        <f t="shared" si="209"/>
        <v/>
      </c>
    </row>
    <row r="4421" spans="1:3">
      <c r="A4421">
        <f t="shared" si="207"/>
        <v>0</v>
      </c>
      <c r="B4421" t="str">
        <f t="shared" si="208"/>
        <v/>
      </c>
      <c r="C4421" t="str">
        <f t="shared" si="209"/>
        <v/>
      </c>
    </row>
    <row r="4422" spans="1:3">
      <c r="A4422">
        <f t="shared" si="207"/>
        <v>0</v>
      </c>
      <c r="B4422" t="str">
        <f t="shared" si="208"/>
        <v/>
      </c>
      <c r="C4422" t="str">
        <f t="shared" si="209"/>
        <v/>
      </c>
    </row>
    <row r="4423" spans="1:3">
      <c r="A4423">
        <f t="shared" si="207"/>
        <v>0</v>
      </c>
      <c r="B4423" t="str">
        <f t="shared" si="208"/>
        <v/>
      </c>
      <c r="C4423" t="str">
        <f t="shared" si="209"/>
        <v/>
      </c>
    </row>
    <row r="4424" spans="1:3">
      <c r="A4424">
        <f t="shared" si="207"/>
        <v>0</v>
      </c>
      <c r="B4424" t="str">
        <f t="shared" si="208"/>
        <v/>
      </c>
      <c r="C4424" t="str">
        <f t="shared" si="209"/>
        <v/>
      </c>
    </row>
    <row r="4425" spans="1:3">
      <c r="A4425">
        <f t="shared" si="207"/>
        <v>0</v>
      </c>
      <c r="B4425" t="str">
        <f t="shared" si="208"/>
        <v/>
      </c>
      <c r="C4425" t="str">
        <f t="shared" si="209"/>
        <v/>
      </c>
    </row>
    <row r="4426" spans="1:3">
      <c r="A4426">
        <f t="shared" si="207"/>
        <v>0</v>
      </c>
      <c r="B4426" t="str">
        <f t="shared" si="208"/>
        <v/>
      </c>
      <c r="C4426" t="str">
        <f t="shared" si="209"/>
        <v/>
      </c>
    </row>
    <row r="4427" spans="1:3">
      <c r="A4427">
        <f t="shared" si="207"/>
        <v>0</v>
      </c>
      <c r="B4427" t="str">
        <f t="shared" si="208"/>
        <v/>
      </c>
      <c r="C4427" t="str">
        <f t="shared" si="209"/>
        <v/>
      </c>
    </row>
    <row r="4428" spans="1:3">
      <c r="A4428">
        <f t="shared" si="207"/>
        <v>0</v>
      </c>
      <c r="B4428" t="str">
        <f t="shared" si="208"/>
        <v/>
      </c>
      <c r="C4428" t="str">
        <f t="shared" si="209"/>
        <v/>
      </c>
    </row>
    <row r="4429" spans="1:3">
      <c r="A4429">
        <f t="shared" si="207"/>
        <v>0</v>
      </c>
      <c r="B4429" t="str">
        <f t="shared" si="208"/>
        <v/>
      </c>
      <c r="C4429" t="str">
        <f t="shared" si="209"/>
        <v/>
      </c>
    </row>
    <row r="4430" spans="1:3">
      <c r="A4430">
        <f t="shared" si="207"/>
        <v>0</v>
      </c>
      <c r="B4430" t="str">
        <f t="shared" si="208"/>
        <v/>
      </c>
      <c r="C4430" t="str">
        <f t="shared" si="209"/>
        <v/>
      </c>
    </row>
    <row r="4431" spans="1:3">
      <c r="A4431">
        <f t="shared" si="207"/>
        <v>0</v>
      </c>
      <c r="B4431" t="str">
        <f t="shared" si="208"/>
        <v/>
      </c>
      <c r="C4431" t="str">
        <f t="shared" si="209"/>
        <v/>
      </c>
    </row>
    <row r="4432" spans="1:3">
      <c r="A4432">
        <f t="shared" si="207"/>
        <v>0</v>
      </c>
      <c r="B4432" t="str">
        <f t="shared" si="208"/>
        <v/>
      </c>
      <c r="C4432" t="str">
        <f t="shared" si="209"/>
        <v/>
      </c>
    </row>
    <row r="4433" spans="1:3">
      <c r="A4433">
        <f t="shared" si="207"/>
        <v>0</v>
      </c>
      <c r="B4433" t="str">
        <f t="shared" si="208"/>
        <v/>
      </c>
      <c r="C4433" t="str">
        <f t="shared" si="209"/>
        <v/>
      </c>
    </row>
    <row r="4434" spans="1:3">
      <c r="A4434">
        <f t="shared" si="207"/>
        <v>0</v>
      </c>
      <c r="B4434" t="str">
        <f t="shared" si="208"/>
        <v/>
      </c>
      <c r="C4434" t="str">
        <f t="shared" si="209"/>
        <v/>
      </c>
    </row>
    <row r="4435" spans="1:3">
      <c r="A4435">
        <f t="shared" si="207"/>
        <v>0</v>
      </c>
      <c r="B4435" t="str">
        <f t="shared" si="208"/>
        <v/>
      </c>
      <c r="C4435" t="str">
        <f t="shared" si="209"/>
        <v/>
      </c>
    </row>
    <row r="4436" spans="1:3">
      <c r="A4436">
        <f t="shared" si="207"/>
        <v>0</v>
      </c>
      <c r="B4436" t="str">
        <f t="shared" si="208"/>
        <v/>
      </c>
      <c r="C4436" t="str">
        <f t="shared" si="209"/>
        <v/>
      </c>
    </row>
    <row r="4437" spans="1:3">
      <c r="A4437">
        <f t="shared" si="207"/>
        <v>0</v>
      </c>
      <c r="B4437" t="str">
        <f t="shared" si="208"/>
        <v/>
      </c>
      <c r="C4437" t="str">
        <f t="shared" si="209"/>
        <v/>
      </c>
    </row>
    <row r="4438" spans="1:3">
      <c r="A4438">
        <f t="shared" si="207"/>
        <v>0</v>
      </c>
      <c r="B4438" t="str">
        <f t="shared" si="208"/>
        <v/>
      </c>
      <c r="C4438" t="str">
        <f t="shared" si="209"/>
        <v/>
      </c>
    </row>
    <row r="4439" spans="1:3">
      <c r="A4439">
        <f t="shared" si="207"/>
        <v>0</v>
      </c>
      <c r="B4439" t="str">
        <f t="shared" si="208"/>
        <v/>
      </c>
      <c r="C4439" t="str">
        <f t="shared" si="209"/>
        <v/>
      </c>
    </row>
    <row r="4440" spans="1:3">
      <c r="A4440">
        <f t="shared" si="207"/>
        <v>0</v>
      </c>
      <c r="B4440" t="str">
        <f t="shared" si="208"/>
        <v/>
      </c>
      <c r="C4440" t="str">
        <f t="shared" si="209"/>
        <v/>
      </c>
    </row>
    <row r="4441" spans="1:3">
      <c r="A4441">
        <f t="shared" si="207"/>
        <v>0</v>
      </c>
      <c r="B4441" t="str">
        <f t="shared" si="208"/>
        <v/>
      </c>
      <c r="C4441" t="str">
        <f t="shared" si="209"/>
        <v/>
      </c>
    </row>
    <row r="4442" spans="1:3">
      <c r="A4442">
        <f t="shared" si="207"/>
        <v>0</v>
      </c>
      <c r="B4442" t="str">
        <f t="shared" si="208"/>
        <v/>
      </c>
      <c r="C4442" t="str">
        <f t="shared" si="209"/>
        <v/>
      </c>
    </row>
    <row r="4443" spans="1:3">
      <c r="A4443">
        <f t="shared" si="207"/>
        <v>0</v>
      </c>
      <c r="B4443" t="str">
        <f t="shared" si="208"/>
        <v/>
      </c>
      <c r="C4443" t="str">
        <f t="shared" si="209"/>
        <v/>
      </c>
    </row>
    <row r="4444" spans="1:3">
      <c r="A4444">
        <f t="shared" si="207"/>
        <v>0</v>
      </c>
      <c r="B4444" t="str">
        <f t="shared" si="208"/>
        <v/>
      </c>
      <c r="C4444" t="str">
        <f t="shared" si="209"/>
        <v/>
      </c>
    </row>
    <row r="4445" spans="1:3">
      <c r="A4445">
        <f t="shared" si="207"/>
        <v>0</v>
      </c>
      <c r="B4445" t="str">
        <f t="shared" si="208"/>
        <v/>
      </c>
      <c r="C4445" t="str">
        <f t="shared" si="209"/>
        <v/>
      </c>
    </row>
    <row r="4446" spans="1:3">
      <c r="A4446">
        <f t="shared" si="207"/>
        <v>0</v>
      </c>
      <c r="B4446" t="str">
        <f t="shared" si="208"/>
        <v/>
      </c>
      <c r="C4446" t="str">
        <f t="shared" si="209"/>
        <v/>
      </c>
    </row>
    <row r="4447" spans="1:3">
      <c r="A4447">
        <f t="shared" si="207"/>
        <v>0</v>
      </c>
      <c r="B4447" t="str">
        <f t="shared" si="208"/>
        <v/>
      </c>
      <c r="C4447" t="str">
        <f t="shared" si="209"/>
        <v/>
      </c>
    </row>
    <row r="4448" spans="1:3">
      <c r="A4448">
        <f t="shared" si="207"/>
        <v>0</v>
      </c>
      <c r="B4448" t="str">
        <f t="shared" si="208"/>
        <v/>
      </c>
      <c r="C4448" t="str">
        <f t="shared" si="209"/>
        <v/>
      </c>
    </row>
    <row r="4449" spans="1:3">
      <c r="A4449">
        <f t="shared" si="207"/>
        <v>0</v>
      </c>
      <c r="B4449" t="str">
        <f t="shared" si="208"/>
        <v/>
      </c>
      <c r="C4449" t="str">
        <f t="shared" si="209"/>
        <v/>
      </c>
    </row>
    <row r="4450" spans="1:3">
      <c r="A4450">
        <f t="shared" si="207"/>
        <v>0</v>
      </c>
      <c r="B4450" t="str">
        <f t="shared" si="208"/>
        <v/>
      </c>
      <c r="C4450" t="str">
        <f t="shared" si="209"/>
        <v/>
      </c>
    </row>
    <row r="4451" spans="1:3">
      <c r="A4451">
        <f t="shared" si="207"/>
        <v>0</v>
      </c>
      <c r="B4451" t="str">
        <f t="shared" si="208"/>
        <v/>
      </c>
      <c r="C4451" t="str">
        <f t="shared" si="209"/>
        <v/>
      </c>
    </row>
    <row r="4452" spans="1:3">
      <c r="A4452">
        <f t="shared" si="207"/>
        <v>0</v>
      </c>
      <c r="B4452" t="str">
        <f t="shared" si="208"/>
        <v/>
      </c>
      <c r="C4452" t="str">
        <f t="shared" si="209"/>
        <v/>
      </c>
    </row>
    <row r="4453" spans="1:3">
      <c r="A4453">
        <f t="shared" si="207"/>
        <v>0</v>
      </c>
      <c r="B4453" t="str">
        <f t="shared" si="208"/>
        <v/>
      </c>
      <c r="C4453" t="str">
        <f t="shared" si="209"/>
        <v/>
      </c>
    </row>
    <row r="4454" spans="1:3">
      <c r="A4454">
        <f t="shared" si="207"/>
        <v>0</v>
      </c>
      <c r="B4454" t="str">
        <f t="shared" si="208"/>
        <v/>
      </c>
      <c r="C4454" t="str">
        <f t="shared" si="209"/>
        <v/>
      </c>
    </row>
    <row r="4455" spans="1:3">
      <c r="A4455">
        <f t="shared" si="207"/>
        <v>0</v>
      </c>
      <c r="B4455" t="str">
        <f t="shared" si="208"/>
        <v/>
      </c>
      <c r="C4455" t="str">
        <f t="shared" si="209"/>
        <v/>
      </c>
    </row>
    <row r="4456" spans="1:3">
      <c r="A4456">
        <f t="shared" si="207"/>
        <v>0</v>
      </c>
      <c r="B4456" t="str">
        <f t="shared" si="208"/>
        <v/>
      </c>
      <c r="C4456" t="str">
        <f t="shared" si="209"/>
        <v/>
      </c>
    </row>
    <row r="4457" spans="1:3">
      <c r="A4457">
        <f t="shared" si="207"/>
        <v>0</v>
      </c>
      <c r="B4457" t="str">
        <f t="shared" si="208"/>
        <v/>
      </c>
      <c r="C4457" t="str">
        <f t="shared" si="209"/>
        <v/>
      </c>
    </row>
    <row r="4458" spans="1:3">
      <c r="A4458">
        <f t="shared" si="207"/>
        <v>0</v>
      </c>
      <c r="B4458" t="str">
        <f t="shared" si="208"/>
        <v/>
      </c>
      <c r="C4458" t="str">
        <f t="shared" si="209"/>
        <v/>
      </c>
    </row>
    <row r="4459" spans="1:3">
      <c r="A4459">
        <f t="shared" si="207"/>
        <v>0</v>
      </c>
      <c r="B4459" t="str">
        <f t="shared" si="208"/>
        <v/>
      </c>
      <c r="C4459" t="str">
        <f t="shared" si="209"/>
        <v/>
      </c>
    </row>
    <row r="4460" spans="1:3">
      <c r="A4460">
        <f t="shared" si="207"/>
        <v>0</v>
      </c>
      <c r="B4460" t="str">
        <f t="shared" si="208"/>
        <v/>
      </c>
      <c r="C4460" t="str">
        <f t="shared" si="209"/>
        <v/>
      </c>
    </row>
    <row r="4461" spans="1:3">
      <c r="A4461">
        <f t="shared" si="207"/>
        <v>0</v>
      </c>
      <c r="B4461" t="str">
        <f t="shared" si="208"/>
        <v/>
      </c>
      <c r="C4461" t="str">
        <f t="shared" si="209"/>
        <v/>
      </c>
    </row>
    <row r="4462" spans="1:3">
      <c r="A4462">
        <f t="shared" si="207"/>
        <v>0</v>
      </c>
      <c r="B4462" t="str">
        <f t="shared" si="208"/>
        <v/>
      </c>
      <c r="C4462" t="str">
        <f t="shared" si="209"/>
        <v/>
      </c>
    </row>
    <row r="4463" spans="1:3">
      <c r="A4463">
        <f t="shared" si="207"/>
        <v>0</v>
      </c>
      <c r="B4463" t="str">
        <f t="shared" si="208"/>
        <v/>
      </c>
      <c r="C4463" t="str">
        <f t="shared" si="209"/>
        <v/>
      </c>
    </row>
    <row r="4464" spans="1:3">
      <c r="A4464">
        <f t="shared" si="207"/>
        <v>0</v>
      </c>
      <c r="B4464" t="str">
        <f t="shared" si="208"/>
        <v/>
      </c>
      <c r="C4464" t="str">
        <f t="shared" si="209"/>
        <v/>
      </c>
    </row>
    <row r="4465" spans="1:3">
      <c r="A4465">
        <f t="shared" si="207"/>
        <v>0</v>
      </c>
      <c r="B4465" t="str">
        <f t="shared" si="208"/>
        <v/>
      </c>
      <c r="C4465" t="str">
        <f t="shared" si="209"/>
        <v/>
      </c>
    </row>
    <row r="4466" spans="1:3">
      <c r="A4466">
        <f t="shared" si="207"/>
        <v>0</v>
      </c>
      <c r="B4466" t="str">
        <f t="shared" si="208"/>
        <v/>
      </c>
      <c r="C4466" t="str">
        <f t="shared" si="209"/>
        <v/>
      </c>
    </row>
    <row r="4467" spans="1:3">
      <c r="A4467">
        <f t="shared" si="207"/>
        <v>0</v>
      </c>
      <c r="B4467" t="str">
        <f t="shared" si="208"/>
        <v/>
      </c>
      <c r="C4467" t="str">
        <f t="shared" si="209"/>
        <v/>
      </c>
    </row>
    <row r="4468" spans="1:3">
      <c r="A4468">
        <f t="shared" si="207"/>
        <v>0</v>
      </c>
      <c r="B4468" t="str">
        <f t="shared" si="208"/>
        <v/>
      </c>
      <c r="C4468" t="str">
        <f t="shared" si="209"/>
        <v/>
      </c>
    </row>
    <row r="4469" spans="1:3">
      <c r="A4469">
        <f t="shared" si="207"/>
        <v>0</v>
      </c>
      <c r="B4469" t="str">
        <f t="shared" si="208"/>
        <v/>
      </c>
      <c r="C4469" t="str">
        <f t="shared" si="209"/>
        <v/>
      </c>
    </row>
    <row r="4470" spans="1:3">
      <c r="A4470">
        <f t="shared" si="207"/>
        <v>0</v>
      </c>
      <c r="B4470" t="str">
        <f t="shared" si="208"/>
        <v/>
      </c>
      <c r="C4470" t="str">
        <f t="shared" si="209"/>
        <v/>
      </c>
    </row>
    <row r="4471" spans="1:3">
      <c r="A4471">
        <f t="shared" si="207"/>
        <v>0</v>
      </c>
      <c r="B4471" t="str">
        <f t="shared" si="208"/>
        <v/>
      </c>
      <c r="C4471" t="str">
        <f t="shared" si="209"/>
        <v/>
      </c>
    </row>
    <row r="4472" spans="1:3">
      <c r="A4472">
        <f t="shared" si="207"/>
        <v>0</v>
      </c>
      <c r="B4472" t="str">
        <f t="shared" si="208"/>
        <v/>
      </c>
      <c r="C4472" t="str">
        <f t="shared" si="209"/>
        <v/>
      </c>
    </row>
    <row r="4473" spans="1:3">
      <c r="A4473">
        <f t="shared" si="207"/>
        <v>0</v>
      </c>
      <c r="B4473" t="str">
        <f t="shared" si="208"/>
        <v/>
      </c>
      <c r="C4473" t="str">
        <f t="shared" si="209"/>
        <v/>
      </c>
    </row>
    <row r="4474" spans="1:3">
      <c r="A4474">
        <f t="shared" si="207"/>
        <v>0</v>
      </c>
      <c r="B4474" t="str">
        <f t="shared" si="208"/>
        <v/>
      </c>
      <c r="C4474" t="str">
        <f t="shared" si="209"/>
        <v/>
      </c>
    </row>
    <row r="4475" spans="1:3">
      <c r="A4475">
        <f t="shared" si="207"/>
        <v>0</v>
      </c>
      <c r="B4475" t="str">
        <f t="shared" si="208"/>
        <v/>
      </c>
      <c r="C4475" t="str">
        <f t="shared" si="209"/>
        <v/>
      </c>
    </row>
    <row r="4476" spans="1:3">
      <c r="A4476">
        <f t="shared" si="207"/>
        <v>0</v>
      </c>
      <c r="B4476" t="str">
        <f t="shared" si="208"/>
        <v/>
      </c>
      <c r="C4476" t="str">
        <f t="shared" si="209"/>
        <v/>
      </c>
    </row>
    <row r="4477" spans="1:3">
      <c r="A4477">
        <f t="shared" si="207"/>
        <v>0</v>
      </c>
      <c r="B4477" t="str">
        <f t="shared" si="208"/>
        <v/>
      </c>
      <c r="C4477" t="str">
        <f t="shared" si="209"/>
        <v/>
      </c>
    </row>
    <row r="4478" spans="1:3">
      <c r="A4478">
        <f t="shared" si="207"/>
        <v>0</v>
      </c>
      <c r="B4478" t="str">
        <f t="shared" si="208"/>
        <v/>
      </c>
      <c r="C4478" t="str">
        <f t="shared" si="209"/>
        <v/>
      </c>
    </row>
    <row r="4479" spans="1:3">
      <c r="A4479">
        <f t="shared" si="207"/>
        <v>0</v>
      </c>
      <c r="B4479" t="str">
        <f t="shared" si="208"/>
        <v/>
      </c>
      <c r="C4479" t="str">
        <f t="shared" si="209"/>
        <v/>
      </c>
    </row>
    <row r="4480" spans="1:3">
      <c r="A4480">
        <f t="shared" si="207"/>
        <v>0</v>
      </c>
      <c r="B4480" t="str">
        <f t="shared" si="208"/>
        <v/>
      </c>
      <c r="C4480" t="str">
        <f t="shared" si="209"/>
        <v/>
      </c>
    </row>
    <row r="4481" spans="1:3">
      <c r="A4481">
        <f t="shared" ref="A4481:A4544" si="210">AA4481</f>
        <v>0</v>
      </c>
      <c r="B4481" t="str">
        <f t="shared" si="208"/>
        <v/>
      </c>
      <c r="C4481" t="str">
        <f t="shared" si="209"/>
        <v/>
      </c>
    </row>
    <row r="4482" spans="1:3">
      <c r="A4482">
        <f t="shared" si="210"/>
        <v>0</v>
      </c>
      <c r="B4482" t="str">
        <f t="shared" ref="B4482:B4545" si="211">CONCATENATE(I4482,D4482,K4482,L4482)</f>
        <v/>
      </c>
      <c r="C4482" t="str">
        <f t="shared" ref="C4482:C4545" si="212">CONCATENATE(I4482,E4482,O4482,K4482,M4482,L4482)</f>
        <v/>
      </c>
    </row>
    <row r="4483" spans="1:3">
      <c r="A4483">
        <f t="shared" si="210"/>
        <v>0</v>
      </c>
      <c r="B4483" t="str">
        <f t="shared" si="211"/>
        <v/>
      </c>
      <c r="C4483" t="str">
        <f t="shared" si="212"/>
        <v/>
      </c>
    </row>
    <row r="4484" spans="1:3">
      <c r="A4484">
        <f t="shared" si="210"/>
        <v>0</v>
      </c>
      <c r="B4484" t="str">
        <f t="shared" si="211"/>
        <v/>
      </c>
      <c r="C4484" t="str">
        <f t="shared" si="212"/>
        <v/>
      </c>
    </row>
    <row r="4485" spans="1:3">
      <c r="A4485">
        <f t="shared" si="210"/>
        <v>0</v>
      </c>
      <c r="B4485" t="str">
        <f t="shared" si="211"/>
        <v/>
      </c>
      <c r="C4485" t="str">
        <f t="shared" si="212"/>
        <v/>
      </c>
    </row>
    <row r="4486" spans="1:3">
      <c r="A4486">
        <f t="shared" si="210"/>
        <v>0</v>
      </c>
      <c r="B4486" t="str">
        <f t="shared" si="211"/>
        <v/>
      </c>
      <c r="C4486" t="str">
        <f t="shared" si="212"/>
        <v/>
      </c>
    </row>
    <row r="4487" spans="1:3">
      <c r="A4487">
        <f t="shared" si="210"/>
        <v>0</v>
      </c>
      <c r="B4487" t="str">
        <f t="shared" si="211"/>
        <v/>
      </c>
      <c r="C4487" t="str">
        <f t="shared" si="212"/>
        <v/>
      </c>
    </row>
    <row r="4488" spans="1:3">
      <c r="A4488">
        <f t="shared" si="210"/>
        <v>0</v>
      </c>
      <c r="B4488" t="str">
        <f t="shared" si="211"/>
        <v/>
      </c>
      <c r="C4488" t="str">
        <f t="shared" si="212"/>
        <v/>
      </c>
    </row>
    <row r="4489" spans="1:3">
      <c r="A4489">
        <f t="shared" si="210"/>
        <v>0</v>
      </c>
      <c r="B4489" t="str">
        <f t="shared" si="211"/>
        <v/>
      </c>
      <c r="C4489" t="str">
        <f t="shared" si="212"/>
        <v/>
      </c>
    </row>
    <row r="4490" spans="1:3">
      <c r="A4490">
        <f t="shared" si="210"/>
        <v>0</v>
      </c>
      <c r="B4490" t="str">
        <f t="shared" si="211"/>
        <v/>
      </c>
      <c r="C4490" t="str">
        <f t="shared" si="212"/>
        <v/>
      </c>
    </row>
    <row r="4491" spans="1:3">
      <c r="A4491">
        <f t="shared" si="210"/>
        <v>0</v>
      </c>
      <c r="B4491" t="str">
        <f t="shared" si="211"/>
        <v/>
      </c>
      <c r="C4491" t="str">
        <f t="shared" si="212"/>
        <v/>
      </c>
    </row>
    <row r="4492" spans="1:3">
      <c r="A4492">
        <f t="shared" si="210"/>
        <v>0</v>
      </c>
      <c r="B4492" t="str">
        <f t="shared" si="211"/>
        <v/>
      </c>
      <c r="C4492" t="str">
        <f t="shared" si="212"/>
        <v/>
      </c>
    </row>
    <row r="4493" spans="1:3">
      <c r="A4493">
        <f t="shared" si="210"/>
        <v>0</v>
      </c>
      <c r="B4493" t="str">
        <f t="shared" si="211"/>
        <v/>
      </c>
      <c r="C4493" t="str">
        <f t="shared" si="212"/>
        <v/>
      </c>
    </row>
    <row r="4494" spans="1:3">
      <c r="A4494">
        <f t="shared" si="210"/>
        <v>0</v>
      </c>
      <c r="B4494" t="str">
        <f t="shared" si="211"/>
        <v/>
      </c>
      <c r="C4494" t="str">
        <f t="shared" si="212"/>
        <v/>
      </c>
    </row>
    <row r="4495" spans="1:3">
      <c r="A4495">
        <f t="shared" si="210"/>
        <v>0</v>
      </c>
      <c r="B4495" t="str">
        <f t="shared" si="211"/>
        <v/>
      </c>
      <c r="C4495" t="str">
        <f t="shared" si="212"/>
        <v/>
      </c>
    </row>
    <row r="4496" spans="1:3">
      <c r="A4496">
        <f t="shared" si="210"/>
        <v>0</v>
      </c>
      <c r="B4496" t="str">
        <f t="shared" si="211"/>
        <v/>
      </c>
      <c r="C4496" t="str">
        <f t="shared" si="212"/>
        <v/>
      </c>
    </row>
    <row r="4497" spans="1:3">
      <c r="A4497">
        <f t="shared" si="210"/>
        <v>0</v>
      </c>
      <c r="B4497" t="str">
        <f t="shared" si="211"/>
        <v/>
      </c>
      <c r="C4497" t="str">
        <f t="shared" si="212"/>
        <v/>
      </c>
    </row>
    <row r="4498" spans="1:3">
      <c r="A4498">
        <f t="shared" si="210"/>
        <v>0</v>
      </c>
      <c r="B4498" t="str">
        <f t="shared" si="211"/>
        <v/>
      </c>
      <c r="C4498" t="str">
        <f t="shared" si="212"/>
        <v/>
      </c>
    </row>
    <row r="4499" spans="1:3">
      <c r="A4499">
        <f t="shared" si="210"/>
        <v>0</v>
      </c>
      <c r="B4499" t="str">
        <f t="shared" si="211"/>
        <v/>
      </c>
      <c r="C4499" t="str">
        <f t="shared" si="212"/>
        <v/>
      </c>
    </row>
    <row r="4500" spans="1:3">
      <c r="A4500">
        <f t="shared" si="210"/>
        <v>0</v>
      </c>
      <c r="B4500" t="str">
        <f t="shared" si="211"/>
        <v/>
      </c>
      <c r="C4500" t="str">
        <f t="shared" si="212"/>
        <v/>
      </c>
    </row>
    <row r="4501" spans="1:3">
      <c r="A4501">
        <f t="shared" si="210"/>
        <v>0</v>
      </c>
      <c r="B4501" t="str">
        <f t="shared" si="211"/>
        <v/>
      </c>
      <c r="C4501" t="str">
        <f t="shared" si="212"/>
        <v/>
      </c>
    </row>
    <row r="4502" spans="1:3">
      <c r="A4502">
        <f t="shared" si="210"/>
        <v>0</v>
      </c>
      <c r="B4502" t="str">
        <f t="shared" si="211"/>
        <v/>
      </c>
      <c r="C4502" t="str">
        <f t="shared" si="212"/>
        <v/>
      </c>
    </row>
    <row r="4503" spans="1:3">
      <c r="A4503">
        <f t="shared" si="210"/>
        <v>0</v>
      </c>
      <c r="B4503" t="str">
        <f t="shared" si="211"/>
        <v/>
      </c>
      <c r="C4503" t="str">
        <f t="shared" si="212"/>
        <v/>
      </c>
    </row>
    <row r="4504" spans="1:3">
      <c r="A4504">
        <f t="shared" si="210"/>
        <v>0</v>
      </c>
      <c r="B4504" t="str">
        <f t="shared" si="211"/>
        <v/>
      </c>
      <c r="C4504" t="str">
        <f t="shared" si="212"/>
        <v/>
      </c>
    </row>
    <row r="4505" spans="1:3">
      <c r="A4505">
        <f t="shared" si="210"/>
        <v>0</v>
      </c>
      <c r="B4505" t="str">
        <f t="shared" si="211"/>
        <v/>
      </c>
      <c r="C4505" t="str">
        <f t="shared" si="212"/>
        <v/>
      </c>
    </row>
    <row r="4506" spans="1:3">
      <c r="A4506">
        <f t="shared" si="210"/>
        <v>0</v>
      </c>
      <c r="B4506" t="str">
        <f t="shared" si="211"/>
        <v/>
      </c>
      <c r="C4506" t="str">
        <f t="shared" si="212"/>
        <v/>
      </c>
    </row>
    <row r="4507" spans="1:3">
      <c r="A4507">
        <f t="shared" si="210"/>
        <v>0</v>
      </c>
      <c r="B4507" t="str">
        <f t="shared" si="211"/>
        <v/>
      </c>
      <c r="C4507" t="str">
        <f t="shared" si="212"/>
        <v/>
      </c>
    </row>
    <row r="4508" spans="1:3">
      <c r="A4508">
        <f t="shared" si="210"/>
        <v>0</v>
      </c>
      <c r="B4508" t="str">
        <f t="shared" si="211"/>
        <v/>
      </c>
      <c r="C4508" t="str">
        <f t="shared" si="212"/>
        <v/>
      </c>
    </row>
    <row r="4509" spans="1:3">
      <c r="A4509">
        <f t="shared" si="210"/>
        <v>0</v>
      </c>
      <c r="B4509" t="str">
        <f t="shared" si="211"/>
        <v/>
      </c>
      <c r="C4509" t="str">
        <f t="shared" si="212"/>
        <v/>
      </c>
    </row>
    <row r="4510" spans="1:3">
      <c r="A4510">
        <f t="shared" si="210"/>
        <v>0</v>
      </c>
      <c r="B4510" t="str">
        <f t="shared" si="211"/>
        <v/>
      </c>
      <c r="C4510" t="str">
        <f t="shared" si="212"/>
        <v/>
      </c>
    </row>
    <row r="4511" spans="1:3">
      <c r="A4511">
        <f t="shared" si="210"/>
        <v>0</v>
      </c>
      <c r="B4511" t="str">
        <f t="shared" si="211"/>
        <v/>
      </c>
      <c r="C4511" t="str">
        <f t="shared" si="212"/>
        <v/>
      </c>
    </row>
    <row r="4512" spans="1:3">
      <c r="A4512">
        <f t="shared" si="210"/>
        <v>0</v>
      </c>
      <c r="B4512" t="str">
        <f t="shared" si="211"/>
        <v/>
      </c>
      <c r="C4512" t="str">
        <f t="shared" si="212"/>
        <v/>
      </c>
    </row>
    <row r="4513" spans="1:3">
      <c r="A4513">
        <f t="shared" si="210"/>
        <v>0</v>
      </c>
      <c r="B4513" t="str">
        <f t="shared" si="211"/>
        <v/>
      </c>
      <c r="C4513" t="str">
        <f t="shared" si="212"/>
        <v/>
      </c>
    </row>
    <row r="4514" spans="1:3">
      <c r="A4514">
        <f t="shared" si="210"/>
        <v>0</v>
      </c>
      <c r="B4514" t="str">
        <f t="shared" si="211"/>
        <v/>
      </c>
      <c r="C4514" t="str">
        <f t="shared" si="212"/>
        <v/>
      </c>
    </row>
    <row r="4515" spans="1:3">
      <c r="A4515">
        <f t="shared" si="210"/>
        <v>0</v>
      </c>
      <c r="B4515" t="str">
        <f t="shared" si="211"/>
        <v/>
      </c>
      <c r="C4515" t="str">
        <f t="shared" si="212"/>
        <v/>
      </c>
    </row>
    <row r="4516" spans="1:3">
      <c r="A4516">
        <f t="shared" si="210"/>
        <v>0</v>
      </c>
      <c r="B4516" t="str">
        <f t="shared" si="211"/>
        <v/>
      </c>
      <c r="C4516" t="str">
        <f t="shared" si="212"/>
        <v/>
      </c>
    </row>
    <row r="4517" spans="1:3">
      <c r="A4517">
        <f t="shared" si="210"/>
        <v>0</v>
      </c>
      <c r="B4517" t="str">
        <f t="shared" si="211"/>
        <v/>
      </c>
      <c r="C4517" t="str">
        <f t="shared" si="212"/>
        <v/>
      </c>
    </row>
    <row r="4518" spans="1:3">
      <c r="A4518">
        <f t="shared" si="210"/>
        <v>0</v>
      </c>
      <c r="B4518" t="str">
        <f t="shared" si="211"/>
        <v/>
      </c>
      <c r="C4518" t="str">
        <f t="shared" si="212"/>
        <v/>
      </c>
    </row>
    <row r="4519" spans="1:3">
      <c r="A4519">
        <f t="shared" si="210"/>
        <v>0</v>
      </c>
      <c r="B4519" t="str">
        <f t="shared" si="211"/>
        <v/>
      </c>
      <c r="C4519" t="str">
        <f t="shared" si="212"/>
        <v/>
      </c>
    </row>
    <row r="4520" spans="1:3">
      <c r="A4520">
        <f t="shared" si="210"/>
        <v>0</v>
      </c>
      <c r="B4520" t="str">
        <f t="shared" si="211"/>
        <v/>
      </c>
      <c r="C4520" t="str">
        <f t="shared" si="212"/>
        <v/>
      </c>
    </row>
    <row r="4521" spans="1:3">
      <c r="A4521">
        <f t="shared" si="210"/>
        <v>0</v>
      </c>
      <c r="B4521" t="str">
        <f t="shared" si="211"/>
        <v/>
      </c>
      <c r="C4521" t="str">
        <f t="shared" si="212"/>
        <v/>
      </c>
    </row>
    <row r="4522" spans="1:3">
      <c r="A4522">
        <f t="shared" si="210"/>
        <v>0</v>
      </c>
      <c r="B4522" t="str">
        <f t="shared" si="211"/>
        <v/>
      </c>
      <c r="C4522" t="str">
        <f t="shared" si="212"/>
        <v/>
      </c>
    </row>
    <row r="4523" spans="1:3">
      <c r="A4523">
        <f t="shared" si="210"/>
        <v>0</v>
      </c>
      <c r="B4523" t="str">
        <f t="shared" si="211"/>
        <v/>
      </c>
      <c r="C4523" t="str">
        <f t="shared" si="212"/>
        <v/>
      </c>
    </row>
    <row r="4524" spans="1:3">
      <c r="A4524">
        <f t="shared" si="210"/>
        <v>0</v>
      </c>
      <c r="B4524" t="str">
        <f t="shared" si="211"/>
        <v/>
      </c>
      <c r="C4524" t="str">
        <f t="shared" si="212"/>
        <v/>
      </c>
    </row>
    <row r="4525" spans="1:3">
      <c r="A4525">
        <f t="shared" si="210"/>
        <v>0</v>
      </c>
      <c r="B4525" t="str">
        <f t="shared" si="211"/>
        <v/>
      </c>
      <c r="C4525" t="str">
        <f t="shared" si="212"/>
        <v/>
      </c>
    </row>
    <row r="4526" spans="1:3">
      <c r="A4526">
        <f t="shared" si="210"/>
        <v>0</v>
      </c>
      <c r="B4526" t="str">
        <f t="shared" si="211"/>
        <v/>
      </c>
      <c r="C4526" t="str">
        <f t="shared" si="212"/>
        <v/>
      </c>
    </row>
    <row r="4527" spans="1:3">
      <c r="A4527">
        <f t="shared" si="210"/>
        <v>0</v>
      </c>
      <c r="B4527" t="str">
        <f t="shared" si="211"/>
        <v/>
      </c>
      <c r="C4527" t="str">
        <f t="shared" si="212"/>
        <v/>
      </c>
    </row>
    <row r="4528" spans="1:3">
      <c r="A4528">
        <f t="shared" si="210"/>
        <v>0</v>
      </c>
      <c r="B4528" t="str">
        <f t="shared" si="211"/>
        <v/>
      </c>
      <c r="C4528" t="str">
        <f t="shared" si="212"/>
        <v/>
      </c>
    </row>
    <row r="4529" spans="1:3">
      <c r="A4529">
        <f t="shared" si="210"/>
        <v>0</v>
      </c>
      <c r="B4529" t="str">
        <f t="shared" si="211"/>
        <v/>
      </c>
      <c r="C4529" t="str">
        <f t="shared" si="212"/>
        <v/>
      </c>
    </row>
    <row r="4530" spans="1:3">
      <c r="A4530">
        <f t="shared" si="210"/>
        <v>0</v>
      </c>
      <c r="B4530" t="str">
        <f t="shared" si="211"/>
        <v/>
      </c>
      <c r="C4530" t="str">
        <f t="shared" si="212"/>
        <v/>
      </c>
    </row>
    <row r="4531" spans="1:3">
      <c r="A4531">
        <f t="shared" si="210"/>
        <v>0</v>
      </c>
      <c r="B4531" t="str">
        <f t="shared" si="211"/>
        <v/>
      </c>
      <c r="C4531" t="str">
        <f t="shared" si="212"/>
        <v/>
      </c>
    </row>
    <row r="4532" spans="1:3">
      <c r="A4532">
        <f t="shared" si="210"/>
        <v>0</v>
      </c>
      <c r="B4532" t="str">
        <f t="shared" si="211"/>
        <v/>
      </c>
      <c r="C4532" t="str">
        <f t="shared" si="212"/>
        <v/>
      </c>
    </row>
    <row r="4533" spans="1:3">
      <c r="A4533">
        <f t="shared" si="210"/>
        <v>0</v>
      </c>
      <c r="B4533" t="str">
        <f t="shared" si="211"/>
        <v/>
      </c>
      <c r="C4533" t="str">
        <f t="shared" si="212"/>
        <v/>
      </c>
    </row>
    <row r="4534" spans="1:3">
      <c r="A4534">
        <f t="shared" si="210"/>
        <v>0</v>
      </c>
      <c r="B4534" t="str">
        <f t="shared" si="211"/>
        <v/>
      </c>
      <c r="C4534" t="str">
        <f t="shared" si="212"/>
        <v/>
      </c>
    </row>
    <row r="4535" spans="1:3">
      <c r="A4535">
        <f t="shared" si="210"/>
        <v>0</v>
      </c>
      <c r="B4535" t="str">
        <f t="shared" si="211"/>
        <v/>
      </c>
      <c r="C4535" t="str">
        <f t="shared" si="212"/>
        <v/>
      </c>
    </row>
    <row r="4536" spans="1:3">
      <c r="A4536">
        <f t="shared" si="210"/>
        <v>0</v>
      </c>
      <c r="B4536" t="str">
        <f t="shared" si="211"/>
        <v/>
      </c>
      <c r="C4536" t="str">
        <f t="shared" si="212"/>
        <v/>
      </c>
    </row>
    <row r="4537" spans="1:3">
      <c r="A4537">
        <f t="shared" si="210"/>
        <v>0</v>
      </c>
      <c r="B4537" t="str">
        <f t="shared" si="211"/>
        <v/>
      </c>
      <c r="C4537" t="str">
        <f t="shared" si="212"/>
        <v/>
      </c>
    </row>
    <row r="4538" spans="1:3">
      <c r="A4538">
        <f t="shared" si="210"/>
        <v>0</v>
      </c>
      <c r="B4538" t="str">
        <f t="shared" si="211"/>
        <v/>
      </c>
      <c r="C4538" t="str">
        <f t="shared" si="212"/>
        <v/>
      </c>
    </row>
    <row r="4539" spans="1:3">
      <c r="A4539">
        <f t="shared" si="210"/>
        <v>0</v>
      </c>
      <c r="B4539" t="str">
        <f t="shared" si="211"/>
        <v/>
      </c>
      <c r="C4539" t="str">
        <f t="shared" si="212"/>
        <v/>
      </c>
    </row>
    <row r="4540" spans="1:3">
      <c r="A4540">
        <f t="shared" si="210"/>
        <v>0</v>
      </c>
      <c r="B4540" t="str">
        <f t="shared" si="211"/>
        <v/>
      </c>
      <c r="C4540" t="str">
        <f t="shared" si="212"/>
        <v/>
      </c>
    </row>
    <row r="4541" spans="1:3">
      <c r="A4541">
        <f t="shared" si="210"/>
        <v>0</v>
      </c>
      <c r="B4541" t="str">
        <f t="shared" si="211"/>
        <v/>
      </c>
      <c r="C4541" t="str">
        <f t="shared" si="212"/>
        <v/>
      </c>
    </row>
    <row r="4542" spans="1:3">
      <c r="A4542">
        <f t="shared" si="210"/>
        <v>0</v>
      </c>
      <c r="B4542" t="str">
        <f t="shared" si="211"/>
        <v/>
      </c>
      <c r="C4542" t="str">
        <f t="shared" si="212"/>
        <v/>
      </c>
    </row>
    <row r="4543" spans="1:3">
      <c r="A4543">
        <f t="shared" si="210"/>
        <v>0</v>
      </c>
      <c r="B4543" t="str">
        <f t="shared" si="211"/>
        <v/>
      </c>
      <c r="C4543" t="str">
        <f t="shared" si="212"/>
        <v/>
      </c>
    </row>
    <row r="4544" spans="1:3">
      <c r="A4544">
        <f t="shared" si="210"/>
        <v>0</v>
      </c>
      <c r="B4544" t="str">
        <f t="shared" si="211"/>
        <v/>
      </c>
      <c r="C4544" t="str">
        <f t="shared" si="212"/>
        <v/>
      </c>
    </row>
    <row r="4545" spans="1:3">
      <c r="A4545">
        <f t="shared" ref="A4545:A4608" si="213">AA4545</f>
        <v>0</v>
      </c>
      <c r="B4545" t="str">
        <f t="shared" si="211"/>
        <v/>
      </c>
      <c r="C4545" t="str">
        <f t="shared" si="212"/>
        <v/>
      </c>
    </row>
    <row r="4546" spans="1:3">
      <c r="A4546">
        <f t="shared" si="213"/>
        <v>0</v>
      </c>
      <c r="B4546" t="str">
        <f t="shared" ref="B4546:B4609" si="214">CONCATENATE(I4546,D4546,K4546,L4546)</f>
        <v/>
      </c>
      <c r="C4546" t="str">
        <f t="shared" ref="C4546:C4609" si="215">CONCATENATE(I4546,E4546,O4546,K4546,M4546,L4546)</f>
        <v/>
      </c>
    </row>
    <row r="4547" spans="1:3">
      <c r="A4547">
        <f t="shared" si="213"/>
        <v>0</v>
      </c>
      <c r="B4547" t="str">
        <f t="shared" si="214"/>
        <v/>
      </c>
      <c r="C4547" t="str">
        <f t="shared" si="215"/>
        <v/>
      </c>
    </row>
    <row r="4548" spans="1:3">
      <c r="A4548">
        <f t="shared" si="213"/>
        <v>0</v>
      </c>
      <c r="B4548" t="str">
        <f t="shared" si="214"/>
        <v/>
      </c>
      <c r="C4548" t="str">
        <f t="shared" si="215"/>
        <v/>
      </c>
    </row>
    <row r="4549" spans="1:3">
      <c r="A4549">
        <f t="shared" si="213"/>
        <v>0</v>
      </c>
      <c r="B4549" t="str">
        <f t="shared" si="214"/>
        <v/>
      </c>
      <c r="C4549" t="str">
        <f t="shared" si="215"/>
        <v/>
      </c>
    </row>
    <row r="4550" spans="1:3">
      <c r="A4550">
        <f t="shared" si="213"/>
        <v>0</v>
      </c>
      <c r="B4550" t="str">
        <f t="shared" si="214"/>
        <v/>
      </c>
      <c r="C4550" t="str">
        <f t="shared" si="215"/>
        <v/>
      </c>
    </row>
    <row r="4551" spans="1:3">
      <c r="A4551">
        <f t="shared" si="213"/>
        <v>0</v>
      </c>
      <c r="B4551" t="str">
        <f t="shared" si="214"/>
        <v/>
      </c>
      <c r="C4551" t="str">
        <f t="shared" si="215"/>
        <v/>
      </c>
    </row>
    <row r="4552" spans="1:3">
      <c r="A4552">
        <f t="shared" si="213"/>
        <v>0</v>
      </c>
      <c r="B4552" t="str">
        <f t="shared" si="214"/>
        <v/>
      </c>
      <c r="C4552" t="str">
        <f t="shared" si="215"/>
        <v/>
      </c>
    </row>
    <row r="4553" spans="1:3">
      <c r="A4553">
        <f t="shared" si="213"/>
        <v>0</v>
      </c>
      <c r="B4553" t="str">
        <f t="shared" si="214"/>
        <v/>
      </c>
      <c r="C4553" t="str">
        <f t="shared" si="215"/>
        <v/>
      </c>
    </row>
    <row r="4554" spans="1:3">
      <c r="A4554">
        <f t="shared" si="213"/>
        <v>0</v>
      </c>
      <c r="B4554" t="str">
        <f t="shared" si="214"/>
        <v/>
      </c>
      <c r="C4554" t="str">
        <f t="shared" si="215"/>
        <v/>
      </c>
    </row>
    <row r="4555" spans="1:3">
      <c r="A4555">
        <f t="shared" si="213"/>
        <v>0</v>
      </c>
      <c r="B4555" t="str">
        <f t="shared" si="214"/>
        <v/>
      </c>
      <c r="C4555" t="str">
        <f t="shared" si="215"/>
        <v/>
      </c>
    </row>
    <row r="4556" spans="1:3">
      <c r="A4556">
        <f t="shared" si="213"/>
        <v>0</v>
      </c>
      <c r="B4556" t="str">
        <f t="shared" si="214"/>
        <v/>
      </c>
      <c r="C4556" t="str">
        <f t="shared" si="215"/>
        <v/>
      </c>
    </row>
    <row r="4557" spans="1:3">
      <c r="A4557">
        <f t="shared" si="213"/>
        <v>0</v>
      </c>
      <c r="B4557" t="str">
        <f t="shared" si="214"/>
        <v/>
      </c>
      <c r="C4557" t="str">
        <f t="shared" si="215"/>
        <v/>
      </c>
    </row>
    <row r="4558" spans="1:3">
      <c r="A4558">
        <f t="shared" si="213"/>
        <v>0</v>
      </c>
      <c r="B4558" t="str">
        <f t="shared" si="214"/>
        <v/>
      </c>
      <c r="C4558" t="str">
        <f t="shared" si="215"/>
        <v/>
      </c>
    </row>
    <row r="4559" spans="1:3">
      <c r="A4559">
        <f t="shared" si="213"/>
        <v>0</v>
      </c>
      <c r="B4559" t="str">
        <f t="shared" si="214"/>
        <v/>
      </c>
      <c r="C4559" t="str">
        <f t="shared" si="215"/>
        <v/>
      </c>
    </row>
    <row r="4560" spans="1:3">
      <c r="A4560">
        <f t="shared" si="213"/>
        <v>0</v>
      </c>
      <c r="B4560" t="str">
        <f t="shared" si="214"/>
        <v/>
      </c>
      <c r="C4560" t="str">
        <f t="shared" si="215"/>
        <v/>
      </c>
    </row>
    <row r="4561" spans="1:3">
      <c r="A4561">
        <f t="shared" si="213"/>
        <v>0</v>
      </c>
      <c r="B4561" t="str">
        <f t="shared" si="214"/>
        <v/>
      </c>
      <c r="C4561" t="str">
        <f t="shared" si="215"/>
        <v/>
      </c>
    </row>
    <row r="4562" spans="1:3">
      <c r="A4562">
        <f t="shared" si="213"/>
        <v>0</v>
      </c>
      <c r="B4562" t="str">
        <f t="shared" si="214"/>
        <v/>
      </c>
      <c r="C4562" t="str">
        <f t="shared" si="215"/>
        <v/>
      </c>
    </row>
    <row r="4563" spans="1:3">
      <c r="A4563">
        <f t="shared" si="213"/>
        <v>0</v>
      </c>
      <c r="B4563" t="str">
        <f t="shared" si="214"/>
        <v/>
      </c>
      <c r="C4563" t="str">
        <f t="shared" si="215"/>
        <v/>
      </c>
    </row>
    <row r="4564" spans="1:3">
      <c r="A4564">
        <f t="shared" si="213"/>
        <v>0</v>
      </c>
      <c r="B4564" t="str">
        <f t="shared" si="214"/>
        <v/>
      </c>
      <c r="C4564" t="str">
        <f t="shared" si="215"/>
        <v/>
      </c>
    </row>
    <row r="4565" spans="1:3">
      <c r="A4565">
        <f t="shared" si="213"/>
        <v>0</v>
      </c>
      <c r="B4565" t="str">
        <f t="shared" si="214"/>
        <v/>
      </c>
      <c r="C4565" t="str">
        <f t="shared" si="215"/>
        <v/>
      </c>
    </row>
    <row r="4566" spans="1:3">
      <c r="A4566">
        <f t="shared" si="213"/>
        <v>0</v>
      </c>
      <c r="B4566" t="str">
        <f t="shared" si="214"/>
        <v/>
      </c>
      <c r="C4566" t="str">
        <f t="shared" si="215"/>
        <v/>
      </c>
    </row>
    <row r="4567" spans="1:3">
      <c r="A4567">
        <f t="shared" si="213"/>
        <v>0</v>
      </c>
      <c r="B4567" t="str">
        <f t="shared" si="214"/>
        <v/>
      </c>
      <c r="C4567" t="str">
        <f t="shared" si="215"/>
        <v/>
      </c>
    </row>
    <row r="4568" spans="1:3">
      <c r="A4568">
        <f t="shared" si="213"/>
        <v>0</v>
      </c>
      <c r="B4568" t="str">
        <f t="shared" si="214"/>
        <v/>
      </c>
      <c r="C4568" t="str">
        <f t="shared" si="215"/>
        <v/>
      </c>
    </row>
    <row r="4569" spans="1:3">
      <c r="A4569">
        <f t="shared" si="213"/>
        <v>0</v>
      </c>
      <c r="B4569" t="str">
        <f t="shared" si="214"/>
        <v/>
      </c>
      <c r="C4569" t="str">
        <f t="shared" si="215"/>
        <v/>
      </c>
    </row>
    <row r="4570" spans="1:3">
      <c r="A4570">
        <f t="shared" si="213"/>
        <v>0</v>
      </c>
      <c r="B4570" t="str">
        <f t="shared" si="214"/>
        <v/>
      </c>
      <c r="C4570" t="str">
        <f t="shared" si="215"/>
        <v/>
      </c>
    </row>
    <row r="4571" spans="1:3">
      <c r="A4571">
        <f t="shared" si="213"/>
        <v>0</v>
      </c>
      <c r="B4571" t="str">
        <f t="shared" si="214"/>
        <v/>
      </c>
      <c r="C4571" t="str">
        <f t="shared" si="215"/>
        <v/>
      </c>
    </row>
    <row r="4572" spans="1:3">
      <c r="A4572">
        <f t="shared" si="213"/>
        <v>0</v>
      </c>
      <c r="B4572" t="str">
        <f t="shared" si="214"/>
        <v/>
      </c>
      <c r="C4572" t="str">
        <f t="shared" si="215"/>
        <v/>
      </c>
    </row>
    <row r="4573" spans="1:3">
      <c r="A4573">
        <f t="shared" si="213"/>
        <v>0</v>
      </c>
      <c r="B4573" t="str">
        <f t="shared" si="214"/>
        <v/>
      </c>
      <c r="C4573" t="str">
        <f t="shared" si="215"/>
        <v/>
      </c>
    </row>
    <row r="4574" spans="1:3">
      <c r="A4574">
        <f t="shared" si="213"/>
        <v>0</v>
      </c>
      <c r="B4574" t="str">
        <f t="shared" si="214"/>
        <v/>
      </c>
      <c r="C4574" t="str">
        <f t="shared" si="215"/>
        <v/>
      </c>
    </row>
    <row r="4575" spans="1:3">
      <c r="A4575">
        <f t="shared" si="213"/>
        <v>0</v>
      </c>
      <c r="B4575" t="str">
        <f t="shared" si="214"/>
        <v/>
      </c>
      <c r="C4575" t="str">
        <f t="shared" si="215"/>
        <v/>
      </c>
    </row>
    <row r="4576" spans="1:3">
      <c r="A4576">
        <f t="shared" si="213"/>
        <v>0</v>
      </c>
      <c r="B4576" t="str">
        <f t="shared" si="214"/>
        <v/>
      </c>
      <c r="C4576" t="str">
        <f t="shared" si="215"/>
        <v/>
      </c>
    </row>
    <row r="4577" spans="1:3">
      <c r="A4577">
        <f t="shared" si="213"/>
        <v>0</v>
      </c>
      <c r="B4577" t="str">
        <f t="shared" si="214"/>
        <v/>
      </c>
      <c r="C4577" t="str">
        <f t="shared" si="215"/>
        <v/>
      </c>
    </row>
    <row r="4578" spans="1:3">
      <c r="A4578">
        <f t="shared" si="213"/>
        <v>0</v>
      </c>
      <c r="B4578" t="str">
        <f t="shared" si="214"/>
        <v/>
      </c>
      <c r="C4578" t="str">
        <f t="shared" si="215"/>
        <v/>
      </c>
    </row>
    <row r="4579" spans="1:3">
      <c r="A4579">
        <f t="shared" si="213"/>
        <v>0</v>
      </c>
      <c r="B4579" t="str">
        <f t="shared" si="214"/>
        <v/>
      </c>
      <c r="C4579" t="str">
        <f t="shared" si="215"/>
        <v/>
      </c>
    </row>
    <row r="4580" spans="1:3">
      <c r="A4580">
        <f t="shared" si="213"/>
        <v>0</v>
      </c>
      <c r="B4580" t="str">
        <f t="shared" si="214"/>
        <v/>
      </c>
      <c r="C4580" t="str">
        <f t="shared" si="215"/>
        <v/>
      </c>
    </row>
    <row r="4581" spans="1:3">
      <c r="A4581">
        <f t="shared" si="213"/>
        <v>0</v>
      </c>
      <c r="B4581" t="str">
        <f t="shared" si="214"/>
        <v/>
      </c>
      <c r="C4581" t="str">
        <f t="shared" si="215"/>
        <v/>
      </c>
    </row>
    <row r="4582" spans="1:3">
      <c r="A4582">
        <f t="shared" si="213"/>
        <v>0</v>
      </c>
      <c r="B4582" t="str">
        <f t="shared" si="214"/>
        <v/>
      </c>
      <c r="C4582" t="str">
        <f t="shared" si="215"/>
        <v/>
      </c>
    </row>
    <row r="4583" spans="1:3">
      <c r="A4583">
        <f t="shared" si="213"/>
        <v>0</v>
      </c>
      <c r="B4583" t="str">
        <f t="shared" si="214"/>
        <v/>
      </c>
      <c r="C4583" t="str">
        <f t="shared" si="215"/>
        <v/>
      </c>
    </row>
    <row r="4584" spans="1:3">
      <c r="A4584">
        <f t="shared" si="213"/>
        <v>0</v>
      </c>
      <c r="B4584" t="str">
        <f t="shared" si="214"/>
        <v/>
      </c>
      <c r="C4584" t="str">
        <f t="shared" si="215"/>
        <v/>
      </c>
    </row>
    <row r="4585" spans="1:3">
      <c r="A4585">
        <f t="shared" si="213"/>
        <v>0</v>
      </c>
      <c r="B4585" t="str">
        <f t="shared" si="214"/>
        <v/>
      </c>
      <c r="C4585" t="str">
        <f t="shared" si="215"/>
        <v/>
      </c>
    </row>
    <row r="4586" spans="1:3">
      <c r="A4586">
        <f t="shared" si="213"/>
        <v>0</v>
      </c>
      <c r="B4586" t="str">
        <f t="shared" si="214"/>
        <v/>
      </c>
      <c r="C4586" t="str">
        <f t="shared" si="215"/>
        <v/>
      </c>
    </row>
    <row r="4587" spans="1:3">
      <c r="A4587">
        <f t="shared" si="213"/>
        <v>0</v>
      </c>
      <c r="B4587" t="str">
        <f t="shared" si="214"/>
        <v/>
      </c>
      <c r="C4587" t="str">
        <f t="shared" si="215"/>
        <v/>
      </c>
    </row>
    <row r="4588" spans="1:3">
      <c r="A4588">
        <f t="shared" si="213"/>
        <v>0</v>
      </c>
      <c r="B4588" t="str">
        <f t="shared" si="214"/>
        <v/>
      </c>
      <c r="C4588" t="str">
        <f t="shared" si="215"/>
        <v/>
      </c>
    </row>
    <row r="4589" spans="1:3">
      <c r="A4589">
        <f t="shared" si="213"/>
        <v>0</v>
      </c>
      <c r="B4589" t="str">
        <f t="shared" si="214"/>
        <v/>
      </c>
      <c r="C4589" t="str">
        <f t="shared" si="215"/>
        <v/>
      </c>
    </row>
    <row r="4590" spans="1:3">
      <c r="A4590">
        <f t="shared" si="213"/>
        <v>0</v>
      </c>
      <c r="B4590" t="str">
        <f t="shared" si="214"/>
        <v/>
      </c>
      <c r="C4590" t="str">
        <f t="shared" si="215"/>
        <v/>
      </c>
    </row>
    <row r="4591" spans="1:3">
      <c r="A4591">
        <f t="shared" si="213"/>
        <v>0</v>
      </c>
      <c r="B4591" t="str">
        <f t="shared" si="214"/>
        <v/>
      </c>
      <c r="C4591" t="str">
        <f t="shared" si="215"/>
        <v/>
      </c>
    </row>
    <row r="4592" spans="1:3">
      <c r="A4592">
        <f t="shared" si="213"/>
        <v>0</v>
      </c>
      <c r="B4592" t="str">
        <f t="shared" si="214"/>
        <v/>
      </c>
      <c r="C4592" t="str">
        <f t="shared" si="215"/>
        <v/>
      </c>
    </row>
    <row r="4593" spans="1:3">
      <c r="A4593">
        <f t="shared" si="213"/>
        <v>0</v>
      </c>
      <c r="B4593" t="str">
        <f t="shared" si="214"/>
        <v/>
      </c>
      <c r="C4593" t="str">
        <f t="shared" si="215"/>
        <v/>
      </c>
    </row>
    <row r="4594" spans="1:3">
      <c r="A4594">
        <f t="shared" si="213"/>
        <v>0</v>
      </c>
      <c r="B4594" t="str">
        <f t="shared" si="214"/>
        <v/>
      </c>
      <c r="C4594" t="str">
        <f t="shared" si="215"/>
        <v/>
      </c>
    </row>
    <row r="4595" spans="1:3">
      <c r="A4595">
        <f t="shared" si="213"/>
        <v>0</v>
      </c>
      <c r="B4595" t="str">
        <f t="shared" si="214"/>
        <v/>
      </c>
      <c r="C4595" t="str">
        <f t="shared" si="215"/>
        <v/>
      </c>
    </row>
    <row r="4596" spans="1:3">
      <c r="A4596">
        <f t="shared" si="213"/>
        <v>0</v>
      </c>
      <c r="B4596" t="str">
        <f t="shared" si="214"/>
        <v/>
      </c>
      <c r="C4596" t="str">
        <f t="shared" si="215"/>
        <v/>
      </c>
    </row>
    <row r="4597" spans="1:3">
      <c r="A4597">
        <f t="shared" si="213"/>
        <v>0</v>
      </c>
      <c r="B4597" t="str">
        <f t="shared" si="214"/>
        <v/>
      </c>
      <c r="C4597" t="str">
        <f t="shared" si="215"/>
        <v/>
      </c>
    </row>
    <row r="4598" spans="1:3">
      <c r="A4598">
        <f t="shared" si="213"/>
        <v>0</v>
      </c>
      <c r="B4598" t="str">
        <f t="shared" si="214"/>
        <v/>
      </c>
      <c r="C4598" t="str">
        <f t="shared" si="215"/>
        <v/>
      </c>
    </row>
    <row r="4599" spans="1:3">
      <c r="A4599">
        <f t="shared" si="213"/>
        <v>0</v>
      </c>
      <c r="B4599" t="str">
        <f t="shared" si="214"/>
        <v/>
      </c>
      <c r="C4599" t="str">
        <f t="shared" si="215"/>
        <v/>
      </c>
    </row>
    <row r="4600" spans="1:3">
      <c r="A4600">
        <f t="shared" si="213"/>
        <v>0</v>
      </c>
      <c r="B4600" t="str">
        <f t="shared" si="214"/>
        <v/>
      </c>
      <c r="C4600" t="str">
        <f t="shared" si="215"/>
        <v/>
      </c>
    </row>
    <row r="4601" spans="1:3">
      <c r="A4601">
        <f t="shared" si="213"/>
        <v>0</v>
      </c>
      <c r="B4601" t="str">
        <f t="shared" si="214"/>
        <v/>
      </c>
      <c r="C4601" t="str">
        <f t="shared" si="215"/>
        <v/>
      </c>
    </row>
    <row r="4602" spans="1:3">
      <c r="A4602">
        <f t="shared" si="213"/>
        <v>0</v>
      </c>
      <c r="B4602" t="str">
        <f t="shared" si="214"/>
        <v/>
      </c>
      <c r="C4602" t="str">
        <f t="shared" si="215"/>
        <v/>
      </c>
    </row>
    <row r="4603" spans="1:3">
      <c r="A4603">
        <f t="shared" si="213"/>
        <v>0</v>
      </c>
      <c r="B4603" t="str">
        <f t="shared" si="214"/>
        <v/>
      </c>
      <c r="C4603" t="str">
        <f t="shared" si="215"/>
        <v/>
      </c>
    </row>
    <row r="4604" spans="1:3">
      <c r="A4604">
        <f t="shared" si="213"/>
        <v>0</v>
      </c>
      <c r="B4604" t="str">
        <f t="shared" si="214"/>
        <v/>
      </c>
      <c r="C4604" t="str">
        <f t="shared" si="215"/>
        <v/>
      </c>
    </row>
    <row r="4605" spans="1:3">
      <c r="A4605">
        <f t="shared" si="213"/>
        <v>0</v>
      </c>
      <c r="B4605" t="str">
        <f t="shared" si="214"/>
        <v/>
      </c>
      <c r="C4605" t="str">
        <f t="shared" si="215"/>
        <v/>
      </c>
    </row>
    <row r="4606" spans="1:3">
      <c r="A4606">
        <f t="shared" si="213"/>
        <v>0</v>
      </c>
      <c r="B4606" t="str">
        <f t="shared" si="214"/>
        <v/>
      </c>
      <c r="C4606" t="str">
        <f t="shared" si="215"/>
        <v/>
      </c>
    </row>
    <row r="4607" spans="1:3">
      <c r="A4607">
        <f t="shared" si="213"/>
        <v>0</v>
      </c>
      <c r="B4607" t="str">
        <f t="shared" si="214"/>
        <v/>
      </c>
      <c r="C4607" t="str">
        <f t="shared" si="215"/>
        <v/>
      </c>
    </row>
    <row r="4608" spans="1:3">
      <c r="A4608">
        <f t="shared" si="213"/>
        <v>0</v>
      </c>
      <c r="B4608" t="str">
        <f t="shared" si="214"/>
        <v/>
      </c>
      <c r="C4608" t="str">
        <f t="shared" si="215"/>
        <v/>
      </c>
    </row>
    <row r="4609" spans="1:3">
      <c r="A4609">
        <f t="shared" ref="A4609:A4672" si="216">AA4609</f>
        <v>0</v>
      </c>
      <c r="B4609" t="str">
        <f t="shared" si="214"/>
        <v/>
      </c>
      <c r="C4609" t="str">
        <f t="shared" si="215"/>
        <v/>
      </c>
    </row>
    <row r="4610" spans="1:3">
      <c r="A4610">
        <f t="shared" si="216"/>
        <v>0</v>
      </c>
      <c r="B4610" t="str">
        <f t="shared" ref="B4610:B4673" si="217">CONCATENATE(I4610,D4610,K4610,L4610)</f>
        <v/>
      </c>
      <c r="C4610" t="str">
        <f t="shared" ref="C4610:C4673" si="218">CONCATENATE(I4610,E4610,O4610,K4610,M4610,L4610)</f>
        <v/>
      </c>
    </row>
    <row r="4611" spans="1:3">
      <c r="A4611">
        <f t="shared" si="216"/>
        <v>0</v>
      </c>
      <c r="B4611" t="str">
        <f t="shared" si="217"/>
        <v/>
      </c>
      <c r="C4611" t="str">
        <f t="shared" si="218"/>
        <v/>
      </c>
    </row>
    <row r="4612" spans="1:3">
      <c r="A4612">
        <f t="shared" si="216"/>
        <v>0</v>
      </c>
      <c r="B4612" t="str">
        <f t="shared" si="217"/>
        <v/>
      </c>
      <c r="C4612" t="str">
        <f t="shared" si="218"/>
        <v/>
      </c>
    </row>
    <row r="4613" spans="1:3">
      <c r="A4613">
        <f t="shared" si="216"/>
        <v>0</v>
      </c>
      <c r="B4613" t="str">
        <f t="shared" si="217"/>
        <v/>
      </c>
      <c r="C4613" t="str">
        <f t="shared" si="218"/>
        <v/>
      </c>
    </row>
    <row r="4614" spans="1:3">
      <c r="A4614">
        <f t="shared" si="216"/>
        <v>0</v>
      </c>
      <c r="B4614" t="str">
        <f t="shared" si="217"/>
        <v/>
      </c>
      <c r="C4614" t="str">
        <f t="shared" si="218"/>
        <v/>
      </c>
    </row>
    <row r="4615" spans="1:3">
      <c r="A4615">
        <f t="shared" si="216"/>
        <v>0</v>
      </c>
      <c r="B4615" t="str">
        <f t="shared" si="217"/>
        <v/>
      </c>
      <c r="C4615" t="str">
        <f t="shared" si="218"/>
        <v/>
      </c>
    </row>
    <row r="4616" spans="1:3">
      <c r="A4616">
        <f t="shared" si="216"/>
        <v>0</v>
      </c>
      <c r="B4616" t="str">
        <f t="shared" si="217"/>
        <v/>
      </c>
      <c r="C4616" t="str">
        <f t="shared" si="218"/>
        <v/>
      </c>
    </row>
    <row r="4617" spans="1:3">
      <c r="A4617">
        <f t="shared" si="216"/>
        <v>0</v>
      </c>
      <c r="B4617" t="str">
        <f t="shared" si="217"/>
        <v/>
      </c>
      <c r="C4617" t="str">
        <f t="shared" si="218"/>
        <v/>
      </c>
    </row>
    <row r="4618" spans="1:3">
      <c r="A4618">
        <f t="shared" si="216"/>
        <v>0</v>
      </c>
      <c r="B4618" t="str">
        <f t="shared" si="217"/>
        <v/>
      </c>
      <c r="C4618" t="str">
        <f t="shared" si="218"/>
        <v/>
      </c>
    </row>
    <row r="4619" spans="1:3">
      <c r="A4619">
        <f t="shared" si="216"/>
        <v>0</v>
      </c>
      <c r="B4619" t="str">
        <f t="shared" si="217"/>
        <v/>
      </c>
      <c r="C4619" t="str">
        <f t="shared" si="218"/>
        <v/>
      </c>
    </row>
    <row r="4620" spans="1:3">
      <c r="A4620">
        <f t="shared" si="216"/>
        <v>0</v>
      </c>
      <c r="B4620" t="str">
        <f t="shared" si="217"/>
        <v/>
      </c>
      <c r="C4620" t="str">
        <f t="shared" si="218"/>
        <v/>
      </c>
    </row>
    <row r="4621" spans="1:3">
      <c r="A4621">
        <f t="shared" si="216"/>
        <v>0</v>
      </c>
      <c r="B4621" t="str">
        <f t="shared" si="217"/>
        <v/>
      </c>
      <c r="C4621" t="str">
        <f t="shared" si="218"/>
        <v/>
      </c>
    </row>
    <row r="4622" spans="1:3">
      <c r="A4622">
        <f t="shared" si="216"/>
        <v>0</v>
      </c>
      <c r="B4622" t="str">
        <f t="shared" si="217"/>
        <v/>
      </c>
      <c r="C4622" t="str">
        <f t="shared" si="218"/>
        <v/>
      </c>
    </row>
    <row r="4623" spans="1:3">
      <c r="A4623">
        <f t="shared" si="216"/>
        <v>0</v>
      </c>
      <c r="B4623" t="str">
        <f t="shared" si="217"/>
        <v/>
      </c>
      <c r="C4623" t="str">
        <f t="shared" si="218"/>
        <v/>
      </c>
    </row>
    <row r="4624" spans="1:3">
      <c r="A4624">
        <f t="shared" si="216"/>
        <v>0</v>
      </c>
      <c r="B4624" t="str">
        <f t="shared" si="217"/>
        <v/>
      </c>
      <c r="C4624" t="str">
        <f t="shared" si="218"/>
        <v/>
      </c>
    </row>
    <row r="4625" spans="1:3">
      <c r="A4625">
        <f t="shared" si="216"/>
        <v>0</v>
      </c>
      <c r="B4625" t="str">
        <f t="shared" si="217"/>
        <v/>
      </c>
      <c r="C4625" t="str">
        <f t="shared" si="218"/>
        <v/>
      </c>
    </row>
    <row r="4626" spans="1:3">
      <c r="A4626">
        <f t="shared" si="216"/>
        <v>0</v>
      </c>
      <c r="B4626" t="str">
        <f t="shared" si="217"/>
        <v/>
      </c>
      <c r="C4626" t="str">
        <f t="shared" si="218"/>
        <v/>
      </c>
    </row>
    <row r="4627" spans="1:3">
      <c r="A4627">
        <f t="shared" si="216"/>
        <v>0</v>
      </c>
      <c r="B4627" t="str">
        <f t="shared" si="217"/>
        <v/>
      </c>
      <c r="C4627" t="str">
        <f t="shared" si="218"/>
        <v/>
      </c>
    </row>
    <row r="4628" spans="1:3">
      <c r="A4628">
        <f t="shared" si="216"/>
        <v>0</v>
      </c>
      <c r="B4628" t="str">
        <f t="shared" si="217"/>
        <v/>
      </c>
      <c r="C4628" t="str">
        <f t="shared" si="218"/>
        <v/>
      </c>
    </row>
    <row r="4629" spans="1:3">
      <c r="A4629">
        <f t="shared" si="216"/>
        <v>0</v>
      </c>
      <c r="B4629" t="str">
        <f t="shared" si="217"/>
        <v/>
      </c>
      <c r="C4629" t="str">
        <f t="shared" si="218"/>
        <v/>
      </c>
    </row>
    <row r="4630" spans="1:3">
      <c r="A4630">
        <f t="shared" si="216"/>
        <v>0</v>
      </c>
      <c r="B4630" t="str">
        <f t="shared" si="217"/>
        <v/>
      </c>
      <c r="C4630" t="str">
        <f t="shared" si="218"/>
        <v/>
      </c>
    </row>
    <row r="4631" spans="1:3">
      <c r="A4631">
        <f t="shared" si="216"/>
        <v>0</v>
      </c>
      <c r="B4631" t="str">
        <f t="shared" si="217"/>
        <v/>
      </c>
      <c r="C4631" t="str">
        <f t="shared" si="218"/>
        <v/>
      </c>
    </row>
    <row r="4632" spans="1:3">
      <c r="A4632">
        <f t="shared" si="216"/>
        <v>0</v>
      </c>
      <c r="B4632" t="str">
        <f t="shared" si="217"/>
        <v/>
      </c>
      <c r="C4632" t="str">
        <f t="shared" si="218"/>
        <v/>
      </c>
    </row>
    <row r="4633" spans="1:3">
      <c r="A4633">
        <f t="shared" si="216"/>
        <v>0</v>
      </c>
      <c r="B4633" t="str">
        <f t="shared" si="217"/>
        <v/>
      </c>
      <c r="C4633" t="str">
        <f t="shared" si="218"/>
        <v/>
      </c>
    </row>
    <row r="4634" spans="1:3">
      <c r="A4634">
        <f t="shared" si="216"/>
        <v>0</v>
      </c>
      <c r="B4634" t="str">
        <f t="shared" si="217"/>
        <v/>
      </c>
      <c r="C4634" t="str">
        <f t="shared" si="218"/>
        <v/>
      </c>
    </row>
    <row r="4635" spans="1:3">
      <c r="A4635">
        <f t="shared" si="216"/>
        <v>0</v>
      </c>
      <c r="B4635" t="str">
        <f t="shared" si="217"/>
        <v/>
      </c>
      <c r="C4635" t="str">
        <f t="shared" si="218"/>
        <v/>
      </c>
    </row>
    <row r="4636" spans="1:3">
      <c r="A4636">
        <f t="shared" si="216"/>
        <v>0</v>
      </c>
      <c r="B4636" t="str">
        <f t="shared" si="217"/>
        <v/>
      </c>
      <c r="C4636" t="str">
        <f t="shared" si="218"/>
        <v/>
      </c>
    </row>
    <row r="4637" spans="1:3">
      <c r="A4637">
        <f t="shared" si="216"/>
        <v>0</v>
      </c>
      <c r="B4637" t="str">
        <f t="shared" si="217"/>
        <v/>
      </c>
      <c r="C4637" t="str">
        <f t="shared" si="218"/>
        <v/>
      </c>
    </row>
    <row r="4638" spans="1:3">
      <c r="A4638">
        <f t="shared" si="216"/>
        <v>0</v>
      </c>
      <c r="B4638" t="str">
        <f t="shared" si="217"/>
        <v/>
      </c>
      <c r="C4638" t="str">
        <f t="shared" si="218"/>
        <v/>
      </c>
    </row>
    <row r="4639" spans="1:3">
      <c r="A4639">
        <f t="shared" si="216"/>
        <v>0</v>
      </c>
      <c r="B4639" t="str">
        <f t="shared" si="217"/>
        <v/>
      </c>
      <c r="C4639" t="str">
        <f t="shared" si="218"/>
        <v/>
      </c>
    </row>
    <row r="4640" spans="1:3">
      <c r="A4640">
        <f t="shared" si="216"/>
        <v>0</v>
      </c>
      <c r="B4640" t="str">
        <f t="shared" si="217"/>
        <v/>
      </c>
      <c r="C4640" t="str">
        <f t="shared" si="218"/>
        <v/>
      </c>
    </row>
    <row r="4641" spans="1:3">
      <c r="A4641">
        <f t="shared" si="216"/>
        <v>0</v>
      </c>
      <c r="B4641" t="str">
        <f t="shared" si="217"/>
        <v/>
      </c>
      <c r="C4641" t="str">
        <f t="shared" si="218"/>
        <v/>
      </c>
    </row>
    <row r="4642" spans="1:3">
      <c r="A4642">
        <f t="shared" si="216"/>
        <v>0</v>
      </c>
      <c r="B4642" t="str">
        <f t="shared" si="217"/>
        <v/>
      </c>
      <c r="C4642" t="str">
        <f t="shared" si="218"/>
        <v/>
      </c>
    </row>
    <row r="4643" spans="1:3">
      <c r="A4643">
        <f t="shared" si="216"/>
        <v>0</v>
      </c>
      <c r="B4643" t="str">
        <f t="shared" si="217"/>
        <v/>
      </c>
      <c r="C4643" t="str">
        <f t="shared" si="218"/>
        <v/>
      </c>
    </row>
    <row r="4644" spans="1:3">
      <c r="A4644">
        <f t="shared" si="216"/>
        <v>0</v>
      </c>
      <c r="B4644" t="str">
        <f t="shared" si="217"/>
        <v/>
      </c>
      <c r="C4644" t="str">
        <f t="shared" si="218"/>
        <v/>
      </c>
    </row>
    <row r="4645" spans="1:3">
      <c r="A4645">
        <f t="shared" si="216"/>
        <v>0</v>
      </c>
      <c r="B4645" t="str">
        <f t="shared" si="217"/>
        <v/>
      </c>
      <c r="C4645" t="str">
        <f t="shared" si="218"/>
        <v/>
      </c>
    </row>
    <row r="4646" spans="1:3">
      <c r="A4646">
        <f t="shared" si="216"/>
        <v>0</v>
      </c>
      <c r="B4646" t="str">
        <f t="shared" si="217"/>
        <v/>
      </c>
      <c r="C4646" t="str">
        <f t="shared" si="218"/>
        <v/>
      </c>
    </row>
    <row r="4647" spans="1:3">
      <c r="A4647">
        <f t="shared" si="216"/>
        <v>0</v>
      </c>
      <c r="B4647" t="str">
        <f t="shared" si="217"/>
        <v/>
      </c>
      <c r="C4647" t="str">
        <f t="shared" si="218"/>
        <v/>
      </c>
    </row>
    <row r="4648" spans="1:3">
      <c r="A4648">
        <f t="shared" si="216"/>
        <v>0</v>
      </c>
      <c r="B4648" t="str">
        <f t="shared" si="217"/>
        <v/>
      </c>
      <c r="C4648" t="str">
        <f t="shared" si="218"/>
        <v/>
      </c>
    </row>
    <row r="4649" spans="1:3">
      <c r="A4649">
        <f t="shared" si="216"/>
        <v>0</v>
      </c>
      <c r="B4649" t="str">
        <f t="shared" si="217"/>
        <v/>
      </c>
      <c r="C4649" t="str">
        <f t="shared" si="218"/>
        <v/>
      </c>
    </row>
    <row r="4650" spans="1:3">
      <c r="A4650">
        <f t="shared" si="216"/>
        <v>0</v>
      </c>
      <c r="B4650" t="str">
        <f t="shared" si="217"/>
        <v/>
      </c>
      <c r="C4650" t="str">
        <f t="shared" si="218"/>
        <v/>
      </c>
    </row>
    <row r="4651" spans="1:3">
      <c r="A4651">
        <f t="shared" si="216"/>
        <v>0</v>
      </c>
      <c r="B4651" t="str">
        <f t="shared" si="217"/>
        <v/>
      </c>
      <c r="C4651" t="str">
        <f t="shared" si="218"/>
        <v/>
      </c>
    </row>
    <row r="4652" spans="1:3">
      <c r="A4652">
        <f t="shared" si="216"/>
        <v>0</v>
      </c>
      <c r="B4652" t="str">
        <f t="shared" si="217"/>
        <v/>
      </c>
      <c r="C4652" t="str">
        <f t="shared" si="218"/>
        <v/>
      </c>
    </row>
    <row r="4653" spans="1:3">
      <c r="A4653">
        <f t="shared" si="216"/>
        <v>0</v>
      </c>
      <c r="B4653" t="str">
        <f t="shared" si="217"/>
        <v/>
      </c>
      <c r="C4653" t="str">
        <f t="shared" si="218"/>
        <v/>
      </c>
    </row>
    <row r="4654" spans="1:3">
      <c r="A4654">
        <f t="shared" si="216"/>
        <v>0</v>
      </c>
      <c r="B4654" t="str">
        <f t="shared" si="217"/>
        <v/>
      </c>
      <c r="C4654" t="str">
        <f t="shared" si="218"/>
        <v/>
      </c>
    </row>
    <row r="4655" spans="1:3">
      <c r="A4655">
        <f t="shared" si="216"/>
        <v>0</v>
      </c>
      <c r="B4655" t="str">
        <f t="shared" si="217"/>
        <v/>
      </c>
      <c r="C4655" t="str">
        <f t="shared" si="218"/>
        <v/>
      </c>
    </row>
    <row r="4656" spans="1:3">
      <c r="A4656">
        <f t="shared" si="216"/>
        <v>0</v>
      </c>
      <c r="B4656" t="str">
        <f t="shared" si="217"/>
        <v/>
      </c>
      <c r="C4656" t="str">
        <f t="shared" si="218"/>
        <v/>
      </c>
    </row>
    <row r="4657" spans="1:3">
      <c r="A4657">
        <f t="shared" si="216"/>
        <v>0</v>
      </c>
      <c r="B4657" t="str">
        <f t="shared" si="217"/>
        <v/>
      </c>
      <c r="C4657" t="str">
        <f t="shared" si="218"/>
        <v/>
      </c>
    </row>
    <row r="4658" spans="1:3">
      <c r="A4658">
        <f t="shared" si="216"/>
        <v>0</v>
      </c>
      <c r="B4658" t="str">
        <f t="shared" si="217"/>
        <v/>
      </c>
      <c r="C4658" t="str">
        <f t="shared" si="218"/>
        <v/>
      </c>
    </row>
    <row r="4659" spans="1:3">
      <c r="A4659">
        <f t="shared" si="216"/>
        <v>0</v>
      </c>
      <c r="B4659" t="str">
        <f t="shared" si="217"/>
        <v/>
      </c>
      <c r="C4659" t="str">
        <f t="shared" si="218"/>
        <v/>
      </c>
    </row>
    <row r="4660" spans="1:3">
      <c r="A4660">
        <f t="shared" si="216"/>
        <v>0</v>
      </c>
      <c r="B4660" t="str">
        <f t="shared" si="217"/>
        <v/>
      </c>
      <c r="C4660" t="str">
        <f t="shared" si="218"/>
        <v/>
      </c>
    </row>
    <row r="4661" spans="1:3">
      <c r="A4661">
        <f t="shared" si="216"/>
        <v>0</v>
      </c>
      <c r="B4661" t="str">
        <f t="shared" si="217"/>
        <v/>
      </c>
      <c r="C4661" t="str">
        <f t="shared" si="218"/>
        <v/>
      </c>
    </row>
    <row r="4662" spans="1:3">
      <c r="A4662">
        <f t="shared" si="216"/>
        <v>0</v>
      </c>
      <c r="B4662" t="str">
        <f t="shared" si="217"/>
        <v/>
      </c>
      <c r="C4662" t="str">
        <f t="shared" si="218"/>
        <v/>
      </c>
    </row>
    <row r="4663" spans="1:3">
      <c r="A4663">
        <f t="shared" si="216"/>
        <v>0</v>
      </c>
      <c r="B4663" t="str">
        <f t="shared" si="217"/>
        <v/>
      </c>
      <c r="C4663" t="str">
        <f t="shared" si="218"/>
        <v/>
      </c>
    </row>
    <row r="4664" spans="1:3">
      <c r="A4664">
        <f t="shared" si="216"/>
        <v>0</v>
      </c>
      <c r="B4664" t="str">
        <f t="shared" si="217"/>
        <v/>
      </c>
      <c r="C4664" t="str">
        <f t="shared" si="218"/>
        <v/>
      </c>
    </row>
    <row r="4665" spans="1:3">
      <c r="A4665">
        <f t="shared" si="216"/>
        <v>0</v>
      </c>
      <c r="B4665" t="str">
        <f t="shared" si="217"/>
        <v/>
      </c>
      <c r="C4665" t="str">
        <f t="shared" si="218"/>
        <v/>
      </c>
    </row>
    <row r="4666" spans="1:3">
      <c r="A4666">
        <f t="shared" si="216"/>
        <v>0</v>
      </c>
      <c r="B4666" t="str">
        <f t="shared" si="217"/>
        <v/>
      </c>
      <c r="C4666" t="str">
        <f t="shared" si="218"/>
        <v/>
      </c>
    </row>
    <row r="4667" spans="1:3">
      <c r="A4667">
        <f t="shared" si="216"/>
        <v>0</v>
      </c>
      <c r="B4667" t="str">
        <f t="shared" si="217"/>
        <v/>
      </c>
      <c r="C4667" t="str">
        <f t="shared" si="218"/>
        <v/>
      </c>
    </row>
    <row r="4668" spans="1:3">
      <c r="A4668">
        <f t="shared" si="216"/>
        <v>0</v>
      </c>
      <c r="B4668" t="str">
        <f t="shared" si="217"/>
        <v/>
      </c>
      <c r="C4668" t="str">
        <f t="shared" si="218"/>
        <v/>
      </c>
    </row>
    <row r="4669" spans="1:3">
      <c r="A4669">
        <f t="shared" si="216"/>
        <v>0</v>
      </c>
      <c r="B4669" t="str">
        <f t="shared" si="217"/>
        <v/>
      </c>
      <c r="C4669" t="str">
        <f t="shared" si="218"/>
        <v/>
      </c>
    </row>
    <row r="4670" spans="1:3">
      <c r="A4670">
        <f t="shared" si="216"/>
        <v>0</v>
      </c>
      <c r="B4670" t="str">
        <f t="shared" si="217"/>
        <v/>
      </c>
      <c r="C4670" t="str">
        <f t="shared" si="218"/>
        <v/>
      </c>
    </row>
    <row r="4671" spans="1:3">
      <c r="A4671">
        <f t="shared" si="216"/>
        <v>0</v>
      </c>
      <c r="B4671" t="str">
        <f t="shared" si="217"/>
        <v/>
      </c>
      <c r="C4671" t="str">
        <f t="shared" si="218"/>
        <v/>
      </c>
    </row>
    <row r="4672" spans="1:3">
      <c r="A4672">
        <f t="shared" si="216"/>
        <v>0</v>
      </c>
      <c r="B4672" t="str">
        <f t="shared" si="217"/>
        <v/>
      </c>
      <c r="C4672" t="str">
        <f t="shared" si="218"/>
        <v/>
      </c>
    </row>
    <row r="4673" spans="1:3">
      <c r="A4673">
        <f t="shared" ref="A4673:A4736" si="219">AA4673</f>
        <v>0</v>
      </c>
      <c r="B4673" t="str">
        <f t="shared" si="217"/>
        <v/>
      </c>
      <c r="C4673" t="str">
        <f t="shared" si="218"/>
        <v/>
      </c>
    </row>
    <row r="4674" spans="1:3">
      <c r="A4674">
        <f t="shared" si="219"/>
        <v>0</v>
      </c>
      <c r="B4674" t="str">
        <f t="shared" ref="B4674:B4737" si="220">CONCATENATE(I4674,D4674,K4674,L4674)</f>
        <v/>
      </c>
      <c r="C4674" t="str">
        <f t="shared" ref="C4674:C4737" si="221">CONCATENATE(I4674,E4674,O4674,K4674,M4674,L4674)</f>
        <v/>
      </c>
    </row>
    <row r="4675" spans="1:3">
      <c r="A4675">
        <f t="shared" si="219"/>
        <v>0</v>
      </c>
      <c r="B4675" t="str">
        <f t="shared" si="220"/>
        <v/>
      </c>
      <c r="C4675" t="str">
        <f t="shared" si="221"/>
        <v/>
      </c>
    </row>
    <row r="4676" spans="1:3">
      <c r="A4676">
        <f t="shared" si="219"/>
        <v>0</v>
      </c>
      <c r="B4676" t="str">
        <f t="shared" si="220"/>
        <v/>
      </c>
      <c r="C4676" t="str">
        <f t="shared" si="221"/>
        <v/>
      </c>
    </row>
    <row r="4677" spans="1:3">
      <c r="A4677">
        <f t="shared" si="219"/>
        <v>0</v>
      </c>
      <c r="B4677" t="str">
        <f t="shared" si="220"/>
        <v/>
      </c>
      <c r="C4677" t="str">
        <f t="shared" si="221"/>
        <v/>
      </c>
    </row>
    <row r="4678" spans="1:3">
      <c r="A4678">
        <f t="shared" si="219"/>
        <v>0</v>
      </c>
      <c r="B4678" t="str">
        <f t="shared" si="220"/>
        <v/>
      </c>
      <c r="C4678" t="str">
        <f t="shared" si="221"/>
        <v/>
      </c>
    </row>
    <row r="4679" spans="1:3">
      <c r="A4679">
        <f t="shared" si="219"/>
        <v>0</v>
      </c>
      <c r="B4679" t="str">
        <f t="shared" si="220"/>
        <v/>
      </c>
      <c r="C4679" t="str">
        <f t="shared" si="221"/>
        <v/>
      </c>
    </row>
    <row r="4680" spans="1:3">
      <c r="A4680">
        <f t="shared" si="219"/>
        <v>0</v>
      </c>
      <c r="B4680" t="str">
        <f t="shared" si="220"/>
        <v/>
      </c>
      <c r="C4680" t="str">
        <f t="shared" si="221"/>
        <v/>
      </c>
    </row>
    <row r="4681" spans="1:3">
      <c r="A4681">
        <f t="shared" si="219"/>
        <v>0</v>
      </c>
      <c r="B4681" t="str">
        <f t="shared" si="220"/>
        <v/>
      </c>
      <c r="C4681" t="str">
        <f t="shared" si="221"/>
        <v/>
      </c>
    </row>
    <row r="4682" spans="1:3">
      <c r="A4682">
        <f t="shared" si="219"/>
        <v>0</v>
      </c>
      <c r="B4682" t="str">
        <f t="shared" si="220"/>
        <v/>
      </c>
      <c r="C4682" t="str">
        <f t="shared" si="221"/>
        <v/>
      </c>
    </row>
    <row r="4683" spans="1:3">
      <c r="A4683">
        <f t="shared" si="219"/>
        <v>0</v>
      </c>
      <c r="B4683" t="str">
        <f t="shared" si="220"/>
        <v/>
      </c>
      <c r="C4683" t="str">
        <f t="shared" si="221"/>
        <v/>
      </c>
    </row>
    <row r="4684" spans="1:3">
      <c r="A4684">
        <f t="shared" si="219"/>
        <v>0</v>
      </c>
      <c r="B4684" t="str">
        <f t="shared" si="220"/>
        <v/>
      </c>
      <c r="C4684" t="str">
        <f t="shared" si="221"/>
        <v/>
      </c>
    </row>
    <row r="4685" spans="1:3">
      <c r="A4685">
        <f t="shared" si="219"/>
        <v>0</v>
      </c>
      <c r="B4685" t="str">
        <f t="shared" si="220"/>
        <v/>
      </c>
      <c r="C4685" t="str">
        <f t="shared" si="221"/>
        <v/>
      </c>
    </row>
    <row r="4686" spans="1:3">
      <c r="A4686">
        <f t="shared" si="219"/>
        <v>0</v>
      </c>
      <c r="B4686" t="str">
        <f t="shared" si="220"/>
        <v/>
      </c>
      <c r="C4686" t="str">
        <f t="shared" si="221"/>
        <v/>
      </c>
    </row>
    <row r="4687" spans="1:3">
      <c r="A4687">
        <f t="shared" si="219"/>
        <v>0</v>
      </c>
      <c r="B4687" t="str">
        <f t="shared" si="220"/>
        <v/>
      </c>
      <c r="C4687" t="str">
        <f t="shared" si="221"/>
        <v/>
      </c>
    </row>
    <row r="4688" spans="1:3">
      <c r="A4688">
        <f t="shared" si="219"/>
        <v>0</v>
      </c>
      <c r="B4688" t="str">
        <f t="shared" si="220"/>
        <v/>
      </c>
      <c r="C4688" t="str">
        <f t="shared" si="221"/>
        <v/>
      </c>
    </row>
    <row r="4689" spans="1:3">
      <c r="A4689">
        <f t="shared" si="219"/>
        <v>0</v>
      </c>
      <c r="B4689" t="str">
        <f t="shared" si="220"/>
        <v/>
      </c>
      <c r="C4689" t="str">
        <f t="shared" si="221"/>
        <v/>
      </c>
    </row>
    <row r="4690" spans="1:3">
      <c r="A4690">
        <f t="shared" si="219"/>
        <v>0</v>
      </c>
      <c r="B4690" t="str">
        <f t="shared" si="220"/>
        <v/>
      </c>
      <c r="C4690" t="str">
        <f t="shared" si="221"/>
        <v/>
      </c>
    </row>
    <row r="4691" spans="1:3">
      <c r="A4691">
        <f t="shared" si="219"/>
        <v>0</v>
      </c>
      <c r="B4691" t="str">
        <f t="shared" si="220"/>
        <v/>
      </c>
      <c r="C4691" t="str">
        <f t="shared" si="221"/>
        <v/>
      </c>
    </row>
    <row r="4692" spans="1:3">
      <c r="A4692">
        <f t="shared" si="219"/>
        <v>0</v>
      </c>
      <c r="B4692" t="str">
        <f t="shared" si="220"/>
        <v/>
      </c>
      <c r="C4692" t="str">
        <f t="shared" si="221"/>
        <v/>
      </c>
    </row>
    <row r="4693" spans="1:3">
      <c r="A4693">
        <f t="shared" si="219"/>
        <v>0</v>
      </c>
      <c r="B4693" t="str">
        <f t="shared" si="220"/>
        <v/>
      </c>
      <c r="C4693" t="str">
        <f t="shared" si="221"/>
        <v/>
      </c>
    </row>
    <row r="4694" spans="1:3">
      <c r="A4694">
        <f t="shared" si="219"/>
        <v>0</v>
      </c>
      <c r="B4694" t="str">
        <f t="shared" si="220"/>
        <v/>
      </c>
      <c r="C4694" t="str">
        <f t="shared" si="221"/>
        <v/>
      </c>
    </row>
    <row r="4695" spans="1:3">
      <c r="A4695">
        <f t="shared" si="219"/>
        <v>0</v>
      </c>
      <c r="B4695" t="str">
        <f t="shared" si="220"/>
        <v/>
      </c>
      <c r="C4695" t="str">
        <f t="shared" si="221"/>
        <v/>
      </c>
    </row>
    <row r="4696" spans="1:3">
      <c r="A4696">
        <f t="shared" si="219"/>
        <v>0</v>
      </c>
      <c r="B4696" t="str">
        <f t="shared" si="220"/>
        <v/>
      </c>
      <c r="C4696" t="str">
        <f t="shared" si="221"/>
        <v/>
      </c>
    </row>
    <row r="4697" spans="1:3">
      <c r="A4697">
        <f t="shared" si="219"/>
        <v>0</v>
      </c>
      <c r="B4697" t="str">
        <f t="shared" si="220"/>
        <v/>
      </c>
      <c r="C4697" t="str">
        <f t="shared" si="221"/>
        <v/>
      </c>
    </row>
    <row r="4698" spans="1:3">
      <c r="A4698">
        <f t="shared" si="219"/>
        <v>0</v>
      </c>
      <c r="B4698" t="str">
        <f t="shared" si="220"/>
        <v/>
      </c>
      <c r="C4698" t="str">
        <f t="shared" si="221"/>
        <v/>
      </c>
    </row>
    <row r="4699" spans="1:3">
      <c r="A4699">
        <f t="shared" si="219"/>
        <v>0</v>
      </c>
      <c r="B4699" t="str">
        <f t="shared" si="220"/>
        <v/>
      </c>
      <c r="C4699" t="str">
        <f t="shared" si="221"/>
        <v/>
      </c>
    </row>
    <row r="4700" spans="1:3">
      <c r="A4700">
        <f t="shared" si="219"/>
        <v>0</v>
      </c>
      <c r="B4700" t="str">
        <f t="shared" si="220"/>
        <v/>
      </c>
      <c r="C4700" t="str">
        <f t="shared" si="221"/>
        <v/>
      </c>
    </row>
    <row r="4701" spans="1:3">
      <c r="A4701">
        <f t="shared" si="219"/>
        <v>0</v>
      </c>
      <c r="B4701" t="str">
        <f t="shared" si="220"/>
        <v/>
      </c>
      <c r="C4701" t="str">
        <f t="shared" si="221"/>
        <v/>
      </c>
    </row>
    <row r="4702" spans="1:3">
      <c r="A4702">
        <f t="shared" si="219"/>
        <v>0</v>
      </c>
      <c r="B4702" t="str">
        <f t="shared" si="220"/>
        <v/>
      </c>
      <c r="C4702" t="str">
        <f t="shared" si="221"/>
        <v/>
      </c>
    </row>
    <row r="4703" spans="1:3">
      <c r="A4703">
        <f t="shared" si="219"/>
        <v>0</v>
      </c>
      <c r="B4703" t="str">
        <f t="shared" si="220"/>
        <v/>
      </c>
      <c r="C4703" t="str">
        <f t="shared" si="221"/>
        <v/>
      </c>
    </row>
    <row r="4704" spans="1:3">
      <c r="A4704">
        <f t="shared" si="219"/>
        <v>0</v>
      </c>
      <c r="B4704" t="str">
        <f t="shared" si="220"/>
        <v/>
      </c>
      <c r="C4704" t="str">
        <f t="shared" si="221"/>
        <v/>
      </c>
    </row>
    <row r="4705" spans="1:3">
      <c r="A4705">
        <f t="shared" si="219"/>
        <v>0</v>
      </c>
      <c r="B4705" t="str">
        <f t="shared" si="220"/>
        <v/>
      </c>
      <c r="C4705" t="str">
        <f t="shared" si="221"/>
        <v/>
      </c>
    </row>
    <row r="4706" spans="1:3">
      <c r="A4706">
        <f t="shared" si="219"/>
        <v>0</v>
      </c>
      <c r="B4706" t="str">
        <f t="shared" si="220"/>
        <v/>
      </c>
      <c r="C4706" t="str">
        <f t="shared" si="221"/>
        <v/>
      </c>
    </row>
    <row r="4707" spans="1:3">
      <c r="A4707">
        <f t="shared" si="219"/>
        <v>0</v>
      </c>
      <c r="B4707" t="str">
        <f t="shared" si="220"/>
        <v/>
      </c>
      <c r="C4707" t="str">
        <f t="shared" si="221"/>
        <v/>
      </c>
    </row>
    <row r="4708" spans="1:3">
      <c r="A4708">
        <f t="shared" si="219"/>
        <v>0</v>
      </c>
      <c r="B4708" t="str">
        <f t="shared" si="220"/>
        <v/>
      </c>
      <c r="C4708" t="str">
        <f t="shared" si="221"/>
        <v/>
      </c>
    </row>
    <row r="4709" spans="1:3">
      <c r="A4709">
        <f t="shared" si="219"/>
        <v>0</v>
      </c>
      <c r="B4709" t="str">
        <f t="shared" si="220"/>
        <v/>
      </c>
      <c r="C4709" t="str">
        <f t="shared" si="221"/>
        <v/>
      </c>
    </row>
    <row r="4710" spans="1:3">
      <c r="A4710">
        <f t="shared" si="219"/>
        <v>0</v>
      </c>
      <c r="B4710" t="str">
        <f t="shared" si="220"/>
        <v/>
      </c>
      <c r="C4710" t="str">
        <f t="shared" si="221"/>
        <v/>
      </c>
    </row>
    <row r="4711" spans="1:3">
      <c r="A4711">
        <f t="shared" si="219"/>
        <v>0</v>
      </c>
      <c r="B4711" t="str">
        <f t="shared" si="220"/>
        <v/>
      </c>
      <c r="C4711" t="str">
        <f t="shared" si="221"/>
        <v/>
      </c>
    </row>
    <row r="4712" spans="1:3">
      <c r="A4712">
        <f t="shared" si="219"/>
        <v>0</v>
      </c>
      <c r="B4712" t="str">
        <f t="shared" si="220"/>
        <v/>
      </c>
      <c r="C4712" t="str">
        <f t="shared" si="221"/>
        <v/>
      </c>
    </row>
    <row r="4713" spans="1:3">
      <c r="A4713">
        <f t="shared" si="219"/>
        <v>0</v>
      </c>
      <c r="B4713" t="str">
        <f t="shared" si="220"/>
        <v/>
      </c>
      <c r="C4713" t="str">
        <f t="shared" si="221"/>
        <v/>
      </c>
    </row>
    <row r="4714" spans="1:3">
      <c r="A4714">
        <f t="shared" si="219"/>
        <v>0</v>
      </c>
      <c r="B4714" t="str">
        <f t="shared" si="220"/>
        <v/>
      </c>
      <c r="C4714" t="str">
        <f t="shared" si="221"/>
        <v/>
      </c>
    </row>
    <row r="4715" spans="1:3">
      <c r="A4715">
        <f t="shared" si="219"/>
        <v>0</v>
      </c>
      <c r="B4715" t="str">
        <f t="shared" si="220"/>
        <v/>
      </c>
      <c r="C4715" t="str">
        <f t="shared" si="221"/>
        <v/>
      </c>
    </row>
    <row r="4716" spans="1:3">
      <c r="A4716">
        <f t="shared" si="219"/>
        <v>0</v>
      </c>
      <c r="B4716" t="str">
        <f t="shared" si="220"/>
        <v/>
      </c>
      <c r="C4716" t="str">
        <f t="shared" si="221"/>
        <v/>
      </c>
    </row>
    <row r="4717" spans="1:3">
      <c r="A4717">
        <f t="shared" si="219"/>
        <v>0</v>
      </c>
      <c r="B4717" t="str">
        <f t="shared" si="220"/>
        <v/>
      </c>
      <c r="C4717" t="str">
        <f t="shared" si="221"/>
        <v/>
      </c>
    </row>
    <row r="4718" spans="1:3">
      <c r="A4718">
        <f t="shared" si="219"/>
        <v>0</v>
      </c>
      <c r="B4718" t="str">
        <f t="shared" si="220"/>
        <v/>
      </c>
      <c r="C4718" t="str">
        <f t="shared" si="221"/>
        <v/>
      </c>
    </row>
    <row r="4719" spans="1:3">
      <c r="A4719">
        <f t="shared" si="219"/>
        <v>0</v>
      </c>
      <c r="B4719" t="str">
        <f t="shared" si="220"/>
        <v/>
      </c>
      <c r="C4719" t="str">
        <f t="shared" si="221"/>
        <v/>
      </c>
    </row>
    <row r="4720" spans="1:3">
      <c r="A4720">
        <f t="shared" si="219"/>
        <v>0</v>
      </c>
      <c r="B4720" t="str">
        <f t="shared" si="220"/>
        <v/>
      </c>
      <c r="C4720" t="str">
        <f t="shared" si="221"/>
        <v/>
      </c>
    </row>
    <row r="4721" spans="1:3">
      <c r="A4721">
        <f t="shared" si="219"/>
        <v>0</v>
      </c>
      <c r="B4721" t="str">
        <f t="shared" si="220"/>
        <v/>
      </c>
      <c r="C4721" t="str">
        <f t="shared" si="221"/>
        <v/>
      </c>
    </row>
    <row r="4722" spans="1:3">
      <c r="A4722">
        <f t="shared" si="219"/>
        <v>0</v>
      </c>
      <c r="B4722" t="str">
        <f t="shared" si="220"/>
        <v/>
      </c>
      <c r="C4722" t="str">
        <f t="shared" si="221"/>
        <v/>
      </c>
    </row>
    <row r="4723" spans="1:3">
      <c r="A4723">
        <f t="shared" si="219"/>
        <v>0</v>
      </c>
      <c r="B4723" t="str">
        <f t="shared" si="220"/>
        <v/>
      </c>
      <c r="C4723" t="str">
        <f t="shared" si="221"/>
        <v/>
      </c>
    </row>
    <row r="4724" spans="1:3">
      <c r="A4724">
        <f t="shared" si="219"/>
        <v>0</v>
      </c>
      <c r="B4724" t="str">
        <f t="shared" si="220"/>
        <v/>
      </c>
      <c r="C4724" t="str">
        <f t="shared" si="221"/>
        <v/>
      </c>
    </row>
    <row r="4725" spans="1:3">
      <c r="A4725">
        <f t="shared" si="219"/>
        <v>0</v>
      </c>
      <c r="B4725" t="str">
        <f t="shared" si="220"/>
        <v/>
      </c>
      <c r="C4725" t="str">
        <f t="shared" si="221"/>
        <v/>
      </c>
    </row>
    <row r="4726" spans="1:3">
      <c r="A4726">
        <f t="shared" si="219"/>
        <v>0</v>
      </c>
      <c r="B4726" t="str">
        <f t="shared" si="220"/>
        <v/>
      </c>
      <c r="C4726" t="str">
        <f t="shared" si="221"/>
        <v/>
      </c>
    </row>
    <row r="4727" spans="1:3">
      <c r="A4727">
        <f t="shared" si="219"/>
        <v>0</v>
      </c>
      <c r="B4727" t="str">
        <f t="shared" si="220"/>
        <v/>
      </c>
      <c r="C4727" t="str">
        <f t="shared" si="221"/>
        <v/>
      </c>
    </row>
    <row r="4728" spans="1:3">
      <c r="A4728">
        <f t="shared" si="219"/>
        <v>0</v>
      </c>
      <c r="B4728" t="str">
        <f t="shared" si="220"/>
        <v/>
      </c>
      <c r="C4728" t="str">
        <f t="shared" si="221"/>
        <v/>
      </c>
    </row>
    <row r="4729" spans="1:3">
      <c r="A4729">
        <f t="shared" si="219"/>
        <v>0</v>
      </c>
      <c r="B4729" t="str">
        <f t="shared" si="220"/>
        <v/>
      </c>
      <c r="C4729" t="str">
        <f t="shared" si="221"/>
        <v/>
      </c>
    </row>
    <row r="4730" spans="1:3">
      <c r="A4730">
        <f t="shared" si="219"/>
        <v>0</v>
      </c>
      <c r="B4730" t="str">
        <f t="shared" si="220"/>
        <v/>
      </c>
      <c r="C4730" t="str">
        <f t="shared" si="221"/>
        <v/>
      </c>
    </row>
    <row r="4731" spans="1:3">
      <c r="A4731">
        <f t="shared" si="219"/>
        <v>0</v>
      </c>
      <c r="B4731" t="str">
        <f t="shared" si="220"/>
        <v/>
      </c>
      <c r="C4731" t="str">
        <f t="shared" si="221"/>
        <v/>
      </c>
    </row>
    <row r="4732" spans="1:3">
      <c r="A4732">
        <f t="shared" si="219"/>
        <v>0</v>
      </c>
      <c r="B4732" t="str">
        <f t="shared" si="220"/>
        <v/>
      </c>
      <c r="C4732" t="str">
        <f t="shared" si="221"/>
        <v/>
      </c>
    </row>
    <row r="4733" spans="1:3">
      <c r="A4733">
        <f t="shared" si="219"/>
        <v>0</v>
      </c>
      <c r="B4733" t="str">
        <f t="shared" si="220"/>
        <v/>
      </c>
      <c r="C4733" t="str">
        <f t="shared" si="221"/>
        <v/>
      </c>
    </row>
    <row r="4734" spans="1:3">
      <c r="A4734">
        <f t="shared" si="219"/>
        <v>0</v>
      </c>
      <c r="B4734" t="str">
        <f t="shared" si="220"/>
        <v/>
      </c>
      <c r="C4734" t="str">
        <f t="shared" si="221"/>
        <v/>
      </c>
    </row>
    <row r="4735" spans="1:3">
      <c r="A4735">
        <f t="shared" si="219"/>
        <v>0</v>
      </c>
      <c r="B4735" t="str">
        <f t="shared" si="220"/>
        <v/>
      </c>
      <c r="C4735" t="str">
        <f t="shared" si="221"/>
        <v/>
      </c>
    </row>
    <row r="4736" spans="1:3">
      <c r="A4736">
        <f t="shared" si="219"/>
        <v>0</v>
      </c>
      <c r="B4736" t="str">
        <f t="shared" si="220"/>
        <v/>
      </c>
      <c r="C4736" t="str">
        <f t="shared" si="221"/>
        <v/>
      </c>
    </row>
    <row r="4737" spans="1:3">
      <c r="A4737">
        <f t="shared" ref="A4737:A4800" si="222">AA4737</f>
        <v>0</v>
      </c>
      <c r="B4737" t="str">
        <f t="shared" si="220"/>
        <v/>
      </c>
      <c r="C4737" t="str">
        <f t="shared" si="221"/>
        <v/>
      </c>
    </row>
    <row r="4738" spans="1:3">
      <c r="A4738">
        <f t="shared" si="222"/>
        <v>0</v>
      </c>
      <c r="B4738" t="str">
        <f t="shared" ref="B4738:B4801" si="223">CONCATENATE(I4738,D4738,K4738,L4738)</f>
        <v/>
      </c>
      <c r="C4738" t="str">
        <f t="shared" ref="C4738:C4801" si="224">CONCATENATE(I4738,E4738,O4738,K4738,M4738,L4738)</f>
        <v/>
      </c>
    </row>
    <row r="4739" spans="1:3">
      <c r="A4739">
        <f t="shared" si="222"/>
        <v>0</v>
      </c>
      <c r="B4739" t="str">
        <f t="shared" si="223"/>
        <v/>
      </c>
      <c r="C4739" t="str">
        <f t="shared" si="224"/>
        <v/>
      </c>
    </row>
    <row r="4740" spans="1:3">
      <c r="A4740">
        <f t="shared" si="222"/>
        <v>0</v>
      </c>
      <c r="B4740" t="str">
        <f t="shared" si="223"/>
        <v/>
      </c>
      <c r="C4740" t="str">
        <f t="shared" si="224"/>
        <v/>
      </c>
    </row>
    <row r="4741" spans="1:3">
      <c r="A4741">
        <f t="shared" si="222"/>
        <v>0</v>
      </c>
      <c r="B4741" t="str">
        <f t="shared" si="223"/>
        <v/>
      </c>
      <c r="C4741" t="str">
        <f t="shared" si="224"/>
        <v/>
      </c>
    </row>
    <row r="4742" spans="1:3">
      <c r="A4742">
        <f t="shared" si="222"/>
        <v>0</v>
      </c>
      <c r="B4742" t="str">
        <f t="shared" si="223"/>
        <v/>
      </c>
      <c r="C4742" t="str">
        <f t="shared" si="224"/>
        <v/>
      </c>
    </row>
    <row r="4743" spans="1:3">
      <c r="A4743">
        <f t="shared" si="222"/>
        <v>0</v>
      </c>
      <c r="B4743" t="str">
        <f t="shared" si="223"/>
        <v/>
      </c>
      <c r="C4743" t="str">
        <f t="shared" si="224"/>
        <v/>
      </c>
    </row>
    <row r="4744" spans="1:3">
      <c r="A4744">
        <f t="shared" si="222"/>
        <v>0</v>
      </c>
      <c r="B4744" t="str">
        <f t="shared" si="223"/>
        <v/>
      </c>
      <c r="C4744" t="str">
        <f t="shared" si="224"/>
        <v/>
      </c>
    </row>
    <row r="4745" spans="1:3">
      <c r="A4745">
        <f t="shared" si="222"/>
        <v>0</v>
      </c>
      <c r="B4745" t="str">
        <f t="shared" si="223"/>
        <v/>
      </c>
      <c r="C4745" t="str">
        <f t="shared" si="224"/>
        <v/>
      </c>
    </row>
    <row r="4746" spans="1:3">
      <c r="A4746">
        <f t="shared" si="222"/>
        <v>0</v>
      </c>
      <c r="B4746" t="str">
        <f t="shared" si="223"/>
        <v/>
      </c>
      <c r="C4746" t="str">
        <f t="shared" si="224"/>
        <v/>
      </c>
    </row>
    <row r="4747" spans="1:3">
      <c r="A4747">
        <f t="shared" si="222"/>
        <v>0</v>
      </c>
      <c r="B4747" t="str">
        <f t="shared" si="223"/>
        <v/>
      </c>
      <c r="C4747" t="str">
        <f t="shared" si="224"/>
        <v/>
      </c>
    </row>
    <row r="4748" spans="1:3">
      <c r="A4748">
        <f t="shared" si="222"/>
        <v>0</v>
      </c>
      <c r="B4748" t="str">
        <f t="shared" si="223"/>
        <v/>
      </c>
      <c r="C4748" t="str">
        <f t="shared" si="224"/>
        <v/>
      </c>
    </row>
    <row r="4749" spans="1:3">
      <c r="A4749">
        <f t="shared" si="222"/>
        <v>0</v>
      </c>
      <c r="B4749" t="str">
        <f t="shared" si="223"/>
        <v/>
      </c>
      <c r="C4749" t="str">
        <f t="shared" si="224"/>
        <v/>
      </c>
    </row>
    <row r="4750" spans="1:3">
      <c r="A4750">
        <f t="shared" si="222"/>
        <v>0</v>
      </c>
      <c r="B4750" t="str">
        <f t="shared" si="223"/>
        <v/>
      </c>
      <c r="C4750" t="str">
        <f t="shared" si="224"/>
        <v/>
      </c>
    </row>
    <row r="4751" spans="1:3">
      <c r="A4751">
        <f t="shared" si="222"/>
        <v>0</v>
      </c>
      <c r="B4751" t="str">
        <f t="shared" si="223"/>
        <v/>
      </c>
      <c r="C4751" t="str">
        <f t="shared" si="224"/>
        <v/>
      </c>
    </row>
    <row r="4752" spans="1:3">
      <c r="A4752">
        <f t="shared" si="222"/>
        <v>0</v>
      </c>
      <c r="B4752" t="str">
        <f t="shared" si="223"/>
        <v/>
      </c>
      <c r="C4752" t="str">
        <f t="shared" si="224"/>
        <v/>
      </c>
    </row>
    <row r="4753" spans="1:3">
      <c r="A4753">
        <f t="shared" si="222"/>
        <v>0</v>
      </c>
      <c r="B4753" t="str">
        <f t="shared" si="223"/>
        <v/>
      </c>
      <c r="C4753" t="str">
        <f t="shared" si="224"/>
        <v/>
      </c>
    </row>
    <row r="4754" spans="1:3">
      <c r="A4754">
        <f t="shared" si="222"/>
        <v>0</v>
      </c>
      <c r="B4754" t="str">
        <f t="shared" si="223"/>
        <v/>
      </c>
      <c r="C4754" t="str">
        <f t="shared" si="224"/>
        <v/>
      </c>
    </row>
    <row r="4755" spans="1:3">
      <c r="A4755">
        <f t="shared" si="222"/>
        <v>0</v>
      </c>
      <c r="B4755" t="str">
        <f t="shared" si="223"/>
        <v/>
      </c>
      <c r="C4755" t="str">
        <f t="shared" si="224"/>
        <v/>
      </c>
    </row>
    <row r="4756" spans="1:3">
      <c r="A4756">
        <f t="shared" si="222"/>
        <v>0</v>
      </c>
      <c r="B4756" t="str">
        <f t="shared" si="223"/>
        <v/>
      </c>
      <c r="C4756" t="str">
        <f t="shared" si="224"/>
        <v/>
      </c>
    </row>
    <row r="4757" spans="1:3">
      <c r="A4757">
        <f t="shared" si="222"/>
        <v>0</v>
      </c>
      <c r="B4757" t="str">
        <f t="shared" si="223"/>
        <v/>
      </c>
      <c r="C4757" t="str">
        <f t="shared" si="224"/>
        <v/>
      </c>
    </row>
    <row r="4758" spans="1:3">
      <c r="A4758">
        <f t="shared" si="222"/>
        <v>0</v>
      </c>
      <c r="B4758" t="str">
        <f t="shared" si="223"/>
        <v/>
      </c>
      <c r="C4758" t="str">
        <f t="shared" si="224"/>
        <v/>
      </c>
    </row>
    <row r="4759" spans="1:3">
      <c r="A4759">
        <f t="shared" si="222"/>
        <v>0</v>
      </c>
      <c r="B4759" t="str">
        <f t="shared" si="223"/>
        <v/>
      </c>
      <c r="C4759" t="str">
        <f t="shared" si="224"/>
        <v/>
      </c>
    </row>
    <row r="4760" spans="1:3">
      <c r="A4760">
        <f t="shared" si="222"/>
        <v>0</v>
      </c>
      <c r="B4760" t="str">
        <f t="shared" si="223"/>
        <v/>
      </c>
      <c r="C4760" t="str">
        <f t="shared" si="224"/>
        <v/>
      </c>
    </row>
    <row r="4761" spans="1:3">
      <c r="A4761">
        <f t="shared" si="222"/>
        <v>0</v>
      </c>
      <c r="B4761" t="str">
        <f t="shared" si="223"/>
        <v/>
      </c>
      <c r="C4761" t="str">
        <f t="shared" si="224"/>
        <v/>
      </c>
    </row>
    <row r="4762" spans="1:3">
      <c r="A4762">
        <f t="shared" si="222"/>
        <v>0</v>
      </c>
      <c r="B4762" t="str">
        <f t="shared" si="223"/>
        <v/>
      </c>
      <c r="C4762" t="str">
        <f t="shared" si="224"/>
        <v/>
      </c>
    </row>
    <row r="4763" spans="1:3">
      <c r="A4763">
        <f t="shared" si="222"/>
        <v>0</v>
      </c>
      <c r="B4763" t="str">
        <f t="shared" si="223"/>
        <v/>
      </c>
      <c r="C4763" t="str">
        <f t="shared" si="224"/>
        <v/>
      </c>
    </row>
    <row r="4764" spans="1:3">
      <c r="A4764">
        <f t="shared" si="222"/>
        <v>0</v>
      </c>
      <c r="B4764" t="str">
        <f t="shared" si="223"/>
        <v/>
      </c>
      <c r="C4764" t="str">
        <f t="shared" si="224"/>
        <v/>
      </c>
    </row>
    <row r="4765" spans="1:3">
      <c r="A4765">
        <f t="shared" si="222"/>
        <v>0</v>
      </c>
      <c r="B4765" t="str">
        <f t="shared" si="223"/>
        <v/>
      </c>
      <c r="C4765" t="str">
        <f t="shared" si="224"/>
        <v/>
      </c>
    </row>
    <row r="4766" spans="1:3">
      <c r="A4766">
        <f t="shared" si="222"/>
        <v>0</v>
      </c>
      <c r="B4766" t="str">
        <f t="shared" si="223"/>
        <v/>
      </c>
      <c r="C4766" t="str">
        <f t="shared" si="224"/>
        <v/>
      </c>
    </row>
    <row r="4767" spans="1:3">
      <c r="A4767">
        <f t="shared" si="222"/>
        <v>0</v>
      </c>
      <c r="B4767" t="str">
        <f t="shared" si="223"/>
        <v/>
      </c>
      <c r="C4767" t="str">
        <f t="shared" si="224"/>
        <v/>
      </c>
    </row>
    <row r="4768" spans="1:3">
      <c r="A4768">
        <f t="shared" si="222"/>
        <v>0</v>
      </c>
      <c r="B4768" t="str">
        <f t="shared" si="223"/>
        <v/>
      </c>
      <c r="C4768" t="str">
        <f t="shared" si="224"/>
        <v/>
      </c>
    </row>
    <row r="4769" spans="1:3">
      <c r="A4769">
        <f t="shared" si="222"/>
        <v>0</v>
      </c>
      <c r="B4769" t="str">
        <f t="shared" si="223"/>
        <v/>
      </c>
      <c r="C4769" t="str">
        <f t="shared" si="224"/>
        <v/>
      </c>
    </row>
    <row r="4770" spans="1:3">
      <c r="A4770">
        <f t="shared" si="222"/>
        <v>0</v>
      </c>
      <c r="B4770" t="str">
        <f t="shared" si="223"/>
        <v/>
      </c>
      <c r="C4770" t="str">
        <f t="shared" si="224"/>
        <v/>
      </c>
    </row>
    <row r="4771" spans="1:3">
      <c r="A4771">
        <f t="shared" si="222"/>
        <v>0</v>
      </c>
      <c r="B4771" t="str">
        <f t="shared" si="223"/>
        <v/>
      </c>
      <c r="C4771" t="str">
        <f t="shared" si="224"/>
        <v/>
      </c>
    </row>
    <row r="4772" spans="1:3">
      <c r="A4772">
        <f t="shared" si="222"/>
        <v>0</v>
      </c>
      <c r="B4772" t="str">
        <f t="shared" si="223"/>
        <v/>
      </c>
      <c r="C4772" t="str">
        <f t="shared" si="224"/>
        <v/>
      </c>
    </row>
    <row r="4773" spans="1:3">
      <c r="A4773">
        <f t="shared" si="222"/>
        <v>0</v>
      </c>
      <c r="B4773" t="str">
        <f t="shared" si="223"/>
        <v/>
      </c>
      <c r="C4773" t="str">
        <f t="shared" si="224"/>
        <v/>
      </c>
    </row>
    <row r="4774" spans="1:3">
      <c r="A4774">
        <f t="shared" si="222"/>
        <v>0</v>
      </c>
      <c r="B4774" t="str">
        <f t="shared" si="223"/>
        <v/>
      </c>
      <c r="C4774" t="str">
        <f t="shared" si="224"/>
        <v/>
      </c>
    </row>
    <row r="4775" spans="1:3">
      <c r="A4775">
        <f t="shared" si="222"/>
        <v>0</v>
      </c>
      <c r="B4775" t="str">
        <f t="shared" si="223"/>
        <v/>
      </c>
      <c r="C4775" t="str">
        <f t="shared" si="224"/>
        <v/>
      </c>
    </row>
    <row r="4776" spans="1:3">
      <c r="A4776">
        <f t="shared" si="222"/>
        <v>0</v>
      </c>
      <c r="B4776" t="str">
        <f t="shared" si="223"/>
        <v/>
      </c>
      <c r="C4776" t="str">
        <f t="shared" si="224"/>
        <v/>
      </c>
    </row>
    <row r="4777" spans="1:3">
      <c r="A4777">
        <f t="shared" si="222"/>
        <v>0</v>
      </c>
      <c r="B4777" t="str">
        <f t="shared" si="223"/>
        <v/>
      </c>
      <c r="C4777" t="str">
        <f t="shared" si="224"/>
        <v/>
      </c>
    </row>
    <row r="4778" spans="1:3">
      <c r="A4778">
        <f t="shared" si="222"/>
        <v>0</v>
      </c>
      <c r="B4778" t="str">
        <f t="shared" si="223"/>
        <v/>
      </c>
      <c r="C4778" t="str">
        <f t="shared" si="224"/>
        <v/>
      </c>
    </row>
    <row r="4779" spans="1:3">
      <c r="A4779">
        <f t="shared" si="222"/>
        <v>0</v>
      </c>
      <c r="B4779" t="str">
        <f t="shared" si="223"/>
        <v/>
      </c>
      <c r="C4779" t="str">
        <f t="shared" si="224"/>
        <v/>
      </c>
    </row>
    <row r="4780" spans="1:3">
      <c r="A4780">
        <f t="shared" si="222"/>
        <v>0</v>
      </c>
      <c r="B4780" t="str">
        <f t="shared" si="223"/>
        <v/>
      </c>
      <c r="C4780" t="str">
        <f t="shared" si="224"/>
        <v/>
      </c>
    </row>
    <row r="4781" spans="1:3">
      <c r="A4781">
        <f t="shared" si="222"/>
        <v>0</v>
      </c>
      <c r="B4781" t="str">
        <f t="shared" si="223"/>
        <v/>
      </c>
      <c r="C4781" t="str">
        <f t="shared" si="224"/>
        <v/>
      </c>
    </row>
    <row r="4782" spans="1:3">
      <c r="A4782">
        <f t="shared" si="222"/>
        <v>0</v>
      </c>
      <c r="B4782" t="str">
        <f t="shared" si="223"/>
        <v/>
      </c>
      <c r="C4782" t="str">
        <f t="shared" si="224"/>
        <v/>
      </c>
    </row>
    <row r="4783" spans="1:3">
      <c r="A4783">
        <f t="shared" si="222"/>
        <v>0</v>
      </c>
      <c r="B4783" t="str">
        <f t="shared" si="223"/>
        <v/>
      </c>
      <c r="C4783" t="str">
        <f t="shared" si="224"/>
        <v/>
      </c>
    </row>
    <row r="4784" spans="1:3">
      <c r="A4784">
        <f t="shared" si="222"/>
        <v>0</v>
      </c>
      <c r="B4784" t="str">
        <f t="shared" si="223"/>
        <v/>
      </c>
      <c r="C4784" t="str">
        <f t="shared" si="224"/>
        <v/>
      </c>
    </row>
    <row r="4785" spans="1:3">
      <c r="A4785">
        <f t="shared" si="222"/>
        <v>0</v>
      </c>
      <c r="B4785" t="str">
        <f t="shared" si="223"/>
        <v/>
      </c>
      <c r="C4785" t="str">
        <f t="shared" si="224"/>
        <v/>
      </c>
    </row>
    <row r="4786" spans="1:3">
      <c r="A4786">
        <f t="shared" si="222"/>
        <v>0</v>
      </c>
      <c r="B4786" t="str">
        <f t="shared" si="223"/>
        <v/>
      </c>
      <c r="C4786" t="str">
        <f t="shared" si="224"/>
        <v/>
      </c>
    </row>
    <row r="4787" spans="1:3">
      <c r="A4787">
        <f t="shared" si="222"/>
        <v>0</v>
      </c>
      <c r="B4787" t="str">
        <f t="shared" si="223"/>
        <v/>
      </c>
      <c r="C4787" t="str">
        <f t="shared" si="224"/>
        <v/>
      </c>
    </row>
    <row r="4788" spans="1:3">
      <c r="A4788">
        <f t="shared" si="222"/>
        <v>0</v>
      </c>
      <c r="B4788" t="str">
        <f t="shared" si="223"/>
        <v/>
      </c>
      <c r="C4788" t="str">
        <f t="shared" si="224"/>
        <v/>
      </c>
    </row>
    <row r="4789" spans="1:3">
      <c r="A4789">
        <f t="shared" si="222"/>
        <v>0</v>
      </c>
      <c r="B4789" t="str">
        <f t="shared" si="223"/>
        <v/>
      </c>
      <c r="C4789" t="str">
        <f t="shared" si="224"/>
        <v/>
      </c>
    </row>
    <row r="4790" spans="1:3">
      <c r="A4790">
        <f t="shared" si="222"/>
        <v>0</v>
      </c>
      <c r="B4790" t="str">
        <f t="shared" si="223"/>
        <v/>
      </c>
      <c r="C4790" t="str">
        <f t="shared" si="224"/>
        <v/>
      </c>
    </row>
    <row r="4791" spans="1:3">
      <c r="A4791">
        <f t="shared" si="222"/>
        <v>0</v>
      </c>
      <c r="B4791" t="str">
        <f t="shared" si="223"/>
        <v/>
      </c>
      <c r="C4791" t="str">
        <f t="shared" si="224"/>
        <v/>
      </c>
    </row>
    <row r="4792" spans="1:3">
      <c r="A4792">
        <f t="shared" si="222"/>
        <v>0</v>
      </c>
      <c r="B4792" t="str">
        <f t="shared" si="223"/>
        <v/>
      </c>
      <c r="C4792" t="str">
        <f t="shared" si="224"/>
        <v/>
      </c>
    </row>
    <row r="4793" spans="1:3">
      <c r="A4793">
        <f t="shared" si="222"/>
        <v>0</v>
      </c>
      <c r="B4793" t="str">
        <f t="shared" si="223"/>
        <v/>
      </c>
      <c r="C4793" t="str">
        <f t="shared" si="224"/>
        <v/>
      </c>
    </row>
    <row r="4794" spans="1:3">
      <c r="A4794">
        <f t="shared" si="222"/>
        <v>0</v>
      </c>
      <c r="B4794" t="str">
        <f t="shared" si="223"/>
        <v/>
      </c>
      <c r="C4794" t="str">
        <f t="shared" si="224"/>
        <v/>
      </c>
    </row>
    <row r="4795" spans="1:3">
      <c r="A4795">
        <f t="shared" si="222"/>
        <v>0</v>
      </c>
      <c r="B4795" t="str">
        <f t="shared" si="223"/>
        <v/>
      </c>
      <c r="C4795" t="str">
        <f t="shared" si="224"/>
        <v/>
      </c>
    </row>
    <row r="4796" spans="1:3">
      <c r="A4796">
        <f t="shared" si="222"/>
        <v>0</v>
      </c>
      <c r="B4796" t="str">
        <f t="shared" si="223"/>
        <v/>
      </c>
      <c r="C4796" t="str">
        <f t="shared" si="224"/>
        <v/>
      </c>
    </row>
    <row r="4797" spans="1:3">
      <c r="A4797">
        <f t="shared" si="222"/>
        <v>0</v>
      </c>
      <c r="B4797" t="str">
        <f t="shared" si="223"/>
        <v/>
      </c>
      <c r="C4797" t="str">
        <f t="shared" si="224"/>
        <v/>
      </c>
    </row>
    <row r="4798" spans="1:3">
      <c r="A4798">
        <f t="shared" si="222"/>
        <v>0</v>
      </c>
      <c r="B4798" t="str">
        <f t="shared" si="223"/>
        <v/>
      </c>
      <c r="C4798" t="str">
        <f t="shared" si="224"/>
        <v/>
      </c>
    </row>
    <row r="4799" spans="1:3">
      <c r="A4799">
        <f t="shared" si="222"/>
        <v>0</v>
      </c>
      <c r="B4799" t="str">
        <f t="shared" si="223"/>
        <v/>
      </c>
      <c r="C4799" t="str">
        <f t="shared" si="224"/>
        <v/>
      </c>
    </row>
    <row r="4800" spans="1:3">
      <c r="A4800">
        <f t="shared" si="222"/>
        <v>0</v>
      </c>
      <c r="B4800" t="str">
        <f t="shared" si="223"/>
        <v/>
      </c>
      <c r="C4800" t="str">
        <f t="shared" si="224"/>
        <v/>
      </c>
    </row>
    <row r="4801" spans="1:3">
      <c r="A4801">
        <f t="shared" ref="A4801:A4864" si="225">AA4801</f>
        <v>0</v>
      </c>
      <c r="B4801" t="str">
        <f t="shared" si="223"/>
        <v/>
      </c>
      <c r="C4801" t="str">
        <f t="shared" si="224"/>
        <v/>
      </c>
    </row>
    <row r="4802" spans="1:3">
      <c r="A4802">
        <f t="shared" si="225"/>
        <v>0</v>
      </c>
      <c r="B4802" t="str">
        <f t="shared" ref="B4802:B4865" si="226">CONCATENATE(I4802,D4802,K4802,L4802)</f>
        <v/>
      </c>
      <c r="C4802" t="str">
        <f t="shared" ref="C4802:C4865" si="227">CONCATENATE(I4802,E4802,O4802,K4802,M4802,L4802)</f>
        <v/>
      </c>
    </row>
    <row r="4803" spans="1:3">
      <c r="A4803">
        <f t="shared" si="225"/>
        <v>0</v>
      </c>
      <c r="B4803" t="str">
        <f t="shared" si="226"/>
        <v/>
      </c>
      <c r="C4803" t="str">
        <f t="shared" si="227"/>
        <v/>
      </c>
    </row>
    <row r="4804" spans="1:3">
      <c r="A4804">
        <f t="shared" si="225"/>
        <v>0</v>
      </c>
      <c r="B4804" t="str">
        <f t="shared" si="226"/>
        <v/>
      </c>
      <c r="C4804" t="str">
        <f t="shared" si="227"/>
        <v/>
      </c>
    </row>
    <row r="4805" spans="1:3">
      <c r="A4805">
        <f t="shared" si="225"/>
        <v>0</v>
      </c>
      <c r="B4805" t="str">
        <f t="shared" si="226"/>
        <v/>
      </c>
      <c r="C4805" t="str">
        <f t="shared" si="227"/>
        <v/>
      </c>
    </row>
    <row r="4806" spans="1:3">
      <c r="A4806">
        <f t="shared" si="225"/>
        <v>0</v>
      </c>
      <c r="B4806" t="str">
        <f t="shared" si="226"/>
        <v/>
      </c>
      <c r="C4806" t="str">
        <f t="shared" si="227"/>
        <v/>
      </c>
    </row>
    <row r="4807" spans="1:3">
      <c r="A4807">
        <f t="shared" si="225"/>
        <v>0</v>
      </c>
      <c r="B4807" t="str">
        <f t="shared" si="226"/>
        <v/>
      </c>
      <c r="C4807" t="str">
        <f t="shared" si="227"/>
        <v/>
      </c>
    </row>
    <row r="4808" spans="1:3">
      <c r="A4808">
        <f t="shared" si="225"/>
        <v>0</v>
      </c>
      <c r="B4808" t="str">
        <f t="shared" si="226"/>
        <v/>
      </c>
      <c r="C4808" t="str">
        <f t="shared" si="227"/>
        <v/>
      </c>
    </row>
    <row r="4809" spans="1:3">
      <c r="A4809">
        <f t="shared" si="225"/>
        <v>0</v>
      </c>
      <c r="B4809" t="str">
        <f t="shared" si="226"/>
        <v/>
      </c>
      <c r="C4809" t="str">
        <f t="shared" si="227"/>
        <v/>
      </c>
    </row>
    <row r="4810" spans="1:3">
      <c r="A4810">
        <f t="shared" si="225"/>
        <v>0</v>
      </c>
      <c r="B4810" t="str">
        <f t="shared" si="226"/>
        <v/>
      </c>
      <c r="C4810" t="str">
        <f t="shared" si="227"/>
        <v/>
      </c>
    </row>
    <row r="4811" spans="1:3">
      <c r="A4811">
        <f t="shared" si="225"/>
        <v>0</v>
      </c>
      <c r="B4811" t="str">
        <f t="shared" si="226"/>
        <v/>
      </c>
      <c r="C4811" t="str">
        <f t="shared" si="227"/>
        <v/>
      </c>
    </row>
    <row r="4812" spans="1:3">
      <c r="A4812">
        <f t="shared" si="225"/>
        <v>0</v>
      </c>
      <c r="B4812" t="str">
        <f t="shared" si="226"/>
        <v/>
      </c>
      <c r="C4812" t="str">
        <f t="shared" si="227"/>
        <v/>
      </c>
    </row>
    <row r="4813" spans="1:3">
      <c r="A4813">
        <f t="shared" si="225"/>
        <v>0</v>
      </c>
      <c r="B4813" t="str">
        <f t="shared" si="226"/>
        <v/>
      </c>
      <c r="C4813" t="str">
        <f t="shared" si="227"/>
        <v/>
      </c>
    </row>
    <row r="4814" spans="1:3">
      <c r="A4814">
        <f t="shared" si="225"/>
        <v>0</v>
      </c>
      <c r="B4814" t="str">
        <f t="shared" si="226"/>
        <v/>
      </c>
      <c r="C4814" t="str">
        <f t="shared" si="227"/>
        <v/>
      </c>
    </row>
    <row r="4815" spans="1:3">
      <c r="A4815">
        <f t="shared" si="225"/>
        <v>0</v>
      </c>
      <c r="B4815" t="str">
        <f t="shared" si="226"/>
        <v/>
      </c>
      <c r="C4815" t="str">
        <f t="shared" si="227"/>
        <v/>
      </c>
    </row>
    <row r="4816" spans="1:3">
      <c r="A4816">
        <f t="shared" si="225"/>
        <v>0</v>
      </c>
      <c r="B4816" t="str">
        <f t="shared" si="226"/>
        <v/>
      </c>
      <c r="C4816" t="str">
        <f t="shared" si="227"/>
        <v/>
      </c>
    </row>
    <row r="4817" spans="1:3">
      <c r="A4817">
        <f t="shared" si="225"/>
        <v>0</v>
      </c>
      <c r="B4817" t="str">
        <f t="shared" si="226"/>
        <v/>
      </c>
      <c r="C4817" t="str">
        <f t="shared" si="227"/>
        <v/>
      </c>
    </row>
    <row r="4818" spans="1:3">
      <c r="A4818">
        <f t="shared" si="225"/>
        <v>0</v>
      </c>
      <c r="B4818" t="str">
        <f t="shared" si="226"/>
        <v/>
      </c>
      <c r="C4818" t="str">
        <f t="shared" si="227"/>
        <v/>
      </c>
    </row>
    <row r="4819" spans="1:3">
      <c r="A4819">
        <f t="shared" si="225"/>
        <v>0</v>
      </c>
      <c r="B4819" t="str">
        <f t="shared" si="226"/>
        <v/>
      </c>
      <c r="C4819" t="str">
        <f t="shared" si="227"/>
        <v/>
      </c>
    </row>
    <row r="4820" spans="1:3">
      <c r="A4820">
        <f t="shared" si="225"/>
        <v>0</v>
      </c>
      <c r="B4820" t="str">
        <f t="shared" si="226"/>
        <v/>
      </c>
      <c r="C4820" t="str">
        <f t="shared" si="227"/>
        <v/>
      </c>
    </row>
    <row r="4821" spans="1:3">
      <c r="A4821">
        <f t="shared" si="225"/>
        <v>0</v>
      </c>
      <c r="B4821" t="str">
        <f t="shared" si="226"/>
        <v/>
      </c>
      <c r="C4821" t="str">
        <f t="shared" si="227"/>
        <v/>
      </c>
    </row>
    <row r="4822" spans="1:3">
      <c r="A4822">
        <f t="shared" si="225"/>
        <v>0</v>
      </c>
      <c r="B4822" t="str">
        <f t="shared" si="226"/>
        <v/>
      </c>
      <c r="C4822" t="str">
        <f t="shared" si="227"/>
        <v/>
      </c>
    </row>
    <row r="4823" spans="1:3">
      <c r="A4823">
        <f t="shared" si="225"/>
        <v>0</v>
      </c>
      <c r="B4823" t="str">
        <f t="shared" si="226"/>
        <v/>
      </c>
      <c r="C4823" t="str">
        <f t="shared" si="227"/>
        <v/>
      </c>
    </row>
    <row r="4824" spans="1:3">
      <c r="A4824">
        <f t="shared" si="225"/>
        <v>0</v>
      </c>
      <c r="B4824" t="str">
        <f t="shared" si="226"/>
        <v/>
      </c>
      <c r="C4824" t="str">
        <f t="shared" si="227"/>
        <v/>
      </c>
    </row>
    <row r="4825" spans="1:3">
      <c r="A4825">
        <f t="shared" si="225"/>
        <v>0</v>
      </c>
      <c r="B4825" t="str">
        <f t="shared" si="226"/>
        <v/>
      </c>
      <c r="C4825" t="str">
        <f t="shared" si="227"/>
        <v/>
      </c>
    </row>
    <row r="4826" spans="1:3">
      <c r="A4826">
        <f t="shared" si="225"/>
        <v>0</v>
      </c>
      <c r="B4826" t="str">
        <f t="shared" si="226"/>
        <v/>
      </c>
      <c r="C4826" t="str">
        <f t="shared" si="227"/>
        <v/>
      </c>
    </row>
    <row r="4827" spans="1:3">
      <c r="A4827">
        <f t="shared" si="225"/>
        <v>0</v>
      </c>
      <c r="B4827" t="str">
        <f t="shared" si="226"/>
        <v/>
      </c>
      <c r="C4827" t="str">
        <f t="shared" si="227"/>
        <v/>
      </c>
    </row>
    <row r="4828" spans="1:3">
      <c r="A4828">
        <f t="shared" si="225"/>
        <v>0</v>
      </c>
      <c r="B4828" t="str">
        <f t="shared" si="226"/>
        <v/>
      </c>
      <c r="C4828" t="str">
        <f t="shared" si="227"/>
        <v/>
      </c>
    </row>
    <row r="4829" spans="1:3">
      <c r="A4829">
        <f t="shared" si="225"/>
        <v>0</v>
      </c>
      <c r="B4829" t="str">
        <f t="shared" si="226"/>
        <v/>
      </c>
      <c r="C4829" t="str">
        <f t="shared" si="227"/>
        <v/>
      </c>
    </row>
    <row r="4830" spans="1:3">
      <c r="A4830">
        <f t="shared" si="225"/>
        <v>0</v>
      </c>
      <c r="B4830" t="str">
        <f t="shared" si="226"/>
        <v/>
      </c>
      <c r="C4830" t="str">
        <f t="shared" si="227"/>
        <v/>
      </c>
    </row>
    <row r="4831" spans="1:3">
      <c r="A4831">
        <f t="shared" si="225"/>
        <v>0</v>
      </c>
      <c r="B4831" t="str">
        <f t="shared" si="226"/>
        <v/>
      </c>
      <c r="C4831" t="str">
        <f t="shared" si="227"/>
        <v/>
      </c>
    </row>
    <row r="4832" spans="1:3">
      <c r="A4832">
        <f t="shared" si="225"/>
        <v>0</v>
      </c>
      <c r="B4832" t="str">
        <f t="shared" si="226"/>
        <v/>
      </c>
      <c r="C4832" t="str">
        <f t="shared" si="227"/>
        <v/>
      </c>
    </row>
    <row r="4833" spans="1:3">
      <c r="A4833">
        <f t="shared" si="225"/>
        <v>0</v>
      </c>
      <c r="B4833" t="str">
        <f t="shared" si="226"/>
        <v/>
      </c>
      <c r="C4833" t="str">
        <f t="shared" si="227"/>
        <v/>
      </c>
    </row>
    <row r="4834" spans="1:3">
      <c r="A4834">
        <f t="shared" si="225"/>
        <v>0</v>
      </c>
      <c r="B4834" t="str">
        <f t="shared" si="226"/>
        <v/>
      </c>
      <c r="C4834" t="str">
        <f t="shared" si="227"/>
        <v/>
      </c>
    </row>
    <row r="4835" spans="1:3">
      <c r="A4835">
        <f t="shared" si="225"/>
        <v>0</v>
      </c>
      <c r="B4835" t="str">
        <f t="shared" si="226"/>
        <v/>
      </c>
      <c r="C4835" t="str">
        <f t="shared" si="227"/>
        <v/>
      </c>
    </row>
    <row r="4836" spans="1:3">
      <c r="A4836">
        <f t="shared" si="225"/>
        <v>0</v>
      </c>
      <c r="B4836" t="str">
        <f t="shared" si="226"/>
        <v/>
      </c>
      <c r="C4836" t="str">
        <f t="shared" si="227"/>
        <v/>
      </c>
    </row>
    <row r="4837" spans="1:3">
      <c r="A4837">
        <f t="shared" si="225"/>
        <v>0</v>
      </c>
      <c r="B4837" t="str">
        <f t="shared" si="226"/>
        <v/>
      </c>
      <c r="C4837" t="str">
        <f t="shared" si="227"/>
        <v/>
      </c>
    </row>
    <row r="4838" spans="1:3">
      <c r="A4838">
        <f t="shared" si="225"/>
        <v>0</v>
      </c>
      <c r="B4838" t="str">
        <f t="shared" si="226"/>
        <v/>
      </c>
      <c r="C4838" t="str">
        <f t="shared" si="227"/>
        <v/>
      </c>
    </row>
    <row r="4839" spans="1:3">
      <c r="A4839">
        <f t="shared" si="225"/>
        <v>0</v>
      </c>
      <c r="B4839" t="str">
        <f t="shared" si="226"/>
        <v/>
      </c>
      <c r="C4839" t="str">
        <f t="shared" si="227"/>
        <v/>
      </c>
    </row>
    <row r="4840" spans="1:3">
      <c r="A4840">
        <f t="shared" si="225"/>
        <v>0</v>
      </c>
      <c r="B4840" t="str">
        <f t="shared" si="226"/>
        <v/>
      </c>
      <c r="C4840" t="str">
        <f t="shared" si="227"/>
        <v/>
      </c>
    </row>
    <row r="4841" spans="1:3">
      <c r="A4841">
        <f t="shared" si="225"/>
        <v>0</v>
      </c>
      <c r="B4841" t="str">
        <f t="shared" si="226"/>
        <v/>
      </c>
      <c r="C4841" t="str">
        <f t="shared" si="227"/>
        <v/>
      </c>
    </row>
    <row r="4842" spans="1:3">
      <c r="A4842">
        <f t="shared" si="225"/>
        <v>0</v>
      </c>
      <c r="B4842" t="str">
        <f t="shared" si="226"/>
        <v/>
      </c>
      <c r="C4842" t="str">
        <f t="shared" si="227"/>
        <v/>
      </c>
    </row>
    <row r="4843" spans="1:3">
      <c r="A4843">
        <f t="shared" si="225"/>
        <v>0</v>
      </c>
      <c r="B4843" t="str">
        <f t="shared" si="226"/>
        <v/>
      </c>
      <c r="C4843" t="str">
        <f t="shared" si="227"/>
        <v/>
      </c>
    </row>
    <row r="4844" spans="1:3">
      <c r="A4844">
        <f t="shared" si="225"/>
        <v>0</v>
      </c>
      <c r="B4844" t="str">
        <f t="shared" si="226"/>
        <v/>
      </c>
      <c r="C4844" t="str">
        <f t="shared" si="227"/>
        <v/>
      </c>
    </row>
    <row r="4845" spans="1:3">
      <c r="A4845">
        <f t="shared" si="225"/>
        <v>0</v>
      </c>
      <c r="B4845" t="str">
        <f t="shared" si="226"/>
        <v/>
      </c>
      <c r="C4845" t="str">
        <f t="shared" si="227"/>
        <v/>
      </c>
    </row>
    <row r="4846" spans="1:3">
      <c r="A4846">
        <f t="shared" si="225"/>
        <v>0</v>
      </c>
      <c r="B4846" t="str">
        <f t="shared" si="226"/>
        <v/>
      </c>
      <c r="C4846" t="str">
        <f t="shared" si="227"/>
        <v/>
      </c>
    </row>
    <row r="4847" spans="1:3">
      <c r="A4847">
        <f t="shared" si="225"/>
        <v>0</v>
      </c>
      <c r="B4847" t="str">
        <f t="shared" si="226"/>
        <v/>
      </c>
      <c r="C4847" t="str">
        <f t="shared" si="227"/>
        <v/>
      </c>
    </row>
    <row r="4848" spans="1:3">
      <c r="A4848">
        <f t="shared" si="225"/>
        <v>0</v>
      </c>
      <c r="B4848" t="str">
        <f t="shared" si="226"/>
        <v/>
      </c>
      <c r="C4848" t="str">
        <f t="shared" si="227"/>
        <v/>
      </c>
    </row>
    <row r="4849" spans="1:3">
      <c r="A4849">
        <f t="shared" si="225"/>
        <v>0</v>
      </c>
      <c r="B4849" t="str">
        <f t="shared" si="226"/>
        <v/>
      </c>
      <c r="C4849" t="str">
        <f t="shared" si="227"/>
        <v/>
      </c>
    </row>
    <row r="4850" spans="1:3">
      <c r="A4850">
        <f t="shared" si="225"/>
        <v>0</v>
      </c>
      <c r="B4850" t="str">
        <f t="shared" si="226"/>
        <v/>
      </c>
      <c r="C4850" t="str">
        <f t="shared" si="227"/>
        <v/>
      </c>
    </row>
    <row r="4851" spans="1:3">
      <c r="A4851">
        <f t="shared" si="225"/>
        <v>0</v>
      </c>
      <c r="B4851" t="str">
        <f t="shared" si="226"/>
        <v/>
      </c>
      <c r="C4851" t="str">
        <f t="shared" si="227"/>
        <v/>
      </c>
    </row>
    <row r="4852" spans="1:3">
      <c r="A4852">
        <f t="shared" si="225"/>
        <v>0</v>
      </c>
      <c r="B4852" t="str">
        <f t="shared" si="226"/>
        <v/>
      </c>
      <c r="C4852" t="str">
        <f t="shared" si="227"/>
        <v/>
      </c>
    </row>
    <row r="4853" spans="1:3">
      <c r="A4853">
        <f t="shared" si="225"/>
        <v>0</v>
      </c>
      <c r="B4853" t="str">
        <f t="shared" si="226"/>
        <v/>
      </c>
      <c r="C4853" t="str">
        <f t="shared" si="227"/>
        <v/>
      </c>
    </row>
    <row r="4854" spans="1:3">
      <c r="A4854">
        <f t="shared" si="225"/>
        <v>0</v>
      </c>
      <c r="B4854" t="str">
        <f t="shared" si="226"/>
        <v/>
      </c>
      <c r="C4854" t="str">
        <f t="shared" si="227"/>
        <v/>
      </c>
    </row>
    <row r="4855" spans="1:3">
      <c r="A4855">
        <f t="shared" si="225"/>
        <v>0</v>
      </c>
      <c r="B4855" t="str">
        <f t="shared" si="226"/>
        <v/>
      </c>
      <c r="C4855" t="str">
        <f t="shared" si="227"/>
        <v/>
      </c>
    </row>
    <row r="4856" spans="1:3">
      <c r="A4856">
        <f t="shared" si="225"/>
        <v>0</v>
      </c>
      <c r="B4856" t="str">
        <f t="shared" si="226"/>
        <v/>
      </c>
      <c r="C4856" t="str">
        <f t="shared" si="227"/>
        <v/>
      </c>
    </row>
    <row r="4857" spans="1:3">
      <c r="A4857">
        <f t="shared" si="225"/>
        <v>0</v>
      </c>
      <c r="B4857" t="str">
        <f t="shared" si="226"/>
        <v/>
      </c>
      <c r="C4857" t="str">
        <f t="shared" si="227"/>
        <v/>
      </c>
    </row>
    <row r="4858" spans="1:3">
      <c r="A4858">
        <f t="shared" si="225"/>
        <v>0</v>
      </c>
      <c r="B4858" t="str">
        <f t="shared" si="226"/>
        <v/>
      </c>
      <c r="C4858" t="str">
        <f t="shared" si="227"/>
        <v/>
      </c>
    </row>
    <row r="4859" spans="1:3">
      <c r="A4859">
        <f t="shared" si="225"/>
        <v>0</v>
      </c>
      <c r="B4859" t="str">
        <f t="shared" si="226"/>
        <v/>
      </c>
      <c r="C4859" t="str">
        <f t="shared" si="227"/>
        <v/>
      </c>
    </row>
    <row r="4860" spans="1:3">
      <c r="A4860">
        <f t="shared" si="225"/>
        <v>0</v>
      </c>
      <c r="B4860" t="str">
        <f t="shared" si="226"/>
        <v/>
      </c>
      <c r="C4860" t="str">
        <f t="shared" si="227"/>
        <v/>
      </c>
    </row>
    <row r="4861" spans="1:3">
      <c r="A4861">
        <f t="shared" si="225"/>
        <v>0</v>
      </c>
      <c r="B4861" t="str">
        <f t="shared" si="226"/>
        <v/>
      </c>
      <c r="C4861" t="str">
        <f t="shared" si="227"/>
        <v/>
      </c>
    </row>
    <row r="4862" spans="1:3">
      <c r="A4862">
        <f t="shared" si="225"/>
        <v>0</v>
      </c>
      <c r="B4862" t="str">
        <f t="shared" si="226"/>
        <v/>
      </c>
      <c r="C4862" t="str">
        <f t="shared" si="227"/>
        <v/>
      </c>
    </row>
    <row r="4863" spans="1:3">
      <c r="A4863">
        <f t="shared" si="225"/>
        <v>0</v>
      </c>
      <c r="B4863" t="str">
        <f t="shared" si="226"/>
        <v/>
      </c>
      <c r="C4863" t="str">
        <f t="shared" si="227"/>
        <v/>
      </c>
    </row>
    <row r="4864" spans="1:3">
      <c r="A4864">
        <f t="shared" si="225"/>
        <v>0</v>
      </c>
      <c r="B4864" t="str">
        <f t="shared" si="226"/>
        <v/>
      </c>
      <c r="C4864" t="str">
        <f t="shared" si="227"/>
        <v/>
      </c>
    </row>
    <row r="4865" spans="1:3">
      <c r="A4865">
        <f t="shared" ref="A4865:A4928" si="228">AA4865</f>
        <v>0</v>
      </c>
      <c r="B4865" t="str">
        <f t="shared" si="226"/>
        <v/>
      </c>
      <c r="C4865" t="str">
        <f t="shared" si="227"/>
        <v/>
      </c>
    </row>
    <row r="4866" spans="1:3">
      <c r="A4866">
        <f t="shared" si="228"/>
        <v>0</v>
      </c>
      <c r="B4866" t="str">
        <f t="shared" ref="B4866:B4929" si="229">CONCATENATE(I4866,D4866,K4866,L4866)</f>
        <v/>
      </c>
      <c r="C4866" t="str">
        <f t="shared" ref="C4866:C4929" si="230">CONCATENATE(I4866,E4866,O4866,K4866,M4866,L4866)</f>
        <v/>
      </c>
    </row>
    <row r="4867" spans="1:3">
      <c r="A4867">
        <f t="shared" si="228"/>
        <v>0</v>
      </c>
      <c r="B4867" t="str">
        <f t="shared" si="229"/>
        <v/>
      </c>
      <c r="C4867" t="str">
        <f t="shared" si="230"/>
        <v/>
      </c>
    </row>
    <row r="4868" spans="1:3">
      <c r="A4868">
        <f t="shared" si="228"/>
        <v>0</v>
      </c>
      <c r="B4868" t="str">
        <f t="shared" si="229"/>
        <v/>
      </c>
      <c r="C4868" t="str">
        <f t="shared" si="230"/>
        <v/>
      </c>
    </row>
    <row r="4869" spans="1:3">
      <c r="A4869">
        <f t="shared" si="228"/>
        <v>0</v>
      </c>
      <c r="B4869" t="str">
        <f t="shared" si="229"/>
        <v/>
      </c>
      <c r="C4869" t="str">
        <f t="shared" si="230"/>
        <v/>
      </c>
    </row>
    <row r="4870" spans="1:3">
      <c r="A4870">
        <f t="shared" si="228"/>
        <v>0</v>
      </c>
      <c r="B4870" t="str">
        <f t="shared" si="229"/>
        <v/>
      </c>
      <c r="C4870" t="str">
        <f t="shared" si="230"/>
        <v/>
      </c>
    </row>
    <row r="4871" spans="1:3">
      <c r="A4871">
        <f t="shared" si="228"/>
        <v>0</v>
      </c>
      <c r="B4871" t="str">
        <f t="shared" si="229"/>
        <v/>
      </c>
      <c r="C4871" t="str">
        <f t="shared" si="230"/>
        <v/>
      </c>
    </row>
    <row r="4872" spans="1:3">
      <c r="A4872">
        <f t="shared" si="228"/>
        <v>0</v>
      </c>
      <c r="B4872" t="str">
        <f t="shared" si="229"/>
        <v/>
      </c>
      <c r="C4872" t="str">
        <f t="shared" si="230"/>
        <v/>
      </c>
    </row>
    <row r="4873" spans="1:3">
      <c r="A4873">
        <f t="shared" si="228"/>
        <v>0</v>
      </c>
      <c r="B4873" t="str">
        <f t="shared" si="229"/>
        <v/>
      </c>
      <c r="C4873" t="str">
        <f t="shared" si="230"/>
        <v/>
      </c>
    </row>
    <row r="4874" spans="1:3">
      <c r="A4874">
        <f t="shared" si="228"/>
        <v>0</v>
      </c>
      <c r="B4874" t="str">
        <f t="shared" si="229"/>
        <v/>
      </c>
      <c r="C4874" t="str">
        <f t="shared" si="230"/>
        <v/>
      </c>
    </row>
    <row r="4875" spans="1:3">
      <c r="A4875">
        <f t="shared" si="228"/>
        <v>0</v>
      </c>
      <c r="B4875" t="str">
        <f t="shared" si="229"/>
        <v/>
      </c>
      <c r="C4875" t="str">
        <f t="shared" si="230"/>
        <v/>
      </c>
    </row>
    <row r="4876" spans="1:3">
      <c r="A4876">
        <f t="shared" si="228"/>
        <v>0</v>
      </c>
      <c r="B4876" t="str">
        <f t="shared" si="229"/>
        <v/>
      </c>
      <c r="C4876" t="str">
        <f t="shared" si="230"/>
        <v/>
      </c>
    </row>
    <row r="4877" spans="1:3">
      <c r="A4877">
        <f t="shared" si="228"/>
        <v>0</v>
      </c>
      <c r="B4877" t="str">
        <f t="shared" si="229"/>
        <v/>
      </c>
      <c r="C4877" t="str">
        <f t="shared" si="230"/>
        <v/>
      </c>
    </row>
    <row r="4878" spans="1:3">
      <c r="A4878">
        <f t="shared" si="228"/>
        <v>0</v>
      </c>
      <c r="B4878" t="str">
        <f t="shared" si="229"/>
        <v/>
      </c>
      <c r="C4878" t="str">
        <f t="shared" si="230"/>
        <v/>
      </c>
    </row>
    <row r="4879" spans="1:3">
      <c r="A4879">
        <f t="shared" si="228"/>
        <v>0</v>
      </c>
      <c r="B4879" t="str">
        <f t="shared" si="229"/>
        <v/>
      </c>
      <c r="C4879" t="str">
        <f t="shared" si="230"/>
        <v/>
      </c>
    </row>
    <row r="4880" spans="1:3">
      <c r="A4880">
        <f t="shared" si="228"/>
        <v>0</v>
      </c>
      <c r="B4880" t="str">
        <f t="shared" si="229"/>
        <v/>
      </c>
      <c r="C4880" t="str">
        <f t="shared" si="230"/>
        <v/>
      </c>
    </row>
    <row r="4881" spans="1:3">
      <c r="A4881">
        <f t="shared" si="228"/>
        <v>0</v>
      </c>
      <c r="B4881" t="str">
        <f t="shared" si="229"/>
        <v/>
      </c>
      <c r="C4881" t="str">
        <f t="shared" si="230"/>
        <v/>
      </c>
    </row>
    <row r="4882" spans="1:3">
      <c r="A4882">
        <f t="shared" si="228"/>
        <v>0</v>
      </c>
      <c r="B4882" t="str">
        <f t="shared" si="229"/>
        <v/>
      </c>
      <c r="C4882" t="str">
        <f t="shared" si="230"/>
        <v/>
      </c>
    </row>
    <row r="4883" spans="1:3">
      <c r="A4883">
        <f t="shared" si="228"/>
        <v>0</v>
      </c>
      <c r="B4883" t="str">
        <f t="shared" si="229"/>
        <v/>
      </c>
      <c r="C4883" t="str">
        <f t="shared" si="230"/>
        <v/>
      </c>
    </row>
    <row r="4884" spans="1:3">
      <c r="A4884">
        <f t="shared" si="228"/>
        <v>0</v>
      </c>
      <c r="B4884" t="str">
        <f t="shared" si="229"/>
        <v/>
      </c>
      <c r="C4884" t="str">
        <f t="shared" si="230"/>
        <v/>
      </c>
    </row>
    <row r="4885" spans="1:3">
      <c r="A4885">
        <f t="shared" si="228"/>
        <v>0</v>
      </c>
      <c r="B4885" t="str">
        <f t="shared" si="229"/>
        <v/>
      </c>
      <c r="C4885" t="str">
        <f t="shared" si="230"/>
        <v/>
      </c>
    </row>
    <row r="4886" spans="1:3">
      <c r="A4886">
        <f t="shared" si="228"/>
        <v>0</v>
      </c>
      <c r="B4886" t="str">
        <f t="shared" si="229"/>
        <v/>
      </c>
      <c r="C4886" t="str">
        <f t="shared" si="230"/>
        <v/>
      </c>
    </row>
    <row r="4887" spans="1:3">
      <c r="A4887">
        <f t="shared" si="228"/>
        <v>0</v>
      </c>
      <c r="B4887" t="str">
        <f t="shared" si="229"/>
        <v/>
      </c>
      <c r="C4887" t="str">
        <f t="shared" si="230"/>
        <v/>
      </c>
    </row>
    <row r="4888" spans="1:3">
      <c r="A4888">
        <f t="shared" si="228"/>
        <v>0</v>
      </c>
      <c r="B4888" t="str">
        <f t="shared" si="229"/>
        <v/>
      </c>
      <c r="C4888" t="str">
        <f t="shared" si="230"/>
        <v/>
      </c>
    </row>
    <row r="4889" spans="1:3">
      <c r="A4889">
        <f t="shared" si="228"/>
        <v>0</v>
      </c>
      <c r="B4889" t="str">
        <f t="shared" si="229"/>
        <v/>
      </c>
      <c r="C4889" t="str">
        <f t="shared" si="230"/>
        <v/>
      </c>
    </row>
    <row r="4890" spans="1:3">
      <c r="A4890">
        <f t="shared" si="228"/>
        <v>0</v>
      </c>
      <c r="B4890" t="str">
        <f t="shared" si="229"/>
        <v/>
      </c>
      <c r="C4890" t="str">
        <f t="shared" si="230"/>
        <v/>
      </c>
    </row>
    <row r="4891" spans="1:3">
      <c r="A4891">
        <f t="shared" si="228"/>
        <v>0</v>
      </c>
      <c r="B4891" t="str">
        <f t="shared" si="229"/>
        <v/>
      </c>
      <c r="C4891" t="str">
        <f t="shared" si="230"/>
        <v/>
      </c>
    </row>
    <row r="4892" spans="1:3">
      <c r="A4892">
        <f t="shared" si="228"/>
        <v>0</v>
      </c>
      <c r="B4892" t="str">
        <f t="shared" si="229"/>
        <v/>
      </c>
      <c r="C4892" t="str">
        <f t="shared" si="230"/>
        <v/>
      </c>
    </row>
    <row r="4893" spans="1:3">
      <c r="A4893">
        <f t="shared" si="228"/>
        <v>0</v>
      </c>
      <c r="B4893" t="str">
        <f t="shared" si="229"/>
        <v/>
      </c>
      <c r="C4893" t="str">
        <f t="shared" si="230"/>
        <v/>
      </c>
    </row>
    <row r="4894" spans="1:3">
      <c r="A4894">
        <f t="shared" si="228"/>
        <v>0</v>
      </c>
      <c r="B4894" t="str">
        <f t="shared" si="229"/>
        <v/>
      </c>
      <c r="C4894" t="str">
        <f t="shared" si="230"/>
        <v/>
      </c>
    </row>
    <row r="4895" spans="1:3">
      <c r="A4895">
        <f t="shared" si="228"/>
        <v>0</v>
      </c>
      <c r="B4895" t="str">
        <f t="shared" si="229"/>
        <v/>
      </c>
      <c r="C4895" t="str">
        <f t="shared" si="230"/>
        <v/>
      </c>
    </row>
    <row r="4896" spans="1:3">
      <c r="A4896">
        <f t="shared" si="228"/>
        <v>0</v>
      </c>
      <c r="B4896" t="str">
        <f t="shared" si="229"/>
        <v/>
      </c>
      <c r="C4896" t="str">
        <f t="shared" si="230"/>
        <v/>
      </c>
    </row>
    <row r="4897" spans="1:3">
      <c r="A4897">
        <f t="shared" si="228"/>
        <v>0</v>
      </c>
      <c r="B4897" t="str">
        <f t="shared" si="229"/>
        <v/>
      </c>
      <c r="C4897" t="str">
        <f t="shared" si="230"/>
        <v/>
      </c>
    </row>
    <row r="4898" spans="1:3">
      <c r="A4898">
        <f t="shared" si="228"/>
        <v>0</v>
      </c>
      <c r="B4898" t="str">
        <f t="shared" si="229"/>
        <v/>
      </c>
      <c r="C4898" t="str">
        <f t="shared" si="230"/>
        <v/>
      </c>
    </row>
    <row r="4899" spans="1:3">
      <c r="A4899">
        <f t="shared" si="228"/>
        <v>0</v>
      </c>
      <c r="B4899" t="str">
        <f t="shared" si="229"/>
        <v/>
      </c>
      <c r="C4899" t="str">
        <f t="shared" si="230"/>
        <v/>
      </c>
    </row>
    <row r="4900" spans="1:3">
      <c r="A4900">
        <f t="shared" si="228"/>
        <v>0</v>
      </c>
      <c r="B4900" t="str">
        <f t="shared" si="229"/>
        <v/>
      </c>
      <c r="C4900" t="str">
        <f t="shared" si="230"/>
        <v/>
      </c>
    </row>
    <row r="4901" spans="1:3">
      <c r="A4901">
        <f t="shared" si="228"/>
        <v>0</v>
      </c>
      <c r="B4901" t="str">
        <f t="shared" si="229"/>
        <v/>
      </c>
      <c r="C4901" t="str">
        <f t="shared" si="230"/>
        <v/>
      </c>
    </row>
    <row r="4902" spans="1:3">
      <c r="A4902">
        <f t="shared" si="228"/>
        <v>0</v>
      </c>
      <c r="B4902" t="str">
        <f t="shared" si="229"/>
        <v/>
      </c>
      <c r="C4902" t="str">
        <f t="shared" si="230"/>
        <v/>
      </c>
    </row>
    <row r="4903" spans="1:3">
      <c r="A4903">
        <f t="shared" si="228"/>
        <v>0</v>
      </c>
      <c r="B4903" t="str">
        <f t="shared" si="229"/>
        <v/>
      </c>
      <c r="C4903" t="str">
        <f t="shared" si="230"/>
        <v/>
      </c>
    </row>
    <row r="4904" spans="1:3">
      <c r="A4904">
        <f t="shared" si="228"/>
        <v>0</v>
      </c>
      <c r="B4904" t="str">
        <f t="shared" si="229"/>
        <v/>
      </c>
      <c r="C4904" t="str">
        <f t="shared" si="230"/>
        <v/>
      </c>
    </row>
    <row r="4905" spans="1:3">
      <c r="A4905">
        <f t="shared" si="228"/>
        <v>0</v>
      </c>
      <c r="B4905" t="str">
        <f t="shared" si="229"/>
        <v/>
      </c>
      <c r="C4905" t="str">
        <f t="shared" si="230"/>
        <v/>
      </c>
    </row>
    <row r="4906" spans="1:3">
      <c r="A4906">
        <f t="shared" si="228"/>
        <v>0</v>
      </c>
      <c r="B4906" t="str">
        <f t="shared" si="229"/>
        <v/>
      </c>
      <c r="C4906" t="str">
        <f t="shared" si="230"/>
        <v/>
      </c>
    </row>
    <row r="4907" spans="1:3">
      <c r="A4907">
        <f t="shared" si="228"/>
        <v>0</v>
      </c>
      <c r="B4907" t="str">
        <f t="shared" si="229"/>
        <v/>
      </c>
      <c r="C4907" t="str">
        <f t="shared" si="230"/>
        <v/>
      </c>
    </row>
    <row r="4908" spans="1:3">
      <c r="A4908">
        <f t="shared" si="228"/>
        <v>0</v>
      </c>
      <c r="B4908" t="str">
        <f t="shared" si="229"/>
        <v/>
      </c>
      <c r="C4908" t="str">
        <f t="shared" si="230"/>
        <v/>
      </c>
    </row>
    <row r="4909" spans="1:3">
      <c r="A4909">
        <f t="shared" si="228"/>
        <v>0</v>
      </c>
      <c r="B4909" t="str">
        <f t="shared" si="229"/>
        <v/>
      </c>
      <c r="C4909" t="str">
        <f t="shared" si="230"/>
        <v/>
      </c>
    </row>
    <row r="4910" spans="1:3">
      <c r="A4910">
        <f t="shared" si="228"/>
        <v>0</v>
      </c>
      <c r="B4910" t="str">
        <f t="shared" si="229"/>
        <v/>
      </c>
      <c r="C4910" t="str">
        <f t="shared" si="230"/>
        <v/>
      </c>
    </row>
    <row r="4911" spans="1:3">
      <c r="A4911">
        <f t="shared" si="228"/>
        <v>0</v>
      </c>
      <c r="B4911" t="str">
        <f t="shared" si="229"/>
        <v/>
      </c>
      <c r="C4911" t="str">
        <f t="shared" si="230"/>
        <v/>
      </c>
    </row>
    <row r="4912" spans="1:3">
      <c r="A4912">
        <f t="shared" si="228"/>
        <v>0</v>
      </c>
      <c r="B4912" t="str">
        <f t="shared" si="229"/>
        <v/>
      </c>
      <c r="C4912" t="str">
        <f t="shared" si="230"/>
        <v/>
      </c>
    </row>
    <row r="4913" spans="1:3">
      <c r="A4913">
        <f t="shared" si="228"/>
        <v>0</v>
      </c>
      <c r="B4913" t="str">
        <f t="shared" si="229"/>
        <v/>
      </c>
      <c r="C4913" t="str">
        <f t="shared" si="230"/>
        <v/>
      </c>
    </row>
    <row r="4914" spans="1:3">
      <c r="A4914">
        <f t="shared" si="228"/>
        <v>0</v>
      </c>
      <c r="B4914" t="str">
        <f t="shared" si="229"/>
        <v/>
      </c>
      <c r="C4914" t="str">
        <f t="shared" si="230"/>
        <v/>
      </c>
    </row>
    <row r="4915" spans="1:3">
      <c r="A4915">
        <f t="shared" si="228"/>
        <v>0</v>
      </c>
      <c r="B4915" t="str">
        <f t="shared" si="229"/>
        <v/>
      </c>
      <c r="C4915" t="str">
        <f t="shared" si="230"/>
        <v/>
      </c>
    </row>
    <row r="4916" spans="1:3">
      <c r="A4916">
        <f t="shared" si="228"/>
        <v>0</v>
      </c>
      <c r="B4916" t="str">
        <f t="shared" si="229"/>
        <v/>
      </c>
      <c r="C4916" t="str">
        <f t="shared" si="230"/>
        <v/>
      </c>
    </row>
    <row r="4917" spans="1:3">
      <c r="A4917">
        <f t="shared" si="228"/>
        <v>0</v>
      </c>
      <c r="B4917" t="str">
        <f t="shared" si="229"/>
        <v/>
      </c>
      <c r="C4917" t="str">
        <f t="shared" si="230"/>
        <v/>
      </c>
    </row>
    <row r="4918" spans="1:3">
      <c r="A4918">
        <f t="shared" si="228"/>
        <v>0</v>
      </c>
      <c r="B4918" t="str">
        <f t="shared" si="229"/>
        <v/>
      </c>
      <c r="C4918" t="str">
        <f t="shared" si="230"/>
        <v/>
      </c>
    </row>
    <row r="4919" spans="1:3">
      <c r="A4919">
        <f t="shared" si="228"/>
        <v>0</v>
      </c>
      <c r="B4919" t="str">
        <f t="shared" si="229"/>
        <v/>
      </c>
      <c r="C4919" t="str">
        <f t="shared" si="230"/>
        <v/>
      </c>
    </row>
    <row r="4920" spans="1:3">
      <c r="A4920">
        <f t="shared" si="228"/>
        <v>0</v>
      </c>
      <c r="B4920" t="str">
        <f t="shared" si="229"/>
        <v/>
      </c>
      <c r="C4920" t="str">
        <f t="shared" si="230"/>
        <v/>
      </c>
    </row>
    <row r="4921" spans="1:3">
      <c r="A4921">
        <f t="shared" si="228"/>
        <v>0</v>
      </c>
      <c r="B4921" t="str">
        <f t="shared" si="229"/>
        <v/>
      </c>
      <c r="C4921" t="str">
        <f t="shared" si="230"/>
        <v/>
      </c>
    </row>
    <row r="4922" spans="1:3">
      <c r="A4922">
        <f t="shared" si="228"/>
        <v>0</v>
      </c>
      <c r="B4922" t="str">
        <f t="shared" si="229"/>
        <v/>
      </c>
      <c r="C4922" t="str">
        <f t="shared" si="230"/>
        <v/>
      </c>
    </row>
    <row r="4923" spans="1:3">
      <c r="A4923">
        <f t="shared" si="228"/>
        <v>0</v>
      </c>
      <c r="B4923" t="str">
        <f t="shared" si="229"/>
        <v/>
      </c>
      <c r="C4923" t="str">
        <f t="shared" si="230"/>
        <v/>
      </c>
    </row>
    <row r="4924" spans="1:3">
      <c r="A4924">
        <f t="shared" si="228"/>
        <v>0</v>
      </c>
      <c r="B4924" t="str">
        <f t="shared" si="229"/>
        <v/>
      </c>
      <c r="C4924" t="str">
        <f t="shared" si="230"/>
        <v/>
      </c>
    </row>
    <row r="4925" spans="1:3">
      <c r="A4925">
        <f t="shared" si="228"/>
        <v>0</v>
      </c>
      <c r="B4925" t="str">
        <f t="shared" si="229"/>
        <v/>
      </c>
      <c r="C4925" t="str">
        <f t="shared" si="230"/>
        <v/>
      </c>
    </row>
    <row r="4926" spans="1:3">
      <c r="A4926">
        <f t="shared" si="228"/>
        <v>0</v>
      </c>
      <c r="B4926" t="str">
        <f t="shared" si="229"/>
        <v/>
      </c>
      <c r="C4926" t="str">
        <f t="shared" si="230"/>
        <v/>
      </c>
    </row>
    <row r="4927" spans="1:3">
      <c r="A4927">
        <f t="shared" si="228"/>
        <v>0</v>
      </c>
      <c r="B4927" t="str">
        <f t="shared" si="229"/>
        <v/>
      </c>
      <c r="C4927" t="str">
        <f t="shared" si="230"/>
        <v/>
      </c>
    </row>
    <row r="4928" spans="1:3">
      <c r="A4928">
        <f t="shared" si="228"/>
        <v>0</v>
      </c>
      <c r="B4928" t="str">
        <f t="shared" si="229"/>
        <v/>
      </c>
      <c r="C4928" t="str">
        <f t="shared" si="230"/>
        <v/>
      </c>
    </row>
    <row r="4929" spans="1:3">
      <c r="A4929">
        <f t="shared" ref="A4929:A4992" si="231">AA4929</f>
        <v>0</v>
      </c>
      <c r="B4929" t="str">
        <f t="shared" si="229"/>
        <v/>
      </c>
      <c r="C4929" t="str">
        <f t="shared" si="230"/>
        <v/>
      </c>
    </row>
    <row r="4930" spans="1:3">
      <c r="A4930">
        <f t="shared" si="231"/>
        <v>0</v>
      </c>
      <c r="B4930" t="str">
        <f t="shared" ref="B4930:B4993" si="232">CONCATENATE(I4930,D4930,K4930,L4930)</f>
        <v/>
      </c>
      <c r="C4930" t="str">
        <f t="shared" ref="C4930:C4993" si="233">CONCATENATE(I4930,E4930,O4930,K4930,M4930,L4930)</f>
        <v/>
      </c>
    </row>
    <row r="4931" spans="1:3">
      <c r="A4931">
        <f t="shared" si="231"/>
        <v>0</v>
      </c>
      <c r="B4931" t="str">
        <f t="shared" si="232"/>
        <v/>
      </c>
      <c r="C4931" t="str">
        <f t="shared" si="233"/>
        <v/>
      </c>
    </row>
    <row r="4932" spans="1:3">
      <c r="A4932">
        <f t="shared" si="231"/>
        <v>0</v>
      </c>
      <c r="B4932" t="str">
        <f t="shared" si="232"/>
        <v/>
      </c>
      <c r="C4932" t="str">
        <f t="shared" si="233"/>
        <v/>
      </c>
    </row>
    <row r="4933" spans="1:3">
      <c r="A4933">
        <f t="shared" si="231"/>
        <v>0</v>
      </c>
      <c r="B4933" t="str">
        <f t="shared" si="232"/>
        <v/>
      </c>
      <c r="C4933" t="str">
        <f t="shared" si="233"/>
        <v/>
      </c>
    </row>
    <row r="4934" spans="1:3">
      <c r="A4934">
        <f t="shared" si="231"/>
        <v>0</v>
      </c>
      <c r="B4934" t="str">
        <f t="shared" si="232"/>
        <v/>
      </c>
      <c r="C4934" t="str">
        <f t="shared" si="233"/>
        <v/>
      </c>
    </row>
    <row r="4935" spans="1:3">
      <c r="A4935">
        <f t="shared" si="231"/>
        <v>0</v>
      </c>
      <c r="B4935" t="str">
        <f t="shared" si="232"/>
        <v/>
      </c>
      <c r="C4935" t="str">
        <f t="shared" si="233"/>
        <v/>
      </c>
    </row>
    <row r="4936" spans="1:3">
      <c r="A4936">
        <f t="shared" si="231"/>
        <v>0</v>
      </c>
      <c r="B4936" t="str">
        <f t="shared" si="232"/>
        <v/>
      </c>
      <c r="C4936" t="str">
        <f t="shared" si="233"/>
        <v/>
      </c>
    </row>
    <row r="4937" spans="1:3">
      <c r="A4937">
        <f t="shared" si="231"/>
        <v>0</v>
      </c>
      <c r="B4937" t="str">
        <f t="shared" si="232"/>
        <v/>
      </c>
      <c r="C4937" t="str">
        <f t="shared" si="233"/>
        <v/>
      </c>
    </row>
    <row r="4938" spans="1:3">
      <c r="A4938">
        <f t="shared" si="231"/>
        <v>0</v>
      </c>
      <c r="B4938" t="str">
        <f t="shared" si="232"/>
        <v/>
      </c>
      <c r="C4938" t="str">
        <f t="shared" si="233"/>
        <v/>
      </c>
    </row>
    <row r="4939" spans="1:3">
      <c r="A4939">
        <f t="shared" si="231"/>
        <v>0</v>
      </c>
      <c r="B4939" t="str">
        <f t="shared" si="232"/>
        <v/>
      </c>
      <c r="C4939" t="str">
        <f t="shared" si="233"/>
        <v/>
      </c>
    </row>
    <row r="4940" spans="1:3">
      <c r="A4940">
        <f t="shared" si="231"/>
        <v>0</v>
      </c>
      <c r="B4940" t="str">
        <f t="shared" si="232"/>
        <v/>
      </c>
      <c r="C4940" t="str">
        <f t="shared" si="233"/>
        <v/>
      </c>
    </row>
    <row r="4941" spans="1:3">
      <c r="A4941">
        <f t="shared" si="231"/>
        <v>0</v>
      </c>
      <c r="B4941" t="str">
        <f t="shared" si="232"/>
        <v/>
      </c>
      <c r="C4941" t="str">
        <f t="shared" si="233"/>
        <v/>
      </c>
    </row>
    <row r="4942" spans="1:3">
      <c r="A4942">
        <f t="shared" si="231"/>
        <v>0</v>
      </c>
      <c r="B4942" t="str">
        <f t="shared" si="232"/>
        <v/>
      </c>
      <c r="C4942" t="str">
        <f t="shared" si="233"/>
        <v/>
      </c>
    </row>
    <row r="4943" spans="1:3">
      <c r="A4943">
        <f t="shared" si="231"/>
        <v>0</v>
      </c>
      <c r="B4943" t="str">
        <f t="shared" si="232"/>
        <v/>
      </c>
      <c r="C4943" t="str">
        <f t="shared" si="233"/>
        <v/>
      </c>
    </row>
    <row r="4944" spans="1:3">
      <c r="A4944">
        <f t="shared" si="231"/>
        <v>0</v>
      </c>
      <c r="B4944" t="str">
        <f t="shared" si="232"/>
        <v/>
      </c>
      <c r="C4944" t="str">
        <f t="shared" si="233"/>
        <v/>
      </c>
    </row>
    <row r="4945" spans="1:3">
      <c r="A4945">
        <f t="shared" si="231"/>
        <v>0</v>
      </c>
      <c r="B4945" t="str">
        <f t="shared" si="232"/>
        <v/>
      </c>
      <c r="C4945" t="str">
        <f t="shared" si="233"/>
        <v/>
      </c>
    </row>
    <row r="4946" spans="1:3">
      <c r="A4946">
        <f t="shared" si="231"/>
        <v>0</v>
      </c>
      <c r="B4946" t="str">
        <f t="shared" si="232"/>
        <v/>
      </c>
      <c r="C4946" t="str">
        <f t="shared" si="233"/>
        <v/>
      </c>
    </row>
    <row r="4947" spans="1:3">
      <c r="A4947">
        <f t="shared" si="231"/>
        <v>0</v>
      </c>
      <c r="B4947" t="str">
        <f t="shared" si="232"/>
        <v/>
      </c>
      <c r="C4947" t="str">
        <f t="shared" si="233"/>
        <v/>
      </c>
    </row>
    <row r="4948" spans="1:3">
      <c r="A4948">
        <f t="shared" si="231"/>
        <v>0</v>
      </c>
      <c r="B4948" t="str">
        <f t="shared" si="232"/>
        <v/>
      </c>
      <c r="C4948" t="str">
        <f t="shared" si="233"/>
        <v/>
      </c>
    </row>
    <row r="4949" spans="1:3">
      <c r="A4949">
        <f t="shared" si="231"/>
        <v>0</v>
      </c>
      <c r="B4949" t="str">
        <f t="shared" si="232"/>
        <v/>
      </c>
      <c r="C4949" t="str">
        <f t="shared" si="233"/>
        <v/>
      </c>
    </row>
    <row r="4950" spans="1:3">
      <c r="A4950">
        <f t="shared" si="231"/>
        <v>0</v>
      </c>
      <c r="B4950" t="str">
        <f t="shared" si="232"/>
        <v/>
      </c>
      <c r="C4950" t="str">
        <f t="shared" si="233"/>
        <v/>
      </c>
    </row>
    <row r="4951" spans="1:3">
      <c r="A4951">
        <f t="shared" si="231"/>
        <v>0</v>
      </c>
      <c r="B4951" t="str">
        <f t="shared" si="232"/>
        <v/>
      </c>
      <c r="C4951" t="str">
        <f t="shared" si="233"/>
        <v/>
      </c>
    </row>
    <row r="4952" spans="1:3">
      <c r="A4952">
        <f t="shared" si="231"/>
        <v>0</v>
      </c>
      <c r="B4952" t="str">
        <f t="shared" si="232"/>
        <v/>
      </c>
      <c r="C4952" t="str">
        <f t="shared" si="233"/>
        <v/>
      </c>
    </row>
    <row r="4953" spans="1:3">
      <c r="A4953">
        <f t="shared" si="231"/>
        <v>0</v>
      </c>
      <c r="B4953" t="str">
        <f t="shared" si="232"/>
        <v/>
      </c>
      <c r="C4953" t="str">
        <f t="shared" si="233"/>
        <v/>
      </c>
    </row>
    <row r="4954" spans="1:3">
      <c r="A4954">
        <f t="shared" si="231"/>
        <v>0</v>
      </c>
      <c r="B4954" t="str">
        <f t="shared" si="232"/>
        <v/>
      </c>
      <c r="C4954" t="str">
        <f t="shared" si="233"/>
        <v/>
      </c>
    </row>
    <row r="4955" spans="1:3">
      <c r="A4955">
        <f t="shared" si="231"/>
        <v>0</v>
      </c>
      <c r="B4955" t="str">
        <f t="shared" si="232"/>
        <v/>
      </c>
      <c r="C4955" t="str">
        <f t="shared" si="233"/>
        <v/>
      </c>
    </row>
    <row r="4956" spans="1:3">
      <c r="A4956">
        <f t="shared" si="231"/>
        <v>0</v>
      </c>
      <c r="B4956" t="str">
        <f t="shared" si="232"/>
        <v/>
      </c>
      <c r="C4956" t="str">
        <f t="shared" si="233"/>
        <v/>
      </c>
    </row>
    <row r="4957" spans="1:3">
      <c r="A4957">
        <f t="shared" si="231"/>
        <v>0</v>
      </c>
      <c r="B4957" t="str">
        <f t="shared" si="232"/>
        <v/>
      </c>
      <c r="C4957" t="str">
        <f t="shared" si="233"/>
        <v/>
      </c>
    </row>
    <row r="4958" spans="1:3">
      <c r="A4958">
        <f t="shared" si="231"/>
        <v>0</v>
      </c>
      <c r="B4958" t="str">
        <f t="shared" si="232"/>
        <v/>
      </c>
      <c r="C4958" t="str">
        <f t="shared" si="233"/>
        <v/>
      </c>
    </row>
    <row r="4959" spans="1:3">
      <c r="A4959">
        <f t="shared" si="231"/>
        <v>0</v>
      </c>
      <c r="B4959" t="str">
        <f t="shared" si="232"/>
        <v/>
      </c>
      <c r="C4959" t="str">
        <f t="shared" si="233"/>
        <v/>
      </c>
    </row>
    <row r="4960" spans="1:3">
      <c r="A4960">
        <f t="shared" si="231"/>
        <v>0</v>
      </c>
      <c r="B4960" t="str">
        <f t="shared" si="232"/>
        <v/>
      </c>
      <c r="C4960" t="str">
        <f t="shared" si="233"/>
        <v/>
      </c>
    </row>
    <row r="4961" spans="1:3">
      <c r="A4961">
        <f t="shared" si="231"/>
        <v>0</v>
      </c>
      <c r="B4961" t="str">
        <f t="shared" si="232"/>
        <v/>
      </c>
      <c r="C4961" t="str">
        <f t="shared" si="233"/>
        <v/>
      </c>
    </row>
    <row r="4962" spans="1:3">
      <c r="A4962">
        <f t="shared" si="231"/>
        <v>0</v>
      </c>
      <c r="B4962" t="str">
        <f t="shared" si="232"/>
        <v/>
      </c>
      <c r="C4962" t="str">
        <f t="shared" si="233"/>
        <v/>
      </c>
    </row>
    <row r="4963" spans="1:3">
      <c r="A4963">
        <f t="shared" si="231"/>
        <v>0</v>
      </c>
      <c r="B4963" t="str">
        <f t="shared" si="232"/>
        <v/>
      </c>
      <c r="C4963" t="str">
        <f t="shared" si="233"/>
        <v/>
      </c>
    </row>
    <row r="4964" spans="1:3">
      <c r="A4964">
        <f t="shared" si="231"/>
        <v>0</v>
      </c>
      <c r="B4964" t="str">
        <f t="shared" si="232"/>
        <v/>
      </c>
      <c r="C4964" t="str">
        <f t="shared" si="233"/>
        <v/>
      </c>
    </row>
    <row r="4965" spans="1:3">
      <c r="A4965">
        <f t="shared" si="231"/>
        <v>0</v>
      </c>
      <c r="B4965" t="str">
        <f t="shared" si="232"/>
        <v/>
      </c>
      <c r="C4965" t="str">
        <f t="shared" si="233"/>
        <v/>
      </c>
    </row>
    <row r="4966" spans="1:3">
      <c r="A4966">
        <f t="shared" si="231"/>
        <v>0</v>
      </c>
      <c r="B4966" t="str">
        <f t="shared" si="232"/>
        <v/>
      </c>
      <c r="C4966" t="str">
        <f t="shared" si="233"/>
        <v/>
      </c>
    </row>
    <row r="4967" spans="1:3">
      <c r="A4967">
        <f t="shared" si="231"/>
        <v>0</v>
      </c>
      <c r="B4967" t="str">
        <f t="shared" si="232"/>
        <v/>
      </c>
      <c r="C4967" t="str">
        <f t="shared" si="233"/>
        <v/>
      </c>
    </row>
    <row r="4968" spans="1:3">
      <c r="A4968">
        <f t="shared" si="231"/>
        <v>0</v>
      </c>
      <c r="B4968" t="str">
        <f t="shared" si="232"/>
        <v/>
      </c>
      <c r="C4968" t="str">
        <f t="shared" si="233"/>
        <v/>
      </c>
    </row>
    <row r="4969" spans="1:3">
      <c r="A4969">
        <f t="shared" si="231"/>
        <v>0</v>
      </c>
      <c r="B4969" t="str">
        <f t="shared" si="232"/>
        <v/>
      </c>
      <c r="C4969" t="str">
        <f t="shared" si="233"/>
        <v/>
      </c>
    </row>
    <row r="4970" spans="1:3">
      <c r="A4970">
        <f t="shared" si="231"/>
        <v>0</v>
      </c>
      <c r="B4970" t="str">
        <f t="shared" si="232"/>
        <v/>
      </c>
      <c r="C4970" t="str">
        <f t="shared" si="233"/>
        <v/>
      </c>
    </row>
    <row r="4971" spans="1:3">
      <c r="A4971">
        <f t="shared" si="231"/>
        <v>0</v>
      </c>
      <c r="B4971" t="str">
        <f t="shared" si="232"/>
        <v/>
      </c>
      <c r="C4971" t="str">
        <f t="shared" si="233"/>
        <v/>
      </c>
    </row>
    <row r="4972" spans="1:3">
      <c r="A4972">
        <f t="shared" si="231"/>
        <v>0</v>
      </c>
      <c r="B4972" t="str">
        <f t="shared" si="232"/>
        <v/>
      </c>
      <c r="C4972" t="str">
        <f t="shared" si="233"/>
        <v/>
      </c>
    </row>
    <row r="4973" spans="1:3">
      <c r="A4973">
        <f t="shared" si="231"/>
        <v>0</v>
      </c>
      <c r="B4973" t="str">
        <f t="shared" si="232"/>
        <v/>
      </c>
      <c r="C4973" t="str">
        <f t="shared" si="233"/>
        <v/>
      </c>
    </row>
    <row r="4974" spans="1:3">
      <c r="A4974">
        <f t="shared" si="231"/>
        <v>0</v>
      </c>
      <c r="B4974" t="str">
        <f t="shared" si="232"/>
        <v/>
      </c>
      <c r="C4974" t="str">
        <f t="shared" si="233"/>
        <v/>
      </c>
    </row>
    <row r="4975" spans="1:3">
      <c r="A4975">
        <f t="shared" si="231"/>
        <v>0</v>
      </c>
      <c r="B4975" t="str">
        <f t="shared" si="232"/>
        <v/>
      </c>
      <c r="C4975" t="str">
        <f t="shared" si="233"/>
        <v/>
      </c>
    </row>
    <row r="4976" spans="1:3">
      <c r="A4976">
        <f t="shared" si="231"/>
        <v>0</v>
      </c>
      <c r="B4976" t="str">
        <f t="shared" si="232"/>
        <v/>
      </c>
      <c r="C4976" t="str">
        <f t="shared" si="233"/>
        <v/>
      </c>
    </row>
    <row r="4977" spans="1:3">
      <c r="A4977">
        <f t="shared" si="231"/>
        <v>0</v>
      </c>
      <c r="B4977" t="str">
        <f t="shared" si="232"/>
        <v/>
      </c>
      <c r="C4977" t="str">
        <f t="shared" si="233"/>
        <v/>
      </c>
    </row>
    <row r="4978" spans="1:3">
      <c r="A4978">
        <f t="shared" si="231"/>
        <v>0</v>
      </c>
      <c r="B4978" t="str">
        <f t="shared" si="232"/>
        <v/>
      </c>
      <c r="C4978" t="str">
        <f t="shared" si="233"/>
        <v/>
      </c>
    </row>
    <row r="4979" spans="1:3">
      <c r="A4979">
        <f t="shared" si="231"/>
        <v>0</v>
      </c>
      <c r="B4979" t="str">
        <f t="shared" si="232"/>
        <v/>
      </c>
      <c r="C4979" t="str">
        <f t="shared" si="233"/>
        <v/>
      </c>
    </row>
    <row r="4980" spans="1:3">
      <c r="A4980">
        <f t="shared" si="231"/>
        <v>0</v>
      </c>
      <c r="B4980" t="str">
        <f t="shared" si="232"/>
        <v/>
      </c>
      <c r="C4980" t="str">
        <f t="shared" si="233"/>
        <v/>
      </c>
    </row>
    <row r="4981" spans="1:3">
      <c r="A4981">
        <f t="shared" si="231"/>
        <v>0</v>
      </c>
      <c r="B4981" t="str">
        <f t="shared" si="232"/>
        <v/>
      </c>
      <c r="C4981" t="str">
        <f t="shared" si="233"/>
        <v/>
      </c>
    </row>
    <row r="4982" spans="1:3">
      <c r="A4982">
        <f t="shared" si="231"/>
        <v>0</v>
      </c>
      <c r="B4982" t="str">
        <f t="shared" si="232"/>
        <v/>
      </c>
      <c r="C4982" t="str">
        <f t="shared" si="233"/>
        <v/>
      </c>
    </row>
    <row r="4983" spans="1:3">
      <c r="A4983">
        <f t="shared" si="231"/>
        <v>0</v>
      </c>
      <c r="B4983" t="str">
        <f t="shared" si="232"/>
        <v/>
      </c>
      <c r="C4983" t="str">
        <f t="shared" si="233"/>
        <v/>
      </c>
    </row>
    <row r="4984" spans="1:3">
      <c r="A4984">
        <f t="shared" si="231"/>
        <v>0</v>
      </c>
      <c r="B4984" t="str">
        <f t="shared" si="232"/>
        <v/>
      </c>
      <c r="C4984" t="str">
        <f t="shared" si="233"/>
        <v/>
      </c>
    </row>
    <row r="4985" spans="1:3">
      <c r="A4985">
        <f t="shared" si="231"/>
        <v>0</v>
      </c>
      <c r="B4985" t="str">
        <f t="shared" si="232"/>
        <v/>
      </c>
      <c r="C4985" t="str">
        <f t="shared" si="233"/>
        <v/>
      </c>
    </row>
    <row r="4986" spans="1:3">
      <c r="A4986">
        <f t="shared" si="231"/>
        <v>0</v>
      </c>
      <c r="B4986" t="str">
        <f t="shared" si="232"/>
        <v/>
      </c>
      <c r="C4986" t="str">
        <f t="shared" si="233"/>
        <v/>
      </c>
    </row>
    <row r="4987" spans="1:3">
      <c r="A4987">
        <f t="shared" si="231"/>
        <v>0</v>
      </c>
      <c r="B4987" t="str">
        <f t="shared" si="232"/>
        <v/>
      </c>
      <c r="C4987" t="str">
        <f t="shared" si="233"/>
        <v/>
      </c>
    </row>
    <row r="4988" spans="1:3">
      <c r="A4988">
        <f t="shared" si="231"/>
        <v>0</v>
      </c>
      <c r="B4988" t="str">
        <f t="shared" si="232"/>
        <v/>
      </c>
      <c r="C4988" t="str">
        <f t="shared" si="233"/>
        <v/>
      </c>
    </row>
    <row r="4989" spans="1:3">
      <c r="A4989">
        <f t="shared" si="231"/>
        <v>0</v>
      </c>
      <c r="B4989" t="str">
        <f t="shared" si="232"/>
        <v/>
      </c>
      <c r="C4989" t="str">
        <f t="shared" si="233"/>
        <v/>
      </c>
    </row>
    <row r="4990" spans="1:3">
      <c r="A4990">
        <f t="shared" si="231"/>
        <v>0</v>
      </c>
      <c r="B4990" t="str">
        <f t="shared" si="232"/>
        <v/>
      </c>
      <c r="C4990" t="str">
        <f t="shared" si="233"/>
        <v/>
      </c>
    </row>
    <row r="4991" spans="1:3">
      <c r="A4991">
        <f t="shared" si="231"/>
        <v>0</v>
      </c>
      <c r="B4991" t="str">
        <f t="shared" si="232"/>
        <v/>
      </c>
      <c r="C4991" t="str">
        <f t="shared" si="233"/>
        <v/>
      </c>
    </row>
    <row r="4992" spans="1:3">
      <c r="A4992">
        <f t="shared" si="231"/>
        <v>0</v>
      </c>
      <c r="B4992" t="str">
        <f t="shared" si="232"/>
        <v/>
      </c>
      <c r="C4992" t="str">
        <f t="shared" si="233"/>
        <v/>
      </c>
    </row>
    <row r="4993" spans="1:3">
      <c r="A4993">
        <f t="shared" ref="A4993:A5056" si="234">AA4993</f>
        <v>0</v>
      </c>
      <c r="B4993" t="str">
        <f t="shared" si="232"/>
        <v/>
      </c>
      <c r="C4993" t="str">
        <f t="shared" si="233"/>
        <v/>
      </c>
    </row>
    <row r="4994" spans="1:3">
      <c r="A4994">
        <f t="shared" si="234"/>
        <v>0</v>
      </c>
      <c r="B4994" t="str">
        <f t="shared" ref="B4994:B5057" si="235">CONCATENATE(I4994,D4994,K4994,L4994)</f>
        <v/>
      </c>
      <c r="C4994" t="str">
        <f t="shared" ref="C4994:C5057" si="236">CONCATENATE(I4994,E4994,O4994,K4994,M4994,L4994)</f>
        <v/>
      </c>
    </row>
    <row r="4995" spans="1:3">
      <c r="A4995">
        <f t="shared" si="234"/>
        <v>0</v>
      </c>
      <c r="B4995" t="str">
        <f t="shared" si="235"/>
        <v/>
      </c>
      <c r="C4995" t="str">
        <f t="shared" si="236"/>
        <v/>
      </c>
    </row>
    <row r="4996" spans="1:3">
      <c r="A4996">
        <f t="shared" si="234"/>
        <v>0</v>
      </c>
      <c r="B4996" t="str">
        <f t="shared" si="235"/>
        <v/>
      </c>
      <c r="C4996" t="str">
        <f t="shared" si="236"/>
        <v/>
      </c>
    </row>
    <row r="4997" spans="1:3">
      <c r="A4997">
        <f t="shared" si="234"/>
        <v>0</v>
      </c>
      <c r="B4997" t="str">
        <f t="shared" si="235"/>
        <v/>
      </c>
      <c r="C4997" t="str">
        <f t="shared" si="236"/>
        <v/>
      </c>
    </row>
    <row r="4998" spans="1:3">
      <c r="A4998">
        <f t="shared" si="234"/>
        <v>0</v>
      </c>
      <c r="B4998" t="str">
        <f t="shared" si="235"/>
        <v/>
      </c>
      <c r="C4998" t="str">
        <f t="shared" si="236"/>
        <v/>
      </c>
    </row>
    <row r="4999" spans="1:3">
      <c r="A4999">
        <f t="shared" si="234"/>
        <v>0</v>
      </c>
      <c r="B4999" t="str">
        <f t="shared" si="235"/>
        <v/>
      </c>
      <c r="C4999" t="str">
        <f t="shared" si="236"/>
        <v/>
      </c>
    </row>
    <row r="5000" spans="1:3">
      <c r="A5000">
        <f t="shared" si="234"/>
        <v>0</v>
      </c>
      <c r="B5000" t="str">
        <f t="shared" si="235"/>
        <v/>
      </c>
      <c r="C5000" t="str">
        <f t="shared" si="236"/>
        <v/>
      </c>
    </row>
    <row r="5001" spans="1:3">
      <c r="A5001">
        <f t="shared" si="234"/>
        <v>0</v>
      </c>
      <c r="B5001" t="str">
        <f t="shared" si="235"/>
        <v/>
      </c>
      <c r="C5001" t="str">
        <f t="shared" si="236"/>
        <v/>
      </c>
    </row>
    <row r="5002" spans="1:3">
      <c r="A5002">
        <f t="shared" si="234"/>
        <v>0</v>
      </c>
      <c r="B5002" t="str">
        <f t="shared" si="235"/>
        <v/>
      </c>
      <c r="C5002" t="str">
        <f t="shared" si="236"/>
        <v/>
      </c>
    </row>
    <row r="5003" spans="1:3">
      <c r="A5003">
        <f t="shared" si="234"/>
        <v>0</v>
      </c>
      <c r="B5003" t="str">
        <f t="shared" si="235"/>
        <v/>
      </c>
      <c r="C5003" t="str">
        <f t="shared" si="236"/>
        <v/>
      </c>
    </row>
    <row r="5004" spans="1:3">
      <c r="A5004">
        <f t="shared" si="234"/>
        <v>0</v>
      </c>
      <c r="B5004" t="str">
        <f t="shared" si="235"/>
        <v/>
      </c>
      <c r="C5004" t="str">
        <f t="shared" si="236"/>
        <v/>
      </c>
    </row>
    <row r="5005" spans="1:3">
      <c r="A5005">
        <f t="shared" si="234"/>
        <v>0</v>
      </c>
      <c r="B5005" t="str">
        <f t="shared" si="235"/>
        <v/>
      </c>
      <c r="C5005" t="str">
        <f t="shared" si="236"/>
        <v/>
      </c>
    </row>
    <row r="5006" spans="1:3">
      <c r="A5006">
        <f t="shared" si="234"/>
        <v>0</v>
      </c>
      <c r="B5006" t="str">
        <f t="shared" si="235"/>
        <v/>
      </c>
      <c r="C5006" t="str">
        <f t="shared" si="236"/>
        <v/>
      </c>
    </row>
    <row r="5007" spans="1:3">
      <c r="A5007">
        <f t="shared" si="234"/>
        <v>0</v>
      </c>
      <c r="B5007" t="str">
        <f t="shared" si="235"/>
        <v/>
      </c>
      <c r="C5007" t="str">
        <f t="shared" si="236"/>
        <v/>
      </c>
    </row>
    <row r="5008" spans="1:3">
      <c r="A5008">
        <f t="shared" si="234"/>
        <v>0</v>
      </c>
      <c r="B5008" t="str">
        <f t="shared" si="235"/>
        <v/>
      </c>
      <c r="C5008" t="str">
        <f t="shared" si="236"/>
        <v/>
      </c>
    </row>
    <row r="5009" spans="1:3">
      <c r="A5009">
        <f t="shared" si="234"/>
        <v>0</v>
      </c>
      <c r="B5009" t="str">
        <f t="shared" si="235"/>
        <v/>
      </c>
      <c r="C5009" t="str">
        <f t="shared" si="236"/>
        <v/>
      </c>
    </row>
    <row r="5010" spans="1:3">
      <c r="A5010">
        <f t="shared" si="234"/>
        <v>0</v>
      </c>
      <c r="B5010" t="str">
        <f t="shared" si="235"/>
        <v/>
      </c>
      <c r="C5010" t="str">
        <f t="shared" si="236"/>
        <v/>
      </c>
    </row>
    <row r="5011" spans="1:3">
      <c r="A5011">
        <f t="shared" si="234"/>
        <v>0</v>
      </c>
      <c r="B5011" t="str">
        <f t="shared" si="235"/>
        <v/>
      </c>
      <c r="C5011" t="str">
        <f t="shared" si="236"/>
        <v/>
      </c>
    </row>
    <row r="5012" spans="1:3">
      <c r="A5012">
        <f t="shared" si="234"/>
        <v>0</v>
      </c>
      <c r="B5012" t="str">
        <f t="shared" si="235"/>
        <v/>
      </c>
      <c r="C5012" t="str">
        <f t="shared" si="236"/>
        <v/>
      </c>
    </row>
    <row r="5013" spans="1:3">
      <c r="A5013">
        <f t="shared" si="234"/>
        <v>0</v>
      </c>
      <c r="B5013" t="str">
        <f t="shared" si="235"/>
        <v/>
      </c>
      <c r="C5013" t="str">
        <f t="shared" si="236"/>
        <v/>
      </c>
    </row>
    <row r="5014" spans="1:3">
      <c r="A5014">
        <f t="shared" si="234"/>
        <v>0</v>
      </c>
      <c r="B5014" t="str">
        <f t="shared" si="235"/>
        <v/>
      </c>
      <c r="C5014" t="str">
        <f t="shared" si="236"/>
        <v/>
      </c>
    </row>
    <row r="5015" spans="1:3">
      <c r="A5015">
        <f t="shared" si="234"/>
        <v>0</v>
      </c>
      <c r="B5015" t="str">
        <f t="shared" si="235"/>
        <v/>
      </c>
      <c r="C5015" t="str">
        <f t="shared" si="236"/>
        <v/>
      </c>
    </row>
    <row r="5016" spans="1:3">
      <c r="A5016">
        <f t="shared" si="234"/>
        <v>0</v>
      </c>
      <c r="B5016" t="str">
        <f t="shared" si="235"/>
        <v/>
      </c>
      <c r="C5016" t="str">
        <f t="shared" si="236"/>
        <v/>
      </c>
    </row>
    <row r="5017" spans="1:3">
      <c r="A5017">
        <f t="shared" si="234"/>
        <v>0</v>
      </c>
      <c r="B5017" t="str">
        <f t="shared" si="235"/>
        <v/>
      </c>
      <c r="C5017" t="str">
        <f t="shared" si="236"/>
        <v/>
      </c>
    </row>
    <row r="5018" spans="1:3">
      <c r="A5018">
        <f t="shared" si="234"/>
        <v>0</v>
      </c>
      <c r="B5018" t="str">
        <f t="shared" si="235"/>
        <v/>
      </c>
      <c r="C5018" t="str">
        <f t="shared" si="236"/>
        <v/>
      </c>
    </row>
    <row r="5019" spans="1:3">
      <c r="A5019">
        <f t="shared" si="234"/>
        <v>0</v>
      </c>
      <c r="B5019" t="str">
        <f t="shared" si="235"/>
        <v/>
      </c>
      <c r="C5019" t="str">
        <f t="shared" si="236"/>
        <v/>
      </c>
    </row>
    <row r="5020" spans="1:3">
      <c r="A5020">
        <f t="shared" si="234"/>
        <v>0</v>
      </c>
      <c r="B5020" t="str">
        <f t="shared" si="235"/>
        <v/>
      </c>
      <c r="C5020" t="str">
        <f t="shared" si="236"/>
        <v/>
      </c>
    </row>
    <row r="5021" spans="1:3">
      <c r="A5021">
        <f t="shared" si="234"/>
        <v>0</v>
      </c>
      <c r="B5021" t="str">
        <f t="shared" si="235"/>
        <v/>
      </c>
      <c r="C5021" t="str">
        <f t="shared" si="236"/>
        <v/>
      </c>
    </row>
    <row r="5022" spans="1:3">
      <c r="A5022">
        <f t="shared" si="234"/>
        <v>0</v>
      </c>
      <c r="B5022" t="str">
        <f t="shared" si="235"/>
        <v/>
      </c>
      <c r="C5022" t="str">
        <f t="shared" si="236"/>
        <v/>
      </c>
    </row>
    <row r="5023" spans="1:3">
      <c r="A5023">
        <f t="shared" si="234"/>
        <v>0</v>
      </c>
      <c r="B5023" t="str">
        <f t="shared" si="235"/>
        <v/>
      </c>
      <c r="C5023" t="str">
        <f t="shared" si="236"/>
        <v/>
      </c>
    </row>
    <row r="5024" spans="1:3">
      <c r="A5024">
        <f t="shared" si="234"/>
        <v>0</v>
      </c>
      <c r="B5024" t="str">
        <f t="shared" si="235"/>
        <v/>
      </c>
      <c r="C5024" t="str">
        <f t="shared" si="236"/>
        <v/>
      </c>
    </row>
    <row r="5025" spans="1:3">
      <c r="A5025">
        <f t="shared" si="234"/>
        <v>0</v>
      </c>
      <c r="B5025" t="str">
        <f t="shared" si="235"/>
        <v/>
      </c>
      <c r="C5025" t="str">
        <f t="shared" si="236"/>
        <v/>
      </c>
    </row>
    <row r="5026" spans="1:3">
      <c r="A5026">
        <f t="shared" si="234"/>
        <v>0</v>
      </c>
      <c r="B5026" t="str">
        <f t="shared" si="235"/>
        <v/>
      </c>
      <c r="C5026" t="str">
        <f t="shared" si="236"/>
        <v/>
      </c>
    </row>
    <row r="5027" spans="1:3">
      <c r="A5027">
        <f t="shared" si="234"/>
        <v>0</v>
      </c>
      <c r="B5027" t="str">
        <f t="shared" si="235"/>
        <v/>
      </c>
      <c r="C5027" t="str">
        <f t="shared" si="236"/>
        <v/>
      </c>
    </row>
    <row r="5028" spans="1:3">
      <c r="A5028">
        <f t="shared" si="234"/>
        <v>0</v>
      </c>
      <c r="B5028" t="str">
        <f t="shared" si="235"/>
        <v/>
      </c>
      <c r="C5028" t="str">
        <f t="shared" si="236"/>
        <v/>
      </c>
    </row>
    <row r="5029" spans="1:3">
      <c r="A5029">
        <f t="shared" si="234"/>
        <v>0</v>
      </c>
      <c r="B5029" t="str">
        <f t="shared" si="235"/>
        <v/>
      </c>
      <c r="C5029" t="str">
        <f t="shared" si="236"/>
        <v/>
      </c>
    </row>
    <row r="5030" spans="1:3">
      <c r="A5030">
        <f t="shared" si="234"/>
        <v>0</v>
      </c>
      <c r="B5030" t="str">
        <f t="shared" si="235"/>
        <v/>
      </c>
      <c r="C5030" t="str">
        <f t="shared" si="236"/>
        <v/>
      </c>
    </row>
    <row r="5031" spans="1:3">
      <c r="A5031">
        <f t="shared" si="234"/>
        <v>0</v>
      </c>
      <c r="B5031" t="str">
        <f t="shared" si="235"/>
        <v/>
      </c>
      <c r="C5031" t="str">
        <f t="shared" si="236"/>
        <v/>
      </c>
    </row>
    <row r="5032" spans="1:3">
      <c r="A5032">
        <f t="shared" si="234"/>
        <v>0</v>
      </c>
      <c r="B5032" t="str">
        <f t="shared" si="235"/>
        <v/>
      </c>
      <c r="C5032" t="str">
        <f t="shared" si="236"/>
        <v/>
      </c>
    </row>
    <row r="5033" spans="1:3">
      <c r="A5033">
        <f t="shared" si="234"/>
        <v>0</v>
      </c>
      <c r="B5033" t="str">
        <f t="shared" si="235"/>
        <v/>
      </c>
      <c r="C5033" t="str">
        <f t="shared" si="236"/>
        <v/>
      </c>
    </row>
    <row r="5034" spans="1:3">
      <c r="A5034">
        <f t="shared" si="234"/>
        <v>0</v>
      </c>
      <c r="B5034" t="str">
        <f t="shared" si="235"/>
        <v/>
      </c>
      <c r="C5034" t="str">
        <f t="shared" si="236"/>
        <v/>
      </c>
    </row>
    <row r="5035" spans="1:3">
      <c r="A5035">
        <f t="shared" si="234"/>
        <v>0</v>
      </c>
      <c r="B5035" t="str">
        <f t="shared" si="235"/>
        <v/>
      </c>
      <c r="C5035" t="str">
        <f t="shared" si="236"/>
        <v/>
      </c>
    </row>
    <row r="5036" spans="1:3">
      <c r="A5036">
        <f t="shared" si="234"/>
        <v>0</v>
      </c>
      <c r="B5036" t="str">
        <f t="shared" si="235"/>
        <v/>
      </c>
      <c r="C5036" t="str">
        <f t="shared" si="236"/>
        <v/>
      </c>
    </row>
    <row r="5037" spans="1:3">
      <c r="A5037">
        <f t="shared" si="234"/>
        <v>0</v>
      </c>
      <c r="B5037" t="str">
        <f t="shared" si="235"/>
        <v/>
      </c>
      <c r="C5037" t="str">
        <f t="shared" si="236"/>
        <v/>
      </c>
    </row>
    <row r="5038" spans="1:3">
      <c r="A5038">
        <f t="shared" si="234"/>
        <v>0</v>
      </c>
      <c r="B5038" t="str">
        <f t="shared" si="235"/>
        <v/>
      </c>
      <c r="C5038" t="str">
        <f t="shared" si="236"/>
        <v/>
      </c>
    </row>
    <row r="5039" spans="1:3">
      <c r="A5039">
        <f t="shared" si="234"/>
        <v>0</v>
      </c>
      <c r="B5039" t="str">
        <f t="shared" si="235"/>
        <v/>
      </c>
      <c r="C5039" t="str">
        <f t="shared" si="236"/>
        <v/>
      </c>
    </row>
    <row r="5040" spans="1:3">
      <c r="A5040">
        <f t="shared" si="234"/>
        <v>0</v>
      </c>
      <c r="B5040" t="str">
        <f t="shared" si="235"/>
        <v/>
      </c>
      <c r="C5040" t="str">
        <f t="shared" si="236"/>
        <v/>
      </c>
    </row>
    <row r="5041" spans="1:3">
      <c r="A5041">
        <f t="shared" si="234"/>
        <v>0</v>
      </c>
      <c r="B5041" t="str">
        <f t="shared" si="235"/>
        <v/>
      </c>
      <c r="C5041" t="str">
        <f t="shared" si="236"/>
        <v/>
      </c>
    </row>
    <row r="5042" spans="1:3">
      <c r="A5042">
        <f t="shared" si="234"/>
        <v>0</v>
      </c>
      <c r="B5042" t="str">
        <f t="shared" si="235"/>
        <v/>
      </c>
      <c r="C5042" t="str">
        <f t="shared" si="236"/>
        <v/>
      </c>
    </row>
    <row r="5043" spans="1:3">
      <c r="A5043">
        <f t="shared" si="234"/>
        <v>0</v>
      </c>
      <c r="B5043" t="str">
        <f t="shared" si="235"/>
        <v/>
      </c>
      <c r="C5043" t="str">
        <f t="shared" si="236"/>
        <v/>
      </c>
    </row>
    <row r="5044" spans="1:3">
      <c r="A5044">
        <f t="shared" si="234"/>
        <v>0</v>
      </c>
      <c r="B5044" t="str">
        <f t="shared" si="235"/>
        <v/>
      </c>
      <c r="C5044" t="str">
        <f t="shared" si="236"/>
        <v/>
      </c>
    </row>
    <row r="5045" spans="1:3">
      <c r="A5045">
        <f t="shared" si="234"/>
        <v>0</v>
      </c>
      <c r="B5045" t="str">
        <f t="shared" si="235"/>
        <v/>
      </c>
      <c r="C5045" t="str">
        <f t="shared" si="236"/>
        <v/>
      </c>
    </row>
    <row r="5046" spans="1:3">
      <c r="A5046">
        <f t="shared" si="234"/>
        <v>0</v>
      </c>
      <c r="B5046" t="str">
        <f t="shared" si="235"/>
        <v/>
      </c>
      <c r="C5046" t="str">
        <f t="shared" si="236"/>
        <v/>
      </c>
    </row>
    <row r="5047" spans="1:3">
      <c r="A5047">
        <f t="shared" si="234"/>
        <v>0</v>
      </c>
      <c r="B5047" t="str">
        <f t="shared" si="235"/>
        <v/>
      </c>
      <c r="C5047" t="str">
        <f t="shared" si="236"/>
        <v/>
      </c>
    </row>
    <row r="5048" spans="1:3">
      <c r="A5048">
        <f t="shared" si="234"/>
        <v>0</v>
      </c>
      <c r="B5048" t="str">
        <f t="shared" si="235"/>
        <v/>
      </c>
      <c r="C5048" t="str">
        <f t="shared" si="236"/>
        <v/>
      </c>
    </row>
    <row r="5049" spans="1:3">
      <c r="A5049">
        <f t="shared" si="234"/>
        <v>0</v>
      </c>
      <c r="B5049" t="str">
        <f t="shared" si="235"/>
        <v/>
      </c>
      <c r="C5049" t="str">
        <f t="shared" si="236"/>
        <v/>
      </c>
    </row>
    <row r="5050" spans="1:3">
      <c r="A5050">
        <f t="shared" si="234"/>
        <v>0</v>
      </c>
      <c r="B5050" t="str">
        <f t="shared" si="235"/>
        <v/>
      </c>
      <c r="C5050" t="str">
        <f t="shared" si="236"/>
        <v/>
      </c>
    </row>
    <row r="5051" spans="1:3">
      <c r="A5051">
        <f t="shared" si="234"/>
        <v>0</v>
      </c>
      <c r="B5051" t="str">
        <f t="shared" si="235"/>
        <v/>
      </c>
      <c r="C5051" t="str">
        <f t="shared" si="236"/>
        <v/>
      </c>
    </row>
    <row r="5052" spans="1:3">
      <c r="A5052">
        <f t="shared" si="234"/>
        <v>0</v>
      </c>
      <c r="B5052" t="str">
        <f t="shared" si="235"/>
        <v/>
      </c>
      <c r="C5052" t="str">
        <f t="shared" si="236"/>
        <v/>
      </c>
    </row>
    <row r="5053" spans="1:3">
      <c r="A5053">
        <f t="shared" si="234"/>
        <v>0</v>
      </c>
      <c r="B5053" t="str">
        <f t="shared" si="235"/>
        <v/>
      </c>
      <c r="C5053" t="str">
        <f t="shared" si="236"/>
        <v/>
      </c>
    </row>
    <row r="5054" spans="1:3">
      <c r="A5054">
        <f t="shared" si="234"/>
        <v>0</v>
      </c>
      <c r="B5054" t="str">
        <f t="shared" si="235"/>
        <v/>
      </c>
      <c r="C5054" t="str">
        <f t="shared" si="236"/>
        <v/>
      </c>
    </row>
    <row r="5055" spans="1:3">
      <c r="A5055">
        <f t="shared" si="234"/>
        <v>0</v>
      </c>
      <c r="B5055" t="str">
        <f t="shared" si="235"/>
        <v/>
      </c>
      <c r="C5055" t="str">
        <f t="shared" si="236"/>
        <v/>
      </c>
    </row>
    <row r="5056" spans="1:3">
      <c r="A5056">
        <f t="shared" si="234"/>
        <v>0</v>
      </c>
      <c r="B5056" t="str">
        <f t="shared" si="235"/>
        <v/>
      </c>
      <c r="C5056" t="str">
        <f t="shared" si="236"/>
        <v/>
      </c>
    </row>
    <row r="5057" spans="1:3">
      <c r="A5057">
        <f t="shared" ref="A5057:A5120" si="237">AA5057</f>
        <v>0</v>
      </c>
      <c r="B5057" t="str">
        <f t="shared" si="235"/>
        <v/>
      </c>
      <c r="C5057" t="str">
        <f t="shared" si="236"/>
        <v/>
      </c>
    </row>
    <row r="5058" spans="1:3">
      <c r="A5058">
        <f t="shared" si="237"/>
        <v>0</v>
      </c>
      <c r="B5058" t="str">
        <f t="shared" ref="B5058:B5121" si="238">CONCATENATE(I5058,D5058,K5058,L5058)</f>
        <v/>
      </c>
      <c r="C5058" t="str">
        <f t="shared" ref="C5058:C5121" si="239">CONCATENATE(I5058,E5058,O5058,K5058,M5058,L5058)</f>
        <v/>
      </c>
    </row>
    <row r="5059" spans="1:3">
      <c r="A5059">
        <f t="shared" si="237"/>
        <v>0</v>
      </c>
      <c r="B5059" t="str">
        <f t="shared" si="238"/>
        <v/>
      </c>
      <c r="C5059" t="str">
        <f t="shared" si="239"/>
        <v/>
      </c>
    </row>
    <row r="5060" spans="1:3">
      <c r="A5060">
        <f t="shared" si="237"/>
        <v>0</v>
      </c>
      <c r="B5060" t="str">
        <f t="shared" si="238"/>
        <v/>
      </c>
      <c r="C5060" t="str">
        <f t="shared" si="239"/>
        <v/>
      </c>
    </row>
    <row r="5061" spans="1:3">
      <c r="A5061">
        <f t="shared" si="237"/>
        <v>0</v>
      </c>
      <c r="B5061" t="str">
        <f t="shared" si="238"/>
        <v/>
      </c>
      <c r="C5061" t="str">
        <f t="shared" si="239"/>
        <v/>
      </c>
    </row>
    <row r="5062" spans="1:3">
      <c r="A5062">
        <f t="shared" si="237"/>
        <v>0</v>
      </c>
      <c r="B5062" t="str">
        <f t="shared" si="238"/>
        <v/>
      </c>
      <c r="C5062" t="str">
        <f t="shared" si="239"/>
        <v/>
      </c>
    </row>
    <row r="5063" spans="1:3">
      <c r="A5063">
        <f t="shared" si="237"/>
        <v>0</v>
      </c>
      <c r="B5063" t="str">
        <f t="shared" si="238"/>
        <v/>
      </c>
      <c r="C5063" t="str">
        <f t="shared" si="239"/>
        <v/>
      </c>
    </row>
    <row r="5064" spans="1:3">
      <c r="A5064">
        <f t="shared" si="237"/>
        <v>0</v>
      </c>
      <c r="B5064" t="str">
        <f t="shared" si="238"/>
        <v/>
      </c>
      <c r="C5064" t="str">
        <f t="shared" si="239"/>
        <v/>
      </c>
    </row>
    <row r="5065" spans="1:3">
      <c r="A5065">
        <f t="shared" si="237"/>
        <v>0</v>
      </c>
      <c r="B5065" t="str">
        <f t="shared" si="238"/>
        <v/>
      </c>
      <c r="C5065" t="str">
        <f t="shared" si="239"/>
        <v/>
      </c>
    </row>
    <row r="5066" spans="1:3">
      <c r="A5066">
        <f t="shared" si="237"/>
        <v>0</v>
      </c>
      <c r="B5066" t="str">
        <f t="shared" si="238"/>
        <v/>
      </c>
      <c r="C5066" t="str">
        <f t="shared" si="239"/>
        <v/>
      </c>
    </row>
    <row r="5067" spans="1:3">
      <c r="A5067">
        <f t="shared" si="237"/>
        <v>0</v>
      </c>
      <c r="B5067" t="str">
        <f t="shared" si="238"/>
        <v/>
      </c>
      <c r="C5067" t="str">
        <f t="shared" si="239"/>
        <v/>
      </c>
    </row>
    <row r="5068" spans="1:3">
      <c r="A5068">
        <f t="shared" si="237"/>
        <v>0</v>
      </c>
      <c r="B5068" t="str">
        <f t="shared" si="238"/>
        <v/>
      </c>
      <c r="C5068" t="str">
        <f t="shared" si="239"/>
        <v/>
      </c>
    </row>
    <row r="5069" spans="1:3">
      <c r="A5069">
        <f t="shared" si="237"/>
        <v>0</v>
      </c>
      <c r="B5069" t="str">
        <f t="shared" si="238"/>
        <v/>
      </c>
      <c r="C5069" t="str">
        <f t="shared" si="239"/>
        <v/>
      </c>
    </row>
    <row r="5070" spans="1:3">
      <c r="A5070">
        <f t="shared" si="237"/>
        <v>0</v>
      </c>
      <c r="B5070" t="str">
        <f t="shared" si="238"/>
        <v/>
      </c>
      <c r="C5070" t="str">
        <f t="shared" si="239"/>
        <v/>
      </c>
    </row>
    <row r="5071" spans="1:3">
      <c r="A5071">
        <f t="shared" si="237"/>
        <v>0</v>
      </c>
      <c r="B5071" t="str">
        <f t="shared" si="238"/>
        <v/>
      </c>
      <c r="C5071" t="str">
        <f t="shared" si="239"/>
        <v/>
      </c>
    </row>
    <row r="5072" spans="1:3">
      <c r="A5072">
        <f t="shared" si="237"/>
        <v>0</v>
      </c>
      <c r="B5072" t="str">
        <f t="shared" si="238"/>
        <v/>
      </c>
      <c r="C5072" t="str">
        <f t="shared" si="239"/>
        <v/>
      </c>
    </row>
    <row r="5073" spans="1:3">
      <c r="A5073">
        <f t="shared" si="237"/>
        <v>0</v>
      </c>
      <c r="B5073" t="str">
        <f t="shared" si="238"/>
        <v/>
      </c>
      <c r="C5073" t="str">
        <f t="shared" si="239"/>
        <v/>
      </c>
    </row>
    <row r="5074" spans="1:3">
      <c r="A5074">
        <f t="shared" si="237"/>
        <v>0</v>
      </c>
      <c r="B5074" t="str">
        <f t="shared" si="238"/>
        <v/>
      </c>
      <c r="C5074" t="str">
        <f t="shared" si="239"/>
        <v/>
      </c>
    </row>
    <row r="5075" spans="1:3">
      <c r="A5075">
        <f t="shared" si="237"/>
        <v>0</v>
      </c>
      <c r="B5075" t="str">
        <f t="shared" si="238"/>
        <v/>
      </c>
      <c r="C5075" t="str">
        <f t="shared" si="239"/>
        <v/>
      </c>
    </row>
    <row r="5076" spans="1:3">
      <c r="A5076">
        <f t="shared" si="237"/>
        <v>0</v>
      </c>
      <c r="B5076" t="str">
        <f t="shared" si="238"/>
        <v/>
      </c>
      <c r="C5076" t="str">
        <f t="shared" si="239"/>
        <v/>
      </c>
    </row>
    <row r="5077" spans="1:3">
      <c r="A5077">
        <f t="shared" si="237"/>
        <v>0</v>
      </c>
      <c r="B5077" t="str">
        <f t="shared" si="238"/>
        <v/>
      </c>
      <c r="C5077" t="str">
        <f t="shared" si="239"/>
        <v/>
      </c>
    </row>
    <row r="5078" spans="1:3">
      <c r="A5078">
        <f t="shared" si="237"/>
        <v>0</v>
      </c>
      <c r="B5078" t="str">
        <f t="shared" si="238"/>
        <v/>
      </c>
      <c r="C5078" t="str">
        <f t="shared" si="239"/>
        <v/>
      </c>
    </row>
    <row r="5079" spans="1:3">
      <c r="A5079">
        <f t="shared" si="237"/>
        <v>0</v>
      </c>
      <c r="B5079" t="str">
        <f t="shared" si="238"/>
        <v/>
      </c>
      <c r="C5079" t="str">
        <f t="shared" si="239"/>
        <v/>
      </c>
    </row>
    <row r="5080" spans="1:3">
      <c r="A5080">
        <f t="shared" si="237"/>
        <v>0</v>
      </c>
      <c r="B5080" t="str">
        <f t="shared" si="238"/>
        <v/>
      </c>
      <c r="C5080" t="str">
        <f t="shared" si="239"/>
        <v/>
      </c>
    </row>
    <row r="5081" spans="1:3">
      <c r="A5081">
        <f t="shared" si="237"/>
        <v>0</v>
      </c>
      <c r="B5081" t="str">
        <f t="shared" si="238"/>
        <v/>
      </c>
      <c r="C5081" t="str">
        <f t="shared" si="239"/>
        <v/>
      </c>
    </row>
    <row r="5082" spans="1:3">
      <c r="A5082">
        <f t="shared" si="237"/>
        <v>0</v>
      </c>
      <c r="B5082" t="str">
        <f t="shared" si="238"/>
        <v/>
      </c>
      <c r="C5082" t="str">
        <f t="shared" si="239"/>
        <v/>
      </c>
    </row>
    <row r="5083" spans="1:3">
      <c r="A5083">
        <f t="shared" si="237"/>
        <v>0</v>
      </c>
      <c r="B5083" t="str">
        <f t="shared" si="238"/>
        <v/>
      </c>
      <c r="C5083" t="str">
        <f t="shared" si="239"/>
        <v/>
      </c>
    </row>
    <row r="5084" spans="1:3">
      <c r="A5084">
        <f t="shared" si="237"/>
        <v>0</v>
      </c>
      <c r="B5084" t="str">
        <f t="shared" si="238"/>
        <v/>
      </c>
      <c r="C5084" t="str">
        <f t="shared" si="239"/>
        <v/>
      </c>
    </row>
    <row r="5085" spans="1:3">
      <c r="A5085">
        <f t="shared" si="237"/>
        <v>0</v>
      </c>
      <c r="B5085" t="str">
        <f t="shared" si="238"/>
        <v/>
      </c>
      <c r="C5085" t="str">
        <f t="shared" si="239"/>
        <v/>
      </c>
    </row>
    <row r="5086" spans="1:3">
      <c r="A5086">
        <f t="shared" si="237"/>
        <v>0</v>
      </c>
      <c r="B5086" t="str">
        <f t="shared" si="238"/>
        <v/>
      </c>
      <c r="C5086" t="str">
        <f t="shared" si="239"/>
        <v/>
      </c>
    </row>
    <row r="5087" spans="1:3">
      <c r="A5087">
        <f t="shared" si="237"/>
        <v>0</v>
      </c>
      <c r="B5087" t="str">
        <f t="shared" si="238"/>
        <v/>
      </c>
      <c r="C5087" t="str">
        <f t="shared" si="239"/>
        <v/>
      </c>
    </row>
    <row r="5088" spans="1:3">
      <c r="A5088">
        <f t="shared" si="237"/>
        <v>0</v>
      </c>
      <c r="B5088" t="str">
        <f t="shared" si="238"/>
        <v/>
      </c>
      <c r="C5088" t="str">
        <f t="shared" si="239"/>
        <v/>
      </c>
    </row>
    <row r="5089" spans="1:3">
      <c r="A5089">
        <f t="shared" si="237"/>
        <v>0</v>
      </c>
      <c r="B5089" t="str">
        <f t="shared" si="238"/>
        <v/>
      </c>
      <c r="C5089" t="str">
        <f t="shared" si="239"/>
        <v/>
      </c>
    </row>
    <row r="5090" spans="1:3">
      <c r="A5090">
        <f t="shared" si="237"/>
        <v>0</v>
      </c>
      <c r="B5090" t="str">
        <f t="shared" si="238"/>
        <v/>
      </c>
      <c r="C5090" t="str">
        <f t="shared" si="239"/>
        <v/>
      </c>
    </row>
    <row r="5091" spans="1:3">
      <c r="A5091">
        <f t="shared" si="237"/>
        <v>0</v>
      </c>
      <c r="B5091" t="str">
        <f t="shared" si="238"/>
        <v/>
      </c>
      <c r="C5091" t="str">
        <f t="shared" si="239"/>
        <v/>
      </c>
    </row>
    <row r="5092" spans="1:3">
      <c r="A5092">
        <f t="shared" si="237"/>
        <v>0</v>
      </c>
      <c r="B5092" t="str">
        <f t="shared" si="238"/>
        <v/>
      </c>
      <c r="C5092" t="str">
        <f t="shared" si="239"/>
        <v/>
      </c>
    </row>
    <row r="5093" spans="1:3">
      <c r="A5093">
        <f t="shared" si="237"/>
        <v>0</v>
      </c>
      <c r="B5093" t="str">
        <f t="shared" si="238"/>
        <v/>
      </c>
      <c r="C5093" t="str">
        <f t="shared" si="239"/>
        <v/>
      </c>
    </row>
    <row r="5094" spans="1:3">
      <c r="A5094">
        <f t="shared" si="237"/>
        <v>0</v>
      </c>
      <c r="B5094" t="str">
        <f t="shared" si="238"/>
        <v/>
      </c>
      <c r="C5094" t="str">
        <f t="shared" si="239"/>
        <v/>
      </c>
    </row>
    <row r="5095" spans="1:3">
      <c r="A5095">
        <f t="shared" si="237"/>
        <v>0</v>
      </c>
      <c r="B5095" t="str">
        <f t="shared" si="238"/>
        <v/>
      </c>
      <c r="C5095" t="str">
        <f t="shared" si="239"/>
        <v/>
      </c>
    </row>
    <row r="5096" spans="1:3">
      <c r="A5096">
        <f t="shared" si="237"/>
        <v>0</v>
      </c>
      <c r="B5096" t="str">
        <f t="shared" si="238"/>
        <v/>
      </c>
      <c r="C5096" t="str">
        <f t="shared" si="239"/>
        <v/>
      </c>
    </row>
    <row r="5097" spans="1:3">
      <c r="A5097">
        <f t="shared" si="237"/>
        <v>0</v>
      </c>
      <c r="B5097" t="str">
        <f t="shared" si="238"/>
        <v/>
      </c>
      <c r="C5097" t="str">
        <f t="shared" si="239"/>
        <v/>
      </c>
    </row>
    <row r="5098" spans="1:3">
      <c r="A5098">
        <f t="shared" si="237"/>
        <v>0</v>
      </c>
      <c r="B5098" t="str">
        <f t="shared" si="238"/>
        <v/>
      </c>
      <c r="C5098" t="str">
        <f t="shared" si="239"/>
        <v/>
      </c>
    </row>
    <row r="5099" spans="1:3">
      <c r="A5099">
        <f t="shared" si="237"/>
        <v>0</v>
      </c>
      <c r="B5099" t="str">
        <f t="shared" si="238"/>
        <v/>
      </c>
      <c r="C5099" t="str">
        <f t="shared" si="239"/>
        <v/>
      </c>
    </row>
    <row r="5100" spans="1:3">
      <c r="A5100">
        <f t="shared" si="237"/>
        <v>0</v>
      </c>
      <c r="B5100" t="str">
        <f t="shared" si="238"/>
        <v/>
      </c>
      <c r="C5100" t="str">
        <f t="shared" si="239"/>
        <v/>
      </c>
    </row>
    <row r="5101" spans="1:3">
      <c r="A5101">
        <f t="shared" si="237"/>
        <v>0</v>
      </c>
      <c r="B5101" t="str">
        <f t="shared" si="238"/>
        <v/>
      </c>
      <c r="C5101" t="str">
        <f t="shared" si="239"/>
        <v/>
      </c>
    </row>
    <row r="5102" spans="1:3">
      <c r="A5102">
        <f t="shared" si="237"/>
        <v>0</v>
      </c>
      <c r="B5102" t="str">
        <f t="shared" si="238"/>
        <v/>
      </c>
      <c r="C5102" t="str">
        <f t="shared" si="239"/>
        <v/>
      </c>
    </row>
    <row r="5103" spans="1:3">
      <c r="A5103">
        <f t="shared" si="237"/>
        <v>0</v>
      </c>
      <c r="B5103" t="str">
        <f t="shared" si="238"/>
        <v/>
      </c>
      <c r="C5103" t="str">
        <f t="shared" si="239"/>
        <v/>
      </c>
    </row>
    <row r="5104" spans="1:3">
      <c r="A5104">
        <f t="shared" si="237"/>
        <v>0</v>
      </c>
      <c r="B5104" t="str">
        <f t="shared" si="238"/>
        <v/>
      </c>
      <c r="C5104" t="str">
        <f t="shared" si="239"/>
        <v/>
      </c>
    </row>
    <row r="5105" spans="1:3">
      <c r="A5105">
        <f t="shared" si="237"/>
        <v>0</v>
      </c>
      <c r="B5105" t="str">
        <f t="shared" si="238"/>
        <v/>
      </c>
      <c r="C5105" t="str">
        <f t="shared" si="239"/>
        <v/>
      </c>
    </row>
    <row r="5106" spans="1:3">
      <c r="A5106">
        <f t="shared" si="237"/>
        <v>0</v>
      </c>
      <c r="B5106" t="str">
        <f t="shared" si="238"/>
        <v/>
      </c>
      <c r="C5106" t="str">
        <f t="shared" si="239"/>
        <v/>
      </c>
    </row>
    <row r="5107" spans="1:3">
      <c r="A5107">
        <f t="shared" si="237"/>
        <v>0</v>
      </c>
      <c r="B5107" t="str">
        <f t="shared" si="238"/>
        <v/>
      </c>
      <c r="C5107" t="str">
        <f t="shared" si="239"/>
        <v/>
      </c>
    </row>
    <row r="5108" spans="1:3">
      <c r="A5108">
        <f t="shared" si="237"/>
        <v>0</v>
      </c>
      <c r="B5108" t="str">
        <f t="shared" si="238"/>
        <v/>
      </c>
      <c r="C5108" t="str">
        <f t="shared" si="239"/>
        <v/>
      </c>
    </row>
    <row r="5109" spans="1:3">
      <c r="A5109">
        <f t="shared" si="237"/>
        <v>0</v>
      </c>
      <c r="B5109" t="str">
        <f t="shared" si="238"/>
        <v/>
      </c>
      <c r="C5109" t="str">
        <f t="shared" si="239"/>
        <v/>
      </c>
    </row>
    <row r="5110" spans="1:3">
      <c r="A5110">
        <f t="shared" si="237"/>
        <v>0</v>
      </c>
      <c r="B5110" t="str">
        <f t="shared" si="238"/>
        <v/>
      </c>
      <c r="C5110" t="str">
        <f t="shared" si="239"/>
        <v/>
      </c>
    </row>
    <row r="5111" spans="1:3">
      <c r="A5111">
        <f t="shared" si="237"/>
        <v>0</v>
      </c>
      <c r="B5111" t="str">
        <f t="shared" si="238"/>
        <v/>
      </c>
      <c r="C5111" t="str">
        <f t="shared" si="239"/>
        <v/>
      </c>
    </row>
    <row r="5112" spans="1:3">
      <c r="A5112">
        <f t="shared" si="237"/>
        <v>0</v>
      </c>
      <c r="B5112" t="str">
        <f t="shared" si="238"/>
        <v/>
      </c>
      <c r="C5112" t="str">
        <f t="shared" si="239"/>
        <v/>
      </c>
    </row>
    <row r="5113" spans="1:3">
      <c r="A5113">
        <f t="shared" si="237"/>
        <v>0</v>
      </c>
      <c r="B5113" t="str">
        <f t="shared" si="238"/>
        <v/>
      </c>
      <c r="C5113" t="str">
        <f t="shared" si="239"/>
        <v/>
      </c>
    </row>
    <row r="5114" spans="1:3">
      <c r="A5114">
        <f t="shared" si="237"/>
        <v>0</v>
      </c>
      <c r="B5114" t="str">
        <f t="shared" si="238"/>
        <v/>
      </c>
      <c r="C5114" t="str">
        <f t="shared" si="239"/>
        <v/>
      </c>
    </row>
    <row r="5115" spans="1:3">
      <c r="A5115">
        <f t="shared" si="237"/>
        <v>0</v>
      </c>
      <c r="B5115" t="str">
        <f t="shared" si="238"/>
        <v/>
      </c>
      <c r="C5115" t="str">
        <f t="shared" si="239"/>
        <v/>
      </c>
    </row>
    <row r="5116" spans="1:3">
      <c r="A5116">
        <f t="shared" si="237"/>
        <v>0</v>
      </c>
      <c r="B5116" t="str">
        <f t="shared" si="238"/>
        <v/>
      </c>
      <c r="C5116" t="str">
        <f t="shared" si="239"/>
        <v/>
      </c>
    </row>
    <row r="5117" spans="1:3">
      <c r="A5117">
        <f t="shared" si="237"/>
        <v>0</v>
      </c>
      <c r="B5117" t="str">
        <f t="shared" si="238"/>
        <v/>
      </c>
      <c r="C5117" t="str">
        <f t="shared" si="239"/>
        <v/>
      </c>
    </row>
    <row r="5118" spans="1:3">
      <c r="A5118">
        <f t="shared" si="237"/>
        <v>0</v>
      </c>
      <c r="B5118" t="str">
        <f t="shared" si="238"/>
        <v/>
      </c>
      <c r="C5118" t="str">
        <f t="shared" si="239"/>
        <v/>
      </c>
    </row>
    <row r="5119" spans="1:3">
      <c r="A5119">
        <f t="shared" si="237"/>
        <v>0</v>
      </c>
      <c r="B5119" t="str">
        <f t="shared" si="238"/>
        <v/>
      </c>
      <c r="C5119" t="str">
        <f t="shared" si="239"/>
        <v/>
      </c>
    </row>
    <row r="5120" spans="1:3">
      <c r="A5120">
        <f t="shared" si="237"/>
        <v>0</v>
      </c>
      <c r="B5120" t="str">
        <f t="shared" si="238"/>
        <v/>
      </c>
      <c r="C5120" t="str">
        <f t="shared" si="239"/>
        <v/>
      </c>
    </row>
    <row r="5121" spans="1:3">
      <c r="A5121">
        <f t="shared" ref="A5121:A5184" si="240">AA5121</f>
        <v>0</v>
      </c>
      <c r="B5121" t="str">
        <f t="shared" si="238"/>
        <v/>
      </c>
      <c r="C5121" t="str">
        <f t="shared" si="239"/>
        <v/>
      </c>
    </row>
    <row r="5122" spans="1:3">
      <c r="A5122">
        <f t="shared" si="240"/>
        <v>0</v>
      </c>
      <c r="B5122" t="str">
        <f t="shared" ref="B5122:B5185" si="241">CONCATENATE(I5122,D5122,K5122,L5122)</f>
        <v/>
      </c>
      <c r="C5122" t="str">
        <f t="shared" ref="C5122:C5185" si="242">CONCATENATE(I5122,E5122,O5122,K5122,M5122,L5122)</f>
        <v/>
      </c>
    </row>
    <row r="5123" spans="1:3">
      <c r="A5123">
        <f t="shared" si="240"/>
        <v>0</v>
      </c>
      <c r="B5123" t="str">
        <f t="shared" si="241"/>
        <v/>
      </c>
      <c r="C5123" t="str">
        <f t="shared" si="242"/>
        <v/>
      </c>
    </row>
    <row r="5124" spans="1:3">
      <c r="A5124">
        <f t="shared" si="240"/>
        <v>0</v>
      </c>
      <c r="B5124" t="str">
        <f t="shared" si="241"/>
        <v/>
      </c>
      <c r="C5124" t="str">
        <f t="shared" si="242"/>
        <v/>
      </c>
    </row>
    <row r="5125" spans="1:3">
      <c r="A5125">
        <f t="shared" si="240"/>
        <v>0</v>
      </c>
      <c r="B5125" t="str">
        <f t="shared" si="241"/>
        <v/>
      </c>
      <c r="C5125" t="str">
        <f t="shared" si="242"/>
        <v/>
      </c>
    </row>
    <row r="5126" spans="1:3">
      <c r="A5126">
        <f t="shared" si="240"/>
        <v>0</v>
      </c>
      <c r="B5126" t="str">
        <f t="shared" si="241"/>
        <v/>
      </c>
      <c r="C5126" t="str">
        <f t="shared" si="242"/>
        <v/>
      </c>
    </row>
    <row r="5127" spans="1:3">
      <c r="A5127">
        <f t="shared" si="240"/>
        <v>0</v>
      </c>
      <c r="B5127" t="str">
        <f t="shared" si="241"/>
        <v/>
      </c>
      <c r="C5127" t="str">
        <f t="shared" si="242"/>
        <v/>
      </c>
    </row>
    <row r="5128" spans="1:3">
      <c r="A5128">
        <f t="shared" si="240"/>
        <v>0</v>
      </c>
      <c r="B5128" t="str">
        <f t="shared" si="241"/>
        <v/>
      </c>
      <c r="C5128" t="str">
        <f t="shared" si="242"/>
        <v/>
      </c>
    </row>
    <row r="5129" spans="1:3">
      <c r="A5129">
        <f t="shared" si="240"/>
        <v>0</v>
      </c>
      <c r="B5129" t="str">
        <f t="shared" si="241"/>
        <v/>
      </c>
      <c r="C5129" t="str">
        <f t="shared" si="242"/>
        <v/>
      </c>
    </row>
    <row r="5130" spans="1:3">
      <c r="A5130">
        <f t="shared" si="240"/>
        <v>0</v>
      </c>
      <c r="B5130" t="str">
        <f t="shared" si="241"/>
        <v/>
      </c>
      <c r="C5130" t="str">
        <f t="shared" si="242"/>
        <v/>
      </c>
    </row>
    <row r="5131" spans="1:3">
      <c r="A5131">
        <f t="shared" si="240"/>
        <v>0</v>
      </c>
      <c r="B5131" t="str">
        <f t="shared" si="241"/>
        <v/>
      </c>
      <c r="C5131" t="str">
        <f t="shared" si="242"/>
        <v/>
      </c>
    </row>
    <row r="5132" spans="1:3">
      <c r="A5132">
        <f t="shared" si="240"/>
        <v>0</v>
      </c>
      <c r="B5132" t="str">
        <f t="shared" si="241"/>
        <v/>
      </c>
      <c r="C5132" t="str">
        <f t="shared" si="242"/>
        <v/>
      </c>
    </row>
    <row r="5133" spans="1:3">
      <c r="A5133">
        <f t="shared" si="240"/>
        <v>0</v>
      </c>
      <c r="B5133" t="str">
        <f t="shared" si="241"/>
        <v/>
      </c>
      <c r="C5133" t="str">
        <f t="shared" si="242"/>
        <v/>
      </c>
    </row>
    <row r="5134" spans="1:3">
      <c r="A5134">
        <f t="shared" si="240"/>
        <v>0</v>
      </c>
      <c r="B5134" t="str">
        <f t="shared" si="241"/>
        <v/>
      </c>
      <c r="C5134" t="str">
        <f t="shared" si="242"/>
        <v/>
      </c>
    </row>
    <row r="5135" spans="1:3">
      <c r="A5135">
        <f t="shared" si="240"/>
        <v>0</v>
      </c>
      <c r="B5135" t="str">
        <f t="shared" si="241"/>
        <v/>
      </c>
      <c r="C5135" t="str">
        <f t="shared" si="242"/>
        <v/>
      </c>
    </row>
    <row r="5136" spans="1:3">
      <c r="A5136">
        <f t="shared" si="240"/>
        <v>0</v>
      </c>
      <c r="B5136" t="str">
        <f t="shared" si="241"/>
        <v/>
      </c>
      <c r="C5136" t="str">
        <f t="shared" si="242"/>
        <v/>
      </c>
    </row>
    <row r="5137" spans="1:3">
      <c r="A5137">
        <f t="shared" si="240"/>
        <v>0</v>
      </c>
      <c r="B5137" t="str">
        <f t="shared" si="241"/>
        <v/>
      </c>
      <c r="C5137" t="str">
        <f t="shared" si="242"/>
        <v/>
      </c>
    </row>
    <row r="5138" spans="1:3">
      <c r="A5138">
        <f t="shared" si="240"/>
        <v>0</v>
      </c>
      <c r="B5138" t="str">
        <f t="shared" si="241"/>
        <v/>
      </c>
      <c r="C5138" t="str">
        <f t="shared" si="242"/>
        <v/>
      </c>
    </row>
    <row r="5139" spans="1:3">
      <c r="A5139">
        <f t="shared" si="240"/>
        <v>0</v>
      </c>
      <c r="B5139" t="str">
        <f t="shared" si="241"/>
        <v/>
      </c>
      <c r="C5139" t="str">
        <f t="shared" si="242"/>
        <v/>
      </c>
    </row>
    <row r="5140" spans="1:3">
      <c r="A5140">
        <f t="shared" si="240"/>
        <v>0</v>
      </c>
      <c r="B5140" t="str">
        <f t="shared" si="241"/>
        <v/>
      </c>
      <c r="C5140" t="str">
        <f t="shared" si="242"/>
        <v/>
      </c>
    </row>
    <row r="5141" spans="1:3">
      <c r="A5141">
        <f t="shared" si="240"/>
        <v>0</v>
      </c>
      <c r="B5141" t="str">
        <f t="shared" si="241"/>
        <v/>
      </c>
      <c r="C5141" t="str">
        <f t="shared" si="242"/>
        <v/>
      </c>
    </row>
    <row r="5142" spans="1:3">
      <c r="A5142">
        <f t="shared" si="240"/>
        <v>0</v>
      </c>
      <c r="B5142" t="str">
        <f t="shared" si="241"/>
        <v/>
      </c>
      <c r="C5142" t="str">
        <f t="shared" si="242"/>
        <v/>
      </c>
    </row>
    <row r="5143" spans="1:3">
      <c r="A5143">
        <f t="shared" si="240"/>
        <v>0</v>
      </c>
      <c r="B5143" t="str">
        <f t="shared" si="241"/>
        <v/>
      </c>
      <c r="C5143" t="str">
        <f t="shared" si="242"/>
        <v/>
      </c>
    </row>
    <row r="5144" spans="1:3">
      <c r="A5144">
        <f t="shared" si="240"/>
        <v>0</v>
      </c>
      <c r="B5144" t="str">
        <f t="shared" si="241"/>
        <v/>
      </c>
      <c r="C5144" t="str">
        <f t="shared" si="242"/>
        <v/>
      </c>
    </row>
    <row r="5145" spans="1:3">
      <c r="A5145">
        <f t="shared" si="240"/>
        <v>0</v>
      </c>
      <c r="B5145" t="str">
        <f t="shared" si="241"/>
        <v/>
      </c>
      <c r="C5145" t="str">
        <f t="shared" si="242"/>
        <v/>
      </c>
    </row>
    <row r="5146" spans="1:3">
      <c r="A5146">
        <f t="shared" si="240"/>
        <v>0</v>
      </c>
      <c r="B5146" t="str">
        <f t="shared" si="241"/>
        <v/>
      </c>
      <c r="C5146" t="str">
        <f t="shared" si="242"/>
        <v/>
      </c>
    </row>
    <row r="5147" spans="1:3">
      <c r="A5147">
        <f t="shared" si="240"/>
        <v>0</v>
      </c>
      <c r="B5147" t="str">
        <f t="shared" si="241"/>
        <v/>
      </c>
      <c r="C5147" t="str">
        <f t="shared" si="242"/>
        <v/>
      </c>
    </row>
    <row r="5148" spans="1:3">
      <c r="A5148">
        <f t="shared" si="240"/>
        <v>0</v>
      </c>
      <c r="B5148" t="str">
        <f t="shared" si="241"/>
        <v/>
      </c>
      <c r="C5148" t="str">
        <f t="shared" si="242"/>
        <v/>
      </c>
    </row>
    <row r="5149" spans="1:3">
      <c r="A5149">
        <f t="shared" si="240"/>
        <v>0</v>
      </c>
      <c r="B5149" t="str">
        <f t="shared" si="241"/>
        <v/>
      </c>
      <c r="C5149" t="str">
        <f t="shared" si="242"/>
        <v/>
      </c>
    </row>
    <row r="5150" spans="1:3">
      <c r="A5150">
        <f t="shared" si="240"/>
        <v>0</v>
      </c>
      <c r="B5150" t="str">
        <f t="shared" si="241"/>
        <v/>
      </c>
      <c r="C5150" t="str">
        <f t="shared" si="242"/>
        <v/>
      </c>
    </row>
    <row r="5151" spans="1:3">
      <c r="A5151">
        <f t="shared" si="240"/>
        <v>0</v>
      </c>
      <c r="B5151" t="str">
        <f t="shared" si="241"/>
        <v/>
      </c>
      <c r="C5151" t="str">
        <f t="shared" si="242"/>
        <v/>
      </c>
    </row>
    <row r="5152" spans="1:3">
      <c r="A5152">
        <f t="shared" si="240"/>
        <v>0</v>
      </c>
      <c r="B5152" t="str">
        <f t="shared" si="241"/>
        <v/>
      </c>
      <c r="C5152" t="str">
        <f t="shared" si="242"/>
        <v/>
      </c>
    </row>
    <row r="5153" spans="1:3">
      <c r="A5153">
        <f t="shared" si="240"/>
        <v>0</v>
      </c>
      <c r="B5153" t="str">
        <f t="shared" si="241"/>
        <v/>
      </c>
      <c r="C5153" t="str">
        <f t="shared" si="242"/>
        <v/>
      </c>
    </row>
    <row r="5154" spans="1:3">
      <c r="A5154">
        <f t="shared" si="240"/>
        <v>0</v>
      </c>
      <c r="B5154" t="str">
        <f t="shared" si="241"/>
        <v/>
      </c>
      <c r="C5154" t="str">
        <f t="shared" si="242"/>
        <v/>
      </c>
    </row>
    <row r="5155" spans="1:3">
      <c r="A5155">
        <f t="shared" si="240"/>
        <v>0</v>
      </c>
      <c r="B5155" t="str">
        <f t="shared" si="241"/>
        <v/>
      </c>
      <c r="C5155" t="str">
        <f t="shared" si="242"/>
        <v/>
      </c>
    </row>
    <row r="5156" spans="1:3">
      <c r="A5156">
        <f t="shared" si="240"/>
        <v>0</v>
      </c>
      <c r="B5156" t="str">
        <f t="shared" si="241"/>
        <v/>
      </c>
      <c r="C5156" t="str">
        <f t="shared" si="242"/>
        <v/>
      </c>
    </row>
    <row r="5157" spans="1:3">
      <c r="A5157">
        <f t="shared" si="240"/>
        <v>0</v>
      </c>
      <c r="B5157" t="str">
        <f t="shared" si="241"/>
        <v/>
      </c>
      <c r="C5157" t="str">
        <f t="shared" si="242"/>
        <v/>
      </c>
    </row>
    <row r="5158" spans="1:3">
      <c r="A5158">
        <f t="shared" si="240"/>
        <v>0</v>
      </c>
      <c r="B5158" t="str">
        <f t="shared" si="241"/>
        <v/>
      </c>
      <c r="C5158" t="str">
        <f t="shared" si="242"/>
        <v/>
      </c>
    </row>
    <row r="5159" spans="1:3">
      <c r="A5159">
        <f t="shared" si="240"/>
        <v>0</v>
      </c>
      <c r="B5159" t="str">
        <f t="shared" si="241"/>
        <v/>
      </c>
      <c r="C5159" t="str">
        <f t="shared" si="242"/>
        <v/>
      </c>
    </row>
    <row r="5160" spans="1:3">
      <c r="A5160">
        <f t="shared" si="240"/>
        <v>0</v>
      </c>
      <c r="B5160" t="str">
        <f t="shared" si="241"/>
        <v/>
      </c>
      <c r="C5160" t="str">
        <f t="shared" si="242"/>
        <v/>
      </c>
    </row>
    <row r="5161" spans="1:3">
      <c r="A5161">
        <f t="shared" si="240"/>
        <v>0</v>
      </c>
      <c r="B5161" t="str">
        <f t="shared" si="241"/>
        <v/>
      </c>
      <c r="C5161" t="str">
        <f t="shared" si="242"/>
        <v/>
      </c>
    </row>
    <row r="5162" spans="1:3">
      <c r="A5162">
        <f t="shared" si="240"/>
        <v>0</v>
      </c>
      <c r="B5162" t="str">
        <f t="shared" si="241"/>
        <v/>
      </c>
      <c r="C5162" t="str">
        <f t="shared" si="242"/>
        <v/>
      </c>
    </row>
    <row r="5163" spans="1:3">
      <c r="A5163">
        <f t="shared" si="240"/>
        <v>0</v>
      </c>
      <c r="B5163" t="str">
        <f t="shared" si="241"/>
        <v/>
      </c>
      <c r="C5163" t="str">
        <f t="shared" si="242"/>
        <v/>
      </c>
    </row>
    <row r="5164" spans="1:3">
      <c r="A5164">
        <f t="shared" si="240"/>
        <v>0</v>
      </c>
      <c r="B5164" t="str">
        <f t="shared" si="241"/>
        <v/>
      </c>
      <c r="C5164" t="str">
        <f t="shared" si="242"/>
        <v/>
      </c>
    </row>
    <row r="5165" spans="1:3">
      <c r="A5165">
        <f t="shared" si="240"/>
        <v>0</v>
      </c>
      <c r="B5165" t="str">
        <f t="shared" si="241"/>
        <v/>
      </c>
      <c r="C5165" t="str">
        <f t="shared" si="242"/>
        <v/>
      </c>
    </row>
    <row r="5166" spans="1:3">
      <c r="A5166">
        <f t="shared" si="240"/>
        <v>0</v>
      </c>
      <c r="B5166" t="str">
        <f t="shared" si="241"/>
        <v/>
      </c>
      <c r="C5166" t="str">
        <f t="shared" si="242"/>
        <v/>
      </c>
    </row>
    <row r="5167" spans="1:3">
      <c r="A5167">
        <f t="shared" si="240"/>
        <v>0</v>
      </c>
      <c r="B5167" t="str">
        <f t="shared" si="241"/>
        <v/>
      </c>
      <c r="C5167" t="str">
        <f t="shared" si="242"/>
        <v/>
      </c>
    </row>
    <row r="5168" spans="1:3">
      <c r="A5168">
        <f t="shared" si="240"/>
        <v>0</v>
      </c>
      <c r="B5168" t="str">
        <f t="shared" si="241"/>
        <v/>
      </c>
      <c r="C5168" t="str">
        <f t="shared" si="242"/>
        <v/>
      </c>
    </row>
    <row r="5169" spans="1:3">
      <c r="A5169">
        <f t="shared" si="240"/>
        <v>0</v>
      </c>
      <c r="B5169" t="str">
        <f t="shared" si="241"/>
        <v/>
      </c>
      <c r="C5169" t="str">
        <f t="shared" si="242"/>
        <v/>
      </c>
    </row>
    <row r="5170" spans="1:3">
      <c r="A5170">
        <f t="shared" si="240"/>
        <v>0</v>
      </c>
      <c r="B5170" t="str">
        <f t="shared" si="241"/>
        <v/>
      </c>
      <c r="C5170" t="str">
        <f t="shared" si="242"/>
        <v/>
      </c>
    </row>
    <row r="5171" spans="1:3">
      <c r="A5171">
        <f t="shared" si="240"/>
        <v>0</v>
      </c>
      <c r="B5171" t="str">
        <f t="shared" si="241"/>
        <v/>
      </c>
      <c r="C5171" t="str">
        <f t="shared" si="242"/>
        <v/>
      </c>
    </row>
    <row r="5172" spans="1:3">
      <c r="A5172">
        <f t="shared" si="240"/>
        <v>0</v>
      </c>
      <c r="B5172" t="str">
        <f t="shared" si="241"/>
        <v/>
      </c>
      <c r="C5172" t="str">
        <f t="shared" si="242"/>
        <v/>
      </c>
    </row>
    <row r="5173" spans="1:3">
      <c r="A5173">
        <f t="shared" si="240"/>
        <v>0</v>
      </c>
      <c r="B5173" t="str">
        <f t="shared" si="241"/>
        <v/>
      </c>
      <c r="C5173" t="str">
        <f t="shared" si="242"/>
        <v/>
      </c>
    </row>
    <row r="5174" spans="1:3">
      <c r="A5174">
        <f t="shared" si="240"/>
        <v>0</v>
      </c>
      <c r="B5174" t="str">
        <f t="shared" si="241"/>
        <v/>
      </c>
      <c r="C5174" t="str">
        <f t="shared" si="242"/>
        <v/>
      </c>
    </row>
    <row r="5175" spans="1:3">
      <c r="A5175">
        <f t="shared" si="240"/>
        <v>0</v>
      </c>
      <c r="B5175" t="str">
        <f t="shared" si="241"/>
        <v/>
      </c>
      <c r="C5175" t="str">
        <f t="shared" si="242"/>
        <v/>
      </c>
    </row>
    <row r="5176" spans="1:3">
      <c r="A5176">
        <f t="shared" si="240"/>
        <v>0</v>
      </c>
      <c r="B5176" t="str">
        <f t="shared" si="241"/>
        <v/>
      </c>
      <c r="C5176" t="str">
        <f t="shared" si="242"/>
        <v/>
      </c>
    </row>
    <row r="5177" spans="1:3">
      <c r="A5177">
        <f t="shared" si="240"/>
        <v>0</v>
      </c>
      <c r="B5177" t="str">
        <f t="shared" si="241"/>
        <v/>
      </c>
      <c r="C5177" t="str">
        <f t="shared" si="242"/>
        <v/>
      </c>
    </row>
    <row r="5178" spans="1:3">
      <c r="A5178">
        <f t="shared" si="240"/>
        <v>0</v>
      </c>
      <c r="B5178" t="str">
        <f t="shared" si="241"/>
        <v/>
      </c>
      <c r="C5178" t="str">
        <f t="shared" si="242"/>
        <v/>
      </c>
    </row>
    <row r="5179" spans="1:3">
      <c r="A5179">
        <f t="shared" si="240"/>
        <v>0</v>
      </c>
      <c r="B5179" t="str">
        <f t="shared" si="241"/>
        <v/>
      </c>
      <c r="C5179" t="str">
        <f t="shared" si="242"/>
        <v/>
      </c>
    </row>
    <row r="5180" spans="1:3">
      <c r="A5180">
        <f t="shared" si="240"/>
        <v>0</v>
      </c>
      <c r="B5180" t="str">
        <f t="shared" si="241"/>
        <v/>
      </c>
      <c r="C5180" t="str">
        <f t="shared" si="242"/>
        <v/>
      </c>
    </row>
    <row r="5181" spans="1:3">
      <c r="A5181">
        <f t="shared" si="240"/>
        <v>0</v>
      </c>
      <c r="B5181" t="str">
        <f t="shared" si="241"/>
        <v/>
      </c>
      <c r="C5181" t="str">
        <f t="shared" si="242"/>
        <v/>
      </c>
    </row>
    <row r="5182" spans="1:3">
      <c r="A5182">
        <f t="shared" si="240"/>
        <v>0</v>
      </c>
      <c r="B5182" t="str">
        <f t="shared" si="241"/>
        <v/>
      </c>
      <c r="C5182" t="str">
        <f t="shared" si="242"/>
        <v/>
      </c>
    </row>
    <row r="5183" spans="1:3">
      <c r="A5183">
        <f t="shared" si="240"/>
        <v>0</v>
      </c>
      <c r="B5183" t="str">
        <f t="shared" si="241"/>
        <v/>
      </c>
      <c r="C5183" t="str">
        <f t="shared" si="242"/>
        <v/>
      </c>
    </row>
    <row r="5184" spans="1:3">
      <c r="A5184">
        <f t="shared" si="240"/>
        <v>0</v>
      </c>
      <c r="B5184" t="str">
        <f t="shared" si="241"/>
        <v/>
      </c>
      <c r="C5184" t="str">
        <f t="shared" si="242"/>
        <v/>
      </c>
    </row>
    <row r="5185" spans="1:3">
      <c r="A5185">
        <f t="shared" ref="A5185:A5209" si="243">AA5185</f>
        <v>0</v>
      </c>
      <c r="B5185" t="str">
        <f t="shared" si="241"/>
        <v/>
      </c>
      <c r="C5185" t="str">
        <f t="shared" si="242"/>
        <v/>
      </c>
    </row>
    <row r="5186" spans="1:3">
      <c r="A5186">
        <f t="shared" si="243"/>
        <v>0</v>
      </c>
      <c r="B5186" t="str">
        <f t="shared" ref="B5186:B5209" si="244">CONCATENATE(I5186,D5186,K5186,L5186)</f>
        <v/>
      </c>
      <c r="C5186" t="str">
        <f t="shared" ref="C5186:C5209" si="245">CONCATENATE(I5186,E5186,O5186,K5186,M5186,L5186)</f>
        <v/>
      </c>
    </row>
    <row r="5187" spans="1:3">
      <c r="A5187">
        <f t="shared" si="243"/>
        <v>0</v>
      </c>
      <c r="B5187" t="str">
        <f t="shared" si="244"/>
        <v/>
      </c>
      <c r="C5187" t="str">
        <f t="shared" si="245"/>
        <v/>
      </c>
    </row>
    <row r="5188" spans="1:3">
      <c r="A5188">
        <f t="shared" si="243"/>
        <v>0</v>
      </c>
      <c r="B5188" t="str">
        <f t="shared" si="244"/>
        <v/>
      </c>
      <c r="C5188" t="str">
        <f t="shared" si="245"/>
        <v/>
      </c>
    </row>
    <row r="5189" spans="1:3">
      <c r="A5189">
        <f t="shared" si="243"/>
        <v>0</v>
      </c>
      <c r="B5189" t="str">
        <f t="shared" si="244"/>
        <v/>
      </c>
      <c r="C5189" t="str">
        <f t="shared" si="245"/>
        <v/>
      </c>
    </row>
    <row r="5190" spans="1:3">
      <c r="A5190">
        <f t="shared" si="243"/>
        <v>0</v>
      </c>
      <c r="B5190" t="str">
        <f t="shared" si="244"/>
        <v/>
      </c>
      <c r="C5190" t="str">
        <f t="shared" si="245"/>
        <v/>
      </c>
    </row>
    <row r="5191" spans="1:3">
      <c r="A5191">
        <f t="shared" si="243"/>
        <v>0</v>
      </c>
      <c r="B5191" t="str">
        <f t="shared" si="244"/>
        <v/>
      </c>
      <c r="C5191" t="str">
        <f t="shared" si="245"/>
        <v/>
      </c>
    </row>
    <row r="5192" spans="1:3">
      <c r="A5192">
        <f t="shared" si="243"/>
        <v>0</v>
      </c>
      <c r="B5192" t="str">
        <f t="shared" si="244"/>
        <v/>
      </c>
      <c r="C5192" t="str">
        <f t="shared" si="245"/>
        <v/>
      </c>
    </row>
    <row r="5193" spans="1:3">
      <c r="A5193">
        <f t="shared" si="243"/>
        <v>0</v>
      </c>
      <c r="B5193" t="str">
        <f t="shared" si="244"/>
        <v/>
      </c>
      <c r="C5193" t="str">
        <f t="shared" si="245"/>
        <v/>
      </c>
    </row>
    <row r="5194" spans="1:3">
      <c r="A5194">
        <f t="shared" si="243"/>
        <v>0</v>
      </c>
      <c r="B5194" t="str">
        <f t="shared" si="244"/>
        <v/>
      </c>
      <c r="C5194" t="str">
        <f t="shared" si="245"/>
        <v/>
      </c>
    </row>
    <row r="5195" spans="1:3">
      <c r="A5195">
        <f t="shared" si="243"/>
        <v>0</v>
      </c>
      <c r="B5195" t="str">
        <f t="shared" si="244"/>
        <v/>
      </c>
      <c r="C5195" t="str">
        <f t="shared" si="245"/>
        <v/>
      </c>
    </row>
    <row r="5196" spans="1:3">
      <c r="A5196">
        <f t="shared" si="243"/>
        <v>0</v>
      </c>
      <c r="B5196" t="str">
        <f t="shared" si="244"/>
        <v/>
      </c>
      <c r="C5196" t="str">
        <f t="shared" si="245"/>
        <v/>
      </c>
    </row>
    <row r="5197" spans="1:3">
      <c r="A5197">
        <f t="shared" si="243"/>
        <v>0</v>
      </c>
      <c r="B5197" t="str">
        <f t="shared" si="244"/>
        <v/>
      </c>
      <c r="C5197" t="str">
        <f t="shared" si="245"/>
        <v/>
      </c>
    </row>
    <row r="5198" spans="1:3">
      <c r="A5198">
        <f t="shared" si="243"/>
        <v>0</v>
      </c>
      <c r="B5198" t="str">
        <f t="shared" si="244"/>
        <v/>
      </c>
      <c r="C5198" t="str">
        <f t="shared" si="245"/>
        <v/>
      </c>
    </row>
    <row r="5199" spans="1:3">
      <c r="A5199">
        <f t="shared" si="243"/>
        <v>0</v>
      </c>
      <c r="B5199" t="str">
        <f t="shared" si="244"/>
        <v/>
      </c>
      <c r="C5199" t="str">
        <f t="shared" si="245"/>
        <v/>
      </c>
    </row>
    <row r="5200" spans="1:3">
      <c r="A5200">
        <f t="shared" si="243"/>
        <v>0</v>
      </c>
      <c r="B5200" t="str">
        <f t="shared" si="244"/>
        <v/>
      </c>
      <c r="C5200" t="str">
        <f t="shared" si="245"/>
        <v/>
      </c>
    </row>
    <row r="5201" spans="1:3">
      <c r="A5201">
        <f t="shared" si="243"/>
        <v>0</v>
      </c>
      <c r="B5201" t="str">
        <f t="shared" si="244"/>
        <v/>
      </c>
      <c r="C5201" t="str">
        <f t="shared" si="245"/>
        <v/>
      </c>
    </row>
    <row r="5202" spans="1:3">
      <c r="A5202">
        <f t="shared" si="243"/>
        <v>0</v>
      </c>
      <c r="B5202" t="str">
        <f t="shared" si="244"/>
        <v/>
      </c>
      <c r="C5202" t="str">
        <f t="shared" si="245"/>
        <v/>
      </c>
    </row>
    <row r="5203" spans="1:3">
      <c r="A5203">
        <f t="shared" si="243"/>
        <v>0</v>
      </c>
      <c r="B5203" t="str">
        <f t="shared" si="244"/>
        <v/>
      </c>
      <c r="C5203" t="str">
        <f t="shared" si="245"/>
        <v/>
      </c>
    </row>
    <row r="5204" spans="1:3">
      <c r="A5204">
        <f t="shared" si="243"/>
        <v>0</v>
      </c>
      <c r="B5204" t="str">
        <f t="shared" si="244"/>
        <v/>
      </c>
      <c r="C5204" t="str">
        <f t="shared" si="245"/>
        <v/>
      </c>
    </row>
    <row r="5205" spans="1:3">
      <c r="A5205">
        <f t="shared" si="243"/>
        <v>0</v>
      </c>
      <c r="B5205" t="str">
        <f t="shared" si="244"/>
        <v/>
      </c>
      <c r="C5205" t="str">
        <f t="shared" si="245"/>
        <v/>
      </c>
    </row>
    <row r="5206" spans="1:3">
      <c r="A5206">
        <f t="shared" si="243"/>
        <v>0</v>
      </c>
      <c r="B5206" t="str">
        <f t="shared" si="244"/>
        <v/>
      </c>
      <c r="C5206" t="str">
        <f t="shared" si="245"/>
        <v/>
      </c>
    </row>
    <row r="5207" spans="1:3">
      <c r="A5207">
        <f t="shared" si="243"/>
        <v>0</v>
      </c>
      <c r="B5207" t="str">
        <f t="shared" si="244"/>
        <v/>
      </c>
      <c r="C5207" t="str">
        <f t="shared" si="245"/>
        <v/>
      </c>
    </row>
    <row r="5208" spans="1:3">
      <c r="A5208">
        <f t="shared" si="243"/>
        <v>0</v>
      </c>
      <c r="B5208" t="str">
        <f t="shared" si="244"/>
        <v/>
      </c>
      <c r="C5208" t="str">
        <f t="shared" si="245"/>
        <v/>
      </c>
    </row>
    <row r="5209" spans="1:3">
      <c r="A5209">
        <f t="shared" si="243"/>
        <v>0</v>
      </c>
      <c r="B5209" t="str">
        <f t="shared" si="244"/>
        <v/>
      </c>
      <c r="C5209" t="str">
        <f t="shared" si="245"/>
        <v/>
      </c>
    </row>
  </sheetData>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T64"/>
  <sheetViews>
    <sheetView showGridLines="0" showRowColHeaders="0" zoomScale="130" zoomScaleNormal="130" workbookViewId="0">
      <selection activeCell="Q24" sqref="Q24"/>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Life expectancy at birth, 2020 - 22 (Female)</v>
      </c>
      <c r="B1" s="125"/>
      <c r="C1" s="125"/>
      <c r="D1" s="125"/>
      <c r="E1" s="125"/>
      <c r="F1" s="125"/>
      <c r="G1" s="125"/>
      <c r="H1" s="126" t="str">
        <f ca="1">'2 F'!$X$1</f>
        <v>Life expectancy at birth, 2001-03 - 2020-22 (Female)</v>
      </c>
      <c r="I1" s="125"/>
      <c r="J1" s="125"/>
      <c r="K1" s="125"/>
      <c r="L1" s="125"/>
      <c r="M1" s="125"/>
      <c r="N1" s="125"/>
      <c r="O1" s="4" t="s">
        <v>1075</v>
      </c>
      <c r="T1" s="87" t="s">
        <v>282</v>
      </c>
      <c r="U1" s="87" t="s">
        <v>250</v>
      </c>
      <c r="V1" s="87" t="str">
        <f>T8&amp;U23&amp;U2&amp;U5</f>
        <v>Richmond90366FemaleAll ages</v>
      </c>
      <c r="W1" s="86">
        <f>21-COUNTBLANK(X2:X21)</f>
        <v>21</v>
      </c>
      <c r="X1" s="87" t="str">
        <f ca="1">IF(U2&lt;&gt;"Persons",U1&amp;", "&amp;SUBSTITUTE(X2, " ","")&amp;" - "&amp;SUBSTITUTE(INDIRECT("x"&amp;W1), " ","")&amp;" ("&amp;U2&amp;")",U1&amp;", "&amp;SUBSTITUTE(X2, " ","")&amp;" - "&amp;SUBSTITUTE(INDIRECT("x"&amp;W1), " ",""))</f>
        <v>Life expectancy at birth, 2001-03 - 2020-22 (Female)</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2001 - 03</v>
      </c>
      <c r="T2" s="88" t="s">
        <v>1056</v>
      </c>
      <c r="U2" s="87" t="s">
        <v>189</v>
      </c>
      <c r="V2" s="87">
        <v>1</v>
      </c>
      <c r="W2" s="86">
        <f t="array" ref="W2">IFERROR(SMALL(IF(IndicatorData!B:B=$V$1,IndicatorData!AA:AA),$V2),"")</f>
        <v>20010000</v>
      </c>
      <c r="X2" s="86" t="str">
        <f>S2</f>
        <v>2001 - 03</v>
      </c>
      <c r="Y2" s="88">
        <f t="shared" ref="Y2:AH11" ca="1" si="0">IFERROR(VLOOKUP(Y$1&amp;$U$1&amp;$X2&amp;$U$2&amp;$U$5,DATA,14,FALSE),"")</f>
        <v>80.7</v>
      </c>
      <c r="Z2" s="87">
        <f t="shared" ca="1" si="0"/>
        <v>80.790000000000006</v>
      </c>
      <c r="AA2" s="87">
        <f t="shared" ca="1" si="0"/>
        <v>82.26</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82.26</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2002 - 04</v>
      </c>
      <c r="T3" s="88" t="s">
        <v>1076</v>
      </c>
      <c r="U3" s="87">
        <f>VLOOKUP(U1,IndicatorMetadata!$B:$AG,32,FALSE)</f>
        <v>0</v>
      </c>
      <c r="V3" s="89">
        <v>2</v>
      </c>
      <c r="W3" s="86">
        <f t="array" ref="W3">IFERROR(SMALL(IF(IndicatorData!B:B=$V$1,IndicatorData!AA:AA),$V3),"")</f>
        <v>20020000</v>
      </c>
      <c r="X3" s="86" t="str">
        <f t="shared" ref="X3:X21" si="5">IF(S3=X2,"",S3)</f>
        <v>2002 - 04</v>
      </c>
      <c r="Y3" s="88">
        <f t="shared" ca="1" si="0"/>
        <v>80.900000000000006</v>
      </c>
      <c r="Z3" s="87">
        <f t="shared" ca="1" si="0"/>
        <v>81.040000000000006</v>
      </c>
      <c r="AA3" s="87">
        <f t="shared" ca="1" si="0"/>
        <v>82.37</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82.37</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2020 - 22 value:</v>
      </c>
      <c r="B4" s="3"/>
      <c r="C4" s="3"/>
      <c r="D4" s="3"/>
      <c r="E4" s="14">
        <f ca="1">VLOOKUP(T8,$AA$27:$AC$59,3,FALSE)</f>
        <v>85.84</v>
      </c>
      <c r="F4" s="2"/>
      <c r="S4" s="87" t="str">
        <f t="array" ref="S4">IFERROR(VLOOKUP($W4,IF(IndicatorData!$B:$B=$V$1,IndicatorData!$A$1:$O$5203),15,FALSE),"")</f>
        <v>2003 - 05</v>
      </c>
      <c r="T4" s="88" t="s">
        <v>308</v>
      </c>
      <c r="U4" s="87" t="str">
        <f>VLOOKUP(U1,IndicatorMetadata!$B:$AG,27,FALSE)</f>
        <v>Years</v>
      </c>
      <c r="V4" s="87">
        <v>3</v>
      </c>
      <c r="W4" s="86">
        <f t="array" ref="W4">IFERROR(SMALL(IF(IndicatorData!B:B=$V$1,IndicatorData!AA:AA),$V4),"")</f>
        <v>20030000</v>
      </c>
      <c r="X4" s="86" t="str">
        <f t="shared" si="5"/>
        <v>2003 - 05</v>
      </c>
      <c r="Y4" s="88">
        <f t="shared" ca="1" si="0"/>
        <v>81.13</v>
      </c>
      <c r="Z4" s="87">
        <f t="shared" ca="1" si="0"/>
        <v>81.349999999999994</v>
      </c>
      <c r="AA4" s="87">
        <f t="shared" ca="1" si="0"/>
        <v>82.7</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82.7</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4% higher</v>
      </c>
      <c r="S5" s="87" t="str">
        <f t="array" ref="S5">IFERROR(VLOOKUP($W5,IF(IndicatorData!$B:$B=$V$1,IndicatorData!$A$1:$O$5203),15,FALSE),"")</f>
        <v>2004 - 06</v>
      </c>
      <c r="T5" s="88" t="s">
        <v>10</v>
      </c>
      <c r="U5" s="87" t="str">
        <f>VLOOKUP(U23&amp;U2,Interpretations!$A$1:$E$155,4,FALSE)</f>
        <v>All ages</v>
      </c>
      <c r="V5" s="87">
        <v>4</v>
      </c>
      <c r="W5" s="86">
        <f t="array" ref="W5">IFERROR(SMALL(IF(IndicatorData!B:B=$V$1,IndicatorData!AA:AA),$V5),"")</f>
        <v>20040000</v>
      </c>
      <c r="X5" s="86" t="str">
        <f t="shared" si="5"/>
        <v>2004 - 06</v>
      </c>
      <c r="Y5" s="88">
        <f t="shared" ca="1" si="0"/>
        <v>81.489999999999995</v>
      </c>
      <c r="Z5" s="87">
        <f t="shared" ca="1" si="0"/>
        <v>81.849999999999994</v>
      </c>
      <c r="AA5" s="87">
        <f t="shared" ca="1" si="0"/>
        <v>83</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83</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3% higher</v>
      </c>
      <c r="S6" s="87" t="str">
        <f t="array" ref="S6">IFERROR(VLOOKUP($W6,IF(IndicatorData!$B:$B=$V$1,IndicatorData!$A$1:$O$5203),15,FALSE),"")</f>
        <v>2005 - 07</v>
      </c>
      <c r="T6" s="88"/>
      <c r="V6" s="87">
        <v>5</v>
      </c>
      <c r="W6" s="86">
        <f t="array" ref="W6">IFERROR(SMALL(IF(IndicatorData!B:B=$V$1,IndicatorData!AA:AA),$V6),"")</f>
        <v>20050000</v>
      </c>
      <c r="X6" s="86" t="str">
        <f t="shared" si="5"/>
        <v>2005 - 07</v>
      </c>
      <c r="Y6" s="88">
        <f t="shared" ca="1" si="0"/>
        <v>81.7</v>
      </c>
      <c r="Z6" s="87">
        <f t="shared" ca="1" si="0"/>
        <v>82.19</v>
      </c>
      <c r="AA6" s="87">
        <f t="shared" ca="1" si="0"/>
        <v>83.59</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83.59</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2006 - 08</v>
      </c>
      <c r="T7" s="88"/>
      <c r="V7" s="87">
        <v>6</v>
      </c>
      <c r="W7" s="86">
        <f t="array" ref="W7">IFERROR(SMALL(IF(IndicatorData!B:B=$V$1,IndicatorData!AA:AA),$V7),"")</f>
        <v>20060000</v>
      </c>
      <c r="X7" s="86" t="str">
        <f t="shared" si="5"/>
        <v>2006 - 08</v>
      </c>
      <c r="Y7" s="88">
        <f t="shared" ca="1" si="0"/>
        <v>81.86</v>
      </c>
      <c r="Z7" s="87">
        <f t="shared" ca="1" si="0"/>
        <v>82.43</v>
      </c>
      <c r="AA7" s="87">
        <f t="shared" ca="1" si="0"/>
        <v>84.02</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84.02</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(2001 - 03)</v>
      </c>
      <c r="E8" s="13" t="str">
        <f ca="1">U22</f>
        <v>4% improvement</v>
      </c>
      <c r="S8" s="87" t="str">
        <f t="array" ref="S8">IFERROR(VLOOKUP($W8,IF(IndicatorData!$B:$B=$V$1,IndicatorData!$A$1:$O$5203),15,FALSE),"")</f>
        <v>2007 - 09</v>
      </c>
      <c r="T8" s="88" t="str">
        <f>Summary!$E$2</f>
        <v>Richmond</v>
      </c>
      <c r="V8" s="87">
        <v>7</v>
      </c>
      <c r="W8" s="86">
        <f t="array" ref="W8">IFERROR(SMALL(IF(IndicatorData!B:B=$V$1,IndicatorData!AA:AA),$V8),"")</f>
        <v>20070000</v>
      </c>
      <c r="X8" s="86" t="str">
        <f t="shared" si="5"/>
        <v>2007 - 09</v>
      </c>
      <c r="Y8" s="88">
        <f t="shared" ca="1" si="0"/>
        <v>82.1</v>
      </c>
      <c r="Z8" s="87">
        <f t="shared" ca="1" si="0"/>
        <v>82.71</v>
      </c>
      <c r="AA8" s="87">
        <f t="shared" ca="1" si="0"/>
        <v>84.93</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84.93</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(2019 - 21)</v>
      </c>
      <c r="C9" s="10"/>
      <c r="D9" s="10"/>
      <c r="E9" s="13" t="str">
        <f ca="1">U21</f>
        <v>no change</v>
      </c>
      <c r="S9" s="87" t="str">
        <f t="array" ref="S9">IFERROR(VLOOKUP($W9,IF(IndicatorData!$B:$B=$V$1,IndicatorData!$A$1:$O$5203),15,FALSE),"")</f>
        <v>2008 - 10</v>
      </c>
      <c r="T9" s="88" t="str">
        <f>T8&amp;" Rank"</f>
        <v>Richmond Rank</v>
      </c>
      <c r="U9" s="87">
        <f ca="1">VLOOKUP(T8,$AA$26:$AB$58,2,FALSE)</f>
        <v>2</v>
      </c>
      <c r="V9" s="87">
        <v>8</v>
      </c>
      <c r="W9" s="86">
        <f t="array" ref="W9">IFERROR(SMALL(IF(IndicatorData!B:B=$V$1,IndicatorData!AA:AA),$V9),"")</f>
        <v>20080000</v>
      </c>
      <c r="X9" s="86" t="str">
        <f t="shared" si="5"/>
        <v>2008 - 10</v>
      </c>
      <c r="Y9" s="88">
        <f t="shared" ca="1" si="0"/>
        <v>82.34</v>
      </c>
      <c r="Z9" s="87">
        <f t="shared" ca="1" si="0"/>
        <v>82.92</v>
      </c>
      <c r="AA9" s="87">
        <f t="shared" ca="1" si="0"/>
        <v>85.12</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85.12</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2009 - 11</v>
      </c>
      <c r="T10" s="88" t="s">
        <v>14</v>
      </c>
      <c r="V10" s="87">
        <v>9</v>
      </c>
      <c r="W10" s="86">
        <f t="array" ref="W10">IFERROR(SMALL(IF(IndicatorData!B:B=$V$1,IndicatorData!AA:AA),$V10),"")</f>
        <v>20090000</v>
      </c>
      <c r="X10" s="86" t="str">
        <f t="shared" si="5"/>
        <v>2009 - 11</v>
      </c>
      <c r="Y10" s="88">
        <f t="shared" ca="1" si="0"/>
        <v>82.71</v>
      </c>
      <c r="Z10" s="87">
        <f t="shared" ca="1" si="0"/>
        <v>83.36</v>
      </c>
      <c r="AA10" s="87">
        <f t="shared" ca="1" si="0"/>
        <v>85.55</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85.55</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2010 - 12</v>
      </c>
      <c r="T11" s="88" t="s">
        <v>31</v>
      </c>
      <c r="U11" s="87">
        <f ca="1">AI27</f>
        <v>82.82</v>
      </c>
      <c r="V11" s="90">
        <v>10</v>
      </c>
      <c r="W11" s="86">
        <f t="array" ref="W11">IFERROR(SMALL(IF(IndicatorData!B:B=$V$1,IndicatorData!AA:AA),$V11),"")</f>
        <v>20100000</v>
      </c>
      <c r="X11" s="86" t="str">
        <f t="shared" si="5"/>
        <v>2010 - 12</v>
      </c>
      <c r="Y11" s="88">
        <f t="shared" ca="1" si="0"/>
        <v>82.87</v>
      </c>
      <c r="Z11" s="87">
        <f t="shared" ca="1" si="0"/>
        <v>83.57</v>
      </c>
      <c r="AA11" s="87">
        <f t="shared" ca="1" si="0"/>
        <v>85.52</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85.52</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(2020 - 22) rank:</v>
      </c>
      <c r="E12" s="128">
        <f ca="1">U9</f>
        <v>2</v>
      </c>
      <c r="S12" s="87" t="str">
        <f t="array" ref="S12">IFERROR(VLOOKUP($W12,IF(IndicatorData!$B:$B=$V$1,IndicatorData!$A$1:$O$5203),15,FALSE),"")</f>
        <v>2011 - 13</v>
      </c>
      <c r="T12" s="88" t="s">
        <v>57</v>
      </c>
      <c r="U12" s="87">
        <f ca="1">AH27</f>
        <v>83.64</v>
      </c>
      <c r="V12" s="90">
        <v>11</v>
      </c>
      <c r="W12" s="86">
        <f t="array" ref="W12">IFERROR(SMALL(IF(IndicatorData!B:B=$V$1,IndicatorData!AA:AA),$V12),"")</f>
        <v>20110000</v>
      </c>
      <c r="X12" s="86" t="str">
        <f t="shared" si="5"/>
        <v>2011 - 13</v>
      </c>
      <c r="Y12" s="88">
        <f t="shared" ref="Y12:AH21" ca="1" si="6">IFERROR(VLOOKUP(Y$1&amp;$U$1&amp;$X12&amp;$U$2&amp;$U$5,DATA,14,FALSE),"")</f>
        <v>83.01</v>
      </c>
      <c r="Z12" s="87">
        <f t="shared" ca="1" si="6"/>
        <v>83.84</v>
      </c>
      <c r="AA12" s="87">
        <f t="shared" ca="1" si="6"/>
        <v>85.55</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85.55</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2012 - 14</v>
      </c>
      <c r="T13" s="88" t="s">
        <v>1011</v>
      </c>
      <c r="U13" s="87">
        <f ca="1">AJ27</f>
        <v>85.84</v>
      </c>
      <c r="V13" s="90">
        <v>12</v>
      </c>
      <c r="W13" s="86">
        <f t="array" ref="W13">IFERROR(SMALL(IF(IndicatorData!B:B=$V$1,IndicatorData!AA:AA),$V13),"")</f>
        <v>20120000</v>
      </c>
      <c r="X13" s="86" t="str">
        <f t="shared" si="5"/>
        <v>2012 - 14</v>
      </c>
      <c r="Y13" s="88">
        <f t="shared" ca="1" si="6"/>
        <v>83.1</v>
      </c>
      <c r="Z13" s="87">
        <f t="shared" ca="1" si="6"/>
        <v>83.93</v>
      </c>
      <c r="AA13" s="87">
        <f t="shared" ca="1" si="6"/>
        <v>85.61</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f t="shared" ca="1" si="9"/>
        <v>85.61</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2013 - 15</v>
      </c>
      <c r="T14" s="88" t="str">
        <f>T8&amp;" current data"</f>
        <v>Richmond current data</v>
      </c>
      <c r="U14" s="87">
        <f ca="1">INDIRECT("aa"&amp;$W$1)</f>
        <v>85.84</v>
      </c>
      <c r="V14" s="87">
        <v>13</v>
      </c>
      <c r="W14" s="86">
        <f t="array" ref="W14">IFERROR(SMALL(IF(IndicatorData!B:B=$V$1,IndicatorData!AA:AA),$V14),"")</f>
        <v>20130000</v>
      </c>
      <c r="X14" s="86" t="str">
        <f t="shared" si="5"/>
        <v>2013 - 15</v>
      </c>
      <c r="Y14" s="88">
        <f t="shared" ca="1" si="6"/>
        <v>83.09</v>
      </c>
      <c r="Z14" s="87">
        <f t="shared" ca="1" si="6"/>
        <v>83.94</v>
      </c>
      <c r="AA14" s="87">
        <f t="shared" ca="1" si="6"/>
        <v>85.33</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f t="shared" ca="1" si="9"/>
        <v>85.33</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Life expectancy at birth, 2020 - 22 (Female)</v>
      </c>
      <c r="B15" s="125"/>
      <c r="C15" s="125"/>
      <c r="D15" s="125"/>
      <c r="E15" s="125"/>
      <c r="F15" s="125"/>
      <c r="G15" s="125"/>
      <c r="S15" s="87" t="str">
        <f t="array" ref="S15">IFERROR(VLOOKUP($W15,IF(IndicatorData!$B:$B=$V$1,IndicatorData!$A$1:$O$5203),15,FALSE),"")</f>
        <v>2014 - 16</v>
      </c>
      <c r="T15" s="88" t="str">
        <f>T8&amp;" previous data"</f>
        <v>Richmond previous data</v>
      </c>
      <c r="U15" s="87">
        <f ca="1">INDIRECT("aa"&amp;$W$1-1)</f>
        <v>85.79</v>
      </c>
      <c r="V15" s="87">
        <v>14</v>
      </c>
      <c r="W15" s="86">
        <f t="array" ref="W15">IFERROR(SMALL(IF(IndicatorData!B:B=$V$1,IndicatorData!AA:AA),$V15),"")</f>
        <v>20140000</v>
      </c>
      <c r="X15" s="86" t="str">
        <f t="shared" si="5"/>
        <v>2014 - 16</v>
      </c>
      <c r="Y15" s="88">
        <f t="shared" ca="1" si="6"/>
        <v>83.11</v>
      </c>
      <c r="Z15" s="87">
        <f t="shared" ca="1" si="6"/>
        <v>84.04</v>
      </c>
      <c r="AA15" s="87">
        <f t="shared" ca="1" si="6"/>
        <v>85.78</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f t="shared" ca="1" si="9"/>
        <v>85.78</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2015 - 17</v>
      </c>
      <c r="T16" s="88" t="s">
        <v>1078</v>
      </c>
      <c r="U16" s="87">
        <f ca="1">AA2</f>
        <v>82.26</v>
      </c>
      <c r="V16" s="87">
        <v>15</v>
      </c>
      <c r="W16" s="86">
        <f t="array" ref="W16">IFERROR(SMALL(IF(IndicatorData!B:B=$V$1,IndicatorData!AA:AA),$V16),"")</f>
        <v>20150000</v>
      </c>
      <c r="X16" s="86" t="str">
        <f t="shared" si="5"/>
        <v>2015 - 17</v>
      </c>
      <c r="Y16" s="88">
        <f t="shared" ca="1" si="6"/>
        <v>83.09</v>
      </c>
      <c r="Z16" s="87">
        <f t="shared" ca="1" si="6"/>
        <v>84.1</v>
      </c>
      <c r="AA16" s="87">
        <f t="shared" ca="1" si="6"/>
        <v>85.5</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f t="shared" ca="1" si="9"/>
        <v>85.5</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2016 - 18</v>
      </c>
      <c r="T17" s="88" t="s">
        <v>1079</v>
      </c>
      <c r="U17" s="87">
        <f ca="1">($U$14-U15)/U15</f>
        <v>5.8281851031585449E-4</v>
      </c>
      <c r="V17" s="91">
        <v>16</v>
      </c>
      <c r="W17" s="86">
        <f t="array" ref="W17">IFERROR(SMALL(IF(IndicatorData!B:B=$V$1,IndicatorData!AA:AA),$V17),"")</f>
        <v>20160000</v>
      </c>
      <c r="X17" s="86" t="str">
        <f t="shared" si="5"/>
        <v>2016 - 18</v>
      </c>
      <c r="Y17" s="88">
        <f t="shared" ca="1" si="6"/>
        <v>83.16</v>
      </c>
      <c r="Z17" s="87">
        <f t="shared" ca="1" si="6"/>
        <v>84.25</v>
      </c>
      <c r="AA17" s="87">
        <f t="shared" ca="1" si="6"/>
        <v>86.19</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f t="shared" ca="1" si="9"/>
        <v>86.19</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2020 - 22, Richmond's rate was 85.8 years, which was the 2nd highest in London, 3.6% higher than the England average and 2.6% higher than the London average. The latest Borough figure for 2020 - 22 was also 4.4% higher than in 2001 - 03, in comparison with 2.6% increase in England's rate in the equivalent time period.</v>
      </c>
      <c r="K18" s="125"/>
      <c r="L18" s="125"/>
      <c r="M18" s="125"/>
      <c r="N18" s="125"/>
      <c r="S18" s="87" t="str">
        <f t="array" ref="S18">IFERROR(VLOOKUP($W18,IF(IndicatorData!$B:$B=$V$1,IndicatorData!$A$1:$O$5203),15,FALSE),"")</f>
        <v>2017 - 19</v>
      </c>
      <c r="T18" s="88" t="s">
        <v>1080</v>
      </c>
      <c r="U18" s="87">
        <f ca="1">IFERROR(IF(AND(U17&lt;0,$U$3=0),-1,IF(U17=0,0,IF(AND(U17&gt;0,$U$3=0),1,IF(AND(U17&gt;0,$U$3=1),-1,IF(AND(U17&lt;0,$U$3=1),1))))),0)</f>
        <v>1</v>
      </c>
      <c r="V18" s="87">
        <v>17</v>
      </c>
      <c r="W18" s="86">
        <f t="array" ref="W18">IFERROR(SMALL(IF(IndicatorData!B:B=$V$1,IndicatorData!AA:AA),$V18),"")</f>
        <v>20170000</v>
      </c>
      <c r="X18" s="86" t="str">
        <f t="shared" si="5"/>
        <v>2017 - 19</v>
      </c>
      <c r="Y18" s="88">
        <f t="shared" ca="1" si="6"/>
        <v>83.31</v>
      </c>
      <c r="Z18" s="87">
        <f t="shared" ca="1" si="6"/>
        <v>84.36</v>
      </c>
      <c r="AA18" s="87">
        <f t="shared" ca="1" si="6"/>
        <v>85.98</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f t="shared" ca="1" si="9"/>
        <v>85.98</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2018 - 20</v>
      </c>
      <c r="T19" s="88" t="s">
        <v>1081</v>
      </c>
      <c r="U19" s="87">
        <f ca="1">($U$14-U16)/U16</f>
        <v>4.3520544614636496E-2</v>
      </c>
      <c r="V19" s="91">
        <v>18</v>
      </c>
      <c r="W19" s="86">
        <f t="array" ref="W19">IFERROR(SMALL(IF(IndicatorData!B:B=$V$1,IndicatorData!AA:AA),$V19),"")</f>
        <v>20180000</v>
      </c>
      <c r="X19" s="86" t="str">
        <f t="shared" si="5"/>
        <v>2018 - 20</v>
      </c>
      <c r="Y19" s="88">
        <f t="shared" ca="1" si="6"/>
        <v>83.07</v>
      </c>
      <c r="Z19" s="87">
        <f t="shared" ca="1" si="6"/>
        <v>83.95</v>
      </c>
      <c r="AA19" s="87">
        <f t="shared" ca="1" si="6"/>
        <v>86.06</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f t="shared" ca="1" si="9"/>
        <v>86.06</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2019 - 21</v>
      </c>
      <c r="T20" s="88" t="s">
        <v>1082</v>
      </c>
      <c r="U20" s="87">
        <f ca="1">IFERROR(IF(AND(U19&lt;0,$U$3=0),-1,IF(U19=0,0,IF(AND(U19&gt;0,$U$3=0),1,IF(AND(U19&gt;0,$U$3=1),-1,IF(AND(U19&lt;0,$U$3=1),1))))),0)</f>
        <v>1</v>
      </c>
      <c r="V20" s="87">
        <v>19</v>
      </c>
      <c r="W20" s="86">
        <f t="array" ref="W20">IFERROR(SMALL(IF(IndicatorData!B:B=$V$1,IndicatorData!AA:AA),$V20),"")</f>
        <v>20190000</v>
      </c>
      <c r="X20" s="86" t="str">
        <f t="shared" si="5"/>
        <v>2019 - 21</v>
      </c>
      <c r="Y20" s="88">
        <f t="shared" ca="1" si="6"/>
        <v>82.94</v>
      </c>
      <c r="Z20" s="87">
        <f t="shared" ca="1" si="6"/>
        <v>83.69</v>
      </c>
      <c r="AA20" s="87">
        <f t="shared" ca="1" si="6"/>
        <v>85.79</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f t="shared" ca="1" si="9"/>
        <v>85.79</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2020 - 22</v>
      </c>
      <c r="T21" s="88" t="s">
        <v>1083</v>
      </c>
      <c r="U21" s="87" t="str">
        <f ca="1">IFERROR(IF(AND(U18=1,ROUND(U17*100,0)&lt;&gt;0),ABS(ROUND(U17*100,0))&amp;"% improvement", IF(AND(U18=-1,ROUND(U17*100,0)&lt;&gt;0),ABS(ROUND(U17*100,0))&amp;"% deterioration","no change")),"N/A")</f>
        <v>no change</v>
      </c>
      <c r="V21" s="87">
        <v>20</v>
      </c>
      <c r="W21" s="86">
        <f t="array" ref="W21">IFERROR(SMALL(IF(IndicatorData!B:B=$V$1,IndicatorData!AA:AA),$V21),"")</f>
        <v>20200000</v>
      </c>
      <c r="X21" s="86" t="str">
        <f t="shared" si="5"/>
        <v>2020 - 22</v>
      </c>
      <c r="Y21" s="88">
        <f t="shared" ca="1" si="6"/>
        <v>82.82</v>
      </c>
      <c r="Z21" s="87">
        <f t="shared" ca="1" si="6"/>
        <v>83.64</v>
      </c>
      <c r="AA21" s="87">
        <f t="shared" ca="1" si="6"/>
        <v>85.84</v>
      </c>
      <c r="AB21" s="87">
        <f t="shared" ca="1" si="6"/>
        <v>84.67</v>
      </c>
      <c r="AC21" s="86">
        <f t="shared" ca="1" si="6"/>
        <v>83.92</v>
      </c>
      <c r="AD21" s="87">
        <f t="shared" ca="1" si="6"/>
        <v>85.01</v>
      </c>
      <c r="AE21" s="87">
        <f t="shared" ca="1" si="6"/>
        <v>84.43</v>
      </c>
      <c r="AF21" s="87">
        <f t="shared" ca="1" si="6"/>
        <v>84.92</v>
      </c>
      <c r="AG21" s="87">
        <f t="shared" ca="1" si="6"/>
        <v>84.93</v>
      </c>
      <c r="AH21" s="87">
        <f t="shared" ca="1" si="6"/>
        <v>80.44</v>
      </c>
      <c r="AI21" s="87">
        <f t="shared" ca="1" si="7"/>
        <v>84.93</v>
      </c>
      <c r="AJ21" s="87">
        <f t="shared" ca="1" si="7"/>
        <v>83.21</v>
      </c>
      <c r="AK21" s="87">
        <f t="shared" ca="1" si="7"/>
        <v>84.27</v>
      </c>
      <c r="AL21" s="87">
        <f t="shared" ca="1" si="7"/>
        <v>85.01</v>
      </c>
      <c r="AM21" s="87">
        <f t="shared" ca="1" si="7"/>
        <v>84.52</v>
      </c>
      <c r="AN21" s="87">
        <f t="shared" ca="1" si="7"/>
        <v>83.64</v>
      </c>
      <c r="AO21" s="87">
        <f t="shared" ca="1" si="7"/>
        <v>83.96</v>
      </c>
      <c r="AP21" s="87">
        <f t="shared" ca="1" si="7"/>
        <v>84.09</v>
      </c>
      <c r="AQ21" s="87">
        <f t="shared" ca="1" si="7"/>
        <v>82.15</v>
      </c>
      <c r="AR21" s="87">
        <f t="shared" ca="1" si="7"/>
        <v>81.790000000000006</v>
      </c>
      <c r="AS21" s="87">
        <f t="shared" ca="1" si="8"/>
        <v>83.12</v>
      </c>
      <c r="AT21" s="87">
        <f t="shared" ca="1" si="8"/>
        <v>83.96</v>
      </c>
      <c r="AU21" s="87">
        <f t="shared" ca="1" si="8"/>
        <v>84.92</v>
      </c>
      <c r="AV21" s="87">
        <f t="shared" ca="1" si="8"/>
        <v>82.79</v>
      </c>
      <c r="AW21" s="87">
        <f t="shared" ca="1" si="8"/>
        <v>83.45</v>
      </c>
      <c r="AX21" s="87">
        <f t="shared" ca="1" si="8"/>
        <v>83.47</v>
      </c>
      <c r="AY21" s="87">
        <f t="shared" ca="1" si="8"/>
        <v>82.61</v>
      </c>
      <c r="AZ21" s="87">
        <f t="shared" ca="1" si="8"/>
        <v>86.34</v>
      </c>
      <c r="BA21" s="87">
        <f t="shared" ca="1" si="8"/>
        <v>84.67</v>
      </c>
      <c r="BB21" s="87">
        <f t="shared" ca="1" si="8"/>
        <v>82.86</v>
      </c>
      <c r="BC21" s="87">
        <f t="shared" ca="1" si="9"/>
        <v>82.59</v>
      </c>
      <c r="BD21" s="87">
        <f t="shared" ca="1" si="9"/>
        <v>84.43</v>
      </c>
      <c r="BE21" s="87">
        <f t="shared" ca="1" si="9"/>
        <v>81.569999999999993</v>
      </c>
      <c r="BF21" s="87">
        <f t="shared" ca="1" si="9"/>
        <v>83.47</v>
      </c>
      <c r="BG21" s="87">
        <f t="shared" ca="1" si="9"/>
        <v>85.84</v>
      </c>
      <c r="BH21" s="87">
        <f t="shared" ca="1" si="9"/>
        <v>83.24</v>
      </c>
      <c r="BI21" s="87">
        <f t="shared" ca="1" si="9"/>
        <v>83.92</v>
      </c>
      <c r="BJ21" s="87">
        <f t="shared" ca="1" si="9"/>
        <v>81.150000000000006</v>
      </c>
      <c r="BK21" s="87">
        <f t="shared" ca="1" si="9"/>
        <v>83</v>
      </c>
      <c r="BL21" s="87">
        <f t="shared" ca="1" si="9"/>
        <v>84.18</v>
      </c>
      <c r="BM21" s="87">
        <f t="shared" ca="1" si="9"/>
        <v>84.73</v>
      </c>
      <c r="BN21" s="87">
        <f t="shared" ca="1" si="4"/>
        <v>84.646666666666675</v>
      </c>
    </row>
    <row r="22" spans="10:72">
      <c r="J22" s="125"/>
      <c r="K22" s="125"/>
      <c r="L22" s="125"/>
      <c r="M22" s="125"/>
      <c r="N22" s="125"/>
      <c r="T22" s="87" t="s">
        <v>1084</v>
      </c>
      <c r="U22" s="87" t="str">
        <f ca="1">IFERROR(IF(AND(U20=1,ROUND(U19*100,0)&lt;&gt;0),ABS(ROUND(U19*100,0))&amp;"% improvement", IF(AND(U20=-1,ROUND(U19*100,0)&lt;&gt;0),ABS(ROUND(U19*100,0))&amp;"% deterioration","no change")),"N/A")</f>
        <v>4% improvement</v>
      </c>
    </row>
    <row r="23" spans="10:72">
      <c r="J23" s="125"/>
      <c r="K23" s="125"/>
      <c r="L23" s="125"/>
      <c r="M23" s="125"/>
      <c r="N23" s="125"/>
      <c r="T23" s="87" t="s">
        <v>1085</v>
      </c>
      <c r="U23" s="87">
        <f>VLOOKUP(U1,List!$AD$2:$AE$63,2,FALSE)</f>
        <v>90366</v>
      </c>
    </row>
    <row r="24" spans="10:72">
      <c r="J24" s="125"/>
      <c r="K24" s="125"/>
      <c r="L24" s="125"/>
      <c r="M24" s="125"/>
      <c r="N24" s="125"/>
    </row>
    <row r="25" spans="10:72">
      <c r="J25" s="125"/>
      <c r="K25" s="125"/>
      <c r="L25" s="125"/>
      <c r="M25" s="125"/>
      <c r="N25" s="125"/>
      <c r="AU25" s="87" t="str">
        <f ca="1">AC26&amp;", Bexley vs. CYP Comparators"</f>
        <v>Life expectancy at birth, 2020 - 22 (Female), Bexley vs. CYP Comparators</v>
      </c>
      <c r="BT25" s="87"/>
    </row>
    <row r="26" spans="10:72">
      <c r="J26" s="125"/>
      <c r="K26" s="125"/>
      <c r="L26" s="125"/>
      <c r="M26" s="125"/>
      <c r="N26" s="125"/>
      <c r="W26" s="87" t="s">
        <v>1006</v>
      </c>
      <c r="X26" s="87" t="s">
        <v>1086</v>
      </c>
      <c r="Y26" s="87" t="str">
        <f ca="1">INDIRECT("X"&amp;$W$1)</f>
        <v>2020 - 22</v>
      </c>
      <c r="AB26" s="87" t="s">
        <v>1006</v>
      </c>
      <c r="AC26" s="86" t="str">
        <f ca="1">IF(U2&lt;&gt;"Persons", U1&amp;", "&amp;Y26&amp;" ("&amp;U2&amp;")",U1&amp;", "&amp;Y26)</f>
        <v>Life expectancy at birth, 2020 - 22 (Female)</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32</v>
      </c>
      <c r="X27" s="87" t="s">
        <v>107</v>
      </c>
      <c r="Y27" s="87">
        <f t="shared" ref="Y27:Y58" ca="1" si="10">IFERROR(VLOOKUP($X27&amp;$U$1&amp;$Y$26&amp;$U$2&amp;$U$5,DATA,14,FALSE),"")</f>
        <v>80.44</v>
      </c>
      <c r="AA27" s="87" t="str">
        <f t="shared" ref="AA27:AA58" ca="1" si="11">AD27</f>
        <v>Kensington and Chelsea</v>
      </c>
      <c r="AB27" s="87">
        <v>1</v>
      </c>
      <c r="AC27" s="86">
        <f t="shared" ref="AC27:AC58" ca="1" si="12">VLOOKUP($AB27,$W$26:$Y$58,3,FALSE)</f>
        <v>86.34</v>
      </c>
      <c r="AD27" s="87" t="str">
        <f t="shared" ref="AD27:AD58" ca="1" si="13">VLOOKUP($AB27,$W$26:$Y$58,2,FALSE)</f>
        <v>Kensington and Chelsea</v>
      </c>
      <c r="AE27" s="87" t="str">
        <f t="shared" ref="AE27:AE58" ca="1" si="14">IF($AD27=$AE$26,AC27,"")</f>
        <v/>
      </c>
      <c r="AF27" s="87" t="str">
        <f t="shared" ref="AF27:AF58" ca="1" si="15">IF(ISERROR(HLOOKUP($AD27,$AB$1:$AG$1,1,FALSE)),"",AC27)</f>
        <v/>
      </c>
      <c r="AG27" s="87">
        <f t="shared" ref="AG27:AG58" ca="1" si="16">IF(AND(AE27="",AF27=""),AC27,"")</f>
        <v>86.34</v>
      </c>
      <c r="AH27" s="87">
        <f ca="1">INDIRECT("z"&amp;$W$1)</f>
        <v>83.64</v>
      </c>
      <c r="AI27" s="87">
        <f ca="1">INDIRECT("y"&amp;$W$1)</f>
        <v>82.82</v>
      </c>
      <c r="AJ27" s="87">
        <f ca="1">INDIRECT("aa"&amp;$W$1)</f>
        <v>85.84</v>
      </c>
      <c r="AK27" s="87" t="str">
        <f t="shared" ref="AK27:AK58" ca="1" si="17">IF(ISERROR(VLOOKUP($AD27,AOP_comparators,1,FALSE)),"",AC27)</f>
        <v/>
      </c>
      <c r="AL27" s="87">
        <f t="shared" ref="AL27:AL58" ca="1" si="18">IF(AND(AE27="",AK27=""),AC27,"")</f>
        <v>86.34</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85.84</v>
      </c>
      <c r="AU27" s="87" t="str">
        <f t="shared" ref="AU27:AU37" ca="1" si="22">VLOOKUP($AS27,$AN$27:$AP$37,2,FALSE)</f>
        <v>Richmond</v>
      </c>
      <c r="AV27" s="87">
        <f t="shared" ref="AV27:AV37" ca="1" si="23">IF($AU27=$AV$26,$AT27,"")</f>
        <v>85.84</v>
      </c>
      <c r="AW27" s="87" t="str">
        <f t="shared" ref="AW27:AW37" ca="1" si="24">IF(AV27="",AT27,"")</f>
        <v/>
      </c>
      <c r="AX27" s="87">
        <f t="shared" ref="AX27:AX37" ca="1" si="25">AI27</f>
        <v>82.82</v>
      </c>
      <c r="AY27" s="94"/>
      <c r="AZ27" s="94"/>
      <c r="BA27" s="94"/>
      <c r="BB27" s="94"/>
      <c r="BC27" s="94"/>
      <c r="BD27" s="94"/>
      <c r="BT27" s="87"/>
    </row>
    <row r="28" spans="10:72">
      <c r="J28" s="125"/>
      <c r="K28" s="125"/>
      <c r="L28" s="125"/>
      <c r="M28" s="125"/>
      <c r="N28" s="125"/>
      <c r="W28" s="87">
        <f ca="1">IFERROR(RANK(Y28,$Y$27:$Y$59,$U$3)+COUNTIF($Y$27:Y28,Y28)-1,"")</f>
        <v>4</v>
      </c>
      <c r="X28" s="87" t="s">
        <v>94</v>
      </c>
      <c r="Y28" s="87">
        <f t="shared" ca="1" si="10"/>
        <v>84.93</v>
      </c>
      <c r="AA28" s="87" t="str">
        <f t="shared" ca="1" si="11"/>
        <v>Richmond</v>
      </c>
      <c r="AB28" s="87">
        <v>2</v>
      </c>
      <c r="AC28" s="86">
        <f t="shared" ca="1" si="12"/>
        <v>85.84</v>
      </c>
      <c r="AD28" s="87" t="str">
        <f t="shared" ca="1" si="13"/>
        <v>Richmond</v>
      </c>
      <c r="AE28" s="87">
        <f t="shared" ca="1" si="14"/>
        <v>85.84</v>
      </c>
      <c r="AF28" s="87" t="str">
        <f t="shared" ca="1" si="15"/>
        <v/>
      </c>
      <c r="AG28" s="87" t="str">
        <f t="shared" ca="1" si="16"/>
        <v/>
      </c>
      <c r="AH28" s="87">
        <f t="shared" ref="AH28:AH58" ca="1" si="26">$AH$27</f>
        <v>83.64</v>
      </c>
      <c r="AI28" s="87">
        <f t="shared" ref="AI28:AI58" ca="1" si="27">$AI$27</f>
        <v>82.82</v>
      </c>
      <c r="AJ28" s="87">
        <f t="shared" ref="AJ28:AJ58" ca="1" si="28">$AJ$27</f>
        <v>85.84</v>
      </c>
      <c r="AK28" s="87">
        <f t="shared" ca="1" si="17"/>
        <v>85.84</v>
      </c>
      <c r="AL28" s="87" t="str">
        <f t="shared" ca="1" si="18"/>
        <v/>
      </c>
      <c r="AN28" s="87">
        <f ca="1">IFERROR(RANK(AP28,$AP$27:$AP$37,$U$3)+COUNTIF($AP$27:AP28,AP28)-1,"")</f>
        <v>2</v>
      </c>
      <c r="AO28" s="87" t="s">
        <v>79</v>
      </c>
      <c r="AP28" s="87">
        <f t="shared" ca="1" si="19"/>
        <v>85.01</v>
      </c>
      <c r="AR28" s="87" t="str">
        <f t="shared" ca="1" si="20"/>
        <v>Bromley</v>
      </c>
      <c r="AS28" s="87">
        <v>2</v>
      </c>
      <c r="AT28" s="87">
        <f t="shared" ca="1" si="21"/>
        <v>85.01</v>
      </c>
      <c r="AU28" s="87" t="str">
        <f t="shared" ca="1" si="22"/>
        <v>Bromley</v>
      </c>
      <c r="AV28" s="87" t="str">
        <f t="shared" ca="1" si="23"/>
        <v/>
      </c>
      <c r="AW28" s="87">
        <f t="shared" ca="1" si="24"/>
        <v>85.01</v>
      </c>
      <c r="AX28" s="87">
        <f t="shared" ca="1" si="25"/>
        <v>82.82</v>
      </c>
      <c r="AY28" s="94"/>
      <c r="BA28" s="94"/>
      <c r="BB28" s="94"/>
      <c r="BC28" s="94"/>
      <c r="BD28" s="94"/>
      <c r="BF28" s="94">
        <v>90</v>
      </c>
      <c r="BG28" s="94"/>
      <c r="BT28" s="87"/>
    </row>
    <row r="29" spans="10:72">
      <c r="J29" s="125"/>
      <c r="K29" s="125"/>
      <c r="L29" s="125"/>
      <c r="M29" s="125"/>
      <c r="N29" s="125"/>
      <c r="W29" s="87">
        <f ca="1">IFERROR(RANK(Y29,$Y$27:$Y$59,$U$3)+COUNTIF($Y$27:Y29,Y29)-1,"")</f>
        <v>21</v>
      </c>
      <c r="X29" s="87" t="s">
        <v>98</v>
      </c>
      <c r="Y29" s="87">
        <f t="shared" ca="1" si="10"/>
        <v>83.21</v>
      </c>
      <c r="AA29" s="87" t="str">
        <f t="shared" ca="1" si="11"/>
        <v>Bromley</v>
      </c>
      <c r="AB29" s="87">
        <v>3</v>
      </c>
      <c r="AC29" s="86">
        <f t="shared" ca="1" si="12"/>
        <v>85.01</v>
      </c>
      <c r="AD29" s="87" t="str">
        <f t="shared" ca="1" si="13"/>
        <v>Bromley</v>
      </c>
      <c r="AE29" s="87" t="str">
        <f t="shared" ca="1" si="14"/>
        <v/>
      </c>
      <c r="AF29" s="87">
        <f t="shared" ca="1" si="15"/>
        <v>85.01</v>
      </c>
      <c r="AG29" s="87" t="str">
        <f t="shared" ca="1" si="16"/>
        <v/>
      </c>
      <c r="AH29" s="87">
        <f t="shared" ca="1" si="26"/>
        <v>83.64</v>
      </c>
      <c r="AI29" s="87">
        <f t="shared" ca="1" si="27"/>
        <v>82.82</v>
      </c>
      <c r="AJ29" s="87">
        <f t="shared" ca="1" si="28"/>
        <v>85.84</v>
      </c>
      <c r="AK29" s="87">
        <f t="shared" ca="1" si="17"/>
        <v>85.01</v>
      </c>
      <c r="AL29" s="87" t="str">
        <f t="shared" ca="1" si="18"/>
        <v/>
      </c>
      <c r="AN29" s="87" t="str">
        <f ca="1">IFERROR(RANK(AP29,$AP$27:$AP$37,$U$3)+COUNTIF($AP$27:AP29,AP29)-1,"")</f>
        <v/>
      </c>
      <c r="AO29" s="87" t="s">
        <v>1064</v>
      </c>
      <c r="AP29" s="87" t="str">
        <f t="shared" ca="1" si="19"/>
        <v/>
      </c>
      <c r="AR29" s="87" t="str">
        <f t="shared" ca="1" si="20"/>
        <v>Havering</v>
      </c>
      <c r="AS29" s="87">
        <v>3</v>
      </c>
      <c r="AT29" s="87">
        <f t="shared" ca="1" si="21"/>
        <v>82.79</v>
      </c>
      <c r="AU29" s="87" t="str">
        <f t="shared" ca="1" si="22"/>
        <v>Havering</v>
      </c>
      <c r="AV29" s="87" t="str">
        <f t="shared" ca="1" si="23"/>
        <v/>
      </c>
      <c r="AW29" s="87">
        <f t="shared" ca="1" si="24"/>
        <v>82.79</v>
      </c>
      <c r="AX29" s="87">
        <f t="shared" ca="1" si="25"/>
        <v>82.82</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10</v>
      </c>
      <c r="X30" s="87" t="s">
        <v>69</v>
      </c>
      <c r="Y30" s="87">
        <f t="shared" ca="1" si="10"/>
        <v>84.27</v>
      </c>
      <c r="AA30" s="87" t="str">
        <f t="shared" ca="1" si="11"/>
        <v>Barnet</v>
      </c>
      <c r="AB30" s="87">
        <v>4</v>
      </c>
      <c r="AC30" s="86">
        <f t="shared" ca="1" si="12"/>
        <v>84.93</v>
      </c>
      <c r="AD30" s="87" t="str">
        <f t="shared" ca="1" si="13"/>
        <v>Barnet</v>
      </c>
      <c r="AE30" s="87" t="str">
        <f t="shared" ca="1" si="14"/>
        <v/>
      </c>
      <c r="AF30" s="87">
        <f t="shared" ca="1" si="15"/>
        <v>84.93</v>
      </c>
      <c r="AG30" s="87" t="str">
        <f t="shared" ca="1" si="16"/>
        <v/>
      </c>
      <c r="AH30" s="87">
        <f t="shared" ca="1" si="26"/>
        <v>83.64</v>
      </c>
      <c r="AI30" s="87">
        <f t="shared" ca="1" si="27"/>
        <v>82.82</v>
      </c>
      <c r="AJ30" s="87">
        <f t="shared" ca="1" si="28"/>
        <v>85.84</v>
      </c>
      <c r="AK30" s="87">
        <f t="shared" ca="1" si="17"/>
        <v>84.93</v>
      </c>
      <c r="AL30" s="87" t="str">
        <f t="shared" ca="1" si="18"/>
        <v/>
      </c>
      <c r="AN30" s="87">
        <f ca="1">IFERROR(RANK(AP30,$AP$27:$AP$37,$U$3)+COUNTIF($AP$27:AP30,AP30)-1,"")</f>
        <v>3</v>
      </c>
      <c r="AO30" s="87" t="s">
        <v>119</v>
      </c>
      <c r="AP30" s="87">
        <f t="shared" ca="1" si="19"/>
        <v>82.79</v>
      </c>
      <c r="AR30" s="87" t="e">
        <f t="shared" ca="1" si="20"/>
        <v>#N/A</v>
      </c>
      <c r="AS30" s="87">
        <v>4</v>
      </c>
      <c r="AT30" s="87" t="e">
        <f t="shared" ca="1" si="21"/>
        <v>#N/A</v>
      </c>
      <c r="AU30" s="87" t="e">
        <f t="shared" ca="1" si="22"/>
        <v>#N/A</v>
      </c>
      <c r="AV30" s="87" t="e">
        <f t="shared" ca="1" si="23"/>
        <v>#N/A</v>
      </c>
      <c r="AW30" s="87" t="e">
        <f t="shared" ca="1" si="24"/>
        <v>#N/A</v>
      </c>
      <c r="AX30" s="87">
        <f t="shared" ca="1" si="25"/>
        <v>82.82</v>
      </c>
      <c r="AY30" s="94"/>
      <c r="BA30" s="94"/>
      <c r="BB30" s="94"/>
      <c r="BC30" s="94"/>
      <c r="BD30" s="94"/>
      <c r="BE30" s="87" t="s">
        <v>1091</v>
      </c>
      <c r="BF30" s="92">
        <v>0</v>
      </c>
      <c r="BG30" s="92"/>
      <c r="BT30" s="87"/>
    </row>
    <row r="31" spans="10:72">
      <c r="J31" s="125"/>
      <c r="K31" s="125"/>
      <c r="L31" s="125"/>
      <c r="M31" s="125"/>
      <c r="N31" s="125"/>
      <c r="W31" s="87">
        <f ca="1">IFERROR(RANK(Y31,$Y$27:$Y$59,$U$3)+COUNTIF($Y$27:Y31,Y31)-1,"")</f>
        <v>3</v>
      </c>
      <c r="X31" s="87" t="s">
        <v>79</v>
      </c>
      <c r="Y31" s="87">
        <f t="shared" ca="1" si="10"/>
        <v>85.01</v>
      </c>
      <c r="AA31" s="87" t="str">
        <f t="shared" ca="1" si="11"/>
        <v>Harrow</v>
      </c>
      <c r="AB31" s="87">
        <v>5</v>
      </c>
      <c r="AC31" s="86">
        <f t="shared" ca="1" si="12"/>
        <v>84.92</v>
      </c>
      <c r="AD31" s="87" t="str">
        <f t="shared" ca="1" si="13"/>
        <v>Harrow</v>
      </c>
      <c r="AE31" s="87" t="str">
        <f t="shared" ca="1" si="14"/>
        <v/>
      </c>
      <c r="AF31" s="87">
        <f t="shared" ca="1" si="15"/>
        <v>84.92</v>
      </c>
      <c r="AG31" s="87" t="str">
        <f t="shared" ca="1" si="16"/>
        <v/>
      </c>
      <c r="AH31" s="87">
        <f t="shared" ca="1" si="26"/>
        <v>83.64</v>
      </c>
      <c r="AI31" s="87">
        <f t="shared" ca="1" si="27"/>
        <v>82.82</v>
      </c>
      <c r="AJ31" s="87">
        <f t="shared" ca="1" si="28"/>
        <v>85.84</v>
      </c>
      <c r="AK31" s="87">
        <f t="shared" ca="1" si="17"/>
        <v>84.92</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82.82</v>
      </c>
      <c r="AY31" s="94"/>
      <c r="BA31" s="94"/>
      <c r="BB31" s="94"/>
      <c r="BC31" s="94"/>
      <c r="BD31" s="94"/>
      <c r="BE31" s="87" t="s">
        <v>128</v>
      </c>
      <c r="BF31" s="92">
        <v>32</v>
      </c>
      <c r="BG31" s="92"/>
      <c r="BT31" s="87"/>
    </row>
    <row r="32" spans="10:72">
      <c r="J32" s="125"/>
      <c r="K32" s="125"/>
      <c r="L32" s="125"/>
      <c r="M32" s="125"/>
      <c r="N32" s="125"/>
      <c r="W32" s="87">
        <f ca="1">IFERROR(RANK(Y32,$Y$27:$Y$59,$U$3)+COUNTIF($Y$27:Y32,Y32)-1,"")</f>
        <v>8</v>
      </c>
      <c r="X32" s="87" t="s">
        <v>73</v>
      </c>
      <c r="Y32" s="87">
        <f t="shared" ca="1" si="10"/>
        <v>84.52</v>
      </c>
      <c r="AA32" s="87" t="str">
        <f t="shared" ca="1" si="11"/>
        <v>Westminster</v>
      </c>
      <c r="AB32" s="87">
        <v>6</v>
      </c>
      <c r="AC32" s="86">
        <f t="shared" ca="1" si="12"/>
        <v>84.73</v>
      </c>
      <c r="AD32" s="87" t="str">
        <f t="shared" ca="1" si="13"/>
        <v>Westminster</v>
      </c>
      <c r="AE32" s="87" t="str">
        <f t="shared" ca="1" si="14"/>
        <v/>
      </c>
      <c r="AF32" s="87" t="str">
        <f t="shared" ca="1" si="15"/>
        <v/>
      </c>
      <c r="AG32" s="87">
        <f t="shared" ca="1" si="16"/>
        <v>84.73</v>
      </c>
      <c r="AH32" s="87">
        <f t="shared" ca="1" si="26"/>
        <v>83.64</v>
      </c>
      <c r="AI32" s="87">
        <f t="shared" ca="1" si="27"/>
        <v>82.82</v>
      </c>
      <c r="AJ32" s="87">
        <f t="shared" ca="1" si="28"/>
        <v>85.84</v>
      </c>
      <c r="AK32" s="87" t="str">
        <f t="shared" ca="1" si="17"/>
        <v/>
      </c>
      <c r="AL32" s="87">
        <f t="shared" ca="1" si="18"/>
        <v>84.73</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82.82</v>
      </c>
      <c r="AY32" s="94"/>
      <c r="BA32" s="94"/>
      <c r="BB32" s="94"/>
      <c r="BC32" s="94"/>
      <c r="BD32" s="94"/>
      <c r="BE32" s="87" t="s">
        <v>173</v>
      </c>
      <c r="BF32" s="92"/>
      <c r="BG32" s="92"/>
      <c r="BT32" s="87"/>
    </row>
    <row r="33" spans="1:72">
      <c r="W33" s="87">
        <f ca="1">IFERROR(RANK(Y33,$Y$27:$Y$59,$U$3)+COUNTIF($Y$27:Y33,Y33)-1,"")</f>
        <v>16</v>
      </c>
      <c r="X33" s="87" t="s">
        <v>111</v>
      </c>
      <c r="Y33" s="87">
        <f t="shared" ca="1" si="10"/>
        <v>83.64</v>
      </c>
      <c r="AA33" s="87" t="str">
        <f t="shared" ca="1" si="11"/>
        <v>Kingston</v>
      </c>
      <c r="AB33" s="87">
        <v>7</v>
      </c>
      <c r="AC33" s="86">
        <f t="shared" ca="1" si="12"/>
        <v>84.67</v>
      </c>
      <c r="AD33" s="87" t="str">
        <f t="shared" ca="1" si="13"/>
        <v>Kingston</v>
      </c>
      <c r="AE33" s="87" t="str">
        <f t="shared" ca="1" si="14"/>
        <v/>
      </c>
      <c r="AF33" s="87">
        <f t="shared" ca="1" si="15"/>
        <v>84.67</v>
      </c>
      <c r="AG33" s="87" t="str">
        <f t="shared" ca="1" si="16"/>
        <v/>
      </c>
      <c r="AH33" s="87">
        <f t="shared" ca="1" si="26"/>
        <v>83.64</v>
      </c>
      <c r="AI33" s="87">
        <f t="shared" ca="1" si="27"/>
        <v>82.82</v>
      </c>
      <c r="AJ33" s="87">
        <f t="shared" ca="1" si="28"/>
        <v>85.84</v>
      </c>
      <c r="AK33" s="87">
        <f t="shared" ca="1" si="17"/>
        <v>84.67</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82.82</v>
      </c>
      <c r="AY33" s="94"/>
      <c r="BA33" s="94"/>
      <c r="BB33" s="94"/>
      <c r="BC33" s="94"/>
      <c r="BD33" s="94"/>
      <c r="BE33" s="87" t="s">
        <v>1092</v>
      </c>
      <c r="BF33" s="92"/>
      <c r="BG33" s="92"/>
      <c r="BT33" s="87"/>
    </row>
    <row r="34" spans="1:72">
      <c r="A34" s="12" t="s">
        <v>1093</v>
      </c>
      <c r="W34" s="87">
        <f ca="1">IFERROR(RANK(Y34,$Y$27:$Y$59,$U$3)+COUNTIF($Y$27:Y34,Y34)-1,"")</f>
        <v>13</v>
      </c>
      <c r="X34" s="87" t="s">
        <v>63</v>
      </c>
      <c r="Y34" s="87">
        <f t="shared" ca="1" si="10"/>
        <v>83.96</v>
      </c>
      <c r="AA34" s="87" t="str">
        <f t="shared" ca="1" si="11"/>
        <v>Camden</v>
      </c>
      <c r="AB34" s="87">
        <v>8</v>
      </c>
      <c r="AC34" s="86">
        <f t="shared" ca="1" si="12"/>
        <v>84.52</v>
      </c>
      <c r="AD34" s="87" t="str">
        <f t="shared" ca="1" si="13"/>
        <v>Camden</v>
      </c>
      <c r="AE34" s="87" t="str">
        <f t="shared" ca="1" si="14"/>
        <v/>
      </c>
      <c r="AF34" s="87" t="str">
        <f t="shared" ca="1" si="15"/>
        <v/>
      </c>
      <c r="AG34" s="87">
        <f t="shared" ca="1" si="16"/>
        <v>84.52</v>
      </c>
      <c r="AH34" s="87">
        <f t="shared" ca="1" si="26"/>
        <v>83.64</v>
      </c>
      <c r="AI34" s="87">
        <f t="shared" ca="1" si="27"/>
        <v>82.82</v>
      </c>
      <c r="AJ34" s="87">
        <f t="shared" ca="1" si="28"/>
        <v>85.84</v>
      </c>
      <c r="AK34" s="87" t="str">
        <f t="shared" ca="1" si="17"/>
        <v/>
      </c>
      <c r="AL34" s="87">
        <f t="shared" ca="1" si="18"/>
        <v>84.52</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82.82</v>
      </c>
      <c r="AY34" s="94"/>
      <c r="BA34" s="94"/>
      <c r="BB34" s="94"/>
      <c r="BC34" s="94"/>
      <c r="BD34" s="94"/>
      <c r="BE34" s="87" t="s">
        <v>1094</v>
      </c>
      <c r="BF34" s="92"/>
      <c r="BG34" s="92"/>
      <c r="BT34" s="87"/>
    </row>
    <row r="35" spans="1:72" ht="15" customHeight="1">
      <c r="A35" s="124" t="str">
        <f>VLOOKUP($U$1,IndicatorMetadata!$B:$Z,2,FALSE)</f>
        <v>The average number of years a person would expect to live based on contemporary mortality rates. For a particular area and time period, it is an estimate of the average number of years a newborn baby would survive if he or she experienced the age specific mortality rates for that area and time period throughout his or her life._x000D_
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Figures reflect mortality among those living in an area in each time period, rather than what will be experienced throughout life among those born in the area. The figures are not therefore the number of years a baby born in the area could actually expect to live, both because the mortality rates of the area are likely to change in the future and because many of those born in the area will live elsewhere for at least some part of their lives.</v>
      </c>
      <c r="B35" s="125"/>
      <c r="C35" s="125"/>
      <c r="D35" s="125"/>
      <c r="E35" s="125"/>
      <c r="F35" s="125"/>
      <c r="G35" s="125"/>
      <c r="H35" s="125"/>
      <c r="I35" s="125"/>
      <c r="J35" s="125"/>
      <c r="K35" s="125"/>
      <c r="L35" s="125"/>
      <c r="M35" s="125"/>
      <c r="N35" s="125"/>
      <c r="W35" s="87">
        <f ca="1">IFERROR(RANK(Y35,$Y$27:$Y$59,$U$3)+COUNTIF($Y$27:Y35,Y35)-1,"")</f>
        <v>12</v>
      </c>
      <c r="X35" s="87" t="s">
        <v>121</v>
      </c>
      <c r="Y35" s="87">
        <f t="shared" ca="1" si="10"/>
        <v>84.09</v>
      </c>
      <c r="AA35" s="87" t="str">
        <f t="shared" ca="1" si="11"/>
        <v>Merton</v>
      </c>
      <c r="AB35" s="87">
        <v>9</v>
      </c>
      <c r="AC35" s="86">
        <f t="shared" ca="1" si="12"/>
        <v>84.43</v>
      </c>
      <c r="AD35" s="87" t="str">
        <f t="shared" ca="1" si="13"/>
        <v>Merton</v>
      </c>
      <c r="AE35" s="87" t="str">
        <f t="shared" ca="1" si="14"/>
        <v/>
      </c>
      <c r="AF35" s="87">
        <f t="shared" ca="1" si="15"/>
        <v>84.43</v>
      </c>
      <c r="AG35" s="87" t="str">
        <f t="shared" ca="1" si="16"/>
        <v/>
      </c>
      <c r="AH35" s="87">
        <f t="shared" ca="1" si="26"/>
        <v>83.64</v>
      </c>
      <c r="AI35" s="87">
        <f t="shared" ca="1" si="27"/>
        <v>82.82</v>
      </c>
      <c r="AJ35" s="87">
        <f t="shared" ca="1" si="28"/>
        <v>85.84</v>
      </c>
      <c r="AK35" s="87">
        <f t="shared" ca="1" si="17"/>
        <v>84.43</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82.82</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28</v>
      </c>
      <c r="X36" s="87" t="s">
        <v>81</v>
      </c>
      <c r="Y36" s="87">
        <f t="shared" ca="1" si="10"/>
        <v>82.15</v>
      </c>
      <c r="AA36" s="87" t="str">
        <f t="shared" ca="1" si="11"/>
        <v>Brent</v>
      </c>
      <c r="AB36" s="87">
        <v>10</v>
      </c>
      <c r="AC36" s="86">
        <f t="shared" ca="1" si="12"/>
        <v>84.27</v>
      </c>
      <c r="AD36" s="87" t="str">
        <f t="shared" ca="1" si="13"/>
        <v>Brent</v>
      </c>
      <c r="AE36" s="87" t="str">
        <f t="shared" ca="1" si="14"/>
        <v/>
      </c>
      <c r="AF36" s="87" t="str">
        <f t="shared" ca="1" si="15"/>
        <v/>
      </c>
      <c r="AG36" s="87">
        <f t="shared" ca="1" si="16"/>
        <v>84.27</v>
      </c>
      <c r="AH36" s="87">
        <f t="shared" ca="1" si="26"/>
        <v>83.64</v>
      </c>
      <c r="AI36" s="87">
        <f t="shared" ca="1" si="27"/>
        <v>82.82</v>
      </c>
      <c r="AJ36" s="87">
        <f t="shared" ca="1" si="28"/>
        <v>85.84</v>
      </c>
      <c r="AK36" s="87" t="str">
        <f t="shared" ca="1" si="17"/>
        <v/>
      </c>
      <c r="AL36" s="87">
        <f t="shared" ca="1" si="18"/>
        <v>84.27</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82.82</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29</v>
      </c>
      <c r="X37" s="87" t="s">
        <v>102</v>
      </c>
      <c r="Y37" s="87">
        <f t="shared" ca="1" si="10"/>
        <v>81.790000000000006</v>
      </c>
      <c r="AA37" s="87" t="str">
        <f t="shared" ca="1" si="11"/>
        <v>Wandsworth</v>
      </c>
      <c r="AB37" s="87">
        <v>11</v>
      </c>
      <c r="AC37" s="86">
        <f t="shared" ca="1" si="12"/>
        <v>84.18</v>
      </c>
      <c r="AD37" s="87" t="str">
        <f t="shared" ca="1" si="13"/>
        <v>Wandsworth</v>
      </c>
      <c r="AE37" s="87" t="str">
        <f t="shared" ca="1" si="14"/>
        <v/>
      </c>
      <c r="AF37" s="87" t="str">
        <f t="shared" ca="1" si="15"/>
        <v/>
      </c>
      <c r="AG37" s="87">
        <f t="shared" ca="1" si="16"/>
        <v>84.18</v>
      </c>
      <c r="AH37" s="87">
        <f t="shared" ca="1" si="26"/>
        <v>83.64</v>
      </c>
      <c r="AI37" s="87">
        <f t="shared" ca="1" si="27"/>
        <v>82.82</v>
      </c>
      <c r="AJ37" s="87">
        <f t="shared" ca="1" si="28"/>
        <v>85.84</v>
      </c>
      <c r="AK37" s="87" t="str">
        <f t="shared" ca="1" si="17"/>
        <v/>
      </c>
      <c r="AL37" s="87">
        <f t="shared" ca="1" si="18"/>
        <v>84.18</v>
      </c>
      <c r="AN37" s="87">
        <f ca="1">IFERROR(RANK(AP37,$AP$27:$AP$37,$U$3)+COUNTIF($AP$27:AP37,AP37)-1,"")</f>
        <v>1</v>
      </c>
      <c r="AO37" s="87" t="str">
        <f>T8</f>
        <v>Richmond</v>
      </c>
      <c r="AP37" s="87">
        <f t="shared" ca="1" si="19"/>
        <v>85.84</v>
      </c>
      <c r="AR37" s="87" t="e">
        <f t="shared" ca="1" si="20"/>
        <v>#N/A</v>
      </c>
      <c r="AS37" s="87">
        <v>11</v>
      </c>
      <c r="AT37" s="87" t="e">
        <f t="shared" ca="1" si="21"/>
        <v>#N/A</v>
      </c>
      <c r="AU37" s="87" t="e">
        <f t="shared" ca="1" si="22"/>
        <v>#N/A</v>
      </c>
      <c r="AV37" s="87" t="e">
        <f t="shared" ca="1" si="23"/>
        <v>#N/A</v>
      </c>
      <c r="AW37" s="87" t="e">
        <f t="shared" ca="1" si="24"/>
        <v>#N/A</v>
      </c>
      <c r="AX37" s="87">
        <f t="shared" ca="1" si="25"/>
        <v>82.82</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22</v>
      </c>
      <c r="X38" s="87" t="s">
        <v>67</v>
      </c>
      <c r="Y38" s="87">
        <f t="shared" ca="1" si="10"/>
        <v>83.12</v>
      </c>
      <c r="AA38" s="87" t="str">
        <f t="shared" ca="1" si="11"/>
        <v>Enfield</v>
      </c>
      <c r="AB38" s="87">
        <v>12</v>
      </c>
      <c r="AC38" s="86">
        <f t="shared" ca="1" si="12"/>
        <v>84.09</v>
      </c>
      <c r="AD38" s="87" t="str">
        <f t="shared" ca="1" si="13"/>
        <v>Enfield</v>
      </c>
      <c r="AE38" s="87" t="str">
        <f t="shared" ca="1" si="14"/>
        <v/>
      </c>
      <c r="AF38" s="87" t="str">
        <f t="shared" ca="1" si="15"/>
        <v/>
      </c>
      <c r="AG38" s="87">
        <f t="shared" ca="1" si="16"/>
        <v>84.09</v>
      </c>
      <c r="AH38" s="87">
        <f t="shared" ca="1" si="26"/>
        <v>83.64</v>
      </c>
      <c r="AI38" s="87">
        <f t="shared" ca="1" si="27"/>
        <v>82.82</v>
      </c>
      <c r="AJ38" s="87">
        <f t="shared" ca="1" si="28"/>
        <v>85.84</v>
      </c>
      <c r="AK38" s="87">
        <f t="shared" ca="1" si="17"/>
        <v>84.09</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14</v>
      </c>
      <c r="X39" s="87" t="s">
        <v>117</v>
      </c>
      <c r="Y39" s="87">
        <f t="shared" ca="1" si="10"/>
        <v>83.96</v>
      </c>
      <c r="AA39" s="87" t="str">
        <f t="shared" ca="1" si="11"/>
        <v>Ealing</v>
      </c>
      <c r="AB39" s="87">
        <v>13</v>
      </c>
      <c r="AC39" s="86">
        <f t="shared" ca="1" si="12"/>
        <v>83.96</v>
      </c>
      <c r="AD39" s="87" t="str">
        <f t="shared" ca="1" si="13"/>
        <v>Ealing</v>
      </c>
      <c r="AE39" s="87" t="str">
        <f t="shared" ca="1" si="14"/>
        <v/>
      </c>
      <c r="AF39" s="87" t="str">
        <f t="shared" ca="1" si="15"/>
        <v/>
      </c>
      <c r="AG39" s="87">
        <f t="shared" ca="1" si="16"/>
        <v>83.96</v>
      </c>
      <c r="AH39" s="87">
        <f t="shared" ca="1" si="26"/>
        <v>83.64</v>
      </c>
      <c r="AI39" s="87">
        <f t="shared" ca="1" si="27"/>
        <v>82.82</v>
      </c>
      <c r="AJ39" s="87">
        <f t="shared" ca="1" si="28"/>
        <v>85.84</v>
      </c>
      <c r="AK39" s="87">
        <f t="shared" ca="1" si="17"/>
        <v>83.96</v>
      </c>
      <c r="AL39" s="87" t="str">
        <f t="shared" ca="1" si="18"/>
        <v/>
      </c>
      <c r="AO39" s="87" t="s">
        <v>1096</v>
      </c>
      <c r="BA39" s="94"/>
      <c r="BD39" s="94" t="s">
        <v>1097</v>
      </c>
      <c r="BF39" s="94">
        <f ca="1">U9</f>
        <v>2</v>
      </c>
      <c r="BG39" s="94"/>
      <c r="BT39" s="87"/>
    </row>
    <row r="40" spans="1:72">
      <c r="A40" s="125"/>
      <c r="B40" s="125"/>
      <c r="C40" s="125"/>
      <c r="D40" s="125"/>
      <c r="E40" s="125"/>
      <c r="F40" s="125"/>
      <c r="G40" s="125"/>
      <c r="H40" s="125"/>
      <c r="I40" s="125"/>
      <c r="J40" s="125"/>
      <c r="K40" s="125"/>
      <c r="L40" s="125"/>
      <c r="M40" s="125"/>
      <c r="N40" s="125"/>
      <c r="W40" s="87">
        <f ca="1">IFERROR(RANK(Y40,$Y$27:$Y$59,$U$3)+COUNTIF($Y$27:Y40,Y40)-1,"")</f>
        <v>5</v>
      </c>
      <c r="X40" s="87" t="s">
        <v>65</v>
      </c>
      <c r="Y40" s="87">
        <f t="shared" ca="1" si="10"/>
        <v>84.92</v>
      </c>
      <c r="AA40" s="87" t="str">
        <f t="shared" ca="1" si="11"/>
        <v>Haringey</v>
      </c>
      <c r="AB40" s="87">
        <v>14</v>
      </c>
      <c r="AC40" s="86">
        <f t="shared" ca="1" si="12"/>
        <v>83.96</v>
      </c>
      <c r="AD40" s="87" t="str">
        <f t="shared" ca="1" si="13"/>
        <v>Haringey</v>
      </c>
      <c r="AE40" s="87" t="str">
        <f t="shared" ca="1" si="14"/>
        <v/>
      </c>
      <c r="AF40" s="87" t="str">
        <f t="shared" ca="1" si="15"/>
        <v/>
      </c>
      <c r="AG40" s="87">
        <f t="shared" ca="1" si="16"/>
        <v>83.96</v>
      </c>
      <c r="AH40" s="87">
        <f t="shared" ca="1" si="26"/>
        <v>83.64</v>
      </c>
      <c r="AI40" s="87">
        <f t="shared" ca="1" si="27"/>
        <v>82.82</v>
      </c>
      <c r="AJ40" s="87">
        <f t="shared" ca="1" si="28"/>
        <v>85.84</v>
      </c>
      <c r="AK40" s="87" t="str">
        <f t="shared" ca="1" si="17"/>
        <v/>
      </c>
      <c r="AL40" s="87">
        <f t="shared" ca="1" si="18"/>
        <v>83.96</v>
      </c>
      <c r="AO40" s="87" t="str">
        <f>List!R2</f>
        <v>Kingston</v>
      </c>
      <c r="AP40" s="87">
        <f t="shared" ref="AP40:AP54" ca="1" si="29">VLOOKUP(AO40,$AA$27:$AC$58,3,FALSE)</f>
        <v>84.67</v>
      </c>
      <c r="BA40" s="94"/>
      <c r="BB40" s="94"/>
      <c r="BC40" s="94"/>
      <c r="BD40" s="94"/>
      <c r="BE40" s="87" t="s">
        <v>1098</v>
      </c>
      <c r="BF40" s="92">
        <f ca="1">IF(BF39=1,0,BE45*BF39/$BF45)</f>
        <v>5.5625</v>
      </c>
      <c r="BG40" s="93"/>
      <c r="BT40" s="87"/>
    </row>
    <row r="41" spans="1:72">
      <c r="A41" s="125"/>
      <c r="B41" s="125"/>
      <c r="C41" s="125"/>
      <c r="D41" s="125"/>
      <c r="E41" s="125"/>
      <c r="F41" s="125"/>
      <c r="G41" s="125"/>
      <c r="H41" s="125"/>
      <c r="I41" s="125"/>
      <c r="J41" s="125"/>
      <c r="K41" s="125"/>
      <c r="L41" s="125"/>
      <c r="M41" s="125"/>
      <c r="N41" s="125"/>
      <c r="W41" s="87">
        <f ca="1">IFERROR(RANK(Y41,$Y$27:$Y$59,$U$3)+COUNTIF($Y$27:Y41,Y41)-1,"")</f>
        <v>25</v>
      </c>
      <c r="X41" s="87" t="s">
        <v>119</v>
      </c>
      <c r="Y41" s="87">
        <f t="shared" ca="1" si="10"/>
        <v>82.79</v>
      </c>
      <c r="AA41" s="87" t="str">
        <f t="shared" ca="1" si="11"/>
        <v>Sutton</v>
      </c>
      <c r="AB41" s="87">
        <v>15</v>
      </c>
      <c r="AC41" s="86">
        <f t="shared" ca="1" si="12"/>
        <v>83.92</v>
      </c>
      <c r="AD41" s="87" t="str">
        <f t="shared" ca="1" si="13"/>
        <v>Sutton</v>
      </c>
      <c r="AE41" s="87" t="str">
        <f t="shared" ca="1" si="14"/>
        <v/>
      </c>
      <c r="AF41" s="87">
        <f t="shared" ca="1" si="15"/>
        <v>83.92</v>
      </c>
      <c r="AG41" s="87" t="str">
        <f t="shared" ca="1" si="16"/>
        <v/>
      </c>
      <c r="AH41" s="87">
        <f t="shared" ca="1" si="26"/>
        <v>83.64</v>
      </c>
      <c r="AI41" s="87">
        <f t="shared" ca="1" si="27"/>
        <v>82.82</v>
      </c>
      <c r="AJ41" s="87">
        <f t="shared" ca="1" si="28"/>
        <v>85.84</v>
      </c>
      <c r="AK41" s="87">
        <f t="shared" ca="1" si="17"/>
        <v>83.92</v>
      </c>
      <c r="AL41" s="87" t="str">
        <f t="shared" ca="1" si="18"/>
        <v/>
      </c>
      <c r="AO41" s="87" t="str">
        <f>List!R3</f>
        <v>Merton</v>
      </c>
      <c r="AP41" s="87">
        <f t="shared" ca="1" si="29"/>
        <v>84.43</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19</v>
      </c>
      <c r="X42" s="87" t="s">
        <v>87</v>
      </c>
      <c r="Y42" s="87">
        <f t="shared" ca="1" si="10"/>
        <v>83.45</v>
      </c>
      <c r="AA42" s="87" t="str">
        <f t="shared" ca="1" si="11"/>
        <v>Croydon</v>
      </c>
      <c r="AB42" s="87">
        <v>16</v>
      </c>
      <c r="AC42" s="86">
        <f t="shared" ca="1" si="12"/>
        <v>83.64</v>
      </c>
      <c r="AD42" s="87" t="str">
        <f t="shared" ca="1" si="13"/>
        <v>Croydon</v>
      </c>
      <c r="AE42" s="87" t="str">
        <f t="shared" ca="1" si="14"/>
        <v/>
      </c>
      <c r="AF42" s="87" t="str">
        <f t="shared" ca="1" si="15"/>
        <v/>
      </c>
      <c r="AG42" s="87">
        <f t="shared" ca="1" si="16"/>
        <v>83.64</v>
      </c>
      <c r="AH42" s="87">
        <f t="shared" ca="1" si="26"/>
        <v>83.64</v>
      </c>
      <c r="AI42" s="87">
        <f t="shared" ca="1" si="27"/>
        <v>82.82</v>
      </c>
      <c r="AJ42" s="87">
        <f t="shared" ca="1" si="28"/>
        <v>85.84</v>
      </c>
      <c r="AK42" s="87">
        <f t="shared" ca="1" si="17"/>
        <v>83.64</v>
      </c>
      <c r="AL42" s="87" t="str">
        <f t="shared" ca="1" si="18"/>
        <v/>
      </c>
      <c r="AO42" s="87" t="str">
        <f>List!R4</f>
        <v>Richmond</v>
      </c>
      <c r="AP42" s="87">
        <f t="shared" ca="1" si="29"/>
        <v>85.84</v>
      </c>
      <c r="BA42" s="94"/>
      <c r="BB42" s="94"/>
      <c r="BC42" s="94"/>
      <c r="BD42" s="94"/>
      <c r="BE42" s="87" t="s">
        <v>1094</v>
      </c>
      <c r="BF42" s="92">
        <f ca="1">IF(181-SUM(BF40:BF41)&lt;0,0,181-SUM(BF40:BF41))</f>
        <v>173.4375</v>
      </c>
      <c r="BG42" s="93"/>
      <c r="BT42" s="87"/>
    </row>
    <row r="43" spans="1:72">
      <c r="A43" s="17"/>
      <c r="B43" s="17"/>
      <c r="C43" s="17"/>
      <c r="D43" s="17"/>
      <c r="E43" s="17"/>
      <c r="F43" s="17"/>
      <c r="G43" s="17"/>
      <c r="H43" s="17"/>
      <c r="I43" s="17"/>
      <c r="J43" s="17"/>
      <c r="K43" s="17"/>
      <c r="L43" s="17"/>
      <c r="M43" s="17"/>
      <c r="W43" s="87">
        <f ca="1">IFERROR(RANK(Y43,$Y$27:$Y$59,$U$3)+COUNTIF($Y$27:Y43,Y43)-1,"")</f>
        <v>17</v>
      </c>
      <c r="X43" s="87" t="s">
        <v>60</v>
      </c>
      <c r="Y43" s="87">
        <f t="shared" ca="1" si="10"/>
        <v>83.47</v>
      </c>
      <c r="AA43" s="87" t="str">
        <f t="shared" ca="1" si="11"/>
        <v>Hounslow</v>
      </c>
      <c r="AB43" s="87">
        <v>17</v>
      </c>
      <c r="AC43" s="86">
        <f t="shared" ca="1" si="12"/>
        <v>83.47</v>
      </c>
      <c r="AD43" s="87" t="str">
        <f t="shared" ca="1" si="13"/>
        <v>Hounslow</v>
      </c>
      <c r="AE43" s="87" t="str">
        <f t="shared" ca="1" si="14"/>
        <v/>
      </c>
      <c r="AF43" s="87" t="str">
        <f t="shared" ca="1" si="15"/>
        <v/>
      </c>
      <c r="AG43" s="87">
        <f t="shared" ca="1" si="16"/>
        <v>83.47</v>
      </c>
      <c r="AH43" s="87">
        <f t="shared" ca="1" si="26"/>
        <v>83.64</v>
      </c>
      <c r="AI43" s="87">
        <f t="shared" ca="1" si="27"/>
        <v>82.82</v>
      </c>
      <c r="AJ43" s="87">
        <f t="shared" ca="1" si="28"/>
        <v>85.84</v>
      </c>
      <c r="AK43" s="87">
        <f t="shared" ca="1" si="17"/>
        <v>83.47</v>
      </c>
      <c r="AL43" s="87" t="str">
        <f t="shared" ca="1" si="18"/>
        <v/>
      </c>
      <c r="AO43" s="87" t="str">
        <f>List!R5</f>
        <v>Sutton</v>
      </c>
      <c r="AP43" s="87">
        <f t="shared" ca="1" si="29"/>
        <v>83.92</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26</v>
      </c>
      <c r="X44" s="87" t="s">
        <v>75</v>
      </c>
      <c r="Y44" s="87">
        <f t="shared" ca="1" si="10"/>
        <v>82.61</v>
      </c>
      <c r="AA44" s="87" t="str">
        <f t="shared" ca="1" si="11"/>
        <v>Redbridge</v>
      </c>
      <c r="AB44" s="87">
        <v>18</v>
      </c>
      <c r="AC44" s="86">
        <f t="shared" ca="1" si="12"/>
        <v>83.47</v>
      </c>
      <c r="AD44" s="87" t="str">
        <f t="shared" ca="1" si="13"/>
        <v>Redbridge</v>
      </c>
      <c r="AE44" s="87" t="str">
        <f t="shared" ca="1" si="14"/>
        <v/>
      </c>
      <c r="AF44" s="87" t="str">
        <f t="shared" ca="1" si="15"/>
        <v/>
      </c>
      <c r="AG44" s="87">
        <f t="shared" ca="1" si="16"/>
        <v>83.47</v>
      </c>
      <c r="AH44" s="87">
        <f t="shared" ca="1" si="26"/>
        <v>83.64</v>
      </c>
      <c r="AI44" s="87">
        <f t="shared" ca="1" si="27"/>
        <v>82.82</v>
      </c>
      <c r="AJ44" s="87">
        <f t="shared" ca="1" si="28"/>
        <v>85.84</v>
      </c>
      <c r="AK44" s="87">
        <f t="shared" ca="1" si="17"/>
        <v>83.47</v>
      </c>
      <c r="AL44" s="87" t="str">
        <f t="shared" ca="1" si="18"/>
        <v/>
      </c>
      <c r="AO44" s="87" t="str">
        <f>List!R6</f>
        <v>Havering</v>
      </c>
      <c r="AP44" s="87">
        <f t="shared" ca="1" si="29"/>
        <v>82.79</v>
      </c>
      <c r="BT44" s="87"/>
    </row>
    <row r="45" spans="1:72">
      <c r="A45" s="17"/>
      <c r="B45" s="17"/>
      <c r="C45" s="17"/>
      <c r="D45" s="17"/>
      <c r="E45" s="17"/>
      <c r="F45" s="17"/>
      <c r="G45" s="17"/>
      <c r="H45" s="17"/>
      <c r="I45" s="17"/>
      <c r="J45" s="17"/>
      <c r="K45" s="17"/>
      <c r="L45" s="17"/>
      <c r="M45" s="17"/>
      <c r="W45" s="87">
        <f ca="1">IFERROR(RANK(Y45,$Y$27:$Y$59,$U$3)+COUNTIF($Y$27:Y45,Y45)-1,"")</f>
        <v>1</v>
      </c>
      <c r="X45" s="87" t="s">
        <v>71</v>
      </c>
      <c r="Y45" s="87">
        <f t="shared" ca="1" si="10"/>
        <v>86.34</v>
      </c>
      <c r="AA45" s="87" t="str">
        <f t="shared" ca="1" si="11"/>
        <v>Hillingdon</v>
      </c>
      <c r="AB45" s="87">
        <v>19</v>
      </c>
      <c r="AC45" s="86">
        <f t="shared" ca="1" si="12"/>
        <v>83.45</v>
      </c>
      <c r="AD45" s="87" t="str">
        <f t="shared" ca="1" si="13"/>
        <v>Hillingdon</v>
      </c>
      <c r="AE45" s="87" t="str">
        <f t="shared" ca="1" si="14"/>
        <v/>
      </c>
      <c r="AF45" s="87" t="str">
        <f t="shared" ca="1" si="15"/>
        <v/>
      </c>
      <c r="AG45" s="87">
        <f t="shared" ca="1" si="16"/>
        <v>83.45</v>
      </c>
      <c r="AH45" s="87">
        <f t="shared" ca="1" si="26"/>
        <v>83.64</v>
      </c>
      <c r="AI45" s="87">
        <f t="shared" ca="1" si="27"/>
        <v>82.82</v>
      </c>
      <c r="AJ45" s="87">
        <f t="shared" ca="1" si="28"/>
        <v>85.84</v>
      </c>
      <c r="AK45" s="87">
        <f t="shared" ca="1" si="17"/>
        <v>83.45</v>
      </c>
      <c r="AL45" s="87" t="str">
        <f t="shared" ca="1" si="18"/>
        <v/>
      </c>
      <c r="AO45" s="87" t="str">
        <f>List!R7</f>
        <v>Hounslow</v>
      </c>
      <c r="AP45" s="87">
        <f t="shared" ca="1" si="29"/>
        <v>83.47</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7</v>
      </c>
      <c r="X46" s="87" t="s">
        <v>83</v>
      </c>
      <c r="Y46" s="87">
        <f t="shared" ca="1" si="10"/>
        <v>84.67</v>
      </c>
      <c r="AA46" s="87" t="str">
        <f t="shared" ca="1" si="11"/>
        <v>Southwark</v>
      </c>
      <c r="AB46" s="87">
        <v>20</v>
      </c>
      <c r="AC46" s="86">
        <f t="shared" ca="1" si="12"/>
        <v>83.24</v>
      </c>
      <c r="AD46" s="87" t="str">
        <f t="shared" ca="1" si="13"/>
        <v>Southwark</v>
      </c>
      <c r="AE46" s="87" t="str">
        <f t="shared" ca="1" si="14"/>
        <v/>
      </c>
      <c r="AF46" s="87" t="str">
        <f t="shared" ca="1" si="15"/>
        <v/>
      </c>
      <c r="AG46" s="87">
        <f t="shared" ca="1" si="16"/>
        <v>83.24</v>
      </c>
      <c r="AH46" s="87">
        <f t="shared" ca="1" si="26"/>
        <v>83.64</v>
      </c>
      <c r="AI46" s="87">
        <f t="shared" ca="1" si="27"/>
        <v>82.82</v>
      </c>
      <c r="AJ46" s="87">
        <f t="shared" ca="1" si="28"/>
        <v>85.84</v>
      </c>
      <c r="AK46" s="87" t="str">
        <f t="shared" ca="1" si="17"/>
        <v/>
      </c>
      <c r="AL46" s="87">
        <f t="shared" ca="1" si="18"/>
        <v>83.24</v>
      </c>
      <c r="AO46" s="87" t="str">
        <f>List!R8</f>
        <v>Redbridge</v>
      </c>
      <c r="AP46" s="87">
        <f t="shared" ca="1" si="29"/>
        <v>83.47</v>
      </c>
      <c r="BF46" s="94">
        <v>2</v>
      </c>
      <c r="BG46" s="94"/>
      <c r="BT46" s="87"/>
    </row>
    <row r="47" spans="1:72">
      <c r="A47" s="17"/>
      <c r="B47" s="17"/>
      <c r="C47" s="17"/>
      <c r="D47" s="17"/>
      <c r="E47" s="17"/>
      <c r="F47" s="17"/>
      <c r="G47" s="17"/>
      <c r="H47" s="17"/>
      <c r="I47" s="17"/>
      <c r="J47" s="17"/>
      <c r="K47" s="17"/>
      <c r="L47" s="17"/>
      <c r="M47" s="17"/>
      <c r="W47" s="87">
        <f ca="1">IFERROR(RANK(Y47,$Y$27:$Y$59,$U$3)+COUNTIF($Y$27:Y47,Y47)-1,"")</f>
        <v>24</v>
      </c>
      <c r="X47" s="87" t="s">
        <v>92</v>
      </c>
      <c r="Y47" s="87">
        <f t="shared" ca="1" si="10"/>
        <v>82.86</v>
      </c>
      <c r="AA47" s="87" t="str">
        <f t="shared" ca="1" si="11"/>
        <v>Bexley</v>
      </c>
      <c r="AB47" s="87">
        <v>21</v>
      </c>
      <c r="AC47" s="86">
        <f t="shared" ca="1" si="12"/>
        <v>83.21</v>
      </c>
      <c r="AD47" s="87" t="str">
        <f t="shared" ca="1" si="13"/>
        <v>Bexley</v>
      </c>
      <c r="AE47" s="87" t="str">
        <f t="shared" ca="1" si="14"/>
        <v/>
      </c>
      <c r="AF47" s="87" t="str">
        <f t="shared" ca="1" si="15"/>
        <v/>
      </c>
      <c r="AG47" s="87">
        <f t="shared" ca="1" si="16"/>
        <v>83.21</v>
      </c>
      <c r="AH47" s="87">
        <f t="shared" ca="1" si="26"/>
        <v>83.64</v>
      </c>
      <c r="AI47" s="87">
        <f t="shared" ca="1" si="27"/>
        <v>82.82</v>
      </c>
      <c r="AJ47" s="87">
        <f t="shared" ca="1" si="28"/>
        <v>85.84</v>
      </c>
      <c r="AK47" s="87" t="str">
        <f t="shared" ca="1" si="17"/>
        <v/>
      </c>
      <c r="AL47" s="87">
        <f t="shared" ca="1" si="18"/>
        <v>83.21</v>
      </c>
      <c r="AO47" s="87" t="str">
        <f>List!R9</f>
        <v>Enfield</v>
      </c>
      <c r="AP47" s="87">
        <f t="shared" ca="1" si="29"/>
        <v>84.09</v>
      </c>
    </row>
    <row r="48" spans="1:72">
      <c r="A48" s="17"/>
      <c r="B48" s="17"/>
      <c r="C48" s="17"/>
      <c r="D48" s="17"/>
      <c r="E48" s="17"/>
      <c r="F48" s="17"/>
      <c r="G48" s="17"/>
      <c r="H48" s="17"/>
      <c r="I48" s="17"/>
      <c r="J48" s="17"/>
      <c r="K48" s="17"/>
      <c r="L48" s="17"/>
      <c r="M48" s="17"/>
      <c r="W48" s="87">
        <f ca="1">IFERROR(RANK(Y48,$Y$27:$Y$59,$U$3)+COUNTIF($Y$27:Y48,Y48)-1,"")</f>
        <v>27</v>
      </c>
      <c r="X48" s="87" t="s">
        <v>85</v>
      </c>
      <c r="Y48" s="87">
        <f t="shared" ca="1" si="10"/>
        <v>82.59</v>
      </c>
      <c r="AA48" s="87" t="str">
        <f t="shared" ca="1" si="11"/>
        <v>Hammersmith and Fulham</v>
      </c>
      <c r="AB48" s="87">
        <v>22</v>
      </c>
      <c r="AC48" s="86">
        <f t="shared" ca="1" si="12"/>
        <v>83.12</v>
      </c>
      <c r="AD48" s="87" t="str">
        <f t="shared" ca="1" si="13"/>
        <v>Hammersmith and Fulham</v>
      </c>
      <c r="AE48" s="87" t="str">
        <f t="shared" ca="1" si="14"/>
        <v/>
      </c>
      <c r="AF48" s="87" t="str">
        <f t="shared" ca="1" si="15"/>
        <v/>
      </c>
      <c r="AG48" s="87">
        <f t="shared" ca="1" si="16"/>
        <v>83.12</v>
      </c>
      <c r="AH48" s="87">
        <f t="shared" ca="1" si="26"/>
        <v>83.64</v>
      </c>
      <c r="AI48" s="87">
        <f t="shared" ca="1" si="27"/>
        <v>82.82</v>
      </c>
      <c r="AJ48" s="87">
        <f t="shared" ca="1" si="28"/>
        <v>85.84</v>
      </c>
      <c r="AK48" s="87" t="str">
        <f t="shared" ca="1" si="17"/>
        <v/>
      </c>
      <c r="AL48" s="87">
        <f t="shared" ca="1" si="18"/>
        <v>83.12</v>
      </c>
      <c r="AO48" s="87" t="str">
        <f>List!R10</f>
        <v>Harrow</v>
      </c>
      <c r="AP48" s="87">
        <f t="shared" ca="1" si="29"/>
        <v>84.92</v>
      </c>
      <c r="BF48" s="94"/>
    </row>
    <row r="49" spans="1:59">
      <c r="A49" s="17"/>
      <c r="B49" s="17"/>
      <c r="C49" s="17"/>
      <c r="D49" s="17"/>
      <c r="E49" s="17"/>
      <c r="F49" s="17"/>
      <c r="G49" s="17"/>
      <c r="H49" s="17"/>
      <c r="I49" s="17"/>
      <c r="J49" s="17"/>
      <c r="K49" s="17"/>
      <c r="L49" s="17"/>
      <c r="M49" s="17"/>
      <c r="W49" s="87">
        <f ca="1">IFERROR(RANK(Y49,$Y$27:$Y$59,$U$3)+COUNTIF($Y$27:Y49,Y49)-1,"")</f>
        <v>9</v>
      </c>
      <c r="X49" s="87" t="s">
        <v>109</v>
      </c>
      <c r="Y49" s="87">
        <f t="shared" ca="1" si="10"/>
        <v>84.43</v>
      </c>
      <c r="AA49" s="87" t="str">
        <f t="shared" ca="1" si="11"/>
        <v>Waltham Forest</v>
      </c>
      <c r="AB49" s="87">
        <v>23</v>
      </c>
      <c r="AC49" s="86">
        <f t="shared" ca="1" si="12"/>
        <v>83</v>
      </c>
      <c r="AD49" s="87" t="str">
        <f t="shared" ca="1" si="13"/>
        <v>Waltham Forest</v>
      </c>
      <c r="AE49" s="87" t="str">
        <f t="shared" ca="1" si="14"/>
        <v/>
      </c>
      <c r="AF49" s="87" t="str">
        <f t="shared" ca="1" si="15"/>
        <v/>
      </c>
      <c r="AG49" s="87">
        <f t="shared" ca="1" si="16"/>
        <v>83</v>
      </c>
      <c r="AH49" s="87">
        <f t="shared" ca="1" si="26"/>
        <v>83.64</v>
      </c>
      <c r="AI49" s="87">
        <f t="shared" ca="1" si="27"/>
        <v>82.82</v>
      </c>
      <c r="AJ49" s="87">
        <f t="shared" ca="1" si="28"/>
        <v>85.84</v>
      </c>
      <c r="AK49" s="87">
        <f t="shared" ca="1" si="17"/>
        <v>83</v>
      </c>
      <c r="AL49" s="87" t="str">
        <f t="shared" ca="1" si="18"/>
        <v/>
      </c>
      <c r="AO49" s="87" t="str">
        <f>List!R11</f>
        <v>Waltham Forest</v>
      </c>
      <c r="AP49" s="87">
        <f t="shared" ca="1" si="29"/>
        <v>83</v>
      </c>
      <c r="BF49" s="92"/>
      <c r="BG49" s="93"/>
    </row>
    <row r="50" spans="1:59">
      <c r="A50" s="17"/>
      <c r="B50" s="17"/>
      <c r="C50" s="17"/>
      <c r="D50" s="17"/>
      <c r="E50" s="17"/>
      <c r="F50" s="17"/>
      <c r="G50" s="17"/>
      <c r="H50" s="17"/>
      <c r="I50" s="17"/>
      <c r="J50" s="17"/>
      <c r="K50" s="17"/>
      <c r="L50" s="17"/>
      <c r="M50" s="17"/>
      <c r="W50" s="87">
        <f ca="1">IFERROR(RANK(Y50,$Y$27:$Y$59,$U$3)+COUNTIF($Y$27:Y50,Y50)-1,"")</f>
        <v>30</v>
      </c>
      <c r="X50" s="87" t="s">
        <v>123</v>
      </c>
      <c r="Y50" s="87">
        <f t="shared" ca="1" si="10"/>
        <v>81.569999999999993</v>
      </c>
      <c r="AA50" s="87" t="str">
        <f t="shared" ca="1" si="11"/>
        <v>Lambeth</v>
      </c>
      <c r="AB50" s="87">
        <v>24</v>
      </c>
      <c r="AC50" s="86">
        <f t="shared" ca="1" si="12"/>
        <v>82.86</v>
      </c>
      <c r="AD50" s="87" t="str">
        <f t="shared" ca="1" si="13"/>
        <v>Lambeth</v>
      </c>
      <c r="AE50" s="87" t="str">
        <f t="shared" ca="1" si="14"/>
        <v/>
      </c>
      <c r="AF50" s="87" t="str">
        <f t="shared" ca="1" si="15"/>
        <v/>
      </c>
      <c r="AG50" s="87">
        <f t="shared" ca="1" si="16"/>
        <v>82.86</v>
      </c>
      <c r="AH50" s="87">
        <f t="shared" ca="1" si="26"/>
        <v>83.64</v>
      </c>
      <c r="AI50" s="87">
        <f t="shared" ca="1" si="27"/>
        <v>82.82</v>
      </c>
      <c r="AJ50" s="87">
        <f t="shared" ca="1" si="28"/>
        <v>85.84</v>
      </c>
      <c r="AK50" s="87" t="str">
        <f t="shared" ca="1" si="17"/>
        <v/>
      </c>
      <c r="AL50" s="87">
        <f t="shared" ca="1" si="18"/>
        <v>82.86</v>
      </c>
      <c r="AO50" s="87" t="str">
        <f>List!R12</f>
        <v>Bromley</v>
      </c>
      <c r="AP50" s="87">
        <f t="shared" ca="1" si="29"/>
        <v>85.01</v>
      </c>
      <c r="BF50" s="92"/>
      <c r="BG50" s="92"/>
    </row>
    <row r="51" spans="1:59">
      <c r="W51" s="87">
        <f ca="1">IFERROR(RANK(Y51,$Y$27:$Y$59,$U$3)+COUNTIF($Y$27:Y51,Y51)-1,"")</f>
        <v>18</v>
      </c>
      <c r="X51" s="87" t="s">
        <v>113</v>
      </c>
      <c r="Y51" s="87">
        <f t="shared" ca="1" si="10"/>
        <v>83.47</v>
      </c>
      <c r="AA51" s="87" t="str">
        <f t="shared" ca="1" si="11"/>
        <v>Havering</v>
      </c>
      <c r="AB51" s="87">
        <v>25</v>
      </c>
      <c r="AC51" s="86">
        <f t="shared" ca="1" si="12"/>
        <v>82.79</v>
      </c>
      <c r="AD51" s="87" t="str">
        <f t="shared" ca="1" si="13"/>
        <v>Havering</v>
      </c>
      <c r="AE51" s="87" t="str">
        <f t="shared" ca="1" si="14"/>
        <v/>
      </c>
      <c r="AF51" s="87" t="str">
        <f t="shared" ca="1" si="15"/>
        <v/>
      </c>
      <c r="AG51" s="87">
        <f t="shared" ca="1" si="16"/>
        <v>82.79</v>
      </c>
      <c r="AH51" s="87">
        <f t="shared" ca="1" si="26"/>
        <v>83.64</v>
      </c>
      <c r="AI51" s="87">
        <f t="shared" ca="1" si="27"/>
        <v>82.82</v>
      </c>
      <c r="AJ51" s="87">
        <f t="shared" ca="1" si="28"/>
        <v>85.84</v>
      </c>
      <c r="AK51" s="87">
        <f t="shared" ca="1" si="17"/>
        <v>82.79</v>
      </c>
      <c r="AL51" s="87" t="str">
        <f t="shared" ca="1" si="18"/>
        <v/>
      </c>
      <c r="AO51" s="87" t="str">
        <f>List!R13</f>
        <v>Hillingdon</v>
      </c>
      <c r="AP51" s="87">
        <f t="shared" ca="1" si="29"/>
        <v>83.45</v>
      </c>
      <c r="BF51" s="92"/>
      <c r="BG51" s="93"/>
    </row>
    <row r="52" spans="1:59">
      <c r="W52" s="87">
        <f ca="1">IFERROR(RANK(Y52,$Y$27:$Y$59,$U$3)+COUNTIF($Y$27:Y52,Y52)-1,"")</f>
        <v>2</v>
      </c>
      <c r="X52" s="87" t="s">
        <v>33</v>
      </c>
      <c r="Y52" s="87">
        <f t="shared" ca="1" si="10"/>
        <v>85.84</v>
      </c>
      <c r="AA52" s="87" t="str">
        <f t="shared" ca="1" si="11"/>
        <v>Islington</v>
      </c>
      <c r="AB52" s="87">
        <v>26</v>
      </c>
      <c r="AC52" s="86">
        <f t="shared" ca="1" si="12"/>
        <v>82.61</v>
      </c>
      <c r="AD52" s="87" t="str">
        <f t="shared" ca="1" si="13"/>
        <v>Islington</v>
      </c>
      <c r="AE52" s="87" t="str">
        <f t="shared" ca="1" si="14"/>
        <v/>
      </c>
      <c r="AF52" s="87" t="str">
        <f t="shared" ca="1" si="15"/>
        <v/>
      </c>
      <c r="AG52" s="87">
        <f t="shared" ca="1" si="16"/>
        <v>82.61</v>
      </c>
      <c r="AH52" s="87">
        <f t="shared" ca="1" si="26"/>
        <v>83.64</v>
      </c>
      <c r="AI52" s="87">
        <f t="shared" ca="1" si="27"/>
        <v>82.82</v>
      </c>
      <c r="AJ52" s="87">
        <f t="shared" ca="1" si="28"/>
        <v>85.84</v>
      </c>
      <c r="AK52" s="87" t="str">
        <f t="shared" ca="1" si="17"/>
        <v/>
      </c>
      <c r="AL52" s="87">
        <f t="shared" ca="1" si="18"/>
        <v>82.61</v>
      </c>
      <c r="AO52" s="87" t="str">
        <f>List!R14</f>
        <v>Ealing</v>
      </c>
      <c r="AP52" s="87">
        <f t="shared" ca="1" si="29"/>
        <v>83.96</v>
      </c>
      <c r="BF52" s="94"/>
      <c r="BG52" s="94"/>
    </row>
    <row r="53" spans="1:59">
      <c r="W53" s="87">
        <f ca="1">IFERROR(RANK(Y53,$Y$27:$Y$59,$U$3)+COUNTIF($Y$27:Y53,Y53)-1,"")</f>
        <v>20</v>
      </c>
      <c r="X53" s="87" t="s">
        <v>96</v>
      </c>
      <c r="Y53" s="87">
        <f t="shared" ca="1" si="10"/>
        <v>83.24</v>
      </c>
      <c r="AA53" s="87" t="str">
        <f t="shared" ca="1" si="11"/>
        <v>Lewisham</v>
      </c>
      <c r="AB53" s="87">
        <v>27</v>
      </c>
      <c r="AC53" s="86">
        <f t="shared" ca="1" si="12"/>
        <v>82.59</v>
      </c>
      <c r="AD53" s="87" t="str">
        <f t="shared" ca="1" si="13"/>
        <v>Lewisham</v>
      </c>
      <c r="AE53" s="87" t="str">
        <f t="shared" ca="1" si="14"/>
        <v/>
      </c>
      <c r="AF53" s="87" t="str">
        <f t="shared" ca="1" si="15"/>
        <v/>
      </c>
      <c r="AG53" s="87">
        <f t="shared" ca="1" si="16"/>
        <v>82.59</v>
      </c>
      <c r="AH53" s="87">
        <f t="shared" ca="1" si="26"/>
        <v>83.64</v>
      </c>
      <c r="AI53" s="87">
        <f t="shared" ca="1" si="27"/>
        <v>82.82</v>
      </c>
      <c r="AJ53" s="87">
        <f t="shared" ca="1" si="28"/>
        <v>85.84</v>
      </c>
      <c r="AK53" s="87" t="str">
        <f t="shared" ca="1" si="17"/>
        <v/>
      </c>
      <c r="AL53" s="87">
        <f t="shared" ca="1" si="18"/>
        <v>82.59</v>
      </c>
      <c r="AO53" s="87" t="str">
        <f>List!R15</f>
        <v>Barnet</v>
      </c>
      <c r="AP53" s="87">
        <f t="shared" ca="1" si="29"/>
        <v>84.93</v>
      </c>
    </row>
    <row r="54" spans="1:59">
      <c r="W54" s="87">
        <f ca="1">IFERROR(RANK(Y54,$Y$27:$Y$59,$U$3)+COUNTIF($Y$27:Y54,Y54)-1,"")</f>
        <v>15</v>
      </c>
      <c r="X54" s="87" t="s">
        <v>90</v>
      </c>
      <c r="Y54" s="87">
        <f t="shared" ca="1" si="10"/>
        <v>83.92</v>
      </c>
      <c r="AA54" s="87" t="str">
        <f t="shared" ca="1" si="11"/>
        <v>Greenwich</v>
      </c>
      <c r="AB54" s="87">
        <v>28</v>
      </c>
      <c r="AC54" s="86">
        <f t="shared" ca="1" si="12"/>
        <v>82.15</v>
      </c>
      <c r="AD54" s="87" t="str">
        <f t="shared" ca="1" si="13"/>
        <v>Greenwich</v>
      </c>
      <c r="AE54" s="87" t="str">
        <f t="shared" ca="1" si="14"/>
        <v/>
      </c>
      <c r="AF54" s="87" t="str">
        <f t="shared" ca="1" si="15"/>
        <v/>
      </c>
      <c r="AG54" s="87">
        <f t="shared" ca="1" si="16"/>
        <v>82.15</v>
      </c>
      <c r="AH54" s="87">
        <f t="shared" ca="1" si="26"/>
        <v>83.64</v>
      </c>
      <c r="AI54" s="87">
        <f t="shared" ca="1" si="27"/>
        <v>82.82</v>
      </c>
      <c r="AJ54" s="87">
        <f t="shared" ca="1" si="28"/>
        <v>85.84</v>
      </c>
      <c r="AK54" s="87" t="str">
        <f t="shared" ca="1" si="17"/>
        <v/>
      </c>
      <c r="AL54" s="87">
        <f t="shared" ca="1" si="18"/>
        <v>82.15</v>
      </c>
      <c r="AO54" s="87" t="str">
        <f>List!R16</f>
        <v>Croydon</v>
      </c>
      <c r="AP54" s="87">
        <f t="shared" ca="1" si="29"/>
        <v>83.64</v>
      </c>
      <c r="BF54" s="94"/>
      <c r="BG54" s="94"/>
    </row>
    <row r="55" spans="1:59" ht="14.45" customHeight="1">
      <c r="W55" s="87">
        <f ca="1">IFERROR(RANK(Y55,$Y$27:$Y$59,$U$3)+COUNTIF($Y$27:Y55,Y55)-1,"")</f>
        <v>31</v>
      </c>
      <c r="X55" s="87" t="s">
        <v>105</v>
      </c>
      <c r="Y55" s="87">
        <f t="shared" ca="1" si="10"/>
        <v>81.150000000000006</v>
      </c>
      <c r="AA55" s="87" t="str">
        <f t="shared" ca="1" si="11"/>
        <v>Hackney</v>
      </c>
      <c r="AB55" s="87">
        <v>29</v>
      </c>
      <c r="AC55" s="86">
        <f t="shared" ca="1" si="12"/>
        <v>81.790000000000006</v>
      </c>
      <c r="AD55" s="87" t="str">
        <f t="shared" ca="1" si="13"/>
        <v>Hackney</v>
      </c>
      <c r="AE55" s="87" t="str">
        <f t="shared" ca="1" si="14"/>
        <v/>
      </c>
      <c r="AF55" s="87" t="str">
        <f t="shared" ca="1" si="15"/>
        <v/>
      </c>
      <c r="AG55" s="87">
        <f t="shared" ca="1" si="16"/>
        <v>81.790000000000006</v>
      </c>
      <c r="AH55" s="87">
        <f t="shared" ca="1" si="26"/>
        <v>83.64</v>
      </c>
      <c r="AI55" s="87">
        <f t="shared" ca="1" si="27"/>
        <v>82.82</v>
      </c>
      <c r="AJ55" s="87">
        <f t="shared" ca="1" si="28"/>
        <v>85.84</v>
      </c>
      <c r="AK55" s="87" t="str">
        <f t="shared" ca="1" si="17"/>
        <v/>
      </c>
      <c r="AL55" s="87">
        <f t="shared" ca="1" si="18"/>
        <v>81.790000000000006</v>
      </c>
      <c r="AO55" s="87" t="str">
        <f>T8</f>
        <v>Richmond</v>
      </c>
      <c r="AP55" s="87">
        <f ca="1">U14</f>
        <v>85.84</v>
      </c>
      <c r="BF55" s="94"/>
      <c r="BG55" s="94"/>
    </row>
    <row r="56" spans="1:59">
      <c r="W56" s="87">
        <f ca="1">IFERROR(RANK(Y56,$Y$27:$Y$59,$U$3)+COUNTIF($Y$27:Y56,Y56)-1,"")</f>
        <v>23</v>
      </c>
      <c r="X56" s="87" t="s">
        <v>115</v>
      </c>
      <c r="Y56" s="87">
        <f t="shared" ca="1" si="10"/>
        <v>83</v>
      </c>
      <c r="AA56" s="87" t="str">
        <f t="shared" ca="1" si="11"/>
        <v>Newham</v>
      </c>
      <c r="AB56" s="87">
        <v>30</v>
      </c>
      <c r="AC56" s="86">
        <f t="shared" ca="1" si="12"/>
        <v>81.569999999999993</v>
      </c>
      <c r="AD56" s="87" t="str">
        <f t="shared" ca="1" si="13"/>
        <v>Newham</v>
      </c>
      <c r="AE56" s="87" t="str">
        <f t="shared" ca="1" si="14"/>
        <v/>
      </c>
      <c r="AF56" s="87" t="str">
        <f t="shared" ca="1" si="15"/>
        <v/>
      </c>
      <c r="AG56" s="87">
        <f t="shared" ca="1" si="16"/>
        <v>81.569999999999993</v>
      </c>
      <c r="AH56" s="87">
        <f t="shared" ca="1" si="26"/>
        <v>83.64</v>
      </c>
      <c r="AI56" s="87">
        <f t="shared" ca="1" si="27"/>
        <v>82.82</v>
      </c>
      <c r="AJ56" s="87">
        <f t="shared" ca="1" si="28"/>
        <v>85.84</v>
      </c>
      <c r="AK56" s="87" t="str">
        <f t="shared" ca="1" si="17"/>
        <v/>
      </c>
      <c r="AL56" s="87">
        <f t="shared" ca="1" si="18"/>
        <v>81.569999999999993</v>
      </c>
    </row>
    <row r="57" spans="1:59">
      <c r="W57" s="87">
        <f ca="1">IFERROR(RANK(Y57,$Y$27:$Y$59,$U$3)+COUNTIF($Y$27:Y57,Y57)-1,"")</f>
        <v>11</v>
      </c>
      <c r="X57" s="87" t="s">
        <v>77</v>
      </c>
      <c r="Y57" s="87">
        <f t="shared" ca="1" si="10"/>
        <v>84.18</v>
      </c>
      <c r="AA57" s="87" t="str">
        <f t="shared" ca="1" si="11"/>
        <v>Tower Hamlets</v>
      </c>
      <c r="AB57" s="87">
        <v>31</v>
      </c>
      <c r="AC57" s="86">
        <f t="shared" ca="1" si="12"/>
        <v>81.150000000000006</v>
      </c>
      <c r="AD57" s="87" t="str">
        <f t="shared" ca="1" si="13"/>
        <v>Tower Hamlets</v>
      </c>
      <c r="AE57" s="87" t="str">
        <f t="shared" ca="1" si="14"/>
        <v/>
      </c>
      <c r="AF57" s="87" t="str">
        <f t="shared" ca="1" si="15"/>
        <v/>
      </c>
      <c r="AG57" s="87">
        <f t="shared" ca="1" si="16"/>
        <v>81.150000000000006</v>
      </c>
      <c r="AH57" s="87">
        <f t="shared" ca="1" si="26"/>
        <v>83.64</v>
      </c>
      <c r="AI57" s="87">
        <f t="shared" ca="1" si="27"/>
        <v>82.82</v>
      </c>
      <c r="AJ57" s="87">
        <f t="shared" ca="1" si="28"/>
        <v>85.84</v>
      </c>
      <c r="AK57" s="87" t="str">
        <f t="shared" ca="1" si="17"/>
        <v/>
      </c>
      <c r="AL57" s="87">
        <f t="shared" ca="1" si="18"/>
        <v>81.150000000000006</v>
      </c>
      <c r="BF57" s="94"/>
      <c r="BG57" s="94"/>
    </row>
    <row r="58" spans="1:59">
      <c r="W58" s="87">
        <f ca="1">IFERROR(RANK(Y58,$Y$27:$Y$59,$U$3)+COUNTIF($Y$27:Y58,Y58)-1,"")</f>
        <v>6</v>
      </c>
      <c r="X58" s="87" t="s">
        <v>100</v>
      </c>
      <c r="Y58" s="87">
        <f t="shared" ca="1" si="10"/>
        <v>84.73</v>
      </c>
      <c r="AA58" s="87" t="str">
        <f t="shared" ca="1" si="11"/>
        <v>Barking and Dagenham</v>
      </c>
      <c r="AB58" s="87">
        <v>32</v>
      </c>
      <c r="AC58" s="86">
        <f t="shared" ca="1" si="12"/>
        <v>80.44</v>
      </c>
      <c r="AD58" s="87" t="str">
        <f t="shared" ca="1" si="13"/>
        <v>Barking and Dagenham</v>
      </c>
      <c r="AE58" s="87" t="str">
        <f t="shared" ca="1" si="14"/>
        <v/>
      </c>
      <c r="AF58" s="87" t="str">
        <f t="shared" ca="1" si="15"/>
        <v/>
      </c>
      <c r="AG58" s="87">
        <f t="shared" ca="1" si="16"/>
        <v>80.44</v>
      </c>
      <c r="AH58" s="87">
        <f t="shared" ca="1" si="26"/>
        <v>83.64</v>
      </c>
      <c r="AI58" s="87">
        <f t="shared" ca="1" si="27"/>
        <v>82.82</v>
      </c>
      <c r="AJ58" s="87">
        <f t="shared" ca="1" si="28"/>
        <v>85.84</v>
      </c>
      <c r="AK58" s="87" t="str">
        <f t="shared" ca="1" si="17"/>
        <v/>
      </c>
      <c r="AL58" s="87">
        <f t="shared" ca="1" si="18"/>
        <v>80.44</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0900-000000000000}"/>
    <dataValidation type="list" showInputMessage="1" showErrorMessage="1" sqref="U2" xr:uid="{00000000-0002-0000-0900-000001000000}">
      <formula1>gender</formula1>
    </dataValidation>
    <dataValidation type="list" showInputMessage="1" showErrorMessage="1" sqref="U1" xr:uid="{00000000-0002-0000-0900-000002000000}">
      <formula1>indlist</formula1>
    </dataValidation>
  </dataValidations>
  <hyperlinks>
    <hyperlink ref="O1" location="Summary!A1" display="Back to summary" xr:uid="{00000000-0004-0000-09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BT64"/>
  <sheetViews>
    <sheetView showGridLines="0" showRowColHeaders="0" zoomScale="130" zoomScaleNormal="130" workbookViewId="0">
      <selection activeCell="Q25" sqref="Q25"/>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Inequality in life expectancy at birth, 2018 - 20 (Male)</v>
      </c>
      <c r="B1" s="125"/>
      <c r="C1" s="125"/>
      <c r="D1" s="125"/>
      <c r="E1" s="125"/>
      <c r="F1" s="125"/>
      <c r="G1" s="125"/>
      <c r="H1" s="126" t="str">
        <f ca="1">'3 M'!$X$1</f>
        <v>Inequality in life expectancy at birth, 2010-12 - 2018-20 (Male)</v>
      </c>
      <c r="I1" s="125"/>
      <c r="J1" s="125"/>
      <c r="K1" s="125"/>
      <c r="L1" s="125"/>
      <c r="M1" s="125"/>
      <c r="N1" s="125"/>
      <c r="O1" s="4" t="s">
        <v>1075</v>
      </c>
      <c r="T1" s="87" t="s">
        <v>282</v>
      </c>
      <c r="U1" s="87" t="s">
        <v>252</v>
      </c>
      <c r="V1" s="87" t="str">
        <f>T8&amp;U23&amp;U2&amp;U5</f>
        <v>Richmond92901MaleAll ages</v>
      </c>
      <c r="W1" s="86">
        <f>21-COUNTBLANK(X2:X21)</f>
        <v>10</v>
      </c>
      <c r="X1" s="87" t="str">
        <f ca="1">IF(U2&lt;&gt;"Persons",U1&amp;", "&amp;SUBSTITUTE(X2, " ","")&amp;" - "&amp;SUBSTITUTE(INDIRECT("x"&amp;W1), " ","")&amp;" ("&amp;U2&amp;")",U1&amp;", "&amp;SUBSTITUTE(X2, " ","")&amp;" - "&amp;SUBSTITUTE(INDIRECT("x"&amp;W1), " ",""))</f>
        <v>Inequality in life expectancy at birth, 2010-12 - 2018-20 (Male)</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2010 - 12</v>
      </c>
      <c r="T2" s="88" t="s">
        <v>1056</v>
      </c>
      <c r="U2" s="87" t="s">
        <v>249</v>
      </c>
      <c r="V2" s="87">
        <v>1</v>
      </c>
      <c r="W2" s="86">
        <f t="array" ref="W2">IFERROR(SMALL(IF(IndicatorData!B:B=$V$1,IndicatorData!AA:AA),$V2),"")</f>
        <v>20100000</v>
      </c>
      <c r="X2" s="86" t="str">
        <f>S2</f>
        <v>2010 - 12</v>
      </c>
      <c r="Y2" s="88">
        <f t="shared" ref="Y2:AH11" ca="1" si="0">IFERROR(VLOOKUP(Y$1&amp;$U$1&amp;$X2&amp;$U$2&amp;$U$5,DATA,14,FALSE),"")</f>
        <v>9.1</v>
      </c>
      <c r="Z2" s="87">
        <f t="shared" ca="1" si="0"/>
        <v>7.6</v>
      </c>
      <c r="AA2" s="87">
        <f t="shared" ca="1" si="0"/>
        <v>5.8</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5.8</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2011 - 13</v>
      </c>
      <c r="T3" s="88" t="s">
        <v>1076</v>
      </c>
      <c r="U3" s="87">
        <f>VLOOKUP(U1,IndicatorMetadata!$B:$AG,32,FALSE)</f>
        <v>1</v>
      </c>
      <c r="V3" s="89">
        <v>2</v>
      </c>
      <c r="W3" s="86">
        <f t="array" ref="W3">IFERROR(SMALL(IF(IndicatorData!B:B=$V$1,IndicatorData!AA:AA),$V3),"")</f>
        <v>20110000</v>
      </c>
      <c r="X3" s="86" t="str">
        <f t="shared" ref="X3:X21" si="5">IF(S3=X2,"",S3)</f>
        <v>2011 - 13</v>
      </c>
      <c r="Y3" s="88">
        <f t="shared" ca="1" si="0"/>
        <v>9</v>
      </c>
      <c r="Z3" s="87">
        <f t="shared" ca="1" si="0"/>
        <v>7.4</v>
      </c>
      <c r="AA3" s="87">
        <f t="shared" ca="1" si="0"/>
        <v>5</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5</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2018 - 20 value:</v>
      </c>
      <c r="B4" s="3"/>
      <c r="C4" s="3"/>
      <c r="D4" s="3"/>
      <c r="E4" s="14">
        <f ca="1">VLOOKUP(T8,$AA$27:$AC$59,3,FALSE)</f>
        <v>5.3</v>
      </c>
      <c r="F4" s="2"/>
      <c r="S4" s="87" t="str">
        <f t="array" ref="S4">IFERROR(VLOOKUP($W4,IF(IndicatorData!$B:$B=$V$1,IndicatorData!$A$1:$O$5203),15,FALSE),"")</f>
        <v>2012 - 14</v>
      </c>
      <c r="T4" s="88" t="s">
        <v>308</v>
      </c>
      <c r="U4" s="87" t="str">
        <f>VLOOKUP(U1,IndicatorMetadata!$B:$AG,27,FALSE)</f>
        <v>Years</v>
      </c>
      <c r="V4" s="87">
        <v>3</v>
      </c>
      <c r="W4" s="86">
        <f t="array" ref="W4">IFERROR(SMALL(IF(IndicatorData!B:B=$V$1,IndicatorData!AA:AA),$V4),"")</f>
        <v>20120000</v>
      </c>
      <c r="X4" s="86" t="str">
        <f t="shared" si="5"/>
        <v>2012 - 14</v>
      </c>
      <c r="Y4" s="88">
        <f t="shared" ca="1" si="0"/>
        <v>9.1</v>
      </c>
      <c r="Z4" s="87">
        <f t="shared" ca="1" si="0"/>
        <v>7.5</v>
      </c>
      <c r="AA4" s="87">
        <f t="shared" ca="1" si="0"/>
        <v>4.5999999999999996</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4.5999999999999996</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45% lower</v>
      </c>
      <c r="S5" s="87" t="str">
        <f t="array" ref="S5">IFERROR(VLOOKUP($W5,IF(IndicatorData!$B:$B=$V$1,IndicatorData!$A$1:$O$5203),15,FALSE),"")</f>
        <v>2013 - 15</v>
      </c>
      <c r="T5" s="88" t="s">
        <v>10</v>
      </c>
      <c r="U5" s="87" t="str">
        <f>VLOOKUP(U23&amp;U2,Interpretations!$A$1:$E$155,4,FALSE)</f>
        <v>All ages</v>
      </c>
      <c r="V5" s="87">
        <v>4</v>
      </c>
      <c r="W5" s="86">
        <f t="array" ref="W5">IFERROR(SMALL(IF(IndicatorData!B:B=$V$1,IndicatorData!AA:AA),$V5),"")</f>
        <v>20130000</v>
      </c>
      <c r="X5" s="86" t="str">
        <f t="shared" si="5"/>
        <v>2013 - 15</v>
      </c>
      <c r="Y5" s="88">
        <f t="shared" ca="1" si="0"/>
        <v>9.1999999999999993</v>
      </c>
      <c r="Z5" s="87">
        <f t="shared" ca="1" si="0"/>
        <v>7.4</v>
      </c>
      <c r="AA5" s="87">
        <f t="shared" ca="1" si="0"/>
        <v>6</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6</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29% lower</v>
      </c>
      <c r="S6" s="87" t="str">
        <f t="array" ref="S6">IFERROR(VLOOKUP($W6,IF(IndicatorData!$B:$B=$V$1,IndicatorData!$A$1:$O$5203),15,FALSE),"")</f>
        <v>2014 - 16</v>
      </c>
      <c r="T6" s="88"/>
      <c r="V6" s="87">
        <v>5</v>
      </c>
      <c r="W6" s="86">
        <f t="array" ref="W6">IFERROR(SMALL(IF(IndicatorData!B:B=$V$1,IndicatorData!AA:AA),$V6),"")</f>
        <v>20140000</v>
      </c>
      <c r="X6" s="86" t="str">
        <f t="shared" si="5"/>
        <v>2014 - 16</v>
      </c>
      <c r="Y6" s="88">
        <f t="shared" ca="1" si="0"/>
        <v>9.4</v>
      </c>
      <c r="Z6" s="87">
        <f t="shared" ca="1" si="0"/>
        <v>7.4</v>
      </c>
      <c r="AA6" s="87">
        <f t="shared" ca="1" si="0"/>
        <v>7.4</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7.4</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2015 - 17</v>
      </c>
      <c r="T7" s="88"/>
      <c r="V7" s="87">
        <v>6</v>
      </c>
      <c r="W7" s="86">
        <f t="array" ref="W7">IFERROR(SMALL(IF(IndicatorData!B:B=$V$1,IndicatorData!AA:AA),$V7),"")</f>
        <v>20150000</v>
      </c>
      <c r="X7" s="86" t="str">
        <f t="shared" si="5"/>
        <v>2015 - 17</v>
      </c>
      <c r="Y7" s="88">
        <f t="shared" ca="1" si="0"/>
        <v>9.4</v>
      </c>
      <c r="Z7" s="87">
        <f t="shared" ca="1" si="0"/>
        <v>7.2</v>
      </c>
      <c r="AA7" s="87">
        <f t="shared" ca="1" si="0"/>
        <v>7.9</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7.9</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(2010 - 12)</v>
      </c>
      <c r="E8" s="13" t="str">
        <f ca="1">U22</f>
        <v>9% improvement</v>
      </c>
      <c r="S8" s="87" t="str">
        <f t="array" ref="S8">IFERROR(VLOOKUP($W8,IF(IndicatorData!$B:$B=$V$1,IndicatorData!$A$1:$O$5203),15,FALSE),"")</f>
        <v>2016 - 18</v>
      </c>
      <c r="T8" s="88" t="str">
        <f>Summary!$E$2</f>
        <v>Richmond</v>
      </c>
      <c r="V8" s="87">
        <v>7</v>
      </c>
      <c r="W8" s="86">
        <f t="array" ref="W8">IFERROR(SMALL(IF(IndicatorData!B:B=$V$1,IndicatorData!AA:AA),$V8),"")</f>
        <v>20160000</v>
      </c>
      <c r="X8" s="86" t="str">
        <f t="shared" si="5"/>
        <v>2016 - 18</v>
      </c>
      <c r="Y8" s="88">
        <f t="shared" ca="1" si="0"/>
        <v>9.5</v>
      </c>
      <c r="Z8" s="87">
        <f t="shared" ca="1" si="0"/>
        <v>7.4</v>
      </c>
      <c r="AA8" s="87">
        <f t="shared" ca="1" si="0"/>
        <v>6.5</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6.5</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(2017 - 19)</v>
      </c>
      <c r="C9" s="10"/>
      <c r="D9" s="10"/>
      <c r="E9" s="13" t="str">
        <f ca="1">U21</f>
        <v>16% improvement</v>
      </c>
      <c r="S9" s="87" t="str">
        <f t="array" ref="S9">IFERROR(VLOOKUP($W9,IF(IndicatorData!$B:$B=$V$1,IndicatorData!$A$1:$O$5203),15,FALSE),"")</f>
        <v>2017 - 19</v>
      </c>
      <c r="T9" s="88" t="str">
        <f>T8&amp;" Rank"</f>
        <v>Richmond Rank</v>
      </c>
      <c r="U9" s="87">
        <f ca="1">VLOOKUP(T8,$AA$26:$AB$58,2,FALSE)</f>
        <v>3</v>
      </c>
      <c r="V9" s="87">
        <v>8</v>
      </c>
      <c r="W9" s="86">
        <f t="array" ref="W9">IFERROR(SMALL(IF(IndicatorData!B:B=$V$1,IndicatorData!AA:AA),$V9),"")</f>
        <v>20170000</v>
      </c>
      <c r="X9" s="86" t="str">
        <f t="shared" si="5"/>
        <v>2017 - 19</v>
      </c>
      <c r="Y9" s="88">
        <f t="shared" ca="1" si="0"/>
        <v>9.4</v>
      </c>
      <c r="Z9" s="87">
        <f t="shared" ca="1" si="0"/>
        <v>7.2</v>
      </c>
      <c r="AA9" s="87">
        <f t="shared" ca="1" si="0"/>
        <v>6.3</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6.3</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2018 - 20</v>
      </c>
      <c r="T10" s="88" t="s">
        <v>14</v>
      </c>
      <c r="V10" s="87">
        <v>9</v>
      </c>
      <c r="W10" s="86">
        <f t="array" ref="W10">IFERROR(SMALL(IF(IndicatorData!B:B=$V$1,IndicatorData!AA:AA),$V10),"")</f>
        <v>20180000</v>
      </c>
      <c r="X10" s="86" t="str">
        <f t="shared" si="5"/>
        <v>2018 - 20</v>
      </c>
      <c r="Y10" s="88">
        <f t="shared" ca="1" si="0"/>
        <v>9.6999999999999993</v>
      </c>
      <c r="Z10" s="87">
        <f t="shared" ca="1" si="0"/>
        <v>7.5</v>
      </c>
      <c r="AA10" s="87">
        <f t="shared" ca="1" si="0"/>
        <v>5.3</v>
      </c>
      <c r="AB10" s="87">
        <f t="shared" ca="1" si="0"/>
        <v>6.6</v>
      </c>
      <c r="AC10" s="86">
        <f t="shared" ca="1" si="0"/>
        <v>4.5999999999999996</v>
      </c>
      <c r="AD10" s="87">
        <f t="shared" ca="1" si="0"/>
        <v>8.4</v>
      </c>
      <c r="AE10" s="87">
        <f t="shared" ca="1" si="0"/>
        <v>7.7</v>
      </c>
      <c r="AF10" s="87">
        <f t="shared" ca="1" si="0"/>
        <v>6.6</v>
      </c>
      <c r="AG10" s="87">
        <f t="shared" ca="1" si="0"/>
        <v>6.7</v>
      </c>
      <c r="AH10" s="87">
        <f t="shared" ca="1" si="0"/>
        <v>2.6</v>
      </c>
      <c r="AI10" s="87">
        <f t="shared" ca="1" si="1"/>
        <v>6.7</v>
      </c>
      <c r="AJ10" s="87">
        <f t="shared" ca="1" si="1"/>
        <v>6.9</v>
      </c>
      <c r="AK10" s="87">
        <f t="shared" ca="1" si="1"/>
        <v>6.4</v>
      </c>
      <c r="AL10" s="87">
        <f t="shared" ca="1" si="1"/>
        <v>8.4</v>
      </c>
      <c r="AM10" s="87">
        <f t="shared" ca="1" si="1"/>
        <v>13.5</v>
      </c>
      <c r="AN10" s="87">
        <f t="shared" ca="1" si="1"/>
        <v>9.1999999999999993</v>
      </c>
      <c r="AO10" s="87">
        <f t="shared" ca="1" si="1"/>
        <v>7.2</v>
      </c>
      <c r="AP10" s="87">
        <f t="shared" ca="1" si="1"/>
        <v>7.4</v>
      </c>
      <c r="AQ10" s="87">
        <f t="shared" ca="1" si="1"/>
        <v>6.7</v>
      </c>
      <c r="AR10" s="87">
        <f t="shared" ca="1" si="1"/>
        <v>6.1</v>
      </c>
      <c r="AS10" s="87">
        <f t="shared" ca="1" si="2"/>
        <v>7.5</v>
      </c>
      <c r="AT10" s="87">
        <f t="shared" ca="1" si="2"/>
        <v>8.1</v>
      </c>
      <c r="AU10" s="87">
        <f t="shared" ca="1" si="2"/>
        <v>6.6</v>
      </c>
      <c r="AV10" s="87">
        <f t="shared" ca="1" si="2"/>
        <v>7.5</v>
      </c>
      <c r="AW10" s="87">
        <f t="shared" ca="1" si="2"/>
        <v>5.7</v>
      </c>
      <c r="AX10" s="87">
        <f t="shared" ca="1" si="2"/>
        <v>5.8</v>
      </c>
      <c r="AY10" s="87">
        <f t="shared" ca="1" si="2"/>
        <v>11.3</v>
      </c>
      <c r="AZ10" s="87">
        <f t="shared" ca="1" si="2"/>
        <v>13.6</v>
      </c>
      <c r="BA10" s="87">
        <f t="shared" ca="1" si="2"/>
        <v>6.6</v>
      </c>
      <c r="BB10" s="87">
        <f t="shared" ca="1" si="2"/>
        <v>5.6</v>
      </c>
      <c r="BC10" s="87">
        <f t="shared" ca="1" si="3"/>
        <v>7.2</v>
      </c>
      <c r="BD10" s="87">
        <f t="shared" ca="1" si="3"/>
        <v>7.7</v>
      </c>
      <c r="BE10" s="87">
        <f t="shared" ca="1" si="3"/>
        <v>8.1</v>
      </c>
      <c r="BF10" s="87">
        <f t="shared" ca="1" si="3"/>
        <v>6.2</v>
      </c>
      <c r="BG10" s="87">
        <f t="shared" ca="1" si="3"/>
        <v>5.3</v>
      </c>
      <c r="BH10" s="87">
        <f t="shared" ca="1" si="3"/>
        <v>6.5</v>
      </c>
      <c r="BI10" s="87">
        <f t="shared" ca="1" si="3"/>
        <v>4.5999999999999996</v>
      </c>
      <c r="BJ10" s="87">
        <f t="shared" ca="1" si="3"/>
        <v>8.9</v>
      </c>
      <c r="BK10" s="87">
        <f t="shared" ca="1" si="3"/>
        <v>6.6</v>
      </c>
      <c r="BL10" s="87">
        <f t="shared" ca="1" si="3"/>
        <v>5.9</v>
      </c>
      <c r="BM10" s="87">
        <f t="shared" ca="1" si="3"/>
        <v>17</v>
      </c>
      <c r="BN10" s="87">
        <f t="shared" ca="1" si="4"/>
        <v>6.7666666666666666</v>
      </c>
    </row>
    <row r="11" spans="1:66">
      <c r="S11" s="87" t="str">
        <f t="array" ref="S11">IFERROR(VLOOKUP($W11,IF(IndicatorData!$B:$B=$V$1,IndicatorData!$A$1:$O$5203),15,FALSE),"")</f>
        <v/>
      </c>
      <c r="T11" s="88" t="s">
        <v>31</v>
      </c>
      <c r="U11" s="87">
        <f ca="1">AI27</f>
        <v>9.6999999999999993</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(2018 - 20) rank:</v>
      </c>
      <c r="E12" s="128">
        <f ca="1">U9</f>
        <v>3</v>
      </c>
      <c r="S12" s="87" t="str">
        <f t="array" ref="S12">IFERROR(VLOOKUP($W12,IF(IndicatorData!$B:$B=$V$1,IndicatorData!$A$1:$O$5203),15,FALSE),"")</f>
        <v/>
      </c>
      <c r="T12" s="88" t="s">
        <v>57</v>
      </c>
      <c r="U12" s="87">
        <f ca="1">AH27</f>
        <v>7.5</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5.3</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5.3</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Inequality in life expectancy at birth, 2018 - 20 (Male)</v>
      </c>
      <c r="B15" s="125"/>
      <c r="C15" s="125"/>
      <c r="D15" s="125"/>
      <c r="E15" s="125"/>
      <c r="F15" s="125"/>
      <c r="G15" s="125"/>
      <c r="S15" s="87" t="str">
        <f t="array" ref="S15">IFERROR(VLOOKUP($W15,IF(IndicatorData!$B:$B=$V$1,IndicatorData!$A$1:$O$5203),15,FALSE),"")</f>
        <v/>
      </c>
      <c r="T15" s="88" t="str">
        <f>T8&amp;" previous data"</f>
        <v>Richmond previous data</v>
      </c>
      <c r="U15" s="87">
        <f ca="1">INDIRECT("aa"&amp;$W$1-1)</f>
        <v>6.3</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5.8</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-0.15873015873015872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2018 - 20, Richmond's rate was 5.3 years, which was the 3rd lowest in London, 45.4% lower than the England average and 29.3% lower than the London average. The latest Borough figure for 2018 - 20 was also 8.6% lower than in 2010 - 12, in comparison with 6.6% increase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-8.6206896551724144E-2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16%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9% improvement</v>
      </c>
    </row>
    <row r="23" spans="10:72">
      <c r="J23" s="125"/>
      <c r="K23" s="125"/>
      <c r="L23" s="125"/>
      <c r="M23" s="125"/>
      <c r="N23" s="125"/>
      <c r="T23" s="87" t="s">
        <v>1085</v>
      </c>
      <c r="U23" s="87">
        <f>VLOOKUP(U1,List!$AD$2:$AE$63,2,FALSE)</f>
        <v>92901</v>
      </c>
    </row>
    <row r="24" spans="10:72">
      <c r="J24" s="125"/>
      <c r="K24" s="125"/>
      <c r="L24" s="125"/>
      <c r="M24" s="125"/>
      <c r="N24" s="125"/>
    </row>
    <row r="25" spans="10:72">
      <c r="J25" s="125"/>
      <c r="K25" s="125"/>
      <c r="L25" s="125"/>
      <c r="M25" s="125"/>
      <c r="N25" s="125"/>
      <c r="AU25" s="87" t="str">
        <f ca="1">AC26&amp;", Bexley vs. CYP Comparators"</f>
        <v>Inequality in life expectancy at birth, 2018 - 20 (Male), Bexley vs. CYP Comparators</v>
      </c>
      <c r="BT25" s="87"/>
    </row>
    <row r="26" spans="10:72">
      <c r="J26" s="125"/>
      <c r="K26" s="125"/>
      <c r="L26" s="125"/>
      <c r="M26" s="125"/>
      <c r="N26" s="125"/>
      <c r="W26" s="87" t="s">
        <v>1006</v>
      </c>
      <c r="X26" s="87" t="s">
        <v>1086</v>
      </c>
      <c r="Y26" s="87" t="str">
        <f ca="1">INDIRECT("X"&amp;$W$1)</f>
        <v>2018 - 20</v>
      </c>
      <c r="AB26" s="87" t="s">
        <v>1006</v>
      </c>
      <c r="AC26" s="86" t="str">
        <f ca="1">IF(U2&lt;&gt;"Persons", U1&amp;", "&amp;Y26&amp;" ("&amp;U2&amp;")",U1&amp;", "&amp;Y26)</f>
        <v>Inequality in life expectancy at birth, 2018 - 20 (Male)</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1</v>
      </c>
      <c r="X27" s="87" t="s">
        <v>107</v>
      </c>
      <c r="Y27" s="87">
        <f t="shared" ref="Y27:Y58" ca="1" si="10">IFERROR(VLOOKUP($X27&amp;$U$1&amp;$Y$26&amp;$U$2&amp;$U$5,DATA,14,FALSE),"")</f>
        <v>2.6</v>
      </c>
      <c r="AA27" s="87" t="str">
        <f t="shared" ref="AA27:AA58" ca="1" si="11">AD27</f>
        <v>Barking and Dagenham</v>
      </c>
      <c r="AB27" s="87">
        <v>1</v>
      </c>
      <c r="AC27" s="86">
        <f t="shared" ref="AC27:AC58" ca="1" si="12">VLOOKUP($AB27,$W$26:$Y$58,3,FALSE)</f>
        <v>2.6</v>
      </c>
      <c r="AD27" s="87" t="str">
        <f t="shared" ref="AD27:AD58" ca="1" si="13">VLOOKUP($AB27,$W$26:$Y$58,2,FALSE)</f>
        <v>Barking and Dagenham</v>
      </c>
      <c r="AE27" s="87" t="str">
        <f t="shared" ref="AE27:AE58" ca="1" si="14">IF($AD27=$AE$26,AC27,"")</f>
        <v/>
      </c>
      <c r="AF27" s="87" t="str">
        <f t="shared" ref="AF27:AF58" ca="1" si="15">IF(ISERROR(HLOOKUP($AD27,$AB$1:$AG$1,1,FALSE)),"",AC27)</f>
        <v/>
      </c>
      <c r="AG27" s="87">
        <f t="shared" ref="AG27:AG58" ca="1" si="16">IF(AND(AE27="",AF27=""),AC27,"")</f>
        <v>2.6</v>
      </c>
      <c r="AH27" s="87">
        <f ca="1">INDIRECT("z"&amp;$W$1)</f>
        <v>7.5</v>
      </c>
      <c r="AI27" s="87">
        <f ca="1">INDIRECT("y"&amp;$W$1)</f>
        <v>9.6999999999999993</v>
      </c>
      <c r="AJ27" s="87">
        <f ca="1">INDIRECT("aa"&amp;$W$1)</f>
        <v>5.3</v>
      </c>
      <c r="AK27" s="87" t="str">
        <f t="shared" ref="AK27:AK58" ca="1" si="17">IF(ISERROR(VLOOKUP($AD27,AOP_comparators,1,FALSE)),"",AC27)</f>
        <v/>
      </c>
      <c r="AL27" s="87">
        <f t="shared" ref="AL27:AL58" ca="1" si="18">IF(AND(AE27="",AK27=""),AC27,"")</f>
        <v>2.6</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5.3</v>
      </c>
      <c r="AU27" s="87" t="str">
        <f t="shared" ref="AU27:AU37" ca="1" si="22">VLOOKUP($AS27,$AN$27:$AP$37,2,FALSE)</f>
        <v>Richmond</v>
      </c>
      <c r="AV27" s="87">
        <f t="shared" ref="AV27:AV37" ca="1" si="23">IF($AU27=$AV$26,$AT27,"")</f>
        <v>5.3</v>
      </c>
      <c r="AW27" s="87" t="str">
        <f t="shared" ref="AW27:AW37" ca="1" si="24">IF(AV27="",AT27,"")</f>
        <v/>
      </c>
      <c r="AX27" s="87">
        <f t="shared" ref="AX27:AX37" ca="1" si="25">AI27</f>
        <v>9.6999999999999993</v>
      </c>
      <c r="AY27" s="94"/>
      <c r="AZ27" s="94"/>
      <c r="BA27" s="94"/>
      <c r="BB27" s="94"/>
      <c r="BC27" s="94"/>
      <c r="BD27" s="94"/>
      <c r="BT27" s="87"/>
    </row>
    <row r="28" spans="10:72">
      <c r="J28" s="125"/>
      <c r="K28" s="125"/>
      <c r="L28" s="125"/>
      <c r="M28" s="125"/>
      <c r="N28" s="125"/>
      <c r="W28" s="87">
        <f ca="1">IFERROR(RANK(Y28,$Y$27:$Y$59,$U$3)+COUNTIF($Y$27:Y28,Y28)-1,"")</f>
        <v>15</v>
      </c>
      <c r="X28" s="87" t="s">
        <v>94</v>
      </c>
      <c r="Y28" s="87">
        <f t="shared" ca="1" si="10"/>
        <v>6.7</v>
      </c>
      <c r="AA28" s="87" t="str">
        <f t="shared" ca="1" si="11"/>
        <v>Sutton</v>
      </c>
      <c r="AB28" s="87">
        <v>2</v>
      </c>
      <c r="AC28" s="86">
        <f t="shared" ca="1" si="12"/>
        <v>4.5999999999999996</v>
      </c>
      <c r="AD28" s="87" t="str">
        <f t="shared" ca="1" si="13"/>
        <v>Sutton</v>
      </c>
      <c r="AE28" s="87" t="str">
        <f t="shared" ca="1" si="14"/>
        <v/>
      </c>
      <c r="AF28" s="87">
        <f t="shared" ca="1" si="15"/>
        <v>4.5999999999999996</v>
      </c>
      <c r="AG28" s="87" t="str">
        <f t="shared" ca="1" si="16"/>
        <v/>
      </c>
      <c r="AH28" s="87">
        <f t="shared" ref="AH28:AH58" ca="1" si="26">$AH$27</f>
        <v>7.5</v>
      </c>
      <c r="AI28" s="87">
        <f t="shared" ref="AI28:AI58" ca="1" si="27">$AI$27</f>
        <v>9.6999999999999993</v>
      </c>
      <c r="AJ28" s="87">
        <f t="shared" ref="AJ28:AJ58" ca="1" si="28">$AJ$27</f>
        <v>5.3</v>
      </c>
      <c r="AK28" s="87">
        <f t="shared" ca="1" si="17"/>
        <v>4.5999999999999996</v>
      </c>
      <c r="AL28" s="87" t="str">
        <f t="shared" ca="1" si="18"/>
        <v/>
      </c>
      <c r="AN28" s="87">
        <f ca="1">IFERROR(RANK(AP28,$AP$27:$AP$37,$U$3)+COUNTIF($AP$27:AP28,AP28)-1,"")</f>
        <v>3</v>
      </c>
      <c r="AO28" s="87" t="s">
        <v>79</v>
      </c>
      <c r="AP28" s="87">
        <f t="shared" ca="1" si="19"/>
        <v>8.4</v>
      </c>
      <c r="AR28" s="87" t="str">
        <f t="shared" ca="1" si="20"/>
        <v>Havering</v>
      </c>
      <c r="AS28" s="87">
        <v>2</v>
      </c>
      <c r="AT28" s="87">
        <f t="shared" ca="1" si="21"/>
        <v>7.5</v>
      </c>
      <c r="AU28" s="87" t="str">
        <f t="shared" ca="1" si="22"/>
        <v>Havering</v>
      </c>
      <c r="AV28" s="87" t="str">
        <f t="shared" ca="1" si="23"/>
        <v/>
      </c>
      <c r="AW28" s="87">
        <f t="shared" ca="1" si="24"/>
        <v>7.5</v>
      </c>
      <c r="AX28" s="87">
        <f t="shared" ca="1" si="25"/>
        <v>9.6999999999999993</v>
      </c>
      <c r="AY28" s="94"/>
      <c r="BA28" s="94"/>
      <c r="BB28" s="94"/>
      <c r="BC28" s="94"/>
      <c r="BD28" s="94"/>
      <c r="BF28" s="94">
        <v>90</v>
      </c>
      <c r="BG28" s="94"/>
      <c r="BT28" s="87"/>
    </row>
    <row r="29" spans="10:72">
      <c r="J29" s="125"/>
      <c r="K29" s="125"/>
      <c r="L29" s="125"/>
      <c r="M29" s="125"/>
      <c r="N29" s="125"/>
      <c r="W29" s="87">
        <f ca="1">IFERROR(RANK(Y29,$Y$27:$Y$59,$U$3)+COUNTIF($Y$27:Y29,Y29)-1,"")</f>
        <v>17</v>
      </c>
      <c r="X29" s="87" t="s">
        <v>98</v>
      </c>
      <c r="Y29" s="87">
        <f t="shared" ca="1" si="10"/>
        <v>6.9</v>
      </c>
      <c r="AA29" s="87" t="str">
        <f t="shared" ca="1" si="11"/>
        <v>Richmond</v>
      </c>
      <c r="AB29" s="87">
        <v>3</v>
      </c>
      <c r="AC29" s="86">
        <f t="shared" ca="1" si="12"/>
        <v>5.3</v>
      </c>
      <c r="AD29" s="87" t="str">
        <f t="shared" ca="1" si="13"/>
        <v>Richmond</v>
      </c>
      <c r="AE29" s="87">
        <f t="shared" ca="1" si="14"/>
        <v>5.3</v>
      </c>
      <c r="AF29" s="87" t="str">
        <f t="shared" ca="1" si="15"/>
        <v/>
      </c>
      <c r="AG29" s="87" t="str">
        <f t="shared" ca="1" si="16"/>
        <v/>
      </c>
      <c r="AH29" s="87">
        <f t="shared" ca="1" si="26"/>
        <v>7.5</v>
      </c>
      <c r="AI29" s="87">
        <f t="shared" ca="1" si="27"/>
        <v>9.6999999999999993</v>
      </c>
      <c r="AJ29" s="87">
        <f t="shared" ca="1" si="28"/>
        <v>5.3</v>
      </c>
      <c r="AK29" s="87">
        <f t="shared" ca="1" si="17"/>
        <v>5.3</v>
      </c>
      <c r="AL29" s="87" t="str">
        <f t="shared" ca="1" si="18"/>
        <v/>
      </c>
      <c r="AN29" s="87" t="str">
        <f ca="1">IFERROR(RANK(AP29,$AP$27:$AP$37,$U$3)+COUNTIF($AP$27:AP29,AP29)-1,"")</f>
        <v/>
      </c>
      <c r="AO29" s="87" t="s">
        <v>1064</v>
      </c>
      <c r="AP29" s="87" t="str">
        <f t="shared" ca="1" si="19"/>
        <v/>
      </c>
      <c r="AR29" s="87" t="str">
        <f t="shared" ca="1" si="20"/>
        <v>Bromley</v>
      </c>
      <c r="AS29" s="87">
        <v>3</v>
      </c>
      <c r="AT29" s="87">
        <f t="shared" ca="1" si="21"/>
        <v>8.4</v>
      </c>
      <c r="AU29" s="87" t="str">
        <f t="shared" ca="1" si="22"/>
        <v>Bromley</v>
      </c>
      <c r="AV29" s="87" t="str">
        <f t="shared" ca="1" si="23"/>
        <v/>
      </c>
      <c r="AW29" s="87">
        <f t="shared" ca="1" si="24"/>
        <v>8.4</v>
      </c>
      <c r="AX29" s="87">
        <f t="shared" ca="1" si="25"/>
        <v>9.6999999999999993</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10</v>
      </c>
      <c r="X30" s="87" t="s">
        <v>69</v>
      </c>
      <c r="Y30" s="87">
        <f t="shared" ca="1" si="10"/>
        <v>6.4</v>
      </c>
      <c r="AA30" s="87" t="str">
        <f t="shared" ca="1" si="11"/>
        <v>Lambeth</v>
      </c>
      <c r="AB30" s="87">
        <v>4</v>
      </c>
      <c r="AC30" s="86">
        <f t="shared" ca="1" si="12"/>
        <v>5.6</v>
      </c>
      <c r="AD30" s="87" t="str">
        <f t="shared" ca="1" si="13"/>
        <v>Lambeth</v>
      </c>
      <c r="AE30" s="87" t="str">
        <f t="shared" ca="1" si="14"/>
        <v/>
      </c>
      <c r="AF30" s="87" t="str">
        <f t="shared" ca="1" si="15"/>
        <v/>
      </c>
      <c r="AG30" s="87">
        <f t="shared" ca="1" si="16"/>
        <v>5.6</v>
      </c>
      <c r="AH30" s="87">
        <f t="shared" ca="1" si="26"/>
        <v>7.5</v>
      </c>
      <c r="AI30" s="87">
        <f t="shared" ca="1" si="27"/>
        <v>9.6999999999999993</v>
      </c>
      <c r="AJ30" s="87">
        <f t="shared" ca="1" si="28"/>
        <v>5.3</v>
      </c>
      <c r="AK30" s="87" t="str">
        <f t="shared" ca="1" si="17"/>
        <v/>
      </c>
      <c r="AL30" s="87">
        <f t="shared" ca="1" si="18"/>
        <v>5.6</v>
      </c>
      <c r="AN30" s="87">
        <f ca="1">IFERROR(RANK(AP30,$AP$27:$AP$37,$U$3)+COUNTIF($AP$27:AP30,AP30)-1,"")</f>
        <v>2</v>
      </c>
      <c r="AO30" s="87" t="s">
        <v>119</v>
      </c>
      <c r="AP30" s="87">
        <f t="shared" ca="1" si="19"/>
        <v>7.5</v>
      </c>
      <c r="AR30" s="87" t="e">
        <f t="shared" ca="1" si="20"/>
        <v>#N/A</v>
      </c>
      <c r="AS30" s="87">
        <v>4</v>
      </c>
      <c r="AT30" s="87" t="e">
        <f t="shared" ca="1" si="21"/>
        <v>#N/A</v>
      </c>
      <c r="AU30" s="87" t="e">
        <f t="shared" ca="1" si="22"/>
        <v>#N/A</v>
      </c>
      <c r="AV30" s="87" t="e">
        <f t="shared" ca="1" si="23"/>
        <v>#N/A</v>
      </c>
      <c r="AW30" s="87" t="e">
        <f t="shared" ca="1" si="24"/>
        <v>#N/A</v>
      </c>
      <c r="AX30" s="87">
        <f t="shared" ca="1" si="25"/>
        <v>9.6999999999999993</v>
      </c>
      <c r="AY30" s="94"/>
      <c r="BA30" s="94"/>
      <c r="BB30" s="94"/>
      <c r="BC30" s="94"/>
      <c r="BD30" s="94"/>
      <c r="BE30" s="87" t="s">
        <v>1091</v>
      </c>
      <c r="BF30" s="92">
        <v>0</v>
      </c>
      <c r="BG30" s="92"/>
      <c r="BT30" s="87"/>
    </row>
    <row r="31" spans="10:72">
      <c r="J31" s="125"/>
      <c r="K31" s="125"/>
      <c r="L31" s="125"/>
      <c r="M31" s="125"/>
      <c r="N31" s="125"/>
      <c r="W31" s="87">
        <f ca="1">IFERROR(RANK(Y31,$Y$27:$Y$59,$U$3)+COUNTIF($Y$27:Y31,Y31)-1,"")</f>
        <v>26</v>
      </c>
      <c r="X31" s="87" t="s">
        <v>79</v>
      </c>
      <c r="Y31" s="87">
        <f t="shared" ca="1" si="10"/>
        <v>8.4</v>
      </c>
      <c r="AA31" s="87" t="str">
        <f t="shared" ca="1" si="11"/>
        <v>Hillingdon</v>
      </c>
      <c r="AB31" s="87">
        <v>5</v>
      </c>
      <c r="AC31" s="86">
        <f t="shared" ca="1" si="12"/>
        <v>5.7</v>
      </c>
      <c r="AD31" s="87" t="str">
        <f t="shared" ca="1" si="13"/>
        <v>Hillingdon</v>
      </c>
      <c r="AE31" s="87" t="str">
        <f t="shared" ca="1" si="14"/>
        <v/>
      </c>
      <c r="AF31" s="87" t="str">
        <f t="shared" ca="1" si="15"/>
        <v/>
      </c>
      <c r="AG31" s="87">
        <f t="shared" ca="1" si="16"/>
        <v>5.7</v>
      </c>
      <c r="AH31" s="87">
        <f t="shared" ca="1" si="26"/>
        <v>7.5</v>
      </c>
      <c r="AI31" s="87">
        <f t="shared" ca="1" si="27"/>
        <v>9.6999999999999993</v>
      </c>
      <c r="AJ31" s="87">
        <f t="shared" ca="1" si="28"/>
        <v>5.3</v>
      </c>
      <c r="AK31" s="87">
        <f t="shared" ca="1" si="17"/>
        <v>5.7</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9.6999999999999993</v>
      </c>
      <c r="AY31" s="94"/>
      <c r="BA31" s="94"/>
      <c r="BB31" s="94"/>
      <c r="BC31" s="94"/>
      <c r="BD31" s="94"/>
      <c r="BE31" s="87" t="s">
        <v>128</v>
      </c>
      <c r="BF31" s="92">
        <v>32</v>
      </c>
      <c r="BG31" s="92"/>
      <c r="BT31" s="87"/>
    </row>
    <row r="32" spans="10:72">
      <c r="J32" s="125"/>
      <c r="K32" s="125"/>
      <c r="L32" s="125"/>
      <c r="M32" s="125"/>
      <c r="N32" s="125"/>
      <c r="W32" s="87">
        <f ca="1">IFERROR(RANK(Y32,$Y$27:$Y$59,$U$3)+COUNTIF($Y$27:Y32,Y32)-1,"")</f>
        <v>30</v>
      </c>
      <c r="X32" s="87" t="s">
        <v>73</v>
      </c>
      <c r="Y32" s="87">
        <f t="shared" ca="1" si="10"/>
        <v>13.5</v>
      </c>
      <c r="AA32" s="87" t="str">
        <f t="shared" ca="1" si="11"/>
        <v>Hounslow</v>
      </c>
      <c r="AB32" s="87">
        <v>6</v>
      </c>
      <c r="AC32" s="86">
        <f t="shared" ca="1" si="12"/>
        <v>5.8</v>
      </c>
      <c r="AD32" s="87" t="str">
        <f t="shared" ca="1" si="13"/>
        <v>Hounslow</v>
      </c>
      <c r="AE32" s="87" t="str">
        <f t="shared" ca="1" si="14"/>
        <v/>
      </c>
      <c r="AF32" s="87" t="str">
        <f t="shared" ca="1" si="15"/>
        <v/>
      </c>
      <c r="AG32" s="87">
        <f t="shared" ca="1" si="16"/>
        <v>5.8</v>
      </c>
      <c r="AH32" s="87">
        <f t="shared" ca="1" si="26"/>
        <v>7.5</v>
      </c>
      <c r="AI32" s="87">
        <f t="shared" ca="1" si="27"/>
        <v>9.6999999999999993</v>
      </c>
      <c r="AJ32" s="87">
        <f t="shared" ca="1" si="28"/>
        <v>5.3</v>
      </c>
      <c r="AK32" s="87">
        <f t="shared" ca="1" si="17"/>
        <v>5.8</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9.6999999999999993</v>
      </c>
      <c r="AY32" s="94"/>
      <c r="BA32" s="94"/>
      <c r="BB32" s="94"/>
      <c r="BC32" s="94"/>
      <c r="BD32" s="94"/>
      <c r="BE32" s="87" t="s">
        <v>173</v>
      </c>
      <c r="BF32" s="92"/>
      <c r="BG32" s="92"/>
      <c r="BT32" s="87"/>
    </row>
    <row r="33" spans="1:72">
      <c r="W33" s="87">
        <f ca="1">IFERROR(RANK(Y33,$Y$27:$Y$59,$U$3)+COUNTIF($Y$27:Y33,Y33)-1,"")</f>
        <v>28</v>
      </c>
      <c r="X33" s="87" t="s">
        <v>111</v>
      </c>
      <c r="Y33" s="87">
        <f t="shared" ca="1" si="10"/>
        <v>9.1999999999999993</v>
      </c>
      <c r="AA33" s="87" t="str">
        <f t="shared" ca="1" si="11"/>
        <v>Wandsworth</v>
      </c>
      <c r="AB33" s="87">
        <v>7</v>
      </c>
      <c r="AC33" s="86">
        <f t="shared" ca="1" si="12"/>
        <v>5.9</v>
      </c>
      <c r="AD33" s="87" t="str">
        <f t="shared" ca="1" si="13"/>
        <v>Wandsworth</v>
      </c>
      <c r="AE33" s="87" t="str">
        <f t="shared" ca="1" si="14"/>
        <v/>
      </c>
      <c r="AF33" s="87" t="str">
        <f t="shared" ca="1" si="15"/>
        <v/>
      </c>
      <c r="AG33" s="87">
        <f t="shared" ca="1" si="16"/>
        <v>5.9</v>
      </c>
      <c r="AH33" s="87">
        <f t="shared" ca="1" si="26"/>
        <v>7.5</v>
      </c>
      <c r="AI33" s="87">
        <f t="shared" ca="1" si="27"/>
        <v>9.6999999999999993</v>
      </c>
      <c r="AJ33" s="87">
        <f t="shared" ca="1" si="28"/>
        <v>5.3</v>
      </c>
      <c r="AK33" s="87" t="str">
        <f t="shared" ca="1" si="17"/>
        <v/>
      </c>
      <c r="AL33" s="87">
        <f t="shared" ca="1" si="18"/>
        <v>5.9</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9.6999999999999993</v>
      </c>
      <c r="AY33" s="94"/>
      <c r="BA33" s="94"/>
      <c r="BB33" s="94"/>
      <c r="BC33" s="94"/>
      <c r="BD33" s="94"/>
      <c r="BE33" s="87" t="s">
        <v>1092</v>
      </c>
      <c r="BF33" s="92"/>
      <c r="BG33" s="92"/>
      <c r="BT33" s="87"/>
    </row>
    <row r="34" spans="1:72">
      <c r="A34" s="12" t="s">
        <v>1093</v>
      </c>
      <c r="W34" s="87">
        <f ca="1">IFERROR(RANK(Y34,$Y$27:$Y$59,$U$3)+COUNTIF($Y$27:Y34,Y34)-1,"")</f>
        <v>18</v>
      </c>
      <c r="X34" s="87" t="s">
        <v>63</v>
      </c>
      <c r="Y34" s="87">
        <f t="shared" ca="1" si="10"/>
        <v>7.2</v>
      </c>
      <c r="AA34" s="87" t="str">
        <f t="shared" ca="1" si="11"/>
        <v>Hackney</v>
      </c>
      <c r="AB34" s="87">
        <v>8</v>
      </c>
      <c r="AC34" s="86">
        <f t="shared" ca="1" si="12"/>
        <v>6.1</v>
      </c>
      <c r="AD34" s="87" t="str">
        <f t="shared" ca="1" si="13"/>
        <v>Hackney</v>
      </c>
      <c r="AE34" s="87" t="str">
        <f t="shared" ca="1" si="14"/>
        <v/>
      </c>
      <c r="AF34" s="87" t="str">
        <f t="shared" ca="1" si="15"/>
        <v/>
      </c>
      <c r="AG34" s="87">
        <f t="shared" ca="1" si="16"/>
        <v>6.1</v>
      </c>
      <c r="AH34" s="87">
        <f t="shared" ca="1" si="26"/>
        <v>7.5</v>
      </c>
      <c r="AI34" s="87">
        <f t="shared" ca="1" si="27"/>
        <v>9.6999999999999993</v>
      </c>
      <c r="AJ34" s="87">
        <f t="shared" ca="1" si="28"/>
        <v>5.3</v>
      </c>
      <c r="AK34" s="87" t="str">
        <f t="shared" ca="1" si="17"/>
        <v/>
      </c>
      <c r="AL34" s="87">
        <f t="shared" ca="1" si="18"/>
        <v>6.1</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9.6999999999999993</v>
      </c>
      <c r="AY34" s="94"/>
      <c r="BA34" s="94"/>
      <c r="BB34" s="94"/>
      <c r="BC34" s="94"/>
      <c r="BD34" s="94"/>
      <c r="BE34" s="87" t="s">
        <v>1094</v>
      </c>
      <c r="BF34" s="92"/>
      <c r="BG34" s="92"/>
      <c r="BT34" s="87"/>
    </row>
    <row r="35" spans="1:72" ht="15" customHeight="1">
      <c r="A35" s="124" t="str">
        <f>VLOOKUP($U$1,IndicatorMetadata!$B:$Z,2,FALSE)</f>
        <v>This indicator measures inequalities in life expectancy at birth within England as a whole, each English region, and each local authority. Life expectancy at birth is calculated for each deprivation decile of lower super output areas within each area and then the slope index of inequality (SII) is calculated based on these figures. The SII is a measure of the social gradient in life expectancy, that is how much life expectancy varies with deprivation. It takes account of health inequalities across the whole range of deprivation within each area and summarises this in a single number. This represents the range in years of life expectancy across the social gradient from most to least deprived, based on a statistical analysis of the relationship between life expectancy and deprivation across all deprivation deciles.Life expectancy at birth is a measure of the average number of years a person would expect to live based on contemporary mortality rates. For a particular area and time period, it is an estimate of the average number of years a newborn baby would survive if he or she experienced the age-specific mortality rates for that area and time period throughout his or her life.</v>
      </c>
      <c r="B35" s="125"/>
      <c r="C35" s="125"/>
      <c r="D35" s="125"/>
      <c r="E35" s="125"/>
      <c r="F35" s="125"/>
      <c r="G35" s="125"/>
      <c r="H35" s="125"/>
      <c r="I35" s="125"/>
      <c r="J35" s="125"/>
      <c r="K35" s="125"/>
      <c r="L35" s="125"/>
      <c r="M35" s="125"/>
      <c r="N35" s="125"/>
      <c r="W35" s="87">
        <f ca="1">IFERROR(RANK(Y35,$Y$27:$Y$59,$U$3)+COUNTIF($Y$27:Y35,Y35)-1,"")</f>
        <v>20</v>
      </c>
      <c r="X35" s="87" t="s">
        <v>121</v>
      </c>
      <c r="Y35" s="87">
        <f t="shared" ca="1" si="10"/>
        <v>7.4</v>
      </c>
      <c r="AA35" s="87" t="str">
        <f t="shared" ca="1" si="11"/>
        <v>Redbridge</v>
      </c>
      <c r="AB35" s="87">
        <v>9</v>
      </c>
      <c r="AC35" s="86">
        <f t="shared" ca="1" si="12"/>
        <v>6.2</v>
      </c>
      <c r="AD35" s="87" t="str">
        <f t="shared" ca="1" si="13"/>
        <v>Redbridge</v>
      </c>
      <c r="AE35" s="87" t="str">
        <f t="shared" ca="1" si="14"/>
        <v/>
      </c>
      <c r="AF35" s="87" t="str">
        <f t="shared" ca="1" si="15"/>
        <v/>
      </c>
      <c r="AG35" s="87">
        <f t="shared" ca="1" si="16"/>
        <v>6.2</v>
      </c>
      <c r="AH35" s="87">
        <f t="shared" ca="1" si="26"/>
        <v>7.5</v>
      </c>
      <c r="AI35" s="87">
        <f t="shared" ca="1" si="27"/>
        <v>9.6999999999999993</v>
      </c>
      <c r="AJ35" s="87">
        <f t="shared" ca="1" si="28"/>
        <v>5.3</v>
      </c>
      <c r="AK35" s="87">
        <f t="shared" ca="1" si="17"/>
        <v>6.2</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9.6999999999999993</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16</v>
      </c>
      <c r="X36" s="87" t="s">
        <v>81</v>
      </c>
      <c r="Y36" s="87">
        <f t="shared" ca="1" si="10"/>
        <v>6.7</v>
      </c>
      <c r="AA36" s="87" t="str">
        <f t="shared" ca="1" si="11"/>
        <v>Brent</v>
      </c>
      <c r="AB36" s="87">
        <v>10</v>
      </c>
      <c r="AC36" s="86">
        <f t="shared" ca="1" si="12"/>
        <v>6.4</v>
      </c>
      <c r="AD36" s="87" t="str">
        <f t="shared" ca="1" si="13"/>
        <v>Brent</v>
      </c>
      <c r="AE36" s="87" t="str">
        <f t="shared" ca="1" si="14"/>
        <v/>
      </c>
      <c r="AF36" s="87" t="str">
        <f t="shared" ca="1" si="15"/>
        <v/>
      </c>
      <c r="AG36" s="87">
        <f t="shared" ca="1" si="16"/>
        <v>6.4</v>
      </c>
      <c r="AH36" s="87">
        <f t="shared" ca="1" si="26"/>
        <v>7.5</v>
      </c>
      <c r="AI36" s="87">
        <f t="shared" ca="1" si="27"/>
        <v>9.6999999999999993</v>
      </c>
      <c r="AJ36" s="87">
        <f t="shared" ca="1" si="28"/>
        <v>5.3</v>
      </c>
      <c r="AK36" s="87" t="str">
        <f t="shared" ca="1" si="17"/>
        <v/>
      </c>
      <c r="AL36" s="87">
        <f t="shared" ca="1" si="18"/>
        <v>6.4</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9.6999999999999993</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8</v>
      </c>
      <c r="X37" s="87" t="s">
        <v>102</v>
      </c>
      <c r="Y37" s="87">
        <f t="shared" ca="1" si="10"/>
        <v>6.1</v>
      </c>
      <c r="AA37" s="87" t="str">
        <f t="shared" ca="1" si="11"/>
        <v>Southwark</v>
      </c>
      <c r="AB37" s="87">
        <v>11</v>
      </c>
      <c r="AC37" s="86">
        <f t="shared" ca="1" si="12"/>
        <v>6.5</v>
      </c>
      <c r="AD37" s="87" t="str">
        <f t="shared" ca="1" si="13"/>
        <v>Southwark</v>
      </c>
      <c r="AE37" s="87" t="str">
        <f t="shared" ca="1" si="14"/>
        <v/>
      </c>
      <c r="AF37" s="87" t="str">
        <f t="shared" ca="1" si="15"/>
        <v/>
      </c>
      <c r="AG37" s="87">
        <f t="shared" ca="1" si="16"/>
        <v>6.5</v>
      </c>
      <c r="AH37" s="87">
        <f t="shared" ca="1" si="26"/>
        <v>7.5</v>
      </c>
      <c r="AI37" s="87">
        <f t="shared" ca="1" si="27"/>
        <v>9.6999999999999993</v>
      </c>
      <c r="AJ37" s="87">
        <f t="shared" ca="1" si="28"/>
        <v>5.3</v>
      </c>
      <c r="AK37" s="87" t="str">
        <f t="shared" ca="1" si="17"/>
        <v/>
      </c>
      <c r="AL37" s="87">
        <f t="shared" ca="1" si="18"/>
        <v>6.5</v>
      </c>
      <c r="AN37" s="87">
        <f ca="1">IFERROR(RANK(AP37,$AP$27:$AP$37,$U$3)+COUNTIF($AP$27:AP37,AP37)-1,"")</f>
        <v>1</v>
      </c>
      <c r="AO37" s="87" t="str">
        <f>T8</f>
        <v>Richmond</v>
      </c>
      <c r="AP37" s="87">
        <f t="shared" ca="1" si="19"/>
        <v>5.3</v>
      </c>
      <c r="AR37" s="87" t="e">
        <f t="shared" ca="1" si="20"/>
        <v>#N/A</v>
      </c>
      <c r="AS37" s="87">
        <v>11</v>
      </c>
      <c r="AT37" s="87" t="e">
        <f t="shared" ca="1" si="21"/>
        <v>#N/A</v>
      </c>
      <c r="AU37" s="87" t="e">
        <f t="shared" ca="1" si="22"/>
        <v>#N/A</v>
      </c>
      <c r="AV37" s="87" t="e">
        <f t="shared" ca="1" si="23"/>
        <v>#N/A</v>
      </c>
      <c r="AW37" s="87" t="e">
        <f t="shared" ca="1" si="24"/>
        <v>#N/A</v>
      </c>
      <c r="AX37" s="87">
        <f t="shared" ca="1" si="25"/>
        <v>9.6999999999999993</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21</v>
      </c>
      <c r="X38" s="87" t="s">
        <v>67</v>
      </c>
      <c r="Y38" s="87">
        <f t="shared" ca="1" si="10"/>
        <v>7.5</v>
      </c>
      <c r="AA38" s="87" t="str">
        <f t="shared" ca="1" si="11"/>
        <v>Harrow</v>
      </c>
      <c r="AB38" s="87">
        <v>12</v>
      </c>
      <c r="AC38" s="86">
        <f t="shared" ca="1" si="12"/>
        <v>6.6</v>
      </c>
      <c r="AD38" s="87" t="str">
        <f t="shared" ca="1" si="13"/>
        <v>Harrow</v>
      </c>
      <c r="AE38" s="87" t="str">
        <f t="shared" ca="1" si="14"/>
        <v/>
      </c>
      <c r="AF38" s="87">
        <f t="shared" ca="1" si="15"/>
        <v>6.6</v>
      </c>
      <c r="AG38" s="87" t="str">
        <f t="shared" ca="1" si="16"/>
        <v/>
      </c>
      <c r="AH38" s="87">
        <f t="shared" ca="1" si="26"/>
        <v>7.5</v>
      </c>
      <c r="AI38" s="87">
        <f t="shared" ca="1" si="27"/>
        <v>9.6999999999999993</v>
      </c>
      <c r="AJ38" s="87">
        <f t="shared" ca="1" si="28"/>
        <v>5.3</v>
      </c>
      <c r="AK38" s="87">
        <f t="shared" ca="1" si="17"/>
        <v>6.6</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24</v>
      </c>
      <c r="X39" s="87" t="s">
        <v>117</v>
      </c>
      <c r="Y39" s="87">
        <f t="shared" ca="1" si="10"/>
        <v>8.1</v>
      </c>
      <c r="AA39" s="87" t="str">
        <f t="shared" ca="1" si="11"/>
        <v>Kingston</v>
      </c>
      <c r="AB39" s="87">
        <v>13</v>
      </c>
      <c r="AC39" s="86">
        <f t="shared" ca="1" si="12"/>
        <v>6.6</v>
      </c>
      <c r="AD39" s="87" t="str">
        <f t="shared" ca="1" si="13"/>
        <v>Kingston</v>
      </c>
      <c r="AE39" s="87" t="str">
        <f t="shared" ca="1" si="14"/>
        <v/>
      </c>
      <c r="AF39" s="87">
        <f t="shared" ca="1" si="15"/>
        <v>6.6</v>
      </c>
      <c r="AG39" s="87" t="str">
        <f t="shared" ca="1" si="16"/>
        <v/>
      </c>
      <c r="AH39" s="87">
        <f t="shared" ca="1" si="26"/>
        <v>7.5</v>
      </c>
      <c r="AI39" s="87">
        <f t="shared" ca="1" si="27"/>
        <v>9.6999999999999993</v>
      </c>
      <c r="AJ39" s="87">
        <f t="shared" ca="1" si="28"/>
        <v>5.3</v>
      </c>
      <c r="AK39" s="87">
        <f t="shared" ca="1" si="17"/>
        <v>6.6</v>
      </c>
      <c r="AL39" s="87" t="str">
        <f t="shared" ca="1" si="18"/>
        <v/>
      </c>
      <c r="AO39" s="87" t="s">
        <v>1096</v>
      </c>
      <c r="BA39" s="94"/>
      <c r="BD39" s="94" t="s">
        <v>1097</v>
      </c>
      <c r="BF39" s="94">
        <f ca="1">U9</f>
        <v>3</v>
      </c>
      <c r="BG39" s="94"/>
      <c r="BT39" s="87"/>
    </row>
    <row r="40" spans="1:72">
      <c r="A40" s="125"/>
      <c r="B40" s="125"/>
      <c r="C40" s="125"/>
      <c r="D40" s="125"/>
      <c r="E40" s="125"/>
      <c r="F40" s="125"/>
      <c r="G40" s="125"/>
      <c r="H40" s="125"/>
      <c r="I40" s="125"/>
      <c r="J40" s="125"/>
      <c r="K40" s="125"/>
      <c r="L40" s="125"/>
      <c r="M40" s="125"/>
      <c r="N40" s="125"/>
      <c r="W40" s="87">
        <f ca="1">IFERROR(RANK(Y40,$Y$27:$Y$59,$U$3)+COUNTIF($Y$27:Y40,Y40)-1,"")</f>
        <v>12</v>
      </c>
      <c r="X40" s="87" t="s">
        <v>65</v>
      </c>
      <c r="Y40" s="87">
        <f t="shared" ca="1" si="10"/>
        <v>6.6</v>
      </c>
      <c r="AA40" s="87" t="str">
        <f t="shared" ca="1" si="11"/>
        <v>Waltham Forest</v>
      </c>
      <c r="AB40" s="87">
        <v>14</v>
      </c>
      <c r="AC40" s="86">
        <f t="shared" ca="1" si="12"/>
        <v>6.6</v>
      </c>
      <c r="AD40" s="87" t="str">
        <f t="shared" ca="1" si="13"/>
        <v>Waltham Forest</v>
      </c>
      <c r="AE40" s="87" t="str">
        <f t="shared" ca="1" si="14"/>
        <v/>
      </c>
      <c r="AF40" s="87" t="str">
        <f t="shared" ca="1" si="15"/>
        <v/>
      </c>
      <c r="AG40" s="87">
        <f t="shared" ca="1" si="16"/>
        <v>6.6</v>
      </c>
      <c r="AH40" s="87">
        <f t="shared" ca="1" si="26"/>
        <v>7.5</v>
      </c>
      <c r="AI40" s="87">
        <f t="shared" ca="1" si="27"/>
        <v>9.6999999999999993</v>
      </c>
      <c r="AJ40" s="87">
        <f t="shared" ca="1" si="28"/>
        <v>5.3</v>
      </c>
      <c r="AK40" s="87">
        <f t="shared" ca="1" si="17"/>
        <v>6.6</v>
      </c>
      <c r="AL40" s="87" t="str">
        <f t="shared" ca="1" si="18"/>
        <v/>
      </c>
      <c r="AO40" s="87" t="str">
        <f>List!R2</f>
        <v>Kingston</v>
      </c>
      <c r="AP40" s="87">
        <f t="shared" ref="AP40:AP54" ca="1" si="29">VLOOKUP(AO40,$AA$27:$AC$58,3,FALSE)</f>
        <v>6.6</v>
      </c>
      <c r="BA40" s="94"/>
      <c r="BB40" s="94"/>
      <c r="BC40" s="94"/>
      <c r="BD40" s="94"/>
      <c r="BE40" s="87" t="s">
        <v>1098</v>
      </c>
      <c r="BF40" s="92">
        <f ca="1">IF(BF39=1,0,BE45*BF39/$BF45)</f>
        <v>8.34375</v>
      </c>
      <c r="BG40" s="93"/>
      <c r="BT40" s="87"/>
    </row>
    <row r="41" spans="1:72">
      <c r="A41" s="125"/>
      <c r="B41" s="125"/>
      <c r="C41" s="125"/>
      <c r="D41" s="125"/>
      <c r="E41" s="125"/>
      <c r="F41" s="125"/>
      <c r="G41" s="125"/>
      <c r="H41" s="125"/>
      <c r="I41" s="125"/>
      <c r="J41" s="125"/>
      <c r="K41" s="125"/>
      <c r="L41" s="125"/>
      <c r="M41" s="125"/>
      <c r="N41" s="125"/>
      <c r="W41" s="87">
        <f ca="1">IFERROR(RANK(Y41,$Y$27:$Y$59,$U$3)+COUNTIF($Y$27:Y41,Y41)-1,"")</f>
        <v>22</v>
      </c>
      <c r="X41" s="87" t="s">
        <v>119</v>
      </c>
      <c r="Y41" s="87">
        <f t="shared" ca="1" si="10"/>
        <v>7.5</v>
      </c>
      <c r="AA41" s="87" t="str">
        <f t="shared" ca="1" si="11"/>
        <v>Barnet</v>
      </c>
      <c r="AB41" s="87">
        <v>15</v>
      </c>
      <c r="AC41" s="86">
        <f t="shared" ca="1" si="12"/>
        <v>6.7</v>
      </c>
      <c r="AD41" s="87" t="str">
        <f t="shared" ca="1" si="13"/>
        <v>Barnet</v>
      </c>
      <c r="AE41" s="87" t="str">
        <f t="shared" ca="1" si="14"/>
        <v/>
      </c>
      <c r="AF41" s="87">
        <f t="shared" ca="1" si="15"/>
        <v>6.7</v>
      </c>
      <c r="AG41" s="87" t="str">
        <f t="shared" ca="1" si="16"/>
        <v/>
      </c>
      <c r="AH41" s="87">
        <f t="shared" ca="1" si="26"/>
        <v>7.5</v>
      </c>
      <c r="AI41" s="87">
        <f t="shared" ca="1" si="27"/>
        <v>9.6999999999999993</v>
      </c>
      <c r="AJ41" s="87">
        <f t="shared" ca="1" si="28"/>
        <v>5.3</v>
      </c>
      <c r="AK41" s="87">
        <f t="shared" ca="1" si="17"/>
        <v>6.7</v>
      </c>
      <c r="AL41" s="87" t="str">
        <f t="shared" ca="1" si="18"/>
        <v/>
      </c>
      <c r="AO41" s="87" t="str">
        <f>List!R3</f>
        <v>Merton</v>
      </c>
      <c r="AP41" s="87">
        <f t="shared" ca="1" si="29"/>
        <v>7.7</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5</v>
      </c>
      <c r="X42" s="87" t="s">
        <v>87</v>
      </c>
      <c r="Y42" s="87">
        <f t="shared" ca="1" si="10"/>
        <v>5.7</v>
      </c>
      <c r="AA42" s="87" t="str">
        <f t="shared" ca="1" si="11"/>
        <v>Greenwich</v>
      </c>
      <c r="AB42" s="87">
        <v>16</v>
      </c>
      <c r="AC42" s="86">
        <f t="shared" ca="1" si="12"/>
        <v>6.7</v>
      </c>
      <c r="AD42" s="87" t="str">
        <f t="shared" ca="1" si="13"/>
        <v>Greenwich</v>
      </c>
      <c r="AE42" s="87" t="str">
        <f t="shared" ca="1" si="14"/>
        <v/>
      </c>
      <c r="AF42" s="87" t="str">
        <f t="shared" ca="1" si="15"/>
        <v/>
      </c>
      <c r="AG42" s="87">
        <f t="shared" ca="1" si="16"/>
        <v>6.7</v>
      </c>
      <c r="AH42" s="87">
        <f t="shared" ca="1" si="26"/>
        <v>7.5</v>
      </c>
      <c r="AI42" s="87">
        <f t="shared" ca="1" si="27"/>
        <v>9.6999999999999993</v>
      </c>
      <c r="AJ42" s="87">
        <f t="shared" ca="1" si="28"/>
        <v>5.3</v>
      </c>
      <c r="AK42" s="87" t="str">
        <f t="shared" ca="1" si="17"/>
        <v/>
      </c>
      <c r="AL42" s="87">
        <f t="shared" ca="1" si="18"/>
        <v>6.7</v>
      </c>
      <c r="AO42" s="87" t="str">
        <f>List!R4</f>
        <v>Richmond</v>
      </c>
      <c r="AP42" s="87">
        <f t="shared" ca="1" si="29"/>
        <v>5.3</v>
      </c>
      <c r="BA42" s="94"/>
      <c r="BB42" s="94"/>
      <c r="BC42" s="94"/>
      <c r="BD42" s="94"/>
      <c r="BE42" s="87" t="s">
        <v>1094</v>
      </c>
      <c r="BF42" s="92">
        <f ca="1">IF(181-SUM(BF40:BF41)&lt;0,0,181-SUM(BF40:BF41))</f>
        <v>170.65625</v>
      </c>
      <c r="BG42" s="93"/>
      <c r="BT42" s="87"/>
    </row>
    <row r="43" spans="1:72">
      <c r="A43" s="17"/>
      <c r="B43" s="17"/>
      <c r="C43" s="17"/>
      <c r="D43" s="17"/>
      <c r="E43" s="17"/>
      <c r="F43" s="17"/>
      <c r="G43" s="17"/>
      <c r="H43" s="17"/>
      <c r="I43" s="17"/>
      <c r="J43" s="17"/>
      <c r="K43" s="17"/>
      <c r="L43" s="17"/>
      <c r="M43" s="17"/>
      <c r="W43" s="87">
        <f ca="1">IFERROR(RANK(Y43,$Y$27:$Y$59,$U$3)+COUNTIF($Y$27:Y43,Y43)-1,"")</f>
        <v>6</v>
      </c>
      <c r="X43" s="87" t="s">
        <v>60</v>
      </c>
      <c r="Y43" s="87">
        <f t="shared" ca="1" si="10"/>
        <v>5.8</v>
      </c>
      <c r="AA43" s="87" t="str">
        <f t="shared" ca="1" si="11"/>
        <v>Bexley</v>
      </c>
      <c r="AB43" s="87">
        <v>17</v>
      </c>
      <c r="AC43" s="86">
        <f t="shared" ca="1" si="12"/>
        <v>6.9</v>
      </c>
      <c r="AD43" s="87" t="str">
        <f t="shared" ca="1" si="13"/>
        <v>Bexley</v>
      </c>
      <c r="AE43" s="87" t="str">
        <f t="shared" ca="1" si="14"/>
        <v/>
      </c>
      <c r="AF43" s="87" t="str">
        <f t="shared" ca="1" si="15"/>
        <v/>
      </c>
      <c r="AG43" s="87">
        <f t="shared" ca="1" si="16"/>
        <v>6.9</v>
      </c>
      <c r="AH43" s="87">
        <f t="shared" ca="1" si="26"/>
        <v>7.5</v>
      </c>
      <c r="AI43" s="87">
        <f t="shared" ca="1" si="27"/>
        <v>9.6999999999999993</v>
      </c>
      <c r="AJ43" s="87">
        <f t="shared" ca="1" si="28"/>
        <v>5.3</v>
      </c>
      <c r="AK43" s="87" t="str">
        <f t="shared" ca="1" si="17"/>
        <v/>
      </c>
      <c r="AL43" s="87">
        <f t="shared" ca="1" si="18"/>
        <v>6.9</v>
      </c>
      <c r="AO43" s="87" t="str">
        <f>List!R5</f>
        <v>Sutton</v>
      </c>
      <c r="AP43" s="87">
        <f t="shared" ca="1" si="29"/>
        <v>4.5999999999999996</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29</v>
      </c>
      <c r="X44" s="87" t="s">
        <v>75</v>
      </c>
      <c r="Y44" s="87">
        <f t="shared" ca="1" si="10"/>
        <v>11.3</v>
      </c>
      <c r="AA44" s="87" t="str">
        <f t="shared" ca="1" si="11"/>
        <v>Ealing</v>
      </c>
      <c r="AB44" s="87">
        <v>18</v>
      </c>
      <c r="AC44" s="86">
        <f t="shared" ca="1" si="12"/>
        <v>7.2</v>
      </c>
      <c r="AD44" s="87" t="str">
        <f t="shared" ca="1" si="13"/>
        <v>Ealing</v>
      </c>
      <c r="AE44" s="87" t="str">
        <f t="shared" ca="1" si="14"/>
        <v/>
      </c>
      <c r="AF44" s="87" t="str">
        <f t="shared" ca="1" si="15"/>
        <v/>
      </c>
      <c r="AG44" s="87">
        <f t="shared" ca="1" si="16"/>
        <v>7.2</v>
      </c>
      <c r="AH44" s="87">
        <f t="shared" ca="1" si="26"/>
        <v>7.5</v>
      </c>
      <c r="AI44" s="87">
        <f t="shared" ca="1" si="27"/>
        <v>9.6999999999999993</v>
      </c>
      <c r="AJ44" s="87">
        <f t="shared" ca="1" si="28"/>
        <v>5.3</v>
      </c>
      <c r="AK44" s="87">
        <f t="shared" ca="1" si="17"/>
        <v>7.2</v>
      </c>
      <c r="AL44" s="87" t="str">
        <f t="shared" ca="1" si="18"/>
        <v/>
      </c>
      <c r="AO44" s="87" t="str">
        <f>List!R6</f>
        <v>Havering</v>
      </c>
      <c r="AP44" s="87">
        <f t="shared" ca="1" si="29"/>
        <v>7.5</v>
      </c>
      <c r="BT44" s="87"/>
    </row>
    <row r="45" spans="1:72">
      <c r="A45" s="17"/>
      <c r="B45" s="17"/>
      <c r="C45" s="17"/>
      <c r="D45" s="17"/>
      <c r="E45" s="17"/>
      <c r="F45" s="17"/>
      <c r="G45" s="17"/>
      <c r="H45" s="17"/>
      <c r="I45" s="17"/>
      <c r="J45" s="17"/>
      <c r="K45" s="17"/>
      <c r="L45" s="17"/>
      <c r="M45" s="17"/>
      <c r="W45" s="87">
        <f ca="1">IFERROR(RANK(Y45,$Y$27:$Y$59,$U$3)+COUNTIF($Y$27:Y45,Y45)-1,"")</f>
        <v>31</v>
      </c>
      <c r="X45" s="87" t="s">
        <v>71</v>
      </c>
      <c r="Y45" s="87">
        <f t="shared" ca="1" si="10"/>
        <v>13.6</v>
      </c>
      <c r="AA45" s="87" t="str">
        <f t="shared" ca="1" si="11"/>
        <v>Lewisham</v>
      </c>
      <c r="AB45" s="87">
        <v>19</v>
      </c>
      <c r="AC45" s="86">
        <f t="shared" ca="1" si="12"/>
        <v>7.2</v>
      </c>
      <c r="AD45" s="87" t="str">
        <f t="shared" ca="1" si="13"/>
        <v>Lewisham</v>
      </c>
      <c r="AE45" s="87" t="str">
        <f t="shared" ca="1" si="14"/>
        <v/>
      </c>
      <c r="AF45" s="87" t="str">
        <f t="shared" ca="1" si="15"/>
        <v/>
      </c>
      <c r="AG45" s="87">
        <f t="shared" ca="1" si="16"/>
        <v>7.2</v>
      </c>
      <c r="AH45" s="87">
        <f t="shared" ca="1" si="26"/>
        <v>7.5</v>
      </c>
      <c r="AI45" s="87">
        <f t="shared" ca="1" si="27"/>
        <v>9.6999999999999993</v>
      </c>
      <c r="AJ45" s="87">
        <f t="shared" ca="1" si="28"/>
        <v>5.3</v>
      </c>
      <c r="AK45" s="87" t="str">
        <f t="shared" ca="1" si="17"/>
        <v/>
      </c>
      <c r="AL45" s="87">
        <f t="shared" ca="1" si="18"/>
        <v>7.2</v>
      </c>
      <c r="AO45" s="87" t="str">
        <f>List!R7</f>
        <v>Hounslow</v>
      </c>
      <c r="AP45" s="87">
        <f t="shared" ca="1" si="29"/>
        <v>5.8</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13</v>
      </c>
      <c r="X46" s="87" t="s">
        <v>83</v>
      </c>
      <c r="Y46" s="87">
        <f t="shared" ca="1" si="10"/>
        <v>6.6</v>
      </c>
      <c r="AA46" s="87" t="str">
        <f t="shared" ca="1" si="11"/>
        <v>Enfield</v>
      </c>
      <c r="AB46" s="87">
        <v>20</v>
      </c>
      <c r="AC46" s="86">
        <f t="shared" ca="1" si="12"/>
        <v>7.4</v>
      </c>
      <c r="AD46" s="87" t="str">
        <f t="shared" ca="1" si="13"/>
        <v>Enfield</v>
      </c>
      <c r="AE46" s="87" t="str">
        <f t="shared" ca="1" si="14"/>
        <v/>
      </c>
      <c r="AF46" s="87" t="str">
        <f t="shared" ca="1" si="15"/>
        <v/>
      </c>
      <c r="AG46" s="87">
        <f t="shared" ca="1" si="16"/>
        <v>7.4</v>
      </c>
      <c r="AH46" s="87">
        <f t="shared" ca="1" si="26"/>
        <v>7.5</v>
      </c>
      <c r="AI46" s="87">
        <f t="shared" ca="1" si="27"/>
        <v>9.6999999999999993</v>
      </c>
      <c r="AJ46" s="87">
        <f t="shared" ca="1" si="28"/>
        <v>5.3</v>
      </c>
      <c r="AK46" s="87">
        <f t="shared" ca="1" si="17"/>
        <v>7.4</v>
      </c>
      <c r="AL46" s="87" t="str">
        <f t="shared" ca="1" si="18"/>
        <v/>
      </c>
      <c r="AO46" s="87" t="str">
        <f>List!R8</f>
        <v>Redbridge</v>
      </c>
      <c r="AP46" s="87">
        <f t="shared" ca="1" si="29"/>
        <v>6.2</v>
      </c>
      <c r="BF46" s="94">
        <v>2</v>
      </c>
      <c r="BG46" s="94"/>
      <c r="BT46" s="87"/>
    </row>
    <row r="47" spans="1:72">
      <c r="A47" s="17"/>
      <c r="B47" s="17"/>
      <c r="C47" s="17"/>
      <c r="D47" s="17"/>
      <c r="E47" s="17"/>
      <c r="F47" s="17"/>
      <c r="G47" s="17"/>
      <c r="H47" s="17"/>
      <c r="I47" s="17"/>
      <c r="J47" s="17"/>
      <c r="K47" s="17"/>
      <c r="L47" s="17"/>
      <c r="M47" s="17"/>
      <c r="W47" s="87">
        <f ca="1">IFERROR(RANK(Y47,$Y$27:$Y$59,$U$3)+COUNTIF($Y$27:Y47,Y47)-1,"")</f>
        <v>4</v>
      </c>
      <c r="X47" s="87" t="s">
        <v>92</v>
      </c>
      <c r="Y47" s="87">
        <f t="shared" ca="1" si="10"/>
        <v>5.6</v>
      </c>
      <c r="AA47" s="87" t="str">
        <f t="shared" ca="1" si="11"/>
        <v>Hammersmith and Fulham</v>
      </c>
      <c r="AB47" s="87">
        <v>21</v>
      </c>
      <c r="AC47" s="86">
        <f t="shared" ca="1" si="12"/>
        <v>7.5</v>
      </c>
      <c r="AD47" s="87" t="str">
        <f t="shared" ca="1" si="13"/>
        <v>Hammersmith and Fulham</v>
      </c>
      <c r="AE47" s="87" t="str">
        <f t="shared" ca="1" si="14"/>
        <v/>
      </c>
      <c r="AF47" s="87" t="str">
        <f t="shared" ca="1" si="15"/>
        <v/>
      </c>
      <c r="AG47" s="87">
        <f t="shared" ca="1" si="16"/>
        <v>7.5</v>
      </c>
      <c r="AH47" s="87">
        <f t="shared" ca="1" si="26"/>
        <v>7.5</v>
      </c>
      <c r="AI47" s="87">
        <f t="shared" ca="1" si="27"/>
        <v>9.6999999999999993</v>
      </c>
      <c r="AJ47" s="87">
        <f t="shared" ca="1" si="28"/>
        <v>5.3</v>
      </c>
      <c r="AK47" s="87" t="str">
        <f t="shared" ca="1" si="17"/>
        <v/>
      </c>
      <c r="AL47" s="87">
        <f t="shared" ca="1" si="18"/>
        <v>7.5</v>
      </c>
      <c r="AO47" s="87" t="str">
        <f>List!R9</f>
        <v>Enfield</v>
      </c>
      <c r="AP47" s="87">
        <f t="shared" ca="1" si="29"/>
        <v>7.4</v>
      </c>
    </row>
    <row r="48" spans="1:72">
      <c r="A48" s="17"/>
      <c r="B48" s="17"/>
      <c r="C48" s="17"/>
      <c r="D48" s="17"/>
      <c r="E48" s="17"/>
      <c r="F48" s="17"/>
      <c r="G48" s="17"/>
      <c r="H48" s="17"/>
      <c r="I48" s="17"/>
      <c r="J48" s="17"/>
      <c r="K48" s="17"/>
      <c r="L48" s="17"/>
      <c r="M48" s="17"/>
      <c r="W48" s="87">
        <f ca="1">IFERROR(RANK(Y48,$Y$27:$Y$59,$U$3)+COUNTIF($Y$27:Y48,Y48)-1,"")</f>
        <v>19</v>
      </c>
      <c r="X48" s="87" t="s">
        <v>85</v>
      </c>
      <c r="Y48" s="87">
        <f t="shared" ca="1" si="10"/>
        <v>7.2</v>
      </c>
      <c r="AA48" s="87" t="str">
        <f t="shared" ca="1" si="11"/>
        <v>Havering</v>
      </c>
      <c r="AB48" s="87">
        <v>22</v>
      </c>
      <c r="AC48" s="86">
        <f t="shared" ca="1" si="12"/>
        <v>7.5</v>
      </c>
      <c r="AD48" s="87" t="str">
        <f t="shared" ca="1" si="13"/>
        <v>Havering</v>
      </c>
      <c r="AE48" s="87" t="str">
        <f t="shared" ca="1" si="14"/>
        <v/>
      </c>
      <c r="AF48" s="87" t="str">
        <f t="shared" ca="1" si="15"/>
        <v/>
      </c>
      <c r="AG48" s="87">
        <f t="shared" ca="1" si="16"/>
        <v>7.5</v>
      </c>
      <c r="AH48" s="87">
        <f t="shared" ca="1" si="26"/>
        <v>7.5</v>
      </c>
      <c r="AI48" s="87">
        <f t="shared" ca="1" si="27"/>
        <v>9.6999999999999993</v>
      </c>
      <c r="AJ48" s="87">
        <f t="shared" ca="1" si="28"/>
        <v>5.3</v>
      </c>
      <c r="AK48" s="87">
        <f t="shared" ca="1" si="17"/>
        <v>7.5</v>
      </c>
      <c r="AL48" s="87" t="str">
        <f t="shared" ca="1" si="18"/>
        <v/>
      </c>
      <c r="AO48" s="87" t="str">
        <f>List!R10</f>
        <v>Harrow</v>
      </c>
      <c r="AP48" s="87">
        <f t="shared" ca="1" si="29"/>
        <v>6.6</v>
      </c>
      <c r="BF48" s="94"/>
    </row>
    <row r="49" spans="1:59">
      <c r="A49" s="17"/>
      <c r="B49" s="17"/>
      <c r="C49" s="17"/>
      <c r="D49" s="17"/>
      <c r="E49" s="17"/>
      <c r="F49" s="17"/>
      <c r="G49" s="17"/>
      <c r="H49" s="17"/>
      <c r="I49" s="17"/>
      <c r="J49" s="17"/>
      <c r="K49" s="17"/>
      <c r="L49" s="17"/>
      <c r="M49" s="17"/>
      <c r="W49" s="87">
        <f ca="1">IFERROR(RANK(Y49,$Y$27:$Y$59,$U$3)+COUNTIF($Y$27:Y49,Y49)-1,"")</f>
        <v>23</v>
      </c>
      <c r="X49" s="87" t="s">
        <v>109</v>
      </c>
      <c r="Y49" s="87">
        <f t="shared" ca="1" si="10"/>
        <v>7.7</v>
      </c>
      <c r="AA49" s="87" t="str">
        <f t="shared" ca="1" si="11"/>
        <v>Merton</v>
      </c>
      <c r="AB49" s="87">
        <v>23</v>
      </c>
      <c r="AC49" s="86">
        <f t="shared" ca="1" si="12"/>
        <v>7.7</v>
      </c>
      <c r="AD49" s="87" t="str">
        <f t="shared" ca="1" si="13"/>
        <v>Merton</v>
      </c>
      <c r="AE49" s="87" t="str">
        <f t="shared" ca="1" si="14"/>
        <v/>
      </c>
      <c r="AF49" s="87">
        <f t="shared" ca="1" si="15"/>
        <v>7.7</v>
      </c>
      <c r="AG49" s="87" t="str">
        <f t="shared" ca="1" si="16"/>
        <v/>
      </c>
      <c r="AH49" s="87">
        <f t="shared" ca="1" si="26"/>
        <v>7.5</v>
      </c>
      <c r="AI49" s="87">
        <f t="shared" ca="1" si="27"/>
        <v>9.6999999999999993</v>
      </c>
      <c r="AJ49" s="87">
        <f t="shared" ca="1" si="28"/>
        <v>5.3</v>
      </c>
      <c r="AK49" s="87">
        <f t="shared" ca="1" si="17"/>
        <v>7.7</v>
      </c>
      <c r="AL49" s="87" t="str">
        <f t="shared" ca="1" si="18"/>
        <v/>
      </c>
      <c r="AO49" s="87" t="str">
        <f>List!R11</f>
        <v>Waltham Forest</v>
      </c>
      <c r="AP49" s="87">
        <f t="shared" ca="1" si="29"/>
        <v>6.6</v>
      </c>
      <c r="BF49" s="92"/>
      <c r="BG49" s="93"/>
    </row>
    <row r="50" spans="1:59">
      <c r="A50" s="17"/>
      <c r="B50" s="17"/>
      <c r="C50" s="17"/>
      <c r="D50" s="17"/>
      <c r="E50" s="17"/>
      <c r="F50" s="17"/>
      <c r="G50" s="17"/>
      <c r="H50" s="17"/>
      <c r="I50" s="17"/>
      <c r="J50" s="17"/>
      <c r="K50" s="17"/>
      <c r="L50" s="17"/>
      <c r="M50" s="17"/>
      <c r="W50" s="87">
        <f ca="1">IFERROR(RANK(Y50,$Y$27:$Y$59,$U$3)+COUNTIF($Y$27:Y50,Y50)-1,"")</f>
        <v>25</v>
      </c>
      <c r="X50" s="87" t="s">
        <v>123</v>
      </c>
      <c r="Y50" s="87">
        <f t="shared" ca="1" si="10"/>
        <v>8.1</v>
      </c>
      <c r="AA50" s="87" t="str">
        <f t="shared" ca="1" si="11"/>
        <v>Haringey</v>
      </c>
      <c r="AB50" s="87">
        <v>24</v>
      </c>
      <c r="AC50" s="86">
        <f t="shared" ca="1" si="12"/>
        <v>8.1</v>
      </c>
      <c r="AD50" s="87" t="str">
        <f t="shared" ca="1" si="13"/>
        <v>Haringey</v>
      </c>
      <c r="AE50" s="87" t="str">
        <f t="shared" ca="1" si="14"/>
        <v/>
      </c>
      <c r="AF50" s="87" t="str">
        <f t="shared" ca="1" si="15"/>
        <v/>
      </c>
      <c r="AG50" s="87">
        <f t="shared" ca="1" si="16"/>
        <v>8.1</v>
      </c>
      <c r="AH50" s="87">
        <f t="shared" ca="1" si="26"/>
        <v>7.5</v>
      </c>
      <c r="AI50" s="87">
        <f t="shared" ca="1" si="27"/>
        <v>9.6999999999999993</v>
      </c>
      <c r="AJ50" s="87">
        <f t="shared" ca="1" si="28"/>
        <v>5.3</v>
      </c>
      <c r="AK50" s="87" t="str">
        <f t="shared" ca="1" si="17"/>
        <v/>
      </c>
      <c r="AL50" s="87">
        <f t="shared" ca="1" si="18"/>
        <v>8.1</v>
      </c>
      <c r="AO50" s="87" t="str">
        <f>List!R12</f>
        <v>Bromley</v>
      </c>
      <c r="AP50" s="87">
        <f t="shared" ca="1" si="29"/>
        <v>8.4</v>
      </c>
      <c r="BF50" s="92"/>
      <c r="BG50" s="92"/>
    </row>
    <row r="51" spans="1:59">
      <c r="W51" s="87">
        <f ca="1">IFERROR(RANK(Y51,$Y$27:$Y$59,$U$3)+COUNTIF($Y$27:Y51,Y51)-1,"")</f>
        <v>9</v>
      </c>
      <c r="X51" s="87" t="s">
        <v>113</v>
      </c>
      <c r="Y51" s="87">
        <f t="shared" ca="1" si="10"/>
        <v>6.2</v>
      </c>
      <c r="AA51" s="87" t="str">
        <f t="shared" ca="1" si="11"/>
        <v>Newham</v>
      </c>
      <c r="AB51" s="87">
        <v>25</v>
      </c>
      <c r="AC51" s="86">
        <f t="shared" ca="1" si="12"/>
        <v>8.1</v>
      </c>
      <c r="AD51" s="87" t="str">
        <f t="shared" ca="1" si="13"/>
        <v>Newham</v>
      </c>
      <c r="AE51" s="87" t="str">
        <f t="shared" ca="1" si="14"/>
        <v/>
      </c>
      <c r="AF51" s="87" t="str">
        <f t="shared" ca="1" si="15"/>
        <v/>
      </c>
      <c r="AG51" s="87">
        <f t="shared" ca="1" si="16"/>
        <v>8.1</v>
      </c>
      <c r="AH51" s="87">
        <f t="shared" ca="1" si="26"/>
        <v>7.5</v>
      </c>
      <c r="AI51" s="87">
        <f t="shared" ca="1" si="27"/>
        <v>9.6999999999999993</v>
      </c>
      <c r="AJ51" s="87">
        <f t="shared" ca="1" si="28"/>
        <v>5.3</v>
      </c>
      <c r="AK51" s="87" t="str">
        <f t="shared" ca="1" si="17"/>
        <v/>
      </c>
      <c r="AL51" s="87">
        <f t="shared" ca="1" si="18"/>
        <v>8.1</v>
      </c>
      <c r="AO51" s="87" t="str">
        <f>List!R13</f>
        <v>Hillingdon</v>
      </c>
      <c r="AP51" s="87">
        <f t="shared" ca="1" si="29"/>
        <v>5.7</v>
      </c>
      <c r="BF51" s="92"/>
      <c r="BG51" s="93"/>
    </row>
    <row r="52" spans="1:59">
      <c r="W52" s="87">
        <f ca="1">IFERROR(RANK(Y52,$Y$27:$Y$59,$U$3)+COUNTIF($Y$27:Y52,Y52)-1,"")</f>
        <v>3</v>
      </c>
      <c r="X52" s="87" t="s">
        <v>33</v>
      </c>
      <c r="Y52" s="87">
        <f t="shared" ca="1" si="10"/>
        <v>5.3</v>
      </c>
      <c r="AA52" s="87" t="str">
        <f t="shared" ca="1" si="11"/>
        <v>Bromley</v>
      </c>
      <c r="AB52" s="87">
        <v>26</v>
      </c>
      <c r="AC52" s="86">
        <f t="shared" ca="1" si="12"/>
        <v>8.4</v>
      </c>
      <c r="AD52" s="87" t="str">
        <f t="shared" ca="1" si="13"/>
        <v>Bromley</v>
      </c>
      <c r="AE52" s="87" t="str">
        <f t="shared" ca="1" si="14"/>
        <v/>
      </c>
      <c r="AF52" s="87">
        <f t="shared" ca="1" si="15"/>
        <v>8.4</v>
      </c>
      <c r="AG52" s="87" t="str">
        <f t="shared" ca="1" si="16"/>
        <v/>
      </c>
      <c r="AH52" s="87">
        <f t="shared" ca="1" si="26"/>
        <v>7.5</v>
      </c>
      <c r="AI52" s="87">
        <f t="shared" ca="1" si="27"/>
        <v>9.6999999999999993</v>
      </c>
      <c r="AJ52" s="87">
        <f t="shared" ca="1" si="28"/>
        <v>5.3</v>
      </c>
      <c r="AK52" s="87">
        <f t="shared" ca="1" si="17"/>
        <v>8.4</v>
      </c>
      <c r="AL52" s="87" t="str">
        <f t="shared" ca="1" si="18"/>
        <v/>
      </c>
      <c r="AO52" s="87" t="str">
        <f>List!R14</f>
        <v>Ealing</v>
      </c>
      <c r="AP52" s="87">
        <f t="shared" ca="1" si="29"/>
        <v>7.2</v>
      </c>
      <c r="BF52" s="94"/>
      <c r="BG52" s="94"/>
    </row>
    <row r="53" spans="1:59">
      <c r="W53" s="87">
        <f ca="1">IFERROR(RANK(Y53,$Y$27:$Y$59,$U$3)+COUNTIF($Y$27:Y53,Y53)-1,"")</f>
        <v>11</v>
      </c>
      <c r="X53" s="87" t="s">
        <v>96</v>
      </c>
      <c r="Y53" s="87">
        <f t="shared" ca="1" si="10"/>
        <v>6.5</v>
      </c>
      <c r="AA53" s="87" t="str">
        <f t="shared" ca="1" si="11"/>
        <v>Tower Hamlets</v>
      </c>
      <c r="AB53" s="87">
        <v>27</v>
      </c>
      <c r="AC53" s="86">
        <f t="shared" ca="1" si="12"/>
        <v>8.9</v>
      </c>
      <c r="AD53" s="87" t="str">
        <f t="shared" ca="1" si="13"/>
        <v>Tower Hamlets</v>
      </c>
      <c r="AE53" s="87" t="str">
        <f t="shared" ca="1" si="14"/>
        <v/>
      </c>
      <c r="AF53" s="87" t="str">
        <f t="shared" ca="1" si="15"/>
        <v/>
      </c>
      <c r="AG53" s="87">
        <f t="shared" ca="1" si="16"/>
        <v>8.9</v>
      </c>
      <c r="AH53" s="87">
        <f t="shared" ca="1" si="26"/>
        <v>7.5</v>
      </c>
      <c r="AI53" s="87">
        <f t="shared" ca="1" si="27"/>
        <v>9.6999999999999993</v>
      </c>
      <c r="AJ53" s="87">
        <f t="shared" ca="1" si="28"/>
        <v>5.3</v>
      </c>
      <c r="AK53" s="87" t="str">
        <f t="shared" ca="1" si="17"/>
        <v/>
      </c>
      <c r="AL53" s="87">
        <f t="shared" ca="1" si="18"/>
        <v>8.9</v>
      </c>
      <c r="AO53" s="87" t="str">
        <f>List!R15</f>
        <v>Barnet</v>
      </c>
      <c r="AP53" s="87">
        <f t="shared" ca="1" si="29"/>
        <v>6.7</v>
      </c>
    </row>
    <row r="54" spans="1:59">
      <c r="W54" s="87">
        <f ca="1">IFERROR(RANK(Y54,$Y$27:$Y$59,$U$3)+COUNTIF($Y$27:Y54,Y54)-1,"")</f>
        <v>2</v>
      </c>
      <c r="X54" s="87" t="s">
        <v>90</v>
      </c>
      <c r="Y54" s="87">
        <f t="shared" ca="1" si="10"/>
        <v>4.5999999999999996</v>
      </c>
      <c r="AA54" s="87" t="str">
        <f t="shared" ca="1" si="11"/>
        <v>Croydon</v>
      </c>
      <c r="AB54" s="87">
        <v>28</v>
      </c>
      <c r="AC54" s="86">
        <f t="shared" ca="1" si="12"/>
        <v>9.1999999999999993</v>
      </c>
      <c r="AD54" s="87" t="str">
        <f t="shared" ca="1" si="13"/>
        <v>Croydon</v>
      </c>
      <c r="AE54" s="87" t="str">
        <f t="shared" ca="1" si="14"/>
        <v/>
      </c>
      <c r="AF54" s="87" t="str">
        <f t="shared" ca="1" si="15"/>
        <v/>
      </c>
      <c r="AG54" s="87">
        <f t="shared" ca="1" si="16"/>
        <v>9.1999999999999993</v>
      </c>
      <c r="AH54" s="87">
        <f t="shared" ca="1" si="26"/>
        <v>7.5</v>
      </c>
      <c r="AI54" s="87">
        <f t="shared" ca="1" si="27"/>
        <v>9.6999999999999993</v>
      </c>
      <c r="AJ54" s="87">
        <f t="shared" ca="1" si="28"/>
        <v>5.3</v>
      </c>
      <c r="AK54" s="87">
        <f t="shared" ca="1" si="17"/>
        <v>9.1999999999999993</v>
      </c>
      <c r="AL54" s="87" t="str">
        <f t="shared" ca="1" si="18"/>
        <v/>
      </c>
      <c r="AO54" s="87" t="str">
        <f>List!R16</f>
        <v>Croydon</v>
      </c>
      <c r="AP54" s="87">
        <f t="shared" ca="1" si="29"/>
        <v>9.1999999999999993</v>
      </c>
      <c r="BF54" s="94"/>
      <c r="BG54" s="94"/>
    </row>
    <row r="55" spans="1:59" ht="14.45" customHeight="1">
      <c r="W55" s="87">
        <f ca="1">IFERROR(RANK(Y55,$Y$27:$Y$59,$U$3)+COUNTIF($Y$27:Y55,Y55)-1,"")</f>
        <v>27</v>
      </c>
      <c r="X55" s="87" t="s">
        <v>105</v>
      </c>
      <c r="Y55" s="87">
        <f t="shared" ca="1" si="10"/>
        <v>8.9</v>
      </c>
      <c r="AA55" s="87" t="str">
        <f t="shared" ca="1" si="11"/>
        <v>Islington</v>
      </c>
      <c r="AB55" s="87">
        <v>29</v>
      </c>
      <c r="AC55" s="86">
        <f t="shared" ca="1" si="12"/>
        <v>11.3</v>
      </c>
      <c r="AD55" s="87" t="str">
        <f t="shared" ca="1" si="13"/>
        <v>Islington</v>
      </c>
      <c r="AE55" s="87" t="str">
        <f t="shared" ca="1" si="14"/>
        <v/>
      </c>
      <c r="AF55" s="87" t="str">
        <f t="shared" ca="1" si="15"/>
        <v/>
      </c>
      <c r="AG55" s="87">
        <f t="shared" ca="1" si="16"/>
        <v>11.3</v>
      </c>
      <c r="AH55" s="87">
        <f t="shared" ca="1" si="26"/>
        <v>7.5</v>
      </c>
      <c r="AI55" s="87">
        <f t="shared" ca="1" si="27"/>
        <v>9.6999999999999993</v>
      </c>
      <c r="AJ55" s="87">
        <f t="shared" ca="1" si="28"/>
        <v>5.3</v>
      </c>
      <c r="AK55" s="87" t="str">
        <f t="shared" ca="1" si="17"/>
        <v/>
      </c>
      <c r="AL55" s="87">
        <f t="shared" ca="1" si="18"/>
        <v>11.3</v>
      </c>
      <c r="AO55" s="87" t="str">
        <f>T8</f>
        <v>Richmond</v>
      </c>
      <c r="AP55" s="87">
        <f ca="1">U14</f>
        <v>5.3</v>
      </c>
      <c r="BF55" s="94"/>
      <c r="BG55" s="94"/>
    </row>
    <row r="56" spans="1:59">
      <c r="W56" s="87">
        <f ca="1">IFERROR(RANK(Y56,$Y$27:$Y$59,$U$3)+COUNTIF($Y$27:Y56,Y56)-1,"")</f>
        <v>14</v>
      </c>
      <c r="X56" s="87" t="s">
        <v>115</v>
      </c>
      <c r="Y56" s="87">
        <f t="shared" ca="1" si="10"/>
        <v>6.6</v>
      </c>
      <c r="AA56" s="87" t="str">
        <f t="shared" ca="1" si="11"/>
        <v>Camden</v>
      </c>
      <c r="AB56" s="87">
        <v>30</v>
      </c>
      <c r="AC56" s="86">
        <f t="shared" ca="1" si="12"/>
        <v>13.5</v>
      </c>
      <c r="AD56" s="87" t="str">
        <f t="shared" ca="1" si="13"/>
        <v>Camden</v>
      </c>
      <c r="AE56" s="87" t="str">
        <f t="shared" ca="1" si="14"/>
        <v/>
      </c>
      <c r="AF56" s="87" t="str">
        <f t="shared" ca="1" si="15"/>
        <v/>
      </c>
      <c r="AG56" s="87">
        <f t="shared" ca="1" si="16"/>
        <v>13.5</v>
      </c>
      <c r="AH56" s="87">
        <f t="shared" ca="1" si="26"/>
        <v>7.5</v>
      </c>
      <c r="AI56" s="87">
        <f t="shared" ca="1" si="27"/>
        <v>9.6999999999999993</v>
      </c>
      <c r="AJ56" s="87">
        <f t="shared" ca="1" si="28"/>
        <v>5.3</v>
      </c>
      <c r="AK56" s="87" t="str">
        <f t="shared" ca="1" si="17"/>
        <v/>
      </c>
      <c r="AL56" s="87">
        <f t="shared" ca="1" si="18"/>
        <v>13.5</v>
      </c>
    </row>
    <row r="57" spans="1:59">
      <c r="W57" s="87">
        <f ca="1">IFERROR(RANK(Y57,$Y$27:$Y$59,$U$3)+COUNTIF($Y$27:Y57,Y57)-1,"")</f>
        <v>7</v>
      </c>
      <c r="X57" s="87" t="s">
        <v>77</v>
      </c>
      <c r="Y57" s="87">
        <f t="shared" ca="1" si="10"/>
        <v>5.9</v>
      </c>
      <c r="AA57" s="87" t="str">
        <f t="shared" ca="1" si="11"/>
        <v>Kensington and Chelsea</v>
      </c>
      <c r="AB57" s="87">
        <v>31</v>
      </c>
      <c r="AC57" s="86">
        <f t="shared" ca="1" si="12"/>
        <v>13.6</v>
      </c>
      <c r="AD57" s="87" t="str">
        <f t="shared" ca="1" si="13"/>
        <v>Kensington and Chelsea</v>
      </c>
      <c r="AE57" s="87" t="str">
        <f t="shared" ca="1" si="14"/>
        <v/>
      </c>
      <c r="AF57" s="87" t="str">
        <f t="shared" ca="1" si="15"/>
        <v/>
      </c>
      <c r="AG57" s="87">
        <f t="shared" ca="1" si="16"/>
        <v>13.6</v>
      </c>
      <c r="AH57" s="87">
        <f t="shared" ca="1" si="26"/>
        <v>7.5</v>
      </c>
      <c r="AI57" s="87">
        <f t="shared" ca="1" si="27"/>
        <v>9.6999999999999993</v>
      </c>
      <c r="AJ57" s="87">
        <f t="shared" ca="1" si="28"/>
        <v>5.3</v>
      </c>
      <c r="AK57" s="87" t="str">
        <f t="shared" ca="1" si="17"/>
        <v/>
      </c>
      <c r="AL57" s="87">
        <f t="shared" ca="1" si="18"/>
        <v>13.6</v>
      </c>
      <c r="BF57" s="94"/>
      <c r="BG57" s="94"/>
    </row>
    <row r="58" spans="1:59">
      <c r="W58" s="87">
        <f ca="1">IFERROR(RANK(Y58,$Y$27:$Y$59,$U$3)+COUNTIF($Y$27:Y58,Y58)-1,"")</f>
        <v>32</v>
      </c>
      <c r="X58" s="87" t="s">
        <v>100</v>
      </c>
      <c r="Y58" s="87">
        <f t="shared" ca="1" si="10"/>
        <v>17</v>
      </c>
      <c r="AA58" s="87" t="str">
        <f t="shared" ca="1" si="11"/>
        <v>Westminster</v>
      </c>
      <c r="AB58" s="87">
        <v>32</v>
      </c>
      <c r="AC58" s="86">
        <f t="shared" ca="1" si="12"/>
        <v>17</v>
      </c>
      <c r="AD58" s="87" t="str">
        <f t="shared" ca="1" si="13"/>
        <v>Westminster</v>
      </c>
      <c r="AE58" s="87" t="str">
        <f t="shared" ca="1" si="14"/>
        <v/>
      </c>
      <c r="AF58" s="87" t="str">
        <f t="shared" ca="1" si="15"/>
        <v/>
      </c>
      <c r="AG58" s="87">
        <f t="shared" ca="1" si="16"/>
        <v>17</v>
      </c>
      <c r="AH58" s="87">
        <f t="shared" ca="1" si="26"/>
        <v>7.5</v>
      </c>
      <c r="AI58" s="87">
        <f t="shared" ca="1" si="27"/>
        <v>9.6999999999999993</v>
      </c>
      <c r="AJ58" s="87">
        <f t="shared" ca="1" si="28"/>
        <v>5.3</v>
      </c>
      <c r="AK58" s="87" t="str">
        <f t="shared" ca="1" si="17"/>
        <v/>
      </c>
      <c r="AL58" s="87">
        <f t="shared" ca="1" si="18"/>
        <v>17</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0A00-000000000000}"/>
    <dataValidation type="list" showInputMessage="1" showErrorMessage="1" sqref="U2" xr:uid="{00000000-0002-0000-0A00-000001000000}">
      <formula1>gender</formula1>
    </dataValidation>
    <dataValidation type="list" showInputMessage="1" showErrorMessage="1" sqref="U1" xr:uid="{00000000-0002-0000-0A00-000002000000}">
      <formula1>indlist</formula1>
    </dataValidation>
  </dataValidations>
  <hyperlinks>
    <hyperlink ref="O1" location="Summary!A1" display="Back to summary" xr:uid="{00000000-0004-0000-0A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T64"/>
  <sheetViews>
    <sheetView showGridLines="0" showRowColHeaders="0" zoomScale="130" zoomScaleNormal="130" workbookViewId="0">
      <selection activeCell="S34" sqref="S34"/>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Inequality in life expectancy at birth, 2018 - 20 (Female)</v>
      </c>
      <c r="B1" s="125"/>
      <c r="C1" s="125"/>
      <c r="D1" s="125"/>
      <c r="E1" s="125"/>
      <c r="F1" s="125"/>
      <c r="G1" s="125"/>
      <c r="H1" s="126" t="str">
        <f ca="1">'3 F'!$X$1</f>
        <v>Inequality in life expectancy at birth, 2010-12 - 2018-20 (Female)</v>
      </c>
      <c r="I1" s="125"/>
      <c r="J1" s="125"/>
      <c r="K1" s="125"/>
      <c r="L1" s="125"/>
      <c r="M1" s="125"/>
      <c r="N1" s="125"/>
      <c r="O1" s="4" t="s">
        <v>1075</v>
      </c>
      <c r="T1" s="87" t="s">
        <v>282</v>
      </c>
      <c r="U1" s="87" t="s">
        <v>252</v>
      </c>
      <c r="V1" s="87" t="str">
        <f>T8&amp;U23&amp;U2&amp;U5</f>
        <v>Richmond92901FemaleAll ages</v>
      </c>
      <c r="W1" s="86">
        <f>21-COUNTBLANK(X2:X21)</f>
        <v>10</v>
      </c>
      <c r="X1" s="87" t="str">
        <f ca="1">IF(U2&lt;&gt;"Persons",U1&amp;", "&amp;SUBSTITUTE(X2, " ","")&amp;" - "&amp;SUBSTITUTE(INDIRECT("x"&amp;W1), " ","")&amp;" ("&amp;U2&amp;")",U1&amp;", "&amp;SUBSTITUTE(X2, " ","")&amp;" - "&amp;SUBSTITUTE(INDIRECT("x"&amp;W1), " ",""))</f>
        <v>Inequality in life expectancy at birth, 2010-12 - 2018-20 (Female)</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2010 - 12</v>
      </c>
      <c r="T2" s="88" t="s">
        <v>1056</v>
      </c>
      <c r="U2" s="87" t="s">
        <v>189</v>
      </c>
      <c r="V2" s="87">
        <v>1</v>
      </c>
      <c r="W2" s="86">
        <f t="array" ref="W2">IFERROR(SMALL(IF(IndicatorData!B:B=$V$1,IndicatorData!AA:AA),$V2),"")</f>
        <v>20100000</v>
      </c>
      <c r="X2" s="86" t="str">
        <f>S2</f>
        <v>2010 - 12</v>
      </c>
      <c r="Y2" s="88">
        <f t="shared" ref="Y2:AH11" ca="1" si="0">IFERROR(VLOOKUP(Y$1&amp;$U$1&amp;$X2&amp;$U$2&amp;$U$5,DATA,14,FALSE),"")</f>
        <v>6.8</v>
      </c>
      <c r="Z2" s="87">
        <f t="shared" ca="1" si="0"/>
        <v>5.0999999999999996</v>
      </c>
      <c r="AA2" s="87">
        <f t="shared" ca="1" si="0"/>
        <v>3.9</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3.9</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2011 - 13</v>
      </c>
      <c r="T3" s="88" t="s">
        <v>1076</v>
      </c>
      <c r="U3" s="87">
        <f>VLOOKUP(U1,IndicatorMetadata!$B:$AG,32,FALSE)</f>
        <v>1</v>
      </c>
      <c r="V3" s="89">
        <v>2</v>
      </c>
      <c r="W3" s="86">
        <f t="array" ref="W3">IFERROR(SMALL(IF(IndicatorData!B:B=$V$1,IndicatorData!AA:AA),$V3),"")</f>
        <v>20110000</v>
      </c>
      <c r="X3" s="86" t="str">
        <f t="shared" ref="X3:X21" si="5">IF(S3=X2,"",S3)</f>
        <v>2011 - 13</v>
      </c>
      <c r="Y3" s="88">
        <f t="shared" ca="1" si="0"/>
        <v>6.9</v>
      </c>
      <c r="Z3" s="87">
        <f t="shared" ca="1" si="0"/>
        <v>5</v>
      </c>
      <c r="AA3" s="87">
        <f t="shared" ca="1" si="0"/>
        <v>4.2</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4.2</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2018 - 20 value:</v>
      </c>
      <c r="B4" s="3"/>
      <c r="C4" s="3"/>
      <c r="D4" s="3"/>
      <c r="E4" s="14">
        <f ca="1">VLOOKUP(T8,$AA$27:$AC$59,3,FALSE)</f>
        <v>1.2</v>
      </c>
      <c r="F4" s="2"/>
      <c r="S4" s="87" t="str">
        <f t="array" ref="S4">IFERROR(VLOOKUP($W4,IF(IndicatorData!$B:$B=$V$1,IndicatorData!$A$1:$O$5203),15,FALSE),"")</f>
        <v>2012 - 14</v>
      </c>
      <c r="T4" s="88" t="s">
        <v>308</v>
      </c>
      <c r="U4" s="87" t="str">
        <f>VLOOKUP(U1,IndicatorMetadata!$B:$AG,27,FALSE)</f>
        <v>Years</v>
      </c>
      <c r="V4" s="87">
        <v>3</v>
      </c>
      <c r="W4" s="86">
        <f t="array" ref="W4">IFERROR(SMALL(IF(IndicatorData!B:B=$V$1,IndicatorData!AA:AA),$V4),"")</f>
        <v>20120000</v>
      </c>
      <c r="X4" s="86" t="str">
        <f t="shared" si="5"/>
        <v>2012 - 14</v>
      </c>
      <c r="Y4" s="88">
        <f t="shared" ca="1" si="0"/>
        <v>7</v>
      </c>
      <c r="Z4" s="87">
        <f t="shared" ca="1" si="0"/>
        <v>4.8</v>
      </c>
      <c r="AA4" s="87">
        <f t="shared" ca="1" si="0"/>
        <v>3.1</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3.1</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85% lower</v>
      </c>
      <c r="S5" s="87" t="str">
        <f t="array" ref="S5">IFERROR(VLOOKUP($W5,IF(IndicatorData!$B:$B=$V$1,IndicatorData!$A$1:$O$5203),15,FALSE),"")</f>
        <v>2013 - 15</v>
      </c>
      <c r="T5" s="88" t="s">
        <v>10</v>
      </c>
      <c r="U5" s="87" t="str">
        <f>VLOOKUP(U23&amp;U2,Interpretations!$A$1:$E$155,4,FALSE)</f>
        <v>All ages</v>
      </c>
      <c r="V5" s="87">
        <v>4</v>
      </c>
      <c r="W5" s="86">
        <f t="array" ref="W5">IFERROR(SMALL(IF(IndicatorData!B:B=$V$1,IndicatorData!AA:AA),$V5),"")</f>
        <v>20130000</v>
      </c>
      <c r="X5" s="86" t="str">
        <f t="shared" si="5"/>
        <v>2013 - 15</v>
      </c>
      <c r="Y5" s="88">
        <f t="shared" ca="1" si="0"/>
        <v>7.1</v>
      </c>
      <c r="Z5" s="87">
        <f t="shared" ca="1" si="0"/>
        <v>4.9000000000000004</v>
      </c>
      <c r="AA5" s="87">
        <f t="shared" ca="1" si="0"/>
        <v>3.6</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3.6</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78% lower</v>
      </c>
      <c r="S6" s="87" t="str">
        <f t="array" ref="S6">IFERROR(VLOOKUP($W6,IF(IndicatorData!$B:$B=$V$1,IndicatorData!$A$1:$O$5203),15,FALSE),"")</f>
        <v>2014 - 16</v>
      </c>
      <c r="T6" s="88"/>
      <c r="V6" s="87">
        <v>5</v>
      </c>
      <c r="W6" s="86">
        <f t="array" ref="W6">IFERROR(SMALL(IF(IndicatorData!B:B=$V$1,IndicatorData!AA:AA),$V6),"")</f>
        <v>20140000</v>
      </c>
      <c r="X6" s="86" t="str">
        <f t="shared" si="5"/>
        <v>2014 - 16</v>
      </c>
      <c r="Y6" s="88">
        <f t="shared" ca="1" si="0"/>
        <v>7.3</v>
      </c>
      <c r="Z6" s="87">
        <f t="shared" ca="1" si="0"/>
        <v>4.8</v>
      </c>
      <c r="AA6" s="87">
        <f t="shared" ca="1" si="0"/>
        <v>4.0999999999999996</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4.0999999999999996</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2015 - 17</v>
      </c>
      <c r="T7" s="88"/>
      <c r="V7" s="87">
        <v>6</v>
      </c>
      <c r="W7" s="86">
        <f t="array" ref="W7">IFERROR(SMALL(IF(IndicatorData!B:B=$V$1,IndicatorData!AA:AA),$V7),"")</f>
        <v>20150000</v>
      </c>
      <c r="X7" s="86" t="str">
        <f t="shared" si="5"/>
        <v>2015 - 17</v>
      </c>
      <c r="Y7" s="88">
        <f t="shared" ca="1" si="0"/>
        <v>7.4</v>
      </c>
      <c r="Z7" s="87">
        <f t="shared" ca="1" si="0"/>
        <v>4.9000000000000004</v>
      </c>
      <c r="AA7" s="87">
        <f t="shared" ca="1" si="0"/>
        <v>3.6</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3.6</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(2010 - 12)</v>
      </c>
      <c r="E8" s="13" t="str">
        <f ca="1">U22</f>
        <v>69% improvement</v>
      </c>
      <c r="S8" s="87" t="str">
        <f t="array" ref="S8">IFERROR(VLOOKUP($W8,IF(IndicatorData!$B:$B=$V$1,IndicatorData!$A$1:$O$5203),15,FALSE),"")</f>
        <v>2016 - 18</v>
      </c>
      <c r="T8" s="88" t="str">
        <f>Summary!$E$2</f>
        <v>Richmond</v>
      </c>
      <c r="V8" s="87">
        <v>7</v>
      </c>
      <c r="W8" s="86">
        <f t="array" ref="W8">IFERROR(SMALL(IF(IndicatorData!B:B=$V$1,IndicatorData!AA:AA),$V8),"")</f>
        <v>20160000</v>
      </c>
      <c r="X8" s="86" t="str">
        <f t="shared" si="5"/>
        <v>2016 - 18</v>
      </c>
      <c r="Y8" s="88">
        <f t="shared" ca="1" si="0"/>
        <v>7.5</v>
      </c>
      <c r="Z8" s="87">
        <f t="shared" ca="1" si="0"/>
        <v>5.0999999999999996</v>
      </c>
      <c r="AA8" s="87">
        <f t="shared" ca="1" si="0"/>
        <v>2.6</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2.6</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(2017 - 19)</v>
      </c>
      <c r="C9" s="10"/>
      <c r="D9" s="10"/>
      <c r="E9" s="13" t="str">
        <f ca="1">U21</f>
        <v>20% improvement</v>
      </c>
      <c r="S9" s="87" t="str">
        <f t="array" ref="S9">IFERROR(VLOOKUP($W9,IF(IndicatorData!$B:$B=$V$1,IndicatorData!$A$1:$O$5203),15,FALSE),"")</f>
        <v>2017 - 19</v>
      </c>
      <c r="T9" s="88" t="str">
        <f>T8&amp;" Rank"</f>
        <v>Richmond Rank</v>
      </c>
      <c r="U9" s="87">
        <f ca="1">VLOOKUP(T8,$AA$26:$AB$58,2,FALSE)</f>
        <v>1</v>
      </c>
      <c r="V9" s="87">
        <v>8</v>
      </c>
      <c r="W9" s="86">
        <f t="array" ref="W9">IFERROR(SMALL(IF(IndicatorData!B:B=$V$1,IndicatorData!AA:AA),$V9),"")</f>
        <v>20170000</v>
      </c>
      <c r="X9" s="86" t="str">
        <f t="shared" si="5"/>
        <v>2017 - 19</v>
      </c>
      <c r="Y9" s="88">
        <f t="shared" ca="1" si="0"/>
        <v>7.6</v>
      </c>
      <c r="Z9" s="87">
        <f t="shared" ca="1" si="0"/>
        <v>5.0999999999999996</v>
      </c>
      <c r="AA9" s="87">
        <f t="shared" ca="1" si="0"/>
        <v>1.5</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1.5</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2018 - 20</v>
      </c>
      <c r="T10" s="88" t="s">
        <v>14</v>
      </c>
      <c r="V10" s="87">
        <v>9</v>
      </c>
      <c r="W10" s="86">
        <f t="array" ref="W10">IFERROR(SMALL(IF(IndicatorData!B:B=$V$1,IndicatorData!AA:AA),$V10),"")</f>
        <v>20180000</v>
      </c>
      <c r="X10" s="86" t="str">
        <f t="shared" si="5"/>
        <v>2018 - 20</v>
      </c>
      <c r="Y10" s="88">
        <f t="shared" ca="1" si="0"/>
        <v>7.9</v>
      </c>
      <c r="Z10" s="87">
        <f t="shared" ca="1" si="0"/>
        <v>5.4</v>
      </c>
      <c r="AA10" s="87">
        <f t="shared" ca="1" si="0"/>
        <v>1.2</v>
      </c>
      <c r="AB10" s="87">
        <f t="shared" ca="1" si="0"/>
        <v>5.7</v>
      </c>
      <c r="AC10" s="86">
        <f t="shared" ca="1" si="0"/>
        <v>4.3</v>
      </c>
      <c r="AD10" s="87">
        <f t="shared" ca="1" si="0"/>
        <v>6.5</v>
      </c>
      <c r="AE10" s="87">
        <f t="shared" ca="1" si="0"/>
        <v>5</v>
      </c>
      <c r="AF10" s="87">
        <f t="shared" ca="1" si="0"/>
        <v>6.3</v>
      </c>
      <c r="AG10" s="87">
        <f t="shared" ca="1" si="0"/>
        <v>5.7</v>
      </c>
      <c r="AH10" s="87">
        <f t="shared" ca="1" si="0"/>
        <v>3.4</v>
      </c>
      <c r="AI10" s="87">
        <f t="shared" ca="1" si="1"/>
        <v>5.7</v>
      </c>
      <c r="AJ10" s="87">
        <f t="shared" ca="1" si="1"/>
        <v>5.4</v>
      </c>
      <c r="AK10" s="87">
        <f t="shared" ca="1" si="1"/>
        <v>6.4</v>
      </c>
      <c r="AL10" s="87">
        <f t="shared" ca="1" si="1"/>
        <v>6.5</v>
      </c>
      <c r="AM10" s="87">
        <f t="shared" ca="1" si="1"/>
        <v>9.6</v>
      </c>
      <c r="AN10" s="87">
        <f t="shared" ca="1" si="1"/>
        <v>6.5</v>
      </c>
      <c r="AO10" s="87">
        <f t="shared" ca="1" si="1"/>
        <v>4.9000000000000004</v>
      </c>
      <c r="AP10" s="87">
        <f t="shared" ca="1" si="1"/>
        <v>7.2</v>
      </c>
      <c r="AQ10" s="87">
        <f t="shared" ca="1" si="1"/>
        <v>6.1</v>
      </c>
      <c r="AR10" s="87">
        <f t="shared" ca="1" si="1"/>
        <v>3.7</v>
      </c>
      <c r="AS10" s="87">
        <f t="shared" ca="1" si="2"/>
        <v>6.5</v>
      </c>
      <c r="AT10" s="87">
        <f t="shared" ca="1" si="2"/>
        <v>4.2</v>
      </c>
      <c r="AU10" s="87">
        <f t="shared" ca="1" si="2"/>
        <v>6.3</v>
      </c>
      <c r="AV10" s="87">
        <f t="shared" ca="1" si="2"/>
        <v>6.4</v>
      </c>
      <c r="AW10" s="87">
        <f t="shared" ca="1" si="2"/>
        <v>4.5</v>
      </c>
      <c r="AX10" s="87">
        <f t="shared" ca="1" si="2"/>
        <v>4.5</v>
      </c>
      <c r="AY10" s="87">
        <f t="shared" ca="1" si="2"/>
        <v>5</v>
      </c>
      <c r="AZ10" s="87">
        <f t="shared" ca="1" si="2"/>
        <v>11.9</v>
      </c>
      <c r="BA10" s="87">
        <f t="shared" ca="1" si="2"/>
        <v>5.7</v>
      </c>
      <c r="BB10" s="87">
        <f t="shared" ca="1" si="2"/>
        <v>3.5</v>
      </c>
      <c r="BC10" s="87">
        <f t="shared" ca="1" si="3"/>
        <v>6</v>
      </c>
      <c r="BD10" s="87">
        <f t="shared" ca="1" si="3"/>
        <v>5</v>
      </c>
      <c r="BE10" s="87">
        <f t="shared" ca="1" si="3"/>
        <v>6.6</v>
      </c>
      <c r="BF10" s="87">
        <f t="shared" ca="1" si="3"/>
        <v>3.4</v>
      </c>
      <c r="BG10" s="87">
        <f t="shared" ca="1" si="3"/>
        <v>1.2</v>
      </c>
      <c r="BH10" s="87">
        <f t="shared" ca="1" si="3"/>
        <v>5</v>
      </c>
      <c r="BI10" s="87">
        <f t="shared" ca="1" si="3"/>
        <v>4.3</v>
      </c>
      <c r="BJ10" s="87">
        <f t="shared" ca="1" si="3"/>
        <v>4.3</v>
      </c>
      <c r="BK10" s="87">
        <f t="shared" ca="1" si="3"/>
        <v>4.7</v>
      </c>
      <c r="BL10" s="87">
        <f t="shared" ca="1" si="3"/>
        <v>5.8</v>
      </c>
      <c r="BM10" s="87">
        <f t="shared" ca="1" si="3"/>
        <v>7.8</v>
      </c>
      <c r="BN10" s="87">
        <f t="shared" ca="1" si="4"/>
        <v>5.583333333333333</v>
      </c>
    </row>
    <row r="11" spans="1:66">
      <c r="S11" s="87" t="str">
        <f t="array" ref="S11">IFERROR(VLOOKUP($W11,IF(IndicatorData!$B:$B=$V$1,IndicatorData!$A$1:$O$5203),15,FALSE),"")</f>
        <v/>
      </c>
      <c r="T11" s="88" t="s">
        <v>31</v>
      </c>
      <c r="U11" s="87">
        <f ca="1">AI27</f>
        <v>7.9</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(2018 - 20) rank:</v>
      </c>
      <c r="E12" s="128">
        <f ca="1">U9</f>
        <v>1</v>
      </c>
      <c r="S12" s="87" t="str">
        <f t="array" ref="S12">IFERROR(VLOOKUP($W12,IF(IndicatorData!$B:$B=$V$1,IndicatorData!$A$1:$O$5203),15,FALSE),"")</f>
        <v/>
      </c>
      <c r="T12" s="88" t="s">
        <v>57</v>
      </c>
      <c r="U12" s="87">
        <f ca="1">AH27</f>
        <v>5.4</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1.2</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1.2</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Inequality in life expectancy at birth, 2018 - 20 (Female)</v>
      </c>
      <c r="B15" s="125"/>
      <c r="C15" s="125"/>
      <c r="D15" s="125"/>
      <c r="E15" s="125"/>
      <c r="F15" s="125"/>
      <c r="G15" s="125"/>
      <c r="S15" s="87" t="str">
        <f t="array" ref="S15">IFERROR(VLOOKUP($W15,IF(IndicatorData!$B:$B=$V$1,IndicatorData!$A$1:$O$5203),15,FALSE),"")</f>
        <v/>
      </c>
      <c r="T15" s="88" t="str">
        <f>T8&amp;" previous data"</f>
        <v>Richmond previous data</v>
      </c>
      <c r="U15" s="87">
        <f ca="1">INDIRECT("aa"&amp;$W$1-1)</f>
        <v>1.5</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3.9</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-0.20000000000000004</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2018 - 20, Richmond's rate was 1.2 years, which was the lowest in London, 84.8% lower than the England average and 77.8% lower than the London average. The latest Borough figure for 2018 - 20 was also 69.2% lower than in 2010 - 12, in comparison with 16.2% increase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-0.6923076923076924</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20%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69% improvement</v>
      </c>
    </row>
    <row r="23" spans="10:72">
      <c r="J23" s="125"/>
      <c r="K23" s="125"/>
      <c r="L23" s="125"/>
      <c r="M23" s="125"/>
      <c r="N23" s="125"/>
      <c r="T23" s="87" t="s">
        <v>1085</v>
      </c>
      <c r="U23" s="87">
        <f>VLOOKUP(U1,List!$AD$2:$AE$63,2,FALSE)</f>
        <v>92901</v>
      </c>
    </row>
    <row r="24" spans="10:72">
      <c r="J24" s="125"/>
      <c r="K24" s="125"/>
      <c r="L24" s="125"/>
      <c r="M24" s="125"/>
      <c r="N24" s="125"/>
    </row>
    <row r="25" spans="10:72">
      <c r="J25" s="125"/>
      <c r="K25" s="125"/>
      <c r="L25" s="125"/>
      <c r="M25" s="125"/>
      <c r="N25" s="125"/>
      <c r="AU25" s="87" t="str">
        <f ca="1">AC26&amp;", Bexley vs. CYP Comparators"</f>
        <v>Inequality in life expectancy at birth, 2018 - 20 (Female), Bexley vs. CYP Comparators</v>
      </c>
      <c r="BT25" s="87"/>
    </row>
    <row r="26" spans="10:72">
      <c r="J26" s="125"/>
      <c r="K26" s="125"/>
      <c r="L26" s="125"/>
      <c r="M26" s="125"/>
      <c r="N26" s="125"/>
      <c r="W26" s="87" t="s">
        <v>1006</v>
      </c>
      <c r="X26" s="87" t="s">
        <v>1086</v>
      </c>
      <c r="Y26" s="87" t="str">
        <f ca="1">INDIRECT("X"&amp;$W$1)</f>
        <v>2018 - 20</v>
      </c>
      <c r="AB26" s="87" t="s">
        <v>1006</v>
      </c>
      <c r="AC26" s="86" t="str">
        <f ca="1">IF(U2&lt;&gt;"Persons", U1&amp;", "&amp;Y26&amp;" ("&amp;U2&amp;")",U1&amp;", "&amp;Y26)</f>
        <v>Inequality in life expectancy at birth, 2018 - 20 (Female)</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2</v>
      </c>
      <c r="X27" s="87" t="s">
        <v>107</v>
      </c>
      <c r="Y27" s="87">
        <f t="shared" ref="Y27:Y58" ca="1" si="10">IFERROR(VLOOKUP($X27&amp;$U$1&amp;$Y$26&amp;$U$2&amp;$U$5,DATA,14,FALSE),"")</f>
        <v>3.4</v>
      </c>
      <c r="AA27" s="87" t="str">
        <f t="shared" ref="AA27:AA58" ca="1" si="11">AD27</f>
        <v>Richmond</v>
      </c>
      <c r="AB27" s="87">
        <v>1</v>
      </c>
      <c r="AC27" s="86">
        <f t="shared" ref="AC27:AC58" ca="1" si="12">VLOOKUP($AB27,$W$26:$Y$58,3,FALSE)</f>
        <v>1.2</v>
      </c>
      <c r="AD27" s="87" t="str">
        <f t="shared" ref="AD27:AD58" ca="1" si="13">VLOOKUP($AB27,$W$26:$Y$58,2,FALSE)</f>
        <v>Richmond</v>
      </c>
      <c r="AE27" s="87">
        <f t="shared" ref="AE27:AE58" ca="1" si="14">IF($AD27=$AE$26,AC27,"")</f>
        <v>1.2</v>
      </c>
      <c r="AF27" s="87" t="str">
        <f t="shared" ref="AF27:AF58" ca="1" si="15">IF(ISERROR(HLOOKUP($AD27,$AB$1:$AG$1,1,FALSE)),"",AC27)</f>
        <v/>
      </c>
      <c r="AG27" s="87" t="str">
        <f t="shared" ref="AG27:AG58" ca="1" si="16">IF(AND(AE27="",AF27=""),AC27,"")</f>
        <v/>
      </c>
      <c r="AH27" s="87">
        <f ca="1">INDIRECT("z"&amp;$W$1)</f>
        <v>5.4</v>
      </c>
      <c r="AI27" s="87">
        <f ca="1">INDIRECT("y"&amp;$W$1)</f>
        <v>7.9</v>
      </c>
      <c r="AJ27" s="87">
        <f ca="1">INDIRECT("aa"&amp;$W$1)</f>
        <v>1.2</v>
      </c>
      <c r="AK27" s="87">
        <f t="shared" ref="AK27:AK58" ca="1" si="17">IF(ISERROR(VLOOKUP($AD27,AOP_comparators,1,FALSE)),"",AC27)</f>
        <v>1.2</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1.2</v>
      </c>
      <c r="AU27" s="87" t="str">
        <f t="shared" ref="AU27:AU37" ca="1" si="22">VLOOKUP($AS27,$AN$27:$AP$37,2,FALSE)</f>
        <v>Richmond</v>
      </c>
      <c r="AV27" s="87">
        <f t="shared" ref="AV27:AV37" ca="1" si="23">IF($AU27=$AV$26,$AT27,"")</f>
        <v>1.2</v>
      </c>
      <c r="AW27" s="87" t="str">
        <f t="shared" ref="AW27:AW37" ca="1" si="24">IF(AV27="",AT27,"")</f>
        <v/>
      </c>
      <c r="AX27" s="87">
        <f t="shared" ref="AX27:AX37" ca="1" si="25">AI27</f>
        <v>7.9</v>
      </c>
      <c r="AY27" s="94"/>
      <c r="AZ27" s="94"/>
      <c r="BA27" s="94"/>
      <c r="BB27" s="94"/>
      <c r="BC27" s="94"/>
      <c r="BD27" s="94"/>
      <c r="BT27" s="87"/>
    </row>
    <row r="28" spans="10:72">
      <c r="J28" s="125"/>
      <c r="K28" s="125"/>
      <c r="L28" s="125"/>
      <c r="M28" s="125"/>
      <c r="N28" s="125"/>
      <c r="W28" s="87">
        <f ca="1">IFERROR(RANK(Y28,$Y$27:$Y$59,$U$3)+COUNTIF($Y$27:Y28,Y28)-1,"")</f>
        <v>17</v>
      </c>
      <c r="X28" s="87" t="s">
        <v>94</v>
      </c>
      <c r="Y28" s="87">
        <f t="shared" ca="1" si="10"/>
        <v>5.7</v>
      </c>
      <c r="AA28" s="87" t="str">
        <f t="shared" ca="1" si="11"/>
        <v>Barking and Dagenham</v>
      </c>
      <c r="AB28" s="87">
        <v>2</v>
      </c>
      <c r="AC28" s="86">
        <f t="shared" ca="1" si="12"/>
        <v>3.4</v>
      </c>
      <c r="AD28" s="87" t="str">
        <f t="shared" ca="1" si="13"/>
        <v>Barking and Dagenham</v>
      </c>
      <c r="AE28" s="87" t="str">
        <f t="shared" ca="1" si="14"/>
        <v/>
      </c>
      <c r="AF28" s="87" t="str">
        <f t="shared" ca="1" si="15"/>
        <v/>
      </c>
      <c r="AG28" s="87">
        <f t="shared" ca="1" si="16"/>
        <v>3.4</v>
      </c>
      <c r="AH28" s="87">
        <f t="shared" ref="AH28:AH58" ca="1" si="26">$AH$27</f>
        <v>5.4</v>
      </c>
      <c r="AI28" s="87">
        <f t="shared" ref="AI28:AI58" ca="1" si="27">$AI$27</f>
        <v>7.9</v>
      </c>
      <c r="AJ28" s="87">
        <f t="shared" ref="AJ28:AJ58" ca="1" si="28">$AJ$27</f>
        <v>1.2</v>
      </c>
      <c r="AK28" s="87" t="str">
        <f t="shared" ca="1" si="17"/>
        <v/>
      </c>
      <c r="AL28" s="87">
        <f t="shared" ca="1" si="18"/>
        <v>3.4</v>
      </c>
      <c r="AN28" s="87">
        <f ca="1">IFERROR(RANK(AP28,$AP$27:$AP$37,$U$3)+COUNTIF($AP$27:AP28,AP28)-1,"")</f>
        <v>3</v>
      </c>
      <c r="AO28" s="87" t="s">
        <v>79</v>
      </c>
      <c r="AP28" s="87">
        <f t="shared" ca="1" si="19"/>
        <v>6.5</v>
      </c>
      <c r="AR28" s="87" t="str">
        <f t="shared" ca="1" si="20"/>
        <v>Havering</v>
      </c>
      <c r="AS28" s="87">
        <v>2</v>
      </c>
      <c r="AT28" s="87">
        <f t="shared" ca="1" si="21"/>
        <v>6.4</v>
      </c>
      <c r="AU28" s="87" t="str">
        <f t="shared" ca="1" si="22"/>
        <v>Havering</v>
      </c>
      <c r="AV28" s="87" t="str">
        <f t="shared" ca="1" si="23"/>
        <v/>
      </c>
      <c r="AW28" s="87">
        <f t="shared" ca="1" si="24"/>
        <v>6.4</v>
      </c>
      <c r="AX28" s="87">
        <f t="shared" ca="1" si="25"/>
        <v>7.9</v>
      </c>
      <c r="AY28" s="94"/>
      <c r="BA28" s="94"/>
      <c r="BB28" s="94"/>
      <c r="BC28" s="94"/>
      <c r="BD28" s="94"/>
      <c r="BF28" s="94">
        <v>90</v>
      </c>
      <c r="BG28" s="94"/>
      <c r="BT28" s="87"/>
    </row>
    <row r="29" spans="10:72">
      <c r="J29" s="125"/>
      <c r="K29" s="125"/>
      <c r="L29" s="125"/>
      <c r="M29" s="125"/>
      <c r="N29" s="125"/>
      <c r="W29" s="87">
        <f ca="1">IFERROR(RANK(Y29,$Y$27:$Y$59,$U$3)+COUNTIF($Y$27:Y29,Y29)-1,"")</f>
        <v>16</v>
      </c>
      <c r="X29" s="87" t="s">
        <v>98</v>
      </c>
      <c r="Y29" s="87">
        <f t="shared" ca="1" si="10"/>
        <v>5.4</v>
      </c>
      <c r="AA29" s="87" t="str">
        <f t="shared" ca="1" si="11"/>
        <v>Redbridge</v>
      </c>
      <c r="AB29" s="87">
        <v>3</v>
      </c>
      <c r="AC29" s="86">
        <f t="shared" ca="1" si="12"/>
        <v>3.4</v>
      </c>
      <c r="AD29" s="87" t="str">
        <f t="shared" ca="1" si="13"/>
        <v>Redbridge</v>
      </c>
      <c r="AE29" s="87" t="str">
        <f t="shared" ca="1" si="14"/>
        <v/>
      </c>
      <c r="AF29" s="87" t="str">
        <f t="shared" ca="1" si="15"/>
        <v/>
      </c>
      <c r="AG29" s="87">
        <f t="shared" ca="1" si="16"/>
        <v>3.4</v>
      </c>
      <c r="AH29" s="87">
        <f t="shared" ca="1" si="26"/>
        <v>5.4</v>
      </c>
      <c r="AI29" s="87">
        <f t="shared" ca="1" si="27"/>
        <v>7.9</v>
      </c>
      <c r="AJ29" s="87">
        <f t="shared" ca="1" si="28"/>
        <v>1.2</v>
      </c>
      <c r="AK29" s="87">
        <f t="shared" ca="1" si="17"/>
        <v>3.4</v>
      </c>
      <c r="AL29" s="87" t="str">
        <f t="shared" ca="1" si="18"/>
        <v/>
      </c>
      <c r="AN29" s="87" t="str">
        <f ca="1">IFERROR(RANK(AP29,$AP$27:$AP$37,$U$3)+COUNTIF($AP$27:AP29,AP29)-1,"")</f>
        <v/>
      </c>
      <c r="AO29" s="87" t="s">
        <v>1064</v>
      </c>
      <c r="AP29" s="87" t="str">
        <f t="shared" ca="1" si="19"/>
        <v/>
      </c>
      <c r="AR29" s="87" t="str">
        <f t="shared" ca="1" si="20"/>
        <v>Bromley</v>
      </c>
      <c r="AS29" s="87">
        <v>3</v>
      </c>
      <c r="AT29" s="87">
        <f t="shared" ca="1" si="21"/>
        <v>6.5</v>
      </c>
      <c r="AU29" s="87" t="str">
        <f t="shared" ca="1" si="22"/>
        <v>Bromley</v>
      </c>
      <c r="AV29" s="87" t="str">
        <f t="shared" ca="1" si="23"/>
        <v/>
      </c>
      <c r="AW29" s="87">
        <f t="shared" ca="1" si="24"/>
        <v>6.5</v>
      </c>
      <c r="AX29" s="87">
        <f t="shared" ca="1" si="25"/>
        <v>7.9</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23</v>
      </c>
      <c r="X30" s="87" t="s">
        <v>69</v>
      </c>
      <c r="Y30" s="87">
        <f t="shared" ca="1" si="10"/>
        <v>6.4</v>
      </c>
      <c r="AA30" s="87" t="str">
        <f t="shared" ca="1" si="11"/>
        <v>Lambeth</v>
      </c>
      <c r="AB30" s="87">
        <v>4</v>
      </c>
      <c r="AC30" s="86">
        <f t="shared" ca="1" si="12"/>
        <v>3.5</v>
      </c>
      <c r="AD30" s="87" t="str">
        <f t="shared" ca="1" si="13"/>
        <v>Lambeth</v>
      </c>
      <c r="AE30" s="87" t="str">
        <f t="shared" ca="1" si="14"/>
        <v/>
      </c>
      <c r="AF30" s="87" t="str">
        <f t="shared" ca="1" si="15"/>
        <v/>
      </c>
      <c r="AG30" s="87">
        <f t="shared" ca="1" si="16"/>
        <v>3.5</v>
      </c>
      <c r="AH30" s="87">
        <f t="shared" ca="1" si="26"/>
        <v>5.4</v>
      </c>
      <c r="AI30" s="87">
        <f t="shared" ca="1" si="27"/>
        <v>7.9</v>
      </c>
      <c r="AJ30" s="87">
        <f t="shared" ca="1" si="28"/>
        <v>1.2</v>
      </c>
      <c r="AK30" s="87" t="str">
        <f t="shared" ca="1" si="17"/>
        <v/>
      </c>
      <c r="AL30" s="87">
        <f t="shared" ca="1" si="18"/>
        <v>3.5</v>
      </c>
      <c r="AN30" s="87">
        <f ca="1">IFERROR(RANK(AP30,$AP$27:$AP$37,$U$3)+COUNTIF($AP$27:AP30,AP30)-1,"")</f>
        <v>2</v>
      </c>
      <c r="AO30" s="87" t="s">
        <v>119</v>
      </c>
      <c r="AP30" s="87">
        <f t="shared" ca="1" si="19"/>
        <v>6.4</v>
      </c>
      <c r="AR30" s="87" t="e">
        <f t="shared" ca="1" si="20"/>
        <v>#N/A</v>
      </c>
      <c r="AS30" s="87">
        <v>4</v>
      </c>
      <c r="AT30" s="87" t="e">
        <f t="shared" ca="1" si="21"/>
        <v>#N/A</v>
      </c>
      <c r="AU30" s="87" t="e">
        <f t="shared" ca="1" si="22"/>
        <v>#N/A</v>
      </c>
      <c r="AV30" s="87" t="e">
        <f t="shared" ca="1" si="23"/>
        <v>#N/A</v>
      </c>
      <c r="AW30" s="87" t="e">
        <f t="shared" ca="1" si="24"/>
        <v>#N/A</v>
      </c>
      <c r="AX30" s="87">
        <f t="shared" ca="1" si="25"/>
        <v>7.9</v>
      </c>
      <c r="AY30" s="94"/>
      <c r="BA30" s="94"/>
      <c r="BB30" s="94"/>
      <c r="BC30" s="94"/>
      <c r="BD30" s="94"/>
      <c r="BE30" s="87" t="s">
        <v>1091</v>
      </c>
      <c r="BF30" s="92">
        <v>0</v>
      </c>
      <c r="BG30" s="92"/>
      <c r="BT30" s="87"/>
    </row>
    <row r="31" spans="10:72">
      <c r="J31" s="125"/>
      <c r="K31" s="125"/>
      <c r="L31" s="125"/>
      <c r="M31" s="125"/>
      <c r="N31" s="125"/>
      <c r="W31" s="87">
        <f ca="1">IFERROR(RANK(Y31,$Y$27:$Y$59,$U$3)+COUNTIF($Y$27:Y31,Y31)-1,"")</f>
        <v>25</v>
      </c>
      <c r="X31" s="87" t="s">
        <v>79</v>
      </c>
      <c r="Y31" s="87">
        <f t="shared" ca="1" si="10"/>
        <v>6.5</v>
      </c>
      <c r="AA31" s="87" t="str">
        <f t="shared" ca="1" si="11"/>
        <v>Hackney</v>
      </c>
      <c r="AB31" s="87">
        <v>5</v>
      </c>
      <c r="AC31" s="86">
        <f t="shared" ca="1" si="12"/>
        <v>3.7</v>
      </c>
      <c r="AD31" s="87" t="str">
        <f t="shared" ca="1" si="13"/>
        <v>Hackney</v>
      </c>
      <c r="AE31" s="87" t="str">
        <f t="shared" ca="1" si="14"/>
        <v/>
      </c>
      <c r="AF31" s="87" t="str">
        <f t="shared" ca="1" si="15"/>
        <v/>
      </c>
      <c r="AG31" s="87">
        <f t="shared" ca="1" si="16"/>
        <v>3.7</v>
      </c>
      <c r="AH31" s="87">
        <f t="shared" ca="1" si="26"/>
        <v>5.4</v>
      </c>
      <c r="AI31" s="87">
        <f t="shared" ca="1" si="27"/>
        <v>7.9</v>
      </c>
      <c r="AJ31" s="87">
        <f t="shared" ca="1" si="28"/>
        <v>1.2</v>
      </c>
      <c r="AK31" s="87" t="str">
        <f t="shared" ca="1" si="17"/>
        <v/>
      </c>
      <c r="AL31" s="87">
        <f t="shared" ca="1" si="18"/>
        <v>3.7</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7.9</v>
      </c>
      <c r="AY31" s="94"/>
      <c r="BA31" s="94"/>
      <c r="BB31" s="94"/>
      <c r="BC31" s="94"/>
      <c r="BD31" s="94"/>
      <c r="BE31" s="87" t="s">
        <v>128</v>
      </c>
      <c r="BF31" s="92">
        <v>32</v>
      </c>
      <c r="BG31" s="92"/>
      <c r="BT31" s="87"/>
    </row>
    <row r="32" spans="10:72">
      <c r="J32" s="125"/>
      <c r="K32" s="125"/>
      <c r="L32" s="125"/>
      <c r="M32" s="125"/>
      <c r="N32" s="125"/>
      <c r="W32" s="87">
        <f ca="1">IFERROR(RANK(Y32,$Y$27:$Y$59,$U$3)+COUNTIF($Y$27:Y32,Y32)-1,"")</f>
        <v>31</v>
      </c>
      <c r="X32" s="87" t="s">
        <v>73</v>
      </c>
      <c r="Y32" s="87">
        <f t="shared" ca="1" si="10"/>
        <v>9.6</v>
      </c>
      <c r="AA32" s="87" t="str">
        <f t="shared" ca="1" si="11"/>
        <v>Haringey</v>
      </c>
      <c r="AB32" s="87">
        <v>6</v>
      </c>
      <c r="AC32" s="86">
        <f t="shared" ca="1" si="12"/>
        <v>4.2</v>
      </c>
      <c r="AD32" s="87" t="str">
        <f t="shared" ca="1" si="13"/>
        <v>Haringey</v>
      </c>
      <c r="AE32" s="87" t="str">
        <f t="shared" ca="1" si="14"/>
        <v/>
      </c>
      <c r="AF32" s="87" t="str">
        <f t="shared" ca="1" si="15"/>
        <v/>
      </c>
      <c r="AG32" s="87">
        <f t="shared" ca="1" si="16"/>
        <v>4.2</v>
      </c>
      <c r="AH32" s="87">
        <f t="shared" ca="1" si="26"/>
        <v>5.4</v>
      </c>
      <c r="AI32" s="87">
        <f t="shared" ca="1" si="27"/>
        <v>7.9</v>
      </c>
      <c r="AJ32" s="87">
        <f t="shared" ca="1" si="28"/>
        <v>1.2</v>
      </c>
      <c r="AK32" s="87" t="str">
        <f t="shared" ca="1" si="17"/>
        <v/>
      </c>
      <c r="AL32" s="87">
        <f t="shared" ca="1" si="18"/>
        <v>4.2</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7.9</v>
      </c>
      <c r="AY32" s="94"/>
      <c r="BA32" s="94"/>
      <c r="BB32" s="94"/>
      <c r="BC32" s="94"/>
      <c r="BD32" s="94"/>
      <c r="BE32" s="87" t="s">
        <v>173</v>
      </c>
      <c r="BF32" s="92"/>
      <c r="BG32" s="92"/>
      <c r="BT32" s="87"/>
    </row>
    <row r="33" spans="1:72">
      <c r="W33" s="87">
        <f ca="1">IFERROR(RANK(Y33,$Y$27:$Y$59,$U$3)+COUNTIF($Y$27:Y33,Y33)-1,"")</f>
        <v>26</v>
      </c>
      <c r="X33" s="87" t="s">
        <v>111</v>
      </c>
      <c r="Y33" s="87">
        <f t="shared" ca="1" si="10"/>
        <v>6.5</v>
      </c>
      <c r="AA33" s="87" t="str">
        <f t="shared" ca="1" si="11"/>
        <v>Sutton</v>
      </c>
      <c r="AB33" s="87">
        <v>7</v>
      </c>
      <c r="AC33" s="86">
        <f t="shared" ca="1" si="12"/>
        <v>4.3</v>
      </c>
      <c r="AD33" s="87" t="str">
        <f t="shared" ca="1" si="13"/>
        <v>Sutton</v>
      </c>
      <c r="AE33" s="87" t="str">
        <f t="shared" ca="1" si="14"/>
        <v/>
      </c>
      <c r="AF33" s="87">
        <f t="shared" ca="1" si="15"/>
        <v>4.3</v>
      </c>
      <c r="AG33" s="87" t="str">
        <f t="shared" ca="1" si="16"/>
        <v/>
      </c>
      <c r="AH33" s="87">
        <f t="shared" ca="1" si="26"/>
        <v>5.4</v>
      </c>
      <c r="AI33" s="87">
        <f t="shared" ca="1" si="27"/>
        <v>7.9</v>
      </c>
      <c r="AJ33" s="87">
        <f t="shared" ca="1" si="28"/>
        <v>1.2</v>
      </c>
      <c r="AK33" s="87">
        <f t="shared" ca="1" si="17"/>
        <v>4.3</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7.9</v>
      </c>
      <c r="AY33" s="94"/>
      <c r="BA33" s="94"/>
      <c r="BB33" s="94"/>
      <c r="BC33" s="94"/>
      <c r="BD33" s="94"/>
      <c r="BE33" s="87" t="s">
        <v>1092</v>
      </c>
      <c r="BF33" s="92"/>
      <c r="BG33" s="92"/>
      <c r="BT33" s="87"/>
    </row>
    <row r="34" spans="1:72">
      <c r="A34" s="12" t="s">
        <v>1093</v>
      </c>
      <c r="W34" s="87">
        <f ca="1">IFERROR(RANK(Y34,$Y$27:$Y$59,$U$3)+COUNTIF($Y$27:Y34,Y34)-1,"")</f>
        <v>12</v>
      </c>
      <c r="X34" s="87" t="s">
        <v>63</v>
      </c>
      <c r="Y34" s="87">
        <f t="shared" ca="1" si="10"/>
        <v>4.9000000000000004</v>
      </c>
      <c r="AA34" s="87" t="str">
        <f t="shared" ca="1" si="11"/>
        <v>Tower Hamlets</v>
      </c>
      <c r="AB34" s="87">
        <v>8</v>
      </c>
      <c r="AC34" s="86">
        <f t="shared" ca="1" si="12"/>
        <v>4.3</v>
      </c>
      <c r="AD34" s="87" t="str">
        <f t="shared" ca="1" si="13"/>
        <v>Tower Hamlets</v>
      </c>
      <c r="AE34" s="87" t="str">
        <f t="shared" ca="1" si="14"/>
        <v/>
      </c>
      <c r="AF34" s="87" t="str">
        <f t="shared" ca="1" si="15"/>
        <v/>
      </c>
      <c r="AG34" s="87">
        <f t="shared" ca="1" si="16"/>
        <v>4.3</v>
      </c>
      <c r="AH34" s="87">
        <f t="shared" ca="1" si="26"/>
        <v>5.4</v>
      </c>
      <c r="AI34" s="87">
        <f t="shared" ca="1" si="27"/>
        <v>7.9</v>
      </c>
      <c r="AJ34" s="87">
        <f t="shared" ca="1" si="28"/>
        <v>1.2</v>
      </c>
      <c r="AK34" s="87" t="str">
        <f t="shared" ca="1" si="17"/>
        <v/>
      </c>
      <c r="AL34" s="87">
        <f t="shared" ca="1" si="18"/>
        <v>4.3</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7.9</v>
      </c>
      <c r="AY34" s="94"/>
      <c r="BA34" s="94"/>
      <c r="BB34" s="94"/>
      <c r="BC34" s="94"/>
      <c r="BD34" s="94"/>
      <c r="BE34" s="87" t="s">
        <v>1094</v>
      </c>
      <c r="BF34" s="92"/>
      <c r="BG34" s="92"/>
      <c r="BT34" s="87"/>
    </row>
    <row r="35" spans="1:72" ht="15" customHeight="1">
      <c r="A35" s="124" t="str">
        <f>VLOOKUP($U$1,IndicatorMetadata!$B:$Z,2,FALSE)</f>
        <v>This indicator measures inequalities in life expectancy at birth within England as a whole, each English region, and each local authority. Life expectancy at birth is calculated for each deprivation decile of lower super output areas within each area and then the slope index of inequality (SII) is calculated based on these figures. The SII is a measure of the social gradient in life expectancy, that is how much life expectancy varies with deprivation. It takes account of health inequalities across the whole range of deprivation within each area and summarises this in a single number. This represents the range in years of life expectancy across the social gradient from most to least deprived, based on a statistical analysis of the relationship between life expectancy and deprivation across all deprivation deciles.Life expectancy at birth is a measure of the average number of years a person would expect to live based on contemporary mortality rates. For a particular area and time period, it is an estimate of the average number of years a newborn baby would survive if he or she experienced the age-specific mortality rates for that area and time period throughout his or her life.</v>
      </c>
      <c r="B35" s="125"/>
      <c r="C35" s="125"/>
      <c r="D35" s="125"/>
      <c r="E35" s="125"/>
      <c r="F35" s="125"/>
      <c r="G35" s="125"/>
      <c r="H35" s="125"/>
      <c r="I35" s="125"/>
      <c r="J35" s="125"/>
      <c r="K35" s="125"/>
      <c r="L35" s="125"/>
      <c r="M35" s="125"/>
      <c r="N35" s="125"/>
      <c r="W35" s="87">
        <f ca="1">IFERROR(RANK(Y35,$Y$27:$Y$59,$U$3)+COUNTIF($Y$27:Y35,Y35)-1,"")</f>
        <v>29</v>
      </c>
      <c r="X35" s="87" t="s">
        <v>121</v>
      </c>
      <c r="Y35" s="87">
        <f t="shared" ca="1" si="10"/>
        <v>7.2</v>
      </c>
      <c r="AA35" s="87" t="str">
        <f t="shared" ca="1" si="11"/>
        <v>Hillingdon</v>
      </c>
      <c r="AB35" s="87">
        <v>9</v>
      </c>
      <c r="AC35" s="86">
        <f t="shared" ca="1" si="12"/>
        <v>4.5</v>
      </c>
      <c r="AD35" s="87" t="str">
        <f t="shared" ca="1" si="13"/>
        <v>Hillingdon</v>
      </c>
      <c r="AE35" s="87" t="str">
        <f t="shared" ca="1" si="14"/>
        <v/>
      </c>
      <c r="AF35" s="87" t="str">
        <f t="shared" ca="1" si="15"/>
        <v/>
      </c>
      <c r="AG35" s="87">
        <f t="shared" ca="1" si="16"/>
        <v>4.5</v>
      </c>
      <c r="AH35" s="87">
        <f t="shared" ca="1" si="26"/>
        <v>5.4</v>
      </c>
      <c r="AI35" s="87">
        <f t="shared" ca="1" si="27"/>
        <v>7.9</v>
      </c>
      <c r="AJ35" s="87">
        <f t="shared" ca="1" si="28"/>
        <v>1.2</v>
      </c>
      <c r="AK35" s="87">
        <f t="shared" ca="1" si="17"/>
        <v>4.5</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7.9</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21</v>
      </c>
      <c r="X36" s="87" t="s">
        <v>81</v>
      </c>
      <c r="Y36" s="87">
        <f t="shared" ca="1" si="10"/>
        <v>6.1</v>
      </c>
      <c r="AA36" s="87" t="str">
        <f t="shared" ca="1" si="11"/>
        <v>Hounslow</v>
      </c>
      <c r="AB36" s="87">
        <v>10</v>
      </c>
      <c r="AC36" s="86">
        <f t="shared" ca="1" si="12"/>
        <v>4.5</v>
      </c>
      <c r="AD36" s="87" t="str">
        <f t="shared" ca="1" si="13"/>
        <v>Hounslow</v>
      </c>
      <c r="AE36" s="87" t="str">
        <f t="shared" ca="1" si="14"/>
        <v/>
      </c>
      <c r="AF36" s="87" t="str">
        <f t="shared" ca="1" si="15"/>
        <v/>
      </c>
      <c r="AG36" s="87">
        <f t="shared" ca="1" si="16"/>
        <v>4.5</v>
      </c>
      <c r="AH36" s="87">
        <f t="shared" ca="1" si="26"/>
        <v>5.4</v>
      </c>
      <c r="AI36" s="87">
        <f t="shared" ca="1" si="27"/>
        <v>7.9</v>
      </c>
      <c r="AJ36" s="87">
        <f t="shared" ca="1" si="28"/>
        <v>1.2</v>
      </c>
      <c r="AK36" s="87">
        <f t="shared" ca="1" si="17"/>
        <v>4.5</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7.9</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5</v>
      </c>
      <c r="X37" s="87" t="s">
        <v>102</v>
      </c>
      <c r="Y37" s="87">
        <f t="shared" ca="1" si="10"/>
        <v>3.7</v>
      </c>
      <c r="AA37" s="87" t="str">
        <f t="shared" ca="1" si="11"/>
        <v>Waltham Forest</v>
      </c>
      <c r="AB37" s="87">
        <v>11</v>
      </c>
      <c r="AC37" s="86">
        <f t="shared" ca="1" si="12"/>
        <v>4.7</v>
      </c>
      <c r="AD37" s="87" t="str">
        <f t="shared" ca="1" si="13"/>
        <v>Waltham Forest</v>
      </c>
      <c r="AE37" s="87" t="str">
        <f t="shared" ca="1" si="14"/>
        <v/>
      </c>
      <c r="AF37" s="87" t="str">
        <f t="shared" ca="1" si="15"/>
        <v/>
      </c>
      <c r="AG37" s="87">
        <f t="shared" ca="1" si="16"/>
        <v>4.7</v>
      </c>
      <c r="AH37" s="87">
        <f t="shared" ca="1" si="26"/>
        <v>5.4</v>
      </c>
      <c r="AI37" s="87">
        <f t="shared" ca="1" si="27"/>
        <v>7.9</v>
      </c>
      <c r="AJ37" s="87">
        <f t="shared" ca="1" si="28"/>
        <v>1.2</v>
      </c>
      <c r="AK37" s="87">
        <f t="shared" ca="1" si="17"/>
        <v>4.7</v>
      </c>
      <c r="AL37" s="87" t="str">
        <f t="shared" ca="1" si="18"/>
        <v/>
      </c>
      <c r="AN37" s="87">
        <f ca="1">IFERROR(RANK(AP37,$AP$27:$AP$37,$U$3)+COUNTIF($AP$27:AP37,AP37)-1,"")</f>
        <v>1</v>
      </c>
      <c r="AO37" s="87" t="str">
        <f>T8</f>
        <v>Richmond</v>
      </c>
      <c r="AP37" s="87">
        <f t="shared" ca="1" si="19"/>
        <v>1.2</v>
      </c>
      <c r="AR37" s="87" t="e">
        <f t="shared" ca="1" si="20"/>
        <v>#N/A</v>
      </c>
      <c r="AS37" s="87">
        <v>11</v>
      </c>
      <c r="AT37" s="87" t="e">
        <f t="shared" ca="1" si="21"/>
        <v>#N/A</v>
      </c>
      <c r="AU37" s="87" t="e">
        <f t="shared" ca="1" si="22"/>
        <v>#N/A</v>
      </c>
      <c r="AV37" s="87" t="e">
        <f t="shared" ca="1" si="23"/>
        <v>#N/A</v>
      </c>
      <c r="AW37" s="87" t="e">
        <f t="shared" ca="1" si="24"/>
        <v>#N/A</v>
      </c>
      <c r="AX37" s="87">
        <f t="shared" ca="1" si="25"/>
        <v>7.9</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27</v>
      </c>
      <c r="X38" s="87" t="s">
        <v>67</v>
      </c>
      <c r="Y38" s="87">
        <f t="shared" ca="1" si="10"/>
        <v>6.5</v>
      </c>
      <c r="AA38" s="87" t="str">
        <f t="shared" ca="1" si="11"/>
        <v>Ealing</v>
      </c>
      <c r="AB38" s="87">
        <v>12</v>
      </c>
      <c r="AC38" s="86">
        <f t="shared" ca="1" si="12"/>
        <v>4.9000000000000004</v>
      </c>
      <c r="AD38" s="87" t="str">
        <f t="shared" ca="1" si="13"/>
        <v>Ealing</v>
      </c>
      <c r="AE38" s="87" t="str">
        <f t="shared" ca="1" si="14"/>
        <v/>
      </c>
      <c r="AF38" s="87" t="str">
        <f t="shared" ca="1" si="15"/>
        <v/>
      </c>
      <c r="AG38" s="87">
        <f t="shared" ca="1" si="16"/>
        <v>4.9000000000000004</v>
      </c>
      <c r="AH38" s="87">
        <f t="shared" ca="1" si="26"/>
        <v>5.4</v>
      </c>
      <c r="AI38" s="87">
        <f t="shared" ca="1" si="27"/>
        <v>7.9</v>
      </c>
      <c r="AJ38" s="87">
        <f t="shared" ca="1" si="28"/>
        <v>1.2</v>
      </c>
      <c r="AK38" s="87">
        <f t="shared" ca="1" si="17"/>
        <v>4.9000000000000004</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6</v>
      </c>
      <c r="X39" s="87" t="s">
        <v>117</v>
      </c>
      <c r="Y39" s="87">
        <f t="shared" ca="1" si="10"/>
        <v>4.2</v>
      </c>
      <c r="AA39" s="87" t="str">
        <f t="shared" ca="1" si="11"/>
        <v>Islington</v>
      </c>
      <c r="AB39" s="87">
        <v>13</v>
      </c>
      <c r="AC39" s="86">
        <f t="shared" ca="1" si="12"/>
        <v>5</v>
      </c>
      <c r="AD39" s="87" t="str">
        <f t="shared" ca="1" si="13"/>
        <v>Islington</v>
      </c>
      <c r="AE39" s="87" t="str">
        <f t="shared" ca="1" si="14"/>
        <v/>
      </c>
      <c r="AF39" s="87" t="str">
        <f t="shared" ca="1" si="15"/>
        <v/>
      </c>
      <c r="AG39" s="87">
        <f t="shared" ca="1" si="16"/>
        <v>5</v>
      </c>
      <c r="AH39" s="87">
        <f t="shared" ca="1" si="26"/>
        <v>5.4</v>
      </c>
      <c r="AI39" s="87">
        <f t="shared" ca="1" si="27"/>
        <v>7.9</v>
      </c>
      <c r="AJ39" s="87">
        <f t="shared" ca="1" si="28"/>
        <v>1.2</v>
      </c>
      <c r="AK39" s="87" t="str">
        <f t="shared" ca="1" si="17"/>
        <v/>
      </c>
      <c r="AL39" s="87">
        <f t="shared" ca="1" si="18"/>
        <v>5</v>
      </c>
      <c r="AO39" s="87" t="s">
        <v>1096</v>
      </c>
      <c r="BA39" s="94"/>
      <c r="BD39" s="94" t="s">
        <v>1097</v>
      </c>
      <c r="BF39" s="94">
        <f ca="1">U9</f>
        <v>1</v>
      </c>
      <c r="BG39" s="94"/>
      <c r="BT39" s="87"/>
    </row>
    <row r="40" spans="1:72">
      <c r="A40" s="125"/>
      <c r="B40" s="125"/>
      <c r="C40" s="125"/>
      <c r="D40" s="125"/>
      <c r="E40" s="125"/>
      <c r="F40" s="125"/>
      <c r="G40" s="125"/>
      <c r="H40" s="125"/>
      <c r="I40" s="125"/>
      <c r="J40" s="125"/>
      <c r="K40" s="125"/>
      <c r="L40" s="125"/>
      <c r="M40" s="125"/>
      <c r="N40" s="125"/>
      <c r="W40" s="87">
        <f ca="1">IFERROR(RANK(Y40,$Y$27:$Y$59,$U$3)+COUNTIF($Y$27:Y40,Y40)-1,"")</f>
        <v>22</v>
      </c>
      <c r="X40" s="87" t="s">
        <v>65</v>
      </c>
      <c r="Y40" s="87">
        <f t="shared" ca="1" si="10"/>
        <v>6.3</v>
      </c>
      <c r="AA40" s="87" t="str">
        <f t="shared" ca="1" si="11"/>
        <v>Merton</v>
      </c>
      <c r="AB40" s="87">
        <v>14</v>
      </c>
      <c r="AC40" s="86">
        <f t="shared" ca="1" si="12"/>
        <v>5</v>
      </c>
      <c r="AD40" s="87" t="str">
        <f t="shared" ca="1" si="13"/>
        <v>Merton</v>
      </c>
      <c r="AE40" s="87" t="str">
        <f t="shared" ca="1" si="14"/>
        <v/>
      </c>
      <c r="AF40" s="87">
        <f t="shared" ca="1" si="15"/>
        <v>5</v>
      </c>
      <c r="AG40" s="87" t="str">
        <f t="shared" ca="1" si="16"/>
        <v/>
      </c>
      <c r="AH40" s="87">
        <f t="shared" ca="1" si="26"/>
        <v>5.4</v>
      </c>
      <c r="AI40" s="87">
        <f t="shared" ca="1" si="27"/>
        <v>7.9</v>
      </c>
      <c r="AJ40" s="87">
        <f t="shared" ca="1" si="28"/>
        <v>1.2</v>
      </c>
      <c r="AK40" s="87">
        <f t="shared" ca="1" si="17"/>
        <v>5</v>
      </c>
      <c r="AL40" s="87" t="str">
        <f t="shared" ca="1" si="18"/>
        <v/>
      </c>
      <c r="AO40" s="87" t="str">
        <f>List!R2</f>
        <v>Kingston</v>
      </c>
      <c r="AP40" s="87">
        <f t="shared" ref="AP40:AP54" ca="1" si="29">VLOOKUP(AO40,$AA$27:$AC$58,3,FALSE)</f>
        <v>5.7</v>
      </c>
      <c r="BA40" s="94"/>
      <c r="BB40" s="94"/>
      <c r="BC40" s="94"/>
      <c r="BD40" s="94"/>
      <c r="BE40" s="87" t="s">
        <v>1098</v>
      </c>
      <c r="BF40" s="92">
        <f ca="1">IF(BF39=1,0,BE45*BF39/$BF45)</f>
        <v>0</v>
      </c>
      <c r="BG40" s="93"/>
      <c r="BT40" s="87"/>
    </row>
    <row r="41" spans="1:72">
      <c r="A41" s="125"/>
      <c r="B41" s="125"/>
      <c r="C41" s="125"/>
      <c r="D41" s="125"/>
      <c r="E41" s="125"/>
      <c r="F41" s="125"/>
      <c r="G41" s="125"/>
      <c r="H41" s="125"/>
      <c r="I41" s="125"/>
      <c r="J41" s="125"/>
      <c r="K41" s="125"/>
      <c r="L41" s="125"/>
      <c r="M41" s="125"/>
      <c r="N41" s="125"/>
      <c r="W41" s="87">
        <f ca="1">IFERROR(RANK(Y41,$Y$27:$Y$59,$U$3)+COUNTIF($Y$27:Y41,Y41)-1,"")</f>
        <v>24</v>
      </c>
      <c r="X41" s="87" t="s">
        <v>119</v>
      </c>
      <c r="Y41" s="87">
        <f t="shared" ca="1" si="10"/>
        <v>6.4</v>
      </c>
      <c r="AA41" s="87" t="str">
        <f t="shared" ca="1" si="11"/>
        <v>Southwark</v>
      </c>
      <c r="AB41" s="87">
        <v>15</v>
      </c>
      <c r="AC41" s="86">
        <f t="shared" ca="1" si="12"/>
        <v>5</v>
      </c>
      <c r="AD41" s="87" t="str">
        <f t="shared" ca="1" si="13"/>
        <v>Southwark</v>
      </c>
      <c r="AE41" s="87" t="str">
        <f t="shared" ca="1" si="14"/>
        <v/>
      </c>
      <c r="AF41" s="87" t="str">
        <f t="shared" ca="1" si="15"/>
        <v/>
      </c>
      <c r="AG41" s="87">
        <f t="shared" ca="1" si="16"/>
        <v>5</v>
      </c>
      <c r="AH41" s="87">
        <f t="shared" ca="1" si="26"/>
        <v>5.4</v>
      </c>
      <c r="AI41" s="87">
        <f t="shared" ca="1" si="27"/>
        <v>7.9</v>
      </c>
      <c r="AJ41" s="87">
        <f t="shared" ca="1" si="28"/>
        <v>1.2</v>
      </c>
      <c r="AK41" s="87" t="str">
        <f t="shared" ca="1" si="17"/>
        <v/>
      </c>
      <c r="AL41" s="87">
        <f t="shared" ca="1" si="18"/>
        <v>5</v>
      </c>
      <c r="AO41" s="87" t="str">
        <f>List!R3</f>
        <v>Merton</v>
      </c>
      <c r="AP41" s="87">
        <f t="shared" ca="1" si="29"/>
        <v>5</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9</v>
      </c>
      <c r="X42" s="87" t="s">
        <v>87</v>
      </c>
      <c r="Y42" s="87">
        <f t="shared" ca="1" si="10"/>
        <v>4.5</v>
      </c>
      <c r="AA42" s="87" t="str">
        <f t="shared" ca="1" si="11"/>
        <v>Bexley</v>
      </c>
      <c r="AB42" s="87">
        <v>16</v>
      </c>
      <c r="AC42" s="86">
        <f t="shared" ca="1" si="12"/>
        <v>5.4</v>
      </c>
      <c r="AD42" s="87" t="str">
        <f t="shared" ca="1" si="13"/>
        <v>Bexley</v>
      </c>
      <c r="AE42" s="87" t="str">
        <f t="shared" ca="1" si="14"/>
        <v/>
      </c>
      <c r="AF42" s="87" t="str">
        <f t="shared" ca="1" si="15"/>
        <v/>
      </c>
      <c r="AG42" s="87">
        <f t="shared" ca="1" si="16"/>
        <v>5.4</v>
      </c>
      <c r="AH42" s="87">
        <f t="shared" ca="1" si="26"/>
        <v>5.4</v>
      </c>
      <c r="AI42" s="87">
        <f t="shared" ca="1" si="27"/>
        <v>7.9</v>
      </c>
      <c r="AJ42" s="87">
        <f t="shared" ca="1" si="28"/>
        <v>1.2</v>
      </c>
      <c r="AK42" s="87" t="str">
        <f t="shared" ca="1" si="17"/>
        <v/>
      </c>
      <c r="AL42" s="87">
        <f t="shared" ca="1" si="18"/>
        <v>5.4</v>
      </c>
      <c r="AO42" s="87" t="str">
        <f>List!R4</f>
        <v>Richmond</v>
      </c>
      <c r="AP42" s="87">
        <f t="shared" ca="1" si="29"/>
        <v>1.2</v>
      </c>
      <c r="BA42" s="94"/>
      <c r="BB42" s="94"/>
      <c r="BC42" s="94"/>
      <c r="BD42" s="94"/>
      <c r="BE42" s="87" t="s">
        <v>1094</v>
      </c>
      <c r="BF42" s="92">
        <f ca="1">IF(181-SUM(BF40:BF41)&lt;0,0,181-SUM(BF40:BF41))</f>
        <v>179</v>
      </c>
      <c r="BG42" s="93"/>
      <c r="BT42" s="87"/>
    </row>
    <row r="43" spans="1:72">
      <c r="A43" s="17"/>
      <c r="B43" s="17"/>
      <c r="C43" s="17"/>
      <c r="D43" s="17"/>
      <c r="E43" s="17"/>
      <c r="F43" s="17"/>
      <c r="G43" s="17"/>
      <c r="H43" s="17"/>
      <c r="I43" s="17"/>
      <c r="J43" s="17"/>
      <c r="K43" s="17"/>
      <c r="L43" s="17"/>
      <c r="M43" s="17"/>
      <c r="W43" s="87">
        <f ca="1">IFERROR(RANK(Y43,$Y$27:$Y$59,$U$3)+COUNTIF($Y$27:Y43,Y43)-1,"")</f>
        <v>10</v>
      </c>
      <c r="X43" s="87" t="s">
        <v>60</v>
      </c>
      <c r="Y43" s="87">
        <f t="shared" ca="1" si="10"/>
        <v>4.5</v>
      </c>
      <c r="AA43" s="87" t="str">
        <f t="shared" ca="1" si="11"/>
        <v>Barnet</v>
      </c>
      <c r="AB43" s="87">
        <v>17</v>
      </c>
      <c r="AC43" s="86">
        <f t="shared" ca="1" si="12"/>
        <v>5.7</v>
      </c>
      <c r="AD43" s="87" t="str">
        <f t="shared" ca="1" si="13"/>
        <v>Barnet</v>
      </c>
      <c r="AE43" s="87" t="str">
        <f t="shared" ca="1" si="14"/>
        <v/>
      </c>
      <c r="AF43" s="87">
        <f t="shared" ca="1" si="15"/>
        <v>5.7</v>
      </c>
      <c r="AG43" s="87" t="str">
        <f t="shared" ca="1" si="16"/>
        <v/>
      </c>
      <c r="AH43" s="87">
        <f t="shared" ca="1" si="26"/>
        <v>5.4</v>
      </c>
      <c r="AI43" s="87">
        <f t="shared" ca="1" si="27"/>
        <v>7.9</v>
      </c>
      <c r="AJ43" s="87">
        <f t="shared" ca="1" si="28"/>
        <v>1.2</v>
      </c>
      <c r="AK43" s="87">
        <f t="shared" ca="1" si="17"/>
        <v>5.7</v>
      </c>
      <c r="AL43" s="87" t="str">
        <f t="shared" ca="1" si="18"/>
        <v/>
      </c>
      <c r="AO43" s="87" t="str">
        <f>List!R5</f>
        <v>Sutton</v>
      </c>
      <c r="AP43" s="87">
        <f t="shared" ca="1" si="29"/>
        <v>4.3</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13</v>
      </c>
      <c r="X44" s="87" t="s">
        <v>75</v>
      </c>
      <c r="Y44" s="87">
        <f t="shared" ca="1" si="10"/>
        <v>5</v>
      </c>
      <c r="AA44" s="87" t="str">
        <f t="shared" ca="1" si="11"/>
        <v>Kingston</v>
      </c>
      <c r="AB44" s="87">
        <v>18</v>
      </c>
      <c r="AC44" s="86">
        <f t="shared" ca="1" si="12"/>
        <v>5.7</v>
      </c>
      <c r="AD44" s="87" t="str">
        <f t="shared" ca="1" si="13"/>
        <v>Kingston</v>
      </c>
      <c r="AE44" s="87" t="str">
        <f t="shared" ca="1" si="14"/>
        <v/>
      </c>
      <c r="AF44" s="87">
        <f t="shared" ca="1" si="15"/>
        <v>5.7</v>
      </c>
      <c r="AG44" s="87" t="str">
        <f t="shared" ca="1" si="16"/>
        <v/>
      </c>
      <c r="AH44" s="87">
        <f t="shared" ca="1" si="26"/>
        <v>5.4</v>
      </c>
      <c r="AI44" s="87">
        <f t="shared" ca="1" si="27"/>
        <v>7.9</v>
      </c>
      <c r="AJ44" s="87">
        <f t="shared" ca="1" si="28"/>
        <v>1.2</v>
      </c>
      <c r="AK44" s="87">
        <f t="shared" ca="1" si="17"/>
        <v>5.7</v>
      </c>
      <c r="AL44" s="87" t="str">
        <f t="shared" ca="1" si="18"/>
        <v/>
      </c>
      <c r="AO44" s="87" t="str">
        <f>List!R6</f>
        <v>Havering</v>
      </c>
      <c r="AP44" s="87">
        <f t="shared" ca="1" si="29"/>
        <v>6.4</v>
      </c>
      <c r="BT44" s="87"/>
    </row>
    <row r="45" spans="1:72">
      <c r="A45" s="17"/>
      <c r="B45" s="17"/>
      <c r="C45" s="17"/>
      <c r="D45" s="17"/>
      <c r="E45" s="17"/>
      <c r="F45" s="17"/>
      <c r="G45" s="17"/>
      <c r="H45" s="17"/>
      <c r="I45" s="17"/>
      <c r="J45" s="17"/>
      <c r="K45" s="17"/>
      <c r="L45" s="17"/>
      <c r="M45" s="17"/>
      <c r="W45" s="87">
        <f ca="1">IFERROR(RANK(Y45,$Y$27:$Y$59,$U$3)+COUNTIF($Y$27:Y45,Y45)-1,"")</f>
        <v>32</v>
      </c>
      <c r="X45" s="87" t="s">
        <v>71</v>
      </c>
      <c r="Y45" s="87">
        <f t="shared" ca="1" si="10"/>
        <v>11.9</v>
      </c>
      <c r="AA45" s="87" t="str">
        <f t="shared" ca="1" si="11"/>
        <v>Wandsworth</v>
      </c>
      <c r="AB45" s="87">
        <v>19</v>
      </c>
      <c r="AC45" s="86">
        <f t="shared" ca="1" si="12"/>
        <v>5.8</v>
      </c>
      <c r="AD45" s="87" t="str">
        <f t="shared" ca="1" si="13"/>
        <v>Wandsworth</v>
      </c>
      <c r="AE45" s="87" t="str">
        <f t="shared" ca="1" si="14"/>
        <v/>
      </c>
      <c r="AF45" s="87" t="str">
        <f t="shared" ca="1" si="15"/>
        <v/>
      </c>
      <c r="AG45" s="87">
        <f t="shared" ca="1" si="16"/>
        <v>5.8</v>
      </c>
      <c r="AH45" s="87">
        <f t="shared" ca="1" si="26"/>
        <v>5.4</v>
      </c>
      <c r="AI45" s="87">
        <f t="shared" ca="1" si="27"/>
        <v>7.9</v>
      </c>
      <c r="AJ45" s="87">
        <f t="shared" ca="1" si="28"/>
        <v>1.2</v>
      </c>
      <c r="AK45" s="87" t="str">
        <f t="shared" ca="1" si="17"/>
        <v/>
      </c>
      <c r="AL45" s="87">
        <f t="shared" ca="1" si="18"/>
        <v>5.8</v>
      </c>
      <c r="AO45" s="87" t="str">
        <f>List!R7</f>
        <v>Hounslow</v>
      </c>
      <c r="AP45" s="87">
        <f t="shared" ca="1" si="29"/>
        <v>4.5</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18</v>
      </c>
      <c r="X46" s="87" t="s">
        <v>83</v>
      </c>
      <c r="Y46" s="87">
        <f t="shared" ca="1" si="10"/>
        <v>5.7</v>
      </c>
      <c r="AA46" s="87" t="str">
        <f t="shared" ca="1" si="11"/>
        <v>Lewisham</v>
      </c>
      <c r="AB46" s="87">
        <v>20</v>
      </c>
      <c r="AC46" s="86">
        <f t="shared" ca="1" si="12"/>
        <v>6</v>
      </c>
      <c r="AD46" s="87" t="str">
        <f t="shared" ca="1" si="13"/>
        <v>Lewisham</v>
      </c>
      <c r="AE46" s="87" t="str">
        <f t="shared" ca="1" si="14"/>
        <v/>
      </c>
      <c r="AF46" s="87" t="str">
        <f t="shared" ca="1" si="15"/>
        <v/>
      </c>
      <c r="AG46" s="87">
        <f t="shared" ca="1" si="16"/>
        <v>6</v>
      </c>
      <c r="AH46" s="87">
        <f t="shared" ca="1" si="26"/>
        <v>5.4</v>
      </c>
      <c r="AI46" s="87">
        <f t="shared" ca="1" si="27"/>
        <v>7.9</v>
      </c>
      <c r="AJ46" s="87">
        <f t="shared" ca="1" si="28"/>
        <v>1.2</v>
      </c>
      <c r="AK46" s="87" t="str">
        <f t="shared" ca="1" si="17"/>
        <v/>
      </c>
      <c r="AL46" s="87">
        <f t="shared" ca="1" si="18"/>
        <v>6</v>
      </c>
      <c r="AO46" s="87" t="str">
        <f>List!R8</f>
        <v>Redbridge</v>
      </c>
      <c r="AP46" s="87">
        <f t="shared" ca="1" si="29"/>
        <v>3.4</v>
      </c>
      <c r="BF46" s="94">
        <v>2</v>
      </c>
      <c r="BG46" s="94"/>
      <c r="BT46" s="87"/>
    </row>
    <row r="47" spans="1:72">
      <c r="A47" s="17"/>
      <c r="B47" s="17"/>
      <c r="C47" s="17"/>
      <c r="D47" s="17"/>
      <c r="E47" s="17"/>
      <c r="F47" s="17"/>
      <c r="G47" s="17"/>
      <c r="H47" s="17"/>
      <c r="I47" s="17"/>
      <c r="J47" s="17"/>
      <c r="K47" s="17"/>
      <c r="L47" s="17"/>
      <c r="M47" s="17"/>
      <c r="W47" s="87">
        <f ca="1">IFERROR(RANK(Y47,$Y$27:$Y$59,$U$3)+COUNTIF($Y$27:Y47,Y47)-1,"")</f>
        <v>4</v>
      </c>
      <c r="X47" s="87" t="s">
        <v>92</v>
      </c>
      <c r="Y47" s="87">
        <f t="shared" ca="1" si="10"/>
        <v>3.5</v>
      </c>
      <c r="AA47" s="87" t="str">
        <f t="shared" ca="1" si="11"/>
        <v>Greenwich</v>
      </c>
      <c r="AB47" s="87">
        <v>21</v>
      </c>
      <c r="AC47" s="86">
        <f t="shared" ca="1" si="12"/>
        <v>6.1</v>
      </c>
      <c r="AD47" s="87" t="str">
        <f t="shared" ca="1" si="13"/>
        <v>Greenwich</v>
      </c>
      <c r="AE47" s="87" t="str">
        <f t="shared" ca="1" si="14"/>
        <v/>
      </c>
      <c r="AF47" s="87" t="str">
        <f t="shared" ca="1" si="15"/>
        <v/>
      </c>
      <c r="AG47" s="87">
        <f t="shared" ca="1" si="16"/>
        <v>6.1</v>
      </c>
      <c r="AH47" s="87">
        <f t="shared" ca="1" si="26"/>
        <v>5.4</v>
      </c>
      <c r="AI47" s="87">
        <f t="shared" ca="1" si="27"/>
        <v>7.9</v>
      </c>
      <c r="AJ47" s="87">
        <f t="shared" ca="1" si="28"/>
        <v>1.2</v>
      </c>
      <c r="AK47" s="87" t="str">
        <f t="shared" ca="1" si="17"/>
        <v/>
      </c>
      <c r="AL47" s="87">
        <f t="shared" ca="1" si="18"/>
        <v>6.1</v>
      </c>
      <c r="AO47" s="87" t="str">
        <f>List!R9</f>
        <v>Enfield</v>
      </c>
      <c r="AP47" s="87">
        <f t="shared" ca="1" si="29"/>
        <v>7.2</v>
      </c>
    </row>
    <row r="48" spans="1:72">
      <c r="A48" s="17"/>
      <c r="B48" s="17"/>
      <c r="C48" s="17"/>
      <c r="D48" s="17"/>
      <c r="E48" s="17"/>
      <c r="F48" s="17"/>
      <c r="G48" s="17"/>
      <c r="H48" s="17"/>
      <c r="I48" s="17"/>
      <c r="J48" s="17"/>
      <c r="K48" s="17"/>
      <c r="L48" s="17"/>
      <c r="M48" s="17"/>
      <c r="W48" s="87">
        <f ca="1">IFERROR(RANK(Y48,$Y$27:$Y$59,$U$3)+COUNTIF($Y$27:Y48,Y48)-1,"")</f>
        <v>20</v>
      </c>
      <c r="X48" s="87" t="s">
        <v>85</v>
      </c>
      <c r="Y48" s="87">
        <f t="shared" ca="1" si="10"/>
        <v>6</v>
      </c>
      <c r="AA48" s="87" t="str">
        <f t="shared" ca="1" si="11"/>
        <v>Harrow</v>
      </c>
      <c r="AB48" s="87">
        <v>22</v>
      </c>
      <c r="AC48" s="86">
        <f t="shared" ca="1" si="12"/>
        <v>6.3</v>
      </c>
      <c r="AD48" s="87" t="str">
        <f t="shared" ca="1" si="13"/>
        <v>Harrow</v>
      </c>
      <c r="AE48" s="87" t="str">
        <f t="shared" ca="1" si="14"/>
        <v/>
      </c>
      <c r="AF48" s="87">
        <f t="shared" ca="1" si="15"/>
        <v>6.3</v>
      </c>
      <c r="AG48" s="87" t="str">
        <f t="shared" ca="1" si="16"/>
        <v/>
      </c>
      <c r="AH48" s="87">
        <f t="shared" ca="1" si="26"/>
        <v>5.4</v>
      </c>
      <c r="AI48" s="87">
        <f t="shared" ca="1" si="27"/>
        <v>7.9</v>
      </c>
      <c r="AJ48" s="87">
        <f t="shared" ca="1" si="28"/>
        <v>1.2</v>
      </c>
      <c r="AK48" s="87">
        <f t="shared" ca="1" si="17"/>
        <v>6.3</v>
      </c>
      <c r="AL48" s="87" t="str">
        <f t="shared" ca="1" si="18"/>
        <v/>
      </c>
      <c r="AO48" s="87" t="str">
        <f>List!R10</f>
        <v>Harrow</v>
      </c>
      <c r="AP48" s="87">
        <f t="shared" ca="1" si="29"/>
        <v>6.3</v>
      </c>
      <c r="BF48" s="94"/>
    </row>
    <row r="49" spans="1:59">
      <c r="A49" s="17"/>
      <c r="B49" s="17"/>
      <c r="C49" s="17"/>
      <c r="D49" s="17"/>
      <c r="E49" s="17"/>
      <c r="F49" s="17"/>
      <c r="G49" s="17"/>
      <c r="H49" s="17"/>
      <c r="I49" s="17"/>
      <c r="J49" s="17"/>
      <c r="K49" s="17"/>
      <c r="L49" s="17"/>
      <c r="M49" s="17"/>
      <c r="W49" s="87">
        <f ca="1">IFERROR(RANK(Y49,$Y$27:$Y$59,$U$3)+COUNTIF($Y$27:Y49,Y49)-1,"")</f>
        <v>14</v>
      </c>
      <c r="X49" s="87" t="s">
        <v>109</v>
      </c>
      <c r="Y49" s="87">
        <f t="shared" ca="1" si="10"/>
        <v>5</v>
      </c>
      <c r="AA49" s="87" t="str">
        <f t="shared" ca="1" si="11"/>
        <v>Brent</v>
      </c>
      <c r="AB49" s="87">
        <v>23</v>
      </c>
      <c r="AC49" s="86">
        <f t="shared" ca="1" si="12"/>
        <v>6.4</v>
      </c>
      <c r="AD49" s="87" t="str">
        <f t="shared" ca="1" si="13"/>
        <v>Brent</v>
      </c>
      <c r="AE49" s="87" t="str">
        <f t="shared" ca="1" si="14"/>
        <v/>
      </c>
      <c r="AF49" s="87" t="str">
        <f t="shared" ca="1" si="15"/>
        <v/>
      </c>
      <c r="AG49" s="87">
        <f t="shared" ca="1" si="16"/>
        <v>6.4</v>
      </c>
      <c r="AH49" s="87">
        <f t="shared" ca="1" si="26"/>
        <v>5.4</v>
      </c>
      <c r="AI49" s="87">
        <f t="shared" ca="1" si="27"/>
        <v>7.9</v>
      </c>
      <c r="AJ49" s="87">
        <f t="shared" ca="1" si="28"/>
        <v>1.2</v>
      </c>
      <c r="AK49" s="87" t="str">
        <f t="shared" ca="1" si="17"/>
        <v/>
      </c>
      <c r="AL49" s="87">
        <f t="shared" ca="1" si="18"/>
        <v>6.4</v>
      </c>
      <c r="AO49" s="87" t="str">
        <f>List!R11</f>
        <v>Waltham Forest</v>
      </c>
      <c r="AP49" s="87">
        <f t="shared" ca="1" si="29"/>
        <v>4.7</v>
      </c>
      <c r="BF49" s="92"/>
      <c r="BG49" s="93"/>
    </row>
    <row r="50" spans="1:59">
      <c r="A50" s="17"/>
      <c r="B50" s="17"/>
      <c r="C50" s="17"/>
      <c r="D50" s="17"/>
      <c r="E50" s="17"/>
      <c r="F50" s="17"/>
      <c r="G50" s="17"/>
      <c r="H50" s="17"/>
      <c r="I50" s="17"/>
      <c r="J50" s="17"/>
      <c r="K50" s="17"/>
      <c r="L50" s="17"/>
      <c r="M50" s="17"/>
      <c r="W50" s="87">
        <f ca="1">IFERROR(RANK(Y50,$Y$27:$Y$59,$U$3)+COUNTIF($Y$27:Y50,Y50)-1,"")</f>
        <v>28</v>
      </c>
      <c r="X50" s="87" t="s">
        <v>123</v>
      </c>
      <c r="Y50" s="87">
        <f t="shared" ca="1" si="10"/>
        <v>6.6</v>
      </c>
      <c r="AA50" s="87" t="str">
        <f t="shared" ca="1" si="11"/>
        <v>Havering</v>
      </c>
      <c r="AB50" s="87">
        <v>24</v>
      </c>
      <c r="AC50" s="86">
        <f t="shared" ca="1" si="12"/>
        <v>6.4</v>
      </c>
      <c r="AD50" s="87" t="str">
        <f t="shared" ca="1" si="13"/>
        <v>Havering</v>
      </c>
      <c r="AE50" s="87" t="str">
        <f t="shared" ca="1" si="14"/>
        <v/>
      </c>
      <c r="AF50" s="87" t="str">
        <f t="shared" ca="1" si="15"/>
        <v/>
      </c>
      <c r="AG50" s="87">
        <f t="shared" ca="1" si="16"/>
        <v>6.4</v>
      </c>
      <c r="AH50" s="87">
        <f t="shared" ca="1" si="26"/>
        <v>5.4</v>
      </c>
      <c r="AI50" s="87">
        <f t="shared" ca="1" si="27"/>
        <v>7.9</v>
      </c>
      <c r="AJ50" s="87">
        <f t="shared" ca="1" si="28"/>
        <v>1.2</v>
      </c>
      <c r="AK50" s="87">
        <f t="shared" ca="1" si="17"/>
        <v>6.4</v>
      </c>
      <c r="AL50" s="87" t="str">
        <f t="shared" ca="1" si="18"/>
        <v/>
      </c>
      <c r="AO50" s="87" t="str">
        <f>List!R12</f>
        <v>Bromley</v>
      </c>
      <c r="AP50" s="87">
        <f t="shared" ca="1" si="29"/>
        <v>6.5</v>
      </c>
      <c r="BF50" s="92"/>
      <c r="BG50" s="92"/>
    </row>
    <row r="51" spans="1:59">
      <c r="W51" s="87">
        <f ca="1">IFERROR(RANK(Y51,$Y$27:$Y$59,$U$3)+COUNTIF($Y$27:Y51,Y51)-1,"")</f>
        <v>3</v>
      </c>
      <c r="X51" s="87" t="s">
        <v>113</v>
      </c>
      <c r="Y51" s="87">
        <f t="shared" ca="1" si="10"/>
        <v>3.4</v>
      </c>
      <c r="AA51" s="87" t="str">
        <f t="shared" ca="1" si="11"/>
        <v>Bromley</v>
      </c>
      <c r="AB51" s="87">
        <v>25</v>
      </c>
      <c r="AC51" s="86">
        <f t="shared" ca="1" si="12"/>
        <v>6.5</v>
      </c>
      <c r="AD51" s="87" t="str">
        <f t="shared" ca="1" si="13"/>
        <v>Bromley</v>
      </c>
      <c r="AE51" s="87" t="str">
        <f t="shared" ca="1" si="14"/>
        <v/>
      </c>
      <c r="AF51" s="87">
        <f t="shared" ca="1" si="15"/>
        <v>6.5</v>
      </c>
      <c r="AG51" s="87" t="str">
        <f t="shared" ca="1" si="16"/>
        <v/>
      </c>
      <c r="AH51" s="87">
        <f t="shared" ca="1" si="26"/>
        <v>5.4</v>
      </c>
      <c r="AI51" s="87">
        <f t="shared" ca="1" si="27"/>
        <v>7.9</v>
      </c>
      <c r="AJ51" s="87">
        <f t="shared" ca="1" si="28"/>
        <v>1.2</v>
      </c>
      <c r="AK51" s="87">
        <f t="shared" ca="1" si="17"/>
        <v>6.5</v>
      </c>
      <c r="AL51" s="87" t="str">
        <f t="shared" ca="1" si="18"/>
        <v/>
      </c>
      <c r="AO51" s="87" t="str">
        <f>List!R13</f>
        <v>Hillingdon</v>
      </c>
      <c r="AP51" s="87">
        <f t="shared" ca="1" si="29"/>
        <v>4.5</v>
      </c>
      <c r="BF51" s="92"/>
      <c r="BG51" s="93"/>
    </row>
    <row r="52" spans="1:59">
      <c r="W52" s="87">
        <f ca="1">IFERROR(RANK(Y52,$Y$27:$Y$59,$U$3)+COUNTIF($Y$27:Y52,Y52)-1,"")</f>
        <v>1</v>
      </c>
      <c r="X52" s="87" t="s">
        <v>33</v>
      </c>
      <c r="Y52" s="87">
        <f t="shared" ca="1" si="10"/>
        <v>1.2</v>
      </c>
      <c r="AA52" s="87" t="str">
        <f t="shared" ca="1" si="11"/>
        <v>Croydon</v>
      </c>
      <c r="AB52" s="87">
        <v>26</v>
      </c>
      <c r="AC52" s="86">
        <f t="shared" ca="1" si="12"/>
        <v>6.5</v>
      </c>
      <c r="AD52" s="87" t="str">
        <f t="shared" ca="1" si="13"/>
        <v>Croydon</v>
      </c>
      <c r="AE52" s="87" t="str">
        <f t="shared" ca="1" si="14"/>
        <v/>
      </c>
      <c r="AF52" s="87" t="str">
        <f t="shared" ca="1" si="15"/>
        <v/>
      </c>
      <c r="AG52" s="87">
        <f t="shared" ca="1" si="16"/>
        <v>6.5</v>
      </c>
      <c r="AH52" s="87">
        <f t="shared" ca="1" si="26"/>
        <v>5.4</v>
      </c>
      <c r="AI52" s="87">
        <f t="shared" ca="1" si="27"/>
        <v>7.9</v>
      </c>
      <c r="AJ52" s="87">
        <f t="shared" ca="1" si="28"/>
        <v>1.2</v>
      </c>
      <c r="AK52" s="87">
        <f t="shared" ca="1" si="17"/>
        <v>6.5</v>
      </c>
      <c r="AL52" s="87" t="str">
        <f t="shared" ca="1" si="18"/>
        <v/>
      </c>
      <c r="AO52" s="87" t="str">
        <f>List!R14</f>
        <v>Ealing</v>
      </c>
      <c r="AP52" s="87">
        <f t="shared" ca="1" si="29"/>
        <v>4.9000000000000004</v>
      </c>
      <c r="BF52" s="94"/>
      <c r="BG52" s="94"/>
    </row>
    <row r="53" spans="1:59">
      <c r="W53" s="87">
        <f ca="1">IFERROR(RANK(Y53,$Y$27:$Y$59,$U$3)+COUNTIF($Y$27:Y53,Y53)-1,"")</f>
        <v>15</v>
      </c>
      <c r="X53" s="87" t="s">
        <v>96</v>
      </c>
      <c r="Y53" s="87">
        <f t="shared" ca="1" si="10"/>
        <v>5</v>
      </c>
      <c r="AA53" s="87" t="str">
        <f t="shared" ca="1" si="11"/>
        <v>Hammersmith and Fulham</v>
      </c>
      <c r="AB53" s="87">
        <v>27</v>
      </c>
      <c r="AC53" s="86">
        <f t="shared" ca="1" si="12"/>
        <v>6.5</v>
      </c>
      <c r="AD53" s="87" t="str">
        <f t="shared" ca="1" si="13"/>
        <v>Hammersmith and Fulham</v>
      </c>
      <c r="AE53" s="87" t="str">
        <f t="shared" ca="1" si="14"/>
        <v/>
      </c>
      <c r="AF53" s="87" t="str">
        <f t="shared" ca="1" si="15"/>
        <v/>
      </c>
      <c r="AG53" s="87">
        <f t="shared" ca="1" si="16"/>
        <v>6.5</v>
      </c>
      <c r="AH53" s="87">
        <f t="shared" ca="1" si="26"/>
        <v>5.4</v>
      </c>
      <c r="AI53" s="87">
        <f t="shared" ca="1" si="27"/>
        <v>7.9</v>
      </c>
      <c r="AJ53" s="87">
        <f t="shared" ca="1" si="28"/>
        <v>1.2</v>
      </c>
      <c r="AK53" s="87" t="str">
        <f t="shared" ca="1" si="17"/>
        <v/>
      </c>
      <c r="AL53" s="87">
        <f t="shared" ca="1" si="18"/>
        <v>6.5</v>
      </c>
      <c r="AO53" s="87" t="str">
        <f>List!R15</f>
        <v>Barnet</v>
      </c>
      <c r="AP53" s="87">
        <f t="shared" ca="1" si="29"/>
        <v>5.7</v>
      </c>
    </row>
    <row r="54" spans="1:59">
      <c r="W54" s="87">
        <f ca="1">IFERROR(RANK(Y54,$Y$27:$Y$59,$U$3)+COUNTIF($Y$27:Y54,Y54)-1,"")</f>
        <v>7</v>
      </c>
      <c r="X54" s="87" t="s">
        <v>90</v>
      </c>
      <c r="Y54" s="87">
        <f t="shared" ca="1" si="10"/>
        <v>4.3</v>
      </c>
      <c r="AA54" s="87" t="str">
        <f t="shared" ca="1" si="11"/>
        <v>Newham</v>
      </c>
      <c r="AB54" s="87">
        <v>28</v>
      </c>
      <c r="AC54" s="86">
        <f t="shared" ca="1" si="12"/>
        <v>6.6</v>
      </c>
      <c r="AD54" s="87" t="str">
        <f t="shared" ca="1" si="13"/>
        <v>Newham</v>
      </c>
      <c r="AE54" s="87" t="str">
        <f t="shared" ca="1" si="14"/>
        <v/>
      </c>
      <c r="AF54" s="87" t="str">
        <f t="shared" ca="1" si="15"/>
        <v/>
      </c>
      <c r="AG54" s="87">
        <f t="shared" ca="1" si="16"/>
        <v>6.6</v>
      </c>
      <c r="AH54" s="87">
        <f t="shared" ca="1" si="26"/>
        <v>5.4</v>
      </c>
      <c r="AI54" s="87">
        <f t="shared" ca="1" si="27"/>
        <v>7.9</v>
      </c>
      <c r="AJ54" s="87">
        <f t="shared" ca="1" si="28"/>
        <v>1.2</v>
      </c>
      <c r="AK54" s="87" t="str">
        <f t="shared" ca="1" si="17"/>
        <v/>
      </c>
      <c r="AL54" s="87">
        <f t="shared" ca="1" si="18"/>
        <v>6.6</v>
      </c>
      <c r="AO54" s="87" t="str">
        <f>List!R16</f>
        <v>Croydon</v>
      </c>
      <c r="AP54" s="87">
        <f t="shared" ca="1" si="29"/>
        <v>6.5</v>
      </c>
      <c r="BF54" s="94"/>
      <c r="BG54" s="94"/>
    </row>
    <row r="55" spans="1:59" ht="14.45" customHeight="1">
      <c r="W55" s="87">
        <f ca="1">IFERROR(RANK(Y55,$Y$27:$Y$59,$U$3)+COUNTIF($Y$27:Y55,Y55)-1,"")</f>
        <v>8</v>
      </c>
      <c r="X55" s="87" t="s">
        <v>105</v>
      </c>
      <c r="Y55" s="87">
        <f t="shared" ca="1" si="10"/>
        <v>4.3</v>
      </c>
      <c r="AA55" s="87" t="str">
        <f t="shared" ca="1" si="11"/>
        <v>Enfield</v>
      </c>
      <c r="AB55" s="87">
        <v>29</v>
      </c>
      <c r="AC55" s="86">
        <f t="shared" ca="1" si="12"/>
        <v>7.2</v>
      </c>
      <c r="AD55" s="87" t="str">
        <f t="shared" ca="1" si="13"/>
        <v>Enfield</v>
      </c>
      <c r="AE55" s="87" t="str">
        <f t="shared" ca="1" si="14"/>
        <v/>
      </c>
      <c r="AF55" s="87" t="str">
        <f t="shared" ca="1" si="15"/>
        <v/>
      </c>
      <c r="AG55" s="87">
        <f t="shared" ca="1" si="16"/>
        <v>7.2</v>
      </c>
      <c r="AH55" s="87">
        <f t="shared" ca="1" si="26"/>
        <v>5.4</v>
      </c>
      <c r="AI55" s="87">
        <f t="shared" ca="1" si="27"/>
        <v>7.9</v>
      </c>
      <c r="AJ55" s="87">
        <f t="shared" ca="1" si="28"/>
        <v>1.2</v>
      </c>
      <c r="AK55" s="87">
        <f t="shared" ca="1" si="17"/>
        <v>7.2</v>
      </c>
      <c r="AL55" s="87" t="str">
        <f t="shared" ca="1" si="18"/>
        <v/>
      </c>
      <c r="AO55" s="87" t="str">
        <f>T8</f>
        <v>Richmond</v>
      </c>
      <c r="AP55" s="87">
        <f ca="1">U14</f>
        <v>1.2</v>
      </c>
      <c r="BF55" s="94"/>
      <c r="BG55" s="94"/>
    </row>
    <row r="56" spans="1:59">
      <c r="W56" s="87">
        <f ca="1">IFERROR(RANK(Y56,$Y$27:$Y$59,$U$3)+COUNTIF($Y$27:Y56,Y56)-1,"")</f>
        <v>11</v>
      </c>
      <c r="X56" s="87" t="s">
        <v>115</v>
      </c>
      <c r="Y56" s="87">
        <f t="shared" ca="1" si="10"/>
        <v>4.7</v>
      </c>
      <c r="AA56" s="87" t="str">
        <f t="shared" ca="1" si="11"/>
        <v>Westminster</v>
      </c>
      <c r="AB56" s="87">
        <v>30</v>
      </c>
      <c r="AC56" s="86">
        <f t="shared" ca="1" si="12"/>
        <v>7.8</v>
      </c>
      <c r="AD56" s="87" t="str">
        <f t="shared" ca="1" si="13"/>
        <v>Westminster</v>
      </c>
      <c r="AE56" s="87" t="str">
        <f t="shared" ca="1" si="14"/>
        <v/>
      </c>
      <c r="AF56" s="87" t="str">
        <f t="shared" ca="1" si="15"/>
        <v/>
      </c>
      <c r="AG56" s="87">
        <f t="shared" ca="1" si="16"/>
        <v>7.8</v>
      </c>
      <c r="AH56" s="87">
        <f t="shared" ca="1" si="26"/>
        <v>5.4</v>
      </c>
      <c r="AI56" s="87">
        <f t="shared" ca="1" si="27"/>
        <v>7.9</v>
      </c>
      <c r="AJ56" s="87">
        <f t="shared" ca="1" si="28"/>
        <v>1.2</v>
      </c>
      <c r="AK56" s="87" t="str">
        <f t="shared" ca="1" si="17"/>
        <v/>
      </c>
      <c r="AL56" s="87">
        <f t="shared" ca="1" si="18"/>
        <v>7.8</v>
      </c>
    </row>
    <row r="57" spans="1:59">
      <c r="W57" s="87">
        <f ca="1">IFERROR(RANK(Y57,$Y$27:$Y$59,$U$3)+COUNTIF($Y$27:Y57,Y57)-1,"")</f>
        <v>19</v>
      </c>
      <c r="X57" s="87" t="s">
        <v>77</v>
      </c>
      <c r="Y57" s="87">
        <f t="shared" ca="1" si="10"/>
        <v>5.8</v>
      </c>
      <c r="AA57" s="87" t="str">
        <f t="shared" ca="1" si="11"/>
        <v>Camden</v>
      </c>
      <c r="AB57" s="87">
        <v>31</v>
      </c>
      <c r="AC57" s="86">
        <f t="shared" ca="1" si="12"/>
        <v>9.6</v>
      </c>
      <c r="AD57" s="87" t="str">
        <f t="shared" ca="1" si="13"/>
        <v>Camden</v>
      </c>
      <c r="AE57" s="87" t="str">
        <f t="shared" ca="1" si="14"/>
        <v/>
      </c>
      <c r="AF57" s="87" t="str">
        <f t="shared" ca="1" si="15"/>
        <v/>
      </c>
      <c r="AG57" s="87">
        <f t="shared" ca="1" si="16"/>
        <v>9.6</v>
      </c>
      <c r="AH57" s="87">
        <f t="shared" ca="1" si="26"/>
        <v>5.4</v>
      </c>
      <c r="AI57" s="87">
        <f t="shared" ca="1" si="27"/>
        <v>7.9</v>
      </c>
      <c r="AJ57" s="87">
        <f t="shared" ca="1" si="28"/>
        <v>1.2</v>
      </c>
      <c r="AK57" s="87" t="str">
        <f t="shared" ca="1" si="17"/>
        <v/>
      </c>
      <c r="AL57" s="87">
        <f t="shared" ca="1" si="18"/>
        <v>9.6</v>
      </c>
      <c r="BF57" s="94"/>
      <c r="BG57" s="94"/>
    </row>
    <row r="58" spans="1:59">
      <c r="W58" s="87">
        <f ca="1">IFERROR(RANK(Y58,$Y$27:$Y$59,$U$3)+COUNTIF($Y$27:Y58,Y58)-1,"")</f>
        <v>30</v>
      </c>
      <c r="X58" s="87" t="s">
        <v>100</v>
      </c>
      <c r="Y58" s="87">
        <f t="shared" ca="1" si="10"/>
        <v>7.8</v>
      </c>
      <c r="AA58" s="87" t="str">
        <f t="shared" ca="1" si="11"/>
        <v>Kensington and Chelsea</v>
      </c>
      <c r="AB58" s="87">
        <v>32</v>
      </c>
      <c r="AC58" s="86">
        <f t="shared" ca="1" si="12"/>
        <v>11.9</v>
      </c>
      <c r="AD58" s="87" t="str">
        <f t="shared" ca="1" si="13"/>
        <v>Kensington and Chelsea</v>
      </c>
      <c r="AE58" s="87" t="str">
        <f t="shared" ca="1" si="14"/>
        <v/>
      </c>
      <c r="AF58" s="87" t="str">
        <f t="shared" ca="1" si="15"/>
        <v/>
      </c>
      <c r="AG58" s="87">
        <f t="shared" ca="1" si="16"/>
        <v>11.9</v>
      </c>
      <c r="AH58" s="87">
        <f t="shared" ca="1" si="26"/>
        <v>5.4</v>
      </c>
      <c r="AI58" s="87">
        <f t="shared" ca="1" si="27"/>
        <v>7.9</v>
      </c>
      <c r="AJ58" s="87">
        <f t="shared" ca="1" si="28"/>
        <v>1.2</v>
      </c>
      <c r="AK58" s="87" t="str">
        <f t="shared" ca="1" si="17"/>
        <v/>
      </c>
      <c r="AL58" s="87">
        <f t="shared" ca="1" si="18"/>
        <v>11.9</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0B00-000000000000}">
      <formula1>indlist</formula1>
    </dataValidation>
    <dataValidation type="list" showInputMessage="1" showErrorMessage="1" sqref="U2" xr:uid="{00000000-0002-0000-0B00-000001000000}">
      <formula1>gender</formula1>
    </dataValidation>
    <dataValidation showInputMessage="1" showErrorMessage="1" sqref="U5" xr:uid="{00000000-0002-0000-0B00-000002000000}"/>
  </dataValidations>
  <hyperlinks>
    <hyperlink ref="O1" location="Summary!A1" display="Back to summary" xr:uid="{00000000-0004-0000-0B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BT64"/>
  <sheetViews>
    <sheetView showGridLines="0" showRowColHeaders="0" zoomScale="130" zoomScaleNormal="130" workbookViewId="0">
      <selection activeCell="U1" sqref="U1:U5"/>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Healthy life expectancy at 65, 2018 - 20 (Male)</v>
      </c>
      <c r="B1" s="125"/>
      <c r="C1" s="125"/>
      <c r="D1" s="125"/>
      <c r="E1" s="125"/>
      <c r="F1" s="125"/>
      <c r="G1" s="125"/>
      <c r="H1" s="126" t="str">
        <f ca="1">'4 M'!$X$1</f>
        <v>Healthy life expectancy at 65, 2009-11 - 2018-20 (Male)</v>
      </c>
      <c r="I1" s="125"/>
      <c r="J1" s="125"/>
      <c r="K1" s="125"/>
      <c r="L1" s="125"/>
      <c r="M1" s="125"/>
      <c r="N1" s="125"/>
      <c r="O1" s="4" t="s">
        <v>1075</v>
      </c>
      <c r="T1" s="87" t="s">
        <v>282</v>
      </c>
      <c r="U1" s="87" t="s">
        <v>254</v>
      </c>
      <c r="V1" s="87" t="str">
        <f>T8&amp;U23&amp;U2&amp;U5</f>
        <v>Richmond93505Male65</v>
      </c>
      <c r="W1" s="86">
        <f>21-COUNTBLANK(X2:X21)</f>
        <v>11</v>
      </c>
      <c r="X1" s="87" t="str">
        <f ca="1">IF(U2&lt;&gt;"Persons",U1&amp;", "&amp;SUBSTITUTE(X2, " ","")&amp;" - "&amp;SUBSTITUTE(INDIRECT("x"&amp;W1), " ","")&amp;" ("&amp;U2&amp;")",U1&amp;", "&amp;SUBSTITUTE(X2, " ","")&amp;" - "&amp;SUBSTITUTE(INDIRECT("x"&amp;W1), " ",""))</f>
        <v>Healthy life expectancy at 65, 2009-11 - 2018-20 (Male)</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2009 - 11</v>
      </c>
      <c r="T2" s="88" t="s">
        <v>1056</v>
      </c>
      <c r="U2" s="87" t="s">
        <v>249</v>
      </c>
      <c r="V2" s="87">
        <v>1</v>
      </c>
      <c r="W2" s="86">
        <f t="array" ref="W2">IFERROR(SMALL(IF(IndicatorData!B:B=$V$1,IndicatorData!AA:AA),$V2),"")</f>
        <v>20090000</v>
      </c>
      <c r="X2" s="86" t="str">
        <f>S2</f>
        <v>2009 - 11</v>
      </c>
      <c r="Y2" s="88">
        <f t="shared" ref="Y2:AH11" ca="1" si="0">IFERROR(VLOOKUP(Y$1&amp;$U$1&amp;$X2&amp;$U$2&amp;$U$5,DATA,14,FALSE),"")</f>
        <v>9.94</v>
      </c>
      <c r="Z2" s="87">
        <f t="shared" ca="1" si="0"/>
        <v>9.4499999999999993</v>
      </c>
      <c r="AA2" s="87">
        <f t="shared" ca="1" si="0"/>
        <v>11.61</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11.61</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2010 - 12</v>
      </c>
      <c r="T3" s="88" t="s">
        <v>1076</v>
      </c>
      <c r="U3" s="87">
        <f>VLOOKUP(U1,IndicatorMetadata!$B:$AG,32,FALSE)</f>
        <v>0</v>
      </c>
      <c r="V3" s="89">
        <v>2</v>
      </c>
      <c r="W3" s="86">
        <f t="array" ref="W3">IFERROR(SMALL(IF(IndicatorData!B:B=$V$1,IndicatorData!AA:AA),$V3),"")</f>
        <v>20100000</v>
      </c>
      <c r="X3" s="86" t="str">
        <f t="shared" ref="X3:X21" si="5">IF(S3=X2,"",S3)</f>
        <v>2010 - 12</v>
      </c>
      <c r="Y3" s="88">
        <f t="shared" ca="1" si="0"/>
        <v>9.99</v>
      </c>
      <c r="Z3" s="87">
        <f t="shared" ca="1" si="0"/>
        <v>9.6199999999999992</v>
      </c>
      <c r="AA3" s="87">
        <f t="shared" ca="1" si="0"/>
        <v>12.83</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12.83</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2018 - 20 value:</v>
      </c>
      <c r="B4" s="3"/>
      <c r="C4" s="3"/>
      <c r="D4" s="3"/>
      <c r="E4" s="14">
        <f ca="1">VLOOKUP(T8,$AA$27:$AC$59,3,FALSE)</f>
        <v>13.27</v>
      </c>
      <c r="F4" s="2"/>
      <c r="S4" s="87" t="str">
        <f t="array" ref="S4">IFERROR(VLOOKUP($W4,IF(IndicatorData!$B:$B=$V$1,IndicatorData!$A$1:$O$5203),15,FALSE),"")</f>
        <v>2011 - 13</v>
      </c>
      <c r="T4" s="88" t="s">
        <v>308</v>
      </c>
      <c r="U4" s="87" t="str">
        <f>VLOOKUP(U1,IndicatorMetadata!$B:$AG,27,FALSE)</f>
        <v>Years</v>
      </c>
      <c r="V4" s="87">
        <v>3</v>
      </c>
      <c r="W4" s="86">
        <f t="array" ref="W4">IFERROR(SMALL(IF(IndicatorData!B:B=$V$1,IndicatorData!AA:AA),$V4),"")</f>
        <v>20110000</v>
      </c>
      <c r="X4" s="86" t="str">
        <f t="shared" si="5"/>
        <v>2011 - 13</v>
      </c>
      <c r="Y4" s="88">
        <f t="shared" ca="1" si="0"/>
        <v>10.14</v>
      </c>
      <c r="Z4" s="87">
        <f t="shared" ca="1" si="0"/>
        <v>9.89</v>
      </c>
      <c r="AA4" s="87">
        <f t="shared" ca="1" si="0"/>
        <v>11.39</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11.39</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26% higher</v>
      </c>
      <c r="S5" s="87" t="str">
        <f t="array" ref="S5">IFERROR(VLOOKUP($W5,IF(IndicatorData!$B:$B=$V$1,IndicatorData!$A$1:$O$5203),15,FALSE),"")</f>
        <v>2012 - 14</v>
      </c>
      <c r="T5" s="88" t="s">
        <v>10</v>
      </c>
      <c r="U5" s="87">
        <f>VLOOKUP(U23&amp;U2,Interpretations!$A$1:$E$155,4,FALSE)</f>
        <v>65</v>
      </c>
      <c r="V5" s="87">
        <v>4</v>
      </c>
      <c r="W5" s="86">
        <f t="array" ref="W5">IFERROR(SMALL(IF(IndicatorData!B:B=$V$1,IndicatorData!AA:AA),$V5),"")</f>
        <v>20120000</v>
      </c>
      <c r="X5" s="86" t="str">
        <f t="shared" si="5"/>
        <v>2012 - 14</v>
      </c>
      <c r="Y5" s="88">
        <f t="shared" ca="1" si="0"/>
        <v>10.27</v>
      </c>
      <c r="Z5" s="87">
        <f t="shared" ca="1" si="0"/>
        <v>10.17</v>
      </c>
      <c r="AA5" s="87">
        <f t="shared" ca="1" si="0"/>
        <v>12.35</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12.35</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29% higher</v>
      </c>
      <c r="S6" s="87" t="str">
        <f t="array" ref="S6">IFERROR(VLOOKUP($W6,IF(IndicatorData!$B:$B=$V$1,IndicatorData!$A$1:$O$5203),15,FALSE),"")</f>
        <v>2013 - 15</v>
      </c>
      <c r="T6" s="88"/>
      <c r="V6" s="87">
        <v>5</v>
      </c>
      <c r="W6" s="86">
        <f t="array" ref="W6">IFERROR(SMALL(IF(IndicatorData!B:B=$V$1,IndicatorData!AA:AA),$V6),"")</f>
        <v>20130000</v>
      </c>
      <c r="X6" s="86" t="str">
        <f t="shared" si="5"/>
        <v>2013 - 15</v>
      </c>
      <c r="Y6" s="88">
        <f t="shared" ca="1" si="0"/>
        <v>10.31</v>
      </c>
      <c r="Z6" s="87">
        <f t="shared" ca="1" si="0"/>
        <v>10.210000000000001</v>
      </c>
      <c r="AA6" s="87">
        <f t="shared" ca="1" si="0"/>
        <v>12.77</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12.77</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2014 - 16</v>
      </c>
      <c r="T7" s="88"/>
      <c r="V7" s="87">
        <v>6</v>
      </c>
      <c r="W7" s="86">
        <f t="array" ref="W7">IFERROR(SMALL(IF(IndicatorData!B:B=$V$1,IndicatorData!AA:AA),$V7),"")</f>
        <v>20140000</v>
      </c>
      <c r="X7" s="86" t="str">
        <f t="shared" si="5"/>
        <v>2014 - 16</v>
      </c>
      <c r="Y7" s="88">
        <f t="shared" ca="1" si="0"/>
        <v>10.29</v>
      </c>
      <c r="Z7" s="87">
        <f t="shared" ca="1" si="0"/>
        <v>9.7799999999999994</v>
      </c>
      <c r="AA7" s="87">
        <f t="shared" ca="1" si="0"/>
        <v>12.27</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12.27</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(2009 - 11)</v>
      </c>
      <c r="E8" s="13" t="str">
        <f ca="1">U22</f>
        <v>14% improvement</v>
      </c>
      <c r="S8" s="87" t="str">
        <f t="array" ref="S8">IFERROR(VLOOKUP($W8,IF(IndicatorData!$B:$B=$V$1,IndicatorData!$A$1:$O$5203),15,FALSE),"")</f>
        <v>2015 - 17</v>
      </c>
      <c r="T8" s="88" t="str">
        <f>Summary!$E$2</f>
        <v>Richmond</v>
      </c>
      <c r="V8" s="87">
        <v>7</v>
      </c>
      <c r="W8" s="86">
        <f t="array" ref="W8">IFERROR(SMALL(IF(IndicatorData!B:B=$V$1,IndicatorData!AA:AA),$V8),"")</f>
        <v>20150000</v>
      </c>
      <c r="X8" s="86" t="str">
        <f t="shared" si="5"/>
        <v>2015 - 17</v>
      </c>
      <c r="Y8" s="88">
        <f t="shared" ca="1" si="0"/>
        <v>10.44</v>
      </c>
      <c r="Z8" s="87">
        <f t="shared" ca="1" si="0"/>
        <v>10.130000000000001</v>
      </c>
      <c r="AA8" s="87">
        <f t="shared" ca="1" si="0"/>
        <v>11.81</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11.81</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(2017 - 19)</v>
      </c>
      <c r="C9" s="10"/>
      <c r="D9" s="10"/>
      <c r="E9" s="13" t="str">
        <f ca="1">U21</f>
        <v>4% deterioration</v>
      </c>
      <c r="S9" s="87" t="str">
        <f t="array" ref="S9">IFERROR(VLOOKUP($W9,IF(IndicatorData!$B:$B=$V$1,IndicatorData!$A$1:$O$5203),15,FALSE),"")</f>
        <v>2016 - 18</v>
      </c>
      <c r="T9" s="88" t="str">
        <f>T8&amp;" Rank"</f>
        <v>Richmond Rank</v>
      </c>
      <c r="U9" s="87">
        <f ca="1">VLOOKUP(T8,$AA$26:$AB$58,2,FALSE)</f>
        <v>4</v>
      </c>
      <c r="V9" s="87">
        <v>8</v>
      </c>
      <c r="W9" s="86">
        <f t="array" ref="W9">IFERROR(SMALL(IF(IndicatorData!B:B=$V$1,IndicatorData!AA:AA),$V9),"")</f>
        <v>20160000</v>
      </c>
      <c r="X9" s="86" t="str">
        <f t="shared" si="5"/>
        <v>2016 - 18</v>
      </c>
      <c r="Y9" s="88">
        <f t="shared" ca="1" si="0"/>
        <v>10.58</v>
      </c>
      <c r="Z9" s="87">
        <f t="shared" ca="1" si="0"/>
        <v>10.33</v>
      </c>
      <c r="AA9" s="87">
        <f t="shared" ca="1" si="0"/>
        <v>13.7</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13.7</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2017 - 19</v>
      </c>
      <c r="T10" s="88" t="s">
        <v>14</v>
      </c>
      <c r="V10" s="87">
        <v>9</v>
      </c>
      <c r="W10" s="86">
        <f t="array" ref="W10">IFERROR(SMALL(IF(IndicatorData!B:B=$V$1,IndicatorData!AA:AA),$V10),"")</f>
        <v>20170000</v>
      </c>
      <c r="X10" s="86" t="str">
        <f t="shared" si="5"/>
        <v>2017 - 19</v>
      </c>
      <c r="Y10" s="88">
        <f t="shared" ca="1" si="0"/>
        <v>10.55</v>
      </c>
      <c r="Z10" s="87">
        <f t="shared" ca="1" si="0"/>
        <v>9.6999999999999993</v>
      </c>
      <c r="AA10" s="87">
        <f t="shared" ca="1" si="0"/>
        <v>13.81</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13.81</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2018 - 20</v>
      </c>
      <c r="T11" s="88" t="s">
        <v>31</v>
      </c>
      <c r="U11" s="87">
        <f ca="1">AI27</f>
        <v>10.51</v>
      </c>
      <c r="V11" s="90">
        <v>10</v>
      </c>
      <c r="W11" s="86">
        <f t="array" ref="W11">IFERROR(SMALL(IF(IndicatorData!B:B=$V$1,IndicatorData!AA:AA),$V11),"")</f>
        <v>20180000</v>
      </c>
      <c r="X11" s="86" t="str">
        <f t="shared" si="5"/>
        <v>2018 - 20</v>
      </c>
      <c r="Y11" s="88">
        <f t="shared" ca="1" si="0"/>
        <v>10.51</v>
      </c>
      <c r="Z11" s="87">
        <f t="shared" ca="1" si="0"/>
        <v>10.31</v>
      </c>
      <c r="AA11" s="87">
        <f t="shared" ca="1" si="0"/>
        <v>13.27</v>
      </c>
      <c r="AB11" s="87">
        <f t="shared" ca="1" si="0"/>
        <v>11.7</v>
      </c>
      <c r="AC11" s="86">
        <f t="shared" ca="1" si="0"/>
        <v>12.2</v>
      </c>
      <c r="AD11" s="87">
        <f t="shared" ca="1" si="0"/>
        <v>10.44</v>
      </c>
      <c r="AE11" s="87">
        <f t="shared" ca="1" si="0"/>
        <v>9.17</v>
      </c>
      <c r="AF11" s="87">
        <f t="shared" ca="1" si="0"/>
        <v>8.74</v>
      </c>
      <c r="AG11" s="87">
        <f t="shared" ca="1" si="0"/>
        <v>10.17</v>
      </c>
      <c r="AH11" s="87">
        <f t="shared" ca="1" si="0"/>
        <v>8.43</v>
      </c>
      <c r="AI11" s="87">
        <f t="shared" ca="1" si="1"/>
        <v>10.17</v>
      </c>
      <c r="AJ11" s="87">
        <f t="shared" ca="1" si="1"/>
        <v>10.75</v>
      </c>
      <c r="AK11" s="87">
        <f t="shared" ca="1" si="1"/>
        <v>7.5</v>
      </c>
      <c r="AL11" s="87">
        <f t="shared" ca="1" si="1"/>
        <v>10.44</v>
      </c>
      <c r="AM11" s="87">
        <f t="shared" ca="1" si="1"/>
        <v>15.32</v>
      </c>
      <c r="AN11" s="87">
        <f t="shared" ca="1" si="1"/>
        <v>11.16</v>
      </c>
      <c r="AO11" s="87">
        <f t="shared" ca="1" si="1"/>
        <v>9.83</v>
      </c>
      <c r="AP11" s="87">
        <f t="shared" ca="1" si="1"/>
        <v>11.79</v>
      </c>
      <c r="AQ11" s="87">
        <f t="shared" ca="1" si="1"/>
        <v>7.99</v>
      </c>
      <c r="AR11" s="87">
        <f t="shared" ca="1" si="1"/>
        <v>7.14</v>
      </c>
      <c r="AS11" s="87">
        <f t="shared" ca="1" si="2"/>
        <v>11.19</v>
      </c>
      <c r="AT11" s="87">
        <f t="shared" ca="1" si="2"/>
        <v>7.69</v>
      </c>
      <c r="AU11" s="87">
        <f t="shared" ca="1" si="2"/>
        <v>8.74</v>
      </c>
      <c r="AV11" s="87">
        <f t="shared" ca="1" si="2"/>
        <v>9.77</v>
      </c>
      <c r="AW11" s="87">
        <f t="shared" ca="1" si="2"/>
        <v>9.9</v>
      </c>
      <c r="AX11" s="87">
        <f t="shared" ca="1" si="2"/>
        <v>11</v>
      </c>
      <c r="AY11" s="87">
        <f t="shared" ca="1" si="2"/>
        <v>11.17</v>
      </c>
      <c r="AZ11" s="87">
        <f t="shared" ca="1" si="2"/>
        <v>14.88</v>
      </c>
      <c r="BA11" s="87">
        <f t="shared" ca="1" si="2"/>
        <v>11.7</v>
      </c>
      <c r="BB11" s="87">
        <f t="shared" ca="1" si="2"/>
        <v>8.02</v>
      </c>
      <c r="BC11" s="87">
        <f t="shared" ca="1" si="3"/>
        <v>11.59</v>
      </c>
      <c r="BD11" s="87">
        <f t="shared" ca="1" si="3"/>
        <v>9.17</v>
      </c>
      <c r="BE11" s="87">
        <f t="shared" ca="1" si="3"/>
        <v>5.9</v>
      </c>
      <c r="BF11" s="87">
        <f t="shared" ca="1" si="3"/>
        <v>8.77</v>
      </c>
      <c r="BG11" s="87">
        <f t="shared" ca="1" si="3"/>
        <v>13.27</v>
      </c>
      <c r="BH11" s="87">
        <f t="shared" ca="1" si="3"/>
        <v>9.09</v>
      </c>
      <c r="BI11" s="87">
        <f t="shared" ca="1" si="3"/>
        <v>12.2</v>
      </c>
      <c r="BJ11" s="87">
        <f t="shared" ca="1" si="3"/>
        <v>11.24</v>
      </c>
      <c r="BK11" s="87">
        <f t="shared" ca="1" si="3"/>
        <v>11.12</v>
      </c>
      <c r="BL11" s="87">
        <f t="shared" ca="1" si="3"/>
        <v>10.34</v>
      </c>
      <c r="BM11" s="87">
        <f t="shared" ca="1" si="3"/>
        <v>14.69</v>
      </c>
      <c r="BN11" s="87">
        <f t="shared" ca="1" si="4"/>
        <v>10.403333333333334</v>
      </c>
    </row>
    <row r="12" spans="1:66">
      <c r="B12" s="9" t="str">
        <f ca="1">$T$8&amp;" ("&amp;$Y$26&amp;") rank:"</f>
        <v>Richmond (2018 - 20) rank:</v>
      </c>
      <c r="E12" s="128">
        <f ca="1">U9</f>
        <v>4</v>
      </c>
      <c r="S12" s="87" t="str">
        <f t="array" ref="S12">IFERROR(VLOOKUP($W12,IF(IndicatorData!$B:$B=$V$1,IndicatorData!$A$1:$O$5203),15,FALSE),"")</f>
        <v/>
      </c>
      <c r="T12" s="88" t="s">
        <v>57</v>
      </c>
      <c r="U12" s="87">
        <f ca="1">AH27</f>
        <v>10.31</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13.27</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13.27</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Healthy life expectancy at 65, 2018 - 20 (Male)</v>
      </c>
      <c r="B15" s="125"/>
      <c r="C15" s="125"/>
      <c r="D15" s="125"/>
      <c r="E15" s="125"/>
      <c r="F15" s="125"/>
      <c r="G15" s="125"/>
      <c r="S15" s="87" t="str">
        <f t="array" ref="S15">IFERROR(VLOOKUP($W15,IF(IndicatorData!$B:$B=$V$1,IndicatorData!$A$1:$O$5203),15,FALSE),"")</f>
        <v/>
      </c>
      <c r="T15" s="88" t="str">
        <f>T8&amp;" previous data"</f>
        <v>Richmond previous data</v>
      </c>
      <c r="U15" s="87">
        <f ca="1">INDIRECT("aa"&amp;$W$1-1)</f>
        <v>13.81</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11.61</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-3.9102099927588771E-2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2018 - 20, Richmond's rate was 13.3 years, which was the 4th highest in London, 26.3% higher than the England average and 28.7% higher than the London average. The latest Borough figure for 2018 - 20 was also 14.3% higher than in 2009 - 11, in comparison with 5.8% increase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0.14298018949181743</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4%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14% improvement</v>
      </c>
    </row>
    <row r="23" spans="10:72">
      <c r="J23" s="125"/>
      <c r="K23" s="125"/>
      <c r="L23" s="125"/>
      <c r="M23" s="125"/>
      <c r="N23" s="125"/>
      <c r="T23" s="87" t="s">
        <v>1085</v>
      </c>
      <c r="U23" s="87">
        <f>VLOOKUP(U1,List!$AD$2:$AE$63,2,FALSE)</f>
        <v>93505</v>
      </c>
    </row>
    <row r="24" spans="10:72">
      <c r="J24" s="125"/>
      <c r="K24" s="125"/>
      <c r="L24" s="125"/>
      <c r="M24" s="125"/>
      <c r="N24" s="125"/>
    </row>
    <row r="25" spans="10:72">
      <c r="J25" s="125"/>
      <c r="K25" s="125"/>
      <c r="L25" s="125"/>
      <c r="M25" s="125"/>
      <c r="N25" s="125"/>
      <c r="AU25" s="87" t="str">
        <f ca="1">AC26&amp;", Bexley vs. CYP Comparators"</f>
        <v>Healthy life expectancy at 65, 2018 - 20 (Male), Bexley vs. CYP Comparators</v>
      </c>
      <c r="BT25" s="87"/>
    </row>
    <row r="26" spans="10:72">
      <c r="J26" s="125"/>
      <c r="K26" s="125"/>
      <c r="L26" s="125"/>
      <c r="M26" s="125"/>
      <c r="N26" s="125"/>
      <c r="W26" s="87" t="s">
        <v>1006</v>
      </c>
      <c r="X26" s="87" t="s">
        <v>1086</v>
      </c>
      <c r="Y26" s="87" t="str">
        <f ca="1">INDIRECT("X"&amp;$W$1)</f>
        <v>2018 - 20</v>
      </c>
      <c r="AB26" s="87" t="s">
        <v>1006</v>
      </c>
      <c r="AC26" s="86" t="str">
        <f ca="1">IF(U2&lt;&gt;"Persons", U1&amp;", "&amp;Y26&amp;" ("&amp;U2&amp;")",U1&amp;", "&amp;Y26)</f>
        <v>Healthy life expectancy at 65, 2018 - 20 (Male)</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26</v>
      </c>
      <c r="X27" s="87" t="s">
        <v>107</v>
      </c>
      <c r="Y27" s="87">
        <f t="shared" ref="Y27:Y58" ca="1" si="10">IFERROR(VLOOKUP($X27&amp;$U$1&amp;$Y$26&amp;$U$2&amp;$U$5,DATA,14,FALSE),"")</f>
        <v>8.43</v>
      </c>
      <c r="AA27" s="87" t="str">
        <f t="shared" ref="AA27:AA58" ca="1" si="11">AD27</f>
        <v>Camden</v>
      </c>
      <c r="AB27" s="87">
        <v>1</v>
      </c>
      <c r="AC27" s="86">
        <f t="shared" ref="AC27:AC58" ca="1" si="12">VLOOKUP($AB27,$W$26:$Y$58,3,FALSE)</f>
        <v>15.32</v>
      </c>
      <c r="AD27" s="87" t="str">
        <f t="shared" ref="AD27:AD58" ca="1" si="13">VLOOKUP($AB27,$W$26:$Y$58,2,FALSE)</f>
        <v>Camden</v>
      </c>
      <c r="AE27" s="87" t="str">
        <f t="shared" ref="AE27:AE58" ca="1" si="14">IF($AD27=$AE$26,AC27,"")</f>
        <v/>
      </c>
      <c r="AF27" s="87" t="str">
        <f t="shared" ref="AF27:AF58" ca="1" si="15">IF(ISERROR(HLOOKUP($AD27,$AB$1:$AG$1,1,FALSE)),"",AC27)</f>
        <v/>
      </c>
      <c r="AG27" s="87">
        <f t="shared" ref="AG27:AG58" ca="1" si="16">IF(AND(AE27="",AF27=""),AC27,"")</f>
        <v>15.32</v>
      </c>
      <c r="AH27" s="87">
        <f ca="1">INDIRECT("z"&amp;$W$1)</f>
        <v>10.31</v>
      </c>
      <c r="AI27" s="87">
        <f ca="1">INDIRECT("y"&amp;$W$1)</f>
        <v>10.51</v>
      </c>
      <c r="AJ27" s="87">
        <f ca="1">INDIRECT("aa"&amp;$W$1)</f>
        <v>13.27</v>
      </c>
      <c r="AK27" s="87" t="str">
        <f t="shared" ref="AK27:AK58" ca="1" si="17">IF(ISERROR(VLOOKUP($AD27,AOP_comparators,1,FALSE)),"",AC27)</f>
        <v/>
      </c>
      <c r="AL27" s="87">
        <f t="shared" ref="AL27:AL58" ca="1" si="18">IF(AND(AE27="",AK27=""),AC27,"")</f>
        <v>15.32</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13.27</v>
      </c>
      <c r="AU27" s="87" t="str">
        <f t="shared" ref="AU27:AU37" ca="1" si="22">VLOOKUP($AS27,$AN$27:$AP$37,2,FALSE)</f>
        <v>Richmond</v>
      </c>
      <c r="AV27" s="87">
        <f t="shared" ref="AV27:AV37" ca="1" si="23">IF($AU27=$AV$26,$AT27,"")</f>
        <v>13.27</v>
      </c>
      <c r="AW27" s="87" t="str">
        <f t="shared" ref="AW27:AW37" ca="1" si="24">IF(AV27="",AT27,"")</f>
        <v/>
      </c>
      <c r="AX27" s="87">
        <f t="shared" ref="AX27:AX37" ca="1" si="25">AI27</f>
        <v>10.51</v>
      </c>
      <c r="AY27" s="94"/>
      <c r="AZ27" s="94"/>
      <c r="BA27" s="94"/>
      <c r="BB27" s="94"/>
      <c r="BC27" s="94"/>
      <c r="BD27" s="94"/>
      <c r="BT27" s="87"/>
    </row>
    <row r="28" spans="10:72">
      <c r="J28" s="125"/>
      <c r="K28" s="125"/>
      <c r="L28" s="125"/>
      <c r="M28" s="125"/>
      <c r="N28" s="125"/>
      <c r="W28" s="87">
        <f ca="1">IFERROR(RANK(Y28,$Y$27:$Y$59,$U$3)+COUNTIF($Y$27:Y28,Y28)-1,"")</f>
        <v>18</v>
      </c>
      <c r="X28" s="87" t="s">
        <v>94</v>
      </c>
      <c r="Y28" s="87">
        <f t="shared" ca="1" si="10"/>
        <v>10.17</v>
      </c>
      <c r="AA28" s="87" t="str">
        <f t="shared" ca="1" si="11"/>
        <v>Kensington and Chelsea</v>
      </c>
      <c r="AB28" s="87">
        <v>2</v>
      </c>
      <c r="AC28" s="86">
        <f t="shared" ca="1" si="12"/>
        <v>14.88</v>
      </c>
      <c r="AD28" s="87" t="str">
        <f t="shared" ca="1" si="13"/>
        <v>Kensington and Chelsea</v>
      </c>
      <c r="AE28" s="87" t="str">
        <f t="shared" ca="1" si="14"/>
        <v/>
      </c>
      <c r="AF28" s="87" t="str">
        <f t="shared" ca="1" si="15"/>
        <v/>
      </c>
      <c r="AG28" s="87">
        <f t="shared" ca="1" si="16"/>
        <v>14.88</v>
      </c>
      <c r="AH28" s="87">
        <f t="shared" ref="AH28:AH58" ca="1" si="26">$AH$27</f>
        <v>10.31</v>
      </c>
      <c r="AI28" s="87">
        <f t="shared" ref="AI28:AI58" ca="1" si="27">$AI$27</f>
        <v>10.51</v>
      </c>
      <c r="AJ28" s="87">
        <f t="shared" ref="AJ28:AJ58" ca="1" si="28">$AJ$27</f>
        <v>13.27</v>
      </c>
      <c r="AK28" s="87" t="str">
        <f t="shared" ca="1" si="17"/>
        <v/>
      </c>
      <c r="AL28" s="87">
        <f t="shared" ca="1" si="18"/>
        <v>14.88</v>
      </c>
      <c r="AN28" s="87">
        <f ca="1">IFERROR(RANK(AP28,$AP$27:$AP$37,$U$3)+COUNTIF($AP$27:AP28,AP28)-1,"")</f>
        <v>2</v>
      </c>
      <c r="AO28" s="87" t="s">
        <v>79</v>
      </c>
      <c r="AP28" s="87">
        <f t="shared" ca="1" si="19"/>
        <v>10.44</v>
      </c>
      <c r="AR28" s="87" t="str">
        <f t="shared" ca="1" si="20"/>
        <v>Bromley</v>
      </c>
      <c r="AS28" s="87">
        <v>2</v>
      </c>
      <c r="AT28" s="87">
        <f t="shared" ca="1" si="21"/>
        <v>10.44</v>
      </c>
      <c r="AU28" s="87" t="str">
        <f t="shared" ca="1" si="22"/>
        <v>Bromley</v>
      </c>
      <c r="AV28" s="87" t="str">
        <f t="shared" ca="1" si="23"/>
        <v/>
      </c>
      <c r="AW28" s="87">
        <f t="shared" ca="1" si="24"/>
        <v>10.44</v>
      </c>
      <c r="AX28" s="87">
        <f t="shared" ca="1" si="25"/>
        <v>10.51</v>
      </c>
      <c r="AY28" s="94"/>
      <c r="BA28" s="94"/>
      <c r="BB28" s="94"/>
      <c r="BC28" s="94"/>
      <c r="BD28" s="94"/>
      <c r="BF28" s="94">
        <v>90</v>
      </c>
      <c r="BG28" s="94"/>
      <c r="BT28" s="87"/>
    </row>
    <row r="29" spans="10:72">
      <c r="J29" s="125"/>
      <c r="K29" s="125"/>
      <c r="L29" s="125"/>
      <c r="M29" s="125"/>
      <c r="N29" s="125"/>
      <c r="W29" s="87">
        <f ca="1">IFERROR(RANK(Y29,$Y$27:$Y$59,$U$3)+COUNTIF($Y$27:Y29,Y29)-1,"")</f>
        <v>15</v>
      </c>
      <c r="X29" s="87" t="s">
        <v>98</v>
      </c>
      <c r="Y29" s="87">
        <f t="shared" ca="1" si="10"/>
        <v>10.75</v>
      </c>
      <c r="AA29" s="87" t="str">
        <f t="shared" ca="1" si="11"/>
        <v>Westminster</v>
      </c>
      <c r="AB29" s="87">
        <v>3</v>
      </c>
      <c r="AC29" s="86">
        <f t="shared" ca="1" si="12"/>
        <v>14.69</v>
      </c>
      <c r="AD29" s="87" t="str">
        <f t="shared" ca="1" si="13"/>
        <v>Westminster</v>
      </c>
      <c r="AE29" s="87" t="str">
        <f t="shared" ca="1" si="14"/>
        <v/>
      </c>
      <c r="AF29" s="87" t="str">
        <f t="shared" ca="1" si="15"/>
        <v/>
      </c>
      <c r="AG29" s="87">
        <f t="shared" ca="1" si="16"/>
        <v>14.69</v>
      </c>
      <c r="AH29" s="87">
        <f t="shared" ca="1" si="26"/>
        <v>10.31</v>
      </c>
      <c r="AI29" s="87">
        <f t="shared" ca="1" si="27"/>
        <v>10.51</v>
      </c>
      <c r="AJ29" s="87">
        <f t="shared" ca="1" si="28"/>
        <v>13.27</v>
      </c>
      <c r="AK29" s="87" t="str">
        <f t="shared" ca="1" si="17"/>
        <v/>
      </c>
      <c r="AL29" s="87">
        <f t="shared" ca="1" si="18"/>
        <v>14.69</v>
      </c>
      <c r="AN29" s="87" t="str">
        <f ca="1">IFERROR(RANK(AP29,$AP$27:$AP$37,$U$3)+COUNTIF($AP$27:AP29,AP29)-1,"")</f>
        <v/>
      </c>
      <c r="AO29" s="87" t="s">
        <v>1064</v>
      </c>
      <c r="AP29" s="87" t="str">
        <f t="shared" ca="1" si="19"/>
        <v/>
      </c>
      <c r="AR29" s="87" t="str">
        <f t="shared" ca="1" si="20"/>
        <v>Havering</v>
      </c>
      <c r="AS29" s="87">
        <v>3</v>
      </c>
      <c r="AT29" s="87">
        <f t="shared" ca="1" si="21"/>
        <v>9.77</v>
      </c>
      <c r="AU29" s="87" t="str">
        <f t="shared" ca="1" si="22"/>
        <v>Havering</v>
      </c>
      <c r="AV29" s="87" t="str">
        <f t="shared" ca="1" si="23"/>
        <v/>
      </c>
      <c r="AW29" s="87">
        <f t="shared" ca="1" si="24"/>
        <v>9.77</v>
      </c>
      <c r="AX29" s="87">
        <f t="shared" ca="1" si="25"/>
        <v>10.51</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30</v>
      </c>
      <c r="X30" s="87" t="s">
        <v>69</v>
      </c>
      <c r="Y30" s="87">
        <f t="shared" ca="1" si="10"/>
        <v>7.5</v>
      </c>
      <c r="AA30" s="87" t="str">
        <f t="shared" ca="1" si="11"/>
        <v>Richmond</v>
      </c>
      <c r="AB30" s="87">
        <v>4</v>
      </c>
      <c r="AC30" s="86">
        <f t="shared" ca="1" si="12"/>
        <v>13.27</v>
      </c>
      <c r="AD30" s="87" t="str">
        <f t="shared" ca="1" si="13"/>
        <v>Richmond</v>
      </c>
      <c r="AE30" s="87">
        <f t="shared" ca="1" si="14"/>
        <v>13.27</v>
      </c>
      <c r="AF30" s="87" t="str">
        <f t="shared" ca="1" si="15"/>
        <v/>
      </c>
      <c r="AG30" s="87" t="str">
        <f t="shared" ca="1" si="16"/>
        <v/>
      </c>
      <c r="AH30" s="87">
        <f t="shared" ca="1" si="26"/>
        <v>10.31</v>
      </c>
      <c r="AI30" s="87">
        <f t="shared" ca="1" si="27"/>
        <v>10.51</v>
      </c>
      <c r="AJ30" s="87">
        <f t="shared" ca="1" si="28"/>
        <v>13.27</v>
      </c>
      <c r="AK30" s="87">
        <f t="shared" ca="1" si="17"/>
        <v>13.27</v>
      </c>
      <c r="AL30" s="87" t="str">
        <f t="shared" ca="1" si="18"/>
        <v/>
      </c>
      <c r="AN30" s="87">
        <f ca="1">IFERROR(RANK(AP30,$AP$27:$AP$37,$U$3)+COUNTIF($AP$27:AP30,AP30)-1,"")</f>
        <v>3</v>
      </c>
      <c r="AO30" s="87" t="s">
        <v>119</v>
      </c>
      <c r="AP30" s="87">
        <f t="shared" ca="1" si="19"/>
        <v>9.77</v>
      </c>
      <c r="AR30" s="87" t="e">
        <f t="shared" ca="1" si="20"/>
        <v>#N/A</v>
      </c>
      <c r="AS30" s="87">
        <v>4</v>
      </c>
      <c r="AT30" s="87" t="e">
        <f t="shared" ca="1" si="21"/>
        <v>#N/A</v>
      </c>
      <c r="AU30" s="87" t="e">
        <f t="shared" ca="1" si="22"/>
        <v>#N/A</v>
      </c>
      <c r="AV30" s="87" t="e">
        <f t="shared" ca="1" si="23"/>
        <v>#N/A</v>
      </c>
      <c r="AW30" s="87" t="e">
        <f t="shared" ca="1" si="24"/>
        <v>#N/A</v>
      </c>
      <c r="AX30" s="87">
        <f t="shared" ca="1" si="25"/>
        <v>10.51</v>
      </c>
      <c r="AY30" s="94"/>
      <c r="BA30" s="94"/>
      <c r="BB30" s="94"/>
      <c r="BC30" s="94"/>
      <c r="BD30" s="94"/>
      <c r="BE30" s="87" t="s">
        <v>1091</v>
      </c>
      <c r="BF30" s="92">
        <v>0</v>
      </c>
      <c r="BG30" s="92"/>
      <c r="BT30" s="87"/>
    </row>
    <row r="31" spans="10:72">
      <c r="J31" s="125"/>
      <c r="K31" s="125"/>
      <c r="L31" s="125"/>
      <c r="M31" s="125"/>
      <c r="N31" s="125"/>
      <c r="W31" s="87">
        <f ca="1">IFERROR(RANK(Y31,$Y$27:$Y$59,$U$3)+COUNTIF($Y$27:Y31,Y31)-1,"")</f>
        <v>16</v>
      </c>
      <c r="X31" s="87" t="s">
        <v>79</v>
      </c>
      <c r="Y31" s="87">
        <f t="shared" ca="1" si="10"/>
        <v>10.44</v>
      </c>
      <c r="AA31" s="87" t="str">
        <f t="shared" ca="1" si="11"/>
        <v>Sutton</v>
      </c>
      <c r="AB31" s="87">
        <v>5</v>
      </c>
      <c r="AC31" s="86">
        <f t="shared" ca="1" si="12"/>
        <v>12.2</v>
      </c>
      <c r="AD31" s="87" t="str">
        <f t="shared" ca="1" si="13"/>
        <v>Sutton</v>
      </c>
      <c r="AE31" s="87" t="str">
        <f t="shared" ca="1" si="14"/>
        <v/>
      </c>
      <c r="AF31" s="87">
        <f t="shared" ca="1" si="15"/>
        <v>12.2</v>
      </c>
      <c r="AG31" s="87" t="str">
        <f t="shared" ca="1" si="16"/>
        <v/>
      </c>
      <c r="AH31" s="87">
        <f t="shared" ca="1" si="26"/>
        <v>10.31</v>
      </c>
      <c r="AI31" s="87">
        <f t="shared" ca="1" si="27"/>
        <v>10.51</v>
      </c>
      <c r="AJ31" s="87">
        <f t="shared" ca="1" si="28"/>
        <v>13.27</v>
      </c>
      <c r="AK31" s="87">
        <f t="shared" ca="1" si="17"/>
        <v>12.2</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10.51</v>
      </c>
      <c r="AY31" s="94"/>
      <c r="BA31" s="94"/>
      <c r="BB31" s="94"/>
      <c r="BC31" s="94"/>
      <c r="BD31" s="94"/>
      <c r="BE31" s="87" t="s">
        <v>128</v>
      </c>
      <c r="BF31" s="92">
        <v>32</v>
      </c>
      <c r="BG31" s="92"/>
      <c r="BT31" s="87"/>
    </row>
    <row r="32" spans="10:72">
      <c r="J32" s="125"/>
      <c r="K32" s="125"/>
      <c r="L32" s="125"/>
      <c r="M32" s="125"/>
      <c r="N32" s="125"/>
      <c r="W32" s="87">
        <f ca="1">IFERROR(RANK(Y32,$Y$27:$Y$59,$U$3)+COUNTIF($Y$27:Y32,Y32)-1,"")</f>
        <v>1</v>
      </c>
      <c r="X32" s="87" t="s">
        <v>73</v>
      </c>
      <c r="Y32" s="87">
        <f t="shared" ca="1" si="10"/>
        <v>15.32</v>
      </c>
      <c r="AA32" s="87" t="str">
        <f t="shared" ca="1" si="11"/>
        <v>Enfield</v>
      </c>
      <c r="AB32" s="87">
        <v>6</v>
      </c>
      <c r="AC32" s="86">
        <f t="shared" ca="1" si="12"/>
        <v>11.79</v>
      </c>
      <c r="AD32" s="87" t="str">
        <f t="shared" ca="1" si="13"/>
        <v>Enfield</v>
      </c>
      <c r="AE32" s="87" t="str">
        <f t="shared" ca="1" si="14"/>
        <v/>
      </c>
      <c r="AF32" s="87" t="str">
        <f t="shared" ca="1" si="15"/>
        <v/>
      </c>
      <c r="AG32" s="87">
        <f t="shared" ca="1" si="16"/>
        <v>11.79</v>
      </c>
      <c r="AH32" s="87">
        <f t="shared" ca="1" si="26"/>
        <v>10.31</v>
      </c>
      <c r="AI32" s="87">
        <f t="shared" ca="1" si="27"/>
        <v>10.51</v>
      </c>
      <c r="AJ32" s="87">
        <f t="shared" ca="1" si="28"/>
        <v>13.27</v>
      </c>
      <c r="AK32" s="87">
        <f t="shared" ca="1" si="17"/>
        <v>11.79</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10.51</v>
      </c>
      <c r="AY32" s="94"/>
      <c r="BA32" s="94"/>
      <c r="BB32" s="94"/>
      <c r="BC32" s="94"/>
      <c r="BD32" s="94"/>
      <c r="BE32" s="87" t="s">
        <v>173</v>
      </c>
      <c r="BF32" s="92"/>
      <c r="BG32" s="92"/>
      <c r="BT32" s="87"/>
    </row>
    <row r="33" spans="1:72">
      <c r="W33" s="87">
        <f ca="1">IFERROR(RANK(Y33,$Y$27:$Y$59,$U$3)+COUNTIF($Y$27:Y33,Y33)-1,"")</f>
        <v>12</v>
      </c>
      <c r="X33" s="87" t="s">
        <v>111</v>
      </c>
      <c r="Y33" s="87">
        <f t="shared" ca="1" si="10"/>
        <v>11.16</v>
      </c>
      <c r="AA33" s="87" t="str">
        <f t="shared" ca="1" si="11"/>
        <v>Kingston</v>
      </c>
      <c r="AB33" s="87">
        <v>7</v>
      </c>
      <c r="AC33" s="86">
        <f t="shared" ca="1" si="12"/>
        <v>11.7</v>
      </c>
      <c r="AD33" s="87" t="str">
        <f t="shared" ca="1" si="13"/>
        <v>Kingston</v>
      </c>
      <c r="AE33" s="87" t="str">
        <f t="shared" ca="1" si="14"/>
        <v/>
      </c>
      <c r="AF33" s="87">
        <f t="shared" ca="1" si="15"/>
        <v>11.7</v>
      </c>
      <c r="AG33" s="87" t="str">
        <f t="shared" ca="1" si="16"/>
        <v/>
      </c>
      <c r="AH33" s="87">
        <f t="shared" ca="1" si="26"/>
        <v>10.31</v>
      </c>
      <c r="AI33" s="87">
        <f t="shared" ca="1" si="27"/>
        <v>10.51</v>
      </c>
      <c r="AJ33" s="87">
        <f t="shared" ca="1" si="28"/>
        <v>13.27</v>
      </c>
      <c r="AK33" s="87">
        <f t="shared" ca="1" si="17"/>
        <v>11.7</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10.51</v>
      </c>
      <c r="AY33" s="94"/>
      <c r="BA33" s="94"/>
      <c r="BB33" s="94"/>
      <c r="BC33" s="94"/>
      <c r="BD33" s="94"/>
      <c r="BE33" s="87" t="s">
        <v>1092</v>
      </c>
      <c r="BF33" s="92"/>
      <c r="BG33" s="92"/>
      <c r="BT33" s="87"/>
    </row>
    <row r="34" spans="1:72">
      <c r="A34" s="12" t="s">
        <v>1093</v>
      </c>
      <c r="W34" s="87">
        <f ca="1">IFERROR(RANK(Y34,$Y$27:$Y$59,$U$3)+COUNTIF($Y$27:Y34,Y34)-1,"")</f>
        <v>20</v>
      </c>
      <c r="X34" s="87" t="s">
        <v>63</v>
      </c>
      <c r="Y34" s="87">
        <f t="shared" ca="1" si="10"/>
        <v>9.83</v>
      </c>
      <c r="AA34" s="87" t="str">
        <f t="shared" ca="1" si="11"/>
        <v>Lewisham</v>
      </c>
      <c r="AB34" s="87">
        <v>8</v>
      </c>
      <c r="AC34" s="86">
        <f t="shared" ca="1" si="12"/>
        <v>11.59</v>
      </c>
      <c r="AD34" s="87" t="str">
        <f t="shared" ca="1" si="13"/>
        <v>Lewisham</v>
      </c>
      <c r="AE34" s="87" t="str">
        <f t="shared" ca="1" si="14"/>
        <v/>
      </c>
      <c r="AF34" s="87" t="str">
        <f t="shared" ca="1" si="15"/>
        <v/>
      </c>
      <c r="AG34" s="87">
        <f t="shared" ca="1" si="16"/>
        <v>11.59</v>
      </c>
      <c r="AH34" s="87">
        <f t="shared" ca="1" si="26"/>
        <v>10.31</v>
      </c>
      <c r="AI34" s="87">
        <f t="shared" ca="1" si="27"/>
        <v>10.51</v>
      </c>
      <c r="AJ34" s="87">
        <f t="shared" ca="1" si="28"/>
        <v>13.27</v>
      </c>
      <c r="AK34" s="87" t="str">
        <f t="shared" ca="1" si="17"/>
        <v/>
      </c>
      <c r="AL34" s="87">
        <f t="shared" ca="1" si="18"/>
        <v>11.59</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10.51</v>
      </c>
      <c r="AY34" s="94"/>
      <c r="BA34" s="94"/>
      <c r="BB34" s="94"/>
      <c r="BC34" s="94"/>
      <c r="BD34" s="94"/>
      <c r="BE34" s="87" t="s">
        <v>1094</v>
      </c>
      <c r="BF34" s="92"/>
      <c r="BG34" s="92"/>
      <c r="BT34" s="87"/>
    </row>
    <row r="35" spans="1:72" ht="15" customHeight="1">
      <c r="A35" s="124" t="str">
        <f>VLOOKUP($U$1,IndicatorMetadata!$B:$Z,2,FALSE)</f>
        <v>A measure of the average number of years a person aged 65 years would expect to live in good health based on contemporary mortality rates and prevalence of self reported good health. The prevalence of good health is derived from responses to a survey question on general health. For a particular area and time period, it is an estimate of the average number of years a person aged 65 years would live in good general health if he or she experienced the age specific mortality rates and prevalence of good health for that area and time period throughout his or her remaining life. Figures are calculated from deaths from all causes, mid year population estimates, and self reported general health status, based on data aggregated over a three year period.</v>
      </c>
      <c r="B35" s="125"/>
      <c r="C35" s="125"/>
      <c r="D35" s="125"/>
      <c r="E35" s="125"/>
      <c r="F35" s="125"/>
      <c r="G35" s="125"/>
      <c r="H35" s="125"/>
      <c r="I35" s="125"/>
      <c r="J35" s="125"/>
      <c r="K35" s="125"/>
      <c r="L35" s="125"/>
      <c r="M35" s="125"/>
      <c r="N35" s="125"/>
      <c r="W35" s="87">
        <f ca="1">IFERROR(RANK(Y35,$Y$27:$Y$59,$U$3)+COUNTIF($Y$27:Y35,Y35)-1,"")</f>
        <v>6</v>
      </c>
      <c r="X35" s="87" t="s">
        <v>121</v>
      </c>
      <c r="Y35" s="87">
        <f t="shared" ca="1" si="10"/>
        <v>11.79</v>
      </c>
      <c r="AA35" s="87" t="str">
        <f t="shared" ca="1" si="11"/>
        <v>Tower Hamlets</v>
      </c>
      <c r="AB35" s="87">
        <v>9</v>
      </c>
      <c r="AC35" s="86">
        <f t="shared" ca="1" si="12"/>
        <v>11.24</v>
      </c>
      <c r="AD35" s="87" t="str">
        <f t="shared" ca="1" si="13"/>
        <v>Tower Hamlets</v>
      </c>
      <c r="AE35" s="87" t="str">
        <f t="shared" ca="1" si="14"/>
        <v/>
      </c>
      <c r="AF35" s="87" t="str">
        <f t="shared" ca="1" si="15"/>
        <v/>
      </c>
      <c r="AG35" s="87">
        <f t="shared" ca="1" si="16"/>
        <v>11.24</v>
      </c>
      <c r="AH35" s="87">
        <f t="shared" ca="1" si="26"/>
        <v>10.31</v>
      </c>
      <c r="AI35" s="87">
        <f t="shared" ca="1" si="27"/>
        <v>10.51</v>
      </c>
      <c r="AJ35" s="87">
        <f t="shared" ca="1" si="28"/>
        <v>13.27</v>
      </c>
      <c r="AK35" s="87" t="str">
        <f t="shared" ca="1" si="17"/>
        <v/>
      </c>
      <c r="AL35" s="87">
        <f t="shared" ca="1" si="18"/>
        <v>11.24</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10.51</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28</v>
      </c>
      <c r="X36" s="87" t="s">
        <v>81</v>
      </c>
      <c r="Y36" s="87">
        <f t="shared" ca="1" si="10"/>
        <v>7.99</v>
      </c>
      <c r="AA36" s="87" t="str">
        <f t="shared" ca="1" si="11"/>
        <v>Hammersmith and Fulham</v>
      </c>
      <c r="AB36" s="87">
        <v>10</v>
      </c>
      <c r="AC36" s="86">
        <f t="shared" ca="1" si="12"/>
        <v>11.19</v>
      </c>
      <c r="AD36" s="87" t="str">
        <f t="shared" ca="1" si="13"/>
        <v>Hammersmith and Fulham</v>
      </c>
      <c r="AE36" s="87" t="str">
        <f t="shared" ca="1" si="14"/>
        <v/>
      </c>
      <c r="AF36" s="87" t="str">
        <f t="shared" ca="1" si="15"/>
        <v/>
      </c>
      <c r="AG36" s="87">
        <f t="shared" ca="1" si="16"/>
        <v>11.19</v>
      </c>
      <c r="AH36" s="87">
        <f t="shared" ca="1" si="26"/>
        <v>10.31</v>
      </c>
      <c r="AI36" s="87">
        <f t="shared" ca="1" si="27"/>
        <v>10.51</v>
      </c>
      <c r="AJ36" s="87">
        <f t="shared" ca="1" si="28"/>
        <v>13.27</v>
      </c>
      <c r="AK36" s="87" t="str">
        <f t="shared" ca="1" si="17"/>
        <v/>
      </c>
      <c r="AL36" s="87">
        <f t="shared" ca="1" si="18"/>
        <v>11.19</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10.51</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31</v>
      </c>
      <c r="X37" s="87" t="s">
        <v>102</v>
      </c>
      <c r="Y37" s="87">
        <f t="shared" ca="1" si="10"/>
        <v>7.14</v>
      </c>
      <c r="AA37" s="87" t="str">
        <f t="shared" ca="1" si="11"/>
        <v>Islington</v>
      </c>
      <c r="AB37" s="87">
        <v>11</v>
      </c>
      <c r="AC37" s="86">
        <f t="shared" ca="1" si="12"/>
        <v>11.17</v>
      </c>
      <c r="AD37" s="87" t="str">
        <f t="shared" ca="1" si="13"/>
        <v>Islington</v>
      </c>
      <c r="AE37" s="87" t="str">
        <f t="shared" ca="1" si="14"/>
        <v/>
      </c>
      <c r="AF37" s="87" t="str">
        <f t="shared" ca="1" si="15"/>
        <v/>
      </c>
      <c r="AG37" s="87">
        <f t="shared" ca="1" si="16"/>
        <v>11.17</v>
      </c>
      <c r="AH37" s="87">
        <f t="shared" ca="1" si="26"/>
        <v>10.31</v>
      </c>
      <c r="AI37" s="87">
        <f t="shared" ca="1" si="27"/>
        <v>10.51</v>
      </c>
      <c r="AJ37" s="87">
        <f t="shared" ca="1" si="28"/>
        <v>13.27</v>
      </c>
      <c r="AK37" s="87" t="str">
        <f t="shared" ca="1" si="17"/>
        <v/>
      </c>
      <c r="AL37" s="87">
        <f t="shared" ca="1" si="18"/>
        <v>11.17</v>
      </c>
      <c r="AN37" s="87">
        <f ca="1">IFERROR(RANK(AP37,$AP$27:$AP$37,$U$3)+COUNTIF($AP$27:AP37,AP37)-1,"")</f>
        <v>1</v>
      </c>
      <c r="AO37" s="87" t="str">
        <f>T8</f>
        <v>Richmond</v>
      </c>
      <c r="AP37" s="87">
        <f t="shared" ca="1" si="19"/>
        <v>13.27</v>
      </c>
      <c r="AR37" s="87" t="e">
        <f t="shared" ca="1" si="20"/>
        <v>#N/A</v>
      </c>
      <c r="AS37" s="87">
        <v>11</v>
      </c>
      <c r="AT37" s="87" t="e">
        <f t="shared" ca="1" si="21"/>
        <v>#N/A</v>
      </c>
      <c r="AU37" s="87" t="e">
        <f t="shared" ca="1" si="22"/>
        <v>#N/A</v>
      </c>
      <c r="AV37" s="87" t="e">
        <f t="shared" ca="1" si="23"/>
        <v>#N/A</v>
      </c>
      <c r="AW37" s="87" t="e">
        <f t="shared" ca="1" si="24"/>
        <v>#N/A</v>
      </c>
      <c r="AX37" s="87">
        <f t="shared" ca="1" si="25"/>
        <v>10.51</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10</v>
      </c>
      <c r="X38" s="87" t="s">
        <v>67</v>
      </c>
      <c r="Y38" s="87">
        <f t="shared" ca="1" si="10"/>
        <v>11.19</v>
      </c>
      <c r="AA38" s="87" t="str">
        <f t="shared" ca="1" si="11"/>
        <v>Croydon</v>
      </c>
      <c r="AB38" s="87">
        <v>12</v>
      </c>
      <c r="AC38" s="86">
        <f t="shared" ca="1" si="12"/>
        <v>11.16</v>
      </c>
      <c r="AD38" s="87" t="str">
        <f t="shared" ca="1" si="13"/>
        <v>Croydon</v>
      </c>
      <c r="AE38" s="87" t="str">
        <f t="shared" ca="1" si="14"/>
        <v/>
      </c>
      <c r="AF38" s="87" t="str">
        <f t="shared" ca="1" si="15"/>
        <v/>
      </c>
      <c r="AG38" s="87">
        <f t="shared" ca="1" si="16"/>
        <v>11.16</v>
      </c>
      <c r="AH38" s="87">
        <f t="shared" ca="1" si="26"/>
        <v>10.31</v>
      </c>
      <c r="AI38" s="87">
        <f t="shared" ca="1" si="27"/>
        <v>10.51</v>
      </c>
      <c r="AJ38" s="87">
        <f t="shared" ca="1" si="28"/>
        <v>13.27</v>
      </c>
      <c r="AK38" s="87">
        <f t="shared" ca="1" si="17"/>
        <v>11.16</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29</v>
      </c>
      <c r="X39" s="87" t="s">
        <v>117</v>
      </c>
      <c r="Y39" s="87">
        <f t="shared" ca="1" si="10"/>
        <v>7.69</v>
      </c>
      <c r="AA39" s="87" t="str">
        <f t="shared" ca="1" si="11"/>
        <v>Waltham Forest</v>
      </c>
      <c r="AB39" s="87">
        <v>13</v>
      </c>
      <c r="AC39" s="86">
        <f t="shared" ca="1" si="12"/>
        <v>11.12</v>
      </c>
      <c r="AD39" s="87" t="str">
        <f t="shared" ca="1" si="13"/>
        <v>Waltham Forest</v>
      </c>
      <c r="AE39" s="87" t="str">
        <f t="shared" ca="1" si="14"/>
        <v/>
      </c>
      <c r="AF39" s="87" t="str">
        <f t="shared" ca="1" si="15"/>
        <v/>
      </c>
      <c r="AG39" s="87">
        <f t="shared" ca="1" si="16"/>
        <v>11.12</v>
      </c>
      <c r="AH39" s="87">
        <f t="shared" ca="1" si="26"/>
        <v>10.31</v>
      </c>
      <c r="AI39" s="87">
        <f t="shared" ca="1" si="27"/>
        <v>10.51</v>
      </c>
      <c r="AJ39" s="87">
        <f t="shared" ca="1" si="28"/>
        <v>13.27</v>
      </c>
      <c r="AK39" s="87">
        <f t="shared" ca="1" si="17"/>
        <v>11.12</v>
      </c>
      <c r="AL39" s="87" t="str">
        <f t="shared" ca="1" si="18"/>
        <v/>
      </c>
      <c r="AO39" s="87" t="s">
        <v>1096</v>
      </c>
      <c r="BA39" s="94"/>
      <c r="BD39" s="94" t="s">
        <v>1097</v>
      </c>
      <c r="BF39" s="94">
        <f ca="1">U9</f>
        <v>4</v>
      </c>
      <c r="BG39" s="94"/>
      <c r="BT39" s="87"/>
    </row>
    <row r="40" spans="1:72">
      <c r="A40" s="125"/>
      <c r="B40" s="125"/>
      <c r="C40" s="125"/>
      <c r="D40" s="125"/>
      <c r="E40" s="125"/>
      <c r="F40" s="125"/>
      <c r="G40" s="125"/>
      <c r="H40" s="125"/>
      <c r="I40" s="125"/>
      <c r="J40" s="125"/>
      <c r="K40" s="125"/>
      <c r="L40" s="125"/>
      <c r="M40" s="125"/>
      <c r="N40" s="125"/>
      <c r="W40" s="87">
        <f ca="1">IFERROR(RANK(Y40,$Y$27:$Y$59,$U$3)+COUNTIF($Y$27:Y40,Y40)-1,"")</f>
        <v>25</v>
      </c>
      <c r="X40" s="87" t="s">
        <v>65</v>
      </c>
      <c r="Y40" s="87">
        <f t="shared" ca="1" si="10"/>
        <v>8.74</v>
      </c>
      <c r="AA40" s="87" t="str">
        <f t="shared" ca="1" si="11"/>
        <v>Hounslow</v>
      </c>
      <c r="AB40" s="87">
        <v>14</v>
      </c>
      <c r="AC40" s="86">
        <f t="shared" ca="1" si="12"/>
        <v>11</v>
      </c>
      <c r="AD40" s="87" t="str">
        <f t="shared" ca="1" si="13"/>
        <v>Hounslow</v>
      </c>
      <c r="AE40" s="87" t="str">
        <f t="shared" ca="1" si="14"/>
        <v/>
      </c>
      <c r="AF40" s="87" t="str">
        <f t="shared" ca="1" si="15"/>
        <v/>
      </c>
      <c r="AG40" s="87">
        <f t="shared" ca="1" si="16"/>
        <v>11</v>
      </c>
      <c r="AH40" s="87">
        <f t="shared" ca="1" si="26"/>
        <v>10.31</v>
      </c>
      <c r="AI40" s="87">
        <f t="shared" ca="1" si="27"/>
        <v>10.51</v>
      </c>
      <c r="AJ40" s="87">
        <f t="shared" ca="1" si="28"/>
        <v>13.27</v>
      </c>
      <c r="AK40" s="87">
        <f t="shared" ca="1" si="17"/>
        <v>11</v>
      </c>
      <c r="AL40" s="87" t="str">
        <f t="shared" ca="1" si="18"/>
        <v/>
      </c>
      <c r="AO40" s="87" t="str">
        <f>List!R2</f>
        <v>Kingston</v>
      </c>
      <c r="AP40" s="87">
        <f t="shared" ref="AP40:AP54" ca="1" si="29">VLOOKUP(AO40,$AA$27:$AC$58,3,FALSE)</f>
        <v>11.7</v>
      </c>
      <c r="BA40" s="94"/>
      <c r="BB40" s="94"/>
      <c r="BC40" s="94"/>
      <c r="BD40" s="94"/>
      <c r="BE40" s="87" t="s">
        <v>1098</v>
      </c>
      <c r="BF40" s="92">
        <f ca="1">IF(BF39=1,0,BE45*BF39/$BF45)</f>
        <v>11.125</v>
      </c>
      <c r="BG40" s="93"/>
      <c r="BT40" s="87"/>
    </row>
    <row r="41" spans="1:72">
      <c r="A41" s="125"/>
      <c r="B41" s="125"/>
      <c r="C41" s="125"/>
      <c r="D41" s="125"/>
      <c r="E41" s="125"/>
      <c r="F41" s="125"/>
      <c r="G41" s="125"/>
      <c r="H41" s="125"/>
      <c r="I41" s="125"/>
      <c r="J41" s="125"/>
      <c r="K41" s="125"/>
      <c r="L41" s="125"/>
      <c r="M41" s="125"/>
      <c r="N41" s="125"/>
      <c r="W41" s="87">
        <f ca="1">IFERROR(RANK(Y41,$Y$27:$Y$59,$U$3)+COUNTIF($Y$27:Y41,Y41)-1,"")</f>
        <v>21</v>
      </c>
      <c r="X41" s="87" t="s">
        <v>119</v>
      </c>
      <c r="Y41" s="87">
        <f t="shared" ca="1" si="10"/>
        <v>9.77</v>
      </c>
      <c r="AA41" s="87" t="str">
        <f t="shared" ca="1" si="11"/>
        <v>Bexley</v>
      </c>
      <c r="AB41" s="87">
        <v>15</v>
      </c>
      <c r="AC41" s="86">
        <f t="shared" ca="1" si="12"/>
        <v>10.75</v>
      </c>
      <c r="AD41" s="87" t="str">
        <f t="shared" ca="1" si="13"/>
        <v>Bexley</v>
      </c>
      <c r="AE41" s="87" t="str">
        <f t="shared" ca="1" si="14"/>
        <v/>
      </c>
      <c r="AF41" s="87" t="str">
        <f t="shared" ca="1" si="15"/>
        <v/>
      </c>
      <c r="AG41" s="87">
        <f t="shared" ca="1" si="16"/>
        <v>10.75</v>
      </c>
      <c r="AH41" s="87">
        <f t="shared" ca="1" si="26"/>
        <v>10.31</v>
      </c>
      <c r="AI41" s="87">
        <f t="shared" ca="1" si="27"/>
        <v>10.51</v>
      </c>
      <c r="AJ41" s="87">
        <f t="shared" ca="1" si="28"/>
        <v>13.27</v>
      </c>
      <c r="AK41" s="87" t="str">
        <f t="shared" ca="1" si="17"/>
        <v/>
      </c>
      <c r="AL41" s="87">
        <f t="shared" ca="1" si="18"/>
        <v>10.75</v>
      </c>
      <c r="AO41" s="87" t="str">
        <f>List!R3</f>
        <v>Merton</v>
      </c>
      <c r="AP41" s="87">
        <f t="shared" ca="1" si="29"/>
        <v>9.17</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19</v>
      </c>
      <c r="X42" s="87" t="s">
        <v>87</v>
      </c>
      <c r="Y42" s="87">
        <f t="shared" ca="1" si="10"/>
        <v>9.9</v>
      </c>
      <c r="AA42" s="87" t="str">
        <f t="shared" ca="1" si="11"/>
        <v>Bromley</v>
      </c>
      <c r="AB42" s="87">
        <v>16</v>
      </c>
      <c r="AC42" s="86">
        <f t="shared" ca="1" si="12"/>
        <v>10.44</v>
      </c>
      <c r="AD42" s="87" t="str">
        <f t="shared" ca="1" si="13"/>
        <v>Bromley</v>
      </c>
      <c r="AE42" s="87" t="str">
        <f t="shared" ca="1" si="14"/>
        <v/>
      </c>
      <c r="AF42" s="87">
        <f t="shared" ca="1" si="15"/>
        <v>10.44</v>
      </c>
      <c r="AG42" s="87" t="str">
        <f t="shared" ca="1" si="16"/>
        <v/>
      </c>
      <c r="AH42" s="87">
        <f t="shared" ca="1" si="26"/>
        <v>10.31</v>
      </c>
      <c r="AI42" s="87">
        <f t="shared" ca="1" si="27"/>
        <v>10.51</v>
      </c>
      <c r="AJ42" s="87">
        <f t="shared" ca="1" si="28"/>
        <v>13.27</v>
      </c>
      <c r="AK42" s="87">
        <f t="shared" ca="1" si="17"/>
        <v>10.44</v>
      </c>
      <c r="AL42" s="87" t="str">
        <f t="shared" ca="1" si="18"/>
        <v/>
      </c>
      <c r="AO42" s="87" t="str">
        <f>List!R4</f>
        <v>Richmond</v>
      </c>
      <c r="AP42" s="87">
        <f t="shared" ca="1" si="29"/>
        <v>13.27</v>
      </c>
      <c r="BA42" s="94"/>
      <c r="BB42" s="94"/>
      <c r="BC42" s="94"/>
      <c r="BD42" s="94"/>
      <c r="BE42" s="87" t="s">
        <v>1094</v>
      </c>
      <c r="BF42" s="92">
        <f ca="1">IF(181-SUM(BF40:BF41)&lt;0,0,181-SUM(BF40:BF41))</f>
        <v>167.875</v>
      </c>
      <c r="BG42" s="93"/>
      <c r="BT42" s="87"/>
    </row>
    <row r="43" spans="1:72">
      <c r="A43" s="17"/>
      <c r="B43" s="17"/>
      <c r="C43" s="17"/>
      <c r="D43" s="17"/>
      <c r="E43" s="17"/>
      <c r="F43" s="17"/>
      <c r="G43" s="17"/>
      <c r="H43" s="17"/>
      <c r="I43" s="17"/>
      <c r="J43" s="17"/>
      <c r="K43" s="17"/>
      <c r="L43" s="17"/>
      <c r="M43" s="17"/>
      <c r="W43" s="87">
        <f ca="1">IFERROR(RANK(Y43,$Y$27:$Y$59,$U$3)+COUNTIF($Y$27:Y43,Y43)-1,"")</f>
        <v>14</v>
      </c>
      <c r="X43" s="87" t="s">
        <v>60</v>
      </c>
      <c r="Y43" s="87">
        <f t="shared" ca="1" si="10"/>
        <v>11</v>
      </c>
      <c r="AA43" s="87" t="str">
        <f t="shared" ca="1" si="11"/>
        <v>Wandsworth</v>
      </c>
      <c r="AB43" s="87">
        <v>17</v>
      </c>
      <c r="AC43" s="86">
        <f t="shared" ca="1" si="12"/>
        <v>10.34</v>
      </c>
      <c r="AD43" s="87" t="str">
        <f t="shared" ca="1" si="13"/>
        <v>Wandsworth</v>
      </c>
      <c r="AE43" s="87" t="str">
        <f t="shared" ca="1" si="14"/>
        <v/>
      </c>
      <c r="AF43" s="87" t="str">
        <f t="shared" ca="1" si="15"/>
        <v/>
      </c>
      <c r="AG43" s="87">
        <f t="shared" ca="1" si="16"/>
        <v>10.34</v>
      </c>
      <c r="AH43" s="87">
        <f t="shared" ca="1" si="26"/>
        <v>10.31</v>
      </c>
      <c r="AI43" s="87">
        <f t="shared" ca="1" si="27"/>
        <v>10.51</v>
      </c>
      <c r="AJ43" s="87">
        <f t="shared" ca="1" si="28"/>
        <v>13.27</v>
      </c>
      <c r="AK43" s="87" t="str">
        <f t="shared" ca="1" si="17"/>
        <v/>
      </c>
      <c r="AL43" s="87">
        <f t="shared" ca="1" si="18"/>
        <v>10.34</v>
      </c>
      <c r="AO43" s="87" t="str">
        <f>List!R5</f>
        <v>Sutton</v>
      </c>
      <c r="AP43" s="87">
        <f t="shared" ca="1" si="29"/>
        <v>12.2</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11</v>
      </c>
      <c r="X44" s="87" t="s">
        <v>75</v>
      </c>
      <c r="Y44" s="87">
        <f t="shared" ca="1" si="10"/>
        <v>11.17</v>
      </c>
      <c r="AA44" s="87" t="str">
        <f t="shared" ca="1" si="11"/>
        <v>Barnet</v>
      </c>
      <c r="AB44" s="87">
        <v>18</v>
      </c>
      <c r="AC44" s="86">
        <f t="shared" ca="1" si="12"/>
        <v>10.17</v>
      </c>
      <c r="AD44" s="87" t="str">
        <f t="shared" ca="1" si="13"/>
        <v>Barnet</v>
      </c>
      <c r="AE44" s="87" t="str">
        <f t="shared" ca="1" si="14"/>
        <v/>
      </c>
      <c r="AF44" s="87">
        <f t="shared" ca="1" si="15"/>
        <v>10.17</v>
      </c>
      <c r="AG44" s="87" t="str">
        <f t="shared" ca="1" si="16"/>
        <v/>
      </c>
      <c r="AH44" s="87">
        <f t="shared" ca="1" si="26"/>
        <v>10.31</v>
      </c>
      <c r="AI44" s="87">
        <f t="shared" ca="1" si="27"/>
        <v>10.51</v>
      </c>
      <c r="AJ44" s="87">
        <f t="shared" ca="1" si="28"/>
        <v>13.27</v>
      </c>
      <c r="AK44" s="87">
        <f t="shared" ca="1" si="17"/>
        <v>10.17</v>
      </c>
      <c r="AL44" s="87" t="str">
        <f t="shared" ca="1" si="18"/>
        <v/>
      </c>
      <c r="AO44" s="87" t="str">
        <f>List!R6</f>
        <v>Havering</v>
      </c>
      <c r="AP44" s="87">
        <f t="shared" ca="1" si="29"/>
        <v>9.77</v>
      </c>
      <c r="BT44" s="87"/>
    </row>
    <row r="45" spans="1:72">
      <c r="A45" s="17"/>
      <c r="B45" s="17"/>
      <c r="C45" s="17"/>
      <c r="D45" s="17"/>
      <c r="E45" s="17"/>
      <c r="F45" s="17"/>
      <c r="G45" s="17"/>
      <c r="H45" s="17"/>
      <c r="I45" s="17"/>
      <c r="J45" s="17"/>
      <c r="K45" s="17"/>
      <c r="L45" s="17"/>
      <c r="M45" s="17"/>
      <c r="W45" s="87">
        <f ca="1">IFERROR(RANK(Y45,$Y$27:$Y$59,$U$3)+COUNTIF($Y$27:Y45,Y45)-1,"")</f>
        <v>2</v>
      </c>
      <c r="X45" s="87" t="s">
        <v>71</v>
      </c>
      <c r="Y45" s="87">
        <f t="shared" ca="1" si="10"/>
        <v>14.88</v>
      </c>
      <c r="AA45" s="87" t="str">
        <f t="shared" ca="1" si="11"/>
        <v>Hillingdon</v>
      </c>
      <c r="AB45" s="87">
        <v>19</v>
      </c>
      <c r="AC45" s="86">
        <f t="shared" ca="1" si="12"/>
        <v>9.9</v>
      </c>
      <c r="AD45" s="87" t="str">
        <f t="shared" ca="1" si="13"/>
        <v>Hillingdon</v>
      </c>
      <c r="AE45" s="87" t="str">
        <f t="shared" ca="1" si="14"/>
        <v/>
      </c>
      <c r="AF45" s="87" t="str">
        <f t="shared" ca="1" si="15"/>
        <v/>
      </c>
      <c r="AG45" s="87">
        <f t="shared" ca="1" si="16"/>
        <v>9.9</v>
      </c>
      <c r="AH45" s="87">
        <f t="shared" ca="1" si="26"/>
        <v>10.31</v>
      </c>
      <c r="AI45" s="87">
        <f t="shared" ca="1" si="27"/>
        <v>10.51</v>
      </c>
      <c r="AJ45" s="87">
        <f t="shared" ca="1" si="28"/>
        <v>13.27</v>
      </c>
      <c r="AK45" s="87">
        <f t="shared" ca="1" si="17"/>
        <v>9.9</v>
      </c>
      <c r="AL45" s="87" t="str">
        <f t="shared" ca="1" si="18"/>
        <v/>
      </c>
      <c r="AO45" s="87" t="str">
        <f>List!R7</f>
        <v>Hounslow</v>
      </c>
      <c r="AP45" s="87">
        <f t="shared" ca="1" si="29"/>
        <v>11</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7</v>
      </c>
      <c r="X46" s="87" t="s">
        <v>83</v>
      </c>
      <c r="Y46" s="87">
        <f t="shared" ca="1" si="10"/>
        <v>11.7</v>
      </c>
      <c r="AA46" s="87" t="str">
        <f t="shared" ca="1" si="11"/>
        <v>Ealing</v>
      </c>
      <c r="AB46" s="87">
        <v>20</v>
      </c>
      <c r="AC46" s="86">
        <f t="shared" ca="1" si="12"/>
        <v>9.83</v>
      </c>
      <c r="AD46" s="87" t="str">
        <f t="shared" ca="1" si="13"/>
        <v>Ealing</v>
      </c>
      <c r="AE46" s="87" t="str">
        <f t="shared" ca="1" si="14"/>
        <v/>
      </c>
      <c r="AF46" s="87" t="str">
        <f t="shared" ca="1" si="15"/>
        <v/>
      </c>
      <c r="AG46" s="87">
        <f t="shared" ca="1" si="16"/>
        <v>9.83</v>
      </c>
      <c r="AH46" s="87">
        <f t="shared" ca="1" si="26"/>
        <v>10.31</v>
      </c>
      <c r="AI46" s="87">
        <f t="shared" ca="1" si="27"/>
        <v>10.51</v>
      </c>
      <c r="AJ46" s="87">
        <f t="shared" ca="1" si="28"/>
        <v>13.27</v>
      </c>
      <c r="AK46" s="87">
        <f t="shared" ca="1" si="17"/>
        <v>9.83</v>
      </c>
      <c r="AL46" s="87" t="str">
        <f t="shared" ca="1" si="18"/>
        <v/>
      </c>
      <c r="AO46" s="87" t="str">
        <f>List!R8</f>
        <v>Redbridge</v>
      </c>
      <c r="AP46" s="87">
        <f t="shared" ca="1" si="29"/>
        <v>8.77</v>
      </c>
      <c r="BF46" s="94">
        <v>2</v>
      </c>
      <c r="BG46" s="94"/>
      <c r="BT46" s="87"/>
    </row>
    <row r="47" spans="1:72">
      <c r="A47" s="17"/>
      <c r="B47" s="17"/>
      <c r="C47" s="17"/>
      <c r="D47" s="17"/>
      <c r="E47" s="17"/>
      <c r="F47" s="17"/>
      <c r="G47" s="17"/>
      <c r="H47" s="17"/>
      <c r="I47" s="17"/>
      <c r="J47" s="17"/>
      <c r="K47" s="17"/>
      <c r="L47" s="17"/>
      <c r="M47" s="17"/>
      <c r="W47" s="87">
        <f ca="1">IFERROR(RANK(Y47,$Y$27:$Y$59,$U$3)+COUNTIF($Y$27:Y47,Y47)-1,"")</f>
        <v>27</v>
      </c>
      <c r="X47" s="87" t="s">
        <v>92</v>
      </c>
      <c r="Y47" s="87">
        <f t="shared" ca="1" si="10"/>
        <v>8.02</v>
      </c>
      <c r="AA47" s="87" t="str">
        <f t="shared" ca="1" si="11"/>
        <v>Havering</v>
      </c>
      <c r="AB47" s="87">
        <v>21</v>
      </c>
      <c r="AC47" s="86">
        <f t="shared" ca="1" si="12"/>
        <v>9.77</v>
      </c>
      <c r="AD47" s="87" t="str">
        <f t="shared" ca="1" si="13"/>
        <v>Havering</v>
      </c>
      <c r="AE47" s="87" t="str">
        <f t="shared" ca="1" si="14"/>
        <v/>
      </c>
      <c r="AF47" s="87" t="str">
        <f t="shared" ca="1" si="15"/>
        <v/>
      </c>
      <c r="AG47" s="87">
        <f t="shared" ca="1" si="16"/>
        <v>9.77</v>
      </c>
      <c r="AH47" s="87">
        <f t="shared" ca="1" si="26"/>
        <v>10.31</v>
      </c>
      <c r="AI47" s="87">
        <f t="shared" ca="1" si="27"/>
        <v>10.51</v>
      </c>
      <c r="AJ47" s="87">
        <f t="shared" ca="1" si="28"/>
        <v>13.27</v>
      </c>
      <c r="AK47" s="87">
        <f t="shared" ca="1" si="17"/>
        <v>9.77</v>
      </c>
      <c r="AL47" s="87" t="str">
        <f t="shared" ca="1" si="18"/>
        <v/>
      </c>
      <c r="AO47" s="87" t="str">
        <f>List!R9</f>
        <v>Enfield</v>
      </c>
      <c r="AP47" s="87">
        <f t="shared" ca="1" si="29"/>
        <v>11.79</v>
      </c>
    </row>
    <row r="48" spans="1:72">
      <c r="A48" s="17"/>
      <c r="B48" s="17"/>
      <c r="C48" s="17"/>
      <c r="D48" s="17"/>
      <c r="E48" s="17"/>
      <c r="F48" s="17"/>
      <c r="G48" s="17"/>
      <c r="H48" s="17"/>
      <c r="I48" s="17"/>
      <c r="J48" s="17"/>
      <c r="K48" s="17"/>
      <c r="L48" s="17"/>
      <c r="M48" s="17"/>
      <c r="W48" s="87">
        <f ca="1">IFERROR(RANK(Y48,$Y$27:$Y$59,$U$3)+COUNTIF($Y$27:Y48,Y48)-1,"")</f>
        <v>8</v>
      </c>
      <c r="X48" s="87" t="s">
        <v>85</v>
      </c>
      <c r="Y48" s="87">
        <f t="shared" ca="1" si="10"/>
        <v>11.59</v>
      </c>
      <c r="AA48" s="87" t="str">
        <f t="shared" ca="1" si="11"/>
        <v>Merton</v>
      </c>
      <c r="AB48" s="87">
        <v>22</v>
      </c>
      <c r="AC48" s="86">
        <f t="shared" ca="1" si="12"/>
        <v>9.17</v>
      </c>
      <c r="AD48" s="87" t="str">
        <f t="shared" ca="1" si="13"/>
        <v>Merton</v>
      </c>
      <c r="AE48" s="87" t="str">
        <f t="shared" ca="1" si="14"/>
        <v/>
      </c>
      <c r="AF48" s="87">
        <f t="shared" ca="1" si="15"/>
        <v>9.17</v>
      </c>
      <c r="AG48" s="87" t="str">
        <f t="shared" ca="1" si="16"/>
        <v/>
      </c>
      <c r="AH48" s="87">
        <f t="shared" ca="1" si="26"/>
        <v>10.31</v>
      </c>
      <c r="AI48" s="87">
        <f t="shared" ca="1" si="27"/>
        <v>10.51</v>
      </c>
      <c r="AJ48" s="87">
        <f t="shared" ca="1" si="28"/>
        <v>13.27</v>
      </c>
      <c r="AK48" s="87">
        <f t="shared" ca="1" si="17"/>
        <v>9.17</v>
      </c>
      <c r="AL48" s="87" t="str">
        <f t="shared" ca="1" si="18"/>
        <v/>
      </c>
      <c r="AO48" s="87" t="str">
        <f>List!R10</f>
        <v>Harrow</v>
      </c>
      <c r="AP48" s="87">
        <f t="shared" ca="1" si="29"/>
        <v>8.74</v>
      </c>
      <c r="BF48" s="94"/>
    </row>
    <row r="49" spans="1:59">
      <c r="A49" s="17"/>
      <c r="B49" s="17"/>
      <c r="C49" s="17"/>
      <c r="D49" s="17"/>
      <c r="E49" s="17"/>
      <c r="F49" s="17"/>
      <c r="G49" s="17"/>
      <c r="H49" s="17"/>
      <c r="I49" s="17"/>
      <c r="J49" s="17"/>
      <c r="K49" s="17"/>
      <c r="L49" s="17"/>
      <c r="M49" s="17"/>
      <c r="W49" s="87">
        <f ca="1">IFERROR(RANK(Y49,$Y$27:$Y$59,$U$3)+COUNTIF($Y$27:Y49,Y49)-1,"")</f>
        <v>22</v>
      </c>
      <c r="X49" s="87" t="s">
        <v>109</v>
      </c>
      <c r="Y49" s="87">
        <f t="shared" ca="1" si="10"/>
        <v>9.17</v>
      </c>
      <c r="AA49" s="87" t="str">
        <f t="shared" ca="1" si="11"/>
        <v>Southwark</v>
      </c>
      <c r="AB49" s="87">
        <v>23</v>
      </c>
      <c r="AC49" s="86">
        <f t="shared" ca="1" si="12"/>
        <v>9.09</v>
      </c>
      <c r="AD49" s="87" t="str">
        <f t="shared" ca="1" si="13"/>
        <v>Southwark</v>
      </c>
      <c r="AE49" s="87" t="str">
        <f t="shared" ca="1" si="14"/>
        <v/>
      </c>
      <c r="AF49" s="87" t="str">
        <f t="shared" ca="1" si="15"/>
        <v/>
      </c>
      <c r="AG49" s="87">
        <f t="shared" ca="1" si="16"/>
        <v>9.09</v>
      </c>
      <c r="AH49" s="87">
        <f t="shared" ca="1" si="26"/>
        <v>10.31</v>
      </c>
      <c r="AI49" s="87">
        <f t="shared" ca="1" si="27"/>
        <v>10.51</v>
      </c>
      <c r="AJ49" s="87">
        <f t="shared" ca="1" si="28"/>
        <v>13.27</v>
      </c>
      <c r="AK49" s="87" t="str">
        <f t="shared" ca="1" si="17"/>
        <v/>
      </c>
      <c r="AL49" s="87">
        <f t="shared" ca="1" si="18"/>
        <v>9.09</v>
      </c>
      <c r="AO49" s="87" t="str">
        <f>List!R11</f>
        <v>Waltham Forest</v>
      </c>
      <c r="AP49" s="87">
        <f t="shared" ca="1" si="29"/>
        <v>11.12</v>
      </c>
      <c r="BF49" s="92"/>
      <c r="BG49" s="93"/>
    </row>
    <row r="50" spans="1:59">
      <c r="A50" s="17"/>
      <c r="B50" s="17"/>
      <c r="C50" s="17"/>
      <c r="D50" s="17"/>
      <c r="E50" s="17"/>
      <c r="F50" s="17"/>
      <c r="G50" s="17"/>
      <c r="H50" s="17"/>
      <c r="I50" s="17"/>
      <c r="J50" s="17"/>
      <c r="K50" s="17"/>
      <c r="L50" s="17"/>
      <c r="M50" s="17"/>
      <c r="W50" s="87">
        <f ca="1">IFERROR(RANK(Y50,$Y$27:$Y$59,$U$3)+COUNTIF($Y$27:Y50,Y50)-1,"")</f>
        <v>32</v>
      </c>
      <c r="X50" s="87" t="s">
        <v>123</v>
      </c>
      <c r="Y50" s="87">
        <f t="shared" ca="1" si="10"/>
        <v>5.9</v>
      </c>
      <c r="AA50" s="87" t="str">
        <f t="shared" ca="1" si="11"/>
        <v>Redbridge</v>
      </c>
      <c r="AB50" s="87">
        <v>24</v>
      </c>
      <c r="AC50" s="86">
        <f t="shared" ca="1" si="12"/>
        <v>8.77</v>
      </c>
      <c r="AD50" s="87" t="str">
        <f t="shared" ca="1" si="13"/>
        <v>Redbridge</v>
      </c>
      <c r="AE50" s="87" t="str">
        <f t="shared" ca="1" si="14"/>
        <v/>
      </c>
      <c r="AF50" s="87" t="str">
        <f t="shared" ca="1" si="15"/>
        <v/>
      </c>
      <c r="AG50" s="87">
        <f t="shared" ca="1" si="16"/>
        <v>8.77</v>
      </c>
      <c r="AH50" s="87">
        <f t="shared" ca="1" si="26"/>
        <v>10.31</v>
      </c>
      <c r="AI50" s="87">
        <f t="shared" ca="1" si="27"/>
        <v>10.51</v>
      </c>
      <c r="AJ50" s="87">
        <f t="shared" ca="1" si="28"/>
        <v>13.27</v>
      </c>
      <c r="AK50" s="87">
        <f t="shared" ca="1" si="17"/>
        <v>8.77</v>
      </c>
      <c r="AL50" s="87" t="str">
        <f t="shared" ca="1" si="18"/>
        <v/>
      </c>
      <c r="AO50" s="87" t="str">
        <f>List!R12</f>
        <v>Bromley</v>
      </c>
      <c r="AP50" s="87">
        <f t="shared" ca="1" si="29"/>
        <v>10.44</v>
      </c>
      <c r="BF50" s="92"/>
      <c r="BG50" s="92"/>
    </row>
    <row r="51" spans="1:59">
      <c r="W51" s="87">
        <f ca="1">IFERROR(RANK(Y51,$Y$27:$Y$59,$U$3)+COUNTIF($Y$27:Y51,Y51)-1,"")</f>
        <v>24</v>
      </c>
      <c r="X51" s="87" t="s">
        <v>113</v>
      </c>
      <c r="Y51" s="87">
        <f t="shared" ca="1" si="10"/>
        <v>8.77</v>
      </c>
      <c r="AA51" s="87" t="str">
        <f t="shared" ca="1" si="11"/>
        <v>Harrow</v>
      </c>
      <c r="AB51" s="87">
        <v>25</v>
      </c>
      <c r="AC51" s="86">
        <f t="shared" ca="1" si="12"/>
        <v>8.74</v>
      </c>
      <c r="AD51" s="87" t="str">
        <f t="shared" ca="1" si="13"/>
        <v>Harrow</v>
      </c>
      <c r="AE51" s="87" t="str">
        <f t="shared" ca="1" si="14"/>
        <v/>
      </c>
      <c r="AF51" s="87">
        <f t="shared" ca="1" si="15"/>
        <v>8.74</v>
      </c>
      <c r="AG51" s="87" t="str">
        <f t="shared" ca="1" si="16"/>
        <v/>
      </c>
      <c r="AH51" s="87">
        <f t="shared" ca="1" si="26"/>
        <v>10.31</v>
      </c>
      <c r="AI51" s="87">
        <f t="shared" ca="1" si="27"/>
        <v>10.51</v>
      </c>
      <c r="AJ51" s="87">
        <f t="shared" ca="1" si="28"/>
        <v>13.27</v>
      </c>
      <c r="AK51" s="87">
        <f t="shared" ca="1" si="17"/>
        <v>8.74</v>
      </c>
      <c r="AL51" s="87" t="str">
        <f t="shared" ca="1" si="18"/>
        <v/>
      </c>
      <c r="AO51" s="87" t="str">
        <f>List!R13</f>
        <v>Hillingdon</v>
      </c>
      <c r="AP51" s="87">
        <f t="shared" ca="1" si="29"/>
        <v>9.9</v>
      </c>
      <c r="BF51" s="92"/>
      <c r="BG51" s="93"/>
    </row>
    <row r="52" spans="1:59">
      <c r="W52" s="87">
        <f ca="1">IFERROR(RANK(Y52,$Y$27:$Y$59,$U$3)+COUNTIF($Y$27:Y52,Y52)-1,"")</f>
        <v>4</v>
      </c>
      <c r="X52" s="87" t="s">
        <v>33</v>
      </c>
      <c r="Y52" s="87">
        <f t="shared" ca="1" si="10"/>
        <v>13.27</v>
      </c>
      <c r="AA52" s="87" t="str">
        <f t="shared" ca="1" si="11"/>
        <v>Barking and Dagenham</v>
      </c>
      <c r="AB52" s="87">
        <v>26</v>
      </c>
      <c r="AC52" s="86">
        <f t="shared" ca="1" si="12"/>
        <v>8.43</v>
      </c>
      <c r="AD52" s="87" t="str">
        <f t="shared" ca="1" si="13"/>
        <v>Barking and Dagenham</v>
      </c>
      <c r="AE52" s="87" t="str">
        <f t="shared" ca="1" si="14"/>
        <v/>
      </c>
      <c r="AF52" s="87" t="str">
        <f t="shared" ca="1" si="15"/>
        <v/>
      </c>
      <c r="AG52" s="87">
        <f t="shared" ca="1" si="16"/>
        <v>8.43</v>
      </c>
      <c r="AH52" s="87">
        <f t="shared" ca="1" si="26"/>
        <v>10.31</v>
      </c>
      <c r="AI52" s="87">
        <f t="shared" ca="1" si="27"/>
        <v>10.51</v>
      </c>
      <c r="AJ52" s="87">
        <f t="shared" ca="1" si="28"/>
        <v>13.27</v>
      </c>
      <c r="AK52" s="87" t="str">
        <f t="shared" ca="1" si="17"/>
        <v/>
      </c>
      <c r="AL52" s="87">
        <f t="shared" ca="1" si="18"/>
        <v>8.43</v>
      </c>
      <c r="AO52" s="87" t="str">
        <f>List!R14</f>
        <v>Ealing</v>
      </c>
      <c r="AP52" s="87">
        <f t="shared" ca="1" si="29"/>
        <v>9.83</v>
      </c>
      <c r="BF52" s="94"/>
      <c r="BG52" s="94"/>
    </row>
    <row r="53" spans="1:59">
      <c r="W53" s="87">
        <f ca="1">IFERROR(RANK(Y53,$Y$27:$Y$59,$U$3)+COUNTIF($Y$27:Y53,Y53)-1,"")</f>
        <v>23</v>
      </c>
      <c r="X53" s="87" t="s">
        <v>96</v>
      </c>
      <c r="Y53" s="87">
        <f t="shared" ca="1" si="10"/>
        <v>9.09</v>
      </c>
      <c r="AA53" s="87" t="str">
        <f t="shared" ca="1" si="11"/>
        <v>Lambeth</v>
      </c>
      <c r="AB53" s="87">
        <v>27</v>
      </c>
      <c r="AC53" s="86">
        <f t="shared" ca="1" si="12"/>
        <v>8.02</v>
      </c>
      <c r="AD53" s="87" t="str">
        <f t="shared" ca="1" si="13"/>
        <v>Lambeth</v>
      </c>
      <c r="AE53" s="87" t="str">
        <f t="shared" ca="1" si="14"/>
        <v/>
      </c>
      <c r="AF53" s="87" t="str">
        <f t="shared" ca="1" si="15"/>
        <v/>
      </c>
      <c r="AG53" s="87">
        <f t="shared" ca="1" si="16"/>
        <v>8.02</v>
      </c>
      <c r="AH53" s="87">
        <f t="shared" ca="1" si="26"/>
        <v>10.31</v>
      </c>
      <c r="AI53" s="87">
        <f t="shared" ca="1" si="27"/>
        <v>10.51</v>
      </c>
      <c r="AJ53" s="87">
        <f t="shared" ca="1" si="28"/>
        <v>13.27</v>
      </c>
      <c r="AK53" s="87" t="str">
        <f t="shared" ca="1" si="17"/>
        <v/>
      </c>
      <c r="AL53" s="87">
        <f t="shared" ca="1" si="18"/>
        <v>8.02</v>
      </c>
      <c r="AO53" s="87" t="str">
        <f>List!R15</f>
        <v>Barnet</v>
      </c>
      <c r="AP53" s="87">
        <f t="shared" ca="1" si="29"/>
        <v>10.17</v>
      </c>
    </row>
    <row r="54" spans="1:59">
      <c r="W54" s="87">
        <f ca="1">IFERROR(RANK(Y54,$Y$27:$Y$59,$U$3)+COUNTIF($Y$27:Y54,Y54)-1,"")</f>
        <v>5</v>
      </c>
      <c r="X54" s="87" t="s">
        <v>90</v>
      </c>
      <c r="Y54" s="87">
        <f t="shared" ca="1" si="10"/>
        <v>12.2</v>
      </c>
      <c r="AA54" s="87" t="str">
        <f t="shared" ca="1" si="11"/>
        <v>Greenwich</v>
      </c>
      <c r="AB54" s="87">
        <v>28</v>
      </c>
      <c r="AC54" s="86">
        <f t="shared" ca="1" si="12"/>
        <v>7.99</v>
      </c>
      <c r="AD54" s="87" t="str">
        <f t="shared" ca="1" si="13"/>
        <v>Greenwich</v>
      </c>
      <c r="AE54" s="87" t="str">
        <f t="shared" ca="1" si="14"/>
        <v/>
      </c>
      <c r="AF54" s="87" t="str">
        <f t="shared" ca="1" si="15"/>
        <v/>
      </c>
      <c r="AG54" s="87">
        <f t="shared" ca="1" si="16"/>
        <v>7.99</v>
      </c>
      <c r="AH54" s="87">
        <f t="shared" ca="1" si="26"/>
        <v>10.31</v>
      </c>
      <c r="AI54" s="87">
        <f t="shared" ca="1" si="27"/>
        <v>10.51</v>
      </c>
      <c r="AJ54" s="87">
        <f t="shared" ca="1" si="28"/>
        <v>13.27</v>
      </c>
      <c r="AK54" s="87" t="str">
        <f t="shared" ca="1" si="17"/>
        <v/>
      </c>
      <c r="AL54" s="87">
        <f t="shared" ca="1" si="18"/>
        <v>7.99</v>
      </c>
      <c r="AO54" s="87" t="str">
        <f>List!R16</f>
        <v>Croydon</v>
      </c>
      <c r="AP54" s="87">
        <f t="shared" ca="1" si="29"/>
        <v>11.16</v>
      </c>
      <c r="BF54" s="94"/>
      <c r="BG54" s="94"/>
    </row>
    <row r="55" spans="1:59" ht="14.45" customHeight="1">
      <c r="W55" s="87">
        <f ca="1">IFERROR(RANK(Y55,$Y$27:$Y$59,$U$3)+COUNTIF($Y$27:Y55,Y55)-1,"")</f>
        <v>9</v>
      </c>
      <c r="X55" s="87" t="s">
        <v>105</v>
      </c>
      <c r="Y55" s="87">
        <f t="shared" ca="1" si="10"/>
        <v>11.24</v>
      </c>
      <c r="AA55" s="87" t="str">
        <f t="shared" ca="1" si="11"/>
        <v>Haringey</v>
      </c>
      <c r="AB55" s="87">
        <v>29</v>
      </c>
      <c r="AC55" s="86">
        <f t="shared" ca="1" si="12"/>
        <v>7.69</v>
      </c>
      <c r="AD55" s="87" t="str">
        <f t="shared" ca="1" si="13"/>
        <v>Haringey</v>
      </c>
      <c r="AE55" s="87" t="str">
        <f t="shared" ca="1" si="14"/>
        <v/>
      </c>
      <c r="AF55" s="87" t="str">
        <f t="shared" ca="1" si="15"/>
        <v/>
      </c>
      <c r="AG55" s="87">
        <f t="shared" ca="1" si="16"/>
        <v>7.69</v>
      </c>
      <c r="AH55" s="87">
        <f t="shared" ca="1" si="26"/>
        <v>10.31</v>
      </c>
      <c r="AI55" s="87">
        <f t="shared" ca="1" si="27"/>
        <v>10.51</v>
      </c>
      <c r="AJ55" s="87">
        <f t="shared" ca="1" si="28"/>
        <v>13.27</v>
      </c>
      <c r="AK55" s="87" t="str">
        <f t="shared" ca="1" si="17"/>
        <v/>
      </c>
      <c r="AL55" s="87">
        <f t="shared" ca="1" si="18"/>
        <v>7.69</v>
      </c>
      <c r="AO55" s="87" t="str">
        <f>T8</f>
        <v>Richmond</v>
      </c>
      <c r="AP55" s="87">
        <f ca="1">U14</f>
        <v>13.27</v>
      </c>
      <c r="BF55" s="94"/>
      <c r="BG55" s="94"/>
    </row>
    <row r="56" spans="1:59">
      <c r="W56" s="87">
        <f ca="1">IFERROR(RANK(Y56,$Y$27:$Y$59,$U$3)+COUNTIF($Y$27:Y56,Y56)-1,"")</f>
        <v>13</v>
      </c>
      <c r="X56" s="87" t="s">
        <v>115</v>
      </c>
      <c r="Y56" s="87">
        <f t="shared" ca="1" si="10"/>
        <v>11.12</v>
      </c>
      <c r="AA56" s="87" t="str">
        <f t="shared" ca="1" si="11"/>
        <v>Brent</v>
      </c>
      <c r="AB56" s="87">
        <v>30</v>
      </c>
      <c r="AC56" s="86">
        <f t="shared" ca="1" si="12"/>
        <v>7.5</v>
      </c>
      <c r="AD56" s="87" t="str">
        <f t="shared" ca="1" si="13"/>
        <v>Brent</v>
      </c>
      <c r="AE56" s="87" t="str">
        <f t="shared" ca="1" si="14"/>
        <v/>
      </c>
      <c r="AF56" s="87" t="str">
        <f t="shared" ca="1" si="15"/>
        <v/>
      </c>
      <c r="AG56" s="87">
        <f t="shared" ca="1" si="16"/>
        <v>7.5</v>
      </c>
      <c r="AH56" s="87">
        <f t="shared" ca="1" si="26"/>
        <v>10.31</v>
      </c>
      <c r="AI56" s="87">
        <f t="shared" ca="1" si="27"/>
        <v>10.51</v>
      </c>
      <c r="AJ56" s="87">
        <f t="shared" ca="1" si="28"/>
        <v>13.27</v>
      </c>
      <c r="AK56" s="87" t="str">
        <f t="shared" ca="1" si="17"/>
        <v/>
      </c>
      <c r="AL56" s="87">
        <f t="shared" ca="1" si="18"/>
        <v>7.5</v>
      </c>
    </row>
    <row r="57" spans="1:59">
      <c r="W57" s="87">
        <f ca="1">IFERROR(RANK(Y57,$Y$27:$Y$59,$U$3)+COUNTIF($Y$27:Y57,Y57)-1,"")</f>
        <v>17</v>
      </c>
      <c r="X57" s="87" t="s">
        <v>77</v>
      </c>
      <c r="Y57" s="87">
        <f t="shared" ca="1" si="10"/>
        <v>10.34</v>
      </c>
      <c r="AA57" s="87" t="str">
        <f t="shared" ca="1" si="11"/>
        <v>Hackney</v>
      </c>
      <c r="AB57" s="87">
        <v>31</v>
      </c>
      <c r="AC57" s="86">
        <f t="shared" ca="1" si="12"/>
        <v>7.14</v>
      </c>
      <c r="AD57" s="87" t="str">
        <f t="shared" ca="1" si="13"/>
        <v>Hackney</v>
      </c>
      <c r="AE57" s="87" t="str">
        <f t="shared" ca="1" si="14"/>
        <v/>
      </c>
      <c r="AF57" s="87" t="str">
        <f t="shared" ca="1" si="15"/>
        <v/>
      </c>
      <c r="AG57" s="87">
        <f t="shared" ca="1" si="16"/>
        <v>7.14</v>
      </c>
      <c r="AH57" s="87">
        <f t="shared" ca="1" si="26"/>
        <v>10.31</v>
      </c>
      <c r="AI57" s="87">
        <f t="shared" ca="1" si="27"/>
        <v>10.51</v>
      </c>
      <c r="AJ57" s="87">
        <f t="shared" ca="1" si="28"/>
        <v>13.27</v>
      </c>
      <c r="AK57" s="87" t="str">
        <f t="shared" ca="1" si="17"/>
        <v/>
      </c>
      <c r="AL57" s="87">
        <f t="shared" ca="1" si="18"/>
        <v>7.14</v>
      </c>
      <c r="BF57" s="94"/>
      <c r="BG57" s="94"/>
    </row>
    <row r="58" spans="1:59">
      <c r="W58" s="87">
        <f ca="1">IFERROR(RANK(Y58,$Y$27:$Y$59,$U$3)+COUNTIF($Y$27:Y58,Y58)-1,"")</f>
        <v>3</v>
      </c>
      <c r="X58" s="87" t="s">
        <v>100</v>
      </c>
      <c r="Y58" s="87">
        <f t="shared" ca="1" si="10"/>
        <v>14.69</v>
      </c>
      <c r="AA58" s="87" t="str">
        <f t="shared" ca="1" si="11"/>
        <v>Newham</v>
      </c>
      <c r="AB58" s="87">
        <v>32</v>
      </c>
      <c r="AC58" s="86">
        <f t="shared" ca="1" si="12"/>
        <v>5.9</v>
      </c>
      <c r="AD58" s="87" t="str">
        <f t="shared" ca="1" si="13"/>
        <v>Newham</v>
      </c>
      <c r="AE58" s="87" t="str">
        <f t="shared" ca="1" si="14"/>
        <v/>
      </c>
      <c r="AF58" s="87" t="str">
        <f t="shared" ca="1" si="15"/>
        <v/>
      </c>
      <c r="AG58" s="87">
        <f t="shared" ca="1" si="16"/>
        <v>5.9</v>
      </c>
      <c r="AH58" s="87">
        <f t="shared" ca="1" si="26"/>
        <v>10.31</v>
      </c>
      <c r="AI58" s="87">
        <f t="shared" ca="1" si="27"/>
        <v>10.51</v>
      </c>
      <c r="AJ58" s="87">
        <f t="shared" ca="1" si="28"/>
        <v>13.27</v>
      </c>
      <c r="AK58" s="87" t="str">
        <f t="shared" ca="1" si="17"/>
        <v/>
      </c>
      <c r="AL58" s="87">
        <f t="shared" ca="1" si="18"/>
        <v>5.9</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0C00-000000000000}">
      <formula1>indlist</formula1>
    </dataValidation>
    <dataValidation type="list" showInputMessage="1" showErrorMessage="1" sqref="U2" xr:uid="{00000000-0002-0000-0C00-000001000000}">
      <formula1>gender</formula1>
    </dataValidation>
    <dataValidation showInputMessage="1" showErrorMessage="1" sqref="U5" xr:uid="{00000000-0002-0000-0C00-000002000000}"/>
  </dataValidations>
  <hyperlinks>
    <hyperlink ref="O1" location="Summary!A1" display="Back to summary" xr:uid="{00000000-0004-0000-0C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BT64"/>
  <sheetViews>
    <sheetView showGridLines="0" showRowColHeaders="0" zoomScale="130" zoomScaleNormal="130" workbookViewId="0">
      <selection activeCell="R24" sqref="R24"/>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Healthy life expectancy at 65, 2018 - 20 (Female)</v>
      </c>
      <c r="B1" s="125"/>
      <c r="C1" s="125"/>
      <c r="D1" s="125"/>
      <c r="E1" s="125"/>
      <c r="F1" s="125"/>
      <c r="G1" s="125"/>
      <c r="H1" s="126" t="str">
        <f ca="1">'4 F'!$X$1</f>
        <v>Healthy life expectancy at 65, 2009-11 - 2018-20 (Female)</v>
      </c>
      <c r="I1" s="125"/>
      <c r="J1" s="125"/>
      <c r="K1" s="125"/>
      <c r="L1" s="125"/>
      <c r="M1" s="125"/>
      <c r="N1" s="125"/>
      <c r="O1" s="4" t="s">
        <v>1075</v>
      </c>
      <c r="T1" s="87" t="s">
        <v>282</v>
      </c>
      <c r="U1" s="87" t="s">
        <v>254</v>
      </c>
      <c r="V1" s="87" t="str">
        <f>T8&amp;U23&amp;U2&amp;U5</f>
        <v>Richmond93505Female65</v>
      </c>
      <c r="W1" s="86">
        <f>21-COUNTBLANK(X2:X21)</f>
        <v>11</v>
      </c>
      <c r="X1" s="87" t="str">
        <f ca="1">IF(U2&lt;&gt;"Persons",U1&amp;", "&amp;SUBSTITUTE(X2, " ","")&amp;" - "&amp;SUBSTITUTE(INDIRECT("x"&amp;W1), " ","")&amp;" ("&amp;U2&amp;")",U1&amp;", "&amp;SUBSTITUTE(X2, " ","")&amp;" - "&amp;SUBSTITUTE(INDIRECT("x"&amp;W1), " ",""))</f>
        <v>Healthy life expectancy at 65, 2009-11 - 2018-20 (Female)</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2009 - 11</v>
      </c>
      <c r="T2" s="88" t="s">
        <v>1056</v>
      </c>
      <c r="U2" s="87" t="s">
        <v>189</v>
      </c>
      <c r="V2" s="87">
        <v>1</v>
      </c>
      <c r="W2" s="86">
        <f t="array" ref="W2">IFERROR(SMALL(IF(IndicatorData!B:B=$V$1,IndicatorData!AA:AA),$V2),"")</f>
        <v>20090000</v>
      </c>
      <c r="X2" s="86" t="str">
        <f>S2</f>
        <v>2009 - 11</v>
      </c>
      <c r="Y2" s="88">
        <f t="shared" ref="Y2:AH11" ca="1" si="0">IFERROR(VLOOKUP(Y$1&amp;$U$1&amp;$X2&amp;$U$2&amp;$U$5,DATA,14,FALSE),"")</f>
        <v>10.64</v>
      </c>
      <c r="Z2" s="87">
        <f t="shared" ca="1" si="0"/>
        <v>10.18</v>
      </c>
      <c r="AA2" s="87">
        <f t="shared" ca="1" si="0"/>
        <v>12.5</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12.5</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2010 - 12</v>
      </c>
      <c r="T3" s="88" t="s">
        <v>1076</v>
      </c>
      <c r="U3" s="87">
        <f>VLOOKUP(U1,IndicatorMetadata!$B:$AG,32,FALSE)</f>
        <v>0</v>
      </c>
      <c r="V3" s="89">
        <v>2</v>
      </c>
      <c r="W3" s="86">
        <f t="array" ref="W3">IFERROR(SMALL(IF(IndicatorData!B:B=$V$1,IndicatorData!AA:AA),$V3),"")</f>
        <v>20100000</v>
      </c>
      <c r="X3" s="86" t="str">
        <f t="shared" ref="X3:X21" si="5">IF(S3=X2,"",S3)</f>
        <v>2010 - 12</v>
      </c>
      <c r="Y3" s="88">
        <f t="shared" ca="1" si="0"/>
        <v>10.74</v>
      </c>
      <c r="Z3" s="87">
        <f t="shared" ca="1" si="0"/>
        <v>10.130000000000001</v>
      </c>
      <c r="AA3" s="87">
        <f t="shared" ca="1" si="0"/>
        <v>12.66</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12.66</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2018 - 20 value:</v>
      </c>
      <c r="B4" s="3"/>
      <c r="C4" s="3"/>
      <c r="D4" s="3"/>
      <c r="E4" s="14">
        <f ca="1">VLOOKUP(T8,$AA$27:$AC$59,3,FALSE)</f>
        <v>11</v>
      </c>
      <c r="F4" s="2"/>
      <c r="S4" s="87" t="str">
        <f t="array" ref="S4">IFERROR(VLOOKUP($W4,IF(IndicatorData!$B:$B=$V$1,IndicatorData!$A$1:$O$5203),15,FALSE),"")</f>
        <v>2011 - 13</v>
      </c>
      <c r="T4" s="88" t="s">
        <v>308</v>
      </c>
      <c r="U4" s="87" t="str">
        <f>VLOOKUP(U1,IndicatorMetadata!$B:$AG,27,FALSE)</f>
        <v>Years</v>
      </c>
      <c r="V4" s="87">
        <v>3</v>
      </c>
      <c r="W4" s="86">
        <f t="array" ref="W4">IFERROR(SMALL(IF(IndicatorData!B:B=$V$1,IndicatorData!AA:AA),$V4),"")</f>
        <v>20110000</v>
      </c>
      <c r="X4" s="86" t="str">
        <f t="shared" si="5"/>
        <v>2011 - 13</v>
      </c>
      <c r="Y4" s="88">
        <f t="shared" ca="1" si="0"/>
        <v>10.56</v>
      </c>
      <c r="Z4" s="87">
        <f t="shared" ca="1" si="0"/>
        <v>10.23</v>
      </c>
      <c r="AA4" s="87">
        <f t="shared" ca="1" si="0"/>
        <v>11.03</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11.03</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3% lower</v>
      </c>
      <c r="S5" s="87" t="str">
        <f t="array" ref="S5">IFERROR(VLOOKUP($W5,IF(IndicatorData!$B:$B=$V$1,IndicatorData!$A$1:$O$5203),15,FALSE),"")</f>
        <v>2012 - 14</v>
      </c>
      <c r="T5" s="88" t="s">
        <v>10</v>
      </c>
      <c r="U5" s="87">
        <f>VLOOKUP(U23&amp;U2,Interpretations!$A$1:$E$155,4,FALSE)</f>
        <v>65</v>
      </c>
      <c r="V5" s="87">
        <v>4</v>
      </c>
      <c r="W5" s="86">
        <f t="array" ref="W5">IFERROR(SMALL(IF(IndicatorData!B:B=$V$1,IndicatorData!AA:AA),$V5),"")</f>
        <v>20120000</v>
      </c>
      <c r="X5" s="86" t="str">
        <f t="shared" si="5"/>
        <v>2012 - 14</v>
      </c>
      <c r="Y5" s="88">
        <f t="shared" ca="1" si="0"/>
        <v>10.66</v>
      </c>
      <c r="Z5" s="87">
        <f t="shared" ca="1" si="0"/>
        <v>10.15</v>
      </c>
      <c r="AA5" s="87">
        <f t="shared" ca="1" si="0"/>
        <v>13.88</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13.88</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1% lower</v>
      </c>
      <c r="S6" s="87" t="str">
        <f t="array" ref="S6">IFERROR(VLOOKUP($W6,IF(IndicatorData!$B:$B=$V$1,IndicatorData!$A$1:$O$5203),15,FALSE),"")</f>
        <v>2013 - 15</v>
      </c>
      <c r="T6" s="88"/>
      <c r="V6" s="87">
        <v>5</v>
      </c>
      <c r="W6" s="86">
        <f t="array" ref="W6">IFERROR(SMALL(IF(IndicatorData!B:B=$V$1,IndicatorData!AA:AA),$V6),"")</f>
        <v>20130000</v>
      </c>
      <c r="X6" s="86" t="str">
        <f t="shared" si="5"/>
        <v>2013 - 15</v>
      </c>
      <c r="Y6" s="88">
        <f t="shared" ca="1" si="0"/>
        <v>10.85</v>
      </c>
      <c r="Z6" s="87">
        <f t="shared" ca="1" si="0"/>
        <v>10.46</v>
      </c>
      <c r="AA6" s="87">
        <f t="shared" ca="1" si="0"/>
        <v>13.47</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13.47</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2014 - 16</v>
      </c>
      <c r="T7" s="88"/>
      <c r="V7" s="87">
        <v>6</v>
      </c>
      <c r="W7" s="86">
        <f t="array" ref="W7">IFERROR(SMALL(IF(IndicatorData!B:B=$V$1,IndicatorData!AA:AA),$V7),"")</f>
        <v>20140000</v>
      </c>
      <c r="X7" s="86" t="str">
        <f t="shared" si="5"/>
        <v>2014 - 16</v>
      </c>
      <c r="Y7" s="88">
        <f t="shared" ca="1" si="0"/>
        <v>10.9</v>
      </c>
      <c r="Z7" s="87">
        <f t="shared" ca="1" si="0"/>
        <v>10.61</v>
      </c>
      <c r="AA7" s="87">
        <f t="shared" ca="1" si="0"/>
        <v>12.23</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12.23</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(2009 - 11)</v>
      </c>
      <c r="E8" s="13" t="str">
        <f ca="1">U22</f>
        <v>12% deterioration</v>
      </c>
      <c r="S8" s="87" t="str">
        <f t="array" ref="S8">IFERROR(VLOOKUP($W8,IF(IndicatorData!$B:$B=$V$1,IndicatorData!$A$1:$O$5203),15,FALSE),"")</f>
        <v>2015 - 17</v>
      </c>
      <c r="T8" s="88" t="str">
        <f>Summary!$E$2</f>
        <v>Richmond</v>
      </c>
      <c r="V8" s="87">
        <v>7</v>
      </c>
      <c r="W8" s="86">
        <f t="array" ref="W8">IFERROR(SMALL(IF(IndicatorData!B:B=$V$1,IndicatorData!AA:AA),$V8),"")</f>
        <v>20150000</v>
      </c>
      <c r="X8" s="86" t="str">
        <f t="shared" si="5"/>
        <v>2015 - 17</v>
      </c>
      <c r="Y8" s="88">
        <f t="shared" ca="1" si="0"/>
        <v>10.91</v>
      </c>
      <c r="Z8" s="87">
        <f t="shared" ca="1" si="0"/>
        <v>10.83</v>
      </c>
      <c r="AA8" s="87">
        <f t="shared" ca="1" si="0"/>
        <v>10.36</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10.36</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(2017 - 19)</v>
      </c>
      <c r="C9" s="10"/>
      <c r="D9" s="10"/>
      <c r="E9" s="13" t="str">
        <f ca="1">U21</f>
        <v>no change</v>
      </c>
      <c r="S9" s="87" t="str">
        <f t="array" ref="S9">IFERROR(VLOOKUP($W9,IF(IndicatorData!$B:$B=$V$1,IndicatorData!$A$1:$O$5203),15,FALSE),"")</f>
        <v>2016 - 18</v>
      </c>
      <c r="T9" s="88" t="str">
        <f>T8&amp;" Rank"</f>
        <v>Richmond Rank</v>
      </c>
      <c r="U9" s="87">
        <f ca="1">VLOOKUP(T8,$AA$26:$AB$58,2,FALSE)</f>
        <v>17</v>
      </c>
      <c r="V9" s="87">
        <v>8</v>
      </c>
      <c r="W9" s="86">
        <f t="array" ref="W9">IFERROR(SMALL(IF(IndicatorData!B:B=$V$1,IndicatorData!AA:AA),$V9),"")</f>
        <v>20160000</v>
      </c>
      <c r="X9" s="86" t="str">
        <f t="shared" si="5"/>
        <v>2016 - 18</v>
      </c>
      <c r="Y9" s="88">
        <f t="shared" ca="1" si="0"/>
        <v>11.09</v>
      </c>
      <c r="Z9" s="87">
        <f t="shared" ca="1" si="0"/>
        <v>10.7</v>
      </c>
      <c r="AA9" s="87">
        <f t="shared" ca="1" si="0"/>
        <v>13.19</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13.19</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2017 - 19</v>
      </c>
      <c r="T10" s="88" t="s">
        <v>14</v>
      </c>
      <c r="V10" s="87">
        <v>9</v>
      </c>
      <c r="W10" s="86">
        <f t="array" ref="W10">IFERROR(SMALL(IF(IndicatorData!B:B=$V$1,IndicatorData!AA:AA),$V10),"")</f>
        <v>20170000</v>
      </c>
      <c r="X10" s="86" t="str">
        <f t="shared" si="5"/>
        <v>2017 - 19</v>
      </c>
      <c r="Y10" s="88">
        <f t="shared" ca="1" si="0"/>
        <v>11.07</v>
      </c>
      <c r="Z10" s="87">
        <f t="shared" ca="1" si="0"/>
        <v>10.41</v>
      </c>
      <c r="AA10" s="87">
        <f t="shared" ca="1" si="0"/>
        <v>10.99</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10.99</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2018 - 20</v>
      </c>
      <c r="T11" s="88" t="s">
        <v>31</v>
      </c>
      <c r="U11" s="87">
        <f ca="1">AI27</f>
        <v>11.34</v>
      </c>
      <c r="V11" s="90">
        <v>10</v>
      </c>
      <c r="W11" s="86">
        <f t="array" ref="W11">IFERROR(SMALL(IF(IndicatorData!B:B=$V$1,IndicatorData!AA:AA),$V11),"")</f>
        <v>20180000</v>
      </c>
      <c r="X11" s="86" t="str">
        <f t="shared" si="5"/>
        <v>2018 - 20</v>
      </c>
      <c r="Y11" s="88">
        <f t="shared" ca="1" si="0"/>
        <v>11.34</v>
      </c>
      <c r="Z11" s="87">
        <f t="shared" ca="1" si="0"/>
        <v>11.15</v>
      </c>
      <c r="AA11" s="87">
        <f t="shared" ca="1" si="0"/>
        <v>11</v>
      </c>
      <c r="AB11" s="87">
        <f t="shared" ca="1" si="0"/>
        <v>13.76</v>
      </c>
      <c r="AC11" s="86">
        <f t="shared" ca="1" si="0"/>
        <v>11.19</v>
      </c>
      <c r="AD11" s="87">
        <f t="shared" ca="1" si="0"/>
        <v>13.9</v>
      </c>
      <c r="AE11" s="87">
        <f t="shared" ca="1" si="0"/>
        <v>13.61</v>
      </c>
      <c r="AF11" s="87">
        <f t="shared" ca="1" si="0"/>
        <v>8.1</v>
      </c>
      <c r="AG11" s="87">
        <f t="shared" ca="1" si="0"/>
        <v>11.2</v>
      </c>
      <c r="AH11" s="87">
        <f t="shared" ca="1" si="0"/>
        <v>9.17</v>
      </c>
      <c r="AI11" s="87">
        <f t="shared" ca="1" si="1"/>
        <v>11.2</v>
      </c>
      <c r="AJ11" s="87">
        <f t="shared" ca="1" si="1"/>
        <v>9.58</v>
      </c>
      <c r="AK11" s="87">
        <f t="shared" ca="1" si="1"/>
        <v>13.58</v>
      </c>
      <c r="AL11" s="87">
        <f t="shared" ca="1" si="1"/>
        <v>13.9</v>
      </c>
      <c r="AM11" s="87">
        <f t="shared" ca="1" si="1"/>
        <v>13.37</v>
      </c>
      <c r="AN11" s="87">
        <f t="shared" ca="1" si="1"/>
        <v>10.130000000000001</v>
      </c>
      <c r="AO11" s="87">
        <f t="shared" ca="1" si="1"/>
        <v>9.82</v>
      </c>
      <c r="AP11" s="87">
        <f t="shared" ca="1" si="1"/>
        <v>10.54</v>
      </c>
      <c r="AQ11" s="87">
        <f t="shared" ca="1" si="1"/>
        <v>12.76</v>
      </c>
      <c r="AR11" s="87">
        <f t="shared" ca="1" si="1"/>
        <v>6.9</v>
      </c>
      <c r="AS11" s="87">
        <f t="shared" ca="1" si="2"/>
        <v>11.28</v>
      </c>
      <c r="AT11" s="87">
        <f t="shared" ca="1" si="2"/>
        <v>10.61</v>
      </c>
      <c r="AU11" s="87">
        <f t="shared" ca="1" si="2"/>
        <v>8.1</v>
      </c>
      <c r="AV11" s="87">
        <f t="shared" ca="1" si="2"/>
        <v>11.84</v>
      </c>
      <c r="AW11" s="87">
        <f t="shared" ca="1" si="2"/>
        <v>9.92</v>
      </c>
      <c r="AX11" s="87">
        <f t="shared" ca="1" si="2"/>
        <v>9.8800000000000008</v>
      </c>
      <c r="AY11" s="87">
        <f t="shared" ca="1" si="2"/>
        <v>8.8800000000000008</v>
      </c>
      <c r="AZ11" s="87">
        <f t="shared" ca="1" si="2"/>
        <v>17.2</v>
      </c>
      <c r="BA11" s="87">
        <f t="shared" ca="1" si="2"/>
        <v>13.76</v>
      </c>
      <c r="BB11" s="87">
        <f t="shared" ca="1" si="2"/>
        <v>9.84</v>
      </c>
      <c r="BC11" s="87">
        <f t="shared" ca="1" si="3"/>
        <v>12.33</v>
      </c>
      <c r="BD11" s="87">
        <f t="shared" ca="1" si="3"/>
        <v>13.61</v>
      </c>
      <c r="BE11" s="87">
        <f t="shared" ca="1" si="3"/>
        <v>11.49</v>
      </c>
      <c r="BF11" s="87">
        <f t="shared" ca="1" si="3"/>
        <v>10.29</v>
      </c>
      <c r="BG11" s="87">
        <f t="shared" ca="1" si="3"/>
        <v>11</v>
      </c>
      <c r="BH11" s="87">
        <f t="shared" ca="1" si="3"/>
        <v>9.69</v>
      </c>
      <c r="BI11" s="87">
        <f t="shared" ca="1" si="3"/>
        <v>11.19</v>
      </c>
      <c r="BJ11" s="87">
        <f t="shared" ca="1" si="3"/>
        <v>8.39</v>
      </c>
      <c r="BK11" s="87">
        <f t="shared" ca="1" si="3"/>
        <v>11.44</v>
      </c>
      <c r="BL11" s="87">
        <f t="shared" ca="1" si="3"/>
        <v>14.31</v>
      </c>
      <c r="BM11" s="87">
        <f t="shared" ca="1" si="3"/>
        <v>11.1</v>
      </c>
      <c r="BN11" s="87">
        <f t="shared" ca="1" si="4"/>
        <v>11.96</v>
      </c>
    </row>
    <row r="12" spans="1:66">
      <c r="B12" s="9" t="str">
        <f ca="1">$T$8&amp;" ("&amp;$Y$26&amp;") rank:"</f>
        <v>Richmond (2018 - 20) rank:</v>
      </c>
      <c r="E12" s="128">
        <f ca="1">U9</f>
        <v>17</v>
      </c>
      <c r="S12" s="87" t="str">
        <f t="array" ref="S12">IFERROR(VLOOKUP($W12,IF(IndicatorData!$B:$B=$V$1,IndicatorData!$A$1:$O$5203),15,FALSE),"")</f>
        <v/>
      </c>
      <c r="T12" s="88" t="s">
        <v>57</v>
      </c>
      <c r="U12" s="87">
        <f ca="1">AH27</f>
        <v>11.15</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11</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11</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Healthy life expectancy at 65, 2018 - 20 (Female)</v>
      </c>
      <c r="B15" s="125"/>
      <c r="C15" s="125"/>
      <c r="D15" s="125"/>
      <c r="E15" s="125"/>
      <c r="F15" s="125"/>
      <c r="G15" s="125"/>
      <c r="S15" s="87" t="str">
        <f t="array" ref="S15">IFERROR(VLOOKUP($W15,IF(IndicatorData!$B:$B=$V$1,IndicatorData!$A$1:$O$5203),15,FALSE),"")</f>
        <v/>
      </c>
      <c r="T15" s="88" t="str">
        <f>T8&amp;" previous data"</f>
        <v>Richmond previous data</v>
      </c>
      <c r="U15" s="87">
        <f ca="1">INDIRECT("aa"&amp;$W$1-1)</f>
        <v>10.99</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12.5</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9.0991810737031729E-4</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2018 - 20, Richmond's rate was 11.0 years, which was the 16th lowest in London, 3.0% lower than the England average and 1.3% lower than the London average. The latest Borough figure for 2018 - 20 was also 12.0% lower than in 2009 - 11, in comparison with 6.6% increase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-0.12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no change</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12% deterioration</v>
      </c>
    </row>
    <row r="23" spans="10:72">
      <c r="J23" s="125"/>
      <c r="K23" s="125"/>
      <c r="L23" s="125"/>
      <c r="M23" s="125"/>
      <c r="N23" s="125"/>
      <c r="T23" s="87" t="s">
        <v>1085</v>
      </c>
      <c r="U23" s="87">
        <f>VLOOKUP(U1,List!$AD$2:$AE$63,2,FALSE)</f>
        <v>93505</v>
      </c>
    </row>
    <row r="24" spans="10:72">
      <c r="J24" s="125"/>
      <c r="K24" s="125"/>
      <c r="L24" s="125"/>
      <c r="M24" s="125"/>
      <c r="N24" s="125"/>
    </row>
    <row r="25" spans="10:72">
      <c r="J25" s="125"/>
      <c r="K25" s="125"/>
      <c r="L25" s="125"/>
      <c r="M25" s="125"/>
      <c r="N25" s="125"/>
      <c r="AU25" s="87" t="str">
        <f ca="1">AC26&amp;", Bexley vs. CYP Comparators"</f>
        <v>Healthy life expectancy at 65, 2018 - 20 (Female), Bexley vs. CYP Comparators</v>
      </c>
      <c r="BT25" s="87"/>
    </row>
    <row r="26" spans="10:72">
      <c r="J26" s="125"/>
      <c r="K26" s="125"/>
      <c r="L26" s="125"/>
      <c r="M26" s="125"/>
      <c r="N26" s="125"/>
      <c r="W26" s="87" t="s">
        <v>1006</v>
      </c>
      <c r="X26" s="87" t="s">
        <v>1086</v>
      </c>
      <c r="Y26" s="87" t="str">
        <f ca="1">INDIRECT("X"&amp;$W$1)</f>
        <v>2018 - 20</v>
      </c>
      <c r="AB26" s="87" t="s">
        <v>1006</v>
      </c>
      <c r="AC26" s="86" t="str">
        <f ca="1">IF(U2&lt;&gt;"Persons", U1&amp;", "&amp;Y26&amp;" ("&amp;U2&amp;")",U1&amp;", "&amp;Y26)</f>
        <v>Healthy life expectancy at 65, 2018 - 20 (Female)</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28</v>
      </c>
      <c r="X27" s="87" t="s">
        <v>107</v>
      </c>
      <c r="Y27" s="87">
        <f t="shared" ref="Y27:Y58" ca="1" si="10">IFERROR(VLOOKUP($X27&amp;$U$1&amp;$Y$26&amp;$U$2&amp;$U$5,DATA,14,FALSE),"")</f>
        <v>9.17</v>
      </c>
      <c r="AA27" s="87" t="str">
        <f t="shared" ref="AA27:AA58" ca="1" si="11">AD27</f>
        <v>Kensington and Chelsea</v>
      </c>
      <c r="AB27" s="87">
        <v>1</v>
      </c>
      <c r="AC27" s="86">
        <f t="shared" ref="AC27:AC58" ca="1" si="12">VLOOKUP($AB27,$W$26:$Y$58,3,FALSE)</f>
        <v>17.2</v>
      </c>
      <c r="AD27" s="87" t="str">
        <f t="shared" ref="AD27:AD58" ca="1" si="13">VLOOKUP($AB27,$W$26:$Y$58,2,FALSE)</f>
        <v>Kensington and Chelsea</v>
      </c>
      <c r="AE27" s="87" t="str">
        <f t="shared" ref="AE27:AE58" ca="1" si="14">IF($AD27=$AE$26,AC27,"")</f>
        <v/>
      </c>
      <c r="AF27" s="87" t="str">
        <f t="shared" ref="AF27:AF58" ca="1" si="15">IF(ISERROR(HLOOKUP($AD27,$AB$1:$AG$1,1,FALSE)),"",AC27)</f>
        <v/>
      </c>
      <c r="AG27" s="87">
        <f t="shared" ref="AG27:AG58" ca="1" si="16">IF(AND(AE27="",AF27=""),AC27,"")</f>
        <v>17.2</v>
      </c>
      <c r="AH27" s="87">
        <f ca="1">INDIRECT("z"&amp;$W$1)</f>
        <v>11.15</v>
      </c>
      <c r="AI27" s="87">
        <f ca="1">INDIRECT("y"&amp;$W$1)</f>
        <v>11.34</v>
      </c>
      <c r="AJ27" s="87">
        <f ca="1">INDIRECT("aa"&amp;$W$1)</f>
        <v>11</v>
      </c>
      <c r="AK27" s="87" t="str">
        <f t="shared" ref="AK27:AK58" ca="1" si="17">IF(ISERROR(VLOOKUP($AD27,AOP_comparators,1,FALSE)),"",AC27)</f>
        <v/>
      </c>
      <c r="AL27" s="87">
        <f t="shared" ref="AL27:AL58" ca="1" si="18">IF(AND(AE27="",AK27=""),AC27,"")</f>
        <v>17.2</v>
      </c>
      <c r="AN27" s="87" t="str">
        <f ca="1">IFERROR(RANK(AP27,$AP$27:$AP$37,$U$3)+COUNTIF($AP$27:AP27,AP27)-1,"")</f>
        <v/>
      </c>
      <c r="AO27" s="87" t="s">
        <v>1063</v>
      </c>
      <c r="AP27" s="87" t="str">
        <f t="shared" ref="AP27:AP37" ca="1" si="19">IFERROR(VLOOKUP($AO27&amp;$U$1&amp;$Y$26&amp;$U$2&amp;$U$5,DATA,14,FALSE),"")</f>
        <v/>
      </c>
      <c r="AR27" s="87" t="str">
        <f t="shared" ref="AR27:AR37" ca="1" si="20">AU27</f>
        <v>Bromley</v>
      </c>
      <c r="AS27" s="87">
        <v>1</v>
      </c>
      <c r="AT27" s="87">
        <f t="shared" ref="AT27:AT37" ca="1" si="21">VLOOKUP($AS27,$AN$27:$AP$37,3,FALSE)</f>
        <v>13.9</v>
      </c>
      <c r="AU27" s="87" t="str">
        <f t="shared" ref="AU27:AU37" ca="1" si="22">VLOOKUP($AS27,$AN$27:$AP$37,2,FALSE)</f>
        <v>Bromley</v>
      </c>
      <c r="AV27" s="87" t="str">
        <f t="shared" ref="AV27:AV37" ca="1" si="23">IF($AU27=$AV$26,$AT27,"")</f>
        <v/>
      </c>
      <c r="AW27" s="87">
        <f t="shared" ref="AW27:AW37" ca="1" si="24">IF(AV27="",AT27,"")</f>
        <v>13.9</v>
      </c>
      <c r="AX27" s="87">
        <f t="shared" ref="AX27:AX37" ca="1" si="25">AI27</f>
        <v>11.34</v>
      </c>
      <c r="AY27" s="94"/>
      <c r="AZ27" s="94"/>
      <c r="BA27" s="94"/>
      <c r="BB27" s="94"/>
      <c r="BC27" s="94"/>
      <c r="BD27" s="94"/>
      <c r="BT27" s="87"/>
    </row>
    <row r="28" spans="10:72">
      <c r="J28" s="125"/>
      <c r="K28" s="125"/>
      <c r="L28" s="125"/>
      <c r="M28" s="125"/>
      <c r="N28" s="125"/>
      <c r="W28" s="87">
        <f ca="1">IFERROR(RANK(Y28,$Y$27:$Y$59,$U$3)+COUNTIF($Y$27:Y28,Y28)-1,"")</f>
        <v>14</v>
      </c>
      <c r="X28" s="87" t="s">
        <v>94</v>
      </c>
      <c r="Y28" s="87">
        <f t="shared" ca="1" si="10"/>
        <v>11.2</v>
      </c>
      <c r="AA28" s="87" t="str">
        <f t="shared" ca="1" si="11"/>
        <v>Wandsworth</v>
      </c>
      <c r="AB28" s="87">
        <v>2</v>
      </c>
      <c r="AC28" s="86">
        <f t="shared" ca="1" si="12"/>
        <v>14.31</v>
      </c>
      <c r="AD28" s="87" t="str">
        <f t="shared" ca="1" si="13"/>
        <v>Wandsworth</v>
      </c>
      <c r="AE28" s="87" t="str">
        <f t="shared" ca="1" si="14"/>
        <v/>
      </c>
      <c r="AF28" s="87" t="str">
        <f t="shared" ca="1" si="15"/>
        <v/>
      </c>
      <c r="AG28" s="87">
        <f t="shared" ca="1" si="16"/>
        <v>14.31</v>
      </c>
      <c r="AH28" s="87">
        <f t="shared" ref="AH28:AH58" ca="1" si="26">$AH$27</f>
        <v>11.15</v>
      </c>
      <c r="AI28" s="87">
        <f t="shared" ref="AI28:AI58" ca="1" si="27">$AI$27</f>
        <v>11.34</v>
      </c>
      <c r="AJ28" s="87">
        <f t="shared" ref="AJ28:AJ58" ca="1" si="28">$AJ$27</f>
        <v>11</v>
      </c>
      <c r="AK28" s="87" t="str">
        <f t="shared" ca="1" si="17"/>
        <v/>
      </c>
      <c r="AL28" s="87">
        <f t="shared" ca="1" si="18"/>
        <v>14.31</v>
      </c>
      <c r="AN28" s="87">
        <f ca="1">IFERROR(RANK(AP28,$AP$27:$AP$37,$U$3)+COUNTIF($AP$27:AP28,AP28)-1,"")</f>
        <v>1</v>
      </c>
      <c r="AO28" s="87" t="s">
        <v>79</v>
      </c>
      <c r="AP28" s="87">
        <f t="shared" ca="1" si="19"/>
        <v>13.9</v>
      </c>
      <c r="AR28" s="87" t="str">
        <f t="shared" ca="1" si="20"/>
        <v>Havering</v>
      </c>
      <c r="AS28" s="87">
        <v>2</v>
      </c>
      <c r="AT28" s="87">
        <f t="shared" ca="1" si="21"/>
        <v>11.84</v>
      </c>
      <c r="AU28" s="87" t="str">
        <f t="shared" ca="1" si="22"/>
        <v>Havering</v>
      </c>
      <c r="AV28" s="87" t="str">
        <f t="shared" ca="1" si="23"/>
        <v/>
      </c>
      <c r="AW28" s="87">
        <f t="shared" ca="1" si="24"/>
        <v>11.84</v>
      </c>
      <c r="AX28" s="87">
        <f t="shared" ca="1" si="25"/>
        <v>11.34</v>
      </c>
      <c r="AY28" s="94"/>
      <c r="BA28" s="94"/>
      <c r="BB28" s="94"/>
      <c r="BC28" s="94"/>
      <c r="BD28" s="94"/>
      <c r="BF28" s="94">
        <v>90</v>
      </c>
      <c r="BG28" s="94"/>
      <c r="BT28" s="87"/>
    </row>
    <row r="29" spans="10:72">
      <c r="J29" s="125"/>
      <c r="K29" s="125"/>
      <c r="L29" s="125"/>
      <c r="M29" s="125"/>
      <c r="N29" s="125"/>
      <c r="W29" s="87">
        <f ca="1">IFERROR(RANK(Y29,$Y$27:$Y$59,$U$3)+COUNTIF($Y$27:Y29,Y29)-1,"")</f>
        <v>27</v>
      </c>
      <c r="X29" s="87" t="s">
        <v>98</v>
      </c>
      <c r="Y29" s="87">
        <f t="shared" ca="1" si="10"/>
        <v>9.58</v>
      </c>
      <c r="AA29" s="87" t="str">
        <f t="shared" ca="1" si="11"/>
        <v>Bromley</v>
      </c>
      <c r="AB29" s="87">
        <v>3</v>
      </c>
      <c r="AC29" s="86">
        <f t="shared" ca="1" si="12"/>
        <v>13.9</v>
      </c>
      <c r="AD29" s="87" t="str">
        <f t="shared" ca="1" si="13"/>
        <v>Bromley</v>
      </c>
      <c r="AE29" s="87" t="str">
        <f t="shared" ca="1" si="14"/>
        <v/>
      </c>
      <c r="AF29" s="87">
        <f t="shared" ca="1" si="15"/>
        <v>13.9</v>
      </c>
      <c r="AG29" s="87" t="str">
        <f t="shared" ca="1" si="16"/>
        <v/>
      </c>
      <c r="AH29" s="87">
        <f t="shared" ca="1" si="26"/>
        <v>11.15</v>
      </c>
      <c r="AI29" s="87">
        <f t="shared" ca="1" si="27"/>
        <v>11.34</v>
      </c>
      <c r="AJ29" s="87">
        <f t="shared" ca="1" si="28"/>
        <v>11</v>
      </c>
      <c r="AK29" s="87">
        <f t="shared" ca="1" si="17"/>
        <v>13.9</v>
      </c>
      <c r="AL29" s="87" t="str">
        <f t="shared" ca="1" si="18"/>
        <v/>
      </c>
      <c r="AN29" s="87" t="str">
        <f ca="1">IFERROR(RANK(AP29,$AP$27:$AP$37,$U$3)+COUNTIF($AP$27:AP29,AP29)-1,"")</f>
        <v/>
      </c>
      <c r="AO29" s="87" t="s">
        <v>1064</v>
      </c>
      <c r="AP29" s="87" t="str">
        <f t="shared" ca="1" si="19"/>
        <v/>
      </c>
      <c r="AR29" s="87" t="str">
        <f t="shared" ca="1" si="20"/>
        <v>Richmond</v>
      </c>
      <c r="AS29" s="87">
        <v>3</v>
      </c>
      <c r="AT29" s="87">
        <f t="shared" ca="1" si="21"/>
        <v>11</v>
      </c>
      <c r="AU29" s="87" t="str">
        <f t="shared" ca="1" si="22"/>
        <v>Richmond</v>
      </c>
      <c r="AV29" s="87">
        <f t="shared" ca="1" si="23"/>
        <v>11</v>
      </c>
      <c r="AW29" s="87" t="str">
        <f t="shared" ca="1" si="24"/>
        <v/>
      </c>
      <c r="AX29" s="87">
        <f t="shared" ca="1" si="25"/>
        <v>11.34</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6</v>
      </c>
      <c r="X30" s="87" t="s">
        <v>69</v>
      </c>
      <c r="Y30" s="87">
        <f t="shared" ca="1" si="10"/>
        <v>13.58</v>
      </c>
      <c r="AA30" s="87" t="str">
        <f t="shared" ca="1" si="11"/>
        <v>Kingston</v>
      </c>
      <c r="AB30" s="87">
        <v>4</v>
      </c>
      <c r="AC30" s="86">
        <f t="shared" ca="1" si="12"/>
        <v>13.76</v>
      </c>
      <c r="AD30" s="87" t="str">
        <f t="shared" ca="1" si="13"/>
        <v>Kingston</v>
      </c>
      <c r="AE30" s="87" t="str">
        <f t="shared" ca="1" si="14"/>
        <v/>
      </c>
      <c r="AF30" s="87">
        <f t="shared" ca="1" si="15"/>
        <v>13.76</v>
      </c>
      <c r="AG30" s="87" t="str">
        <f t="shared" ca="1" si="16"/>
        <v/>
      </c>
      <c r="AH30" s="87">
        <f t="shared" ca="1" si="26"/>
        <v>11.15</v>
      </c>
      <c r="AI30" s="87">
        <f t="shared" ca="1" si="27"/>
        <v>11.34</v>
      </c>
      <c r="AJ30" s="87">
        <f t="shared" ca="1" si="28"/>
        <v>11</v>
      </c>
      <c r="AK30" s="87">
        <f t="shared" ca="1" si="17"/>
        <v>13.76</v>
      </c>
      <c r="AL30" s="87" t="str">
        <f t="shared" ca="1" si="18"/>
        <v/>
      </c>
      <c r="AN30" s="87">
        <f ca="1">IFERROR(RANK(AP30,$AP$27:$AP$37,$U$3)+COUNTIF($AP$27:AP30,AP30)-1,"")</f>
        <v>2</v>
      </c>
      <c r="AO30" s="87" t="s">
        <v>119</v>
      </c>
      <c r="AP30" s="87">
        <f t="shared" ca="1" si="19"/>
        <v>11.84</v>
      </c>
      <c r="AR30" s="87" t="e">
        <f t="shared" ca="1" si="20"/>
        <v>#N/A</v>
      </c>
      <c r="AS30" s="87">
        <v>4</v>
      </c>
      <c r="AT30" s="87" t="e">
        <f t="shared" ca="1" si="21"/>
        <v>#N/A</v>
      </c>
      <c r="AU30" s="87" t="e">
        <f t="shared" ca="1" si="22"/>
        <v>#N/A</v>
      </c>
      <c r="AV30" s="87" t="e">
        <f t="shared" ca="1" si="23"/>
        <v>#N/A</v>
      </c>
      <c r="AW30" s="87" t="e">
        <f t="shared" ca="1" si="24"/>
        <v>#N/A</v>
      </c>
      <c r="AX30" s="87">
        <f t="shared" ca="1" si="25"/>
        <v>11.34</v>
      </c>
      <c r="AY30" s="94"/>
      <c r="BA30" s="94"/>
      <c r="BB30" s="94"/>
      <c r="BC30" s="94"/>
      <c r="BD30" s="94"/>
      <c r="BE30" s="87" t="s">
        <v>1091</v>
      </c>
      <c r="BF30" s="92">
        <v>0</v>
      </c>
      <c r="BG30" s="92"/>
      <c r="BT30" s="87"/>
    </row>
    <row r="31" spans="10:72">
      <c r="J31" s="125"/>
      <c r="K31" s="125"/>
      <c r="L31" s="125"/>
      <c r="M31" s="125"/>
      <c r="N31" s="125"/>
      <c r="W31" s="87">
        <f ca="1">IFERROR(RANK(Y31,$Y$27:$Y$59,$U$3)+COUNTIF($Y$27:Y31,Y31)-1,"")</f>
        <v>3</v>
      </c>
      <c r="X31" s="87" t="s">
        <v>79</v>
      </c>
      <c r="Y31" s="87">
        <f t="shared" ca="1" si="10"/>
        <v>13.9</v>
      </c>
      <c r="AA31" s="87" t="str">
        <f t="shared" ca="1" si="11"/>
        <v>Merton</v>
      </c>
      <c r="AB31" s="87">
        <v>5</v>
      </c>
      <c r="AC31" s="86">
        <f t="shared" ca="1" si="12"/>
        <v>13.61</v>
      </c>
      <c r="AD31" s="87" t="str">
        <f t="shared" ca="1" si="13"/>
        <v>Merton</v>
      </c>
      <c r="AE31" s="87" t="str">
        <f t="shared" ca="1" si="14"/>
        <v/>
      </c>
      <c r="AF31" s="87">
        <f t="shared" ca="1" si="15"/>
        <v>13.61</v>
      </c>
      <c r="AG31" s="87" t="str">
        <f t="shared" ca="1" si="16"/>
        <v/>
      </c>
      <c r="AH31" s="87">
        <f t="shared" ca="1" si="26"/>
        <v>11.15</v>
      </c>
      <c r="AI31" s="87">
        <f t="shared" ca="1" si="27"/>
        <v>11.34</v>
      </c>
      <c r="AJ31" s="87">
        <f t="shared" ca="1" si="28"/>
        <v>11</v>
      </c>
      <c r="AK31" s="87">
        <f t="shared" ca="1" si="17"/>
        <v>13.61</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11.34</v>
      </c>
      <c r="AY31" s="94"/>
      <c r="BA31" s="94"/>
      <c r="BB31" s="94"/>
      <c r="BC31" s="94"/>
      <c r="BD31" s="94"/>
      <c r="BE31" s="87" t="s">
        <v>128</v>
      </c>
      <c r="BF31" s="92">
        <v>32</v>
      </c>
      <c r="BG31" s="92"/>
      <c r="BT31" s="87"/>
    </row>
    <row r="32" spans="10:72">
      <c r="J32" s="125"/>
      <c r="K32" s="125"/>
      <c r="L32" s="125"/>
      <c r="M32" s="125"/>
      <c r="N32" s="125"/>
      <c r="W32" s="87">
        <f ca="1">IFERROR(RANK(Y32,$Y$27:$Y$59,$U$3)+COUNTIF($Y$27:Y32,Y32)-1,"")</f>
        <v>7</v>
      </c>
      <c r="X32" s="87" t="s">
        <v>73</v>
      </c>
      <c r="Y32" s="87">
        <f t="shared" ca="1" si="10"/>
        <v>13.37</v>
      </c>
      <c r="AA32" s="87" t="str">
        <f t="shared" ca="1" si="11"/>
        <v>Brent</v>
      </c>
      <c r="AB32" s="87">
        <v>6</v>
      </c>
      <c r="AC32" s="86">
        <f t="shared" ca="1" si="12"/>
        <v>13.58</v>
      </c>
      <c r="AD32" s="87" t="str">
        <f t="shared" ca="1" si="13"/>
        <v>Brent</v>
      </c>
      <c r="AE32" s="87" t="str">
        <f t="shared" ca="1" si="14"/>
        <v/>
      </c>
      <c r="AF32" s="87" t="str">
        <f t="shared" ca="1" si="15"/>
        <v/>
      </c>
      <c r="AG32" s="87">
        <f t="shared" ca="1" si="16"/>
        <v>13.58</v>
      </c>
      <c r="AH32" s="87">
        <f t="shared" ca="1" si="26"/>
        <v>11.15</v>
      </c>
      <c r="AI32" s="87">
        <f t="shared" ca="1" si="27"/>
        <v>11.34</v>
      </c>
      <c r="AJ32" s="87">
        <f t="shared" ca="1" si="28"/>
        <v>11</v>
      </c>
      <c r="AK32" s="87" t="str">
        <f t="shared" ca="1" si="17"/>
        <v/>
      </c>
      <c r="AL32" s="87">
        <f t="shared" ca="1" si="18"/>
        <v>13.58</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11.34</v>
      </c>
      <c r="AY32" s="94"/>
      <c r="BA32" s="94"/>
      <c r="BB32" s="94"/>
      <c r="BC32" s="94"/>
      <c r="BD32" s="94"/>
      <c r="BE32" s="87" t="s">
        <v>173</v>
      </c>
      <c r="BF32" s="92"/>
      <c r="BG32" s="92"/>
      <c r="BT32" s="87"/>
    </row>
    <row r="33" spans="1:72">
      <c r="W33" s="87">
        <f ca="1">IFERROR(RANK(Y33,$Y$27:$Y$59,$U$3)+COUNTIF($Y$27:Y33,Y33)-1,"")</f>
        <v>21</v>
      </c>
      <c r="X33" s="87" t="s">
        <v>111</v>
      </c>
      <c r="Y33" s="87">
        <f t="shared" ca="1" si="10"/>
        <v>10.130000000000001</v>
      </c>
      <c r="AA33" s="87" t="str">
        <f t="shared" ca="1" si="11"/>
        <v>Camden</v>
      </c>
      <c r="AB33" s="87">
        <v>7</v>
      </c>
      <c r="AC33" s="86">
        <f t="shared" ca="1" si="12"/>
        <v>13.37</v>
      </c>
      <c r="AD33" s="87" t="str">
        <f t="shared" ca="1" si="13"/>
        <v>Camden</v>
      </c>
      <c r="AE33" s="87" t="str">
        <f t="shared" ca="1" si="14"/>
        <v/>
      </c>
      <c r="AF33" s="87" t="str">
        <f t="shared" ca="1" si="15"/>
        <v/>
      </c>
      <c r="AG33" s="87">
        <f t="shared" ca="1" si="16"/>
        <v>13.37</v>
      </c>
      <c r="AH33" s="87">
        <f t="shared" ca="1" si="26"/>
        <v>11.15</v>
      </c>
      <c r="AI33" s="87">
        <f t="shared" ca="1" si="27"/>
        <v>11.34</v>
      </c>
      <c r="AJ33" s="87">
        <f t="shared" ca="1" si="28"/>
        <v>11</v>
      </c>
      <c r="AK33" s="87" t="str">
        <f t="shared" ca="1" si="17"/>
        <v/>
      </c>
      <c r="AL33" s="87">
        <f t="shared" ca="1" si="18"/>
        <v>13.37</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11.34</v>
      </c>
      <c r="AY33" s="94"/>
      <c r="BA33" s="94"/>
      <c r="BB33" s="94"/>
      <c r="BC33" s="94"/>
      <c r="BD33" s="94"/>
      <c r="BE33" s="87" t="s">
        <v>1092</v>
      </c>
      <c r="BF33" s="92"/>
      <c r="BG33" s="92"/>
      <c r="BT33" s="87"/>
    </row>
    <row r="34" spans="1:72">
      <c r="A34" s="12" t="s">
        <v>1093</v>
      </c>
      <c r="W34" s="87">
        <f ca="1">IFERROR(RANK(Y34,$Y$27:$Y$59,$U$3)+COUNTIF($Y$27:Y34,Y34)-1,"")</f>
        <v>25</v>
      </c>
      <c r="X34" s="87" t="s">
        <v>63</v>
      </c>
      <c r="Y34" s="87">
        <f t="shared" ca="1" si="10"/>
        <v>9.82</v>
      </c>
      <c r="AA34" s="87" t="str">
        <f t="shared" ca="1" si="11"/>
        <v>Greenwich</v>
      </c>
      <c r="AB34" s="87">
        <v>8</v>
      </c>
      <c r="AC34" s="86">
        <f t="shared" ca="1" si="12"/>
        <v>12.76</v>
      </c>
      <c r="AD34" s="87" t="str">
        <f t="shared" ca="1" si="13"/>
        <v>Greenwich</v>
      </c>
      <c r="AE34" s="87" t="str">
        <f t="shared" ca="1" si="14"/>
        <v/>
      </c>
      <c r="AF34" s="87" t="str">
        <f t="shared" ca="1" si="15"/>
        <v/>
      </c>
      <c r="AG34" s="87">
        <f t="shared" ca="1" si="16"/>
        <v>12.76</v>
      </c>
      <c r="AH34" s="87">
        <f t="shared" ca="1" si="26"/>
        <v>11.15</v>
      </c>
      <c r="AI34" s="87">
        <f t="shared" ca="1" si="27"/>
        <v>11.34</v>
      </c>
      <c r="AJ34" s="87">
        <f t="shared" ca="1" si="28"/>
        <v>11</v>
      </c>
      <c r="AK34" s="87" t="str">
        <f t="shared" ca="1" si="17"/>
        <v/>
      </c>
      <c r="AL34" s="87">
        <f t="shared" ca="1" si="18"/>
        <v>12.76</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11.34</v>
      </c>
      <c r="AY34" s="94"/>
      <c r="BA34" s="94"/>
      <c r="BB34" s="94"/>
      <c r="BC34" s="94"/>
      <c r="BD34" s="94"/>
      <c r="BE34" s="87" t="s">
        <v>1094</v>
      </c>
      <c r="BF34" s="92"/>
      <c r="BG34" s="92"/>
      <c r="BT34" s="87"/>
    </row>
    <row r="35" spans="1:72" ht="15" customHeight="1">
      <c r="A35" s="124" t="str">
        <f>VLOOKUP($U$1,IndicatorMetadata!$B:$Z,2,FALSE)</f>
        <v>A measure of the average number of years a person aged 65 years would expect to live in good health based on contemporary mortality rates and prevalence of self reported good health. The prevalence of good health is derived from responses to a survey question on general health. For a particular area and time period, it is an estimate of the average number of years a person aged 65 years would live in good general health if he or she experienced the age specific mortality rates and prevalence of good health for that area and time period throughout his or her remaining life. Figures are calculated from deaths from all causes, mid year population estimates, and self reported general health status, based on data aggregated over a three year period.</v>
      </c>
      <c r="B35" s="125"/>
      <c r="C35" s="125"/>
      <c r="D35" s="125"/>
      <c r="E35" s="125"/>
      <c r="F35" s="125"/>
      <c r="G35" s="125"/>
      <c r="H35" s="125"/>
      <c r="I35" s="125"/>
      <c r="J35" s="125"/>
      <c r="K35" s="125"/>
      <c r="L35" s="125"/>
      <c r="M35" s="125"/>
      <c r="N35" s="125"/>
      <c r="W35" s="87">
        <f ca="1">IFERROR(RANK(Y35,$Y$27:$Y$59,$U$3)+COUNTIF($Y$27:Y35,Y35)-1,"")</f>
        <v>19</v>
      </c>
      <c r="X35" s="87" t="s">
        <v>121</v>
      </c>
      <c r="Y35" s="87">
        <f t="shared" ca="1" si="10"/>
        <v>10.54</v>
      </c>
      <c r="AA35" s="87" t="str">
        <f t="shared" ca="1" si="11"/>
        <v>Lewisham</v>
      </c>
      <c r="AB35" s="87">
        <v>9</v>
      </c>
      <c r="AC35" s="86">
        <f t="shared" ca="1" si="12"/>
        <v>12.33</v>
      </c>
      <c r="AD35" s="87" t="str">
        <f t="shared" ca="1" si="13"/>
        <v>Lewisham</v>
      </c>
      <c r="AE35" s="87" t="str">
        <f t="shared" ca="1" si="14"/>
        <v/>
      </c>
      <c r="AF35" s="87" t="str">
        <f t="shared" ca="1" si="15"/>
        <v/>
      </c>
      <c r="AG35" s="87">
        <f t="shared" ca="1" si="16"/>
        <v>12.33</v>
      </c>
      <c r="AH35" s="87">
        <f t="shared" ca="1" si="26"/>
        <v>11.15</v>
      </c>
      <c r="AI35" s="87">
        <f t="shared" ca="1" si="27"/>
        <v>11.34</v>
      </c>
      <c r="AJ35" s="87">
        <f t="shared" ca="1" si="28"/>
        <v>11</v>
      </c>
      <c r="AK35" s="87" t="str">
        <f t="shared" ca="1" si="17"/>
        <v/>
      </c>
      <c r="AL35" s="87">
        <f t="shared" ca="1" si="18"/>
        <v>12.33</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11.34</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8</v>
      </c>
      <c r="X36" s="87" t="s">
        <v>81</v>
      </c>
      <c r="Y36" s="87">
        <f t="shared" ca="1" si="10"/>
        <v>12.76</v>
      </c>
      <c r="AA36" s="87" t="str">
        <f t="shared" ca="1" si="11"/>
        <v>Havering</v>
      </c>
      <c r="AB36" s="87">
        <v>10</v>
      </c>
      <c r="AC36" s="86">
        <f t="shared" ca="1" si="12"/>
        <v>11.84</v>
      </c>
      <c r="AD36" s="87" t="str">
        <f t="shared" ca="1" si="13"/>
        <v>Havering</v>
      </c>
      <c r="AE36" s="87" t="str">
        <f t="shared" ca="1" si="14"/>
        <v/>
      </c>
      <c r="AF36" s="87" t="str">
        <f t="shared" ca="1" si="15"/>
        <v/>
      </c>
      <c r="AG36" s="87">
        <f t="shared" ca="1" si="16"/>
        <v>11.84</v>
      </c>
      <c r="AH36" s="87">
        <f t="shared" ca="1" si="26"/>
        <v>11.15</v>
      </c>
      <c r="AI36" s="87">
        <f t="shared" ca="1" si="27"/>
        <v>11.34</v>
      </c>
      <c r="AJ36" s="87">
        <f t="shared" ca="1" si="28"/>
        <v>11</v>
      </c>
      <c r="AK36" s="87">
        <f t="shared" ca="1" si="17"/>
        <v>11.84</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11.34</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32</v>
      </c>
      <c r="X37" s="87" t="s">
        <v>102</v>
      </c>
      <c r="Y37" s="87">
        <f t="shared" ca="1" si="10"/>
        <v>6.9</v>
      </c>
      <c r="AA37" s="87" t="str">
        <f t="shared" ca="1" si="11"/>
        <v>Newham</v>
      </c>
      <c r="AB37" s="87">
        <v>11</v>
      </c>
      <c r="AC37" s="86">
        <f t="shared" ca="1" si="12"/>
        <v>11.49</v>
      </c>
      <c r="AD37" s="87" t="str">
        <f t="shared" ca="1" si="13"/>
        <v>Newham</v>
      </c>
      <c r="AE37" s="87" t="str">
        <f t="shared" ca="1" si="14"/>
        <v/>
      </c>
      <c r="AF37" s="87" t="str">
        <f t="shared" ca="1" si="15"/>
        <v/>
      </c>
      <c r="AG37" s="87">
        <f t="shared" ca="1" si="16"/>
        <v>11.49</v>
      </c>
      <c r="AH37" s="87">
        <f t="shared" ca="1" si="26"/>
        <v>11.15</v>
      </c>
      <c r="AI37" s="87">
        <f t="shared" ca="1" si="27"/>
        <v>11.34</v>
      </c>
      <c r="AJ37" s="87">
        <f t="shared" ca="1" si="28"/>
        <v>11</v>
      </c>
      <c r="AK37" s="87" t="str">
        <f t="shared" ca="1" si="17"/>
        <v/>
      </c>
      <c r="AL37" s="87">
        <f t="shared" ca="1" si="18"/>
        <v>11.49</v>
      </c>
      <c r="AN37" s="87">
        <f ca="1">IFERROR(RANK(AP37,$AP$27:$AP$37,$U$3)+COUNTIF($AP$27:AP37,AP37)-1,"")</f>
        <v>3</v>
      </c>
      <c r="AO37" s="87" t="str">
        <f>T8</f>
        <v>Richmond</v>
      </c>
      <c r="AP37" s="87">
        <f t="shared" ca="1" si="19"/>
        <v>11</v>
      </c>
      <c r="AR37" s="87" t="e">
        <f t="shared" ca="1" si="20"/>
        <v>#N/A</v>
      </c>
      <c r="AS37" s="87">
        <v>11</v>
      </c>
      <c r="AT37" s="87" t="e">
        <f t="shared" ca="1" si="21"/>
        <v>#N/A</v>
      </c>
      <c r="AU37" s="87" t="e">
        <f t="shared" ca="1" si="22"/>
        <v>#N/A</v>
      </c>
      <c r="AV37" s="87" t="e">
        <f t="shared" ca="1" si="23"/>
        <v>#N/A</v>
      </c>
      <c r="AW37" s="87" t="e">
        <f t="shared" ca="1" si="24"/>
        <v>#N/A</v>
      </c>
      <c r="AX37" s="87">
        <f t="shared" ca="1" si="25"/>
        <v>11.34</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13</v>
      </c>
      <c r="X38" s="87" t="s">
        <v>67</v>
      </c>
      <c r="Y38" s="87">
        <f t="shared" ca="1" si="10"/>
        <v>11.28</v>
      </c>
      <c r="AA38" s="87" t="str">
        <f t="shared" ca="1" si="11"/>
        <v>Waltham Forest</v>
      </c>
      <c r="AB38" s="87">
        <v>12</v>
      </c>
      <c r="AC38" s="86">
        <f t="shared" ca="1" si="12"/>
        <v>11.44</v>
      </c>
      <c r="AD38" s="87" t="str">
        <f t="shared" ca="1" si="13"/>
        <v>Waltham Forest</v>
      </c>
      <c r="AE38" s="87" t="str">
        <f t="shared" ca="1" si="14"/>
        <v/>
      </c>
      <c r="AF38" s="87" t="str">
        <f t="shared" ca="1" si="15"/>
        <v/>
      </c>
      <c r="AG38" s="87">
        <f t="shared" ca="1" si="16"/>
        <v>11.44</v>
      </c>
      <c r="AH38" s="87">
        <f t="shared" ca="1" si="26"/>
        <v>11.15</v>
      </c>
      <c r="AI38" s="87">
        <f t="shared" ca="1" si="27"/>
        <v>11.34</v>
      </c>
      <c r="AJ38" s="87">
        <f t="shared" ca="1" si="28"/>
        <v>11</v>
      </c>
      <c r="AK38" s="87">
        <f t="shared" ca="1" si="17"/>
        <v>11.44</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18</v>
      </c>
      <c r="X39" s="87" t="s">
        <v>117</v>
      </c>
      <c r="Y39" s="87">
        <f t="shared" ca="1" si="10"/>
        <v>10.61</v>
      </c>
      <c r="AA39" s="87" t="str">
        <f t="shared" ca="1" si="11"/>
        <v>Hammersmith and Fulham</v>
      </c>
      <c r="AB39" s="87">
        <v>13</v>
      </c>
      <c r="AC39" s="86">
        <f t="shared" ca="1" si="12"/>
        <v>11.28</v>
      </c>
      <c r="AD39" s="87" t="str">
        <f t="shared" ca="1" si="13"/>
        <v>Hammersmith and Fulham</v>
      </c>
      <c r="AE39" s="87" t="str">
        <f t="shared" ca="1" si="14"/>
        <v/>
      </c>
      <c r="AF39" s="87" t="str">
        <f t="shared" ca="1" si="15"/>
        <v/>
      </c>
      <c r="AG39" s="87">
        <f t="shared" ca="1" si="16"/>
        <v>11.28</v>
      </c>
      <c r="AH39" s="87">
        <f t="shared" ca="1" si="26"/>
        <v>11.15</v>
      </c>
      <c r="AI39" s="87">
        <f t="shared" ca="1" si="27"/>
        <v>11.34</v>
      </c>
      <c r="AJ39" s="87">
        <f t="shared" ca="1" si="28"/>
        <v>11</v>
      </c>
      <c r="AK39" s="87" t="str">
        <f t="shared" ca="1" si="17"/>
        <v/>
      </c>
      <c r="AL39" s="87">
        <f t="shared" ca="1" si="18"/>
        <v>11.28</v>
      </c>
      <c r="AO39" s="87" t="s">
        <v>1096</v>
      </c>
      <c r="BA39" s="94"/>
      <c r="BD39" s="94" t="s">
        <v>1097</v>
      </c>
      <c r="BF39" s="94">
        <f ca="1">U9</f>
        <v>17</v>
      </c>
      <c r="BG39" s="94"/>
      <c r="BT39" s="87"/>
    </row>
    <row r="40" spans="1:72">
      <c r="A40" s="125"/>
      <c r="B40" s="125"/>
      <c r="C40" s="125"/>
      <c r="D40" s="125"/>
      <c r="E40" s="125"/>
      <c r="F40" s="125"/>
      <c r="G40" s="125"/>
      <c r="H40" s="125"/>
      <c r="I40" s="125"/>
      <c r="J40" s="125"/>
      <c r="K40" s="125"/>
      <c r="L40" s="125"/>
      <c r="M40" s="125"/>
      <c r="N40" s="125"/>
      <c r="W40" s="87">
        <f ca="1">IFERROR(RANK(Y40,$Y$27:$Y$59,$U$3)+COUNTIF($Y$27:Y40,Y40)-1,"")</f>
        <v>31</v>
      </c>
      <c r="X40" s="87" t="s">
        <v>65</v>
      </c>
      <c r="Y40" s="87">
        <f t="shared" ca="1" si="10"/>
        <v>8.1</v>
      </c>
      <c r="AA40" s="87" t="str">
        <f t="shared" ca="1" si="11"/>
        <v>Barnet</v>
      </c>
      <c r="AB40" s="87">
        <v>14</v>
      </c>
      <c r="AC40" s="86">
        <f t="shared" ca="1" si="12"/>
        <v>11.2</v>
      </c>
      <c r="AD40" s="87" t="str">
        <f t="shared" ca="1" si="13"/>
        <v>Barnet</v>
      </c>
      <c r="AE40" s="87" t="str">
        <f t="shared" ca="1" si="14"/>
        <v/>
      </c>
      <c r="AF40" s="87">
        <f t="shared" ca="1" si="15"/>
        <v>11.2</v>
      </c>
      <c r="AG40" s="87" t="str">
        <f t="shared" ca="1" si="16"/>
        <v/>
      </c>
      <c r="AH40" s="87">
        <f t="shared" ca="1" si="26"/>
        <v>11.15</v>
      </c>
      <c r="AI40" s="87">
        <f t="shared" ca="1" si="27"/>
        <v>11.34</v>
      </c>
      <c r="AJ40" s="87">
        <f t="shared" ca="1" si="28"/>
        <v>11</v>
      </c>
      <c r="AK40" s="87">
        <f t="shared" ca="1" si="17"/>
        <v>11.2</v>
      </c>
      <c r="AL40" s="87" t="str">
        <f t="shared" ca="1" si="18"/>
        <v/>
      </c>
      <c r="AO40" s="87" t="str">
        <f>List!R2</f>
        <v>Kingston</v>
      </c>
      <c r="AP40" s="87">
        <f t="shared" ref="AP40:AP54" ca="1" si="29">VLOOKUP(AO40,$AA$27:$AC$58,3,FALSE)</f>
        <v>13.76</v>
      </c>
      <c r="BA40" s="94"/>
      <c r="BB40" s="94"/>
      <c r="BC40" s="94"/>
      <c r="BD40" s="94"/>
      <c r="BE40" s="87" t="s">
        <v>1098</v>
      </c>
      <c r="BF40" s="92">
        <f ca="1">IF(BF39=1,0,BE45*BF39/$BF45)</f>
        <v>47.28125</v>
      </c>
      <c r="BG40" s="93"/>
      <c r="BT40" s="87"/>
    </row>
    <row r="41" spans="1:72">
      <c r="A41" s="125"/>
      <c r="B41" s="125"/>
      <c r="C41" s="125"/>
      <c r="D41" s="125"/>
      <c r="E41" s="125"/>
      <c r="F41" s="125"/>
      <c r="G41" s="125"/>
      <c r="H41" s="125"/>
      <c r="I41" s="125"/>
      <c r="J41" s="125"/>
      <c r="K41" s="125"/>
      <c r="L41" s="125"/>
      <c r="M41" s="125"/>
      <c r="N41" s="125"/>
      <c r="W41" s="87">
        <f ca="1">IFERROR(RANK(Y41,$Y$27:$Y$59,$U$3)+COUNTIF($Y$27:Y41,Y41)-1,"")</f>
        <v>10</v>
      </c>
      <c r="X41" s="87" t="s">
        <v>119</v>
      </c>
      <c r="Y41" s="87">
        <f t="shared" ca="1" si="10"/>
        <v>11.84</v>
      </c>
      <c r="AA41" s="87" t="str">
        <f t="shared" ca="1" si="11"/>
        <v>Sutton</v>
      </c>
      <c r="AB41" s="87">
        <v>15</v>
      </c>
      <c r="AC41" s="86">
        <f t="shared" ca="1" si="12"/>
        <v>11.19</v>
      </c>
      <c r="AD41" s="87" t="str">
        <f t="shared" ca="1" si="13"/>
        <v>Sutton</v>
      </c>
      <c r="AE41" s="87" t="str">
        <f t="shared" ca="1" si="14"/>
        <v/>
      </c>
      <c r="AF41" s="87">
        <f t="shared" ca="1" si="15"/>
        <v>11.19</v>
      </c>
      <c r="AG41" s="87" t="str">
        <f t="shared" ca="1" si="16"/>
        <v/>
      </c>
      <c r="AH41" s="87">
        <f t="shared" ca="1" si="26"/>
        <v>11.15</v>
      </c>
      <c r="AI41" s="87">
        <f t="shared" ca="1" si="27"/>
        <v>11.34</v>
      </c>
      <c r="AJ41" s="87">
        <f t="shared" ca="1" si="28"/>
        <v>11</v>
      </c>
      <c r="AK41" s="87">
        <f t="shared" ca="1" si="17"/>
        <v>11.19</v>
      </c>
      <c r="AL41" s="87" t="str">
        <f t="shared" ca="1" si="18"/>
        <v/>
      </c>
      <c r="AO41" s="87" t="str">
        <f>List!R3</f>
        <v>Merton</v>
      </c>
      <c r="AP41" s="87">
        <f t="shared" ca="1" si="29"/>
        <v>13.61</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22</v>
      </c>
      <c r="X42" s="87" t="s">
        <v>87</v>
      </c>
      <c r="Y42" s="87">
        <f t="shared" ca="1" si="10"/>
        <v>9.92</v>
      </c>
      <c r="AA42" s="87" t="str">
        <f t="shared" ca="1" si="11"/>
        <v>Westminster</v>
      </c>
      <c r="AB42" s="87">
        <v>16</v>
      </c>
      <c r="AC42" s="86">
        <f t="shared" ca="1" si="12"/>
        <v>11.1</v>
      </c>
      <c r="AD42" s="87" t="str">
        <f t="shared" ca="1" si="13"/>
        <v>Westminster</v>
      </c>
      <c r="AE42" s="87" t="str">
        <f t="shared" ca="1" si="14"/>
        <v/>
      </c>
      <c r="AF42" s="87" t="str">
        <f t="shared" ca="1" si="15"/>
        <v/>
      </c>
      <c r="AG42" s="87">
        <f t="shared" ca="1" si="16"/>
        <v>11.1</v>
      </c>
      <c r="AH42" s="87">
        <f t="shared" ca="1" si="26"/>
        <v>11.15</v>
      </c>
      <c r="AI42" s="87">
        <f t="shared" ca="1" si="27"/>
        <v>11.34</v>
      </c>
      <c r="AJ42" s="87">
        <f t="shared" ca="1" si="28"/>
        <v>11</v>
      </c>
      <c r="AK42" s="87" t="str">
        <f t="shared" ca="1" si="17"/>
        <v/>
      </c>
      <c r="AL42" s="87">
        <f t="shared" ca="1" si="18"/>
        <v>11.1</v>
      </c>
      <c r="AO42" s="87" t="str">
        <f>List!R4</f>
        <v>Richmond</v>
      </c>
      <c r="AP42" s="87">
        <f t="shared" ca="1" si="29"/>
        <v>11</v>
      </c>
      <c r="BA42" s="94"/>
      <c r="BB42" s="94"/>
      <c r="BC42" s="94"/>
      <c r="BD42" s="94"/>
      <c r="BE42" s="87" t="s">
        <v>1094</v>
      </c>
      <c r="BF42" s="92">
        <f ca="1">IF(181-SUM(BF40:BF41)&lt;0,0,181-SUM(BF40:BF41))</f>
        <v>131.71875</v>
      </c>
      <c r="BG42" s="93"/>
      <c r="BT42" s="87"/>
    </row>
    <row r="43" spans="1:72">
      <c r="A43" s="17"/>
      <c r="B43" s="17"/>
      <c r="C43" s="17"/>
      <c r="D43" s="17"/>
      <c r="E43" s="17"/>
      <c r="F43" s="17"/>
      <c r="G43" s="17"/>
      <c r="H43" s="17"/>
      <c r="I43" s="17"/>
      <c r="J43" s="17"/>
      <c r="K43" s="17"/>
      <c r="L43" s="17"/>
      <c r="M43" s="17"/>
      <c r="W43" s="87">
        <f ca="1">IFERROR(RANK(Y43,$Y$27:$Y$59,$U$3)+COUNTIF($Y$27:Y43,Y43)-1,"")</f>
        <v>23</v>
      </c>
      <c r="X43" s="87" t="s">
        <v>60</v>
      </c>
      <c r="Y43" s="87">
        <f t="shared" ca="1" si="10"/>
        <v>9.8800000000000008</v>
      </c>
      <c r="AA43" s="87" t="str">
        <f t="shared" ca="1" si="11"/>
        <v>Richmond</v>
      </c>
      <c r="AB43" s="87">
        <v>17</v>
      </c>
      <c r="AC43" s="86">
        <f t="shared" ca="1" si="12"/>
        <v>11</v>
      </c>
      <c r="AD43" s="87" t="str">
        <f t="shared" ca="1" si="13"/>
        <v>Richmond</v>
      </c>
      <c r="AE43" s="87">
        <f t="shared" ca="1" si="14"/>
        <v>11</v>
      </c>
      <c r="AF43" s="87" t="str">
        <f t="shared" ca="1" si="15"/>
        <v/>
      </c>
      <c r="AG43" s="87" t="str">
        <f t="shared" ca="1" si="16"/>
        <v/>
      </c>
      <c r="AH43" s="87">
        <f t="shared" ca="1" si="26"/>
        <v>11.15</v>
      </c>
      <c r="AI43" s="87">
        <f t="shared" ca="1" si="27"/>
        <v>11.34</v>
      </c>
      <c r="AJ43" s="87">
        <f t="shared" ca="1" si="28"/>
        <v>11</v>
      </c>
      <c r="AK43" s="87">
        <f t="shared" ca="1" si="17"/>
        <v>11</v>
      </c>
      <c r="AL43" s="87" t="str">
        <f t="shared" ca="1" si="18"/>
        <v/>
      </c>
      <c r="AO43" s="87" t="str">
        <f>List!R5</f>
        <v>Sutton</v>
      </c>
      <c r="AP43" s="87">
        <f t="shared" ca="1" si="29"/>
        <v>11.19</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29</v>
      </c>
      <c r="X44" s="87" t="s">
        <v>75</v>
      </c>
      <c r="Y44" s="87">
        <f t="shared" ca="1" si="10"/>
        <v>8.8800000000000008</v>
      </c>
      <c r="AA44" s="87" t="str">
        <f t="shared" ca="1" si="11"/>
        <v>Haringey</v>
      </c>
      <c r="AB44" s="87">
        <v>18</v>
      </c>
      <c r="AC44" s="86">
        <f t="shared" ca="1" si="12"/>
        <v>10.61</v>
      </c>
      <c r="AD44" s="87" t="str">
        <f t="shared" ca="1" si="13"/>
        <v>Haringey</v>
      </c>
      <c r="AE44" s="87" t="str">
        <f t="shared" ca="1" si="14"/>
        <v/>
      </c>
      <c r="AF44" s="87" t="str">
        <f t="shared" ca="1" si="15"/>
        <v/>
      </c>
      <c r="AG44" s="87">
        <f t="shared" ca="1" si="16"/>
        <v>10.61</v>
      </c>
      <c r="AH44" s="87">
        <f t="shared" ca="1" si="26"/>
        <v>11.15</v>
      </c>
      <c r="AI44" s="87">
        <f t="shared" ca="1" si="27"/>
        <v>11.34</v>
      </c>
      <c r="AJ44" s="87">
        <f t="shared" ca="1" si="28"/>
        <v>11</v>
      </c>
      <c r="AK44" s="87" t="str">
        <f t="shared" ca="1" si="17"/>
        <v/>
      </c>
      <c r="AL44" s="87">
        <f t="shared" ca="1" si="18"/>
        <v>10.61</v>
      </c>
      <c r="AO44" s="87" t="str">
        <f>List!R6</f>
        <v>Havering</v>
      </c>
      <c r="AP44" s="87">
        <f t="shared" ca="1" si="29"/>
        <v>11.84</v>
      </c>
      <c r="BT44" s="87"/>
    </row>
    <row r="45" spans="1:72">
      <c r="A45" s="17"/>
      <c r="B45" s="17"/>
      <c r="C45" s="17"/>
      <c r="D45" s="17"/>
      <c r="E45" s="17"/>
      <c r="F45" s="17"/>
      <c r="G45" s="17"/>
      <c r="H45" s="17"/>
      <c r="I45" s="17"/>
      <c r="J45" s="17"/>
      <c r="K45" s="17"/>
      <c r="L45" s="17"/>
      <c r="M45" s="17"/>
      <c r="W45" s="87">
        <f ca="1">IFERROR(RANK(Y45,$Y$27:$Y$59,$U$3)+COUNTIF($Y$27:Y45,Y45)-1,"")</f>
        <v>1</v>
      </c>
      <c r="X45" s="87" t="s">
        <v>71</v>
      </c>
      <c r="Y45" s="87">
        <f t="shared" ca="1" si="10"/>
        <v>17.2</v>
      </c>
      <c r="AA45" s="87" t="str">
        <f t="shared" ca="1" si="11"/>
        <v>Enfield</v>
      </c>
      <c r="AB45" s="87">
        <v>19</v>
      </c>
      <c r="AC45" s="86">
        <f t="shared" ca="1" si="12"/>
        <v>10.54</v>
      </c>
      <c r="AD45" s="87" t="str">
        <f t="shared" ca="1" si="13"/>
        <v>Enfield</v>
      </c>
      <c r="AE45" s="87" t="str">
        <f t="shared" ca="1" si="14"/>
        <v/>
      </c>
      <c r="AF45" s="87" t="str">
        <f t="shared" ca="1" si="15"/>
        <v/>
      </c>
      <c r="AG45" s="87">
        <f t="shared" ca="1" si="16"/>
        <v>10.54</v>
      </c>
      <c r="AH45" s="87">
        <f t="shared" ca="1" si="26"/>
        <v>11.15</v>
      </c>
      <c r="AI45" s="87">
        <f t="shared" ca="1" si="27"/>
        <v>11.34</v>
      </c>
      <c r="AJ45" s="87">
        <f t="shared" ca="1" si="28"/>
        <v>11</v>
      </c>
      <c r="AK45" s="87">
        <f t="shared" ca="1" si="17"/>
        <v>10.54</v>
      </c>
      <c r="AL45" s="87" t="str">
        <f t="shared" ca="1" si="18"/>
        <v/>
      </c>
      <c r="AO45" s="87" t="str">
        <f>List!R7</f>
        <v>Hounslow</v>
      </c>
      <c r="AP45" s="87">
        <f t="shared" ca="1" si="29"/>
        <v>9.8800000000000008</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4</v>
      </c>
      <c r="X46" s="87" t="s">
        <v>83</v>
      </c>
      <c r="Y46" s="87">
        <f t="shared" ca="1" si="10"/>
        <v>13.76</v>
      </c>
      <c r="AA46" s="87" t="str">
        <f t="shared" ca="1" si="11"/>
        <v>Redbridge</v>
      </c>
      <c r="AB46" s="87">
        <v>20</v>
      </c>
      <c r="AC46" s="86">
        <f t="shared" ca="1" si="12"/>
        <v>10.29</v>
      </c>
      <c r="AD46" s="87" t="str">
        <f t="shared" ca="1" si="13"/>
        <v>Redbridge</v>
      </c>
      <c r="AE46" s="87" t="str">
        <f t="shared" ca="1" si="14"/>
        <v/>
      </c>
      <c r="AF46" s="87" t="str">
        <f t="shared" ca="1" si="15"/>
        <v/>
      </c>
      <c r="AG46" s="87">
        <f t="shared" ca="1" si="16"/>
        <v>10.29</v>
      </c>
      <c r="AH46" s="87">
        <f t="shared" ca="1" si="26"/>
        <v>11.15</v>
      </c>
      <c r="AI46" s="87">
        <f t="shared" ca="1" si="27"/>
        <v>11.34</v>
      </c>
      <c r="AJ46" s="87">
        <f t="shared" ca="1" si="28"/>
        <v>11</v>
      </c>
      <c r="AK46" s="87">
        <f t="shared" ca="1" si="17"/>
        <v>10.29</v>
      </c>
      <c r="AL46" s="87" t="str">
        <f t="shared" ca="1" si="18"/>
        <v/>
      </c>
      <c r="AO46" s="87" t="str">
        <f>List!R8</f>
        <v>Redbridge</v>
      </c>
      <c r="AP46" s="87">
        <f t="shared" ca="1" si="29"/>
        <v>10.29</v>
      </c>
      <c r="BF46" s="94">
        <v>2</v>
      </c>
      <c r="BG46" s="94"/>
      <c r="BT46" s="87"/>
    </row>
    <row r="47" spans="1:72">
      <c r="A47" s="17"/>
      <c r="B47" s="17"/>
      <c r="C47" s="17"/>
      <c r="D47" s="17"/>
      <c r="E47" s="17"/>
      <c r="F47" s="17"/>
      <c r="G47" s="17"/>
      <c r="H47" s="17"/>
      <c r="I47" s="17"/>
      <c r="J47" s="17"/>
      <c r="K47" s="17"/>
      <c r="L47" s="17"/>
      <c r="M47" s="17"/>
      <c r="W47" s="87">
        <f ca="1">IFERROR(RANK(Y47,$Y$27:$Y$59,$U$3)+COUNTIF($Y$27:Y47,Y47)-1,"")</f>
        <v>24</v>
      </c>
      <c r="X47" s="87" t="s">
        <v>92</v>
      </c>
      <c r="Y47" s="87">
        <f t="shared" ca="1" si="10"/>
        <v>9.84</v>
      </c>
      <c r="AA47" s="87" t="str">
        <f t="shared" ca="1" si="11"/>
        <v>Croydon</v>
      </c>
      <c r="AB47" s="87">
        <v>21</v>
      </c>
      <c r="AC47" s="86">
        <f t="shared" ca="1" si="12"/>
        <v>10.130000000000001</v>
      </c>
      <c r="AD47" s="87" t="str">
        <f t="shared" ca="1" si="13"/>
        <v>Croydon</v>
      </c>
      <c r="AE47" s="87" t="str">
        <f t="shared" ca="1" si="14"/>
        <v/>
      </c>
      <c r="AF47" s="87" t="str">
        <f t="shared" ca="1" si="15"/>
        <v/>
      </c>
      <c r="AG47" s="87">
        <f t="shared" ca="1" si="16"/>
        <v>10.130000000000001</v>
      </c>
      <c r="AH47" s="87">
        <f t="shared" ca="1" si="26"/>
        <v>11.15</v>
      </c>
      <c r="AI47" s="87">
        <f t="shared" ca="1" si="27"/>
        <v>11.34</v>
      </c>
      <c r="AJ47" s="87">
        <f t="shared" ca="1" si="28"/>
        <v>11</v>
      </c>
      <c r="AK47" s="87">
        <f t="shared" ca="1" si="17"/>
        <v>10.130000000000001</v>
      </c>
      <c r="AL47" s="87" t="str">
        <f t="shared" ca="1" si="18"/>
        <v/>
      </c>
      <c r="AO47" s="87" t="str">
        <f>List!R9</f>
        <v>Enfield</v>
      </c>
      <c r="AP47" s="87">
        <f t="shared" ca="1" si="29"/>
        <v>10.54</v>
      </c>
    </row>
    <row r="48" spans="1:72">
      <c r="A48" s="17"/>
      <c r="B48" s="17"/>
      <c r="C48" s="17"/>
      <c r="D48" s="17"/>
      <c r="E48" s="17"/>
      <c r="F48" s="17"/>
      <c r="G48" s="17"/>
      <c r="H48" s="17"/>
      <c r="I48" s="17"/>
      <c r="J48" s="17"/>
      <c r="K48" s="17"/>
      <c r="L48" s="17"/>
      <c r="M48" s="17"/>
      <c r="W48" s="87">
        <f ca="1">IFERROR(RANK(Y48,$Y$27:$Y$59,$U$3)+COUNTIF($Y$27:Y48,Y48)-1,"")</f>
        <v>9</v>
      </c>
      <c r="X48" s="87" t="s">
        <v>85</v>
      </c>
      <c r="Y48" s="87">
        <f t="shared" ca="1" si="10"/>
        <v>12.33</v>
      </c>
      <c r="AA48" s="87" t="str">
        <f t="shared" ca="1" si="11"/>
        <v>Hillingdon</v>
      </c>
      <c r="AB48" s="87">
        <v>22</v>
      </c>
      <c r="AC48" s="86">
        <f t="shared" ca="1" si="12"/>
        <v>9.92</v>
      </c>
      <c r="AD48" s="87" t="str">
        <f t="shared" ca="1" si="13"/>
        <v>Hillingdon</v>
      </c>
      <c r="AE48" s="87" t="str">
        <f t="shared" ca="1" si="14"/>
        <v/>
      </c>
      <c r="AF48" s="87" t="str">
        <f t="shared" ca="1" si="15"/>
        <v/>
      </c>
      <c r="AG48" s="87">
        <f t="shared" ca="1" si="16"/>
        <v>9.92</v>
      </c>
      <c r="AH48" s="87">
        <f t="shared" ca="1" si="26"/>
        <v>11.15</v>
      </c>
      <c r="AI48" s="87">
        <f t="shared" ca="1" si="27"/>
        <v>11.34</v>
      </c>
      <c r="AJ48" s="87">
        <f t="shared" ca="1" si="28"/>
        <v>11</v>
      </c>
      <c r="AK48" s="87">
        <f t="shared" ca="1" si="17"/>
        <v>9.92</v>
      </c>
      <c r="AL48" s="87" t="str">
        <f t="shared" ca="1" si="18"/>
        <v/>
      </c>
      <c r="AO48" s="87" t="str">
        <f>List!R10</f>
        <v>Harrow</v>
      </c>
      <c r="AP48" s="87">
        <f t="shared" ca="1" si="29"/>
        <v>8.1</v>
      </c>
      <c r="BF48" s="94"/>
    </row>
    <row r="49" spans="1:59">
      <c r="A49" s="17"/>
      <c r="B49" s="17"/>
      <c r="C49" s="17"/>
      <c r="D49" s="17"/>
      <c r="E49" s="17"/>
      <c r="F49" s="17"/>
      <c r="G49" s="17"/>
      <c r="H49" s="17"/>
      <c r="I49" s="17"/>
      <c r="J49" s="17"/>
      <c r="K49" s="17"/>
      <c r="L49" s="17"/>
      <c r="M49" s="17"/>
      <c r="W49" s="87">
        <f ca="1">IFERROR(RANK(Y49,$Y$27:$Y$59,$U$3)+COUNTIF($Y$27:Y49,Y49)-1,"")</f>
        <v>5</v>
      </c>
      <c r="X49" s="87" t="s">
        <v>109</v>
      </c>
      <c r="Y49" s="87">
        <f t="shared" ca="1" si="10"/>
        <v>13.61</v>
      </c>
      <c r="AA49" s="87" t="str">
        <f t="shared" ca="1" si="11"/>
        <v>Hounslow</v>
      </c>
      <c r="AB49" s="87">
        <v>23</v>
      </c>
      <c r="AC49" s="86">
        <f t="shared" ca="1" si="12"/>
        <v>9.8800000000000008</v>
      </c>
      <c r="AD49" s="87" t="str">
        <f t="shared" ca="1" si="13"/>
        <v>Hounslow</v>
      </c>
      <c r="AE49" s="87" t="str">
        <f t="shared" ca="1" si="14"/>
        <v/>
      </c>
      <c r="AF49" s="87" t="str">
        <f t="shared" ca="1" si="15"/>
        <v/>
      </c>
      <c r="AG49" s="87">
        <f t="shared" ca="1" si="16"/>
        <v>9.8800000000000008</v>
      </c>
      <c r="AH49" s="87">
        <f t="shared" ca="1" si="26"/>
        <v>11.15</v>
      </c>
      <c r="AI49" s="87">
        <f t="shared" ca="1" si="27"/>
        <v>11.34</v>
      </c>
      <c r="AJ49" s="87">
        <f t="shared" ca="1" si="28"/>
        <v>11</v>
      </c>
      <c r="AK49" s="87">
        <f t="shared" ca="1" si="17"/>
        <v>9.8800000000000008</v>
      </c>
      <c r="AL49" s="87" t="str">
        <f t="shared" ca="1" si="18"/>
        <v/>
      </c>
      <c r="AO49" s="87" t="str">
        <f>List!R11</f>
        <v>Waltham Forest</v>
      </c>
      <c r="AP49" s="87">
        <f t="shared" ca="1" si="29"/>
        <v>11.44</v>
      </c>
      <c r="BF49" s="92"/>
      <c r="BG49" s="93"/>
    </row>
    <row r="50" spans="1:59">
      <c r="A50" s="17"/>
      <c r="B50" s="17"/>
      <c r="C50" s="17"/>
      <c r="D50" s="17"/>
      <c r="E50" s="17"/>
      <c r="F50" s="17"/>
      <c r="G50" s="17"/>
      <c r="H50" s="17"/>
      <c r="I50" s="17"/>
      <c r="J50" s="17"/>
      <c r="K50" s="17"/>
      <c r="L50" s="17"/>
      <c r="M50" s="17"/>
      <c r="W50" s="87">
        <f ca="1">IFERROR(RANK(Y50,$Y$27:$Y$59,$U$3)+COUNTIF($Y$27:Y50,Y50)-1,"")</f>
        <v>11</v>
      </c>
      <c r="X50" s="87" t="s">
        <v>123</v>
      </c>
      <c r="Y50" s="87">
        <f t="shared" ca="1" si="10"/>
        <v>11.49</v>
      </c>
      <c r="AA50" s="87" t="str">
        <f t="shared" ca="1" si="11"/>
        <v>Lambeth</v>
      </c>
      <c r="AB50" s="87">
        <v>24</v>
      </c>
      <c r="AC50" s="86">
        <f t="shared" ca="1" si="12"/>
        <v>9.84</v>
      </c>
      <c r="AD50" s="87" t="str">
        <f t="shared" ca="1" si="13"/>
        <v>Lambeth</v>
      </c>
      <c r="AE50" s="87" t="str">
        <f t="shared" ca="1" si="14"/>
        <v/>
      </c>
      <c r="AF50" s="87" t="str">
        <f t="shared" ca="1" si="15"/>
        <v/>
      </c>
      <c r="AG50" s="87">
        <f t="shared" ca="1" si="16"/>
        <v>9.84</v>
      </c>
      <c r="AH50" s="87">
        <f t="shared" ca="1" si="26"/>
        <v>11.15</v>
      </c>
      <c r="AI50" s="87">
        <f t="shared" ca="1" si="27"/>
        <v>11.34</v>
      </c>
      <c r="AJ50" s="87">
        <f t="shared" ca="1" si="28"/>
        <v>11</v>
      </c>
      <c r="AK50" s="87" t="str">
        <f t="shared" ca="1" si="17"/>
        <v/>
      </c>
      <c r="AL50" s="87">
        <f t="shared" ca="1" si="18"/>
        <v>9.84</v>
      </c>
      <c r="AO50" s="87" t="str">
        <f>List!R12</f>
        <v>Bromley</v>
      </c>
      <c r="AP50" s="87">
        <f t="shared" ca="1" si="29"/>
        <v>13.9</v>
      </c>
      <c r="BF50" s="92"/>
      <c r="BG50" s="92"/>
    </row>
    <row r="51" spans="1:59">
      <c r="W51" s="87">
        <f ca="1">IFERROR(RANK(Y51,$Y$27:$Y$59,$U$3)+COUNTIF($Y$27:Y51,Y51)-1,"")</f>
        <v>20</v>
      </c>
      <c r="X51" s="87" t="s">
        <v>113</v>
      </c>
      <c r="Y51" s="87">
        <f t="shared" ca="1" si="10"/>
        <v>10.29</v>
      </c>
      <c r="AA51" s="87" t="str">
        <f t="shared" ca="1" si="11"/>
        <v>Ealing</v>
      </c>
      <c r="AB51" s="87">
        <v>25</v>
      </c>
      <c r="AC51" s="86">
        <f t="shared" ca="1" si="12"/>
        <v>9.82</v>
      </c>
      <c r="AD51" s="87" t="str">
        <f t="shared" ca="1" si="13"/>
        <v>Ealing</v>
      </c>
      <c r="AE51" s="87" t="str">
        <f t="shared" ca="1" si="14"/>
        <v/>
      </c>
      <c r="AF51" s="87" t="str">
        <f t="shared" ca="1" si="15"/>
        <v/>
      </c>
      <c r="AG51" s="87">
        <f t="shared" ca="1" si="16"/>
        <v>9.82</v>
      </c>
      <c r="AH51" s="87">
        <f t="shared" ca="1" si="26"/>
        <v>11.15</v>
      </c>
      <c r="AI51" s="87">
        <f t="shared" ca="1" si="27"/>
        <v>11.34</v>
      </c>
      <c r="AJ51" s="87">
        <f t="shared" ca="1" si="28"/>
        <v>11</v>
      </c>
      <c r="AK51" s="87">
        <f t="shared" ca="1" si="17"/>
        <v>9.82</v>
      </c>
      <c r="AL51" s="87" t="str">
        <f t="shared" ca="1" si="18"/>
        <v/>
      </c>
      <c r="AO51" s="87" t="str">
        <f>List!R13</f>
        <v>Hillingdon</v>
      </c>
      <c r="AP51" s="87">
        <f t="shared" ca="1" si="29"/>
        <v>9.92</v>
      </c>
      <c r="BF51" s="92"/>
      <c r="BG51" s="93"/>
    </row>
    <row r="52" spans="1:59">
      <c r="W52" s="87">
        <f ca="1">IFERROR(RANK(Y52,$Y$27:$Y$59,$U$3)+COUNTIF($Y$27:Y52,Y52)-1,"")</f>
        <v>17</v>
      </c>
      <c r="X52" s="87" t="s">
        <v>33</v>
      </c>
      <c r="Y52" s="87">
        <f t="shared" ca="1" si="10"/>
        <v>11</v>
      </c>
      <c r="AA52" s="87" t="str">
        <f t="shared" ca="1" si="11"/>
        <v>Southwark</v>
      </c>
      <c r="AB52" s="87">
        <v>26</v>
      </c>
      <c r="AC52" s="86">
        <f t="shared" ca="1" si="12"/>
        <v>9.69</v>
      </c>
      <c r="AD52" s="87" t="str">
        <f t="shared" ca="1" si="13"/>
        <v>Southwark</v>
      </c>
      <c r="AE52" s="87" t="str">
        <f t="shared" ca="1" si="14"/>
        <v/>
      </c>
      <c r="AF52" s="87" t="str">
        <f t="shared" ca="1" si="15"/>
        <v/>
      </c>
      <c r="AG52" s="87">
        <f t="shared" ca="1" si="16"/>
        <v>9.69</v>
      </c>
      <c r="AH52" s="87">
        <f t="shared" ca="1" si="26"/>
        <v>11.15</v>
      </c>
      <c r="AI52" s="87">
        <f t="shared" ca="1" si="27"/>
        <v>11.34</v>
      </c>
      <c r="AJ52" s="87">
        <f t="shared" ca="1" si="28"/>
        <v>11</v>
      </c>
      <c r="AK52" s="87" t="str">
        <f t="shared" ca="1" si="17"/>
        <v/>
      </c>
      <c r="AL52" s="87">
        <f t="shared" ca="1" si="18"/>
        <v>9.69</v>
      </c>
      <c r="AO52" s="87" t="str">
        <f>List!R14</f>
        <v>Ealing</v>
      </c>
      <c r="AP52" s="87">
        <f t="shared" ca="1" si="29"/>
        <v>9.82</v>
      </c>
      <c r="BF52" s="94"/>
      <c r="BG52" s="94"/>
    </row>
    <row r="53" spans="1:59">
      <c r="W53" s="87">
        <f ca="1">IFERROR(RANK(Y53,$Y$27:$Y$59,$U$3)+COUNTIF($Y$27:Y53,Y53)-1,"")</f>
        <v>26</v>
      </c>
      <c r="X53" s="87" t="s">
        <v>96</v>
      </c>
      <c r="Y53" s="87">
        <f t="shared" ca="1" si="10"/>
        <v>9.69</v>
      </c>
      <c r="AA53" s="87" t="str">
        <f t="shared" ca="1" si="11"/>
        <v>Bexley</v>
      </c>
      <c r="AB53" s="87">
        <v>27</v>
      </c>
      <c r="AC53" s="86">
        <f t="shared" ca="1" si="12"/>
        <v>9.58</v>
      </c>
      <c r="AD53" s="87" t="str">
        <f t="shared" ca="1" si="13"/>
        <v>Bexley</v>
      </c>
      <c r="AE53" s="87" t="str">
        <f t="shared" ca="1" si="14"/>
        <v/>
      </c>
      <c r="AF53" s="87" t="str">
        <f t="shared" ca="1" si="15"/>
        <v/>
      </c>
      <c r="AG53" s="87">
        <f t="shared" ca="1" si="16"/>
        <v>9.58</v>
      </c>
      <c r="AH53" s="87">
        <f t="shared" ca="1" si="26"/>
        <v>11.15</v>
      </c>
      <c r="AI53" s="87">
        <f t="shared" ca="1" si="27"/>
        <v>11.34</v>
      </c>
      <c r="AJ53" s="87">
        <f t="shared" ca="1" si="28"/>
        <v>11</v>
      </c>
      <c r="AK53" s="87" t="str">
        <f t="shared" ca="1" si="17"/>
        <v/>
      </c>
      <c r="AL53" s="87">
        <f t="shared" ca="1" si="18"/>
        <v>9.58</v>
      </c>
      <c r="AO53" s="87" t="str">
        <f>List!R15</f>
        <v>Barnet</v>
      </c>
      <c r="AP53" s="87">
        <f t="shared" ca="1" si="29"/>
        <v>11.2</v>
      </c>
    </row>
    <row r="54" spans="1:59">
      <c r="W54" s="87">
        <f ca="1">IFERROR(RANK(Y54,$Y$27:$Y$59,$U$3)+COUNTIF($Y$27:Y54,Y54)-1,"")</f>
        <v>15</v>
      </c>
      <c r="X54" s="87" t="s">
        <v>90</v>
      </c>
      <c r="Y54" s="87">
        <f t="shared" ca="1" si="10"/>
        <v>11.19</v>
      </c>
      <c r="AA54" s="87" t="str">
        <f t="shared" ca="1" si="11"/>
        <v>Barking and Dagenham</v>
      </c>
      <c r="AB54" s="87">
        <v>28</v>
      </c>
      <c r="AC54" s="86">
        <f t="shared" ca="1" si="12"/>
        <v>9.17</v>
      </c>
      <c r="AD54" s="87" t="str">
        <f t="shared" ca="1" si="13"/>
        <v>Barking and Dagenham</v>
      </c>
      <c r="AE54" s="87" t="str">
        <f t="shared" ca="1" si="14"/>
        <v/>
      </c>
      <c r="AF54" s="87" t="str">
        <f t="shared" ca="1" si="15"/>
        <v/>
      </c>
      <c r="AG54" s="87">
        <f t="shared" ca="1" si="16"/>
        <v>9.17</v>
      </c>
      <c r="AH54" s="87">
        <f t="shared" ca="1" si="26"/>
        <v>11.15</v>
      </c>
      <c r="AI54" s="87">
        <f t="shared" ca="1" si="27"/>
        <v>11.34</v>
      </c>
      <c r="AJ54" s="87">
        <f t="shared" ca="1" si="28"/>
        <v>11</v>
      </c>
      <c r="AK54" s="87" t="str">
        <f t="shared" ca="1" si="17"/>
        <v/>
      </c>
      <c r="AL54" s="87">
        <f t="shared" ca="1" si="18"/>
        <v>9.17</v>
      </c>
      <c r="AO54" s="87" t="str">
        <f>List!R16</f>
        <v>Croydon</v>
      </c>
      <c r="AP54" s="87">
        <f t="shared" ca="1" si="29"/>
        <v>10.130000000000001</v>
      </c>
      <c r="BF54" s="94"/>
      <c r="BG54" s="94"/>
    </row>
    <row r="55" spans="1:59" ht="14.45" customHeight="1">
      <c r="W55" s="87">
        <f ca="1">IFERROR(RANK(Y55,$Y$27:$Y$59,$U$3)+COUNTIF($Y$27:Y55,Y55)-1,"")</f>
        <v>30</v>
      </c>
      <c r="X55" s="87" t="s">
        <v>105</v>
      </c>
      <c r="Y55" s="87">
        <f t="shared" ca="1" si="10"/>
        <v>8.39</v>
      </c>
      <c r="AA55" s="87" t="str">
        <f t="shared" ca="1" si="11"/>
        <v>Islington</v>
      </c>
      <c r="AB55" s="87">
        <v>29</v>
      </c>
      <c r="AC55" s="86">
        <f t="shared" ca="1" si="12"/>
        <v>8.8800000000000008</v>
      </c>
      <c r="AD55" s="87" t="str">
        <f t="shared" ca="1" si="13"/>
        <v>Islington</v>
      </c>
      <c r="AE55" s="87" t="str">
        <f t="shared" ca="1" si="14"/>
        <v/>
      </c>
      <c r="AF55" s="87" t="str">
        <f t="shared" ca="1" si="15"/>
        <v/>
      </c>
      <c r="AG55" s="87">
        <f t="shared" ca="1" si="16"/>
        <v>8.8800000000000008</v>
      </c>
      <c r="AH55" s="87">
        <f t="shared" ca="1" si="26"/>
        <v>11.15</v>
      </c>
      <c r="AI55" s="87">
        <f t="shared" ca="1" si="27"/>
        <v>11.34</v>
      </c>
      <c r="AJ55" s="87">
        <f t="shared" ca="1" si="28"/>
        <v>11</v>
      </c>
      <c r="AK55" s="87" t="str">
        <f t="shared" ca="1" si="17"/>
        <v/>
      </c>
      <c r="AL55" s="87">
        <f t="shared" ca="1" si="18"/>
        <v>8.8800000000000008</v>
      </c>
      <c r="AO55" s="87" t="str">
        <f>T8</f>
        <v>Richmond</v>
      </c>
      <c r="AP55" s="87">
        <f ca="1">U14</f>
        <v>11</v>
      </c>
      <c r="BF55" s="94"/>
      <c r="BG55" s="94"/>
    </row>
    <row r="56" spans="1:59">
      <c r="W56" s="87">
        <f ca="1">IFERROR(RANK(Y56,$Y$27:$Y$59,$U$3)+COUNTIF($Y$27:Y56,Y56)-1,"")</f>
        <v>12</v>
      </c>
      <c r="X56" s="87" t="s">
        <v>115</v>
      </c>
      <c r="Y56" s="87">
        <f t="shared" ca="1" si="10"/>
        <v>11.44</v>
      </c>
      <c r="AA56" s="87" t="str">
        <f t="shared" ca="1" si="11"/>
        <v>Tower Hamlets</v>
      </c>
      <c r="AB56" s="87">
        <v>30</v>
      </c>
      <c r="AC56" s="86">
        <f t="shared" ca="1" si="12"/>
        <v>8.39</v>
      </c>
      <c r="AD56" s="87" t="str">
        <f t="shared" ca="1" si="13"/>
        <v>Tower Hamlets</v>
      </c>
      <c r="AE56" s="87" t="str">
        <f t="shared" ca="1" si="14"/>
        <v/>
      </c>
      <c r="AF56" s="87" t="str">
        <f t="shared" ca="1" si="15"/>
        <v/>
      </c>
      <c r="AG56" s="87">
        <f t="shared" ca="1" si="16"/>
        <v>8.39</v>
      </c>
      <c r="AH56" s="87">
        <f t="shared" ca="1" si="26"/>
        <v>11.15</v>
      </c>
      <c r="AI56" s="87">
        <f t="shared" ca="1" si="27"/>
        <v>11.34</v>
      </c>
      <c r="AJ56" s="87">
        <f t="shared" ca="1" si="28"/>
        <v>11</v>
      </c>
      <c r="AK56" s="87" t="str">
        <f t="shared" ca="1" si="17"/>
        <v/>
      </c>
      <c r="AL56" s="87">
        <f t="shared" ca="1" si="18"/>
        <v>8.39</v>
      </c>
    </row>
    <row r="57" spans="1:59">
      <c r="W57" s="87">
        <f ca="1">IFERROR(RANK(Y57,$Y$27:$Y$59,$U$3)+COUNTIF($Y$27:Y57,Y57)-1,"")</f>
        <v>2</v>
      </c>
      <c r="X57" s="87" t="s">
        <v>77</v>
      </c>
      <c r="Y57" s="87">
        <f t="shared" ca="1" si="10"/>
        <v>14.31</v>
      </c>
      <c r="AA57" s="87" t="str">
        <f t="shared" ca="1" si="11"/>
        <v>Harrow</v>
      </c>
      <c r="AB57" s="87">
        <v>31</v>
      </c>
      <c r="AC57" s="86">
        <f t="shared" ca="1" si="12"/>
        <v>8.1</v>
      </c>
      <c r="AD57" s="87" t="str">
        <f t="shared" ca="1" si="13"/>
        <v>Harrow</v>
      </c>
      <c r="AE57" s="87" t="str">
        <f t="shared" ca="1" si="14"/>
        <v/>
      </c>
      <c r="AF57" s="87">
        <f t="shared" ca="1" si="15"/>
        <v>8.1</v>
      </c>
      <c r="AG57" s="87" t="str">
        <f t="shared" ca="1" si="16"/>
        <v/>
      </c>
      <c r="AH57" s="87">
        <f t="shared" ca="1" si="26"/>
        <v>11.15</v>
      </c>
      <c r="AI57" s="87">
        <f t="shared" ca="1" si="27"/>
        <v>11.34</v>
      </c>
      <c r="AJ57" s="87">
        <f t="shared" ca="1" si="28"/>
        <v>11</v>
      </c>
      <c r="AK57" s="87">
        <f t="shared" ca="1" si="17"/>
        <v>8.1</v>
      </c>
      <c r="AL57" s="87" t="str">
        <f t="shared" ca="1" si="18"/>
        <v/>
      </c>
      <c r="BF57" s="94"/>
      <c r="BG57" s="94"/>
    </row>
    <row r="58" spans="1:59">
      <c r="W58" s="87">
        <f ca="1">IFERROR(RANK(Y58,$Y$27:$Y$59,$U$3)+COUNTIF($Y$27:Y58,Y58)-1,"")</f>
        <v>16</v>
      </c>
      <c r="X58" s="87" t="s">
        <v>100</v>
      </c>
      <c r="Y58" s="87">
        <f t="shared" ca="1" si="10"/>
        <v>11.1</v>
      </c>
      <c r="AA58" s="87" t="str">
        <f t="shared" ca="1" si="11"/>
        <v>Hackney</v>
      </c>
      <c r="AB58" s="87">
        <v>32</v>
      </c>
      <c r="AC58" s="86">
        <f t="shared" ca="1" si="12"/>
        <v>6.9</v>
      </c>
      <c r="AD58" s="87" t="str">
        <f t="shared" ca="1" si="13"/>
        <v>Hackney</v>
      </c>
      <c r="AE58" s="87" t="str">
        <f t="shared" ca="1" si="14"/>
        <v/>
      </c>
      <c r="AF58" s="87" t="str">
        <f t="shared" ca="1" si="15"/>
        <v/>
      </c>
      <c r="AG58" s="87">
        <f t="shared" ca="1" si="16"/>
        <v>6.9</v>
      </c>
      <c r="AH58" s="87">
        <f t="shared" ca="1" si="26"/>
        <v>11.15</v>
      </c>
      <c r="AI58" s="87">
        <f t="shared" ca="1" si="27"/>
        <v>11.34</v>
      </c>
      <c r="AJ58" s="87">
        <f t="shared" ca="1" si="28"/>
        <v>11</v>
      </c>
      <c r="AK58" s="87" t="str">
        <f t="shared" ca="1" si="17"/>
        <v/>
      </c>
      <c r="AL58" s="87">
        <f t="shared" ca="1" si="18"/>
        <v>6.9</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0D00-000000000000}"/>
    <dataValidation type="list" showInputMessage="1" showErrorMessage="1" sqref="U2" xr:uid="{00000000-0002-0000-0D00-000001000000}">
      <formula1>gender</formula1>
    </dataValidation>
    <dataValidation type="list" showInputMessage="1" showErrorMessage="1" sqref="U1" xr:uid="{00000000-0002-0000-0D00-000002000000}">
      <formula1>indlist</formula1>
    </dataValidation>
  </dataValidations>
  <hyperlinks>
    <hyperlink ref="O1" location="Summary!A1" display="Back to summary" xr:uid="{00000000-0004-0000-0D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BT64"/>
  <sheetViews>
    <sheetView showGridLines="0" showRowColHeaders="0" zoomScale="130" zoomScaleNormal="130" workbookViewId="0">
      <selection activeCell="S24" sqref="S24"/>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Life expectancy at 65, 2020 - 22 (Male)</v>
      </c>
      <c r="B1" s="125"/>
      <c r="C1" s="125"/>
      <c r="D1" s="125"/>
      <c r="E1" s="125"/>
      <c r="F1" s="125"/>
      <c r="G1" s="125"/>
      <c r="H1" s="126" t="str">
        <f ca="1">'5 M'!$X$1</f>
        <v>Life expectancy at 65, 2001-03 - 2020-22 (Male)</v>
      </c>
      <c r="I1" s="125"/>
      <c r="J1" s="125"/>
      <c r="K1" s="125"/>
      <c r="L1" s="125"/>
      <c r="M1" s="125"/>
      <c r="N1" s="125"/>
      <c r="O1" s="4" t="s">
        <v>1075</v>
      </c>
      <c r="T1" s="87" t="s">
        <v>282</v>
      </c>
      <c r="U1" s="87" t="s">
        <v>251</v>
      </c>
      <c r="V1" s="87" t="str">
        <f>T8&amp;U23&amp;U2&amp;U5</f>
        <v>Richmond91102Male65</v>
      </c>
      <c r="W1" s="86">
        <f>21-COUNTBLANK(X2:X21)</f>
        <v>21</v>
      </c>
      <c r="X1" s="87" t="str">
        <f ca="1">IF(U2&lt;&gt;"Persons",U1&amp;", "&amp;SUBSTITUTE(X2, " ","")&amp;" - "&amp;SUBSTITUTE(INDIRECT("x"&amp;W1), " ","")&amp;" ("&amp;U2&amp;")",U1&amp;", "&amp;SUBSTITUTE(X2, " ","")&amp;" - "&amp;SUBSTITUTE(INDIRECT("x"&amp;W1), " ",""))</f>
        <v>Life expectancy at 65, 2001-03 - 2020-22 (Male)</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2001 - 03</v>
      </c>
      <c r="T2" s="88" t="s">
        <v>1056</v>
      </c>
      <c r="U2" s="87" t="s">
        <v>249</v>
      </c>
      <c r="V2" s="87">
        <v>1</v>
      </c>
      <c r="W2" s="86">
        <f t="array" ref="W2">IFERROR(SMALL(IF(IndicatorData!B:B=$V$1,IndicatorData!AA:AA),$V2),"")</f>
        <v>20010000</v>
      </c>
      <c r="X2" s="86" t="str">
        <f>S2</f>
        <v>2001 - 03</v>
      </c>
      <c r="Y2" s="88">
        <f t="shared" ref="Y2:AH11" ca="1" si="0">IFERROR(VLOOKUP(Y$1&amp;$U$1&amp;$X2&amp;$U$2&amp;$U$5,DATA,14,FALSE),"")</f>
        <v>16.28</v>
      </c>
      <c r="Z2" s="87">
        <f t="shared" ca="1" si="0"/>
        <v>16.329999999999998</v>
      </c>
      <c r="AA2" s="87">
        <f t="shared" ca="1" si="0"/>
        <v>17.25</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17.25</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2002 - 04</v>
      </c>
      <c r="T3" s="88" t="s">
        <v>1076</v>
      </c>
      <c r="U3" s="87">
        <f>VLOOKUP(U1,IndicatorMetadata!$B:$AG,32,FALSE)</f>
        <v>0</v>
      </c>
      <c r="V3" s="89">
        <v>2</v>
      </c>
      <c r="W3" s="86">
        <f t="array" ref="W3">IFERROR(SMALL(IF(IndicatorData!B:B=$V$1,IndicatorData!AA:AA),$V3),"")</f>
        <v>20020000</v>
      </c>
      <c r="X3" s="86" t="str">
        <f t="shared" ref="X3:X21" si="5">IF(S3=X2,"",S3)</f>
        <v>2002 - 04</v>
      </c>
      <c r="Y3" s="88">
        <f t="shared" ca="1" si="0"/>
        <v>16.5</v>
      </c>
      <c r="Z3" s="87">
        <f t="shared" ca="1" si="0"/>
        <v>16.59</v>
      </c>
      <c r="AA3" s="87">
        <f t="shared" ca="1" si="0"/>
        <v>17.41</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17.41</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2020 - 22 value:</v>
      </c>
      <c r="B4" s="3"/>
      <c r="C4" s="3"/>
      <c r="D4" s="3"/>
      <c r="E4" s="14">
        <f ca="1">VLOOKUP(T8,$AA$27:$AC$59,3,FALSE)</f>
        <v>20.260000000000002</v>
      </c>
      <c r="F4" s="2"/>
      <c r="S4" s="87" t="str">
        <f t="array" ref="S4">IFERROR(VLOOKUP($W4,IF(IndicatorData!$B:$B=$V$1,IndicatorData!$A$1:$O$5203),15,FALSE),"")</f>
        <v>2003 - 05</v>
      </c>
      <c r="T4" s="88" t="s">
        <v>308</v>
      </c>
      <c r="U4" s="87" t="str">
        <f>VLOOKUP(U1,IndicatorMetadata!$B:$AG,27,FALSE)</f>
        <v>Years</v>
      </c>
      <c r="V4" s="87">
        <v>3</v>
      </c>
      <c r="W4" s="86">
        <f t="array" ref="W4">IFERROR(SMALL(IF(IndicatorData!B:B=$V$1,IndicatorData!AA:AA),$V4),"")</f>
        <v>20030000</v>
      </c>
      <c r="X4" s="86" t="str">
        <f t="shared" si="5"/>
        <v>2003 - 05</v>
      </c>
      <c r="Y4" s="88">
        <f t="shared" ca="1" si="0"/>
        <v>16.760000000000002</v>
      </c>
      <c r="Z4" s="87">
        <f t="shared" ca="1" si="0"/>
        <v>16.86</v>
      </c>
      <c r="AA4" s="87">
        <f t="shared" ca="1" si="0"/>
        <v>17.739999999999998</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17.739999999999998</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10% higher</v>
      </c>
      <c r="S5" s="87" t="str">
        <f t="array" ref="S5">IFERROR(VLOOKUP($W5,IF(IndicatorData!$B:$B=$V$1,IndicatorData!$A$1:$O$5203),15,FALSE),"")</f>
        <v>2004 - 06</v>
      </c>
      <c r="T5" s="88" t="s">
        <v>10</v>
      </c>
      <c r="U5" s="87">
        <f>VLOOKUP(U23&amp;U2,Interpretations!$A$1:$E$155,4,FALSE)</f>
        <v>65</v>
      </c>
      <c r="V5" s="87">
        <v>4</v>
      </c>
      <c r="W5" s="86">
        <f t="array" ref="W5">IFERROR(SMALL(IF(IndicatorData!B:B=$V$1,IndicatorData!AA:AA),$V5),"")</f>
        <v>20040000</v>
      </c>
      <c r="X5" s="86" t="str">
        <f t="shared" si="5"/>
        <v>2004 - 06</v>
      </c>
      <c r="Y5" s="88">
        <f t="shared" ca="1" si="0"/>
        <v>17.07</v>
      </c>
      <c r="Z5" s="87">
        <f t="shared" ca="1" si="0"/>
        <v>17.23</v>
      </c>
      <c r="AA5" s="87">
        <f t="shared" ca="1" si="0"/>
        <v>17.95</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17.95</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11% higher</v>
      </c>
      <c r="S6" s="87" t="str">
        <f t="array" ref="S6">IFERROR(VLOOKUP($W6,IF(IndicatorData!$B:$B=$V$1,IndicatorData!$A$1:$O$5203),15,FALSE),"")</f>
        <v>2005 - 07</v>
      </c>
      <c r="T6" s="88"/>
      <c r="V6" s="87">
        <v>5</v>
      </c>
      <c r="W6" s="86">
        <f t="array" ref="W6">IFERROR(SMALL(IF(IndicatorData!B:B=$V$1,IndicatorData!AA:AA),$V6),"")</f>
        <v>20050000</v>
      </c>
      <c r="X6" s="86" t="str">
        <f t="shared" si="5"/>
        <v>2005 - 07</v>
      </c>
      <c r="Y6" s="88">
        <f t="shared" ca="1" si="0"/>
        <v>17.32</v>
      </c>
      <c r="Z6" s="87">
        <f t="shared" ca="1" si="0"/>
        <v>17.5</v>
      </c>
      <c r="AA6" s="87">
        <f t="shared" ca="1" si="0"/>
        <v>18.350000000000001</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18.350000000000001</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2006 - 08</v>
      </c>
      <c r="T7" s="88"/>
      <c r="V7" s="87">
        <v>6</v>
      </c>
      <c r="W7" s="86">
        <f t="array" ref="W7">IFERROR(SMALL(IF(IndicatorData!B:B=$V$1,IndicatorData!AA:AA),$V7),"")</f>
        <v>20060000</v>
      </c>
      <c r="X7" s="86" t="str">
        <f t="shared" si="5"/>
        <v>2006 - 08</v>
      </c>
      <c r="Y7" s="88">
        <f t="shared" ca="1" si="0"/>
        <v>17.510000000000002</v>
      </c>
      <c r="Z7" s="87">
        <f t="shared" ca="1" si="0"/>
        <v>17.73</v>
      </c>
      <c r="AA7" s="87">
        <f t="shared" ca="1" si="0"/>
        <v>18.54</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18.54</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(2001 - 03)</v>
      </c>
      <c r="E8" s="13" t="str">
        <f ca="1">U22</f>
        <v>17% improvement</v>
      </c>
      <c r="S8" s="87" t="str">
        <f t="array" ref="S8">IFERROR(VLOOKUP($W8,IF(IndicatorData!$B:$B=$V$1,IndicatorData!$A$1:$O$5203),15,FALSE),"")</f>
        <v>2007 - 09</v>
      </c>
      <c r="T8" s="88" t="str">
        <f>Summary!$E$2</f>
        <v>Richmond</v>
      </c>
      <c r="V8" s="87">
        <v>7</v>
      </c>
      <c r="W8" s="86">
        <f t="array" ref="W8">IFERROR(SMALL(IF(IndicatorData!B:B=$V$1,IndicatorData!AA:AA),$V8),"")</f>
        <v>20070000</v>
      </c>
      <c r="X8" s="86" t="str">
        <f t="shared" si="5"/>
        <v>2007 - 09</v>
      </c>
      <c r="Y8" s="88">
        <f t="shared" ca="1" si="0"/>
        <v>17.739999999999998</v>
      </c>
      <c r="Z8" s="87">
        <f t="shared" ca="1" si="0"/>
        <v>17.940000000000001</v>
      </c>
      <c r="AA8" s="87">
        <f t="shared" ca="1" si="0"/>
        <v>19.190000000000001</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19.190000000000001</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(2019 - 21)</v>
      </c>
      <c r="C9" s="10"/>
      <c r="D9" s="10"/>
      <c r="E9" s="13" t="str">
        <f ca="1">U21</f>
        <v>no change</v>
      </c>
      <c r="S9" s="87" t="str">
        <f t="array" ref="S9">IFERROR(VLOOKUP($W9,IF(IndicatorData!$B:$B=$V$1,IndicatorData!$A$1:$O$5203),15,FALSE),"")</f>
        <v>2008 - 10</v>
      </c>
      <c r="T9" s="88" t="str">
        <f>T8&amp;" Rank"</f>
        <v>Richmond Rank</v>
      </c>
      <c r="U9" s="87">
        <f ca="1">VLOOKUP(T8,$AA$26:$AB$58,2,FALSE)</f>
        <v>1</v>
      </c>
      <c r="V9" s="87">
        <v>8</v>
      </c>
      <c r="W9" s="86">
        <f t="array" ref="W9">IFERROR(SMALL(IF(IndicatorData!B:B=$V$1,IndicatorData!AA:AA),$V9),"")</f>
        <v>20080000</v>
      </c>
      <c r="X9" s="86" t="str">
        <f t="shared" si="5"/>
        <v>2008 - 10</v>
      </c>
      <c r="Y9" s="88">
        <f t="shared" ca="1" si="0"/>
        <v>17.96</v>
      </c>
      <c r="Z9" s="87">
        <f t="shared" ca="1" si="0"/>
        <v>18.22</v>
      </c>
      <c r="AA9" s="87">
        <f t="shared" ca="1" si="0"/>
        <v>19.399999999999999</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19.399999999999999</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2009 - 11</v>
      </c>
      <c r="T10" s="88" t="s">
        <v>14</v>
      </c>
      <c r="V10" s="87">
        <v>9</v>
      </c>
      <c r="W10" s="86">
        <f t="array" ref="W10">IFERROR(SMALL(IF(IndicatorData!B:B=$V$1,IndicatorData!AA:AA),$V10),"")</f>
        <v>20090000</v>
      </c>
      <c r="X10" s="86" t="str">
        <f t="shared" si="5"/>
        <v>2009 - 11</v>
      </c>
      <c r="Y10" s="88">
        <f t="shared" ca="1" si="0"/>
        <v>18.25</v>
      </c>
      <c r="Z10" s="87">
        <f t="shared" ca="1" si="0"/>
        <v>18.54</v>
      </c>
      <c r="AA10" s="87">
        <f t="shared" ca="1" si="0"/>
        <v>19.63</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19.63</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2010 - 12</v>
      </c>
      <c r="T11" s="88" t="s">
        <v>31</v>
      </c>
      <c r="U11" s="87">
        <f ca="1">AI27</f>
        <v>18.38</v>
      </c>
      <c r="V11" s="90">
        <v>10</v>
      </c>
      <c r="W11" s="86">
        <f t="array" ref="W11">IFERROR(SMALL(IF(IndicatorData!B:B=$V$1,IndicatorData!AA:AA),$V11),"")</f>
        <v>20100000</v>
      </c>
      <c r="X11" s="86" t="str">
        <f t="shared" si="5"/>
        <v>2010 - 12</v>
      </c>
      <c r="Y11" s="88">
        <f t="shared" ca="1" si="0"/>
        <v>18.41</v>
      </c>
      <c r="Z11" s="87">
        <f t="shared" ca="1" si="0"/>
        <v>18.7</v>
      </c>
      <c r="AA11" s="87">
        <f t="shared" ca="1" si="0"/>
        <v>19.489999999999998</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19.489999999999998</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(2020 - 22) rank:</v>
      </c>
      <c r="E12" s="128">
        <f ca="1">U9</f>
        <v>1</v>
      </c>
      <c r="S12" s="87" t="str">
        <f t="array" ref="S12">IFERROR(VLOOKUP($W12,IF(IndicatorData!$B:$B=$V$1,IndicatorData!$A$1:$O$5203),15,FALSE),"")</f>
        <v>2011 - 13</v>
      </c>
      <c r="T12" s="88" t="s">
        <v>57</v>
      </c>
      <c r="U12" s="87">
        <f ca="1">AH27</f>
        <v>18.3</v>
      </c>
      <c r="V12" s="90">
        <v>11</v>
      </c>
      <c r="W12" s="86">
        <f t="array" ref="W12">IFERROR(SMALL(IF(IndicatorData!B:B=$V$1,IndicatorData!AA:AA),$V12),"")</f>
        <v>20110000</v>
      </c>
      <c r="X12" s="86" t="str">
        <f t="shared" si="5"/>
        <v>2011 - 13</v>
      </c>
      <c r="Y12" s="88">
        <f t="shared" ref="Y12:AH21" ca="1" si="6">IFERROR(VLOOKUP(Y$1&amp;$U$1&amp;$X12&amp;$U$2&amp;$U$5,DATA,14,FALSE),"")</f>
        <v>18.53</v>
      </c>
      <c r="Z12" s="87">
        <f t="shared" ca="1" si="6"/>
        <v>18.82</v>
      </c>
      <c r="AA12" s="87">
        <f t="shared" ca="1" si="6"/>
        <v>19.75</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19.75</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2012 - 14</v>
      </c>
      <c r="T13" s="88" t="s">
        <v>1011</v>
      </c>
      <c r="U13" s="87">
        <f ca="1">AJ27</f>
        <v>20.260000000000002</v>
      </c>
      <c r="V13" s="90">
        <v>12</v>
      </c>
      <c r="W13" s="86">
        <f t="array" ref="W13">IFERROR(SMALL(IF(IndicatorData!B:B=$V$1,IndicatorData!AA:AA),$V13),"")</f>
        <v>20120000</v>
      </c>
      <c r="X13" s="86" t="str">
        <f t="shared" si="5"/>
        <v>2012 - 14</v>
      </c>
      <c r="Y13" s="88">
        <f t="shared" ca="1" si="6"/>
        <v>18.62</v>
      </c>
      <c r="Z13" s="87">
        <f t="shared" ca="1" si="6"/>
        <v>18.920000000000002</v>
      </c>
      <c r="AA13" s="87">
        <f t="shared" ca="1" si="6"/>
        <v>20.170000000000002</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f t="shared" ca="1" si="9"/>
        <v>20.170000000000002</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2013 - 15</v>
      </c>
      <c r="T14" s="88" t="str">
        <f>T8&amp;" current data"</f>
        <v>Richmond current data</v>
      </c>
      <c r="U14" s="87">
        <f ca="1">INDIRECT("aa"&amp;$W$1)</f>
        <v>20.260000000000002</v>
      </c>
      <c r="V14" s="87">
        <v>13</v>
      </c>
      <c r="W14" s="86">
        <f t="array" ref="W14">IFERROR(SMALL(IF(IndicatorData!B:B=$V$1,IndicatorData!AA:AA),$V14),"")</f>
        <v>20130000</v>
      </c>
      <c r="X14" s="86" t="str">
        <f t="shared" si="5"/>
        <v>2013 - 15</v>
      </c>
      <c r="Y14" s="88">
        <f t="shared" ca="1" si="6"/>
        <v>18.64</v>
      </c>
      <c r="Z14" s="87">
        <f t="shared" ca="1" si="6"/>
        <v>18.91</v>
      </c>
      <c r="AA14" s="87">
        <f t="shared" ca="1" si="6"/>
        <v>20.13</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f t="shared" ca="1" si="9"/>
        <v>20.13</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Life expectancy at 65, 2020 - 22 (Male)</v>
      </c>
      <c r="B15" s="125"/>
      <c r="C15" s="125"/>
      <c r="D15" s="125"/>
      <c r="E15" s="125"/>
      <c r="F15" s="125"/>
      <c r="G15" s="125"/>
      <c r="S15" s="87" t="str">
        <f t="array" ref="S15">IFERROR(VLOOKUP($W15,IF(IndicatorData!$B:$B=$V$1,IndicatorData!$A$1:$O$5203),15,FALSE),"")</f>
        <v>2014 - 16</v>
      </c>
      <c r="T15" s="88" t="str">
        <f>T8&amp;" previous data"</f>
        <v>Richmond previous data</v>
      </c>
      <c r="U15" s="87">
        <f ca="1">INDIRECT("aa"&amp;$W$1-1)</f>
        <v>20.23</v>
      </c>
      <c r="V15" s="87">
        <v>14</v>
      </c>
      <c r="W15" s="86">
        <f t="array" ref="W15">IFERROR(SMALL(IF(IndicatorData!B:B=$V$1,IndicatorData!AA:AA),$V15),"")</f>
        <v>20140000</v>
      </c>
      <c r="X15" s="86" t="str">
        <f t="shared" si="5"/>
        <v>2014 - 16</v>
      </c>
      <c r="Y15" s="88">
        <f t="shared" ca="1" si="6"/>
        <v>18.7</v>
      </c>
      <c r="Z15" s="87">
        <f t="shared" ca="1" si="6"/>
        <v>18.98</v>
      </c>
      <c r="AA15" s="87">
        <f t="shared" ca="1" si="6"/>
        <v>20.23</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f t="shared" ca="1" si="9"/>
        <v>20.23</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2015 - 17</v>
      </c>
      <c r="T16" s="88" t="s">
        <v>1078</v>
      </c>
      <c r="U16" s="87">
        <f ca="1">AA2</f>
        <v>17.25</v>
      </c>
      <c r="V16" s="87">
        <v>15</v>
      </c>
      <c r="W16" s="86">
        <f t="array" ref="W16">IFERROR(SMALL(IF(IndicatorData!B:B=$V$1,IndicatorData!AA:AA),$V16),"")</f>
        <v>20150000</v>
      </c>
      <c r="X16" s="86" t="str">
        <f t="shared" si="5"/>
        <v>2015 - 17</v>
      </c>
      <c r="Y16" s="88">
        <f t="shared" ca="1" si="6"/>
        <v>18.690000000000001</v>
      </c>
      <c r="Z16" s="87">
        <f t="shared" ca="1" si="6"/>
        <v>18.97</v>
      </c>
      <c r="AA16" s="87">
        <f t="shared" ca="1" si="6"/>
        <v>20.07</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f t="shared" ca="1" si="9"/>
        <v>20.07</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2016 - 18</v>
      </c>
      <c r="T17" s="88" t="s">
        <v>1079</v>
      </c>
      <c r="U17" s="87">
        <f ca="1">($U$14-U15)/U15</f>
        <v>1.4829461196243766E-3</v>
      </c>
      <c r="V17" s="91">
        <v>16</v>
      </c>
      <c r="W17" s="86">
        <f t="array" ref="W17">IFERROR(SMALL(IF(IndicatorData!B:B=$V$1,IndicatorData!AA:AA),$V17),"")</f>
        <v>20160000</v>
      </c>
      <c r="X17" s="86" t="str">
        <f t="shared" si="5"/>
        <v>2016 - 18</v>
      </c>
      <c r="Y17" s="88">
        <f t="shared" ca="1" si="6"/>
        <v>18.760000000000002</v>
      </c>
      <c r="Z17" s="87">
        <f t="shared" ca="1" si="6"/>
        <v>19.07</v>
      </c>
      <c r="AA17" s="87">
        <f t="shared" ca="1" si="6"/>
        <v>20.29</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f t="shared" ca="1" si="9"/>
        <v>20.29</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2020 - 22, Richmond's rate was 20.3 years, which was the highest in London, 10.2% higher than the England average and 10.7% higher than the London average. The latest Borough figure for 2020 - 22 was also 17.4% higher than in 2001 - 03, in comparison with 12.9% increase in England's rate in the equivalent time period.</v>
      </c>
      <c r="K18" s="125"/>
      <c r="L18" s="125"/>
      <c r="M18" s="125"/>
      <c r="N18" s="125"/>
      <c r="S18" s="87" t="str">
        <f t="array" ref="S18">IFERROR(VLOOKUP($W18,IF(IndicatorData!$B:$B=$V$1,IndicatorData!$A$1:$O$5203),15,FALSE),"")</f>
        <v>2017 - 19</v>
      </c>
      <c r="T18" s="88" t="s">
        <v>1080</v>
      </c>
      <c r="U18" s="87">
        <f ca="1">IFERROR(IF(AND(U17&lt;0,$U$3=0),-1,IF(U17=0,0,IF(AND(U17&gt;0,$U$3=0),1,IF(AND(U17&gt;0,$U$3=1),-1,IF(AND(U17&lt;0,$U$3=1),1))))),0)</f>
        <v>1</v>
      </c>
      <c r="V18" s="87">
        <v>17</v>
      </c>
      <c r="W18" s="86">
        <f t="array" ref="W18">IFERROR(SMALL(IF(IndicatorData!B:B=$V$1,IndicatorData!AA:AA),$V18),"")</f>
        <v>20170000</v>
      </c>
      <c r="X18" s="86" t="str">
        <f t="shared" si="5"/>
        <v>2017 - 19</v>
      </c>
      <c r="Y18" s="88">
        <f t="shared" ca="1" si="6"/>
        <v>18.87</v>
      </c>
      <c r="Z18" s="87">
        <f t="shared" ca="1" si="6"/>
        <v>19.16</v>
      </c>
      <c r="AA18" s="87">
        <f t="shared" ca="1" si="6"/>
        <v>20.36</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f t="shared" ca="1" si="9"/>
        <v>20.36</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2018 - 20</v>
      </c>
      <c r="T19" s="88" t="s">
        <v>1081</v>
      </c>
      <c r="U19" s="87">
        <f ca="1">($U$14-U16)/U16</f>
        <v>0.1744927536231885</v>
      </c>
      <c r="V19" s="91">
        <v>18</v>
      </c>
      <c r="W19" s="86">
        <f t="array" ref="W19">IFERROR(SMALL(IF(IndicatorData!B:B=$V$1,IndicatorData!AA:AA),$V19),"")</f>
        <v>20180000</v>
      </c>
      <c r="X19" s="86" t="str">
        <f t="shared" si="5"/>
        <v>2018 - 20</v>
      </c>
      <c r="Y19" s="88">
        <f t="shared" ca="1" si="6"/>
        <v>18.59</v>
      </c>
      <c r="Z19" s="87">
        <f t="shared" ca="1" si="6"/>
        <v>18.61</v>
      </c>
      <c r="AA19" s="87">
        <f t="shared" ca="1" si="6"/>
        <v>20.14</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f t="shared" ca="1" si="9"/>
        <v>20.14</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2019 - 21</v>
      </c>
      <c r="T20" s="88" t="s">
        <v>1082</v>
      </c>
      <c r="U20" s="87">
        <f ca="1">IFERROR(IF(AND(U19&lt;0,$U$3=0),-1,IF(U19=0,0,IF(AND(U19&gt;0,$U$3=0),1,IF(AND(U19&gt;0,$U$3=1),-1,IF(AND(U19&lt;0,$U$3=1),1))))),0)</f>
        <v>1</v>
      </c>
      <c r="V20" s="87">
        <v>19</v>
      </c>
      <c r="W20" s="86">
        <f t="array" ref="W20">IFERROR(SMALL(IF(IndicatorData!B:B=$V$1,IndicatorData!AA:AA),$V20),"")</f>
        <v>20190000</v>
      </c>
      <c r="X20" s="86" t="str">
        <f t="shared" si="5"/>
        <v>2019 - 21</v>
      </c>
      <c r="Y20" s="88">
        <f t="shared" ca="1" si="6"/>
        <v>18.47</v>
      </c>
      <c r="Z20" s="87">
        <f t="shared" ca="1" si="6"/>
        <v>18.350000000000001</v>
      </c>
      <c r="AA20" s="87">
        <f t="shared" ca="1" si="6"/>
        <v>20.23</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f t="shared" ca="1" si="9"/>
        <v>20.23</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2020 - 22</v>
      </c>
      <c r="T21" s="88" t="s">
        <v>1083</v>
      </c>
      <c r="U21" s="87" t="str">
        <f ca="1">IFERROR(IF(AND(U18=1,ROUND(U17*100,0)&lt;&gt;0),ABS(ROUND(U17*100,0))&amp;"% improvement", IF(AND(U18=-1,ROUND(U17*100,0)&lt;&gt;0),ABS(ROUND(U17*100,0))&amp;"% deterioration","no change")),"N/A")</f>
        <v>no change</v>
      </c>
      <c r="V21" s="87">
        <v>20</v>
      </c>
      <c r="W21" s="86">
        <f t="array" ref="W21">IFERROR(SMALL(IF(IndicatorData!B:B=$V$1,IndicatorData!AA:AA),$V21),"")</f>
        <v>20200000</v>
      </c>
      <c r="X21" s="86" t="str">
        <f t="shared" si="5"/>
        <v>2020 - 22</v>
      </c>
      <c r="Y21" s="88">
        <f t="shared" ca="1" si="6"/>
        <v>18.38</v>
      </c>
      <c r="Z21" s="87">
        <f t="shared" ca="1" si="6"/>
        <v>18.3</v>
      </c>
      <c r="AA21" s="87">
        <f t="shared" ca="1" si="6"/>
        <v>20.260000000000002</v>
      </c>
      <c r="AB21" s="87">
        <f t="shared" ca="1" si="6"/>
        <v>19.28</v>
      </c>
      <c r="AC21" s="86">
        <f t="shared" ca="1" si="6"/>
        <v>18.600000000000001</v>
      </c>
      <c r="AD21" s="87">
        <f t="shared" ca="1" si="6"/>
        <v>19.559999999999999</v>
      </c>
      <c r="AE21" s="87">
        <f t="shared" ca="1" si="6"/>
        <v>18.45</v>
      </c>
      <c r="AF21" s="87">
        <f t="shared" ca="1" si="6"/>
        <v>19.739999999999998</v>
      </c>
      <c r="AG21" s="87">
        <f t="shared" ca="1" si="6"/>
        <v>19.36</v>
      </c>
      <c r="AH21" s="87">
        <f t="shared" ca="1" si="6"/>
        <v>15.96</v>
      </c>
      <c r="AI21" s="87">
        <f t="shared" ca="1" si="7"/>
        <v>19.36</v>
      </c>
      <c r="AJ21" s="87">
        <f t="shared" ca="1" si="7"/>
        <v>18.57</v>
      </c>
      <c r="AK21" s="87">
        <f t="shared" ca="1" si="7"/>
        <v>18.22</v>
      </c>
      <c r="AL21" s="87">
        <f t="shared" ca="1" si="7"/>
        <v>19.559999999999999</v>
      </c>
      <c r="AM21" s="87">
        <f t="shared" ca="1" si="7"/>
        <v>18.420000000000002</v>
      </c>
      <c r="AN21" s="87">
        <f t="shared" ca="1" si="7"/>
        <v>18.489999999999998</v>
      </c>
      <c r="AO21" s="87">
        <f t="shared" ca="1" si="7"/>
        <v>18.440000000000001</v>
      </c>
      <c r="AP21" s="87">
        <f t="shared" ca="1" si="7"/>
        <v>19.02</v>
      </c>
      <c r="AQ21" s="87">
        <f t="shared" ca="1" si="7"/>
        <v>17.54</v>
      </c>
      <c r="AR21" s="87">
        <f t="shared" ca="1" si="7"/>
        <v>16.489999999999998</v>
      </c>
      <c r="AS21" s="87">
        <f t="shared" ca="1" si="8"/>
        <v>17.52</v>
      </c>
      <c r="AT21" s="87">
        <f t="shared" ca="1" si="8"/>
        <v>18.09</v>
      </c>
      <c r="AU21" s="87">
        <f t="shared" ca="1" si="8"/>
        <v>19.739999999999998</v>
      </c>
      <c r="AV21" s="87">
        <f t="shared" ca="1" si="8"/>
        <v>18.16</v>
      </c>
      <c r="AW21" s="87">
        <f t="shared" ca="1" si="8"/>
        <v>18.190000000000001</v>
      </c>
      <c r="AX21" s="87">
        <f t="shared" ca="1" si="8"/>
        <v>18.27</v>
      </c>
      <c r="AY21" s="87">
        <f t="shared" ca="1" si="8"/>
        <v>17.23</v>
      </c>
      <c r="AZ21" s="87">
        <f t="shared" ca="1" si="8"/>
        <v>19.21</v>
      </c>
      <c r="BA21" s="87">
        <f t="shared" ca="1" si="8"/>
        <v>19.28</v>
      </c>
      <c r="BB21" s="87">
        <f t="shared" ca="1" si="8"/>
        <v>17.260000000000002</v>
      </c>
      <c r="BC21" s="87">
        <f t="shared" ca="1" si="9"/>
        <v>17.329999999999998</v>
      </c>
      <c r="BD21" s="87">
        <f t="shared" ca="1" si="9"/>
        <v>18.45</v>
      </c>
      <c r="BE21" s="87">
        <f t="shared" ca="1" si="9"/>
        <v>16.440000000000001</v>
      </c>
      <c r="BF21" s="87">
        <f t="shared" ca="1" si="9"/>
        <v>18.149999999999999</v>
      </c>
      <c r="BG21" s="87">
        <f t="shared" ca="1" si="9"/>
        <v>20.260000000000002</v>
      </c>
      <c r="BH21" s="87">
        <f t="shared" ca="1" si="9"/>
        <v>17.39</v>
      </c>
      <c r="BI21" s="87">
        <f t="shared" ca="1" si="9"/>
        <v>18.600000000000001</v>
      </c>
      <c r="BJ21" s="87">
        <f t="shared" ca="1" si="9"/>
        <v>16.04</v>
      </c>
      <c r="BK21" s="87">
        <f t="shared" ca="1" si="9"/>
        <v>17.71</v>
      </c>
      <c r="BL21" s="87">
        <f t="shared" ca="1" si="9"/>
        <v>18.309999999999999</v>
      </c>
      <c r="BM21" s="87">
        <f t="shared" ca="1" si="9"/>
        <v>19.190000000000001</v>
      </c>
      <c r="BN21" s="87">
        <f t="shared" ca="1" si="4"/>
        <v>19.164999999999999</v>
      </c>
    </row>
    <row r="22" spans="10:72">
      <c r="J22" s="125"/>
      <c r="K22" s="125"/>
      <c r="L22" s="125"/>
      <c r="M22" s="125"/>
      <c r="N22" s="125"/>
      <c r="T22" s="87" t="s">
        <v>1084</v>
      </c>
      <c r="U22" s="87" t="str">
        <f ca="1">IFERROR(IF(AND(U20=1,ROUND(U19*100,0)&lt;&gt;0),ABS(ROUND(U19*100,0))&amp;"% improvement", IF(AND(U20=-1,ROUND(U19*100,0)&lt;&gt;0),ABS(ROUND(U19*100,0))&amp;"% deterioration","no change")),"N/A")</f>
        <v>17% improvement</v>
      </c>
    </row>
    <row r="23" spans="10:72">
      <c r="J23" s="125"/>
      <c r="K23" s="125"/>
      <c r="L23" s="125"/>
      <c r="M23" s="125"/>
      <c r="N23" s="125"/>
      <c r="T23" s="87" t="s">
        <v>1085</v>
      </c>
      <c r="U23" s="87">
        <f>VLOOKUP(U1,List!$AD$2:$AE$63,2,FALSE)</f>
        <v>91102</v>
      </c>
    </row>
    <row r="24" spans="10:72">
      <c r="J24" s="125"/>
      <c r="K24" s="125"/>
      <c r="L24" s="125"/>
      <c r="M24" s="125"/>
      <c r="N24" s="125"/>
    </row>
    <row r="25" spans="10:72">
      <c r="J25" s="125"/>
      <c r="K25" s="125"/>
      <c r="L25" s="125"/>
      <c r="M25" s="125"/>
      <c r="N25" s="125"/>
      <c r="AU25" s="87" t="str">
        <f ca="1">AC26&amp;", Bexley vs. CYP Comparators"</f>
        <v>Life expectancy at 65, 2020 - 22 (Male), Bexley vs. CYP Comparators</v>
      </c>
      <c r="BT25" s="87"/>
    </row>
    <row r="26" spans="10:72">
      <c r="J26" s="125"/>
      <c r="K26" s="125"/>
      <c r="L26" s="125"/>
      <c r="M26" s="125"/>
      <c r="N26" s="125"/>
      <c r="W26" s="87" t="s">
        <v>1006</v>
      </c>
      <c r="X26" s="87" t="s">
        <v>1086</v>
      </c>
      <c r="Y26" s="87" t="str">
        <f ca="1">INDIRECT("X"&amp;$W$1)</f>
        <v>2020 - 22</v>
      </c>
      <c r="AB26" s="87" t="s">
        <v>1006</v>
      </c>
      <c r="AC26" s="86" t="str">
        <f ca="1">IF(U2&lt;&gt;"Persons", U1&amp;", "&amp;Y26&amp;" ("&amp;U2&amp;")",U1&amp;", "&amp;Y26)</f>
        <v>Life expectancy at 65, 2020 - 22 (Male)</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32</v>
      </c>
      <c r="X27" s="87" t="s">
        <v>107</v>
      </c>
      <c r="Y27" s="87">
        <f t="shared" ref="Y27:Y58" ca="1" si="10">IFERROR(VLOOKUP($X27&amp;$U$1&amp;$Y$26&amp;$U$2&amp;$U$5,DATA,14,FALSE),"")</f>
        <v>15.96</v>
      </c>
      <c r="AA27" s="87" t="str">
        <f t="shared" ref="AA27:AA58" ca="1" si="11">AD27</f>
        <v>Richmond</v>
      </c>
      <c r="AB27" s="87">
        <v>1</v>
      </c>
      <c r="AC27" s="86">
        <f t="shared" ref="AC27:AC58" ca="1" si="12">VLOOKUP($AB27,$W$26:$Y$58,3,FALSE)</f>
        <v>20.260000000000002</v>
      </c>
      <c r="AD27" s="87" t="str">
        <f t="shared" ref="AD27:AD58" ca="1" si="13">VLOOKUP($AB27,$W$26:$Y$58,2,FALSE)</f>
        <v>Richmond</v>
      </c>
      <c r="AE27" s="87">
        <f t="shared" ref="AE27:AE58" ca="1" si="14">IF($AD27=$AE$26,AC27,"")</f>
        <v>20.260000000000002</v>
      </c>
      <c r="AF27" s="87" t="str">
        <f t="shared" ref="AF27:AF58" ca="1" si="15">IF(ISERROR(HLOOKUP($AD27,$AB$1:$AG$1,1,FALSE)),"",AC27)</f>
        <v/>
      </c>
      <c r="AG27" s="87" t="str">
        <f t="shared" ref="AG27:AG58" ca="1" si="16">IF(AND(AE27="",AF27=""),AC27,"")</f>
        <v/>
      </c>
      <c r="AH27" s="87">
        <f ca="1">INDIRECT("z"&amp;$W$1)</f>
        <v>18.3</v>
      </c>
      <c r="AI27" s="87">
        <f ca="1">INDIRECT("y"&amp;$W$1)</f>
        <v>18.38</v>
      </c>
      <c r="AJ27" s="87">
        <f ca="1">INDIRECT("aa"&amp;$W$1)</f>
        <v>20.260000000000002</v>
      </c>
      <c r="AK27" s="87">
        <f t="shared" ref="AK27:AK58" ca="1" si="17">IF(ISERROR(VLOOKUP($AD27,AOP_comparators,1,FALSE)),"",AC27)</f>
        <v>20.260000000000002</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20.260000000000002</v>
      </c>
      <c r="AU27" s="87" t="str">
        <f t="shared" ref="AU27:AU37" ca="1" si="22">VLOOKUP($AS27,$AN$27:$AP$37,2,FALSE)</f>
        <v>Richmond</v>
      </c>
      <c r="AV27" s="87">
        <f t="shared" ref="AV27:AV37" ca="1" si="23">IF($AU27=$AV$26,$AT27,"")</f>
        <v>20.260000000000002</v>
      </c>
      <c r="AW27" s="87" t="str">
        <f t="shared" ref="AW27:AW37" ca="1" si="24">IF(AV27="",AT27,"")</f>
        <v/>
      </c>
      <c r="AX27" s="87">
        <f t="shared" ref="AX27:AX37" ca="1" si="25">AI27</f>
        <v>18.38</v>
      </c>
      <c r="AY27" s="94"/>
      <c r="AZ27" s="94"/>
      <c r="BA27" s="94"/>
      <c r="BB27" s="94"/>
      <c r="BC27" s="94"/>
      <c r="BD27" s="94"/>
      <c r="BT27" s="87"/>
    </row>
    <row r="28" spans="10:72">
      <c r="J28" s="125"/>
      <c r="K28" s="125"/>
      <c r="L28" s="125"/>
      <c r="M28" s="125"/>
      <c r="N28" s="125"/>
      <c r="W28" s="87">
        <f ca="1">IFERROR(RANK(Y28,$Y$27:$Y$59,$U$3)+COUNTIF($Y$27:Y28,Y28)-1,"")</f>
        <v>4</v>
      </c>
      <c r="X28" s="87" t="s">
        <v>94</v>
      </c>
      <c r="Y28" s="87">
        <f t="shared" ca="1" si="10"/>
        <v>19.36</v>
      </c>
      <c r="AA28" s="87" t="str">
        <f t="shared" ca="1" si="11"/>
        <v>Harrow</v>
      </c>
      <c r="AB28" s="87">
        <v>2</v>
      </c>
      <c r="AC28" s="86">
        <f t="shared" ca="1" si="12"/>
        <v>19.739999999999998</v>
      </c>
      <c r="AD28" s="87" t="str">
        <f t="shared" ca="1" si="13"/>
        <v>Harrow</v>
      </c>
      <c r="AE28" s="87" t="str">
        <f t="shared" ca="1" si="14"/>
        <v/>
      </c>
      <c r="AF28" s="87">
        <f t="shared" ca="1" si="15"/>
        <v>19.739999999999998</v>
      </c>
      <c r="AG28" s="87" t="str">
        <f t="shared" ca="1" si="16"/>
        <v/>
      </c>
      <c r="AH28" s="87">
        <f t="shared" ref="AH28:AH58" ca="1" si="26">$AH$27</f>
        <v>18.3</v>
      </c>
      <c r="AI28" s="87">
        <f t="shared" ref="AI28:AI58" ca="1" si="27">$AI$27</f>
        <v>18.38</v>
      </c>
      <c r="AJ28" s="87">
        <f t="shared" ref="AJ28:AJ58" ca="1" si="28">$AJ$27</f>
        <v>20.260000000000002</v>
      </c>
      <c r="AK28" s="87">
        <f t="shared" ca="1" si="17"/>
        <v>19.739999999999998</v>
      </c>
      <c r="AL28" s="87" t="str">
        <f t="shared" ca="1" si="18"/>
        <v/>
      </c>
      <c r="AN28" s="87">
        <f ca="1">IFERROR(RANK(AP28,$AP$27:$AP$37,$U$3)+COUNTIF($AP$27:AP28,AP28)-1,"")</f>
        <v>2</v>
      </c>
      <c r="AO28" s="87" t="s">
        <v>79</v>
      </c>
      <c r="AP28" s="87">
        <f t="shared" ca="1" si="19"/>
        <v>19.559999999999999</v>
      </c>
      <c r="AR28" s="87" t="str">
        <f t="shared" ca="1" si="20"/>
        <v>Bromley</v>
      </c>
      <c r="AS28" s="87">
        <v>2</v>
      </c>
      <c r="AT28" s="87">
        <f t="shared" ca="1" si="21"/>
        <v>19.559999999999999</v>
      </c>
      <c r="AU28" s="87" t="str">
        <f t="shared" ca="1" si="22"/>
        <v>Bromley</v>
      </c>
      <c r="AV28" s="87" t="str">
        <f t="shared" ca="1" si="23"/>
        <v/>
      </c>
      <c r="AW28" s="87">
        <f t="shared" ca="1" si="24"/>
        <v>19.559999999999999</v>
      </c>
      <c r="AX28" s="87">
        <f t="shared" ca="1" si="25"/>
        <v>18.38</v>
      </c>
      <c r="AY28" s="94"/>
      <c r="BA28" s="94"/>
      <c r="BB28" s="94"/>
      <c r="BC28" s="94"/>
      <c r="BD28" s="94"/>
      <c r="BF28" s="94">
        <v>90</v>
      </c>
      <c r="BG28" s="94"/>
      <c r="BT28" s="87"/>
    </row>
    <row r="29" spans="10:72">
      <c r="J29" s="125"/>
      <c r="K29" s="125"/>
      <c r="L29" s="125"/>
      <c r="M29" s="125"/>
      <c r="N29" s="125"/>
      <c r="W29" s="87">
        <f ca="1">IFERROR(RANK(Y29,$Y$27:$Y$59,$U$3)+COUNTIF($Y$27:Y29,Y29)-1,"")</f>
        <v>10</v>
      </c>
      <c r="X29" s="87" t="s">
        <v>98</v>
      </c>
      <c r="Y29" s="87">
        <f t="shared" ca="1" si="10"/>
        <v>18.57</v>
      </c>
      <c r="AA29" s="87" t="str">
        <f t="shared" ca="1" si="11"/>
        <v>Bromley</v>
      </c>
      <c r="AB29" s="87">
        <v>3</v>
      </c>
      <c r="AC29" s="86">
        <f t="shared" ca="1" si="12"/>
        <v>19.559999999999999</v>
      </c>
      <c r="AD29" s="87" t="str">
        <f t="shared" ca="1" si="13"/>
        <v>Bromley</v>
      </c>
      <c r="AE29" s="87" t="str">
        <f t="shared" ca="1" si="14"/>
        <v/>
      </c>
      <c r="AF29" s="87">
        <f t="shared" ca="1" si="15"/>
        <v>19.559999999999999</v>
      </c>
      <c r="AG29" s="87" t="str">
        <f t="shared" ca="1" si="16"/>
        <v/>
      </c>
      <c r="AH29" s="87">
        <f t="shared" ca="1" si="26"/>
        <v>18.3</v>
      </c>
      <c r="AI29" s="87">
        <f t="shared" ca="1" si="27"/>
        <v>18.38</v>
      </c>
      <c r="AJ29" s="87">
        <f t="shared" ca="1" si="28"/>
        <v>20.260000000000002</v>
      </c>
      <c r="AK29" s="87">
        <f t="shared" ca="1" si="17"/>
        <v>19.559999999999999</v>
      </c>
      <c r="AL29" s="87" t="str">
        <f t="shared" ca="1" si="18"/>
        <v/>
      </c>
      <c r="AN29" s="87" t="str">
        <f ca="1">IFERROR(RANK(AP29,$AP$27:$AP$37,$U$3)+COUNTIF($AP$27:AP29,AP29)-1,"")</f>
        <v/>
      </c>
      <c r="AO29" s="87" t="s">
        <v>1064</v>
      </c>
      <c r="AP29" s="87" t="str">
        <f t="shared" ca="1" si="19"/>
        <v/>
      </c>
      <c r="AR29" s="87" t="str">
        <f t="shared" ca="1" si="20"/>
        <v>Havering</v>
      </c>
      <c r="AS29" s="87">
        <v>3</v>
      </c>
      <c r="AT29" s="87">
        <f t="shared" ca="1" si="21"/>
        <v>18.16</v>
      </c>
      <c r="AU29" s="87" t="str">
        <f t="shared" ca="1" si="22"/>
        <v>Havering</v>
      </c>
      <c r="AV29" s="87" t="str">
        <f t="shared" ca="1" si="23"/>
        <v/>
      </c>
      <c r="AW29" s="87">
        <f t="shared" ca="1" si="24"/>
        <v>18.16</v>
      </c>
      <c r="AX29" s="87">
        <f t="shared" ca="1" si="25"/>
        <v>18.38</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17</v>
      </c>
      <c r="X30" s="87" t="s">
        <v>69</v>
      </c>
      <c r="Y30" s="87">
        <f t="shared" ca="1" si="10"/>
        <v>18.22</v>
      </c>
      <c r="AA30" s="87" t="str">
        <f t="shared" ca="1" si="11"/>
        <v>Barnet</v>
      </c>
      <c r="AB30" s="87">
        <v>4</v>
      </c>
      <c r="AC30" s="86">
        <f t="shared" ca="1" si="12"/>
        <v>19.36</v>
      </c>
      <c r="AD30" s="87" t="str">
        <f t="shared" ca="1" si="13"/>
        <v>Barnet</v>
      </c>
      <c r="AE30" s="87" t="str">
        <f t="shared" ca="1" si="14"/>
        <v/>
      </c>
      <c r="AF30" s="87">
        <f t="shared" ca="1" si="15"/>
        <v>19.36</v>
      </c>
      <c r="AG30" s="87" t="str">
        <f t="shared" ca="1" si="16"/>
        <v/>
      </c>
      <c r="AH30" s="87">
        <f t="shared" ca="1" si="26"/>
        <v>18.3</v>
      </c>
      <c r="AI30" s="87">
        <f t="shared" ca="1" si="27"/>
        <v>18.38</v>
      </c>
      <c r="AJ30" s="87">
        <f t="shared" ca="1" si="28"/>
        <v>20.260000000000002</v>
      </c>
      <c r="AK30" s="87">
        <f t="shared" ca="1" si="17"/>
        <v>19.36</v>
      </c>
      <c r="AL30" s="87" t="str">
        <f t="shared" ca="1" si="18"/>
        <v/>
      </c>
      <c r="AN30" s="87">
        <f ca="1">IFERROR(RANK(AP30,$AP$27:$AP$37,$U$3)+COUNTIF($AP$27:AP30,AP30)-1,"")</f>
        <v>3</v>
      </c>
      <c r="AO30" s="87" t="s">
        <v>119</v>
      </c>
      <c r="AP30" s="87">
        <f t="shared" ca="1" si="19"/>
        <v>18.16</v>
      </c>
      <c r="AR30" s="87" t="e">
        <f t="shared" ca="1" si="20"/>
        <v>#N/A</v>
      </c>
      <c r="AS30" s="87">
        <v>4</v>
      </c>
      <c r="AT30" s="87" t="e">
        <f t="shared" ca="1" si="21"/>
        <v>#N/A</v>
      </c>
      <c r="AU30" s="87" t="e">
        <f t="shared" ca="1" si="22"/>
        <v>#N/A</v>
      </c>
      <c r="AV30" s="87" t="e">
        <f t="shared" ca="1" si="23"/>
        <v>#N/A</v>
      </c>
      <c r="AW30" s="87" t="e">
        <f t="shared" ca="1" si="24"/>
        <v>#N/A</v>
      </c>
      <c r="AX30" s="87">
        <f t="shared" ca="1" si="25"/>
        <v>18.38</v>
      </c>
      <c r="AY30" s="94"/>
      <c r="BA30" s="94"/>
      <c r="BB30" s="94"/>
      <c r="BC30" s="94"/>
      <c r="BD30" s="94"/>
      <c r="BE30" s="87" t="s">
        <v>1091</v>
      </c>
      <c r="BF30" s="92">
        <v>0</v>
      </c>
      <c r="BG30" s="92"/>
      <c r="BT30" s="87"/>
    </row>
    <row r="31" spans="10:72">
      <c r="J31" s="125"/>
      <c r="K31" s="125"/>
      <c r="L31" s="125"/>
      <c r="M31" s="125"/>
      <c r="N31" s="125"/>
      <c r="W31" s="87">
        <f ca="1">IFERROR(RANK(Y31,$Y$27:$Y$59,$U$3)+COUNTIF($Y$27:Y31,Y31)-1,"")</f>
        <v>3</v>
      </c>
      <c r="X31" s="87" t="s">
        <v>79</v>
      </c>
      <c r="Y31" s="87">
        <f t="shared" ca="1" si="10"/>
        <v>19.559999999999999</v>
      </c>
      <c r="AA31" s="87" t="str">
        <f t="shared" ca="1" si="11"/>
        <v>Kingston</v>
      </c>
      <c r="AB31" s="87">
        <v>5</v>
      </c>
      <c r="AC31" s="86">
        <f t="shared" ca="1" si="12"/>
        <v>19.28</v>
      </c>
      <c r="AD31" s="87" t="str">
        <f t="shared" ca="1" si="13"/>
        <v>Kingston</v>
      </c>
      <c r="AE31" s="87" t="str">
        <f t="shared" ca="1" si="14"/>
        <v/>
      </c>
      <c r="AF31" s="87">
        <f t="shared" ca="1" si="15"/>
        <v>19.28</v>
      </c>
      <c r="AG31" s="87" t="str">
        <f t="shared" ca="1" si="16"/>
        <v/>
      </c>
      <c r="AH31" s="87">
        <f t="shared" ca="1" si="26"/>
        <v>18.3</v>
      </c>
      <c r="AI31" s="87">
        <f t="shared" ca="1" si="27"/>
        <v>18.38</v>
      </c>
      <c r="AJ31" s="87">
        <f t="shared" ca="1" si="28"/>
        <v>20.260000000000002</v>
      </c>
      <c r="AK31" s="87">
        <f t="shared" ca="1" si="17"/>
        <v>19.28</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18.38</v>
      </c>
      <c r="AY31" s="94"/>
      <c r="BA31" s="94"/>
      <c r="BB31" s="94"/>
      <c r="BC31" s="94"/>
      <c r="BD31" s="94"/>
      <c r="BE31" s="87" t="s">
        <v>128</v>
      </c>
      <c r="BF31" s="92">
        <v>32</v>
      </c>
      <c r="BG31" s="92"/>
      <c r="BT31" s="87"/>
    </row>
    <row r="32" spans="10:72">
      <c r="J32" s="125"/>
      <c r="K32" s="125"/>
      <c r="L32" s="125"/>
      <c r="M32" s="125"/>
      <c r="N32" s="125"/>
      <c r="W32" s="87">
        <f ca="1">IFERROR(RANK(Y32,$Y$27:$Y$59,$U$3)+COUNTIF($Y$27:Y32,Y32)-1,"")</f>
        <v>14</v>
      </c>
      <c r="X32" s="87" t="s">
        <v>73</v>
      </c>
      <c r="Y32" s="87">
        <f t="shared" ca="1" si="10"/>
        <v>18.420000000000002</v>
      </c>
      <c r="AA32" s="87" t="str">
        <f t="shared" ca="1" si="11"/>
        <v>Kensington and Chelsea</v>
      </c>
      <c r="AB32" s="87">
        <v>6</v>
      </c>
      <c r="AC32" s="86">
        <f t="shared" ca="1" si="12"/>
        <v>19.21</v>
      </c>
      <c r="AD32" s="87" t="str">
        <f t="shared" ca="1" si="13"/>
        <v>Kensington and Chelsea</v>
      </c>
      <c r="AE32" s="87" t="str">
        <f t="shared" ca="1" si="14"/>
        <v/>
      </c>
      <c r="AF32" s="87" t="str">
        <f t="shared" ca="1" si="15"/>
        <v/>
      </c>
      <c r="AG32" s="87">
        <f t="shared" ca="1" si="16"/>
        <v>19.21</v>
      </c>
      <c r="AH32" s="87">
        <f t="shared" ca="1" si="26"/>
        <v>18.3</v>
      </c>
      <c r="AI32" s="87">
        <f t="shared" ca="1" si="27"/>
        <v>18.38</v>
      </c>
      <c r="AJ32" s="87">
        <f t="shared" ca="1" si="28"/>
        <v>20.260000000000002</v>
      </c>
      <c r="AK32" s="87" t="str">
        <f t="shared" ca="1" si="17"/>
        <v/>
      </c>
      <c r="AL32" s="87">
        <f t="shared" ca="1" si="18"/>
        <v>19.21</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18.38</v>
      </c>
      <c r="AY32" s="94"/>
      <c r="BA32" s="94"/>
      <c r="BB32" s="94"/>
      <c r="BC32" s="94"/>
      <c r="BD32" s="94"/>
      <c r="BE32" s="87" t="s">
        <v>173</v>
      </c>
      <c r="BF32" s="92"/>
      <c r="BG32" s="92"/>
      <c r="BT32" s="87"/>
    </row>
    <row r="33" spans="1:72">
      <c r="W33" s="87">
        <f ca="1">IFERROR(RANK(Y33,$Y$27:$Y$59,$U$3)+COUNTIF($Y$27:Y33,Y33)-1,"")</f>
        <v>11</v>
      </c>
      <c r="X33" s="87" t="s">
        <v>111</v>
      </c>
      <c r="Y33" s="87">
        <f t="shared" ca="1" si="10"/>
        <v>18.489999999999998</v>
      </c>
      <c r="AA33" s="87" t="str">
        <f t="shared" ca="1" si="11"/>
        <v>Westminster</v>
      </c>
      <c r="AB33" s="87">
        <v>7</v>
      </c>
      <c r="AC33" s="86">
        <f t="shared" ca="1" si="12"/>
        <v>19.190000000000001</v>
      </c>
      <c r="AD33" s="87" t="str">
        <f t="shared" ca="1" si="13"/>
        <v>Westminster</v>
      </c>
      <c r="AE33" s="87" t="str">
        <f t="shared" ca="1" si="14"/>
        <v/>
      </c>
      <c r="AF33" s="87" t="str">
        <f t="shared" ca="1" si="15"/>
        <v/>
      </c>
      <c r="AG33" s="87">
        <f t="shared" ca="1" si="16"/>
        <v>19.190000000000001</v>
      </c>
      <c r="AH33" s="87">
        <f t="shared" ca="1" si="26"/>
        <v>18.3</v>
      </c>
      <c r="AI33" s="87">
        <f t="shared" ca="1" si="27"/>
        <v>18.38</v>
      </c>
      <c r="AJ33" s="87">
        <f t="shared" ca="1" si="28"/>
        <v>20.260000000000002</v>
      </c>
      <c r="AK33" s="87" t="str">
        <f t="shared" ca="1" si="17"/>
        <v/>
      </c>
      <c r="AL33" s="87">
        <f t="shared" ca="1" si="18"/>
        <v>19.190000000000001</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18.38</v>
      </c>
      <c r="AY33" s="94"/>
      <c r="BA33" s="94"/>
      <c r="BB33" s="94"/>
      <c r="BC33" s="94"/>
      <c r="BD33" s="94"/>
      <c r="BE33" s="87" t="s">
        <v>1092</v>
      </c>
      <c r="BF33" s="92"/>
      <c r="BG33" s="92"/>
      <c r="BT33" s="87"/>
    </row>
    <row r="34" spans="1:72">
      <c r="A34" s="12" t="s">
        <v>1093</v>
      </c>
      <c r="W34" s="87">
        <f ca="1">IFERROR(RANK(Y34,$Y$27:$Y$59,$U$3)+COUNTIF($Y$27:Y34,Y34)-1,"")</f>
        <v>13</v>
      </c>
      <c r="X34" s="87" t="s">
        <v>63</v>
      </c>
      <c r="Y34" s="87">
        <f t="shared" ca="1" si="10"/>
        <v>18.440000000000001</v>
      </c>
      <c r="AA34" s="87" t="str">
        <f t="shared" ca="1" si="11"/>
        <v>Enfield</v>
      </c>
      <c r="AB34" s="87">
        <v>8</v>
      </c>
      <c r="AC34" s="86">
        <f t="shared" ca="1" si="12"/>
        <v>19.02</v>
      </c>
      <c r="AD34" s="87" t="str">
        <f t="shared" ca="1" si="13"/>
        <v>Enfield</v>
      </c>
      <c r="AE34" s="87" t="str">
        <f t="shared" ca="1" si="14"/>
        <v/>
      </c>
      <c r="AF34" s="87" t="str">
        <f t="shared" ca="1" si="15"/>
        <v/>
      </c>
      <c r="AG34" s="87">
        <f t="shared" ca="1" si="16"/>
        <v>19.02</v>
      </c>
      <c r="AH34" s="87">
        <f t="shared" ca="1" si="26"/>
        <v>18.3</v>
      </c>
      <c r="AI34" s="87">
        <f t="shared" ca="1" si="27"/>
        <v>18.38</v>
      </c>
      <c r="AJ34" s="87">
        <f t="shared" ca="1" si="28"/>
        <v>20.260000000000002</v>
      </c>
      <c r="AK34" s="87">
        <f t="shared" ca="1" si="17"/>
        <v>19.02</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18.38</v>
      </c>
      <c r="AY34" s="94"/>
      <c r="BA34" s="94"/>
      <c r="BB34" s="94"/>
      <c r="BC34" s="94"/>
      <c r="BD34" s="94"/>
      <c r="BE34" s="87" t="s">
        <v>1094</v>
      </c>
      <c r="BF34" s="92"/>
      <c r="BG34" s="92"/>
      <c r="BT34" s="87"/>
    </row>
    <row r="35" spans="1:72" ht="15" customHeight="1">
      <c r="A35" s="124" t="str">
        <f>VLOOKUP($U$1,IndicatorMetadata!$B:$Z,2,FALSE)</f>
        <v>The average number of years a person would expect to live based on contemporary mortality rates. For a particular area and time period, it is an estimate of the average number of years at age 65 a person would survive if he or she experienced the age specific mortality rates for that area and time period throughout his or her life after that age._x000D_
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Figures reflect mortality among those living in an area in each time period, rather than what will be experienced throughout life among those born in the area. The figures are not therefore the number of years a baby born in the area could actually expect to live, both because the mortality rates of the area are likely to change in the future and because many of those born in the area will live elsewhere for at least some part of their lives.</v>
      </c>
      <c r="B35" s="125"/>
      <c r="C35" s="125"/>
      <c r="D35" s="125"/>
      <c r="E35" s="125"/>
      <c r="F35" s="125"/>
      <c r="G35" s="125"/>
      <c r="H35" s="125"/>
      <c r="I35" s="125"/>
      <c r="J35" s="125"/>
      <c r="K35" s="125"/>
      <c r="L35" s="125"/>
      <c r="M35" s="125"/>
      <c r="N35" s="125"/>
      <c r="W35" s="87">
        <f ca="1">IFERROR(RANK(Y35,$Y$27:$Y$59,$U$3)+COUNTIF($Y$27:Y35,Y35)-1,"")</f>
        <v>8</v>
      </c>
      <c r="X35" s="87" t="s">
        <v>121</v>
      </c>
      <c r="Y35" s="87">
        <f t="shared" ca="1" si="10"/>
        <v>19.02</v>
      </c>
      <c r="AA35" s="87" t="str">
        <f t="shared" ca="1" si="11"/>
        <v>Sutton</v>
      </c>
      <c r="AB35" s="87">
        <v>9</v>
      </c>
      <c r="AC35" s="86">
        <f t="shared" ca="1" si="12"/>
        <v>18.600000000000001</v>
      </c>
      <c r="AD35" s="87" t="str">
        <f t="shared" ca="1" si="13"/>
        <v>Sutton</v>
      </c>
      <c r="AE35" s="87" t="str">
        <f t="shared" ca="1" si="14"/>
        <v/>
      </c>
      <c r="AF35" s="87">
        <f t="shared" ca="1" si="15"/>
        <v>18.600000000000001</v>
      </c>
      <c r="AG35" s="87" t="str">
        <f t="shared" ca="1" si="16"/>
        <v/>
      </c>
      <c r="AH35" s="87">
        <f t="shared" ca="1" si="26"/>
        <v>18.3</v>
      </c>
      <c r="AI35" s="87">
        <f t="shared" ca="1" si="27"/>
        <v>18.38</v>
      </c>
      <c r="AJ35" s="87">
        <f t="shared" ca="1" si="28"/>
        <v>20.260000000000002</v>
      </c>
      <c r="AK35" s="87">
        <f t="shared" ca="1" si="17"/>
        <v>18.600000000000001</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18.38</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23</v>
      </c>
      <c r="X36" s="87" t="s">
        <v>81</v>
      </c>
      <c r="Y36" s="87">
        <f t="shared" ca="1" si="10"/>
        <v>17.54</v>
      </c>
      <c r="AA36" s="87" t="str">
        <f t="shared" ca="1" si="11"/>
        <v>Bexley</v>
      </c>
      <c r="AB36" s="87">
        <v>10</v>
      </c>
      <c r="AC36" s="86">
        <f t="shared" ca="1" si="12"/>
        <v>18.57</v>
      </c>
      <c r="AD36" s="87" t="str">
        <f t="shared" ca="1" si="13"/>
        <v>Bexley</v>
      </c>
      <c r="AE36" s="87" t="str">
        <f t="shared" ca="1" si="14"/>
        <v/>
      </c>
      <c r="AF36" s="87" t="str">
        <f t="shared" ca="1" si="15"/>
        <v/>
      </c>
      <c r="AG36" s="87">
        <f t="shared" ca="1" si="16"/>
        <v>18.57</v>
      </c>
      <c r="AH36" s="87">
        <f t="shared" ca="1" si="26"/>
        <v>18.3</v>
      </c>
      <c r="AI36" s="87">
        <f t="shared" ca="1" si="27"/>
        <v>18.38</v>
      </c>
      <c r="AJ36" s="87">
        <f t="shared" ca="1" si="28"/>
        <v>20.260000000000002</v>
      </c>
      <c r="AK36" s="87" t="str">
        <f t="shared" ca="1" si="17"/>
        <v/>
      </c>
      <c r="AL36" s="87">
        <f t="shared" ca="1" si="18"/>
        <v>18.57</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18.38</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29</v>
      </c>
      <c r="X37" s="87" t="s">
        <v>102</v>
      </c>
      <c r="Y37" s="87">
        <f t="shared" ca="1" si="10"/>
        <v>16.489999999999998</v>
      </c>
      <c r="AA37" s="87" t="str">
        <f t="shared" ca="1" si="11"/>
        <v>Croydon</v>
      </c>
      <c r="AB37" s="87">
        <v>11</v>
      </c>
      <c r="AC37" s="86">
        <f t="shared" ca="1" si="12"/>
        <v>18.489999999999998</v>
      </c>
      <c r="AD37" s="87" t="str">
        <f t="shared" ca="1" si="13"/>
        <v>Croydon</v>
      </c>
      <c r="AE37" s="87" t="str">
        <f t="shared" ca="1" si="14"/>
        <v/>
      </c>
      <c r="AF37" s="87" t="str">
        <f t="shared" ca="1" si="15"/>
        <v/>
      </c>
      <c r="AG37" s="87">
        <f t="shared" ca="1" si="16"/>
        <v>18.489999999999998</v>
      </c>
      <c r="AH37" s="87">
        <f t="shared" ca="1" si="26"/>
        <v>18.3</v>
      </c>
      <c r="AI37" s="87">
        <f t="shared" ca="1" si="27"/>
        <v>18.38</v>
      </c>
      <c r="AJ37" s="87">
        <f t="shared" ca="1" si="28"/>
        <v>20.260000000000002</v>
      </c>
      <c r="AK37" s="87">
        <f t="shared" ca="1" si="17"/>
        <v>18.489999999999998</v>
      </c>
      <c r="AL37" s="87" t="str">
        <f t="shared" ca="1" si="18"/>
        <v/>
      </c>
      <c r="AN37" s="87">
        <f ca="1">IFERROR(RANK(AP37,$AP$27:$AP$37,$U$3)+COUNTIF($AP$27:AP37,AP37)-1,"")</f>
        <v>1</v>
      </c>
      <c r="AO37" s="87" t="str">
        <f>T8</f>
        <v>Richmond</v>
      </c>
      <c r="AP37" s="87">
        <f t="shared" ca="1" si="19"/>
        <v>20.260000000000002</v>
      </c>
      <c r="AR37" s="87" t="e">
        <f t="shared" ca="1" si="20"/>
        <v>#N/A</v>
      </c>
      <c r="AS37" s="87">
        <v>11</v>
      </c>
      <c r="AT37" s="87" t="e">
        <f t="shared" ca="1" si="21"/>
        <v>#N/A</v>
      </c>
      <c r="AU37" s="87" t="e">
        <f t="shared" ca="1" si="22"/>
        <v>#N/A</v>
      </c>
      <c r="AV37" s="87" t="e">
        <f t="shared" ca="1" si="23"/>
        <v>#N/A</v>
      </c>
      <c r="AW37" s="87" t="e">
        <f t="shared" ca="1" si="24"/>
        <v>#N/A</v>
      </c>
      <c r="AX37" s="87">
        <f t="shared" ca="1" si="25"/>
        <v>18.38</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24</v>
      </c>
      <c r="X38" s="87" t="s">
        <v>67</v>
      </c>
      <c r="Y38" s="87">
        <f t="shared" ca="1" si="10"/>
        <v>17.52</v>
      </c>
      <c r="AA38" s="87" t="str">
        <f t="shared" ca="1" si="11"/>
        <v>Merton</v>
      </c>
      <c r="AB38" s="87">
        <v>12</v>
      </c>
      <c r="AC38" s="86">
        <f t="shared" ca="1" si="12"/>
        <v>18.45</v>
      </c>
      <c r="AD38" s="87" t="str">
        <f t="shared" ca="1" si="13"/>
        <v>Merton</v>
      </c>
      <c r="AE38" s="87" t="str">
        <f t="shared" ca="1" si="14"/>
        <v/>
      </c>
      <c r="AF38" s="87">
        <f t="shared" ca="1" si="15"/>
        <v>18.45</v>
      </c>
      <c r="AG38" s="87" t="str">
        <f t="shared" ca="1" si="16"/>
        <v/>
      </c>
      <c r="AH38" s="87">
        <f t="shared" ca="1" si="26"/>
        <v>18.3</v>
      </c>
      <c r="AI38" s="87">
        <f t="shared" ca="1" si="27"/>
        <v>18.38</v>
      </c>
      <c r="AJ38" s="87">
        <f t="shared" ca="1" si="28"/>
        <v>20.260000000000002</v>
      </c>
      <c r="AK38" s="87">
        <f t="shared" ca="1" si="17"/>
        <v>18.45</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21</v>
      </c>
      <c r="X39" s="87" t="s">
        <v>117</v>
      </c>
      <c r="Y39" s="87">
        <f t="shared" ca="1" si="10"/>
        <v>18.09</v>
      </c>
      <c r="AA39" s="87" t="str">
        <f t="shared" ca="1" si="11"/>
        <v>Ealing</v>
      </c>
      <c r="AB39" s="87">
        <v>13</v>
      </c>
      <c r="AC39" s="86">
        <f t="shared" ca="1" si="12"/>
        <v>18.440000000000001</v>
      </c>
      <c r="AD39" s="87" t="str">
        <f t="shared" ca="1" si="13"/>
        <v>Ealing</v>
      </c>
      <c r="AE39" s="87" t="str">
        <f t="shared" ca="1" si="14"/>
        <v/>
      </c>
      <c r="AF39" s="87" t="str">
        <f t="shared" ca="1" si="15"/>
        <v/>
      </c>
      <c r="AG39" s="87">
        <f t="shared" ca="1" si="16"/>
        <v>18.440000000000001</v>
      </c>
      <c r="AH39" s="87">
        <f t="shared" ca="1" si="26"/>
        <v>18.3</v>
      </c>
      <c r="AI39" s="87">
        <f t="shared" ca="1" si="27"/>
        <v>18.38</v>
      </c>
      <c r="AJ39" s="87">
        <f t="shared" ca="1" si="28"/>
        <v>20.260000000000002</v>
      </c>
      <c r="AK39" s="87">
        <f t="shared" ca="1" si="17"/>
        <v>18.440000000000001</v>
      </c>
      <c r="AL39" s="87" t="str">
        <f t="shared" ca="1" si="18"/>
        <v/>
      </c>
      <c r="AO39" s="87" t="s">
        <v>1096</v>
      </c>
      <c r="BA39" s="94"/>
      <c r="BD39" s="94" t="s">
        <v>1097</v>
      </c>
      <c r="BF39" s="94">
        <f ca="1">U9</f>
        <v>1</v>
      </c>
      <c r="BG39" s="94"/>
      <c r="BT39" s="87"/>
    </row>
    <row r="40" spans="1:72">
      <c r="A40" s="125"/>
      <c r="B40" s="125"/>
      <c r="C40" s="125"/>
      <c r="D40" s="125"/>
      <c r="E40" s="125"/>
      <c r="F40" s="125"/>
      <c r="G40" s="125"/>
      <c r="H40" s="125"/>
      <c r="I40" s="125"/>
      <c r="J40" s="125"/>
      <c r="K40" s="125"/>
      <c r="L40" s="125"/>
      <c r="M40" s="125"/>
      <c r="N40" s="125"/>
      <c r="W40" s="87">
        <f ca="1">IFERROR(RANK(Y40,$Y$27:$Y$59,$U$3)+COUNTIF($Y$27:Y40,Y40)-1,"")</f>
        <v>2</v>
      </c>
      <c r="X40" s="87" t="s">
        <v>65</v>
      </c>
      <c r="Y40" s="87">
        <f t="shared" ca="1" si="10"/>
        <v>19.739999999999998</v>
      </c>
      <c r="AA40" s="87" t="str">
        <f t="shared" ca="1" si="11"/>
        <v>Camden</v>
      </c>
      <c r="AB40" s="87">
        <v>14</v>
      </c>
      <c r="AC40" s="86">
        <f t="shared" ca="1" si="12"/>
        <v>18.420000000000002</v>
      </c>
      <c r="AD40" s="87" t="str">
        <f t="shared" ca="1" si="13"/>
        <v>Camden</v>
      </c>
      <c r="AE40" s="87" t="str">
        <f t="shared" ca="1" si="14"/>
        <v/>
      </c>
      <c r="AF40" s="87" t="str">
        <f t="shared" ca="1" si="15"/>
        <v/>
      </c>
      <c r="AG40" s="87">
        <f t="shared" ca="1" si="16"/>
        <v>18.420000000000002</v>
      </c>
      <c r="AH40" s="87">
        <f t="shared" ca="1" si="26"/>
        <v>18.3</v>
      </c>
      <c r="AI40" s="87">
        <f t="shared" ca="1" si="27"/>
        <v>18.38</v>
      </c>
      <c r="AJ40" s="87">
        <f t="shared" ca="1" si="28"/>
        <v>20.260000000000002</v>
      </c>
      <c r="AK40" s="87" t="str">
        <f t="shared" ca="1" si="17"/>
        <v/>
      </c>
      <c r="AL40" s="87">
        <f t="shared" ca="1" si="18"/>
        <v>18.420000000000002</v>
      </c>
      <c r="AO40" s="87" t="str">
        <f>List!R2</f>
        <v>Kingston</v>
      </c>
      <c r="AP40" s="87">
        <f t="shared" ref="AP40:AP54" ca="1" si="29">VLOOKUP(AO40,$AA$27:$AC$58,3,FALSE)</f>
        <v>19.28</v>
      </c>
      <c r="BA40" s="94"/>
      <c r="BB40" s="94"/>
      <c r="BC40" s="94"/>
      <c r="BD40" s="94"/>
      <c r="BE40" s="87" t="s">
        <v>1098</v>
      </c>
      <c r="BF40" s="92">
        <f ca="1">IF(BF39=1,0,BE45*BF39/$BF45)</f>
        <v>0</v>
      </c>
      <c r="BG40" s="93"/>
      <c r="BT40" s="87"/>
    </row>
    <row r="41" spans="1:72">
      <c r="A41" s="125"/>
      <c r="B41" s="125"/>
      <c r="C41" s="125"/>
      <c r="D41" s="125"/>
      <c r="E41" s="125"/>
      <c r="F41" s="125"/>
      <c r="G41" s="125"/>
      <c r="H41" s="125"/>
      <c r="I41" s="125"/>
      <c r="J41" s="125"/>
      <c r="K41" s="125"/>
      <c r="L41" s="125"/>
      <c r="M41" s="125"/>
      <c r="N41" s="125"/>
      <c r="W41" s="87">
        <f ca="1">IFERROR(RANK(Y41,$Y$27:$Y$59,$U$3)+COUNTIF($Y$27:Y41,Y41)-1,"")</f>
        <v>19</v>
      </c>
      <c r="X41" s="87" t="s">
        <v>119</v>
      </c>
      <c r="Y41" s="87">
        <f t="shared" ca="1" si="10"/>
        <v>18.16</v>
      </c>
      <c r="AA41" s="87" t="str">
        <f t="shared" ca="1" si="11"/>
        <v>Wandsworth</v>
      </c>
      <c r="AB41" s="87">
        <v>15</v>
      </c>
      <c r="AC41" s="86">
        <f t="shared" ca="1" si="12"/>
        <v>18.309999999999999</v>
      </c>
      <c r="AD41" s="87" t="str">
        <f t="shared" ca="1" si="13"/>
        <v>Wandsworth</v>
      </c>
      <c r="AE41" s="87" t="str">
        <f t="shared" ca="1" si="14"/>
        <v/>
      </c>
      <c r="AF41" s="87" t="str">
        <f t="shared" ca="1" si="15"/>
        <v/>
      </c>
      <c r="AG41" s="87">
        <f t="shared" ca="1" si="16"/>
        <v>18.309999999999999</v>
      </c>
      <c r="AH41" s="87">
        <f t="shared" ca="1" si="26"/>
        <v>18.3</v>
      </c>
      <c r="AI41" s="87">
        <f t="shared" ca="1" si="27"/>
        <v>18.38</v>
      </c>
      <c r="AJ41" s="87">
        <f t="shared" ca="1" si="28"/>
        <v>20.260000000000002</v>
      </c>
      <c r="AK41" s="87" t="str">
        <f t="shared" ca="1" si="17"/>
        <v/>
      </c>
      <c r="AL41" s="87">
        <f t="shared" ca="1" si="18"/>
        <v>18.309999999999999</v>
      </c>
      <c r="AO41" s="87" t="str">
        <f>List!R3</f>
        <v>Merton</v>
      </c>
      <c r="AP41" s="87">
        <f t="shared" ca="1" si="29"/>
        <v>18.45</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18</v>
      </c>
      <c r="X42" s="87" t="s">
        <v>87</v>
      </c>
      <c r="Y42" s="87">
        <f t="shared" ca="1" si="10"/>
        <v>18.190000000000001</v>
      </c>
      <c r="AA42" s="87" t="str">
        <f t="shared" ca="1" si="11"/>
        <v>Hounslow</v>
      </c>
      <c r="AB42" s="87">
        <v>16</v>
      </c>
      <c r="AC42" s="86">
        <f t="shared" ca="1" si="12"/>
        <v>18.27</v>
      </c>
      <c r="AD42" s="87" t="str">
        <f t="shared" ca="1" si="13"/>
        <v>Hounslow</v>
      </c>
      <c r="AE42" s="87" t="str">
        <f t="shared" ca="1" si="14"/>
        <v/>
      </c>
      <c r="AF42" s="87" t="str">
        <f t="shared" ca="1" si="15"/>
        <v/>
      </c>
      <c r="AG42" s="87">
        <f t="shared" ca="1" si="16"/>
        <v>18.27</v>
      </c>
      <c r="AH42" s="87">
        <f t="shared" ca="1" si="26"/>
        <v>18.3</v>
      </c>
      <c r="AI42" s="87">
        <f t="shared" ca="1" si="27"/>
        <v>18.38</v>
      </c>
      <c r="AJ42" s="87">
        <f t="shared" ca="1" si="28"/>
        <v>20.260000000000002</v>
      </c>
      <c r="AK42" s="87">
        <f t="shared" ca="1" si="17"/>
        <v>18.27</v>
      </c>
      <c r="AL42" s="87" t="str">
        <f t="shared" ca="1" si="18"/>
        <v/>
      </c>
      <c r="AO42" s="87" t="str">
        <f>List!R4</f>
        <v>Richmond</v>
      </c>
      <c r="AP42" s="87">
        <f t="shared" ca="1" si="29"/>
        <v>20.260000000000002</v>
      </c>
      <c r="BA42" s="94"/>
      <c r="BB42" s="94"/>
      <c r="BC42" s="94"/>
      <c r="BD42" s="94"/>
      <c r="BE42" s="87" t="s">
        <v>1094</v>
      </c>
      <c r="BF42" s="92">
        <f ca="1">IF(181-SUM(BF40:BF41)&lt;0,0,181-SUM(BF40:BF41))</f>
        <v>179</v>
      </c>
      <c r="BG42" s="93"/>
      <c r="BT42" s="87"/>
    </row>
    <row r="43" spans="1:72">
      <c r="A43" s="17"/>
      <c r="B43" s="17"/>
      <c r="C43" s="17"/>
      <c r="D43" s="17"/>
      <c r="E43" s="17"/>
      <c r="F43" s="17"/>
      <c r="G43" s="17"/>
      <c r="H43" s="17"/>
      <c r="I43" s="17"/>
      <c r="J43" s="17"/>
      <c r="K43" s="17"/>
      <c r="L43" s="17"/>
      <c r="M43" s="17"/>
      <c r="W43" s="87">
        <f ca="1">IFERROR(RANK(Y43,$Y$27:$Y$59,$U$3)+COUNTIF($Y$27:Y43,Y43)-1,"")</f>
        <v>16</v>
      </c>
      <c r="X43" s="87" t="s">
        <v>60</v>
      </c>
      <c r="Y43" s="87">
        <f t="shared" ca="1" si="10"/>
        <v>18.27</v>
      </c>
      <c r="AA43" s="87" t="str">
        <f t="shared" ca="1" si="11"/>
        <v>Brent</v>
      </c>
      <c r="AB43" s="87">
        <v>17</v>
      </c>
      <c r="AC43" s="86">
        <f t="shared" ca="1" si="12"/>
        <v>18.22</v>
      </c>
      <c r="AD43" s="87" t="str">
        <f t="shared" ca="1" si="13"/>
        <v>Brent</v>
      </c>
      <c r="AE43" s="87" t="str">
        <f t="shared" ca="1" si="14"/>
        <v/>
      </c>
      <c r="AF43" s="87" t="str">
        <f t="shared" ca="1" si="15"/>
        <v/>
      </c>
      <c r="AG43" s="87">
        <f t="shared" ca="1" si="16"/>
        <v>18.22</v>
      </c>
      <c r="AH43" s="87">
        <f t="shared" ca="1" si="26"/>
        <v>18.3</v>
      </c>
      <c r="AI43" s="87">
        <f t="shared" ca="1" si="27"/>
        <v>18.38</v>
      </c>
      <c r="AJ43" s="87">
        <f t="shared" ca="1" si="28"/>
        <v>20.260000000000002</v>
      </c>
      <c r="AK43" s="87" t="str">
        <f t="shared" ca="1" si="17"/>
        <v/>
      </c>
      <c r="AL43" s="87">
        <f t="shared" ca="1" si="18"/>
        <v>18.22</v>
      </c>
      <c r="AO43" s="87" t="str">
        <f>List!R5</f>
        <v>Sutton</v>
      </c>
      <c r="AP43" s="87">
        <f t="shared" ca="1" si="29"/>
        <v>18.600000000000001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28</v>
      </c>
      <c r="X44" s="87" t="s">
        <v>75</v>
      </c>
      <c r="Y44" s="87">
        <f t="shared" ca="1" si="10"/>
        <v>17.23</v>
      </c>
      <c r="AA44" s="87" t="str">
        <f t="shared" ca="1" si="11"/>
        <v>Hillingdon</v>
      </c>
      <c r="AB44" s="87">
        <v>18</v>
      </c>
      <c r="AC44" s="86">
        <f t="shared" ca="1" si="12"/>
        <v>18.190000000000001</v>
      </c>
      <c r="AD44" s="87" t="str">
        <f t="shared" ca="1" si="13"/>
        <v>Hillingdon</v>
      </c>
      <c r="AE44" s="87" t="str">
        <f t="shared" ca="1" si="14"/>
        <v/>
      </c>
      <c r="AF44" s="87" t="str">
        <f t="shared" ca="1" si="15"/>
        <v/>
      </c>
      <c r="AG44" s="87">
        <f t="shared" ca="1" si="16"/>
        <v>18.190000000000001</v>
      </c>
      <c r="AH44" s="87">
        <f t="shared" ca="1" si="26"/>
        <v>18.3</v>
      </c>
      <c r="AI44" s="87">
        <f t="shared" ca="1" si="27"/>
        <v>18.38</v>
      </c>
      <c r="AJ44" s="87">
        <f t="shared" ca="1" si="28"/>
        <v>20.260000000000002</v>
      </c>
      <c r="AK44" s="87">
        <f t="shared" ca="1" si="17"/>
        <v>18.190000000000001</v>
      </c>
      <c r="AL44" s="87" t="str">
        <f t="shared" ca="1" si="18"/>
        <v/>
      </c>
      <c r="AO44" s="87" t="str">
        <f>List!R6</f>
        <v>Havering</v>
      </c>
      <c r="AP44" s="87">
        <f t="shared" ca="1" si="29"/>
        <v>18.16</v>
      </c>
      <c r="BT44" s="87"/>
    </row>
    <row r="45" spans="1:72">
      <c r="A45" s="17"/>
      <c r="B45" s="17"/>
      <c r="C45" s="17"/>
      <c r="D45" s="17"/>
      <c r="E45" s="17"/>
      <c r="F45" s="17"/>
      <c r="G45" s="17"/>
      <c r="H45" s="17"/>
      <c r="I45" s="17"/>
      <c r="J45" s="17"/>
      <c r="K45" s="17"/>
      <c r="L45" s="17"/>
      <c r="M45" s="17"/>
      <c r="W45" s="87">
        <f ca="1">IFERROR(RANK(Y45,$Y$27:$Y$59,$U$3)+COUNTIF($Y$27:Y45,Y45)-1,"")</f>
        <v>6</v>
      </c>
      <c r="X45" s="87" t="s">
        <v>71</v>
      </c>
      <c r="Y45" s="87">
        <f t="shared" ca="1" si="10"/>
        <v>19.21</v>
      </c>
      <c r="AA45" s="87" t="str">
        <f t="shared" ca="1" si="11"/>
        <v>Havering</v>
      </c>
      <c r="AB45" s="87">
        <v>19</v>
      </c>
      <c r="AC45" s="86">
        <f t="shared" ca="1" si="12"/>
        <v>18.16</v>
      </c>
      <c r="AD45" s="87" t="str">
        <f t="shared" ca="1" si="13"/>
        <v>Havering</v>
      </c>
      <c r="AE45" s="87" t="str">
        <f t="shared" ca="1" si="14"/>
        <v/>
      </c>
      <c r="AF45" s="87" t="str">
        <f t="shared" ca="1" si="15"/>
        <v/>
      </c>
      <c r="AG45" s="87">
        <f t="shared" ca="1" si="16"/>
        <v>18.16</v>
      </c>
      <c r="AH45" s="87">
        <f t="shared" ca="1" si="26"/>
        <v>18.3</v>
      </c>
      <c r="AI45" s="87">
        <f t="shared" ca="1" si="27"/>
        <v>18.38</v>
      </c>
      <c r="AJ45" s="87">
        <f t="shared" ca="1" si="28"/>
        <v>20.260000000000002</v>
      </c>
      <c r="AK45" s="87">
        <f t="shared" ca="1" si="17"/>
        <v>18.16</v>
      </c>
      <c r="AL45" s="87" t="str">
        <f t="shared" ca="1" si="18"/>
        <v/>
      </c>
      <c r="AO45" s="87" t="str">
        <f>List!R7</f>
        <v>Hounslow</v>
      </c>
      <c r="AP45" s="87">
        <f t="shared" ca="1" si="29"/>
        <v>18.27</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5</v>
      </c>
      <c r="X46" s="87" t="s">
        <v>83</v>
      </c>
      <c r="Y46" s="87">
        <f t="shared" ca="1" si="10"/>
        <v>19.28</v>
      </c>
      <c r="AA46" s="87" t="str">
        <f t="shared" ca="1" si="11"/>
        <v>Redbridge</v>
      </c>
      <c r="AB46" s="87">
        <v>20</v>
      </c>
      <c r="AC46" s="86">
        <f t="shared" ca="1" si="12"/>
        <v>18.149999999999999</v>
      </c>
      <c r="AD46" s="87" t="str">
        <f t="shared" ca="1" si="13"/>
        <v>Redbridge</v>
      </c>
      <c r="AE46" s="87" t="str">
        <f t="shared" ca="1" si="14"/>
        <v/>
      </c>
      <c r="AF46" s="87" t="str">
        <f t="shared" ca="1" si="15"/>
        <v/>
      </c>
      <c r="AG46" s="87">
        <f t="shared" ca="1" si="16"/>
        <v>18.149999999999999</v>
      </c>
      <c r="AH46" s="87">
        <f t="shared" ca="1" si="26"/>
        <v>18.3</v>
      </c>
      <c r="AI46" s="87">
        <f t="shared" ca="1" si="27"/>
        <v>18.38</v>
      </c>
      <c r="AJ46" s="87">
        <f t="shared" ca="1" si="28"/>
        <v>20.260000000000002</v>
      </c>
      <c r="AK46" s="87">
        <f t="shared" ca="1" si="17"/>
        <v>18.149999999999999</v>
      </c>
      <c r="AL46" s="87" t="str">
        <f t="shared" ca="1" si="18"/>
        <v/>
      </c>
      <c r="AO46" s="87" t="str">
        <f>List!R8</f>
        <v>Redbridge</v>
      </c>
      <c r="AP46" s="87">
        <f t="shared" ca="1" si="29"/>
        <v>18.149999999999999</v>
      </c>
      <c r="BF46" s="94">
        <v>2</v>
      </c>
      <c r="BG46" s="94"/>
      <c r="BT46" s="87"/>
    </row>
    <row r="47" spans="1:72">
      <c r="A47" s="17"/>
      <c r="B47" s="17"/>
      <c r="C47" s="17"/>
      <c r="D47" s="17"/>
      <c r="E47" s="17"/>
      <c r="F47" s="17"/>
      <c r="G47" s="17"/>
      <c r="H47" s="17"/>
      <c r="I47" s="17"/>
      <c r="J47" s="17"/>
      <c r="K47" s="17"/>
      <c r="L47" s="17"/>
      <c r="M47" s="17"/>
      <c r="W47" s="87">
        <f ca="1">IFERROR(RANK(Y47,$Y$27:$Y$59,$U$3)+COUNTIF($Y$27:Y47,Y47)-1,"")</f>
        <v>27</v>
      </c>
      <c r="X47" s="87" t="s">
        <v>92</v>
      </c>
      <c r="Y47" s="87">
        <f t="shared" ca="1" si="10"/>
        <v>17.260000000000002</v>
      </c>
      <c r="AA47" s="87" t="str">
        <f t="shared" ca="1" si="11"/>
        <v>Haringey</v>
      </c>
      <c r="AB47" s="87">
        <v>21</v>
      </c>
      <c r="AC47" s="86">
        <f t="shared" ca="1" si="12"/>
        <v>18.09</v>
      </c>
      <c r="AD47" s="87" t="str">
        <f t="shared" ca="1" si="13"/>
        <v>Haringey</v>
      </c>
      <c r="AE47" s="87" t="str">
        <f t="shared" ca="1" si="14"/>
        <v/>
      </c>
      <c r="AF47" s="87" t="str">
        <f t="shared" ca="1" si="15"/>
        <v/>
      </c>
      <c r="AG47" s="87">
        <f t="shared" ca="1" si="16"/>
        <v>18.09</v>
      </c>
      <c r="AH47" s="87">
        <f t="shared" ca="1" si="26"/>
        <v>18.3</v>
      </c>
      <c r="AI47" s="87">
        <f t="shared" ca="1" si="27"/>
        <v>18.38</v>
      </c>
      <c r="AJ47" s="87">
        <f t="shared" ca="1" si="28"/>
        <v>20.260000000000002</v>
      </c>
      <c r="AK47" s="87" t="str">
        <f t="shared" ca="1" si="17"/>
        <v/>
      </c>
      <c r="AL47" s="87">
        <f t="shared" ca="1" si="18"/>
        <v>18.09</v>
      </c>
      <c r="AO47" s="87" t="str">
        <f>List!R9</f>
        <v>Enfield</v>
      </c>
      <c r="AP47" s="87">
        <f t="shared" ca="1" si="29"/>
        <v>19.02</v>
      </c>
    </row>
    <row r="48" spans="1:72">
      <c r="A48" s="17"/>
      <c r="B48" s="17"/>
      <c r="C48" s="17"/>
      <c r="D48" s="17"/>
      <c r="E48" s="17"/>
      <c r="F48" s="17"/>
      <c r="G48" s="17"/>
      <c r="H48" s="17"/>
      <c r="I48" s="17"/>
      <c r="J48" s="17"/>
      <c r="K48" s="17"/>
      <c r="L48" s="17"/>
      <c r="M48" s="17"/>
      <c r="W48" s="87">
        <f ca="1">IFERROR(RANK(Y48,$Y$27:$Y$59,$U$3)+COUNTIF($Y$27:Y48,Y48)-1,"")</f>
        <v>26</v>
      </c>
      <c r="X48" s="87" t="s">
        <v>85</v>
      </c>
      <c r="Y48" s="87">
        <f t="shared" ca="1" si="10"/>
        <v>17.329999999999998</v>
      </c>
      <c r="AA48" s="87" t="str">
        <f t="shared" ca="1" si="11"/>
        <v>Waltham Forest</v>
      </c>
      <c r="AB48" s="87">
        <v>22</v>
      </c>
      <c r="AC48" s="86">
        <f t="shared" ca="1" si="12"/>
        <v>17.71</v>
      </c>
      <c r="AD48" s="87" t="str">
        <f t="shared" ca="1" si="13"/>
        <v>Waltham Forest</v>
      </c>
      <c r="AE48" s="87" t="str">
        <f t="shared" ca="1" si="14"/>
        <v/>
      </c>
      <c r="AF48" s="87" t="str">
        <f t="shared" ca="1" si="15"/>
        <v/>
      </c>
      <c r="AG48" s="87">
        <f t="shared" ca="1" si="16"/>
        <v>17.71</v>
      </c>
      <c r="AH48" s="87">
        <f t="shared" ca="1" si="26"/>
        <v>18.3</v>
      </c>
      <c r="AI48" s="87">
        <f t="shared" ca="1" si="27"/>
        <v>18.38</v>
      </c>
      <c r="AJ48" s="87">
        <f t="shared" ca="1" si="28"/>
        <v>20.260000000000002</v>
      </c>
      <c r="AK48" s="87">
        <f t="shared" ca="1" si="17"/>
        <v>17.71</v>
      </c>
      <c r="AL48" s="87" t="str">
        <f t="shared" ca="1" si="18"/>
        <v/>
      </c>
      <c r="AO48" s="87" t="str">
        <f>List!R10</f>
        <v>Harrow</v>
      </c>
      <c r="AP48" s="87">
        <f t="shared" ca="1" si="29"/>
        <v>19.739999999999998</v>
      </c>
      <c r="BF48" s="94"/>
    </row>
    <row r="49" spans="1:59">
      <c r="A49" s="17"/>
      <c r="B49" s="17"/>
      <c r="C49" s="17"/>
      <c r="D49" s="17"/>
      <c r="E49" s="17"/>
      <c r="F49" s="17"/>
      <c r="G49" s="17"/>
      <c r="H49" s="17"/>
      <c r="I49" s="17"/>
      <c r="J49" s="17"/>
      <c r="K49" s="17"/>
      <c r="L49" s="17"/>
      <c r="M49" s="17"/>
      <c r="W49" s="87">
        <f ca="1">IFERROR(RANK(Y49,$Y$27:$Y$59,$U$3)+COUNTIF($Y$27:Y49,Y49)-1,"")</f>
        <v>12</v>
      </c>
      <c r="X49" s="87" t="s">
        <v>109</v>
      </c>
      <c r="Y49" s="87">
        <f t="shared" ca="1" si="10"/>
        <v>18.45</v>
      </c>
      <c r="AA49" s="87" t="str">
        <f t="shared" ca="1" si="11"/>
        <v>Greenwich</v>
      </c>
      <c r="AB49" s="87">
        <v>23</v>
      </c>
      <c r="AC49" s="86">
        <f t="shared" ca="1" si="12"/>
        <v>17.54</v>
      </c>
      <c r="AD49" s="87" t="str">
        <f t="shared" ca="1" si="13"/>
        <v>Greenwich</v>
      </c>
      <c r="AE49" s="87" t="str">
        <f t="shared" ca="1" si="14"/>
        <v/>
      </c>
      <c r="AF49" s="87" t="str">
        <f t="shared" ca="1" si="15"/>
        <v/>
      </c>
      <c r="AG49" s="87">
        <f t="shared" ca="1" si="16"/>
        <v>17.54</v>
      </c>
      <c r="AH49" s="87">
        <f t="shared" ca="1" si="26"/>
        <v>18.3</v>
      </c>
      <c r="AI49" s="87">
        <f t="shared" ca="1" si="27"/>
        <v>18.38</v>
      </c>
      <c r="AJ49" s="87">
        <f t="shared" ca="1" si="28"/>
        <v>20.260000000000002</v>
      </c>
      <c r="AK49" s="87" t="str">
        <f t="shared" ca="1" si="17"/>
        <v/>
      </c>
      <c r="AL49" s="87">
        <f t="shared" ca="1" si="18"/>
        <v>17.54</v>
      </c>
      <c r="AO49" s="87" t="str">
        <f>List!R11</f>
        <v>Waltham Forest</v>
      </c>
      <c r="AP49" s="87">
        <f t="shared" ca="1" si="29"/>
        <v>17.71</v>
      </c>
      <c r="BF49" s="92"/>
      <c r="BG49" s="93"/>
    </row>
    <row r="50" spans="1:59">
      <c r="A50" s="17"/>
      <c r="B50" s="17"/>
      <c r="C50" s="17"/>
      <c r="D50" s="17"/>
      <c r="E50" s="17"/>
      <c r="F50" s="17"/>
      <c r="G50" s="17"/>
      <c r="H50" s="17"/>
      <c r="I50" s="17"/>
      <c r="J50" s="17"/>
      <c r="K50" s="17"/>
      <c r="L50" s="17"/>
      <c r="M50" s="17"/>
      <c r="W50" s="87">
        <f ca="1">IFERROR(RANK(Y50,$Y$27:$Y$59,$U$3)+COUNTIF($Y$27:Y50,Y50)-1,"")</f>
        <v>30</v>
      </c>
      <c r="X50" s="87" t="s">
        <v>123</v>
      </c>
      <c r="Y50" s="87">
        <f t="shared" ca="1" si="10"/>
        <v>16.440000000000001</v>
      </c>
      <c r="AA50" s="87" t="str">
        <f t="shared" ca="1" si="11"/>
        <v>Hammersmith and Fulham</v>
      </c>
      <c r="AB50" s="87">
        <v>24</v>
      </c>
      <c r="AC50" s="86">
        <f t="shared" ca="1" si="12"/>
        <v>17.52</v>
      </c>
      <c r="AD50" s="87" t="str">
        <f t="shared" ca="1" si="13"/>
        <v>Hammersmith and Fulham</v>
      </c>
      <c r="AE50" s="87" t="str">
        <f t="shared" ca="1" si="14"/>
        <v/>
      </c>
      <c r="AF50" s="87" t="str">
        <f t="shared" ca="1" si="15"/>
        <v/>
      </c>
      <c r="AG50" s="87">
        <f t="shared" ca="1" si="16"/>
        <v>17.52</v>
      </c>
      <c r="AH50" s="87">
        <f t="shared" ca="1" si="26"/>
        <v>18.3</v>
      </c>
      <c r="AI50" s="87">
        <f t="shared" ca="1" si="27"/>
        <v>18.38</v>
      </c>
      <c r="AJ50" s="87">
        <f t="shared" ca="1" si="28"/>
        <v>20.260000000000002</v>
      </c>
      <c r="AK50" s="87" t="str">
        <f t="shared" ca="1" si="17"/>
        <v/>
      </c>
      <c r="AL50" s="87">
        <f t="shared" ca="1" si="18"/>
        <v>17.52</v>
      </c>
      <c r="AO50" s="87" t="str">
        <f>List!R12</f>
        <v>Bromley</v>
      </c>
      <c r="AP50" s="87">
        <f t="shared" ca="1" si="29"/>
        <v>19.559999999999999</v>
      </c>
      <c r="BF50" s="92"/>
      <c r="BG50" s="92"/>
    </row>
    <row r="51" spans="1:59">
      <c r="W51" s="87">
        <f ca="1">IFERROR(RANK(Y51,$Y$27:$Y$59,$U$3)+COUNTIF($Y$27:Y51,Y51)-1,"")</f>
        <v>20</v>
      </c>
      <c r="X51" s="87" t="s">
        <v>113</v>
      </c>
      <c r="Y51" s="87">
        <f t="shared" ca="1" si="10"/>
        <v>18.149999999999999</v>
      </c>
      <c r="AA51" s="87" t="str">
        <f t="shared" ca="1" si="11"/>
        <v>Southwark</v>
      </c>
      <c r="AB51" s="87">
        <v>25</v>
      </c>
      <c r="AC51" s="86">
        <f t="shared" ca="1" si="12"/>
        <v>17.39</v>
      </c>
      <c r="AD51" s="87" t="str">
        <f t="shared" ca="1" si="13"/>
        <v>Southwark</v>
      </c>
      <c r="AE51" s="87" t="str">
        <f t="shared" ca="1" si="14"/>
        <v/>
      </c>
      <c r="AF51" s="87" t="str">
        <f t="shared" ca="1" si="15"/>
        <v/>
      </c>
      <c r="AG51" s="87">
        <f t="shared" ca="1" si="16"/>
        <v>17.39</v>
      </c>
      <c r="AH51" s="87">
        <f t="shared" ca="1" si="26"/>
        <v>18.3</v>
      </c>
      <c r="AI51" s="87">
        <f t="shared" ca="1" si="27"/>
        <v>18.38</v>
      </c>
      <c r="AJ51" s="87">
        <f t="shared" ca="1" si="28"/>
        <v>20.260000000000002</v>
      </c>
      <c r="AK51" s="87" t="str">
        <f t="shared" ca="1" si="17"/>
        <v/>
      </c>
      <c r="AL51" s="87">
        <f t="shared" ca="1" si="18"/>
        <v>17.39</v>
      </c>
      <c r="AO51" s="87" t="str">
        <f>List!R13</f>
        <v>Hillingdon</v>
      </c>
      <c r="AP51" s="87">
        <f t="shared" ca="1" si="29"/>
        <v>18.190000000000001</v>
      </c>
      <c r="BF51" s="92"/>
      <c r="BG51" s="93"/>
    </row>
    <row r="52" spans="1:59">
      <c r="W52" s="87">
        <f ca="1">IFERROR(RANK(Y52,$Y$27:$Y$59,$U$3)+COUNTIF($Y$27:Y52,Y52)-1,"")</f>
        <v>1</v>
      </c>
      <c r="X52" s="87" t="s">
        <v>33</v>
      </c>
      <c r="Y52" s="87">
        <f t="shared" ca="1" si="10"/>
        <v>20.260000000000002</v>
      </c>
      <c r="AA52" s="87" t="str">
        <f t="shared" ca="1" si="11"/>
        <v>Lewisham</v>
      </c>
      <c r="AB52" s="87">
        <v>26</v>
      </c>
      <c r="AC52" s="86">
        <f t="shared" ca="1" si="12"/>
        <v>17.329999999999998</v>
      </c>
      <c r="AD52" s="87" t="str">
        <f t="shared" ca="1" si="13"/>
        <v>Lewisham</v>
      </c>
      <c r="AE52" s="87" t="str">
        <f t="shared" ca="1" si="14"/>
        <v/>
      </c>
      <c r="AF52" s="87" t="str">
        <f t="shared" ca="1" si="15"/>
        <v/>
      </c>
      <c r="AG52" s="87">
        <f t="shared" ca="1" si="16"/>
        <v>17.329999999999998</v>
      </c>
      <c r="AH52" s="87">
        <f t="shared" ca="1" si="26"/>
        <v>18.3</v>
      </c>
      <c r="AI52" s="87">
        <f t="shared" ca="1" si="27"/>
        <v>18.38</v>
      </c>
      <c r="AJ52" s="87">
        <f t="shared" ca="1" si="28"/>
        <v>20.260000000000002</v>
      </c>
      <c r="AK52" s="87" t="str">
        <f t="shared" ca="1" si="17"/>
        <v/>
      </c>
      <c r="AL52" s="87">
        <f t="shared" ca="1" si="18"/>
        <v>17.329999999999998</v>
      </c>
      <c r="AO52" s="87" t="str">
        <f>List!R14</f>
        <v>Ealing</v>
      </c>
      <c r="AP52" s="87">
        <f t="shared" ca="1" si="29"/>
        <v>18.440000000000001</v>
      </c>
      <c r="BF52" s="94"/>
      <c r="BG52" s="94"/>
    </row>
    <row r="53" spans="1:59">
      <c r="W53" s="87">
        <f ca="1">IFERROR(RANK(Y53,$Y$27:$Y$59,$U$3)+COUNTIF($Y$27:Y53,Y53)-1,"")</f>
        <v>25</v>
      </c>
      <c r="X53" s="87" t="s">
        <v>96</v>
      </c>
      <c r="Y53" s="87">
        <f t="shared" ca="1" si="10"/>
        <v>17.39</v>
      </c>
      <c r="AA53" s="87" t="str">
        <f t="shared" ca="1" si="11"/>
        <v>Lambeth</v>
      </c>
      <c r="AB53" s="87">
        <v>27</v>
      </c>
      <c r="AC53" s="86">
        <f t="shared" ca="1" si="12"/>
        <v>17.260000000000002</v>
      </c>
      <c r="AD53" s="87" t="str">
        <f t="shared" ca="1" si="13"/>
        <v>Lambeth</v>
      </c>
      <c r="AE53" s="87" t="str">
        <f t="shared" ca="1" si="14"/>
        <v/>
      </c>
      <c r="AF53" s="87" t="str">
        <f t="shared" ca="1" si="15"/>
        <v/>
      </c>
      <c r="AG53" s="87">
        <f t="shared" ca="1" si="16"/>
        <v>17.260000000000002</v>
      </c>
      <c r="AH53" s="87">
        <f t="shared" ca="1" si="26"/>
        <v>18.3</v>
      </c>
      <c r="AI53" s="87">
        <f t="shared" ca="1" si="27"/>
        <v>18.38</v>
      </c>
      <c r="AJ53" s="87">
        <f t="shared" ca="1" si="28"/>
        <v>20.260000000000002</v>
      </c>
      <c r="AK53" s="87" t="str">
        <f t="shared" ca="1" si="17"/>
        <v/>
      </c>
      <c r="AL53" s="87">
        <f t="shared" ca="1" si="18"/>
        <v>17.260000000000002</v>
      </c>
      <c r="AO53" s="87" t="str">
        <f>List!R15</f>
        <v>Barnet</v>
      </c>
      <c r="AP53" s="87">
        <f t="shared" ca="1" si="29"/>
        <v>19.36</v>
      </c>
    </row>
    <row r="54" spans="1:59">
      <c r="W54" s="87">
        <f ca="1">IFERROR(RANK(Y54,$Y$27:$Y$59,$U$3)+COUNTIF($Y$27:Y54,Y54)-1,"")</f>
        <v>9</v>
      </c>
      <c r="X54" s="87" t="s">
        <v>90</v>
      </c>
      <c r="Y54" s="87">
        <f t="shared" ca="1" si="10"/>
        <v>18.600000000000001</v>
      </c>
      <c r="AA54" s="87" t="str">
        <f t="shared" ca="1" si="11"/>
        <v>Islington</v>
      </c>
      <c r="AB54" s="87">
        <v>28</v>
      </c>
      <c r="AC54" s="86">
        <f t="shared" ca="1" si="12"/>
        <v>17.23</v>
      </c>
      <c r="AD54" s="87" t="str">
        <f t="shared" ca="1" si="13"/>
        <v>Islington</v>
      </c>
      <c r="AE54" s="87" t="str">
        <f t="shared" ca="1" si="14"/>
        <v/>
      </c>
      <c r="AF54" s="87" t="str">
        <f t="shared" ca="1" si="15"/>
        <v/>
      </c>
      <c r="AG54" s="87">
        <f t="shared" ca="1" si="16"/>
        <v>17.23</v>
      </c>
      <c r="AH54" s="87">
        <f t="shared" ca="1" si="26"/>
        <v>18.3</v>
      </c>
      <c r="AI54" s="87">
        <f t="shared" ca="1" si="27"/>
        <v>18.38</v>
      </c>
      <c r="AJ54" s="87">
        <f t="shared" ca="1" si="28"/>
        <v>20.260000000000002</v>
      </c>
      <c r="AK54" s="87" t="str">
        <f t="shared" ca="1" si="17"/>
        <v/>
      </c>
      <c r="AL54" s="87">
        <f t="shared" ca="1" si="18"/>
        <v>17.23</v>
      </c>
      <c r="AO54" s="87" t="str">
        <f>List!R16</f>
        <v>Croydon</v>
      </c>
      <c r="AP54" s="87">
        <f t="shared" ca="1" si="29"/>
        <v>18.489999999999998</v>
      </c>
      <c r="BF54" s="94"/>
      <c r="BG54" s="94"/>
    </row>
    <row r="55" spans="1:59" ht="14.45" customHeight="1">
      <c r="W55" s="87">
        <f ca="1">IFERROR(RANK(Y55,$Y$27:$Y$59,$U$3)+COUNTIF($Y$27:Y55,Y55)-1,"")</f>
        <v>31</v>
      </c>
      <c r="X55" s="87" t="s">
        <v>105</v>
      </c>
      <c r="Y55" s="87">
        <f t="shared" ca="1" si="10"/>
        <v>16.04</v>
      </c>
      <c r="AA55" s="87" t="str">
        <f t="shared" ca="1" si="11"/>
        <v>Hackney</v>
      </c>
      <c r="AB55" s="87">
        <v>29</v>
      </c>
      <c r="AC55" s="86">
        <f t="shared" ca="1" si="12"/>
        <v>16.489999999999998</v>
      </c>
      <c r="AD55" s="87" t="str">
        <f t="shared" ca="1" si="13"/>
        <v>Hackney</v>
      </c>
      <c r="AE55" s="87" t="str">
        <f t="shared" ca="1" si="14"/>
        <v/>
      </c>
      <c r="AF55" s="87" t="str">
        <f t="shared" ca="1" si="15"/>
        <v/>
      </c>
      <c r="AG55" s="87">
        <f t="shared" ca="1" si="16"/>
        <v>16.489999999999998</v>
      </c>
      <c r="AH55" s="87">
        <f t="shared" ca="1" si="26"/>
        <v>18.3</v>
      </c>
      <c r="AI55" s="87">
        <f t="shared" ca="1" si="27"/>
        <v>18.38</v>
      </c>
      <c r="AJ55" s="87">
        <f t="shared" ca="1" si="28"/>
        <v>20.260000000000002</v>
      </c>
      <c r="AK55" s="87" t="str">
        <f t="shared" ca="1" si="17"/>
        <v/>
      </c>
      <c r="AL55" s="87">
        <f t="shared" ca="1" si="18"/>
        <v>16.489999999999998</v>
      </c>
      <c r="AO55" s="87" t="str">
        <f>T8</f>
        <v>Richmond</v>
      </c>
      <c r="AP55" s="87">
        <f ca="1">U14</f>
        <v>20.260000000000002</v>
      </c>
      <c r="BF55" s="94"/>
      <c r="BG55" s="94"/>
    </row>
    <row r="56" spans="1:59">
      <c r="W56" s="87">
        <f ca="1">IFERROR(RANK(Y56,$Y$27:$Y$59,$U$3)+COUNTIF($Y$27:Y56,Y56)-1,"")</f>
        <v>22</v>
      </c>
      <c r="X56" s="87" t="s">
        <v>115</v>
      </c>
      <c r="Y56" s="87">
        <f t="shared" ca="1" si="10"/>
        <v>17.71</v>
      </c>
      <c r="AA56" s="87" t="str">
        <f t="shared" ca="1" si="11"/>
        <v>Newham</v>
      </c>
      <c r="AB56" s="87">
        <v>30</v>
      </c>
      <c r="AC56" s="86">
        <f t="shared" ca="1" si="12"/>
        <v>16.440000000000001</v>
      </c>
      <c r="AD56" s="87" t="str">
        <f t="shared" ca="1" si="13"/>
        <v>Newham</v>
      </c>
      <c r="AE56" s="87" t="str">
        <f t="shared" ca="1" si="14"/>
        <v/>
      </c>
      <c r="AF56" s="87" t="str">
        <f t="shared" ca="1" si="15"/>
        <v/>
      </c>
      <c r="AG56" s="87">
        <f t="shared" ca="1" si="16"/>
        <v>16.440000000000001</v>
      </c>
      <c r="AH56" s="87">
        <f t="shared" ca="1" si="26"/>
        <v>18.3</v>
      </c>
      <c r="AI56" s="87">
        <f t="shared" ca="1" si="27"/>
        <v>18.38</v>
      </c>
      <c r="AJ56" s="87">
        <f t="shared" ca="1" si="28"/>
        <v>20.260000000000002</v>
      </c>
      <c r="AK56" s="87" t="str">
        <f t="shared" ca="1" si="17"/>
        <v/>
      </c>
      <c r="AL56" s="87">
        <f t="shared" ca="1" si="18"/>
        <v>16.440000000000001</v>
      </c>
    </row>
    <row r="57" spans="1:59">
      <c r="W57" s="87">
        <f ca="1">IFERROR(RANK(Y57,$Y$27:$Y$59,$U$3)+COUNTIF($Y$27:Y57,Y57)-1,"")</f>
        <v>15</v>
      </c>
      <c r="X57" s="87" t="s">
        <v>77</v>
      </c>
      <c r="Y57" s="87">
        <f t="shared" ca="1" si="10"/>
        <v>18.309999999999999</v>
      </c>
      <c r="AA57" s="87" t="str">
        <f t="shared" ca="1" si="11"/>
        <v>Tower Hamlets</v>
      </c>
      <c r="AB57" s="87">
        <v>31</v>
      </c>
      <c r="AC57" s="86">
        <f t="shared" ca="1" si="12"/>
        <v>16.04</v>
      </c>
      <c r="AD57" s="87" t="str">
        <f t="shared" ca="1" si="13"/>
        <v>Tower Hamlets</v>
      </c>
      <c r="AE57" s="87" t="str">
        <f t="shared" ca="1" si="14"/>
        <v/>
      </c>
      <c r="AF57" s="87" t="str">
        <f t="shared" ca="1" si="15"/>
        <v/>
      </c>
      <c r="AG57" s="87">
        <f t="shared" ca="1" si="16"/>
        <v>16.04</v>
      </c>
      <c r="AH57" s="87">
        <f t="shared" ca="1" si="26"/>
        <v>18.3</v>
      </c>
      <c r="AI57" s="87">
        <f t="shared" ca="1" si="27"/>
        <v>18.38</v>
      </c>
      <c r="AJ57" s="87">
        <f t="shared" ca="1" si="28"/>
        <v>20.260000000000002</v>
      </c>
      <c r="AK57" s="87" t="str">
        <f t="shared" ca="1" si="17"/>
        <v/>
      </c>
      <c r="AL57" s="87">
        <f t="shared" ca="1" si="18"/>
        <v>16.04</v>
      </c>
      <c r="BF57" s="94"/>
      <c r="BG57" s="94"/>
    </row>
    <row r="58" spans="1:59">
      <c r="W58" s="87">
        <f ca="1">IFERROR(RANK(Y58,$Y$27:$Y$59,$U$3)+COUNTIF($Y$27:Y58,Y58)-1,"")</f>
        <v>7</v>
      </c>
      <c r="X58" s="87" t="s">
        <v>100</v>
      </c>
      <c r="Y58" s="87">
        <f t="shared" ca="1" si="10"/>
        <v>19.190000000000001</v>
      </c>
      <c r="AA58" s="87" t="str">
        <f t="shared" ca="1" si="11"/>
        <v>Barking and Dagenham</v>
      </c>
      <c r="AB58" s="87">
        <v>32</v>
      </c>
      <c r="AC58" s="86">
        <f t="shared" ca="1" si="12"/>
        <v>15.96</v>
      </c>
      <c r="AD58" s="87" t="str">
        <f t="shared" ca="1" si="13"/>
        <v>Barking and Dagenham</v>
      </c>
      <c r="AE58" s="87" t="str">
        <f t="shared" ca="1" si="14"/>
        <v/>
      </c>
      <c r="AF58" s="87" t="str">
        <f t="shared" ca="1" si="15"/>
        <v/>
      </c>
      <c r="AG58" s="87">
        <f t="shared" ca="1" si="16"/>
        <v>15.96</v>
      </c>
      <c r="AH58" s="87">
        <f t="shared" ca="1" si="26"/>
        <v>18.3</v>
      </c>
      <c r="AI58" s="87">
        <f t="shared" ca="1" si="27"/>
        <v>18.38</v>
      </c>
      <c r="AJ58" s="87">
        <f t="shared" ca="1" si="28"/>
        <v>20.260000000000002</v>
      </c>
      <c r="AK58" s="87" t="str">
        <f t="shared" ca="1" si="17"/>
        <v/>
      </c>
      <c r="AL58" s="87">
        <f t="shared" ca="1" si="18"/>
        <v>15.96</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0E00-000000000000}"/>
    <dataValidation type="list" showInputMessage="1" showErrorMessage="1" sqref="U2" xr:uid="{00000000-0002-0000-0E00-000001000000}">
      <formula1>gender</formula1>
    </dataValidation>
    <dataValidation type="list" showInputMessage="1" showErrorMessage="1" sqref="U1" xr:uid="{00000000-0002-0000-0E00-000002000000}">
      <formula1>indlist</formula1>
    </dataValidation>
  </dataValidations>
  <hyperlinks>
    <hyperlink ref="O1" location="Summary!A1" display="Back to summary" xr:uid="{00000000-0004-0000-0E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BT64"/>
  <sheetViews>
    <sheetView showGridLines="0" showRowColHeaders="0" zoomScale="130" zoomScaleNormal="130" workbookViewId="0">
      <selection activeCell="P29" sqref="P29"/>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Life expectancy at 65, 2020 - 22 (Female)</v>
      </c>
      <c r="B1" s="125"/>
      <c r="C1" s="125"/>
      <c r="D1" s="125"/>
      <c r="E1" s="125"/>
      <c r="F1" s="125"/>
      <c r="G1" s="125"/>
      <c r="H1" s="126" t="str">
        <f ca="1">'5 F'!$X$1</f>
        <v>Life expectancy at 65, 2001-03 - 2020-22 (Female)</v>
      </c>
      <c r="I1" s="125"/>
      <c r="J1" s="125"/>
      <c r="K1" s="125"/>
      <c r="L1" s="125"/>
      <c r="M1" s="125"/>
      <c r="N1" s="125"/>
      <c r="O1" s="4" t="s">
        <v>1075</v>
      </c>
      <c r="T1" s="87" t="s">
        <v>282</v>
      </c>
      <c r="U1" s="87" t="s">
        <v>251</v>
      </c>
      <c r="V1" s="87" t="str">
        <f>T8&amp;U23&amp;U2&amp;U5</f>
        <v>Richmond91102Female65</v>
      </c>
      <c r="W1" s="86">
        <f>21-COUNTBLANK(X2:X21)</f>
        <v>21</v>
      </c>
      <c r="X1" s="87" t="str">
        <f ca="1">IF(U2&lt;&gt;"Persons",U1&amp;", "&amp;SUBSTITUTE(X2, " ","")&amp;" - "&amp;SUBSTITUTE(INDIRECT("x"&amp;W1), " ","")&amp;" ("&amp;U2&amp;")",U1&amp;", "&amp;SUBSTITUTE(X2, " ","")&amp;" - "&amp;SUBSTITUTE(INDIRECT("x"&amp;W1), " ",""))</f>
        <v>Life expectancy at 65, 2001-03 - 2020-22 (Female)</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2001 - 03</v>
      </c>
      <c r="T2" s="88" t="s">
        <v>1056</v>
      </c>
      <c r="U2" s="87" t="s">
        <v>189</v>
      </c>
      <c r="V2" s="87">
        <v>1</v>
      </c>
      <c r="W2" s="86">
        <f t="array" ref="W2">IFERROR(SMALL(IF(IndicatorData!B:B=$V$1,IndicatorData!AA:AA),$V2),"")</f>
        <v>20010000</v>
      </c>
      <c r="X2" s="86" t="str">
        <f>S2</f>
        <v>2001 - 03</v>
      </c>
      <c r="Y2" s="88">
        <f t="shared" ref="Y2:AH11" ca="1" si="0">IFERROR(VLOOKUP(Y$1&amp;$U$1&amp;$X2&amp;$U$2&amp;$U$5,DATA,14,FALSE),"")</f>
        <v>19.23</v>
      </c>
      <c r="Z2" s="87">
        <f t="shared" ca="1" si="0"/>
        <v>19.399999999999999</v>
      </c>
      <c r="AA2" s="87">
        <f t="shared" ca="1" si="0"/>
        <v>19.899999999999999</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19.899999999999999</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2002 - 04</v>
      </c>
      <c r="T3" s="88" t="s">
        <v>1076</v>
      </c>
      <c r="U3" s="87">
        <f>VLOOKUP(U1,IndicatorMetadata!$B:$AG,32,FALSE)</f>
        <v>0</v>
      </c>
      <c r="V3" s="89">
        <v>2</v>
      </c>
      <c r="W3" s="86">
        <f t="array" ref="W3">IFERROR(SMALL(IF(IndicatorData!B:B=$V$1,IndicatorData!AA:AA),$V3),"")</f>
        <v>20020000</v>
      </c>
      <c r="X3" s="86" t="str">
        <f t="shared" ref="X3:X21" si="5">IF(S3=X2,"",S3)</f>
        <v>2002 - 04</v>
      </c>
      <c r="Y3" s="88">
        <f t="shared" ca="1" si="0"/>
        <v>19.37</v>
      </c>
      <c r="Z3" s="87">
        <f t="shared" ca="1" si="0"/>
        <v>19.559999999999999</v>
      </c>
      <c r="AA3" s="87">
        <f t="shared" ca="1" si="0"/>
        <v>20.25</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20.25</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2020 - 22 value:</v>
      </c>
      <c r="B4" s="3"/>
      <c r="C4" s="3"/>
      <c r="D4" s="3"/>
      <c r="E4" s="14">
        <f ca="1">VLOOKUP(T8,$AA$27:$AC$59,3,FALSE)</f>
        <v>22.86</v>
      </c>
      <c r="F4" s="2"/>
      <c r="S4" s="87" t="str">
        <f t="array" ref="S4">IFERROR(VLOOKUP($W4,IF(IndicatorData!$B:$B=$V$1,IndicatorData!$A$1:$O$5203),15,FALSE),"")</f>
        <v>2003 - 05</v>
      </c>
      <c r="T4" s="88" t="s">
        <v>308</v>
      </c>
      <c r="U4" s="87" t="str">
        <f>VLOOKUP(U1,IndicatorMetadata!$B:$AG,27,FALSE)</f>
        <v>Years</v>
      </c>
      <c r="V4" s="87">
        <v>3</v>
      </c>
      <c r="W4" s="86">
        <f t="array" ref="W4">IFERROR(SMALL(IF(IndicatorData!B:B=$V$1,IndicatorData!AA:AA),$V4),"")</f>
        <v>20030000</v>
      </c>
      <c r="X4" s="86" t="str">
        <f t="shared" si="5"/>
        <v>2003 - 05</v>
      </c>
      <c r="Y4" s="88">
        <f t="shared" ca="1" si="0"/>
        <v>19.55</v>
      </c>
      <c r="Z4" s="87">
        <f t="shared" ca="1" si="0"/>
        <v>19.760000000000002</v>
      </c>
      <c r="AA4" s="87">
        <f t="shared" ca="1" si="0"/>
        <v>20.64</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20.64</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9% higher</v>
      </c>
      <c r="S5" s="87" t="str">
        <f t="array" ref="S5">IFERROR(VLOOKUP($W5,IF(IndicatorData!$B:$B=$V$1,IndicatorData!$A$1:$O$5203),15,FALSE),"")</f>
        <v>2004 - 06</v>
      </c>
      <c r="T5" s="88" t="s">
        <v>10</v>
      </c>
      <c r="U5" s="87">
        <f>VLOOKUP(U23&amp;U2,Interpretations!$A$1:$E$155,4,FALSE)</f>
        <v>65</v>
      </c>
      <c r="V5" s="87">
        <v>4</v>
      </c>
      <c r="W5" s="86">
        <f t="array" ref="W5">IFERROR(SMALL(IF(IndicatorData!B:B=$V$1,IndicatorData!AA:AA),$V5),"")</f>
        <v>20040000</v>
      </c>
      <c r="X5" s="86" t="str">
        <f t="shared" si="5"/>
        <v>2004 - 06</v>
      </c>
      <c r="Y5" s="88">
        <f t="shared" ca="1" si="0"/>
        <v>19.86</v>
      </c>
      <c r="Z5" s="87">
        <f t="shared" ca="1" si="0"/>
        <v>20.18</v>
      </c>
      <c r="AA5" s="87">
        <f t="shared" ca="1" si="0"/>
        <v>21</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21</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7% higher</v>
      </c>
      <c r="S6" s="87" t="str">
        <f t="array" ref="S6">IFERROR(VLOOKUP($W6,IF(IndicatorData!$B:$B=$V$1,IndicatorData!$A$1:$O$5203),15,FALSE),"")</f>
        <v>2005 - 07</v>
      </c>
      <c r="T6" s="88"/>
      <c r="V6" s="87">
        <v>5</v>
      </c>
      <c r="W6" s="86">
        <f t="array" ref="W6">IFERROR(SMALL(IF(IndicatorData!B:B=$V$1,IndicatorData!AA:AA),$V6),"")</f>
        <v>20050000</v>
      </c>
      <c r="X6" s="86" t="str">
        <f t="shared" si="5"/>
        <v>2005 - 07</v>
      </c>
      <c r="Y6" s="88">
        <f t="shared" ca="1" si="0"/>
        <v>20.03</v>
      </c>
      <c r="Z6" s="87">
        <f t="shared" ca="1" si="0"/>
        <v>20.440000000000001</v>
      </c>
      <c r="AA6" s="87">
        <f t="shared" ca="1" si="0"/>
        <v>21.38</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21.38</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2006 - 08</v>
      </c>
      <c r="T7" s="88"/>
      <c r="V7" s="87">
        <v>6</v>
      </c>
      <c r="W7" s="86">
        <f t="array" ref="W7">IFERROR(SMALL(IF(IndicatorData!B:B=$V$1,IndicatorData!AA:AA),$V7),"")</f>
        <v>20060000</v>
      </c>
      <c r="X7" s="86" t="str">
        <f t="shared" si="5"/>
        <v>2006 - 08</v>
      </c>
      <c r="Y7" s="88">
        <f t="shared" ca="1" si="0"/>
        <v>20.16</v>
      </c>
      <c r="Z7" s="87">
        <f t="shared" ca="1" si="0"/>
        <v>20.62</v>
      </c>
      <c r="AA7" s="87">
        <f t="shared" ca="1" si="0"/>
        <v>21.74</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21.74</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(2001 - 03)</v>
      </c>
      <c r="E8" s="13" t="str">
        <f ca="1">U22</f>
        <v>15% improvement</v>
      </c>
      <c r="S8" s="87" t="str">
        <f t="array" ref="S8">IFERROR(VLOOKUP($W8,IF(IndicatorData!$B:$B=$V$1,IndicatorData!$A$1:$O$5203),15,FALSE),"")</f>
        <v>2007 - 09</v>
      </c>
      <c r="T8" s="88" t="str">
        <f>Summary!$E$2</f>
        <v>Richmond</v>
      </c>
      <c r="V8" s="87">
        <v>7</v>
      </c>
      <c r="W8" s="86">
        <f t="array" ref="W8">IFERROR(SMALL(IF(IndicatorData!B:B=$V$1,IndicatorData!AA:AA),$V8),"")</f>
        <v>20070000</v>
      </c>
      <c r="X8" s="86" t="str">
        <f t="shared" si="5"/>
        <v>2007 - 09</v>
      </c>
      <c r="Y8" s="88">
        <f t="shared" ca="1" si="0"/>
        <v>20.350000000000001</v>
      </c>
      <c r="Z8" s="87">
        <f t="shared" ca="1" si="0"/>
        <v>20.83</v>
      </c>
      <c r="AA8" s="87">
        <f t="shared" ca="1" si="0"/>
        <v>22.45</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22.45</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(2019 - 21)</v>
      </c>
      <c r="C9" s="10"/>
      <c r="D9" s="10"/>
      <c r="E9" s="13" t="str">
        <f ca="1">U21</f>
        <v>no change</v>
      </c>
      <c r="S9" s="87" t="str">
        <f t="array" ref="S9">IFERROR(VLOOKUP($W9,IF(IndicatorData!$B:$B=$V$1,IndicatorData!$A$1:$O$5203),15,FALSE),"")</f>
        <v>2008 - 10</v>
      </c>
      <c r="T9" s="88" t="str">
        <f>T8&amp;" Rank"</f>
        <v>Richmond Rank</v>
      </c>
      <c r="U9" s="87">
        <f ca="1">VLOOKUP(T8,$AA$26:$AB$58,2,FALSE)</f>
        <v>2</v>
      </c>
      <c r="V9" s="87">
        <v>8</v>
      </c>
      <c r="W9" s="86">
        <f t="array" ref="W9">IFERROR(SMALL(IF(IndicatorData!B:B=$V$1,IndicatorData!AA:AA),$V9),"")</f>
        <v>20080000</v>
      </c>
      <c r="X9" s="86" t="str">
        <f t="shared" si="5"/>
        <v>2008 - 10</v>
      </c>
      <c r="Y9" s="88">
        <f t="shared" ca="1" si="0"/>
        <v>20.54</v>
      </c>
      <c r="Z9" s="87">
        <f t="shared" ca="1" si="0"/>
        <v>21.01</v>
      </c>
      <c r="AA9" s="87">
        <f t="shared" ca="1" si="0"/>
        <v>22.67</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22.67</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2009 - 11</v>
      </c>
      <c r="T10" s="88" t="s">
        <v>14</v>
      </c>
      <c r="V10" s="87">
        <v>9</v>
      </c>
      <c r="W10" s="86">
        <f t="array" ref="W10">IFERROR(SMALL(IF(IndicatorData!B:B=$V$1,IndicatorData!AA:AA),$V10),"")</f>
        <v>20090000</v>
      </c>
      <c r="X10" s="86" t="str">
        <f t="shared" si="5"/>
        <v>2009 - 11</v>
      </c>
      <c r="Y10" s="88">
        <f t="shared" ca="1" si="0"/>
        <v>20.85</v>
      </c>
      <c r="Z10" s="87">
        <f t="shared" ca="1" si="0"/>
        <v>21.36</v>
      </c>
      <c r="AA10" s="87">
        <f t="shared" ca="1" si="0"/>
        <v>22.94</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22.94</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2010 - 12</v>
      </c>
      <c r="T11" s="88" t="s">
        <v>31</v>
      </c>
      <c r="U11" s="87">
        <f ca="1">AI27</f>
        <v>20.91</v>
      </c>
      <c r="V11" s="90">
        <v>10</v>
      </c>
      <c r="W11" s="86">
        <f t="array" ref="W11">IFERROR(SMALL(IF(IndicatorData!B:B=$V$1,IndicatorData!AA:AA),$V11),"")</f>
        <v>20100000</v>
      </c>
      <c r="X11" s="86" t="str">
        <f t="shared" si="5"/>
        <v>2010 - 12</v>
      </c>
      <c r="Y11" s="88">
        <f t="shared" ca="1" si="0"/>
        <v>20.94</v>
      </c>
      <c r="Z11" s="87">
        <f t="shared" ca="1" si="0"/>
        <v>21.47</v>
      </c>
      <c r="AA11" s="87">
        <f t="shared" ca="1" si="0"/>
        <v>22.92</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22.92</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(2020 - 22) rank:</v>
      </c>
      <c r="E12" s="128">
        <f ca="1">U9</f>
        <v>2</v>
      </c>
      <c r="S12" s="87" t="str">
        <f t="array" ref="S12">IFERROR(VLOOKUP($W12,IF(IndicatorData!$B:$B=$V$1,IndicatorData!$A$1:$O$5203),15,FALSE),"")</f>
        <v>2011 - 13</v>
      </c>
      <c r="T12" s="88" t="s">
        <v>57</v>
      </c>
      <c r="U12" s="87">
        <f ca="1">AH27</f>
        <v>21.31</v>
      </c>
      <c r="V12" s="90">
        <v>11</v>
      </c>
      <c r="W12" s="86">
        <f t="array" ref="W12">IFERROR(SMALL(IF(IndicatorData!B:B=$V$1,IndicatorData!AA:AA),$V12),"")</f>
        <v>20110000</v>
      </c>
      <c r="X12" s="86" t="str">
        <f t="shared" si="5"/>
        <v>2011 - 13</v>
      </c>
      <c r="Y12" s="88">
        <f t="shared" ref="Y12:AH21" ca="1" si="6">IFERROR(VLOOKUP(Y$1&amp;$U$1&amp;$X12&amp;$U$2&amp;$U$5,DATA,14,FALSE),"")</f>
        <v>21.01</v>
      </c>
      <c r="Z12" s="87">
        <f t="shared" ca="1" si="6"/>
        <v>21.62</v>
      </c>
      <c r="AA12" s="87">
        <f t="shared" ca="1" si="6"/>
        <v>22.78</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22.78</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2012 - 14</v>
      </c>
      <c r="T13" s="88" t="s">
        <v>1011</v>
      </c>
      <c r="U13" s="87">
        <f ca="1">AJ27</f>
        <v>22.86</v>
      </c>
      <c r="V13" s="90">
        <v>12</v>
      </c>
      <c r="W13" s="86">
        <f t="array" ref="W13">IFERROR(SMALL(IF(IndicatorData!B:B=$V$1,IndicatorData!AA:AA),$V13),"")</f>
        <v>20120000</v>
      </c>
      <c r="X13" s="86" t="str">
        <f t="shared" si="5"/>
        <v>2012 - 14</v>
      </c>
      <c r="Y13" s="88">
        <f t="shared" ca="1" si="6"/>
        <v>21.08</v>
      </c>
      <c r="Z13" s="87">
        <f t="shared" ca="1" si="6"/>
        <v>21.65</v>
      </c>
      <c r="AA13" s="87">
        <f t="shared" ca="1" si="6"/>
        <v>22.88</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f t="shared" ca="1" si="9"/>
        <v>22.88</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2013 - 15</v>
      </c>
      <c r="T14" s="88" t="str">
        <f>T8&amp;" current data"</f>
        <v>Richmond current data</v>
      </c>
      <c r="U14" s="87">
        <f ca="1">INDIRECT("aa"&amp;$W$1)</f>
        <v>22.86</v>
      </c>
      <c r="V14" s="87">
        <v>13</v>
      </c>
      <c r="W14" s="86">
        <f t="array" ref="W14">IFERROR(SMALL(IF(IndicatorData!B:B=$V$1,IndicatorData!AA:AA),$V14),"")</f>
        <v>20130000</v>
      </c>
      <c r="X14" s="86" t="str">
        <f t="shared" si="5"/>
        <v>2013 - 15</v>
      </c>
      <c r="Y14" s="88">
        <f t="shared" ca="1" si="6"/>
        <v>21.05</v>
      </c>
      <c r="Z14" s="87">
        <f t="shared" ca="1" si="6"/>
        <v>21.62</v>
      </c>
      <c r="AA14" s="87">
        <f t="shared" ca="1" si="6"/>
        <v>22.74</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f t="shared" ca="1" si="9"/>
        <v>22.74</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Life expectancy at 65, 2020 - 22 (Female)</v>
      </c>
      <c r="B15" s="125"/>
      <c r="C15" s="125"/>
      <c r="D15" s="125"/>
      <c r="E15" s="125"/>
      <c r="F15" s="125"/>
      <c r="G15" s="125"/>
      <c r="S15" s="87" t="str">
        <f t="array" ref="S15">IFERROR(VLOOKUP($W15,IF(IndicatorData!$B:$B=$V$1,IndicatorData!$A$1:$O$5203),15,FALSE),"")</f>
        <v>2014 - 16</v>
      </c>
      <c r="T15" s="88" t="str">
        <f>T8&amp;" previous data"</f>
        <v>Richmond previous data</v>
      </c>
      <c r="U15" s="87">
        <f ca="1">INDIRECT("aa"&amp;$W$1-1)</f>
        <v>22.97</v>
      </c>
      <c r="V15" s="87">
        <v>14</v>
      </c>
      <c r="W15" s="86">
        <f t="array" ref="W15">IFERROR(SMALL(IF(IndicatorData!B:B=$V$1,IndicatorData!AA:AA),$V15),"")</f>
        <v>20140000</v>
      </c>
      <c r="X15" s="86" t="str">
        <f t="shared" si="5"/>
        <v>2014 - 16</v>
      </c>
      <c r="Y15" s="88">
        <f t="shared" ca="1" si="6"/>
        <v>21.09</v>
      </c>
      <c r="Z15" s="87">
        <f t="shared" ca="1" si="6"/>
        <v>21.67</v>
      </c>
      <c r="AA15" s="87">
        <f t="shared" ca="1" si="6"/>
        <v>23.02</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f t="shared" ca="1" si="9"/>
        <v>23.02</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2015 - 17</v>
      </c>
      <c r="T16" s="88" t="s">
        <v>1078</v>
      </c>
      <c r="U16" s="87">
        <f ca="1">AA2</f>
        <v>19.899999999999999</v>
      </c>
      <c r="V16" s="87">
        <v>15</v>
      </c>
      <c r="W16" s="86">
        <f t="array" ref="W16">IFERROR(SMALL(IF(IndicatorData!B:B=$V$1,IndicatorData!AA:AA),$V16),"")</f>
        <v>20150000</v>
      </c>
      <c r="X16" s="86" t="str">
        <f t="shared" si="5"/>
        <v>2015 - 17</v>
      </c>
      <c r="Y16" s="88">
        <f t="shared" ca="1" si="6"/>
        <v>21.03</v>
      </c>
      <c r="Z16" s="87">
        <f t="shared" ca="1" si="6"/>
        <v>21.7</v>
      </c>
      <c r="AA16" s="87">
        <f t="shared" ca="1" si="6"/>
        <v>22.9</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f t="shared" ca="1" si="9"/>
        <v>22.9</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2016 - 18</v>
      </c>
      <c r="T17" s="88" t="s">
        <v>1079</v>
      </c>
      <c r="U17" s="87">
        <f ca="1">($U$14-U15)/U15</f>
        <v>-4.7888550282977555E-3</v>
      </c>
      <c r="V17" s="91">
        <v>16</v>
      </c>
      <c r="W17" s="86">
        <f t="array" ref="W17">IFERROR(SMALL(IF(IndicatorData!B:B=$V$1,IndicatorData!AA:AA),$V17),"")</f>
        <v>20160000</v>
      </c>
      <c r="X17" s="86" t="str">
        <f t="shared" si="5"/>
        <v>2016 - 18</v>
      </c>
      <c r="Y17" s="88">
        <f t="shared" ca="1" si="6"/>
        <v>21.11</v>
      </c>
      <c r="Z17" s="87">
        <f t="shared" ca="1" si="6"/>
        <v>21.82</v>
      </c>
      <c r="AA17" s="87">
        <f t="shared" ca="1" si="6"/>
        <v>23.32</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f t="shared" ca="1" si="9"/>
        <v>23.32</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2020 - 22, Richmond's rate was 22.9 years, which was the 2nd highest in London, 9.3% higher than the England average and 7.3% higher than the London average. The latest Borough figure for 2020 - 22 was also 14.9% higher than in 2001 - 03, in comparison with 8.7% increase in England's rate in the equivalent time period.</v>
      </c>
      <c r="K18" s="125"/>
      <c r="L18" s="125"/>
      <c r="M18" s="125"/>
      <c r="N18" s="125"/>
      <c r="S18" s="87" t="str">
        <f t="array" ref="S18">IFERROR(VLOOKUP($W18,IF(IndicatorData!$B:$B=$V$1,IndicatorData!$A$1:$O$5203),15,FALSE),"")</f>
        <v>2017 - 19</v>
      </c>
      <c r="T18" s="88" t="s">
        <v>1080</v>
      </c>
      <c r="U18" s="87">
        <f ca="1">IFERROR(IF(AND(U17&lt;0,$U$3=0),-1,IF(U17=0,0,IF(AND(U17&gt;0,$U$3=0),1,IF(AND(U17&gt;0,$U$3=1),-1,IF(AND(U17&lt;0,$U$3=1),1))))),0)</f>
        <v>-1</v>
      </c>
      <c r="V18" s="87">
        <v>17</v>
      </c>
      <c r="W18" s="86">
        <f t="array" ref="W18">IFERROR(SMALL(IF(IndicatorData!B:B=$V$1,IndicatorData!AA:AA),$V18),"")</f>
        <v>20170000</v>
      </c>
      <c r="X18" s="86" t="str">
        <f t="shared" si="5"/>
        <v>2017 - 19</v>
      </c>
      <c r="Y18" s="88">
        <f t="shared" ca="1" si="6"/>
        <v>21.23</v>
      </c>
      <c r="Z18" s="87">
        <f t="shared" ca="1" si="6"/>
        <v>21.94</v>
      </c>
      <c r="AA18" s="87">
        <f t="shared" ca="1" si="6"/>
        <v>23.23</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f t="shared" ca="1" si="9"/>
        <v>23.23</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2018 - 20</v>
      </c>
      <c r="T19" s="88" t="s">
        <v>1081</v>
      </c>
      <c r="U19" s="87">
        <f ca="1">($U$14-U16)/U16</f>
        <v>0.14874371859296487</v>
      </c>
      <c r="V19" s="91">
        <v>18</v>
      </c>
      <c r="W19" s="86">
        <f t="array" ref="W19">IFERROR(SMALL(IF(IndicatorData!B:B=$V$1,IndicatorData!AA:AA),$V19),"")</f>
        <v>20180000</v>
      </c>
      <c r="X19" s="86" t="str">
        <f t="shared" si="5"/>
        <v>2018 - 20</v>
      </c>
      <c r="Y19" s="88">
        <f t="shared" ca="1" si="6"/>
        <v>21.04</v>
      </c>
      <c r="Z19" s="87">
        <f t="shared" ca="1" si="6"/>
        <v>21.57</v>
      </c>
      <c r="AA19" s="87">
        <f t="shared" ca="1" si="6"/>
        <v>23.17</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f t="shared" ca="1" si="9"/>
        <v>23.17</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2019 - 21</v>
      </c>
      <c r="T20" s="88" t="s">
        <v>1082</v>
      </c>
      <c r="U20" s="87">
        <f ca="1">IFERROR(IF(AND(U19&lt;0,$U$3=0),-1,IF(U19=0,0,IF(AND(U19&gt;0,$U$3=0),1,IF(AND(U19&gt;0,$U$3=1),-1,IF(AND(U19&lt;0,$U$3=1),1))))),0)</f>
        <v>1</v>
      </c>
      <c r="V20" s="87">
        <v>19</v>
      </c>
      <c r="W20" s="86">
        <f t="array" ref="W20">IFERROR(SMALL(IF(IndicatorData!B:B=$V$1,IndicatorData!AA:AA),$V20),"")</f>
        <v>20190000</v>
      </c>
      <c r="X20" s="86" t="str">
        <f t="shared" si="5"/>
        <v>2019 - 21</v>
      </c>
      <c r="Y20" s="88">
        <f t="shared" ca="1" si="6"/>
        <v>20.99</v>
      </c>
      <c r="Z20" s="87">
        <f t="shared" ca="1" si="6"/>
        <v>21.37</v>
      </c>
      <c r="AA20" s="87">
        <f t="shared" ca="1" si="6"/>
        <v>22.97</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f t="shared" ca="1" si="9"/>
        <v>22.97</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2020 - 22</v>
      </c>
      <c r="T21" s="88" t="s">
        <v>1083</v>
      </c>
      <c r="U21" s="87" t="str">
        <f ca="1">IFERROR(IF(AND(U18=1,ROUND(U17*100,0)&lt;&gt;0),ABS(ROUND(U17*100,0))&amp;"% improvement", IF(AND(U18=-1,ROUND(U17*100,0)&lt;&gt;0),ABS(ROUND(U17*100,0))&amp;"% deterioration","no change")),"N/A")</f>
        <v>no change</v>
      </c>
      <c r="V21" s="87">
        <v>20</v>
      </c>
      <c r="W21" s="86">
        <f t="array" ref="W21">IFERROR(SMALL(IF(IndicatorData!B:B=$V$1,IndicatorData!AA:AA),$V21),"")</f>
        <v>20200000</v>
      </c>
      <c r="X21" s="86" t="str">
        <f t="shared" si="5"/>
        <v>2020 - 22</v>
      </c>
      <c r="Y21" s="88">
        <f t="shared" ca="1" si="6"/>
        <v>20.91</v>
      </c>
      <c r="Z21" s="87">
        <f t="shared" ca="1" si="6"/>
        <v>21.31</v>
      </c>
      <c r="AA21" s="87">
        <f t="shared" ca="1" si="6"/>
        <v>22.86</v>
      </c>
      <c r="AB21" s="87">
        <f t="shared" ca="1" si="6"/>
        <v>21.85</v>
      </c>
      <c r="AC21" s="86">
        <f t="shared" ca="1" si="6"/>
        <v>21.57</v>
      </c>
      <c r="AD21" s="87">
        <f t="shared" ca="1" si="6"/>
        <v>22.3</v>
      </c>
      <c r="AE21" s="87">
        <f t="shared" ca="1" si="6"/>
        <v>21.63</v>
      </c>
      <c r="AF21" s="87">
        <f t="shared" ca="1" si="6"/>
        <v>22.4</v>
      </c>
      <c r="AG21" s="87">
        <f t="shared" ca="1" si="6"/>
        <v>22.18</v>
      </c>
      <c r="AH21" s="87">
        <f t="shared" ca="1" si="6"/>
        <v>18.89</v>
      </c>
      <c r="AI21" s="87">
        <f t="shared" ca="1" si="7"/>
        <v>22.18</v>
      </c>
      <c r="AJ21" s="87">
        <f t="shared" ca="1" si="7"/>
        <v>20.83</v>
      </c>
      <c r="AK21" s="87">
        <f t="shared" ca="1" si="7"/>
        <v>21.87</v>
      </c>
      <c r="AL21" s="87">
        <f t="shared" ca="1" si="7"/>
        <v>22.3</v>
      </c>
      <c r="AM21" s="87">
        <f t="shared" ca="1" si="7"/>
        <v>22.32</v>
      </c>
      <c r="AN21" s="87">
        <f t="shared" ca="1" si="7"/>
        <v>21.34</v>
      </c>
      <c r="AO21" s="87">
        <f t="shared" ca="1" si="7"/>
        <v>21.37</v>
      </c>
      <c r="AP21" s="87">
        <f t="shared" ca="1" si="7"/>
        <v>21.83</v>
      </c>
      <c r="AQ21" s="87">
        <f t="shared" ca="1" si="7"/>
        <v>20.14</v>
      </c>
      <c r="AR21" s="87">
        <f t="shared" ca="1" si="7"/>
        <v>19.97</v>
      </c>
      <c r="AS21" s="87">
        <f t="shared" ca="1" si="8"/>
        <v>21.1</v>
      </c>
      <c r="AT21" s="87">
        <f t="shared" ca="1" si="8"/>
        <v>21.65</v>
      </c>
      <c r="AU21" s="87">
        <f t="shared" ca="1" si="8"/>
        <v>22.4</v>
      </c>
      <c r="AV21" s="87">
        <f t="shared" ca="1" si="8"/>
        <v>20.6</v>
      </c>
      <c r="AW21" s="87">
        <f t="shared" ca="1" si="8"/>
        <v>21.13</v>
      </c>
      <c r="AX21" s="87">
        <f t="shared" ca="1" si="8"/>
        <v>21.2</v>
      </c>
      <c r="AY21" s="87">
        <f t="shared" ca="1" si="8"/>
        <v>20.36</v>
      </c>
      <c r="AZ21" s="87">
        <f t="shared" ca="1" si="8"/>
        <v>23.3</v>
      </c>
      <c r="BA21" s="87">
        <f t="shared" ca="1" si="8"/>
        <v>21.85</v>
      </c>
      <c r="BB21" s="87">
        <f t="shared" ca="1" si="8"/>
        <v>20.77</v>
      </c>
      <c r="BC21" s="87">
        <f t="shared" ca="1" si="9"/>
        <v>20.57</v>
      </c>
      <c r="BD21" s="87">
        <f t="shared" ca="1" si="9"/>
        <v>21.63</v>
      </c>
      <c r="BE21" s="87">
        <f t="shared" ca="1" si="9"/>
        <v>19.739999999999998</v>
      </c>
      <c r="BF21" s="87">
        <f t="shared" ca="1" si="9"/>
        <v>21.09</v>
      </c>
      <c r="BG21" s="87">
        <f t="shared" ca="1" si="9"/>
        <v>22.86</v>
      </c>
      <c r="BH21" s="87">
        <f t="shared" ca="1" si="9"/>
        <v>20.84</v>
      </c>
      <c r="BI21" s="87">
        <f t="shared" ca="1" si="9"/>
        <v>21.57</v>
      </c>
      <c r="BJ21" s="87">
        <f t="shared" ca="1" si="9"/>
        <v>19.21</v>
      </c>
      <c r="BK21" s="87">
        <f t="shared" ca="1" si="9"/>
        <v>20.95</v>
      </c>
      <c r="BL21" s="87">
        <f t="shared" ca="1" si="9"/>
        <v>21.57</v>
      </c>
      <c r="BM21" s="87">
        <f t="shared" ca="1" si="9"/>
        <v>22.19</v>
      </c>
      <c r="BN21" s="87">
        <f t="shared" ca="1" si="4"/>
        <v>21.988333333333333</v>
      </c>
    </row>
    <row r="22" spans="10:72">
      <c r="J22" s="125"/>
      <c r="K22" s="125"/>
      <c r="L22" s="125"/>
      <c r="M22" s="125"/>
      <c r="N22" s="125"/>
      <c r="T22" s="87" t="s">
        <v>1084</v>
      </c>
      <c r="U22" s="87" t="str">
        <f ca="1">IFERROR(IF(AND(U20=1,ROUND(U19*100,0)&lt;&gt;0),ABS(ROUND(U19*100,0))&amp;"% improvement", IF(AND(U20=-1,ROUND(U19*100,0)&lt;&gt;0),ABS(ROUND(U19*100,0))&amp;"% deterioration","no change")),"N/A")</f>
        <v>15% improvement</v>
      </c>
    </row>
    <row r="23" spans="10:72">
      <c r="J23" s="125"/>
      <c r="K23" s="125"/>
      <c r="L23" s="125"/>
      <c r="M23" s="125"/>
      <c r="N23" s="125"/>
      <c r="T23" s="87" t="s">
        <v>1085</v>
      </c>
      <c r="U23" s="87">
        <f>VLOOKUP(U1,List!$AD$2:$AE$63,2,FALSE)</f>
        <v>91102</v>
      </c>
    </row>
    <row r="24" spans="10:72">
      <c r="J24" s="125"/>
      <c r="K24" s="125"/>
      <c r="L24" s="125"/>
      <c r="M24" s="125"/>
      <c r="N24" s="125"/>
    </row>
    <row r="25" spans="10:72">
      <c r="J25" s="125"/>
      <c r="K25" s="125"/>
      <c r="L25" s="125"/>
      <c r="M25" s="125"/>
      <c r="N25" s="125"/>
      <c r="AU25" s="87" t="str">
        <f ca="1">AC26&amp;", Bexley vs. CYP Comparators"</f>
        <v>Life expectancy at 65, 2020 - 22 (Female), Bexley vs. CYP Comparators</v>
      </c>
      <c r="BT25" s="87"/>
    </row>
    <row r="26" spans="10:72">
      <c r="J26" s="125"/>
      <c r="K26" s="125"/>
      <c r="L26" s="125"/>
      <c r="M26" s="125"/>
      <c r="N26" s="125"/>
      <c r="W26" s="87" t="s">
        <v>1006</v>
      </c>
      <c r="X26" s="87" t="s">
        <v>1086</v>
      </c>
      <c r="Y26" s="87" t="str">
        <f ca="1">INDIRECT("X"&amp;$W$1)</f>
        <v>2020 - 22</v>
      </c>
      <c r="AB26" s="87" t="s">
        <v>1006</v>
      </c>
      <c r="AC26" s="86" t="str">
        <f ca="1">IF(U2&lt;&gt;"Persons", U1&amp;", "&amp;Y26&amp;" ("&amp;U2&amp;")",U1&amp;", "&amp;Y26)</f>
        <v>Life expectancy at 65, 2020 - 22 (Female)</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32</v>
      </c>
      <c r="X27" s="87" t="s">
        <v>107</v>
      </c>
      <c r="Y27" s="87">
        <f t="shared" ref="Y27:Y58" ca="1" si="10">IFERROR(VLOOKUP($X27&amp;$U$1&amp;$Y$26&amp;$U$2&amp;$U$5,DATA,14,FALSE),"")</f>
        <v>18.89</v>
      </c>
      <c r="AA27" s="87" t="str">
        <f t="shared" ref="AA27:AA58" ca="1" si="11">AD27</f>
        <v>Kensington and Chelsea</v>
      </c>
      <c r="AB27" s="87">
        <v>1</v>
      </c>
      <c r="AC27" s="86">
        <f t="shared" ref="AC27:AC58" ca="1" si="12">VLOOKUP($AB27,$W$26:$Y$58,3,FALSE)</f>
        <v>23.3</v>
      </c>
      <c r="AD27" s="87" t="str">
        <f t="shared" ref="AD27:AD58" ca="1" si="13">VLOOKUP($AB27,$W$26:$Y$58,2,FALSE)</f>
        <v>Kensington and Chelsea</v>
      </c>
      <c r="AE27" s="87" t="str">
        <f t="shared" ref="AE27:AE58" ca="1" si="14">IF($AD27=$AE$26,AC27,"")</f>
        <v/>
      </c>
      <c r="AF27" s="87" t="str">
        <f t="shared" ref="AF27:AF58" ca="1" si="15">IF(ISERROR(HLOOKUP($AD27,$AB$1:$AG$1,1,FALSE)),"",AC27)</f>
        <v/>
      </c>
      <c r="AG27" s="87">
        <f t="shared" ref="AG27:AG58" ca="1" si="16">IF(AND(AE27="",AF27=""),AC27,"")</f>
        <v>23.3</v>
      </c>
      <c r="AH27" s="87">
        <f ca="1">INDIRECT("z"&amp;$W$1)</f>
        <v>21.31</v>
      </c>
      <c r="AI27" s="87">
        <f ca="1">INDIRECT("y"&amp;$W$1)</f>
        <v>20.91</v>
      </c>
      <c r="AJ27" s="87">
        <f ca="1">INDIRECT("aa"&amp;$W$1)</f>
        <v>22.86</v>
      </c>
      <c r="AK27" s="87" t="str">
        <f t="shared" ref="AK27:AK58" ca="1" si="17">IF(ISERROR(VLOOKUP($AD27,AOP_comparators,1,FALSE)),"",AC27)</f>
        <v/>
      </c>
      <c r="AL27" s="87">
        <f t="shared" ref="AL27:AL58" ca="1" si="18">IF(AND(AE27="",AK27=""),AC27,"")</f>
        <v>23.3</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22.86</v>
      </c>
      <c r="AU27" s="87" t="str">
        <f t="shared" ref="AU27:AU37" ca="1" si="22">VLOOKUP($AS27,$AN$27:$AP$37,2,FALSE)</f>
        <v>Richmond</v>
      </c>
      <c r="AV27" s="87">
        <f t="shared" ref="AV27:AV37" ca="1" si="23">IF($AU27=$AV$26,$AT27,"")</f>
        <v>22.86</v>
      </c>
      <c r="AW27" s="87" t="str">
        <f t="shared" ref="AW27:AW37" ca="1" si="24">IF(AV27="",AT27,"")</f>
        <v/>
      </c>
      <c r="AX27" s="87">
        <f t="shared" ref="AX27:AX37" ca="1" si="25">AI27</f>
        <v>20.91</v>
      </c>
      <c r="AY27" s="94"/>
      <c r="AZ27" s="94"/>
      <c r="BA27" s="94"/>
      <c r="BB27" s="94"/>
      <c r="BC27" s="94"/>
      <c r="BD27" s="94"/>
      <c r="BT27" s="87"/>
    </row>
    <row r="28" spans="10:72">
      <c r="J28" s="125"/>
      <c r="K28" s="125"/>
      <c r="L28" s="125"/>
      <c r="M28" s="125"/>
      <c r="N28" s="125"/>
      <c r="W28" s="87">
        <f ca="1">IFERROR(RANK(Y28,$Y$27:$Y$59,$U$3)+COUNTIF($Y$27:Y28,Y28)-1,"")</f>
        <v>7</v>
      </c>
      <c r="X28" s="87" t="s">
        <v>94</v>
      </c>
      <c r="Y28" s="87">
        <f t="shared" ca="1" si="10"/>
        <v>22.18</v>
      </c>
      <c r="AA28" s="87" t="str">
        <f t="shared" ca="1" si="11"/>
        <v>Richmond</v>
      </c>
      <c r="AB28" s="87">
        <v>2</v>
      </c>
      <c r="AC28" s="86">
        <f t="shared" ca="1" si="12"/>
        <v>22.86</v>
      </c>
      <c r="AD28" s="87" t="str">
        <f t="shared" ca="1" si="13"/>
        <v>Richmond</v>
      </c>
      <c r="AE28" s="87">
        <f t="shared" ca="1" si="14"/>
        <v>22.86</v>
      </c>
      <c r="AF28" s="87" t="str">
        <f t="shared" ca="1" si="15"/>
        <v/>
      </c>
      <c r="AG28" s="87" t="str">
        <f t="shared" ca="1" si="16"/>
        <v/>
      </c>
      <c r="AH28" s="87">
        <f t="shared" ref="AH28:AH58" ca="1" si="26">$AH$27</f>
        <v>21.31</v>
      </c>
      <c r="AI28" s="87">
        <f t="shared" ref="AI28:AI58" ca="1" si="27">$AI$27</f>
        <v>20.91</v>
      </c>
      <c r="AJ28" s="87">
        <f t="shared" ref="AJ28:AJ58" ca="1" si="28">$AJ$27</f>
        <v>22.86</v>
      </c>
      <c r="AK28" s="87">
        <f t="shared" ca="1" si="17"/>
        <v>22.86</v>
      </c>
      <c r="AL28" s="87" t="str">
        <f t="shared" ca="1" si="18"/>
        <v/>
      </c>
      <c r="AN28" s="87">
        <f ca="1">IFERROR(RANK(AP28,$AP$27:$AP$37,$U$3)+COUNTIF($AP$27:AP28,AP28)-1,"")</f>
        <v>2</v>
      </c>
      <c r="AO28" s="87" t="s">
        <v>79</v>
      </c>
      <c r="AP28" s="87">
        <f t="shared" ca="1" si="19"/>
        <v>22.3</v>
      </c>
      <c r="AR28" s="87" t="str">
        <f t="shared" ca="1" si="20"/>
        <v>Bromley</v>
      </c>
      <c r="AS28" s="87">
        <v>2</v>
      </c>
      <c r="AT28" s="87">
        <f t="shared" ca="1" si="21"/>
        <v>22.3</v>
      </c>
      <c r="AU28" s="87" t="str">
        <f t="shared" ca="1" si="22"/>
        <v>Bromley</v>
      </c>
      <c r="AV28" s="87" t="str">
        <f t="shared" ca="1" si="23"/>
        <v/>
      </c>
      <c r="AW28" s="87">
        <f t="shared" ca="1" si="24"/>
        <v>22.3</v>
      </c>
      <c r="AX28" s="87">
        <f t="shared" ca="1" si="25"/>
        <v>20.91</v>
      </c>
      <c r="AY28" s="94"/>
      <c r="BA28" s="94"/>
      <c r="BB28" s="94"/>
      <c r="BC28" s="94"/>
      <c r="BD28" s="94"/>
      <c r="BF28" s="94">
        <v>90</v>
      </c>
      <c r="BG28" s="94"/>
      <c r="BT28" s="87"/>
    </row>
    <row r="29" spans="10:72">
      <c r="J29" s="125"/>
      <c r="K29" s="125"/>
      <c r="L29" s="125"/>
      <c r="M29" s="125"/>
      <c r="N29" s="125"/>
      <c r="W29" s="87">
        <f ca="1">IFERROR(RANK(Y29,$Y$27:$Y$59,$U$3)+COUNTIF($Y$27:Y29,Y29)-1,"")</f>
        <v>23</v>
      </c>
      <c r="X29" s="87" t="s">
        <v>98</v>
      </c>
      <c r="Y29" s="87">
        <f t="shared" ca="1" si="10"/>
        <v>20.83</v>
      </c>
      <c r="AA29" s="87" t="str">
        <f t="shared" ca="1" si="11"/>
        <v>Harrow</v>
      </c>
      <c r="AB29" s="87">
        <v>3</v>
      </c>
      <c r="AC29" s="86">
        <f t="shared" ca="1" si="12"/>
        <v>22.4</v>
      </c>
      <c r="AD29" s="87" t="str">
        <f t="shared" ca="1" si="13"/>
        <v>Harrow</v>
      </c>
      <c r="AE29" s="87" t="str">
        <f t="shared" ca="1" si="14"/>
        <v/>
      </c>
      <c r="AF29" s="87">
        <f t="shared" ca="1" si="15"/>
        <v>22.4</v>
      </c>
      <c r="AG29" s="87" t="str">
        <f t="shared" ca="1" si="16"/>
        <v/>
      </c>
      <c r="AH29" s="87">
        <f t="shared" ca="1" si="26"/>
        <v>21.31</v>
      </c>
      <c r="AI29" s="87">
        <f t="shared" ca="1" si="27"/>
        <v>20.91</v>
      </c>
      <c r="AJ29" s="87">
        <f t="shared" ca="1" si="28"/>
        <v>22.86</v>
      </c>
      <c r="AK29" s="87">
        <f t="shared" ca="1" si="17"/>
        <v>22.4</v>
      </c>
      <c r="AL29" s="87" t="str">
        <f t="shared" ca="1" si="18"/>
        <v/>
      </c>
      <c r="AN29" s="87" t="str">
        <f ca="1">IFERROR(RANK(AP29,$AP$27:$AP$37,$U$3)+COUNTIF($AP$27:AP29,AP29)-1,"")</f>
        <v/>
      </c>
      <c r="AO29" s="87" t="s">
        <v>1064</v>
      </c>
      <c r="AP29" s="87" t="str">
        <f t="shared" ca="1" si="19"/>
        <v/>
      </c>
      <c r="AR29" s="87" t="str">
        <f t="shared" ca="1" si="20"/>
        <v>Havering</v>
      </c>
      <c r="AS29" s="87">
        <v>3</v>
      </c>
      <c r="AT29" s="87">
        <f t="shared" ca="1" si="21"/>
        <v>20.6</v>
      </c>
      <c r="AU29" s="87" t="str">
        <f t="shared" ca="1" si="22"/>
        <v>Havering</v>
      </c>
      <c r="AV29" s="87" t="str">
        <f t="shared" ca="1" si="23"/>
        <v/>
      </c>
      <c r="AW29" s="87">
        <f t="shared" ca="1" si="24"/>
        <v>20.6</v>
      </c>
      <c r="AX29" s="87">
        <f t="shared" ca="1" si="25"/>
        <v>20.91</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8</v>
      </c>
      <c r="X30" s="87" t="s">
        <v>69</v>
      </c>
      <c r="Y30" s="87">
        <f t="shared" ca="1" si="10"/>
        <v>21.87</v>
      </c>
      <c r="AA30" s="87" t="str">
        <f t="shared" ca="1" si="11"/>
        <v>Camden</v>
      </c>
      <c r="AB30" s="87">
        <v>4</v>
      </c>
      <c r="AC30" s="86">
        <f t="shared" ca="1" si="12"/>
        <v>22.32</v>
      </c>
      <c r="AD30" s="87" t="str">
        <f t="shared" ca="1" si="13"/>
        <v>Camden</v>
      </c>
      <c r="AE30" s="87" t="str">
        <f t="shared" ca="1" si="14"/>
        <v/>
      </c>
      <c r="AF30" s="87" t="str">
        <f t="shared" ca="1" si="15"/>
        <v/>
      </c>
      <c r="AG30" s="87">
        <f t="shared" ca="1" si="16"/>
        <v>22.32</v>
      </c>
      <c r="AH30" s="87">
        <f t="shared" ca="1" si="26"/>
        <v>21.31</v>
      </c>
      <c r="AI30" s="87">
        <f t="shared" ca="1" si="27"/>
        <v>20.91</v>
      </c>
      <c r="AJ30" s="87">
        <f t="shared" ca="1" si="28"/>
        <v>22.86</v>
      </c>
      <c r="AK30" s="87" t="str">
        <f t="shared" ca="1" si="17"/>
        <v/>
      </c>
      <c r="AL30" s="87">
        <f t="shared" ca="1" si="18"/>
        <v>22.32</v>
      </c>
      <c r="AN30" s="87">
        <f ca="1">IFERROR(RANK(AP30,$AP$27:$AP$37,$U$3)+COUNTIF($AP$27:AP30,AP30)-1,"")</f>
        <v>3</v>
      </c>
      <c r="AO30" s="87" t="s">
        <v>119</v>
      </c>
      <c r="AP30" s="87">
        <f t="shared" ca="1" si="19"/>
        <v>20.6</v>
      </c>
      <c r="AR30" s="87" t="e">
        <f t="shared" ca="1" si="20"/>
        <v>#N/A</v>
      </c>
      <c r="AS30" s="87">
        <v>4</v>
      </c>
      <c r="AT30" s="87" t="e">
        <f t="shared" ca="1" si="21"/>
        <v>#N/A</v>
      </c>
      <c r="AU30" s="87" t="e">
        <f t="shared" ca="1" si="22"/>
        <v>#N/A</v>
      </c>
      <c r="AV30" s="87" t="e">
        <f t="shared" ca="1" si="23"/>
        <v>#N/A</v>
      </c>
      <c r="AW30" s="87" t="e">
        <f t="shared" ca="1" si="24"/>
        <v>#N/A</v>
      </c>
      <c r="AX30" s="87">
        <f t="shared" ca="1" si="25"/>
        <v>20.91</v>
      </c>
      <c r="AY30" s="94"/>
      <c r="BA30" s="94"/>
      <c r="BB30" s="94"/>
      <c r="BC30" s="94"/>
      <c r="BD30" s="94"/>
      <c r="BE30" s="87" t="s">
        <v>1091</v>
      </c>
      <c r="BF30" s="92">
        <v>0</v>
      </c>
      <c r="BG30" s="92"/>
      <c r="BT30" s="87"/>
    </row>
    <row r="31" spans="10:72">
      <c r="J31" s="125"/>
      <c r="K31" s="125"/>
      <c r="L31" s="125"/>
      <c r="M31" s="125"/>
      <c r="N31" s="125"/>
      <c r="W31" s="87">
        <f ca="1">IFERROR(RANK(Y31,$Y$27:$Y$59,$U$3)+COUNTIF($Y$27:Y31,Y31)-1,"")</f>
        <v>5</v>
      </c>
      <c r="X31" s="87" t="s">
        <v>79</v>
      </c>
      <c r="Y31" s="87">
        <f t="shared" ca="1" si="10"/>
        <v>22.3</v>
      </c>
      <c r="AA31" s="87" t="str">
        <f t="shared" ca="1" si="11"/>
        <v>Bromley</v>
      </c>
      <c r="AB31" s="87">
        <v>5</v>
      </c>
      <c r="AC31" s="86">
        <f t="shared" ca="1" si="12"/>
        <v>22.3</v>
      </c>
      <c r="AD31" s="87" t="str">
        <f t="shared" ca="1" si="13"/>
        <v>Bromley</v>
      </c>
      <c r="AE31" s="87" t="str">
        <f t="shared" ca="1" si="14"/>
        <v/>
      </c>
      <c r="AF31" s="87">
        <f t="shared" ca="1" si="15"/>
        <v>22.3</v>
      </c>
      <c r="AG31" s="87" t="str">
        <f t="shared" ca="1" si="16"/>
        <v/>
      </c>
      <c r="AH31" s="87">
        <f t="shared" ca="1" si="26"/>
        <v>21.31</v>
      </c>
      <c r="AI31" s="87">
        <f t="shared" ca="1" si="27"/>
        <v>20.91</v>
      </c>
      <c r="AJ31" s="87">
        <f t="shared" ca="1" si="28"/>
        <v>22.86</v>
      </c>
      <c r="AK31" s="87">
        <f t="shared" ca="1" si="17"/>
        <v>22.3</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20.91</v>
      </c>
      <c r="AY31" s="94"/>
      <c r="BA31" s="94"/>
      <c r="BB31" s="94"/>
      <c r="BC31" s="94"/>
      <c r="BD31" s="94"/>
      <c r="BE31" s="87" t="s">
        <v>128</v>
      </c>
      <c r="BF31" s="92">
        <v>32</v>
      </c>
      <c r="BG31" s="92"/>
      <c r="BT31" s="87"/>
    </row>
    <row r="32" spans="10:72">
      <c r="J32" s="125"/>
      <c r="K32" s="125"/>
      <c r="L32" s="125"/>
      <c r="M32" s="125"/>
      <c r="N32" s="125"/>
      <c r="W32" s="87">
        <f ca="1">IFERROR(RANK(Y32,$Y$27:$Y$59,$U$3)+COUNTIF($Y$27:Y32,Y32)-1,"")</f>
        <v>4</v>
      </c>
      <c r="X32" s="87" t="s">
        <v>73</v>
      </c>
      <c r="Y32" s="87">
        <f t="shared" ca="1" si="10"/>
        <v>22.32</v>
      </c>
      <c r="AA32" s="87" t="str">
        <f t="shared" ca="1" si="11"/>
        <v>Westminster</v>
      </c>
      <c r="AB32" s="87">
        <v>6</v>
      </c>
      <c r="AC32" s="86">
        <f t="shared" ca="1" si="12"/>
        <v>22.19</v>
      </c>
      <c r="AD32" s="87" t="str">
        <f t="shared" ca="1" si="13"/>
        <v>Westminster</v>
      </c>
      <c r="AE32" s="87" t="str">
        <f t="shared" ca="1" si="14"/>
        <v/>
      </c>
      <c r="AF32" s="87" t="str">
        <f t="shared" ca="1" si="15"/>
        <v/>
      </c>
      <c r="AG32" s="87">
        <f t="shared" ca="1" si="16"/>
        <v>22.19</v>
      </c>
      <c r="AH32" s="87">
        <f t="shared" ca="1" si="26"/>
        <v>21.31</v>
      </c>
      <c r="AI32" s="87">
        <f t="shared" ca="1" si="27"/>
        <v>20.91</v>
      </c>
      <c r="AJ32" s="87">
        <f t="shared" ca="1" si="28"/>
        <v>22.86</v>
      </c>
      <c r="AK32" s="87" t="str">
        <f t="shared" ca="1" si="17"/>
        <v/>
      </c>
      <c r="AL32" s="87">
        <f t="shared" ca="1" si="18"/>
        <v>22.19</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20.91</v>
      </c>
      <c r="AY32" s="94"/>
      <c r="BA32" s="94"/>
      <c r="BB32" s="94"/>
      <c r="BC32" s="94"/>
      <c r="BD32" s="94"/>
      <c r="BE32" s="87" t="s">
        <v>173</v>
      </c>
      <c r="BF32" s="92"/>
      <c r="BG32" s="92"/>
      <c r="BT32" s="87"/>
    </row>
    <row r="33" spans="1:72">
      <c r="W33" s="87">
        <f ca="1">IFERROR(RANK(Y33,$Y$27:$Y$59,$U$3)+COUNTIF($Y$27:Y33,Y33)-1,"")</f>
        <v>16</v>
      </c>
      <c r="X33" s="87" t="s">
        <v>111</v>
      </c>
      <c r="Y33" s="87">
        <f t="shared" ca="1" si="10"/>
        <v>21.34</v>
      </c>
      <c r="AA33" s="87" t="str">
        <f t="shared" ca="1" si="11"/>
        <v>Barnet</v>
      </c>
      <c r="AB33" s="87">
        <v>7</v>
      </c>
      <c r="AC33" s="86">
        <f t="shared" ca="1" si="12"/>
        <v>22.18</v>
      </c>
      <c r="AD33" s="87" t="str">
        <f t="shared" ca="1" si="13"/>
        <v>Barnet</v>
      </c>
      <c r="AE33" s="87" t="str">
        <f t="shared" ca="1" si="14"/>
        <v/>
      </c>
      <c r="AF33" s="87">
        <f t="shared" ca="1" si="15"/>
        <v>22.18</v>
      </c>
      <c r="AG33" s="87" t="str">
        <f t="shared" ca="1" si="16"/>
        <v/>
      </c>
      <c r="AH33" s="87">
        <f t="shared" ca="1" si="26"/>
        <v>21.31</v>
      </c>
      <c r="AI33" s="87">
        <f t="shared" ca="1" si="27"/>
        <v>20.91</v>
      </c>
      <c r="AJ33" s="87">
        <f t="shared" ca="1" si="28"/>
        <v>22.86</v>
      </c>
      <c r="AK33" s="87">
        <f t="shared" ca="1" si="17"/>
        <v>22.18</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20.91</v>
      </c>
      <c r="AY33" s="94"/>
      <c r="BA33" s="94"/>
      <c r="BB33" s="94"/>
      <c r="BC33" s="94"/>
      <c r="BD33" s="94"/>
      <c r="BE33" s="87" t="s">
        <v>1092</v>
      </c>
      <c r="BF33" s="92"/>
      <c r="BG33" s="92"/>
      <c r="BT33" s="87"/>
    </row>
    <row r="34" spans="1:72">
      <c r="A34" s="12" t="s">
        <v>1093</v>
      </c>
      <c r="W34" s="87">
        <f ca="1">IFERROR(RANK(Y34,$Y$27:$Y$59,$U$3)+COUNTIF($Y$27:Y34,Y34)-1,"")</f>
        <v>15</v>
      </c>
      <c r="X34" s="87" t="s">
        <v>63</v>
      </c>
      <c r="Y34" s="87">
        <f t="shared" ca="1" si="10"/>
        <v>21.37</v>
      </c>
      <c r="AA34" s="87" t="str">
        <f t="shared" ca="1" si="11"/>
        <v>Brent</v>
      </c>
      <c r="AB34" s="87">
        <v>8</v>
      </c>
      <c r="AC34" s="86">
        <f t="shared" ca="1" si="12"/>
        <v>21.87</v>
      </c>
      <c r="AD34" s="87" t="str">
        <f t="shared" ca="1" si="13"/>
        <v>Brent</v>
      </c>
      <c r="AE34" s="87" t="str">
        <f t="shared" ca="1" si="14"/>
        <v/>
      </c>
      <c r="AF34" s="87" t="str">
        <f t="shared" ca="1" si="15"/>
        <v/>
      </c>
      <c r="AG34" s="87">
        <f t="shared" ca="1" si="16"/>
        <v>21.87</v>
      </c>
      <c r="AH34" s="87">
        <f t="shared" ca="1" si="26"/>
        <v>21.31</v>
      </c>
      <c r="AI34" s="87">
        <f t="shared" ca="1" si="27"/>
        <v>20.91</v>
      </c>
      <c r="AJ34" s="87">
        <f t="shared" ca="1" si="28"/>
        <v>22.86</v>
      </c>
      <c r="AK34" s="87" t="str">
        <f t="shared" ca="1" si="17"/>
        <v/>
      </c>
      <c r="AL34" s="87">
        <f t="shared" ca="1" si="18"/>
        <v>21.87</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20.91</v>
      </c>
      <c r="AY34" s="94"/>
      <c r="BA34" s="94"/>
      <c r="BB34" s="94"/>
      <c r="BC34" s="94"/>
      <c r="BD34" s="94"/>
      <c r="BE34" s="87" t="s">
        <v>1094</v>
      </c>
      <c r="BF34" s="92"/>
      <c r="BG34" s="92"/>
      <c r="BT34" s="87"/>
    </row>
    <row r="35" spans="1:72" ht="15" customHeight="1">
      <c r="A35" s="124" t="str">
        <f>VLOOKUP($U$1,IndicatorMetadata!$B:$Z,2,FALSE)</f>
        <v>The average number of years a person would expect to live based on contemporary mortality rates. For a particular area and time period, it is an estimate of the average number of years at age 65 a person would survive if he or she experienced the age specific mortality rates for that area and time period throughout his or her life after that age._x000D_
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Figures reflect mortality among those living in an area in each time period, rather than what will be experienced throughout life among those born in the area. The figures are not therefore the number of years a baby born in the area could actually expect to live, both because the mortality rates of the area are likely to change in the future and because many of those born in the area will live elsewhere for at least some part of their lives.</v>
      </c>
      <c r="B35" s="125"/>
      <c r="C35" s="125"/>
      <c r="D35" s="125"/>
      <c r="E35" s="125"/>
      <c r="F35" s="125"/>
      <c r="G35" s="125"/>
      <c r="H35" s="125"/>
      <c r="I35" s="125"/>
      <c r="J35" s="125"/>
      <c r="K35" s="125"/>
      <c r="L35" s="125"/>
      <c r="M35" s="125"/>
      <c r="N35" s="125"/>
      <c r="W35" s="87">
        <f ca="1">IFERROR(RANK(Y35,$Y$27:$Y$59,$U$3)+COUNTIF($Y$27:Y35,Y35)-1,"")</f>
        <v>10</v>
      </c>
      <c r="X35" s="87" t="s">
        <v>121</v>
      </c>
      <c r="Y35" s="87">
        <f t="shared" ca="1" si="10"/>
        <v>21.83</v>
      </c>
      <c r="AA35" s="87" t="str">
        <f t="shared" ca="1" si="11"/>
        <v>Kingston</v>
      </c>
      <c r="AB35" s="87">
        <v>9</v>
      </c>
      <c r="AC35" s="86">
        <f t="shared" ca="1" si="12"/>
        <v>21.85</v>
      </c>
      <c r="AD35" s="87" t="str">
        <f t="shared" ca="1" si="13"/>
        <v>Kingston</v>
      </c>
      <c r="AE35" s="87" t="str">
        <f t="shared" ca="1" si="14"/>
        <v/>
      </c>
      <c r="AF35" s="87">
        <f t="shared" ca="1" si="15"/>
        <v>21.85</v>
      </c>
      <c r="AG35" s="87" t="str">
        <f t="shared" ca="1" si="16"/>
        <v/>
      </c>
      <c r="AH35" s="87">
        <f t="shared" ca="1" si="26"/>
        <v>21.31</v>
      </c>
      <c r="AI35" s="87">
        <f t="shared" ca="1" si="27"/>
        <v>20.91</v>
      </c>
      <c r="AJ35" s="87">
        <f t="shared" ca="1" si="28"/>
        <v>22.86</v>
      </c>
      <c r="AK35" s="87">
        <f t="shared" ca="1" si="17"/>
        <v>21.85</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20.91</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28</v>
      </c>
      <c r="X36" s="87" t="s">
        <v>81</v>
      </c>
      <c r="Y36" s="87">
        <f t="shared" ca="1" si="10"/>
        <v>20.14</v>
      </c>
      <c r="AA36" s="87" t="str">
        <f t="shared" ca="1" si="11"/>
        <v>Enfield</v>
      </c>
      <c r="AB36" s="87">
        <v>10</v>
      </c>
      <c r="AC36" s="86">
        <f t="shared" ca="1" si="12"/>
        <v>21.83</v>
      </c>
      <c r="AD36" s="87" t="str">
        <f t="shared" ca="1" si="13"/>
        <v>Enfield</v>
      </c>
      <c r="AE36" s="87" t="str">
        <f t="shared" ca="1" si="14"/>
        <v/>
      </c>
      <c r="AF36" s="87" t="str">
        <f t="shared" ca="1" si="15"/>
        <v/>
      </c>
      <c r="AG36" s="87">
        <f t="shared" ca="1" si="16"/>
        <v>21.83</v>
      </c>
      <c r="AH36" s="87">
        <f t="shared" ca="1" si="26"/>
        <v>21.31</v>
      </c>
      <c r="AI36" s="87">
        <f t="shared" ca="1" si="27"/>
        <v>20.91</v>
      </c>
      <c r="AJ36" s="87">
        <f t="shared" ca="1" si="28"/>
        <v>22.86</v>
      </c>
      <c r="AK36" s="87">
        <f t="shared" ca="1" si="17"/>
        <v>21.83</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20.91</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29</v>
      </c>
      <c r="X37" s="87" t="s">
        <v>102</v>
      </c>
      <c r="Y37" s="87">
        <f t="shared" ca="1" si="10"/>
        <v>19.97</v>
      </c>
      <c r="AA37" s="87" t="str">
        <f t="shared" ca="1" si="11"/>
        <v>Haringey</v>
      </c>
      <c r="AB37" s="87">
        <v>11</v>
      </c>
      <c r="AC37" s="86">
        <f t="shared" ca="1" si="12"/>
        <v>21.65</v>
      </c>
      <c r="AD37" s="87" t="str">
        <f t="shared" ca="1" si="13"/>
        <v>Haringey</v>
      </c>
      <c r="AE37" s="87" t="str">
        <f t="shared" ca="1" si="14"/>
        <v/>
      </c>
      <c r="AF37" s="87" t="str">
        <f t="shared" ca="1" si="15"/>
        <v/>
      </c>
      <c r="AG37" s="87">
        <f t="shared" ca="1" si="16"/>
        <v>21.65</v>
      </c>
      <c r="AH37" s="87">
        <f t="shared" ca="1" si="26"/>
        <v>21.31</v>
      </c>
      <c r="AI37" s="87">
        <f t="shared" ca="1" si="27"/>
        <v>20.91</v>
      </c>
      <c r="AJ37" s="87">
        <f t="shared" ca="1" si="28"/>
        <v>22.86</v>
      </c>
      <c r="AK37" s="87" t="str">
        <f t="shared" ca="1" si="17"/>
        <v/>
      </c>
      <c r="AL37" s="87">
        <f t="shared" ca="1" si="18"/>
        <v>21.65</v>
      </c>
      <c r="AN37" s="87">
        <f ca="1">IFERROR(RANK(AP37,$AP$27:$AP$37,$U$3)+COUNTIF($AP$27:AP37,AP37)-1,"")</f>
        <v>1</v>
      </c>
      <c r="AO37" s="87" t="str">
        <f>T8</f>
        <v>Richmond</v>
      </c>
      <c r="AP37" s="87">
        <f t="shared" ca="1" si="19"/>
        <v>22.86</v>
      </c>
      <c r="AR37" s="87" t="e">
        <f t="shared" ca="1" si="20"/>
        <v>#N/A</v>
      </c>
      <c r="AS37" s="87">
        <v>11</v>
      </c>
      <c r="AT37" s="87" t="e">
        <f t="shared" ca="1" si="21"/>
        <v>#N/A</v>
      </c>
      <c r="AU37" s="87" t="e">
        <f t="shared" ca="1" si="22"/>
        <v>#N/A</v>
      </c>
      <c r="AV37" s="87" t="e">
        <f t="shared" ca="1" si="23"/>
        <v>#N/A</v>
      </c>
      <c r="AW37" s="87" t="e">
        <f t="shared" ca="1" si="24"/>
        <v>#N/A</v>
      </c>
      <c r="AX37" s="87">
        <f t="shared" ca="1" si="25"/>
        <v>20.91</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19</v>
      </c>
      <c r="X38" s="87" t="s">
        <v>67</v>
      </c>
      <c r="Y38" s="87">
        <f t="shared" ca="1" si="10"/>
        <v>21.1</v>
      </c>
      <c r="AA38" s="87" t="str">
        <f t="shared" ca="1" si="11"/>
        <v>Merton</v>
      </c>
      <c r="AB38" s="87">
        <v>12</v>
      </c>
      <c r="AC38" s="86">
        <f t="shared" ca="1" si="12"/>
        <v>21.63</v>
      </c>
      <c r="AD38" s="87" t="str">
        <f t="shared" ca="1" si="13"/>
        <v>Merton</v>
      </c>
      <c r="AE38" s="87" t="str">
        <f t="shared" ca="1" si="14"/>
        <v/>
      </c>
      <c r="AF38" s="87">
        <f t="shared" ca="1" si="15"/>
        <v>21.63</v>
      </c>
      <c r="AG38" s="87" t="str">
        <f t="shared" ca="1" si="16"/>
        <v/>
      </c>
      <c r="AH38" s="87">
        <f t="shared" ca="1" si="26"/>
        <v>21.31</v>
      </c>
      <c r="AI38" s="87">
        <f t="shared" ca="1" si="27"/>
        <v>20.91</v>
      </c>
      <c r="AJ38" s="87">
        <f t="shared" ca="1" si="28"/>
        <v>22.86</v>
      </c>
      <c r="AK38" s="87">
        <f t="shared" ca="1" si="17"/>
        <v>21.63</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11</v>
      </c>
      <c r="X39" s="87" t="s">
        <v>117</v>
      </c>
      <c r="Y39" s="87">
        <f t="shared" ca="1" si="10"/>
        <v>21.65</v>
      </c>
      <c r="AA39" s="87" t="str">
        <f t="shared" ca="1" si="11"/>
        <v>Sutton</v>
      </c>
      <c r="AB39" s="87">
        <v>13</v>
      </c>
      <c r="AC39" s="86">
        <f t="shared" ca="1" si="12"/>
        <v>21.57</v>
      </c>
      <c r="AD39" s="87" t="str">
        <f t="shared" ca="1" si="13"/>
        <v>Sutton</v>
      </c>
      <c r="AE39" s="87" t="str">
        <f t="shared" ca="1" si="14"/>
        <v/>
      </c>
      <c r="AF39" s="87">
        <f t="shared" ca="1" si="15"/>
        <v>21.57</v>
      </c>
      <c r="AG39" s="87" t="str">
        <f t="shared" ca="1" si="16"/>
        <v/>
      </c>
      <c r="AH39" s="87">
        <f t="shared" ca="1" si="26"/>
        <v>21.31</v>
      </c>
      <c r="AI39" s="87">
        <f t="shared" ca="1" si="27"/>
        <v>20.91</v>
      </c>
      <c r="AJ39" s="87">
        <f t="shared" ca="1" si="28"/>
        <v>22.86</v>
      </c>
      <c r="AK39" s="87">
        <f t="shared" ca="1" si="17"/>
        <v>21.57</v>
      </c>
      <c r="AL39" s="87" t="str">
        <f t="shared" ca="1" si="18"/>
        <v/>
      </c>
      <c r="AO39" s="87" t="s">
        <v>1096</v>
      </c>
      <c r="BA39" s="94"/>
      <c r="BD39" s="94" t="s">
        <v>1097</v>
      </c>
      <c r="BF39" s="94">
        <f ca="1">U9</f>
        <v>2</v>
      </c>
      <c r="BG39" s="94"/>
      <c r="BT39" s="87"/>
    </row>
    <row r="40" spans="1:72">
      <c r="A40" s="125"/>
      <c r="B40" s="125"/>
      <c r="C40" s="125"/>
      <c r="D40" s="125"/>
      <c r="E40" s="125"/>
      <c r="F40" s="125"/>
      <c r="G40" s="125"/>
      <c r="H40" s="125"/>
      <c r="I40" s="125"/>
      <c r="J40" s="125"/>
      <c r="K40" s="125"/>
      <c r="L40" s="125"/>
      <c r="M40" s="125"/>
      <c r="N40" s="125"/>
      <c r="W40" s="87">
        <f ca="1">IFERROR(RANK(Y40,$Y$27:$Y$59,$U$3)+COUNTIF($Y$27:Y40,Y40)-1,"")</f>
        <v>3</v>
      </c>
      <c r="X40" s="87" t="s">
        <v>65</v>
      </c>
      <c r="Y40" s="87">
        <f t="shared" ca="1" si="10"/>
        <v>22.4</v>
      </c>
      <c r="AA40" s="87" t="str">
        <f t="shared" ca="1" si="11"/>
        <v>Wandsworth</v>
      </c>
      <c r="AB40" s="87">
        <v>14</v>
      </c>
      <c r="AC40" s="86">
        <f t="shared" ca="1" si="12"/>
        <v>21.57</v>
      </c>
      <c r="AD40" s="87" t="str">
        <f t="shared" ca="1" si="13"/>
        <v>Wandsworth</v>
      </c>
      <c r="AE40" s="87" t="str">
        <f t="shared" ca="1" si="14"/>
        <v/>
      </c>
      <c r="AF40" s="87" t="str">
        <f t="shared" ca="1" si="15"/>
        <v/>
      </c>
      <c r="AG40" s="87">
        <f t="shared" ca="1" si="16"/>
        <v>21.57</v>
      </c>
      <c r="AH40" s="87">
        <f t="shared" ca="1" si="26"/>
        <v>21.31</v>
      </c>
      <c r="AI40" s="87">
        <f t="shared" ca="1" si="27"/>
        <v>20.91</v>
      </c>
      <c r="AJ40" s="87">
        <f t="shared" ca="1" si="28"/>
        <v>22.86</v>
      </c>
      <c r="AK40" s="87" t="str">
        <f t="shared" ca="1" si="17"/>
        <v/>
      </c>
      <c r="AL40" s="87">
        <f t="shared" ca="1" si="18"/>
        <v>21.57</v>
      </c>
      <c r="AO40" s="87" t="str">
        <f>List!R2</f>
        <v>Kingston</v>
      </c>
      <c r="AP40" s="87">
        <f t="shared" ref="AP40:AP54" ca="1" si="29">VLOOKUP(AO40,$AA$27:$AC$58,3,FALSE)</f>
        <v>21.85</v>
      </c>
      <c r="BA40" s="94"/>
      <c r="BB40" s="94"/>
      <c r="BC40" s="94"/>
      <c r="BD40" s="94"/>
      <c r="BE40" s="87" t="s">
        <v>1098</v>
      </c>
      <c r="BF40" s="92">
        <f ca="1">IF(BF39=1,0,BE45*BF39/$BF45)</f>
        <v>5.5625</v>
      </c>
      <c r="BG40" s="93"/>
      <c r="BT40" s="87"/>
    </row>
    <row r="41" spans="1:72">
      <c r="A41" s="125"/>
      <c r="B41" s="125"/>
      <c r="C41" s="125"/>
      <c r="D41" s="125"/>
      <c r="E41" s="125"/>
      <c r="F41" s="125"/>
      <c r="G41" s="125"/>
      <c r="H41" s="125"/>
      <c r="I41" s="125"/>
      <c r="J41" s="125"/>
      <c r="K41" s="125"/>
      <c r="L41" s="125"/>
      <c r="M41" s="125"/>
      <c r="N41" s="125"/>
      <c r="W41" s="87">
        <f ca="1">IFERROR(RANK(Y41,$Y$27:$Y$59,$U$3)+COUNTIF($Y$27:Y41,Y41)-1,"")</f>
        <v>25</v>
      </c>
      <c r="X41" s="87" t="s">
        <v>119</v>
      </c>
      <c r="Y41" s="87">
        <f t="shared" ca="1" si="10"/>
        <v>20.6</v>
      </c>
      <c r="AA41" s="87" t="str">
        <f t="shared" ca="1" si="11"/>
        <v>Ealing</v>
      </c>
      <c r="AB41" s="87">
        <v>15</v>
      </c>
      <c r="AC41" s="86">
        <f t="shared" ca="1" si="12"/>
        <v>21.37</v>
      </c>
      <c r="AD41" s="87" t="str">
        <f t="shared" ca="1" si="13"/>
        <v>Ealing</v>
      </c>
      <c r="AE41" s="87" t="str">
        <f t="shared" ca="1" si="14"/>
        <v/>
      </c>
      <c r="AF41" s="87" t="str">
        <f t="shared" ca="1" si="15"/>
        <v/>
      </c>
      <c r="AG41" s="87">
        <f t="shared" ca="1" si="16"/>
        <v>21.37</v>
      </c>
      <c r="AH41" s="87">
        <f t="shared" ca="1" si="26"/>
        <v>21.31</v>
      </c>
      <c r="AI41" s="87">
        <f t="shared" ca="1" si="27"/>
        <v>20.91</v>
      </c>
      <c r="AJ41" s="87">
        <f t="shared" ca="1" si="28"/>
        <v>22.86</v>
      </c>
      <c r="AK41" s="87">
        <f t="shared" ca="1" si="17"/>
        <v>21.37</v>
      </c>
      <c r="AL41" s="87" t="str">
        <f t="shared" ca="1" si="18"/>
        <v/>
      </c>
      <c r="AO41" s="87" t="str">
        <f>List!R3</f>
        <v>Merton</v>
      </c>
      <c r="AP41" s="87">
        <f t="shared" ca="1" si="29"/>
        <v>21.63</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18</v>
      </c>
      <c r="X42" s="87" t="s">
        <v>87</v>
      </c>
      <c r="Y42" s="87">
        <f t="shared" ca="1" si="10"/>
        <v>21.13</v>
      </c>
      <c r="AA42" s="87" t="str">
        <f t="shared" ca="1" si="11"/>
        <v>Croydon</v>
      </c>
      <c r="AB42" s="87">
        <v>16</v>
      </c>
      <c r="AC42" s="86">
        <f t="shared" ca="1" si="12"/>
        <v>21.34</v>
      </c>
      <c r="AD42" s="87" t="str">
        <f t="shared" ca="1" si="13"/>
        <v>Croydon</v>
      </c>
      <c r="AE42" s="87" t="str">
        <f t="shared" ca="1" si="14"/>
        <v/>
      </c>
      <c r="AF42" s="87" t="str">
        <f t="shared" ca="1" si="15"/>
        <v/>
      </c>
      <c r="AG42" s="87">
        <f t="shared" ca="1" si="16"/>
        <v>21.34</v>
      </c>
      <c r="AH42" s="87">
        <f t="shared" ca="1" si="26"/>
        <v>21.31</v>
      </c>
      <c r="AI42" s="87">
        <f t="shared" ca="1" si="27"/>
        <v>20.91</v>
      </c>
      <c r="AJ42" s="87">
        <f t="shared" ca="1" si="28"/>
        <v>22.86</v>
      </c>
      <c r="AK42" s="87">
        <f t="shared" ca="1" si="17"/>
        <v>21.34</v>
      </c>
      <c r="AL42" s="87" t="str">
        <f t="shared" ca="1" si="18"/>
        <v/>
      </c>
      <c r="AO42" s="87" t="str">
        <f>List!R4</f>
        <v>Richmond</v>
      </c>
      <c r="AP42" s="87">
        <f t="shared" ca="1" si="29"/>
        <v>22.86</v>
      </c>
      <c r="BA42" s="94"/>
      <c r="BB42" s="94"/>
      <c r="BC42" s="94"/>
      <c r="BD42" s="94"/>
      <c r="BE42" s="87" t="s">
        <v>1094</v>
      </c>
      <c r="BF42" s="92">
        <f ca="1">IF(181-SUM(BF40:BF41)&lt;0,0,181-SUM(BF40:BF41))</f>
        <v>173.4375</v>
      </c>
      <c r="BG42" s="93"/>
      <c r="BT42" s="87"/>
    </row>
    <row r="43" spans="1:72">
      <c r="A43" s="17"/>
      <c r="B43" s="17"/>
      <c r="C43" s="17"/>
      <c r="D43" s="17"/>
      <c r="E43" s="17"/>
      <c r="F43" s="17"/>
      <c r="G43" s="17"/>
      <c r="H43" s="17"/>
      <c r="I43" s="17"/>
      <c r="J43" s="17"/>
      <c r="K43" s="17"/>
      <c r="L43" s="17"/>
      <c r="M43" s="17"/>
      <c r="W43" s="87">
        <f ca="1">IFERROR(RANK(Y43,$Y$27:$Y$59,$U$3)+COUNTIF($Y$27:Y43,Y43)-1,"")</f>
        <v>17</v>
      </c>
      <c r="X43" s="87" t="s">
        <v>60</v>
      </c>
      <c r="Y43" s="87">
        <f t="shared" ca="1" si="10"/>
        <v>21.2</v>
      </c>
      <c r="AA43" s="87" t="str">
        <f t="shared" ca="1" si="11"/>
        <v>Hounslow</v>
      </c>
      <c r="AB43" s="87">
        <v>17</v>
      </c>
      <c r="AC43" s="86">
        <f t="shared" ca="1" si="12"/>
        <v>21.2</v>
      </c>
      <c r="AD43" s="87" t="str">
        <f t="shared" ca="1" si="13"/>
        <v>Hounslow</v>
      </c>
      <c r="AE43" s="87" t="str">
        <f t="shared" ca="1" si="14"/>
        <v/>
      </c>
      <c r="AF43" s="87" t="str">
        <f t="shared" ca="1" si="15"/>
        <v/>
      </c>
      <c r="AG43" s="87">
        <f t="shared" ca="1" si="16"/>
        <v>21.2</v>
      </c>
      <c r="AH43" s="87">
        <f t="shared" ca="1" si="26"/>
        <v>21.31</v>
      </c>
      <c r="AI43" s="87">
        <f t="shared" ca="1" si="27"/>
        <v>20.91</v>
      </c>
      <c r="AJ43" s="87">
        <f t="shared" ca="1" si="28"/>
        <v>22.86</v>
      </c>
      <c r="AK43" s="87">
        <f t="shared" ca="1" si="17"/>
        <v>21.2</v>
      </c>
      <c r="AL43" s="87" t="str">
        <f t="shared" ca="1" si="18"/>
        <v/>
      </c>
      <c r="AO43" s="87" t="str">
        <f>List!R5</f>
        <v>Sutton</v>
      </c>
      <c r="AP43" s="87">
        <f t="shared" ca="1" si="29"/>
        <v>21.57</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27</v>
      </c>
      <c r="X44" s="87" t="s">
        <v>75</v>
      </c>
      <c r="Y44" s="87">
        <f t="shared" ca="1" si="10"/>
        <v>20.36</v>
      </c>
      <c r="AA44" s="87" t="str">
        <f t="shared" ca="1" si="11"/>
        <v>Hillingdon</v>
      </c>
      <c r="AB44" s="87">
        <v>18</v>
      </c>
      <c r="AC44" s="86">
        <f t="shared" ca="1" si="12"/>
        <v>21.13</v>
      </c>
      <c r="AD44" s="87" t="str">
        <f t="shared" ca="1" si="13"/>
        <v>Hillingdon</v>
      </c>
      <c r="AE44" s="87" t="str">
        <f t="shared" ca="1" si="14"/>
        <v/>
      </c>
      <c r="AF44" s="87" t="str">
        <f t="shared" ca="1" si="15"/>
        <v/>
      </c>
      <c r="AG44" s="87">
        <f t="shared" ca="1" si="16"/>
        <v>21.13</v>
      </c>
      <c r="AH44" s="87">
        <f t="shared" ca="1" si="26"/>
        <v>21.31</v>
      </c>
      <c r="AI44" s="87">
        <f t="shared" ca="1" si="27"/>
        <v>20.91</v>
      </c>
      <c r="AJ44" s="87">
        <f t="shared" ca="1" si="28"/>
        <v>22.86</v>
      </c>
      <c r="AK44" s="87">
        <f t="shared" ca="1" si="17"/>
        <v>21.13</v>
      </c>
      <c r="AL44" s="87" t="str">
        <f t="shared" ca="1" si="18"/>
        <v/>
      </c>
      <c r="AO44" s="87" t="str">
        <f>List!R6</f>
        <v>Havering</v>
      </c>
      <c r="AP44" s="87">
        <f t="shared" ca="1" si="29"/>
        <v>20.6</v>
      </c>
      <c r="BT44" s="87"/>
    </row>
    <row r="45" spans="1:72">
      <c r="A45" s="17"/>
      <c r="B45" s="17"/>
      <c r="C45" s="17"/>
      <c r="D45" s="17"/>
      <c r="E45" s="17"/>
      <c r="F45" s="17"/>
      <c r="G45" s="17"/>
      <c r="H45" s="17"/>
      <c r="I45" s="17"/>
      <c r="J45" s="17"/>
      <c r="K45" s="17"/>
      <c r="L45" s="17"/>
      <c r="M45" s="17"/>
      <c r="W45" s="87">
        <f ca="1">IFERROR(RANK(Y45,$Y$27:$Y$59,$U$3)+COUNTIF($Y$27:Y45,Y45)-1,"")</f>
        <v>1</v>
      </c>
      <c r="X45" s="87" t="s">
        <v>71</v>
      </c>
      <c r="Y45" s="87">
        <f t="shared" ca="1" si="10"/>
        <v>23.3</v>
      </c>
      <c r="AA45" s="87" t="str">
        <f t="shared" ca="1" si="11"/>
        <v>Hammersmith and Fulham</v>
      </c>
      <c r="AB45" s="87">
        <v>19</v>
      </c>
      <c r="AC45" s="86">
        <f t="shared" ca="1" si="12"/>
        <v>21.1</v>
      </c>
      <c r="AD45" s="87" t="str">
        <f t="shared" ca="1" si="13"/>
        <v>Hammersmith and Fulham</v>
      </c>
      <c r="AE45" s="87" t="str">
        <f t="shared" ca="1" si="14"/>
        <v/>
      </c>
      <c r="AF45" s="87" t="str">
        <f t="shared" ca="1" si="15"/>
        <v/>
      </c>
      <c r="AG45" s="87">
        <f t="shared" ca="1" si="16"/>
        <v>21.1</v>
      </c>
      <c r="AH45" s="87">
        <f t="shared" ca="1" si="26"/>
        <v>21.31</v>
      </c>
      <c r="AI45" s="87">
        <f t="shared" ca="1" si="27"/>
        <v>20.91</v>
      </c>
      <c r="AJ45" s="87">
        <f t="shared" ca="1" si="28"/>
        <v>22.86</v>
      </c>
      <c r="AK45" s="87" t="str">
        <f t="shared" ca="1" si="17"/>
        <v/>
      </c>
      <c r="AL45" s="87">
        <f t="shared" ca="1" si="18"/>
        <v>21.1</v>
      </c>
      <c r="AO45" s="87" t="str">
        <f>List!R7</f>
        <v>Hounslow</v>
      </c>
      <c r="AP45" s="87">
        <f t="shared" ca="1" si="29"/>
        <v>21.2</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9</v>
      </c>
      <c r="X46" s="87" t="s">
        <v>83</v>
      </c>
      <c r="Y46" s="87">
        <f t="shared" ca="1" si="10"/>
        <v>21.85</v>
      </c>
      <c r="AA46" s="87" t="str">
        <f t="shared" ca="1" si="11"/>
        <v>Redbridge</v>
      </c>
      <c r="AB46" s="87">
        <v>20</v>
      </c>
      <c r="AC46" s="86">
        <f t="shared" ca="1" si="12"/>
        <v>21.09</v>
      </c>
      <c r="AD46" s="87" t="str">
        <f t="shared" ca="1" si="13"/>
        <v>Redbridge</v>
      </c>
      <c r="AE46" s="87" t="str">
        <f t="shared" ca="1" si="14"/>
        <v/>
      </c>
      <c r="AF46" s="87" t="str">
        <f t="shared" ca="1" si="15"/>
        <v/>
      </c>
      <c r="AG46" s="87">
        <f t="shared" ca="1" si="16"/>
        <v>21.09</v>
      </c>
      <c r="AH46" s="87">
        <f t="shared" ca="1" si="26"/>
        <v>21.31</v>
      </c>
      <c r="AI46" s="87">
        <f t="shared" ca="1" si="27"/>
        <v>20.91</v>
      </c>
      <c r="AJ46" s="87">
        <f t="shared" ca="1" si="28"/>
        <v>22.86</v>
      </c>
      <c r="AK46" s="87">
        <f t="shared" ca="1" si="17"/>
        <v>21.09</v>
      </c>
      <c r="AL46" s="87" t="str">
        <f t="shared" ca="1" si="18"/>
        <v/>
      </c>
      <c r="AO46" s="87" t="str">
        <f>List!R8</f>
        <v>Redbridge</v>
      </c>
      <c r="AP46" s="87">
        <f t="shared" ca="1" si="29"/>
        <v>21.09</v>
      </c>
      <c r="BF46" s="94">
        <v>2</v>
      </c>
      <c r="BG46" s="94"/>
      <c r="BT46" s="87"/>
    </row>
    <row r="47" spans="1:72">
      <c r="A47" s="17"/>
      <c r="B47" s="17"/>
      <c r="C47" s="17"/>
      <c r="D47" s="17"/>
      <c r="E47" s="17"/>
      <c r="F47" s="17"/>
      <c r="G47" s="17"/>
      <c r="H47" s="17"/>
      <c r="I47" s="17"/>
      <c r="J47" s="17"/>
      <c r="K47" s="17"/>
      <c r="L47" s="17"/>
      <c r="M47" s="17"/>
      <c r="W47" s="87">
        <f ca="1">IFERROR(RANK(Y47,$Y$27:$Y$59,$U$3)+COUNTIF($Y$27:Y47,Y47)-1,"")</f>
        <v>24</v>
      </c>
      <c r="X47" s="87" t="s">
        <v>92</v>
      </c>
      <c r="Y47" s="87">
        <f t="shared" ca="1" si="10"/>
        <v>20.77</v>
      </c>
      <c r="AA47" s="87" t="str">
        <f t="shared" ca="1" si="11"/>
        <v>Waltham Forest</v>
      </c>
      <c r="AB47" s="87">
        <v>21</v>
      </c>
      <c r="AC47" s="86">
        <f t="shared" ca="1" si="12"/>
        <v>20.95</v>
      </c>
      <c r="AD47" s="87" t="str">
        <f t="shared" ca="1" si="13"/>
        <v>Waltham Forest</v>
      </c>
      <c r="AE47" s="87" t="str">
        <f t="shared" ca="1" si="14"/>
        <v/>
      </c>
      <c r="AF47" s="87" t="str">
        <f t="shared" ca="1" si="15"/>
        <v/>
      </c>
      <c r="AG47" s="87">
        <f t="shared" ca="1" si="16"/>
        <v>20.95</v>
      </c>
      <c r="AH47" s="87">
        <f t="shared" ca="1" si="26"/>
        <v>21.31</v>
      </c>
      <c r="AI47" s="87">
        <f t="shared" ca="1" si="27"/>
        <v>20.91</v>
      </c>
      <c r="AJ47" s="87">
        <f t="shared" ca="1" si="28"/>
        <v>22.86</v>
      </c>
      <c r="AK47" s="87">
        <f t="shared" ca="1" si="17"/>
        <v>20.95</v>
      </c>
      <c r="AL47" s="87" t="str">
        <f t="shared" ca="1" si="18"/>
        <v/>
      </c>
      <c r="AO47" s="87" t="str">
        <f>List!R9</f>
        <v>Enfield</v>
      </c>
      <c r="AP47" s="87">
        <f t="shared" ca="1" si="29"/>
        <v>21.83</v>
      </c>
    </row>
    <row r="48" spans="1:72">
      <c r="A48" s="17"/>
      <c r="B48" s="17"/>
      <c r="C48" s="17"/>
      <c r="D48" s="17"/>
      <c r="E48" s="17"/>
      <c r="F48" s="17"/>
      <c r="G48" s="17"/>
      <c r="H48" s="17"/>
      <c r="I48" s="17"/>
      <c r="J48" s="17"/>
      <c r="K48" s="17"/>
      <c r="L48" s="17"/>
      <c r="M48" s="17"/>
      <c r="W48" s="87">
        <f ca="1">IFERROR(RANK(Y48,$Y$27:$Y$59,$U$3)+COUNTIF($Y$27:Y48,Y48)-1,"")</f>
        <v>26</v>
      </c>
      <c r="X48" s="87" t="s">
        <v>85</v>
      </c>
      <c r="Y48" s="87">
        <f t="shared" ca="1" si="10"/>
        <v>20.57</v>
      </c>
      <c r="AA48" s="87" t="str">
        <f t="shared" ca="1" si="11"/>
        <v>Southwark</v>
      </c>
      <c r="AB48" s="87">
        <v>22</v>
      </c>
      <c r="AC48" s="86">
        <f t="shared" ca="1" si="12"/>
        <v>20.84</v>
      </c>
      <c r="AD48" s="87" t="str">
        <f t="shared" ca="1" si="13"/>
        <v>Southwark</v>
      </c>
      <c r="AE48" s="87" t="str">
        <f t="shared" ca="1" si="14"/>
        <v/>
      </c>
      <c r="AF48" s="87" t="str">
        <f t="shared" ca="1" si="15"/>
        <v/>
      </c>
      <c r="AG48" s="87">
        <f t="shared" ca="1" si="16"/>
        <v>20.84</v>
      </c>
      <c r="AH48" s="87">
        <f t="shared" ca="1" si="26"/>
        <v>21.31</v>
      </c>
      <c r="AI48" s="87">
        <f t="shared" ca="1" si="27"/>
        <v>20.91</v>
      </c>
      <c r="AJ48" s="87">
        <f t="shared" ca="1" si="28"/>
        <v>22.86</v>
      </c>
      <c r="AK48" s="87" t="str">
        <f t="shared" ca="1" si="17"/>
        <v/>
      </c>
      <c r="AL48" s="87">
        <f t="shared" ca="1" si="18"/>
        <v>20.84</v>
      </c>
      <c r="AO48" s="87" t="str">
        <f>List!R10</f>
        <v>Harrow</v>
      </c>
      <c r="AP48" s="87">
        <f t="shared" ca="1" si="29"/>
        <v>22.4</v>
      </c>
      <c r="BF48" s="94"/>
    </row>
    <row r="49" spans="1:59">
      <c r="A49" s="17"/>
      <c r="B49" s="17"/>
      <c r="C49" s="17"/>
      <c r="D49" s="17"/>
      <c r="E49" s="17"/>
      <c r="F49" s="17"/>
      <c r="G49" s="17"/>
      <c r="H49" s="17"/>
      <c r="I49" s="17"/>
      <c r="J49" s="17"/>
      <c r="K49" s="17"/>
      <c r="L49" s="17"/>
      <c r="M49" s="17"/>
      <c r="W49" s="87">
        <f ca="1">IFERROR(RANK(Y49,$Y$27:$Y$59,$U$3)+COUNTIF($Y$27:Y49,Y49)-1,"")</f>
        <v>12</v>
      </c>
      <c r="X49" s="87" t="s">
        <v>109</v>
      </c>
      <c r="Y49" s="87">
        <f t="shared" ca="1" si="10"/>
        <v>21.63</v>
      </c>
      <c r="AA49" s="87" t="str">
        <f t="shared" ca="1" si="11"/>
        <v>Bexley</v>
      </c>
      <c r="AB49" s="87">
        <v>23</v>
      </c>
      <c r="AC49" s="86">
        <f t="shared" ca="1" si="12"/>
        <v>20.83</v>
      </c>
      <c r="AD49" s="87" t="str">
        <f t="shared" ca="1" si="13"/>
        <v>Bexley</v>
      </c>
      <c r="AE49" s="87" t="str">
        <f t="shared" ca="1" si="14"/>
        <v/>
      </c>
      <c r="AF49" s="87" t="str">
        <f t="shared" ca="1" si="15"/>
        <v/>
      </c>
      <c r="AG49" s="87">
        <f t="shared" ca="1" si="16"/>
        <v>20.83</v>
      </c>
      <c r="AH49" s="87">
        <f t="shared" ca="1" si="26"/>
        <v>21.31</v>
      </c>
      <c r="AI49" s="87">
        <f t="shared" ca="1" si="27"/>
        <v>20.91</v>
      </c>
      <c r="AJ49" s="87">
        <f t="shared" ca="1" si="28"/>
        <v>22.86</v>
      </c>
      <c r="AK49" s="87" t="str">
        <f t="shared" ca="1" si="17"/>
        <v/>
      </c>
      <c r="AL49" s="87">
        <f t="shared" ca="1" si="18"/>
        <v>20.83</v>
      </c>
      <c r="AO49" s="87" t="str">
        <f>List!R11</f>
        <v>Waltham Forest</v>
      </c>
      <c r="AP49" s="87">
        <f t="shared" ca="1" si="29"/>
        <v>20.95</v>
      </c>
      <c r="BF49" s="92"/>
      <c r="BG49" s="93"/>
    </row>
    <row r="50" spans="1:59">
      <c r="A50" s="17"/>
      <c r="B50" s="17"/>
      <c r="C50" s="17"/>
      <c r="D50" s="17"/>
      <c r="E50" s="17"/>
      <c r="F50" s="17"/>
      <c r="G50" s="17"/>
      <c r="H50" s="17"/>
      <c r="I50" s="17"/>
      <c r="J50" s="17"/>
      <c r="K50" s="17"/>
      <c r="L50" s="17"/>
      <c r="M50" s="17"/>
      <c r="W50" s="87">
        <f ca="1">IFERROR(RANK(Y50,$Y$27:$Y$59,$U$3)+COUNTIF($Y$27:Y50,Y50)-1,"")</f>
        <v>30</v>
      </c>
      <c r="X50" s="87" t="s">
        <v>123</v>
      </c>
      <c r="Y50" s="87">
        <f t="shared" ca="1" si="10"/>
        <v>19.739999999999998</v>
      </c>
      <c r="AA50" s="87" t="str">
        <f t="shared" ca="1" si="11"/>
        <v>Lambeth</v>
      </c>
      <c r="AB50" s="87">
        <v>24</v>
      </c>
      <c r="AC50" s="86">
        <f t="shared" ca="1" si="12"/>
        <v>20.77</v>
      </c>
      <c r="AD50" s="87" t="str">
        <f t="shared" ca="1" si="13"/>
        <v>Lambeth</v>
      </c>
      <c r="AE50" s="87" t="str">
        <f t="shared" ca="1" si="14"/>
        <v/>
      </c>
      <c r="AF50" s="87" t="str">
        <f t="shared" ca="1" si="15"/>
        <v/>
      </c>
      <c r="AG50" s="87">
        <f t="shared" ca="1" si="16"/>
        <v>20.77</v>
      </c>
      <c r="AH50" s="87">
        <f t="shared" ca="1" si="26"/>
        <v>21.31</v>
      </c>
      <c r="AI50" s="87">
        <f t="shared" ca="1" si="27"/>
        <v>20.91</v>
      </c>
      <c r="AJ50" s="87">
        <f t="shared" ca="1" si="28"/>
        <v>22.86</v>
      </c>
      <c r="AK50" s="87" t="str">
        <f t="shared" ca="1" si="17"/>
        <v/>
      </c>
      <c r="AL50" s="87">
        <f t="shared" ca="1" si="18"/>
        <v>20.77</v>
      </c>
      <c r="AO50" s="87" t="str">
        <f>List!R12</f>
        <v>Bromley</v>
      </c>
      <c r="AP50" s="87">
        <f t="shared" ca="1" si="29"/>
        <v>22.3</v>
      </c>
      <c r="BF50" s="92"/>
      <c r="BG50" s="92"/>
    </row>
    <row r="51" spans="1:59">
      <c r="W51" s="87">
        <f ca="1">IFERROR(RANK(Y51,$Y$27:$Y$59,$U$3)+COUNTIF($Y$27:Y51,Y51)-1,"")</f>
        <v>20</v>
      </c>
      <c r="X51" s="87" t="s">
        <v>113</v>
      </c>
      <c r="Y51" s="87">
        <f t="shared" ca="1" si="10"/>
        <v>21.09</v>
      </c>
      <c r="AA51" s="87" t="str">
        <f t="shared" ca="1" si="11"/>
        <v>Havering</v>
      </c>
      <c r="AB51" s="87">
        <v>25</v>
      </c>
      <c r="AC51" s="86">
        <f t="shared" ca="1" si="12"/>
        <v>20.6</v>
      </c>
      <c r="AD51" s="87" t="str">
        <f t="shared" ca="1" si="13"/>
        <v>Havering</v>
      </c>
      <c r="AE51" s="87" t="str">
        <f t="shared" ca="1" si="14"/>
        <v/>
      </c>
      <c r="AF51" s="87" t="str">
        <f t="shared" ca="1" si="15"/>
        <v/>
      </c>
      <c r="AG51" s="87">
        <f t="shared" ca="1" si="16"/>
        <v>20.6</v>
      </c>
      <c r="AH51" s="87">
        <f t="shared" ca="1" si="26"/>
        <v>21.31</v>
      </c>
      <c r="AI51" s="87">
        <f t="shared" ca="1" si="27"/>
        <v>20.91</v>
      </c>
      <c r="AJ51" s="87">
        <f t="shared" ca="1" si="28"/>
        <v>22.86</v>
      </c>
      <c r="AK51" s="87">
        <f t="shared" ca="1" si="17"/>
        <v>20.6</v>
      </c>
      <c r="AL51" s="87" t="str">
        <f t="shared" ca="1" si="18"/>
        <v/>
      </c>
      <c r="AO51" s="87" t="str">
        <f>List!R13</f>
        <v>Hillingdon</v>
      </c>
      <c r="AP51" s="87">
        <f t="shared" ca="1" si="29"/>
        <v>21.13</v>
      </c>
      <c r="BF51" s="92"/>
      <c r="BG51" s="93"/>
    </row>
    <row r="52" spans="1:59">
      <c r="W52" s="87">
        <f ca="1">IFERROR(RANK(Y52,$Y$27:$Y$59,$U$3)+COUNTIF($Y$27:Y52,Y52)-1,"")</f>
        <v>2</v>
      </c>
      <c r="X52" s="87" t="s">
        <v>33</v>
      </c>
      <c r="Y52" s="87">
        <f t="shared" ca="1" si="10"/>
        <v>22.86</v>
      </c>
      <c r="AA52" s="87" t="str">
        <f t="shared" ca="1" si="11"/>
        <v>Lewisham</v>
      </c>
      <c r="AB52" s="87">
        <v>26</v>
      </c>
      <c r="AC52" s="86">
        <f t="shared" ca="1" si="12"/>
        <v>20.57</v>
      </c>
      <c r="AD52" s="87" t="str">
        <f t="shared" ca="1" si="13"/>
        <v>Lewisham</v>
      </c>
      <c r="AE52" s="87" t="str">
        <f t="shared" ca="1" si="14"/>
        <v/>
      </c>
      <c r="AF52" s="87" t="str">
        <f t="shared" ca="1" si="15"/>
        <v/>
      </c>
      <c r="AG52" s="87">
        <f t="shared" ca="1" si="16"/>
        <v>20.57</v>
      </c>
      <c r="AH52" s="87">
        <f t="shared" ca="1" si="26"/>
        <v>21.31</v>
      </c>
      <c r="AI52" s="87">
        <f t="shared" ca="1" si="27"/>
        <v>20.91</v>
      </c>
      <c r="AJ52" s="87">
        <f t="shared" ca="1" si="28"/>
        <v>22.86</v>
      </c>
      <c r="AK52" s="87" t="str">
        <f t="shared" ca="1" si="17"/>
        <v/>
      </c>
      <c r="AL52" s="87">
        <f t="shared" ca="1" si="18"/>
        <v>20.57</v>
      </c>
      <c r="AO52" s="87" t="str">
        <f>List!R14</f>
        <v>Ealing</v>
      </c>
      <c r="AP52" s="87">
        <f t="shared" ca="1" si="29"/>
        <v>21.37</v>
      </c>
      <c r="BF52" s="94"/>
      <c r="BG52" s="94"/>
    </row>
    <row r="53" spans="1:59">
      <c r="W53" s="87">
        <f ca="1">IFERROR(RANK(Y53,$Y$27:$Y$59,$U$3)+COUNTIF($Y$27:Y53,Y53)-1,"")</f>
        <v>22</v>
      </c>
      <c r="X53" s="87" t="s">
        <v>96</v>
      </c>
      <c r="Y53" s="87">
        <f t="shared" ca="1" si="10"/>
        <v>20.84</v>
      </c>
      <c r="AA53" s="87" t="str">
        <f t="shared" ca="1" si="11"/>
        <v>Islington</v>
      </c>
      <c r="AB53" s="87">
        <v>27</v>
      </c>
      <c r="AC53" s="86">
        <f t="shared" ca="1" si="12"/>
        <v>20.36</v>
      </c>
      <c r="AD53" s="87" t="str">
        <f t="shared" ca="1" si="13"/>
        <v>Islington</v>
      </c>
      <c r="AE53" s="87" t="str">
        <f t="shared" ca="1" si="14"/>
        <v/>
      </c>
      <c r="AF53" s="87" t="str">
        <f t="shared" ca="1" si="15"/>
        <v/>
      </c>
      <c r="AG53" s="87">
        <f t="shared" ca="1" si="16"/>
        <v>20.36</v>
      </c>
      <c r="AH53" s="87">
        <f t="shared" ca="1" si="26"/>
        <v>21.31</v>
      </c>
      <c r="AI53" s="87">
        <f t="shared" ca="1" si="27"/>
        <v>20.91</v>
      </c>
      <c r="AJ53" s="87">
        <f t="shared" ca="1" si="28"/>
        <v>22.86</v>
      </c>
      <c r="AK53" s="87" t="str">
        <f t="shared" ca="1" si="17"/>
        <v/>
      </c>
      <c r="AL53" s="87">
        <f t="shared" ca="1" si="18"/>
        <v>20.36</v>
      </c>
      <c r="AO53" s="87" t="str">
        <f>List!R15</f>
        <v>Barnet</v>
      </c>
      <c r="AP53" s="87">
        <f t="shared" ca="1" si="29"/>
        <v>22.18</v>
      </c>
    </row>
    <row r="54" spans="1:59">
      <c r="W54" s="87">
        <f ca="1">IFERROR(RANK(Y54,$Y$27:$Y$59,$U$3)+COUNTIF($Y$27:Y54,Y54)-1,"")</f>
        <v>13</v>
      </c>
      <c r="X54" s="87" t="s">
        <v>90</v>
      </c>
      <c r="Y54" s="87">
        <f t="shared" ca="1" si="10"/>
        <v>21.57</v>
      </c>
      <c r="AA54" s="87" t="str">
        <f t="shared" ca="1" si="11"/>
        <v>Greenwich</v>
      </c>
      <c r="AB54" s="87">
        <v>28</v>
      </c>
      <c r="AC54" s="86">
        <f t="shared" ca="1" si="12"/>
        <v>20.14</v>
      </c>
      <c r="AD54" s="87" t="str">
        <f t="shared" ca="1" si="13"/>
        <v>Greenwich</v>
      </c>
      <c r="AE54" s="87" t="str">
        <f t="shared" ca="1" si="14"/>
        <v/>
      </c>
      <c r="AF54" s="87" t="str">
        <f t="shared" ca="1" si="15"/>
        <v/>
      </c>
      <c r="AG54" s="87">
        <f t="shared" ca="1" si="16"/>
        <v>20.14</v>
      </c>
      <c r="AH54" s="87">
        <f t="shared" ca="1" si="26"/>
        <v>21.31</v>
      </c>
      <c r="AI54" s="87">
        <f t="shared" ca="1" si="27"/>
        <v>20.91</v>
      </c>
      <c r="AJ54" s="87">
        <f t="shared" ca="1" si="28"/>
        <v>22.86</v>
      </c>
      <c r="AK54" s="87" t="str">
        <f t="shared" ca="1" si="17"/>
        <v/>
      </c>
      <c r="AL54" s="87">
        <f t="shared" ca="1" si="18"/>
        <v>20.14</v>
      </c>
      <c r="AO54" s="87" t="str">
        <f>List!R16</f>
        <v>Croydon</v>
      </c>
      <c r="AP54" s="87">
        <f t="shared" ca="1" si="29"/>
        <v>21.34</v>
      </c>
      <c r="BF54" s="94"/>
      <c r="BG54" s="94"/>
    </row>
    <row r="55" spans="1:59" ht="14.45" customHeight="1">
      <c r="W55" s="87">
        <f ca="1">IFERROR(RANK(Y55,$Y$27:$Y$59,$U$3)+COUNTIF($Y$27:Y55,Y55)-1,"")</f>
        <v>31</v>
      </c>
      <c r="X55" s="87" t="s">
        <v>105</v>
      </c>
      <c r="Y55" s="87">
        <f t="shared" ca="1" si="10"/>
        <v>19.21</v>
      </c>
      <c r="AA55" s="87" t="str">
        <f t="shared" ca="1" si="11"/>
        <v>Hackney</v>
      </c>
      <c r="AB55" s="87">
        <v>29</v>
      </c>
      <c r="AC55" s="86">
        <f t="shared" ca="1" si="12"/>
        <v>19.97</v>
      </c>
      <c r="AD55" s="87" t="str">
        <f t="shared" ca="1" si="13"/>
        <v>Hackney</v>
      </c>
      <c r="AE55" s="87" t="str">
        <f t="shared" ca="1" si="14"/>
        <v/>
      </c>
      <c r="AF55" s="87" t="str">
        <f t="shared" ca="1" si="15"/>
        <v/>
      </c>
      <c r="AG55" s="87">
        <f t="shared" ca="1" si="16"/>
        <v>19.97</v>
      </c>
      <c r="AH55" s="87">
        <f t="shared" ca="1" si="26"/>
        <v>21.31</v>
      </c>
      <c r="AI55" s="87">
        <f t="shared" ca="1" si="27"/>
        <v>20.91</v>
      </c>
      <c r="AJ55" s="87">
        <f t="shared" ca="1" si="28"/>
        <v>22.86</v>
      </c>
      <c r="AK55" s="87" t="str">
        <f t="shared" ca="1" si="17"/>
        <v/>
      </c>
      <c r="AL55" s="87">
        <f t="shared" ca="1" si="18"/>
        <v>19.97</v>
      </c>
      <c r="AO55" s="87" t="str">
        <f>T8</f>
        <v>Richmond</v>
      </c>
      <c r="AP55" s="87">
        <f ca="1">U14</f>
        <v>22.86</v>
      </c>
      <c r="BF55" s="94"/>
      <c r="BG55" s="94"/>
    </row>
    <row r="56" spans="1:59">
      <c r="W56" s="87">
        <f ca="1">IFERROR(RANK(Y56,$Y$27:$Y$59,$U$3)+COUNTIF($Y$27:Y56,Y56)-1,"")</f>
        <v>21</v>
      </c>
      <c r="X56" s="87" t="s">
        <v>115</v>
      </c>
      <c r="Y56" s="87">
        <f t="shared" ca="1" si="10"/>
        <v>20.95</v>
      </c>
      <c r="AA56" s="87" t="str">
        <f t="shared" ca="1" si="11"/>
        <v>Newham</v>
      </c>
      <c r="AB56" s="87">
        <v>30</v>
      </c>
      <c r="AC56" s="86">
        <f t="shared" ca="1" si="12"/>
        <v>19.739999999999998</v>
      </c>
      <c r="AD56" s="87" t="str">
        <f t="shared" ca="1" si="13"/>
        <v>Newham</v>
      </c>
      <c r="AE56" s="87" t="str">
        <f t="shared" ca="1" si="14"/>
        <v/>
      </c>
      <c r="AF56" s="87" t="str">
        <f t="shared" ca="1" si="15"/>
        <v/>
      </c>
      <c r="AG56" s="87">
        <f t="shared" ca="1" si="16"/>
        <v>19.739999999999998</v>
      </c>
      <c r="AH56" s="87">
        <f t="shared" ca="1" si="26"/>
        <v>21.31</v>
      </c>
      <c r="AI56" s="87">
        <f t="shared" ca="1" si="27"/>
        <v>20.91</v>
      </c>
      <c r="AJ56" s="87">
        <f t="shared" ca="1" si="28"/>
        <v>22.86</v>
      </c>
      <c r="AK56" s="87" t="str">
        <f t="shared" ca="1" si="17"/>
        <v/>
      </c>
      <c r="AL56" s="87">
        <f t="shared" ca="1" si="18"/>
        <v>19.739999999999998</v>
      </c>
    </row>
    <row r="57" spans="1:59">
      <c r="W57" s="87">
        <f ca="1">IFERROR(RANK(Y57,$Y$27:$Y$59,$U$3)+COUNTIF($Y$27:Y57,Y57)-1,"")</f>
        <v>14</v>
      </c>
      <c r="X57" s="87" t="s">
        <v>77</v>
      </c>
      <c r="Y57" s="87">
        <f t="shared" ca="1" si="10"/>
        <v>21.57</v>
      </c>
      <c r="AA57" s="87" t="str">
        <f t="shared" ca="1" si="11"/>
        <v>Tower Hamlets</v>
      </c>
      <c r="AB57" s="87">
        <v>31</v>
      </c>
      <c r="AC57" s="86">
        <f t="shared" ca="1" si="12"/>
        <v>19.21</v>
      </c>
      <c r="AD57" s="87" t="str">
        <f t="shared" ca="1" si="13"/>
        <v>Tower Hamlets</v>
      </c>
      <c r="AE57" s="87" t="str">
        <f t="shared" ca="1" si="14"/>
        <v/>
      </c>
      <c r="AF57" s="87" t="str">
        <f t="shared" ca="1" si="15"/>
        <v/>
      </c>
      <c r="AG57" s="87">
        <f t="shared" ca="1" si="16"/>
        <v>19.21</v>
      </c>
      <c r="AH57" s="87">
        <f t="shared" ca="1" si="26"/>
        <v>21.31</v>
      </c>
      <c r="AI57" s="87">
        <f t="shared" ca="1" si="27"/>
        <v>20.91</v>
      </c>
      <c r="AJ57" s="87">
        <f t="shared" ca="1" si="28"/>
        <v>22.86</v>
      </c>
      <c r="AK57" s="87" t="str">
        <f t="shared" ca="1" si="17"/>
        <v/>
      </c>
      <c r="AL57" s="87">
        <f t="shared" ca="1" si="18"/>
        <v>19.21</v>
      </c>
      <c r="BF57" s="94"/>
      <c r="BG57" s="94"/>
    </row>
    <row r="58" spans="1:59">
      <c r="W58" s="87">
        <f ca="1">IFERROR(RANK(Y58,$Y$27:$Y$59,$U$3)+COUNTIF($Y$27:Y58,Y58)-1,"")</f>
        <v>6</v>
      </c>
      <c r="X58" s="87" t="s">
        <v>100</v>
      </c>
      <c r="Y58" s="87">
        <f t="shared" ca="1" si="10"/>
        <v>22.19</v>
      </c>
      <c r="AA58" s="87" t="str">
        <f t="shared" ca="1" si="11"/>
        <v>Barking and Dagenham</v>
      </c>
      <c r="AB58" s="87">
        <v>32</v>
      </c>
      <c r="AC58" s="86">
        <f t="shared" ca="1" si="12"/>
        <v>18.89</v>
      </c>
      <c r="AD58" s="87" t="str">
        <f t="shared" ca="1" si="13"/>
        <v>Barking and Dagenham</v>
      </c>
      <c r="AE58" s="87" t="str">
        <f t="shared" ca="1" si="14"/>
        <v/>
      </c>
      <c r="AF58" s="87" t="str">
        <f t="shared" ca="1" si="15"/>
        <v/>
      </c>
      <c r="AG58" s="87">
        <f t="shared" ca="1" si="16"/>
        <v>18.89</v>
      </c>
      <c r="AH58" s="87">
        <f t="shared" ca="1" si="26"/>
        <v>21.31</v>
      </c>
      <c r="AI58" s="87">
        <f t="shared" ca="1" si="27"/>
        <v>20.91</v>
      </c>
      <c r="AJ58" s="87">
        <f t="shared" ca="1" si="28"/>
        <v>22.86</v>
      </c>
      <c r="AK58" s="87" t="str">
        <f t="shared" ca="1" si="17"/>
        <v/>
      </c>
      <c r="AL58" s="87">
        <f t="shared" ca="1" si="18"/>
        <v>18.89</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0F00-000000000000}">
      <formula1>indlist</formula1>
    </dataValidation>
    <dataValidation type="list" showInputMessage="1" showErrorMessage="1" sqref="U2" xr:uid="{00000000-0002-0000-0F00-000001000000}">
      <formula1>gender</formula1>
    </dataValidation>
    <dataValidation showInputMessage="1" showErrorMessage="1" sqref="U5" xr:uid="{00000000-0002-0000-0F00-000002000000}"/>
  </dataValidations>
  <hyperlinks>
    <hyperlink ref="O1" location="Summary!A1" display="Back to summary" xr:uid="{00000000-0004-0000-0F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T64"/>
  <sheetViews>
    <sheetView showGridLines="0" showRowColHeaders="0" zoomScale="130" zoomScaleNormal="130" workbookViewId="0">
      <selection activeCell="Q24" sqref="Q24"/>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Inequality in life expectancy at 65, 2018 - 20 (Male)</v>
      </c>
      <c r="B1" s="125"/>
      <c r="C1" s="125"/>
      <c r="D1" s="125"/>
      <c r="E1" s="125"/>
      <c r="F1" s="125"/>
      <c r="G1" s="125"/>
      <c r="H1" s="126" t="str">
        <f ca="1">'6 M'!$X$1</f>
        <v>Inequality in life expectancy at 65, 2010-12 - 2018-20 (Male)</v>
      </c>
      <c r="I1" s="125"/>
      <c r="J1" s="125"/>
      <c r="K1" s="125"/>
      <c r="L1" s="125"/>
      <c r="M1" s="125"/>
      <c r="N1" s="125"/>
      <c r="O1" s="4" t="s">
        <v>1075</v>
      </c>
      <c r="T1" s="87" t="s">
        <v>282</v>
      </c>
      <c r="U1" s="87" t="s">
        <v>253</v>
      </c>
      <c r="V1" s="87" t="str">
        <f>T8&amp;U23&amp;U2&amp;U5</f>
        <v>Richmond93190Male65</v>
      </c>
      <c r="W1" s="86">
        <f>21-COUNTBLANK(X2:X21)</f>
        <v>10</v>
      </c>
      <c r="X1" s="87" t="str">
        <f ca="1">IF(U2&lt;&gt;"Persons",U1&amp;", "&amp;SUBSTITUTE(X2, " ","")&amp;" - "&amp;SUBSTITUTE(INDIRECT("x"&amp;W1), " ","")&amp;" ("&amp;U2&amp;")",U1&amp;", "&amp;SUBSTITUTE(X2, " ","")&amp;" - "&amp;SUBSTITUTE(INDIRECT("x"&amp;W1), " ",""))</f>
        <v>Inequality in life expectancy at 65, 2010-12 - 2018-20 (Male)</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2010 - 12</v>
      </c>
      <c r="T2" s="88" t="s">
        <v>1056</v>
      </c>
      <c r="U2" s="87" t="s">
        <v>249</v>
      </c>
      <c r="V2" s="87">
        <v>1</v>
      </c>
      <c r="W2" s="86">
        <f t="array" ref="W2">IFERROR(SMALL(IF(IndicatorData!B:B=$V$1,IndicatorData!AA:AA),$V2),"")</f>
        <v>20100000</v>
      </c>
      <c r="X2" s="86" t="str">
        <f>S2</f>
        <v>2010 - 12</v>
      </c>
      <c r="Y2" s="88">
        <f t="shared" ref="Y2:AH11" ca="1" si="0">IFERROR(VLOOKUP(Y$1&amp;$U$1&amp;$X2&amp;$U$2&amp;$U$5,DATA,14,FALSE),"")</f>
        <v>4.5999999999999996</v>
      </c>
      <c r="Z2" s="87">
        <f t="shared" ca="1" si="0"/>
        <v>4.2</v>
      </c>
      <c r="AA2" s="87">
        <f t="shared" ca="1" si="0"/>
        <v>3.7</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3.7</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2011 - 13</v>
      </c>
      <c r="T3" s="88" t="s">
        <v>1076</v>
      </c>
      <c r="U3" s="87">
        <f>VLOOKUP(U1,IndicatorMetadata!$B:$AG,32,FALSE)</f>
        <v>1</v>
      </c>
      <c r="V3" s="89">
        <v>2</v>
      </c>
      <c r="W3" s="86">
        <f t="array" ref="W3">IFERROR(SMALL(IF(IndicatorData!B:B=$V$1,IndicatorData!AA:AA),$V3),"")</f>
        <v>20110000</v>
      </c>
      <c r="X3" s="86" t="str">
        <f t="shared" ref="X3:X21" si="5">IF(S3=X2,"",S3)</f>
        <v>2011 - 13</v>
      </c>
      <c r="Y3" s="88">
        <f t="shared" ca="1" si="0"/>
        <v>4.7</v>
      </c>
      <c r="Z3" s="87">
        <f t="shared" ca="1" si="0"/>
        <v>4.2</v>
      </c>
      <c r="AA3" s="87">
        <f t="shared" ca="1" si="0"/>
        <v>2.8</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2.8</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2018 - 20 value:</v>
      </c>
      <c r="B4" s="3"/>
      <c r="C4" s="3"/>
      <c r="D4" s="3"/>
      <c r="E4" s="14">
        <f ca="1">VLOOKUP(T8,$AA$27:$AC$59,3,FALSE)</f>
        <v>2.8</v>
      </c>
      <c r="F4" s="2"/>
      <c r="S4" s="87" t="str">
        <f t="array" ref="S4">IFERROR(VLOOKUP($W4,IF(IndicatorData!$B:$B=$V$1,IndicatorData!$A$1:$O$5203),15,FALSE),"")</f>
        <v>2012 - 14</v>
      </c>
      <c r="T4" s="88" t="s">
        <v>308</v>
      </c>
      <c r="U4" s="87" t="str">
        <f>VLOOKUP(U1,IndicatorMetadata!$B:$AG,27,FALSE)</f>
        <v>Years</v>
      </c>
      <c r="V4" s="87">
        <v>3</v>
      </c>
      <c r="W4" s="86">
        <f t="array" ref="W4">IFERROR(SMALL(IF(IndicatorData!B:B=$V$1,IndicatorData!AA:AA),$V4),"")</f>
        <v>20120000</v>
      </c>
      <c r="X4" s="86" t="str">
        <f t="shared" si="5"/>
        <v>2012 - 14</v>
      </c>
      <c r="Y4" s="88">
        <f t="shared" ca="1" si="0"/>
        <v>4.7</v>
      </c>
      <c r="Z4" s="87">
        <f t="shared" ca="1" si="0"/>
        <v>4.4000000000000004</v>
      </c>
      <c r="AA4" s="87">
        <f t="shared" ca="1" si="0"/>
        <v>3.1</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3.1</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46% lower</v>
      </c>
      <c r="S5" s="87" t="str">
        <f t="array" ref="S5">IFERROR(VLOOKUP($W5,IF(IndicatorData!$B:$B=$V$1,IndicatorData!$A$1:$O$5203),15,FALSE),"")</f>
        <v>2013 - 15</v>
      </c>
      <c r="T5" s="88" t="s">
        <v>10</v>
      </c>
      <c r="U5" s="87">
        <f>VLOOKUP(U23&amp;U2,Interpretations!$A$1:$E$155,4,FALSE)</f>
        <v>65</v>
      </c>
      <c r="V5" s="87">
        <v>4</v>
      </c>
      <c r="W5" s="86">
        <f t="array" ref="W5">IFERROR(SMALL(IF(IndicatorData!B:B=$V$1,IndicatorData!AA:AA),$V5),"")</f>
        <v>20130000</v>
      </c>
      <c r="X5" s="86" t="str">
        <f t="shared" si="5"/>
        <v>2013 - 15</v>
      </c>
      <c r="Y5" s="88">
        <f t="shared" ca="1" si="0"/>
        <v>4.7</v>
      </c>
      <c r="Z5" s="87">
        <f t="shared" ca="1" si="0"/>
        <v>4.3</v>
      </c>
      <c r="AA5" s="87">
        <f t="shared" ca="1" si="0"/>
        <v>3.7</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3.7</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42% lower</v>
      </c>
      <c r="S6" s="87" t="str">
        <f t="array" ref="S6">IFERROR(VLOOKUP($W6,IF(IndicatorData!$B:$B=$V$1,IndicatorData!$A$1:$O$5203),15,FALSE),"")</f>
        <v>2014 - 16</v>
      </c>
      <c r="T6" s="88"/>
      <c r="V6" s="87">
        <v>5</v>
      </c>
      <c r="W6" s="86">
        <f t="array" ref="W6">IFERROR(SMALL(IF(IndicatorData!B:B=$V$1,IndicatorData!AA:AA),$V6),"")</f>
        <v>20140000</v>
      </c>
      <c r="X6" s="86" t="str">
        <f t="shared" si="5"/>
        <v>2014 - 16</v>
      </c>
      <c r="Y6" s="88">
        <f t="shared" ca="1" si="0"/>
        <v>4.8</v>
      </c>
      <c r="Z6" s="87">
        <f t="shared" ca="1" si="0"/>
        <v>4.3</v>
      </c>
      <c r="AA6" s="87">
        <f t="shared" ca="1" si="0"/>
        <v>5.3</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5.3</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2015 - 17</v>
      </c>
      <c r="T7" s="88"/>
      <c r="V7" s="87">
        <v>6</v>
      </c>
      <c r="W7" s="86">
        <f t="array" ref="W7">IFERROR(SMALL(IF(IndicatorData!B:B=$V$1,IndicatorData!AA:AA),$V7),"")</f>
        <v>20150000</v>
      </c>
      <c r="X7" s="86" t="str">
        <f t="shared" si="5"/>
        <v>2015 - 17</v>
      </c>
      <c r="Y7" s="88">
        <f t="shared" ca="1" si="0"/>
        <v>4.9000000000000004</v>
      </c>
      <c r="Z7" s="87">
        <f t="shared" ca="1" si="0"/>
        <v>4.3</v>
      </c>
      <c r="AA7" s="87">
        <f t="shared" ca="1" si="0"/>
        <v>5.4</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5.4</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(2010 - 12)</v>
      </c>
      <c r="E8" s="13" t="str">
        <f ca="1">U22</f>
        <v>24% improvement</v>
      </c>
      <c r="S8" s="87" t="str">
        <f t="array" ref="S8">IFERROR(VLOOKUP($W8,IF(IndicatorData!$B:$B=$V$1,IndicatorData!$A$1:$O$5203),15,FALSE),"")</f>
        <v>2016 - 18</v>
      </c>
      <c r="T8" s="88" t="str">
        <f>Summary!$E$2</f>
        <v>Richmond</v>
      </c>
      <c r="V8" s="87">
        <v>7</v>
      </c>
      <c r="W8" s="86">
        <f t="array" ref="W8">IFERROR(SMALL(IF(IndicatorData!B:B=$V$1,IndicatorData!AA:AA),$V8),"")</f>
        <v>20160000</v>
      </c>
      <c r="X8" s="86" t="str">
        <f t="shared" si="5"/>
        <v>2016 - 18</v>
      </c>
      <c r="Y8" s="88">
        <f t="shared" ca="1" si="0"/>
        <v>5</v>
      </c>
      <c r="Z8" s="87">
        <f t="shared" ca="1" si="0"/>
        <v>4.5</v>
      </c>
      <c r="AA8" s="87">
        <f t="shared" ca="1" si="0"/>
        <v>4.4000000000000004</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4.4000000000000004</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(2017 - 19)</v>
      </c>
      <c r="C9" s="10"/>
      <c r="D9" s="10"/>
      <c r="E9" s="13" t="str">
        <f ca="1">U21</f>
        <v>26% improvement</v>
      </c>
      <c r="S9" s="87" t="str">
        <f t="array" ref="S9">IFERROR(VLOOKUP($W9,IF(IndicatorData!$B:$B=$V$1,IndicatorData!$A$1:$O$5203),15,FALSE),"")</f>
        <v>2017 - 19</v>
      </c>
      <c r="T9" s="88" t="str">
        <f>T8&amp;" Rank"</f>
        <v>Richmond Rank</v>
      </c>
      <c r="U9" s="87">
        <f ca="1">VLOOKUP(T8,$AA$26:$AB$58,2,FALSE)</f>
        <v>3</v>
      </c>
      <c r="V9" s="87">
        <v>8</v>
      </c>
      <c r="W9" s="86">
        <f t="array" ref="W9">IFERROR(SMALL(IF(IndicatorData!B:B=$V$1,IndicatorData!AA:AA),$V9),"")</f>
        <v>20170000</v>
      </c>
      <c r="X9" s="86" t="str">
        <f t="shared" si="5"/>
        <v>2017 - 19</v>
      </c>
      <c r="Y9" s="88">
        <f t="shared" ca="1" si="0"/>
        <v>4.9000000000000004</v>
      </c>
      <c r="Z9" s="87">
        <f t="shared" ca="1" si="0"/>
        <v>4.5</v>
      </c>
      <c r="AA9" s="87">
        <f t="shared" ca="1" si="0"/>
        <v>3.8</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3.8</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2018 - 20</v>
      </c>
      <c r="T10" s="88" t="s">
        <v>14</v>
      </c>
      <c r="V10" s="87">
        <v>9</v>
      </c>
      <c r="W10" s="86">
        <f t="array" ref="W10">IFERROR(SMALL(IF(IndicatorData!B:B=$V$1,IndicatorData!AA:AA),$V10),"")</f>
        <v>20180000</v>
      </c>
      <c r="X10" s="86" t="str">
        <f t="shared" si="5"/>
        <v>2018 - 20</v>
      </c>
      <c r="Y10" s="88">
        <f t="shared" ca="1" si="0"/>
        <v>5.2</v>
      </c>
      <c r="Z10" s="87">
        <f t="shared" ca="1" si="0"/>
        <v>4.8</v>
      </c>
      <c r="AA10" s="87">
        <f t="shared" ca="1" si="0"/>
        <v>2.8</v>
      </c>
      <c r="AB10" s="87">
        <f t="shared" ca="1" si="0"/>
        <v>4.2</v>
      </c>
      <c r="AC10" s="86">
        <f t="shared" ca="1" si="0"/>
        <v>3.3</v>
      </c>
      <c r="AD10" s="87">
        <f t="shared" ca="1" si="0"/>
        <v>4.5999999999999996</v>
      </c>
      <c r="AE10" s="87">
        <f t="shared" ca="1" si="0"/>
        <v>5</v>
      </c>
      <c r="AF10" s="87">
        <f t="shared" ca="1" si="0"/>
        <v>4.8</v>
      </c>
      <c r="AG10" s="87">
        <f t="shared" ca="1" si="0"/>
        <v>4.8</v>
      </c>
      <c r="AH10" s="87">
        <f t="shared" ca="1" si="0"/>
        <v>2.2000000000000002</v>
      </c>
      <c r="AI10" s="87">
        <f t="shared" ca="1" si="1"/>
        <v>4.8</v>
      </c>
      <c r="AJ10" s="87">
        <f t="shared" ca="1" si="1"/>
        <v>5</v>
      </c>
      <c r="AK10" s="87">
        <f t="shared" ca="1" si="1"/>
        <v>5.0999999999999996</v>
      </c>
      <c r="AL10" s="87">
        <f t="shared" ca="1" si="1"/>
        <v>4.5999999999999996</v>
      </c>
      <c r="AM10" s="87">
        <f t="shared" ca="1" si="1"/>
        <v>9.5</v>
      </c>
      <c r="AN10" s="87">
        <f t="shared" ca="1" si="1"/>
        <v>5</v>
      </c>
      <c r="AO10" s="87">
        <f t="shared" ca="1" si="1"/>
        <v>4.0999999999999996</v>
      </c>
      <c r="AP10" s="87">
        <f t="shared" ca="1" si="1"/>
        <v>4.3</v>
      </c>
      <c r="AQ10" s="87">
        <f t="shared" ca="1" si="1"/>
        <v>4.8</v>
      </c>
      <c r="AR10" s="87">
        <f t="shared" ca="1" si="1"/>
        <v>2.5</v>
      </c>
      <c r="AS10" s="87">
        <f t="shared" ca="1" si="2"/>
        <v>3.6</v>
      </c>
      <c r="AT10" s="87">
        <f t="shared" ca="1" si="2"/>
        <v>6.1</v>
      </c>
      <c r="AU10" s="87">
        <f t="shared" ca="1" si="2"/>
        <v>4.8</v>
      </c>
      <c r="AV10" s="87">
        <f t="shared" ca="1" si="2"/>
        <v>5.6</v>
      </c>
      <c r="AW10" s="87">
        <f t="shared" ca="1" si="2"/>
        <v>4.2</v>
      </c>
      <c r="AX10" s="87">
        <f t="shared" ca="1" si="2"/>
        <v>3.3</v>
      </c>
      <c r="AY10" s="87">
        <f t="shared" ca="1" si="2"/>
        <v>9.1</v>
      </c>
      <c r="AZ10" s="87">
        <f t="shared" ca="1" si="2"/>
        <v>7.5</v>
      </c>
      <c r="BA10" s="87">
        <f t="shared" ca="1" si="2"/>
        <v>4.2</v>
      </c>
      <c r="BB10" s="87">
        <f t="shared" ca="1" si="2"/>
        <v>4.5</v>
      </c>
      <c r="BC10" s="87">
        <f t="shared" ca="1" si="3"/>
        <v>4.2</v>
      </c>
      <c r="BD10" s="87">
        <f t="shared" ca="1" si="3"/>
        <v>5</v>
      </c>
      <c r="BE10" s="87">
        <f t="shared" ca="1" si="3"/>
        <v>6.3</v>
      </c>
      <c r="BF10" s="87">
        <f t="shared" ca="1" si="3"/>
        <v>4</v>
      </c>
      <c r="BG10" s="87">
        <f t="shared" ca="1" si="3"/>
        <v>2.8</v>
      </c>
      <c r="BH10" s="87">
        <f t="shared" ca="1" si="3"/>
        <v>3.5</v>
      </c>
      <c r="BI10" s="87">
        <f t="shared" ca="1" si="3"/>
        <v>3.3</v>
      </c>
      <c r="BJ10" s="87">
        <f t="shared" ca="1" si="3"/>
        <v>6.3</v>
      </c>
      <c r="BK10" s="87">
        <f t="shared" ca="1" si="3"/>
        <v>3.4</v>
      </c>
      <c r="BL10" s="87">
        <f t="shared" ca="1" si="3"/>
        <v>3.7</v>
      </c>
      <c r="BM10" s="87">
        <f t="shared" ca="1" si="3"/>
        <v>12.7</v>
      </c>
      <c r="BN10" s="87">
        <f t="shared" ca="1" si="4"/>
        <v>4.45</v>
      </c>
    </row>
    <row r="11" spans="1:66">
      <c r="S11" s="87" t="str">
        <f t="array" ref="S11">IFERROR(VLOOKUP($W11,IF(IndicatorData!$B:$B=$V$1,IndicatorData!$A$1:$O$5203),15,FALSE),"")</f>
        <v/>
      </c>
      <c r="T11" s="88" t="s">
        <v>31</v>
      </c>
      <c r="U11" s="87">
        <f ca="1">AI27</f>
        <v>5.2</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(2018 - 20) rank:</v>
      </c>
      <c r="E12" s="128">
        <f ca="1">U9</f>
        <v>3</v>
      </c>
      <c r="S12" s="87" t="str">
        <f t="array" ref="S12">IFERROR(VLOOKUP($W12,IF(IndicatorData!$B:$B=$V$1,IndicatorData!$A$1:$O$5203),15,FALSE),"")</f>
        <v/>
      </c>
      <c r="T12" s="88" t="s">
        <v>57</v>
      </c>
      <c r="U12" s="87">
        <f ca="1">AH27</f>
        <v>4.8</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2.8</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2.8</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Inequality in life expectancy at 65, 2018 - 20 (Male)</v>
      </c>
      <c r="B15" s="125"/>
      <c r="C15" s="125"/>
      <c r="D15" s="125"/>
      <c r="E15" s="125"/>
      <c r="F15" s="125"/>
      <c r="G15" s="125"/>
      <c r="S15" s="87" t="str">
        <f t="array" ref="S15">IFERROR(VLOOKUP($W15,IF(IndicatorData!$B:$B=$V$1,IndicatorData!$A$1:$O$5203),15,FALSE),"")</f>
        <v/>
      </c>
      <c r="T15" s="88" t="str">
        <f>T8&amp;" previous data"</f>
        <v>Richmond previous data</v>
      </c>
      <c r="U15" s="87">
        <f ca="1">INDIRECT("aa"&amp;$W$1-1)</f>
        <v>3.8</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3.7</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-0.26315789473684209</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2018 - 20, Richmond's rate was 2.8 years, which was the 3rd lowest in London, 46.2% lower than the England average and 41.7% lower than the London average. The latest Borough figure for 2018 - 20 was also 24.3% lower than in 2010 - 12, in comparison with 13.0% increase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-0.24324324324324334</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26%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24% improvement</v>
      </c>
    </row>
    <row r="23" spans="10:72">
      <c r="J23" s="125"/>
      <c r="K23" s="125"/>
      <c r="L23" s="125"/>
      <c r="M23" s="125"/>
      <c r="N23" s="125"/>
      <c r="T23" s="87" t="s">
        <v>1085</v>
      </c>
      <c r="U23" s="87">
        <f>VLOOKUP(U1,List!$AD$2:$AE$63,2,FALSE)</f>
        <v>93190</v>
      </c>
    </row>
    <row r="24" spans="10:72">
      <c r="J24" s="125"/>
      <c r="K24" s="125"/>
      <c r="L24" s="125"/>
      <c r="M24" s="125"/>
      <c r="N24" s="125"/>
    </row>
    <row r="25" spans="10:72">
      <c r="J25" s="125"/>
      <c r="K25" s="125"/>
      <c r="L25" s="125"/>
      <c r="M25" s="125"/>
      <c r="N25" s="125"/>
      <c r="AU25" s="87" t="str">
        <f ca="1">AC26&amp;", Bexley vs. CYP Comparators"</f>
        <v>Inequality in life expectancy at 65, 2018 - 20 (Male), Bexley vs. CYP Comparators</v>
      </c>
      <c r="BT25" s="87"/>
    </row>
    <row r="26" spans="10:72">
      <c r="J26" s="125"/>
      <c r="K26" s="125"/>
      <c r="L26" s="125"/>
      <c r="M26" s="125"/>
      <c r="N26" s="125"/>
      <c r="W26" s="87" t="s">
        <v>1006</v>
      </c>
      <c r="X26" s="87" t="s">
        <v>1086</v>
      </c>
      <c r="Y26" s="87" t="str">
        <f ca="1">INDIRECT("X"&amp;$W$1)</f>
        <v>2018 - 20</v>
      </c>
      <c r="AB26" s="87" t="s">
        <v>1006</v>
      </c>
      <c r="AC26" s="86" t="str">
        <f ca="1">IF(U2&lt;&gt;"Persons", U1&amp;", "&amp;Y26&amp;" ("&amp;U2&amp;")",U1&amp;", "&amp;Y26)</f>
        <v>Inequality in life expectancy at 65, 2018 - 20 (Male)</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1</v>
      </c>
      <c r="X27" s="87" t="s">
        <v>107</v>
      </c>
      <c r="Y27" s="87">
        <f t="shared" ref="Y27:Y58" ca="1" si="10">IFERROR(VLOOKUP($X27&amp;$U$1&amp;$Y$26&amp;$U$2&amp;$U$5,DATA,14,FALSE),"")</f>
        <v>2.2000000000000002</v>
      </c>
      <c r="AA27" s="87" t="str">
        <f t="shared" ref="AA27:AA58" ca="1" si="11">AD27</f>
        <v>Barking and Dagenham</v>
      </c>
      <c r="AB27" s="87">
        <v>1</v>
      </c>
      <c r="AC27" s="86">
        <f t="shared" ref="AC27:AC58" ca="1" si="12">VLOOKUP($AB27,$W$26:$Y$58,3,FALSE)</f>
        <v>2.2000000000000002</v>
      </c>
      <c r="AD27" s="87" t="str">
        <f t="shared" ref="AD27:AD58" ca="1" si="13">VLOOKUP($AB27,$W$26:$Y$58,2,FALSE)</f>
        <v>Barking and Dagenham</v>
      </c>
      <c r="AE27" s="87" t="str">
        <f t="shared" ref="AE27:AE58" ca="1" si="14">IF($AD27=$AE$26,AC27,"")</f>
        <v/>
      </c>
      <c r="AF27" s="87" t="str">
        <f t="shared" ref="AF27:AF58" ca="1" si="15">IF(ISERROR(HLOOKUP($AD27,$AB$1:$AG$1,1,FALSE)),"",AC27)</f>
        <v/>
      </c>
      <c r="AG27" s="87">
        <f t="shared" ref="AG27:AG58" ca="1" si="16">IF(AND(AE27="",AF27=""),AC27,"")</f>
        <v>2.2000000000000002</v>
      </c>
      <c r="AH27" s="87">
        <f ca="1">INDIRECT("z"&amp;$W$1)</f>
        <v>4.8</v>
      </c>
      <c r="AI27" s="87">
        <f ca="1">INDIRECT("y"&amp;$W$1)</f>
        <v>5.2</v>
      </c>
      <c r="AJ27" s="87">
        <f ca="1">INDIRECT("aa"&amp;$W$1)</f>
        <v>2.8</v>
      </c>
      <c r="AK27" s="87" t="str">
        <f t="shared" ref="AK27:AK58" ca="1" si="17">IF(ISERROR(VLOOKUP($AD27,AOP_comparators,1,FALSE)),"",AC27)</f>
        <v/>
      </c>
      <c r="AL27" s="87">
        <f t="shared" ref="AL27:AL58" ca="1" si="18">IF(AND(AE27="",AK27=""),AC27,"")</f>
        <v>2.2000000000000002</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2.8</v>
      </c>
      <c r="AU27" s="87" t="str">
        <f t="shared" ref="AU27:AU37" ca="1" si="22">VLOOKUP($AS27,$AN$27:$AP$37,2,FALSE)</f>
        <v>Richmond</v>
      </c>
      <c r="AV27" s="87">
        <f t="shared" ref="AV27:AV37" ca="1" si="23">IF($AU27=$AV$26,$AT27,"")</f>
        <v>2.8</v>
      </c>
      <c r="AW27" s="87" t="str">
        <f t="shared" ref="AW27:AW37" ca="1" si="24">IF(AV27="",AT27,"")</f>
        <v/>
      </c>
      <c r="AX27" s="87">
        <f t="shared" ref="AX27:AX37" ca="1" si="25">AI27</f>
        <v>5.2</v>
      </c>
      <c r="AY27" s="94"/>
      <c r="AZ27" s="94"/>
      <c r="BA27" s="94"/>
      <c r="BB27" s="94"/>
      <c r="BC27" s="94"/>
      <c r="BD27" s="94"/>
      <c r="BT27" s="87"/>
    </row>
    <row r="28" spans="10:72">
      <c r="J28" s="125"/>
      <c r="K28" s="125"/>
      <c r="L28" s="125"/>
      <c r="M28" s="125"/>
      <c r="N28" s="125"/>
      <c r="W28" s="87">
        <f ca="1">IFERROR(RANK(Y28,$Y$27:$Y$59,$U$3)+COUNTIF($Y$27:Y28,Y28)-1,"")</f>
        <v>18</v>
      </c>
      <c r="X28" s="87" t="s">
        <v>94</v>
      </c>
      <c r="Y28" s="87">
        <f t="shared" ca="1" si="10"/>
        <v>4.8</v>
      </c>
      <c r="AA28" s="87" t="str">
        <f t="shared" ca="1" si="11"/>
        <v>Hackney</v>
      </c>
      <c r="AB28" s="87">
        <v>2</v>
      </c>
      <c r="AC28" s="86">
        <f t="shared" ca="1" si="12"/>
        <v>2.5</v>
      </c>
      <c r="AD28" s="87" t="str">
        <f t="shared" ca="1" si="13"/>
        <v>Hackney</v>
      </c>
      <c r="AE28" s="87" t="str">
        <f t="shared" ca="1" si="14"/>
        <v/>
      </c>
      <c r="AF28" s="87" t="str">
        <f t="shared" ca="1" si="15"/>
        <v/>
      </c>
      <c r="AG28" s="87">
        <f t="shared" ca="1" si="16"/>
        <v>2.5</v>
      </c>
      <c r="AH28" s="87">
        <f t="shared" ref="AH28:AH58" ca="1" si="26">$AH$27</f>
        <v>4.8</v>
      </c>
      <c r="AI28" s="87">
        <f t="shared" ref="AI28:AI58" ca="1" si="27">$AI$27</f>
        <v>5.2</v>
      </c>
      <c r="AJ28" s="87">
        <f t="shared" ref="AJ28:AJ58" ca="1" si="28">$AJ$27</f>
        <v>2.8</v>
      </c>
      <c r="AK28" s="87" t="str">
        <f t="shared" ca="1" si="17"/>
        <v/>
      </c>
      <c r="AL28" s="87">
        <f t="shared" ca="1" si="18"/>
        <v>2.5</v>
      </c>
      <c r="AN28" s="87">
        <f ca="1">IFERROR(RANK(AP28,$AP$27:$AP$37,$U$3)+COUNTIF($AP$27:AP28,AP28)-1,"")</f>
        <v>2</v>
      </c>
      <c r="AO28" s="87" t="s">
        <v>79</v>
      </c>
      <c r="AP28" s="87">
        <f t="shared" ca="1" si="19"/>
        <v>4.5999999999999996</v>
      </c>
      <c r="AR28" s="87" t="str">
        <f t="shared" ca="1" si="20"/>
        <v>Bromley</v>
      </c>
      <c r="AS28" s="87">
        <v>2</v>
      </c>
      <c r="AT28" s="87">
        <f t="shared" ca="1" si="21"/>
        <v>4.5999999999999996</v>
      </c>
      <c r="AU28" s="87" t="str">
        <f t="shared" ca="1" si="22"/>
        <v>Bromley</v>
      </c>
      <c r="AV28" s="87" t="str">
        <f t="shared" ca="1" si="23"/>
        <v/>
      </c>
      <c r="AW28" s="87">
        <f t="shared" ca="1" si="24"/>
        <v>4.5999999999999996</v>
      </c>
      <c r="AX28" s="87">
        <f t="shared" ca="1" si="25"/>
        <v>5.2</v>
      </c>
      <c r="AY28" s="94"/>
      <c r="BA28" s="94"/>
      <c r="BB28" s="94"/>
      <c r="BC28" s="94"/>
      <c r="BD28" s="94"/>
      <c r="BF28" s="94">
        <v>90</v>
      </c>
      <c r="BG28" s="94"/>
      <c r="BT28" s="87"/>
    </row>
    <row r="29" spans="10:72">
      <c r="J29" s="125"/>
      <c r="K29" s="125"/>
      <c r="L29" s="125"/>
      <c r="M29" s="125"/>
      <c r="N29" s="125"/>
      <c r="W29" s="87">
        <f ca="1">IFERROR(RANK(Y29,$Y$27:$Y$59,$U$3)+COUNTIF($Y$27:Y29,Y29)-1,"")</f>
        <v>21</v>
      </c>
      <c r="X29" s="87" t="s">
        <v>98</v>
      </c>
      <c r="Y29" s="87">
        <f t="shared" ca="1" si="10"/>
        <v>5</v>
      </c>
      <c r="AA29" s="87" t="str">
        <f t="shared" ca="1" si="11"/>
        <v>Richmond</v>
      </c>
      <c r="AB29" s="87">
        <v>3</v>
      </c>
      <c r="AC29" s="86">
        <f t="shared" ca="1" si="12"/>
        <v>2.8</v>
      </c>
      <c r="AD29" s="87" t="str">
        <f t="shared" ca="1" si="13"/>
        <v>Richmond</v>
      </c>
      <c r="AE29" s="87">
        <f t="shared" ca="1" si="14"/>
        <v>2.8</v>
      </c>
      <c r="AF29" s="87" t="str">
        <f t="shared" ca="1" si="15"/>
        <v/>
      </c>
      <c r="AG29" s="87" t="str">
        <f t="shared" ca="1" si="16"/>
        <v/>
      </c>
      <c r="AH29" s="87">
        <f t="shared" ca="1" si="26"/>
        <v>4.8</v>
      </c>
      <c r="AI29" s="87">
        <f t="shared" ca="1" si="27"/>
        <v>5.2</v>
      </c>
      <c r="AJ29" s="87">
        <f t="shared" ca="1" si="28"/>
        <v>2.8</v>
      </c>
      <c r="AK29" s="87">
        <f t="shared" ca="1" si="17"/>
        <v>2.8</v>
      </c>
      <c r="AL29" s="87" t="str">
        <f t="shared" ca="1" si="18"/>
        <v/>
      </c>
      <c r="AN29" s="87" t="str">
        <f ca="1">IFERROR(RANK(AP29,$AP$27:$AP$37,$U$3)+COUNTIF($AP$27:AP29,AP29)-1,"")</f>
        <v/>
      </c>
      <c r="AO29" s="87" t="s">
        <v>1064</v>
      </c>
      <c r="AP29" s="87" t="str">
        <f t="shared" ca="1" si="19"/>
        <v/>
      </c>
      <c r="AR29" s="87" t="str">
        <f t="shared" ca="1" si="20"/>
        <v>Havering</v>
      </c>
      <c r="AS29" s="87">
        <v>3</v>
      </c>
      <c r="AT29" s="87">
        <f t="shared" ca="1" si="21"/>
        <v>5.6</v>
      </c>
      <c r="AU29" s="87" t="str">
        <f t="shared" ca="1" si="22"/>
        <v>Havering</v>
      </c>
      <c r="AV29" s="87" t="str">
        <f t="shared" ca="1" si="23"/>
        <v/>
      </c>
      <c r="AW29" s="87">
        <f t="shared" ca="1" si="24"/>
        <v>5.6</v>
      </c>
      <c r="AX29" s="87">
        <f t="shared" ca="1" si="25"/>
        <v>5.2</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24</v>
      </c>
      <c r="X30" s="87" t="s">
        <v>69</v>
      </c>
      <c r="Y30" s="87">
        <f t="shared" ca="1" si="10"/>
        <v>5.0999999999999996</v>
      </c>
      <c r="AA30" s="87" t="str">
        <f t="shared" ca="1" si="11"/>
        <v>Hounslow</v>
      </c>
      <c r="AB30" s="87">
        <v>4</v>
      </c>
      <c r="AC30" s="86">
        <f t="shared" ca="1" si="12"/>
        <v>3.3</v>
      </c>
      <c r="AD30" s="87" t="str">
        <f t="shared" ca="1" si="13"/>
        <v>Hounslow</v>
      </c>
      <c r="AE30" s="87" t="str">
        <f t="shared" ca="1" si="14"/>
        <v/>
      </c>
      <c r="AF30" s="87" t="str">
        <f t="shared" ca="1" si="15"/>
        <v/>
      </c>
      <c r="AG30" s="87">
        <f t="shared" ca="1" si="16"/>
        <v>3.3</v>
      </c>
      <c r="AH30" s="87">
        <f t="shared" ca="1" si="26"/>
        <v>4.8</v>
      </c>
      <c r="AI30" s="87">
        <f t="shared" ca="1" si="27"/>
        <v>5.2</v>
      </c>
      <c r="AJ30" s="87">
        <f t="shared" ca="1" si="28"/>
        <v>2.8</v>
      </c>
      <c r="AK30" s="87">
        <f t="shared" ca="1" si="17"/>
        <v>3.3</v>
      </c>
      <c r="AL30" s="87" t="str">
        <f t="shared" ca="1" si="18"/>
        <v/>
      </c>
      <c r="AN30" s="87">
        <f ca="1">IFERROR(RANK(AP30,$AP$27:$AP$37,$U$3)+COUNTIF($AP$27:AP30,AP30)-1,"")</f>
        <v>3</v>
      </c>
      <c r="AO30" s="87" t="s">
        <v>119</v>
      </c>
      <c r="AP30" s="87">
        <f t="shared" ca="1" si="19"/>
        <v>5.6</v>
      </c>
      <c r="AR30" s="87" t="e">
        <f t="shared" ca="1" si="20"/>
        <v>#N/A</v>
      </c>
      <c r="AS30" s="87">
        <v>4</v>
      </c>
      <c r="AT30" s="87" t="e">
        <f t="shared" ca="1" si="21"/>
        <v>#N/A</v>
      </c>
      <c r="AU30" s="87" t="e">
        <f t="shared" ca="1" si="22"/>
        <v>#N/A</v>
      </c>
      <c r="AV30" s="87" t="e">
        <f t="shared" ca="1" si="23"/>
        <v>#N/A</v>
      </c>
      <c r="AW30" s="87" t="e">
        <f t="shared" ca="1" si="24"/>
        <v>#N/A</v>
      </c>
      <c r="AX30" s="87">
        <f t="shared" ca="1" si="25"/>
        <v>5.2</v>
      </c>
      <c r="AY30" s="94"/>
      <c r="BA30" s="94"/>
      <c r="BB30" s="94"/>
      <c r="BC30" s="94"/>
      <c r="BD30" s="94"/>
      <c r="BE30" s="87" t="s">
        <v>1091</v>
      </c>
      <c r="BF30" s="92">
        <v>0</v>
      </c>
      <c r="BG30" s="92"/>
      <c r="BT30" s="87"/>
    </row>
    <row r="31" spans="10:72">
      <c r="J31" s="125"/>
      <c r="K31" s="125"/>
      <c r="L31" s="125"/>
      <c r="M31" s="125"/>
      <c r="N31" s="125"/>
      <c r="W31" s="87">
        <f ca="1">IFERROR(RANK(Y31,$Y$27:$Y$59,$U$3)+COUNTIF($Y$27:Y31,Y31)-1,"")</f>
        <v>17</v>
      </c>
      <c r="X31" s="87" t="s">
        <v>79</v>
      </c>
      <c r="Y31" s="87">
        <f t="shared" ca="1" si="10"/>
        <v>4.5999999999999996</v>
      </c>
      <c r="AA31" s="87" t="str">
        <f t="shared" ca="1" si="11"/>
        <v>Sutton</v>
      </c>
      <c r="AB31" s="87">
        <v>5</v>
      </c>
      <c r="AC31" s="86">
        <f t="shared" ca="1" si="12"/>
        <v>3.3</v>
      </c>
      <c r="AD31" s="87" t="str">
        <f t="shared" ca="1" si="13"/>
        <v>Sutton</v>
      </c>
      <c r="AE31" s="87" t="str">
        <f t="shared" ca="1" si="14"/>
        <v/>
      </c>
      <c r="AF31" s="87">
        <f t="shared" ca="1" si="15"/>
        <v>3.3</v>
      </c>
      <c r="AG31" s="87" t="str">
        <f t="shared" ca="1" si="16"/>
        <v/>
      </c>
      <c r="AH31" s="87">
        <f t="shared" ca="1" si="26"/>
        <v>4.8</v>
      </c>
      <c r="AI31" s="87">
        <f t="shared" ca="1" si="27"/>
        <v>5.2</v>
      </c>
      <c r="AJ31" s="87">
        <f t="shared" ca="1" si="28"/>
        <v>2.8</v>
      </c>
      <c r="AK31" s="87">
        <f t="shared" ca="1" si="17"/>
        <v>3.3</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5.2</v>
      </c>
      <c r="AY31" s="94"/>
      <c r="BA31" s="94"/>
      <c r="BB31" s="94"/>
      <c r="BC31" s="94"/>
      <c r="BD31" s="94"/>
      <c r="BE31" s="87" t="s">
        <v>128</v>
      </c>
      <c r="BF31" s="92">
        <v>32</v>
      </c>
      <c r="BG31" s="92"/>
      <c r="BT31" s="87"/>
    </row>
    <row r="32" spans="10:72">
      <c r="J32" s="125"/>
      <c r="K32" s="125"/>
      <c r="L32" s="125"/>
      <c r="M32" s="125"/>
      <c r="N32" s="125"/>
      <c r="W32" s="87">
        <f ca="1">IFERROR(RANK(Y32,$Y$27:$Y$59,$U$3)+COUNTIF($Y$27:Y32,Y32)-1,"")</f>
        <v>31</v>
      </c>
      <c r="X32" s="87" t="s">
        <v>73</v>
      </c>
      <c r="Y32" s="87">
        <f t="shared" ca="1" si="10"/>
        <v>9.5</v>
      </c>
      <c r="AA32" s="87" t="str">
        <f t="shared" ca="1" si="11"/>
        <v>Waltham Forest</v>
      </c>
      <c r="AB32" s="87">
        <v>6</v>
      </c>
      <c r="AC32" s="86">
        <f t="shared" ca="1" si="12"/>
        <v>3.4</v>
      </c>
      <c r="AD32" s="87" t="str">
        <f t="shared" ca="1" si="13"/>
        <v>Waltham Forest</v>
      </c>
      <c r="AE32" s="87" t="str">
        <f t="shared" ca="1" si="14"/>
        <v/>
      </c>
      <c r="AF32" s="87" t="str">
        <f t="shared" ca="1" si="15"/>
        <v/>
      </c>
      <c r="AG32" s="87">
        <f t="shared" ca="1" si="16"/>
        <v>3.4</v>
      </c>
      <c r="AH32" s="87">
        <f t="shared" ca="1" si="26"/>
        <v>4.8</v>
      </c>
      <c r="AI32" s="87">
        <f t="shared" ca="1" si="27"/>
        <v>5.2</v>
      </c>
      <c r="AJ32" s="87">
        <f t="shared" ca="1" si="28"/>
        <v>2.8</v>
      </c>
      <c r="AK32" s="87">
        <f t="shared" ca="1" si="17"/>
        <v>3.4</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5.2</v>
      </c>
      <c r="AY32" s="94"/>
      <c r="BA32" s="94"/>
      <c r="BB32" s="94"/>
      <c r="BC32" s="94"/>
      <c r="BD32" s="94"/>
      <c r="BE32" s="87" t="s">
        <v>173</v>
      </c>
      <c r="BF32" s="92"/>
      <c r="BG32" s="92"/>
      <c r="BT32" s="87"/>
    </row>
    <row r="33" spans="1:72">
      <c r="W33" s="87">
        <f ca="1">IFERROR(RANK(Y33,$Y$27:$Y$59,$U$3)+COUNTIF($Y$27:Y33,Y33)-1,"")</f>
        <v>22</v>
      </c>
      <c r="X33" s="87" t="s">
        <v>111</v>
      </c>
      <c r="Y33" s="87">
        <f t="shared" ca="1" si="10"/>
        <v>5</v>
      </c>
      <c r="AA33" s="87" t="str">
        <f t="shared" ca="1" si="11"/>
        <v>Southwark</v>
      </c>
      <c r="AB33" s="87">
        <v>7</v>
      </c>
      <c r="AC33" s="86">
        <f t="shared" ca="1" si="12"/>
        <v>3.5</v>
      </c>
      <c r="AD33" s="87" t="str">
        <f t="shared" ca="1" si="13"/>
        <v>Southwark</v>
      </c>
      <c r="AE33" s="87" t="str">
        <f t="shared" ca="1" si="14"/>
        <v/>
      </c>
      <c r="AF33" s="87" t="str">
        <f t="shared" ca="1" si="15"/>
        <v/>
      </c>
      <c r="AG33" s="87">
        <f t="shared" ca="1" si="16"/>
        <v>3.5</v>
      </c>
      <c r="AH33" s="87">
        <f t="shared" ca="1" si="26"/>
        <v>4.8</v>
      </c>
      <c r="AI33" s="87">
        <f t="shared" ca="1" si="27"/>
        <v>5.2</v>
      </c>
      <c r="AJ33" s="87">
        <f t="shared" ca="1" si="28"/>
        <v>2.8</v>
      </c>
      <c r="AK33" s="87" t="str">
        <f t="shared" ca="1" si="17"/>
        <v/>
      </c>
      <c r="AL33" s="87">
        <f t="shared" ca="1" si="18"/>
        <v>3.5</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5.2</v>
      </c>
      <c r="AY33" s="94"/>
      <c r="BA33" s="94"/>
      <c r="BB33" s="94"/>
      <c r="BC33" s="94"/>
      <c r="BD33" s="94"/>
      <c r="BE33" s="87" t="s">
        <v>1092</v>
      </c>
      <c r="BF33" s="92"/>
      <c r="BG33" s="92"/>
      <c r="BT33" s="87"/>
    </row>
    <row r="34" spans="1:72">
      <c r="A34" s="12" t="s">
        <v>1093</v>
      </c>
      <c r="W34" s="87">
        <f ca="1">IFERROR(RANK(Y34,$Y$27:$Y$59,$U$3)+COUNTIF($Y$27:Y34,Y34)-1,"")</f>
        <v>11</v>
      </c>
      <c r="X34" s="87" t="s">
        <v>63</v>
      </c>
      <c r="Y34" s="87">
        <f t="shared" ca="1" si="10"/>
        <v>4.0999999999999996</v>
      </c>
      <c r="AA34" s="87" t="str">
        <f t="shared" ca="1" si="11"/>
        <v>Hammersmith and Fulham</v>
      </c>
      <c r="AB34" s="87">
        <v>8</v>
      </c>
      <c r="AC34" s="86">
        <f t="shared" ca="1" si="12"/>
        <v>3.6</v>
      </c>
      <c r="AD34" s="87" t="str">
        <f t="shared" ca="1" si="13"/>
        <v>Hammersmith and Fulham</v>
      </c>
      <c r="AE34" s="87" t="str">
        <f t="shared" ca="1" si="14"/>
        <v/>
      </c>
      <c r="AF34" s="87" t="str">
        <f t="shared" ca="1" si="15"/>
        <v/>
      </c>
      <c r="AG34" s="87">
        <f t="shared" ca="1" si="16"/>
        <v>3.6</v>
      </c>
      <c r="AH34" s="87">
        <f t="shared" ca="1" si="26"/>
        <v>4.8</v>
      </c>
      <c r="AI34" s="87">
        <f t="shared" ca="1" si="27"/>
        <v>5.2</v>
      </c>
      <c r="AJ34" s="87">
        <f t="shared" ca="1" si="28"/>
        <v>2.8</v>
      </c>
      <c r="AK34" s="87" t="str">
        <f t="shared" ca="1" si="17"/>
        <v/>
      </c>
      <c r="AL34" s="87">
        <f t="shared" ca="1" si="18"/>
        <v>3.6</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5.2</v>
      </c>
      <c r="AY34" s="94"/>
      <c r="BA34" s="94"/>
      <c r="BB34" s="94"/>
      <c r="BC34" s="94"/>
      <c r="BD34" s="94"/>
      <c r="BE34" s="87" t="s">
        <v>1094</v>
      </c>
      <c r="BF34" s="92"/>
      <c r="BG34" s="92"/>
      <c r="BT34" s="87"/>
    </row>
    <row r="35" spans="1:72" ht="15" customHeight="1">
      <c r="A35" s="124" t="str">
        <f>VLOOKUP($U$1,IndicatorMetadata!$B:$Z,2,FALSE)</f>
        <v>This indicator measures inequalities in life expectancy at age 65 within England as a whole, each English region, and each local authority. Life expectancy at age 65 is calculated for each deprivation decile of lower super output areas within each area and then the slope index of inequality (SII) is calculated based on these figures. The SII is a measure of the social gradient in life expectancy, that is how much life expectancy varies with deprivation. It takes account of health inequalities across the whole range of deprivation within each area and summarises this in a single number. This represents the range in years of life expectancy across the social gradient from most to least deprived, based on a statistical analysis of the relationship between life expectancy and deprivation across all deprivation deciles.Life expectancy at age 65 is a measure of the average number of years a person would expect to live based on contemporary mortality rates. For a particular area and time period, it is an estimate of the average number of years a person aged 65 would survive if he or she experienced the age specific mortality rates for that area and time period throughout the remainder of his or her life.</v>
      </c>
      <c r="B35" s="125"/>
      <c r="C35" s="125"/>
      <c r="D35" s="125"/>
      <c r="E35" s="125"/>
      <c r="F35" s="125"/>
      <c r="G35" s="125"/>
      <c r="H35" s="125"/>
      <c r="I35" s="125"/>
      <c r="J35" s="125"/>
      <c r="K35" s="125"/>
      <c r="L35" s="125"/>
      <c r="M35" s="125"/>
      <c r="N35" s="125"/>
      <c r="W35" s="87">
        <f ca="1">IFERROR(RANK(Y35,$Y$27:$Y$59,$U$3)+COUNTIF($Y$27:Y35,Y35)-1,"")</f>
        <v>15</v>
      </c>
      <c r="X35" s="87" t="s">
        <v>121</v>
      </c>
      <c r="Y35" s="87">
        <f t="shared" ca="1" si="10"/>
        <v>4.3</v>
      </c>
      <c r="AA35" s="87" t="str">
        <f t="shared" ca="1" si="11"/>
        <v>Wandsworth</v>
      </c>
      <c r="AB35" s="87">
        <v>9</v>
      </c>
      <c r="AC35" s="86">
        <f t="shared" ca="1" si="12"/>
        <v>3.7</v>
      </c>
      <c r="AD35" s="87" t="str">
        <f t="shared" ca="1" si="13"/>
        <v>Wandsworth</v>
      </c>
      <c r="AE35" s="87" t="str">
        <f t="shared" ca="1" si="14"/>
        <v/>
      </c>
      <c r="AF35" s="87" t="str">
        <f t="shared" ca="1" si="15"/>
        <v/>
      </c>
      <c r="AG35" s="87">
        <f t="shared" ca="1" si="16"/>
        <v>3.7</v>
      </c>
      <c r="AH35" s="87">
        <f t="shared" ca="1" si="26"/>
        <v>4.8</v>
      </c>
      <c r="AI35" s="87">
        <f t="shared" ca="1" si="27"/>
        <v>5.2</v>
      </c>
      <c r="AJ35" s="87">
        <f t="shared" ca="1" si="28"/>
        <v>2.8</v>
      </c>
      <c r="AK35" s="87" t="str">
        <f t="shared" ca="1" si="17"/>
        <v/>
      </c>
      <c r="AL35" s="87">
        <f t="shared" ca="1" si="18"/>
        <v>3.7</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5.2</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19</v>
      </c>
      <c r="X36" s="87" t="s">
        <v>81</v>
      </c>
      <c r="Y36" s="87">
        <f t="shared" ca="1" si="10"/>
        <v>4.8</v>
      </c>
      <c r="AA36" s="87" t="str">
        <f t="shared" ca="1" si="11"/>
        <v>Redbridge</v>
      </c>
      <c r="AB36" s="87">
        <v>10</v>
      </c>
      <c r="AC36" s="86">
        <f t="shared" ca="1" si="12"/>
        <v>4</v>
      </c>
      <c r="AD36" s="87" t="str">
        <f t="shared" ca="1" si="13"/>
        <v>Redbridge</v>
      </c>
      <c r="AE36" s="87" t="str">
        <f t="shared" ca="1" si="14"/>
        <v/>
      </c>
      <c r="AF36" s="87" t="str">
        <f t="shared" ca="1" si="15"/>
        <v/>
      </c>
      <c r="AG36" s="87">
        <f t="shared" ca="1" si="16"/>
        <v>4</v>
      </c>
      <c r="AH36" s="87">
        <f t="shared" ca="1" si="26"/>
        <v>4.8</v>
      </c>
      <c r="AI36" s="87">
        <f t="shared" ca="1" si="27"/>
        <v>5.2</v>
      </c>
      <c r="AJ36" s="87">
        <f t="shared" ca="1" si="28"/>
        <v>2.8</v>
      </c>
      <c r="AK36" s="87">
        <f t="shared" ca="1" si="17"/>
        <v>4</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5.2</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v>
      </c>
      <c r="X37" s="87" t="s">
        <v>102</v>
      </c>
      <c r="Y37" s="87">
        <f t="shared" ca="1" si="10"/>
        <v>2.5</v>
      </c>
      <c r="AA37" s="87" t="str">
        <f t="shared" ca="1" si="11"/>
        <v>Ealing</v>
      </c>
      <c r="AB37" s="87">
        <v>11</v>
      </c>
      <c r="AC37" s="86">
        <f t="shared" ca="1" si="12"/>
        <v>4.0999999999999996</v>
      </c>
      <c r="AD37" s="87" t="str">
        <f t="shared" ca="1" si="13"/>
        <v>Ealing</v>
      </c>
      <c r="AE37" s="87" t="str">
        <f t="shared" ca="1" si="14"/>
        <v/>
      </c>
      <c r="AF37" s="87" t="str">
        <f t="shared" ca="1" si="15"/>
        <v/>
      </c>
      <c r="AG37" s="87">
        <f t="shared" ca="1" si="16"/>
        <v>4.0999999999999996</v>
      </c>
      <c r="AH37" s="87">
        <f t="shared" ca="1" si="26"/>
        <v>4.8</v>
      </c>
      <c r="AI37" s="87">
        <f t="shared" ca="1" si="27"/>
        <v>5.2</v>
      </c>
      <c r="AJ37" s="87">
        <f t="shared" ca="1" si="28"/>
        <v>2.8</v>
      </c>
      <c r="AK37" s="87">
        <f t="shared" ca="1" si="17"/>
        <v>4.0999999999999996</v>
      </c>
      <c r="AL37" s="87" t="str">
        <f t="shared" ca="1" si="18"/>
        <v/>
      </c>
      <c r="AN37" s="87">
        <f ca="1">IFERROR(RANK(AP37,$AP$27:$AP$37,$U$3)+COUNTIF($AP$27:AP37,AP37)-1,"")</f>
        <v>1</v>
      </c>
      <c r="AO37" s="87" t="str">
        <f>T8</f>
        <v>Richmond</v>
      </c>
      <c r="AP37" s="87">
        <f t="shared" ca="1" si="19"/>
        <v>2.8</v>
      </c>
      <c r="AR37" s="87" t="e">
        <f t="shared" ca="1" si="20"/>
        <v>#N/A</v>
      </c>
      <c r="AS37" s="87">
        <v>11</v>
      </c>
      <c r="AT37" s="87" t="e">
        <f t="shared" ca="1" si="21"/>
        <v>#N/A</v>
      </c>
      <c r="AU37" s="87" t="e">
        <f t="shared" ca="1" si="22"/>
        <v>#N/A</v>
      </c>
      <c r="AV37" s="87" t="e">
        <f t="shared" ca="1" si="23"/>
        <v>#N/A</v>
      </c>
      <c r="AW37" s="87" t="e">
        <f t="shared" ca="1" si="24"/>
        <v>#N/A</v>
      </c>
      <c r="AX37" s="87">
        <f t="shared" ca="1" si="25"/>
        <v>5.2</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8</v>
      </c>
      <c r="X38" s="87" t="s">
        <v>67</v>
      </c>
      <c r="Y38" s="87">
        <f t="shared" ca="1" si="10"/>
        <v>3.6</v>
      </c>
      <c r="AA38" s="87" t="str">
        <f t="shared" ca="1" si="11"/>
        <v>Hillingdon</v>
      </c>
      <c r="AB38" s="87">
        <v>12</v>
      </c>
      <c r="AC38" s="86">
        <f t="shared" ca="1" si="12"/>
        <v>4.2</v>
      </c>
      <c r="AD38" s="87" t="str">
        <f t="shared" ca="1" si="13"/>
        <v>Hillingdon</v>
      </c>
      <c r="AE38" s="87" t="str">
        <f t="shared" ca="1" si="14"/>
        <v/>
      </c>
      <c r="AF38" s="87" t="str">
        <f t="shared" ca="1" si="15"/>
        <v/>
      </c>
      <c r="AG38" s="87">
        <f t="shared" ca="1" si="16"/>
        <v>4.2</v>
      </c>
      <c r="AH38" s="87">
        <f t="shared" ca="1" si="26"/>
        <v>4.8</v>
      </c>
      <c r="AI38" s="87">
        <f t="shared" ca="1" si="27"/>
        <v>5.2</v>
      </c>
      <c r="AJ38" s="87">
        <f t="shared" ca="1" si="28"/>
        <v>2.8</v>
      </c>
      <c r="AK38" s="87">
        <f t="shared" ca="1" si="17"/>
        <v>4.2</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26</v>
      </c>
      <c r="X39" s="87" t="s">
        <v>117</v>
      </c>
      <c r="Y39" s="87">
        <f t="shared" ca="1" si="10"/>
        <v>6.1</v>
      </c>
      <c r="AA39" s="87" t="str">
        <f t="shared" ca="1" si="11"/>
        <v>Kingston</v>
      </c>
      <c r="AB39" s="87">
        <v>13</v>
      </c>
      <c r="AC39" s="86">
        <f t="shared" ca="1" si="12"/>
        <v>4.2</v>
      </c>
      <c r="AD39" s="87" t="str">
        <f t="shared" ca="1" si="13"/>
        <v>Kingston</v>
      </c>
      <c r="AE39" s="87" t="str">
        <f t="shared" ca="1" si="14"/>
        <v/>
      </c>
      <c r="AF39" s="87">
        <f t="shared" ca="1" si="15"/>
        <v>4.2</v>
      </c>
      <c r="AG39" s="87" t="str">
        <f t="shared" ca="1" si="16"/>
        <v/>
      </c>
      <c r="AH39" s="87">
        <f t="shared" ca="1" si="26"/>
        <v>4.8</v>
      </c>
      <c r="AI39" s="87">
        <f t="shared" ca="1" si="27"/>
        <v>5.2</v>
      </c>
      <c r="AJ39" s="87">
        <f t="shared" ca="1" si="28"/>
        <v>2.8</v>
      </c>
      <c r="AK39" s="87">
        <f t="shared" ca="1" si="17"/>
        <v>4.2</v>
      </c>
      <c r="AL39" s="87" t="str">
        <f t="shared" ca="1" si="18"/>
        <v/>
      </c>
      <c r="AO39" s="87" t="s">
        <v>1096</v>
      </c>
      <c r="BA39" s="94"/>
      <c r="BD39" s="94" t="s">
        <v>1097</v>
      </c>
      <c r="BF39" s="94">
        <f ca="1">U9</f>
        <v>3</v>
      </c>
      <c r="BG39" s="94"/>
      <c r="BT39" s="87"/>
    </row>
    <row r="40" spans="1:72">
      <c r="A40" s="125"/>
      <c r="B40" s="125"/>
      <c r="C40" s="125"/>
      <c r="D40" s="125"/>
      <c r="E40" s="125"/>
      <c r="F40" s="125"/>
      <c r="G40" s="125"/>
      <c r="H40" s="125"/>
      <c r="I40" s="125"/>
      <c r="J40" s="125"/>
      <c r="K40" s="125"/>
      <c r="L40" s="125"/>
      <c r="M40" s="125"/>
      <c r="N40" s="125"/>
      <c r="W40" s="87">
        <f ca="1">IFERROR(RANK(Y40,$Y$27:$Y$59,$U$3)+COUNTIF($Y$27:Y40,Y40)-1,"")</f>
        <v>20</v>
      </c>
      <c r="X40" s="87" t="s">
        <v>65</v>
      </c>
      <c r="Y40" s="87">
        <f t="shared" ca="1" si="10"/>
        <v>4.8</v>
      </c>
      <c r="AA40" s="87" t="str">
        <f t="shared" ca="1" si="11"/>
        <v>Lewisham</v>
      </c>
      <c r="AB40" s="87">
        <v>14</v>
      </c>
      <c r="AC40" s="86">
        <f t="shared" ca="1" si="12"/>
        <v>4.2</v>
      </c>
      <c r="AD40" s="87" t="str">
        <f t="shared" ca="1" si="13"/>
        <v>Lewisham</v>
      </c>
      <c r="AE40" s="87" t="str">
        <f t="shared" ca="1" si="14"/>
        <v/>
      </c>
      <c r="AF40" s="87" t="str">
        <f t="shared" ca="1" si="15"/>
        <v/>
      </c>
      <c r="AG40" s="87">
        <f t="shared" ca="1" si="16"/>
        <v>4.2</v>
      </c>
      <c r="AH40" s="87">
        <f t="shared" ca="1" si="26"/>
        <v>4.8</v>
      </c>
      <c r="AI40" s="87">
        <f t="shared" ca="1" si="27"/>
        <v>5.2</v>
      </c>
      <c r="AJ40" s="87">
        <f t="shared" ca="1" si="28"/>
        <v>2.8</v>
      </c>
      <c r="AK40" s="87" t="str">
        <f t="shared" ca="1" si="17"/>
        <v/>
      </c>
      <c r="AL40" s="87">
        <f t="shared" ca="1" si="18"/>
        <v>4.2</v>
      </c>
      <c r="AO40" s="87" t="str">
        <f>List!R2</f>
        <v>Kingston</v>
      </c>
      <c r="AP40" s="87">
        <f t="shared" ref="AP40:AP54" ca="1" si="29">VLOOKUP(AO40,$AA$27:$AC$58,3,FALSE)</f>
        <v>4.2</v>
      </c>
      <c r="BA40" s="94"/>
      <c r="BB40" s="94"/>
      <c r="BC40" s="94"/>
      <c r="BD40" s="94"/>
      <c r="BE40" s="87" t="s">
        <v>1098</v>
      </c>
      <c r="BF40" s="92">
        <f ca="1">IF(BF39=1,0,BE45*BF39/$BF45)</f>
        <v>8.34375</v>
      </c>
      <c r="BG40" s="93"/>
      <c r="BT40" s="87"/>
    </row>
    <row r="41" spans="1:72">
      <c r="A41" s="125"/>
      <c r="B41" s="125"/>
      <c r="C41" s="125"/>
      <c r="D41" s="125"/>
      <c r="E41" s="125"/>
      <c r="F41" s="125"/>
      <c r="G41" s="125"/>
      <c r="H41" s="125"/>
      <c r="I41" s="125"/>
      <c r="J41" s="125"/>
      <c r="K41" s="125"/>
      <c r="L41" s="125"/>
      <c r="M41" s="125"/>
      <c r="N41" s="125"/>
      <c r="W41" s="87">
        <f ca="1">IFERROR(RANK(Y41,$Y$27:$Y$59,$U$3)+COUNTIF($Y$27:Y41,Y41)-1,"")</f>
        <v>25</v>
      </c>
      <c r="X41" s="87" t="s">
        <v>119</v>
      </c>
      <c r="Y41" s="87">
        <f t="shared" ca="1" si="10"/>
        <v>5.6</v>
      </c>
      <c r="AA41" s="87" t="str">
        <f t="shared" ca="1" si="11"/>
        <v>Enfield</v>
      </c>
      <c r="AB41" s="87">
        <v>15</v>
      </c>
      <c r="AC41" s="86">
        <f t="shared" ca="1" si="12"/>
        <v>4.3</v>
      </c>
      <c r="AD41" s="87" t="str">
        <f t="shared" ca="1" si="13"/>
        <v>Enfield</v>
      </c>
      <c r="AE41" s="87" t="str">
        <f t="shared" ca="1" si="14"/>
        <v/>
      </c>
      <c r="AF41" s="87" t="str">
        <f t="shared" ca="1" si="15"/>
        <v/>
      </c>
      <c r="AG41" s="87">
        <f t="shared" ca="1" si="16"/>
        <v>4.3</v>
      </c>
      <c r="AH41" s="87">
        <f t="shared" ca="1" si="26"/>
        <v>4.8</v>
      </c>
      <c r="AI41" s="87">
        <f t="shared" ca="1" si="27"/>
        <v>5.2</v>
      </c>
      <c r="AJ41" s="87">
        <f t="shared" ca="1" si="28"/>
        <v>2.8</v>
      </c>
      <c r="AK41" s="87">
        <f t="shared" ca="1" si="17"/>
        <v>4.3</v>
      </c>
      <c r="AL41" s="87" t="str">
        <f t="shared" ca="1" si="18"/>
        <v/>
      </c>
      <c r="AO41" s="87" t="str">
        <f>List!R3</f>
        <v>Merton</v>
      </c>
      <c r="AP41" s="87">
        <f t="shared" ca="1" si="29"/>
        <v>5</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12</v>
      </c>
      <c r="X42" s="87" t="s">
        <v>87</v>
      </c>
      <c r="Y42" s="87">
        <f t="shared" ca="1" si="10"/>
        <v>4.2</v>
      </c>
      <c r="AA42" s="87" t="str">
        <f t="shared" ca="1" si="11"/>
        <v>Lambeth</v>
      </c>
      <c r="AB42" s="87">
        <v>16</v>
      </c>
      <c r="AC42" s="86">
        <f t="shared" ca="1" si="12"/>
        <v>4.5</v>
      </c>
      <c r="AD42" s="87" t="str">
        <f t="shared" ca="1" si="13"/>
        <v>Lambeth</v>
      </c>
      <c r="AE42" s="87" t="str">
        <f t="shared" ca="1" si="14"/>
        <v/>
      </c>
      <c r="AF42" s="87" t="str">
        <f t="shared" ca="1" si="15"/>
        <v/>
      </c>
      <c r="AG42" s="87">
        <f t="shared" ca="1" si="16"/>
        <v>4.5</v>
      </c>
      <c r="AH42" s="87">
        <f t="shared" ca="1" si="26"/>
        <v>4.8</v>
      </c>
      <c r="AI42" s="87">
        <f t="shared" ca="1" si="27"/>
        <v>5.2</v>
      </c>
      <c r="AJ42" s="87">
        <f t="shared" ca="1" si="28"/>
        <v>2.8</v>
      </c>
      <c r="AK42" s="87" t="str">
        <f t="shared" ca="1" si="17"/>
        <v/>
      </c>
      <c r="AL42" s="87">
        <f t="shared" ca="1" si="18"/>
        <v>4.5</v>
      </c>
      <c r="AO42" s="87" t="str">
        <f>List!R4</f>
        <v>Richmond</v>
      </c>
      <c r="AP42" s="87">
        <f t="shared" ca="1" si="29"/>
        <v>2.8</v>
      </c>
      <c r="BA42" s="94"/>
      <c r="BB42" s="94"/>
      <c r="BC42" s="94"/>
      <c r="BD42" s="94"/>
      <c r="BE42" s="87" t="s">
        <v>1094</v>
      </c>
      <c r="BF42" s="92">
        <f ca="1">IF(181-SUM(BF40:BF41)&lt;0,0,181-SUM(BF40:BF41))</f>
        <v>170.65625</v>
      </c>
      <c r="BG42" s="93"/>
      <c r="BT42" s="87"/>
    </row>
    <row r="43" spans="1:72">
      <c r="A43" s="17"/>
      <c r="B43" s="17"/>
      <c r="C43" s="17"/>
      <c r="D43" s="17"/>
      <c r="E43" s="17"/>
      <c r="F43" s="17"/>
      <c r="G43" s="17"/>
      <c r="H43" s="17"/>
      <c r="I43" s="17"/>
      <c r="J43" s="17"/>
      <c r="K43" s="17"/>
      <c r="L43" s="17"/>
      <c r="M43" s="17"/>
      <c r="W43" s="87">
        <f ca="1">IFERROR(RANK(Y43,$Y$27:$Y$59,$U$3)+COUNTIF($Y$27:Y43,Y43)-1,"")</f>
        <v>4</v>
      </c>
      <c r="X43" s="87" t="s">
        <v>60</v>
      </c>
      <c r="Y43" s="87">
        <f t="shared" ca="1" si="10"/>
        <v>3.3</v>
      </c>
      <c r="AA43" s="87" t="str">
        <f t="shared" ca="1" si="11"/>
        <v>Bromley</v>
      </c>
      <c r="AB43" s="87">
        <v>17</v>
      </c>
      <c r="AC43" s="86">
        <f t="shared" ca="1" si="12"/>
        <v>4.5999999999999996</v>
      </c>
      <c r="AD43" s="87" t="str">
        <f t="shared" ca="1" si="13"/>
        <v>Bromley</v>
      </c>
      <c r="AE43" s="87" t="str">
        <f t="shared" ca="1" si="14"/>
        <v/>
      </c>
      <c r="AF43" s="87">
        <f t="shared" ca="1" si="15"/>
        <v>4.5999999999999996</v>
      </c>
      <c r="AG43" s="87" t="str">
        <f t="shared" ca="1" si="16"/>
        <v/>
      </c>
      <c r="AH43" s="87">
        <f t="shared" ca="1" si="26"/>
        <v>4.8</v>
      </c>
      <c r="AI43" s="87">
        <f t="shared" ca="1" si="27"/>
        <v>5.2</v>
      </c>
      <c r="AJ43" s="87">
        <f t="shared" ca="1" si="28"/>
        <v>2.8</v>
      </c>
      <c r="AK43" s="87">
        <f t="shared" ca="1" si="17"/>
        <v>4.5999999999999996</v>
      </c>
      <c r="AL43" s="87" t="str">
        <f t="shared" ca="1" si="18"/>
        <v/>
      </c>
      <c r="AO43" s="87" t="str">
        <f>List!R5</f>
        <v>Sutton</v>
      </c>
      <c r="AP43" s="87">
        <f t="shared" ca="1" si="29"/>
        <v>3.3</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30</v>
      </c>
      <c r="X44" s="87" t="s">
        <v>75</v>
      </c>
      <c r="Y44" s="87">
        <f t="shared" ca="1" si="10"/>
        <v>9.1</v>
      </c>
      <c r="AA44" s="87" t="str">
        <f t="shared" ca="1" si="11"/>
        <v>Barnet</v>
      </c>
      <c r="AB44" s="87">
        <v>18</v>
      </c>
      <c r="AC44" s="86">
        <f t="shared" ca="1" si="12"/>
        <v>4.8</v>
      </c>
      <c r="AD44" s="87" t="str">
        <f t="shared" ca="1" si="13"/>
        <v>Barnet</v>
      </c>
      <c r="AE44" s="87" t="str">
        <f t="shared" ca="1" si="14"/>
        <v/>
      </c>
      <c r="AF44" s="87">
        <f t="shared" ca="1" si="15"/>
        <v>4.8</v>
      </c>
      <c r="AG44" s="87" t="str">
        <f t="shared" ca="1" si="16"/>
        <v/>
      </c>
      <c r="AH44" s="87">
        <f t="shared" ca="1" si="26"/>
        <v>4.8</v>
      </c>
      <c r="AI44" s="87">
        <f t="shared" ca="1" si="27"/>
        <v>5.2</v>
      </c>
      <c r="AJ44" s="87">
        <f t="shared" ca="1" si="28"/>
        <v>2.8</v>
      </c>
      <c r="AK44" s="87">
        <f t="shared" ca="1" si="17"/>
        <v>4.8</v>
      </c>
      <c r="AL44" s="87" t="str">
        <f t="shared" ca="1" si="18"/>
        <v/>
      </c>
      <c r="AO44" s="87" t="str">
        <f>List!R6</f>
        <v>Havering</v>
      </c>
      <c r="AP44" s="87">
        <f t="shared" ca="1" si="29"/>
        <v>5.6</v>
      </c>
      <c r="BT44" s="87"/>
    </row>
    <row r="45" spans="1:72">
      <c r="A45" s="17"/>
      <c r="B45" s="17"/>
      <c r="C45" s="17"/>
      <c r="D45" s="17"/>
      <c r="E45" s="17"/>
      <c r="F45" s="17"/>
      <c r="G45" s="17"/>
      <c r="H45" s="17"/>
      <c r="I45" s="17"/>
      <c r="J45" s="17"/>
      <c r="K45" s="17"/>
      <c r="L45" s="17"/>
      <c r="M45" s="17"/>
      <c r="W45" s="87">
        <f ca="1">IFERROR(RANK(Y45,$Y$27:$Y$59,$U$3)+COUNTIF($Y$27:Y45,Y45)-1,"")</f>
        <v>29</v>
      </c>
      <c r="X45" s="87" t="s">
        <v>71</v>
      </c>
      <c r="Y45" s="87">
        <f t="shared" ca="1" si="10"/>
        <v>7.5</v>
      </c>
      <c r="AA45" s="87" t="str">
        <f t="shared" ca="1" si="11"/>
        <v>Greenwich</v>
      </c>
      <c r="AB45" s="87">
        <v>19</v>
      </c>
      <c r="AC45" s="86">
        <f t="shared" ca="1" si="12"/>
        <v>4.8</v>
      </c>
      <c r="AD45" s="87" t="str">
        <f t="shared" ca="1" si="13"/>
        <v>Greenwich</v>
      </c>
      <c r="AE45" s="87" t="str">
        <f t="shared" ca="1" si="14"/>
        <v/>
      </c>
      <c r="AF45" s="87" t="str">
        <f t="shared" ca="1" si="15"/>
        <v/>
      </c>
      <c r="AG45" s="87">
        <f t="shared" ca="1" si="16"/>
        <v>4.8</v>
      </c>
      <c r="AH45" s="87">
        <f t="shared" ca="1" si="26"/>
        <v>4.8</v>
      </c>
      <c r="AI45" s="87">
        <f t="shared" ca="1" si="27"/>
        <v>5.2</v>
      </c>
      <c r="AJ45" s="87">
        <f t="shared" ca="1" si="28"/>
        <v>2.8</v>
      </c>
      <c r="AK45" s="87" t="str">
        <f t="shared" ca="1" si="17"/>
        <v/>
      </c>
      <c r="AL45" s="87">
        <f t="shared" ca="1" si="18"/>
        <v>4.8</v>
      </c>
      <c r="AO45" s="87" t="str">
        <f>List!R7</f>
        <v>Hounslow</v>
      </c>
      <c r="AP45" s="87">
        <f t="shared" ca="1" si="29"/>
        <v>3.3</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13</v>
      </c>
      <c r="X46" s="87" t="s">
        <v>83</v>
      </c>
      <c r="Y46" s="87">
        <f t="shared" ca="1" si="10"/>
        <v>4.2</v>
      </c>
      <c r="AA46" s="87" t="str">
        <f t="shared" ca="1" si="11"/>
        <v>Harrow</v>
      </c>
      <c r="AB46" s="87">
        <v>20</v>
      </c>
      <c r="AC46" s="86">
        <f t="shared" ca="1" si="12"/>
        <v>4.8</v>
      </c>
      <c r="AD46" s="87" t="str">
        <f t="shared" ca="1" si="13"/>
        <v>Harrow</v>
      </c>
      <c r="AE46" s="87" t="str">
        <f t="shared" ca="1" si="14"/>
        <v/>
      </c>
      <c r="AF46" s="87">
        <f t="shared" ca="1" si="15"/>
        <v>4.8</v>
      </c>
      <c r="AG46" s="87" t="str">
        <f t="shared" ca="1" si="16"/>
        <v/>
      </c>
      <c r="AH46" s="87">
        <f t="shared" ca="1" si="26"/>
        <v>4.8</v>
      </c>
      <c r="AI46" s="87">
        <f t="shared" ca="1" si="27"/>
        <v>5.2</v>
      </c>
      <c r="AJ46" s="87">
        <f t="shared" ca="1" si="28"/>
        <v>2.8</v>
      </c>
      <c r="AK46" s="87">
        <f t="shared" ca="1" si="17"/>
        <v>4.8</v>
      </c>
      <c r="AL46" s="87" t="str">
        <f t="shared" ca="1" si="18"/>
        <v/>
      </c>
      <c r="AO46" s="87" t="str">
        <f>List!R8</f>
        <v>Redbridge</v>
      </c>
      <c r="AP46" s="87">
        <f t="shared" ca="1" si="29"/>
        <v>4</v>
      </c>
      <c r="BF46" s="94">
        <v>2</v>
      </c>
      <c r="BG46" s="94"/>
      <c r="BT46" s="87"/>
    </row>
    <row r="47" spans="1:72">
      <c r="A47" s="17"/>
      <c r="B47" s="17"/>
      <c r="C47" s="17"/>
      <c r="D47" s="17"/>
      <c r="E47" s="17"/>
      <c r="F47" s="17"/>
      <c r="G47" s="17"/>
      <c r="H47" s="17"/>
      <c r="I47" s="17"/>
      <c r="J47" s="17"/>
      <c r="K47" s="17"/>
      <c r="L47" s="17"/>
      <c r="M47" s="17"/>
      <c r="W47" s="87">
        <f ca="1">IFERROR(RANK(Y47,$Y$27:$Y$59,$U$3)+COUNTIF($Y$27:Y47,Y47)-1,"")</f>
        <v>16</v>
      </c>
      <c r="X47" s="87" t="s">
        <v>92</v>
      </c>
      <c r="Y47" s="87">
        <f t="shared" ca="1" si="10"/>
        <v>4.5</v>
      </c>
      <c r="AA47" s="87" t="str">
        <f t="shared" ca="1" si="11"/>
        <v>Bexley</v>
      </c>
      <c r="AB47" s="87">
        <v>21</v>
      </c>
      <c r="AC47" s="86">
        <f t="shared" ca="1" si="12"/>
        <v>5</v>
      </c>
      <c r="AD47" s="87" t="str">
        <f t="shared" ca="1" si="13"/>
        <v>Bexley</v>
      </c>
      <c r="AE47" s="87" t="str">
        <f t="shared" ca="1" si="14"/>
        <v/>
      </c>
      <c r="AF47" s="87" t="str">
        <f t="shared" ca="1" si="15"/>
        <v/>
      </c>
      <c r="AG47" s="87">
        <f t="shared" ca="1" si="16"/>
        <v>5</v>
      </c>
      <c r="AH47" s="87">
        <f t="shared" ca="1" si="26"/>
        <v>4.8</v>
      </c>
      <c r="AI47" s="87">
        <f t="shared" ca="1" si="27"/>
        <v>5.2</v>
      </c>
      <c r="AJ47" s="87">
        <f t="shared" ca="1" si="28"/>
        <v>2.8</v>
      </c>
      <c r="AK47" s="87" t="str">
        <f t="shared" ca="1" si="17"/>
        <v/>
      </c>
      <c r="AL47" s="87">
        <f t="shared" ca="1" si="18"/>
        <v>5</v>
      </c>
      <c r="AO47" s="87" t="str">
        <f>List!R9</f>
        <v>Enfield</v>
      </c>
      <c r="AP47" s="87">
        <f t="shared" ca="1" si="29"/>
        <v>4.3</v>
      </c>
    </row>
    <row r="48" spans="1:72">
      <c r="A48" s="17"/>
      <c r="B48" s="17"/>
      <c r="C48" s="17"/>
      <c r="D48" s="17"/>
      <c r="E48" s="17"/>
      <c r="F48" s="17"/>
      <c r="G48" s="17"/>
      <c r="H48" s="17"/>
      <c r="I48" s="17"/>
      <c r="J48" s="17"/>
      <c r="K48" s="17"/>
      <c r="L48" s="17"/>
      <c r="M48" s="17"/>
      <c r="W48" s="87">
        <f ca="1">IFERROR(RANK(Y48,$Y$27:$Y$59,$U$3)+COUNTIF($Y$27:Y48,Y48)-1,"")</f>
        <v>14</v>
      </c>
      <c r="X48" s="87" t="s">
        <v>85</v>
      </c>
      <c r="Y48" s="87">
        <f t="shared" ca="1" si="10"/>
        <v>4.2</v>
      </c>
      <c r="AA48" s="87" t="str">
        <f t="shared" ca="1" si="11"/>
        <v>Croydon</v>
      </c>
      <c r="AB48" s="87">
        <v>22</v>
      </c>
      <c r="AC48" s="86">
        <f t="shared" ca="1" si="12"/>
        <v>5</v>
      </c>
      <c r="AD48" s="87" t="str">
        <f t="shared" ca="1" si="13"/>
        <v>Croydon</v>
      </c>
      <c r="AE48" s="87" t="str">
        <f t="shared" ca="1" si="14"/>
        <v/>
      </c>
      <c r="AF48" s="87" t="str">
        <f t="shared" ca="1" si="15"/>
        <v/>
      </c>
      <c r="AG48" s="87">
        <f t="shared" ca="1" si="16"/>
        <v>5</v>
      </c>
      <c r="AH48" s="87">
        <f t="shared" ca="1" si="26"/>
        <v>4.8</v>
      </c>
      <c r="AI48" s="87">
        <f t="shared" ca="1" si="27"/>
        <v>5.2</v>
      </c>
      <c r="AJ48" s="87">
        <f t="shared" ca="1" si="28"/>
        <v>2.8</v>
      </c>
      <c r="AK48" s="87">
        <f t="shared" ca="1" si="17"/>
        <v>5</v>
      </c>
      <c r="AL48" s="87" t="str">
        <f t="shared" ca="1" si="18"/>
        <v/>
      </c>
      <c r="AO48" s="87" t="str">
        <f>List!R10</f>
        <v>Harrow</v>
      </c>
      <c r="AP48" s="87">
        <f t="shared" ca="1" si="29"/>
        <v>4.8</v>
      </c>
      <c r="BF48" s="94"/>
    </row>
    <row r="49" spans="1:59">
      <c r="A49" s="17"/>
      <c r="B49" s="17"/>
      <c r="C49" s="17"/>
      <c r="D49" s="17"/>
      <c r="E49" s="17"/>
      <c r="F49" s="17"/>
      <c r="G49" s="17"/>
      <c r="H49" s="17"/>
      <c r="I49" s="17"/>
      <c r="J49" s="17"/>
      <c r="K49" s="17"/>
      <c r="L49" s="17"/>
      <c r="M49" s="17"/>
      <c r="W49" s="87">
        <f ca="1">IFERROR(RANK(Y49,$Y$27:$Y$59,$U$3)+COUNTIF($Y$27:Y49,Y49)-1,"")</f>
        <v>23</v>
      </c>
      <c r="X49" s="87" t="s">
        <v>109</v>
      </c>
      <c r="Y49" s="87">
        <f t="shared" ca="1" si="10"/>
        <v>5</v>
      </c>
      <c r="AA49" s="87" t="str">
        <f t="shared" ca="1" si="11"/>
        <v>Merton</v>
      </c>
      <c r="AB49" s="87">
        <v>23</v>
      </c>
      <c r="AC49" s="86">
        <f t="shared" ca="1" si="12"/>
        <v>5</v>
      </c>
      <c r="AD49" s="87" t="str">
        <f t="shared" ca="1" si="13"/>
        <v>Merton</v>
      </c>
      <c r="AE49" s="87" t="str">
        <f t="shared" ca="1" si="14"/>
        <v/>
      </c>
      <c r="AF49" s="87">
        <f t="shared" ca="1" si="15"/>
        <v>5</v>
      </c>
      <c r="AG49" s="87" t="str">
        <f t="shared" ca="1" si="16"/>
        <v/>
      </c>
      <c r="AH49" s="87">
        <f t="shared" ca="1" si="26"/>
        <v>4.8</v>
      </c>
      <c r="AI49" s="87">
        <f t="shared" ca="1" si="27"/>
        <v>5.2</v>
      </c>
      <c r="AJ49" s="87">
        <f t="shared" ca="1" si="28"/>
        <v>2.8</v>
      </c>
      <c r="AK49" s="87">
        <f t="shared" ca="1" si="17"/>
        <v>5</v>
      </c>
      <c r="AL49" s="87" t="str">
        <f t="shared" ca="1" si="18"/>
        <v/>
      </c>
      <c r="AO49" s="87" t="str">
        <f>List!R11</f>
        <v>Waltham Forest</v>
      </c>
      <c r="AP49" s="87">
        <f t="shared" ca="1" si="29"/>
        <v>3.4</v>
      </c>
      <c r="BF49" s="92"/>
      <c r="BG49" s="93"/>
    </row>
    <row r="50" spans="1:59">
      <c r="A50" s="17"/>
      <c r="B50" s="17"/>
      <c r="C50" s="17"/>
      <c r="D50" s="17"/>
      <c r="E50" s="17"/>
      <c r="F50" s="17"/>
      <c r="G50" s="17"/>
      <c r="H50" s="17"/>
      <c r="I50" s="17"/>
      <c r="J50" s="17"/>
      <c r="K50" s="17"/>
      <c r="L50" s="17"/>
      <c r="M50" s="17"/>
      <c r="W50" s="87">
        <f ca="1">IFERROR(RANK(Y50,$Y$27:$Y$59,$U$3)+COUNTIF($Y$27:Y50,Y50)-1,"")</f>
        <v>27</v>
      </c>
      <c r="X50" s="87" t="s">
        <v>123</v>
      </c>
      <c r="Y50" s="87">
        <f t="shared" ca="1" si="10"/>
        <v>6.3</v>
      </c>
      <c r="AA50" s="87" t="str">
        <f t="shared" ca="1" si="11"/>
        <v>Brent</v>
      </c>
      <c r="AB50" s="87">
        <v>24</v>
      </c>
      <c r="AC50" s="86">
        <f t="shared" ca="1" si="12"/>
        <v>5.0999999999999996</v>
      </c>
      <c r="AD50" s="87" t="str">
        <f t="shared" ca="1" si="13"/>
        <v>Brent</v>
      </c>
      <c r="AE50" s="87" t="str">
        <f t="shared" ca="1" si="14"/>
        <v/>
      </c>
      <c r="AF50" s="87" t="str">
        <f t="shared" ca="1" si="15"/>
        <v/>
      </c>
      <c r="AG50" s="87">
        <f t="shared" ca="1" si="16"/>
        <v>5.0999999999999996</v>
      </c>
      <c r="AH50" s="87">
        <f t="shared" ca="1" si="26"/>
        <v>4.8</v>
      </c>
      <c r="AI50" s="87">
        <f t="shared" ca="1" si="27"/>
        <v>5.2</v>
      </c>
      <c r="AJ50" s="87">
        <f t="shared" ca="1" si="28"/>
        <v>2.8</v>
      </c>
      <c r="AK50" s="87" t="str">
        <f t="shared" ca="1" si="17"/>
        <v/>
      </c>
      <c r="AL50" s="87">
        <f t="shared" ca="1" si="18"/>
        <v>5.0999999999999996</v>
      </c>
      <c r="AO50" s="87" t="str">
        <f>List!R12</f>
        <v>Bromley</v>
      </c>
      <c r="AP50" s="87">
        <f t="shared" ca="1" si="29"/>
        <v>4.5999999999999996</v>
      </c>
      <c r="BF50" s="92"/>
      <c r="BG50" s="92"/>
    </row>
    <row r="51" spans="1:59">
      <c r="W51" s="87">
        <f ca="1">IFERROR(RANK(Y51,$Y$27:$Y$59,$U$3)+COUNTIF($Y$27:Y51,Y51)-1,"")</f>
        <v>10</v>
      </c>
      <c r="X51" s="87" t="s">
        <v>113</v>
      </c>
      <c r="Y51" s="87">
        <f t="shared" ca="1" si="10"/>
        <v>4</v>
      </c>
      <c r="AA51" s="87" t="str">
        <f t="shared" ca="1" si="11"/>
        <v>Havering</v>
      </c>
      <c r="AB51" s="87">
        <v>25</v>
      </c>
      <c r="AC51" s="86">
        <f t="shared" ca="1" si="12"/>
        <v>5.6</v>
      </c>
      <c r="AD51" s="87" t="str">
        <f t="shared" ca="1" si="13"/>
        <v>Havering</v>
      </c>
      <c r="AE51" s="87" t="str">
        <f t="shared" ca="1" si="14"/>
        <v/>
      </c>
      <c r="AF51" s="87" t="str">
        <f t="shared" ca="1" si="15"/>
        <v/>
      </c>
      <c r="AG51" s="87">
        <f t="shared" ca="1" si="16"/>
        <v>5.6</v>
      </c>
      <c r="AH51" s="87">
        <f t="shared" ca="1" si="26"/>
        <v>4.8</v>
      </c>
      <c r="AI51" s="87">
        <f t="shared" ca="1" si="27"/>
        <v>5.2</v>
      </c>
      <c r="AJ51" s="87">
        <f t="shared" ca="1" si="28"/>
        <v>2.8</v>
      </c>
      <c r="AK51" s="87">
        <f t="shared" ca="1" si="17"/>
        <v>5.6</v>
      </c>
      <c r="AL51" s="87" t="str">
        <f t="shared" ca="1" si="18"/>
        <v/>
      </c>
      <c r="AO51" s="87" t="str">
        <f>List!R13</f>
        <v>Hillingdon</v>
      </c>
      <c r="AP51" s="87">
        <f t="shared" ca="1" si="29"/>
        <v>4.2</v>
      </c>
      <c r="BF51" s="92"/>
      <c r="BG51" s="93"/>
    </row>
    <row r="52" spans="1:59">
      <c r="W52" s="87">
        <f ca="1">IFERROR(RANK(Y52,$Y$27:$Y$59,$U$3)+COUNTIF($Y$27:Y52,Y52)-1,"")</f>
        <v>3</v>
      </c>
      <c r="X52" s="87" t="s">
        <v>33</v>
      </c>
      <c r="Y52" s="87">
        <f t="shared" ca="1" si="10"/>
        <v>2.8</v>
      </c>
      <c r="AA52" s="87" t="str">
        <f t="shared" ca="1" si="11"/>
        <v>Haringey</v>
      </c>
      <c r="AB52" s="87">
        <v>26</v>
      </c>
      <c r="AC52" s="86">
        <f t="shared" ca="1" si="12"/>
        <v>6.1</v>
      </c>
      <c r="AD52" s="87" t="str">
        <f t="shared" ca="1" si="13"/>
        <v>Haringey</v>
      </c>
      <c r="AE52" s="87" t="str">
        <f t="shared" ca="1" si="14"/>
        <v/>
      </c>
      <c r="AF52" s="87" t="str">
        <f t="shared" ca="1" si="15"/>
        <v/>
      </c>
      <c r="AG52" s="87">
        <f t="shared" ca="1" si="16"/>
        <v>6.1</v>
      </c>
      <c r="AH52" s="87">
        <f t="shared" ca="1" si="26"/>
        <v>4.8</v>
      </c>
      <c r="AI52" s="87">
        <f t="shared" ca="1" si="27"/>
        <v>5.2</v>
      </c>
      <c r="AJ52" s="87">
        <f t="shared" ca="1" si="28"/>
        <v>2.8</v>
      </c>
      <c r="AK52" s="87" t="str">
        <f t="shared" ca="1" si="17"/>
        <v/>
      </c>
      <c r="AL52" s="87">
        <f t="shared" ca="1" si="18"/>
        <v>6.1</v>
      </c>
      <c r="AO52" s="87" t="str">
        <f>List!R14</f>
        <v>Ealing</v>
      </c>
      <c r="AP52" s="87">
        <f t="shared" ca="1" si="29"/>
        <v>4.0999999999999996</v>
      </c>
      <c r="BF52" s="94"/>
      <c r="BG52" s="94"/>
    </row>
    <row r="53" spans="1:59">
      <c r="W53" s="87">
        <f ca="1">IFERROR(RANK(Y53,$Y$27:$Y$59,$U$3)+COUNTIF($Y$27:Y53,Y53)-1,"")</f>
        <v>7</v>
      </c>
      <c r="X53" s="87" t="s">
        <v>96</v>
      </c>
      <c r="Y53" s="87">
        <f t="shared" ca="1" si="10"/>
        <v>3.5</v>
      </c>
      <c r="AA53" s="87" t="str">
        <f t="shared" ca="1" si="11"/>
        <v>Newham</v>
      </c>
      <c r="AB53" s="87">
        <v>27</v>
      </c>
      <c r="AC53" s="86">
        <f t="shared" ca="1" si="12"/>
        <v>6.3</v>
      </c>
      <c r="AD53" s="87" t="str">
        <f t="shared" ca="1" si="13"/>
        <v>Newham</v>
      </c>
      <c r="AE53" s="87" t="str">
        <f t="shared" ca="1" si="14"/>
        <v/>
      </c>
      <c r="AF53" s="87" t="str">
        <f t="shared" ca="1" si="15"/>
        <v/>
      </c>
      <c r="AG53" s="87">
        <f t="shared" ca="1" si="16"/>
        <v>6.3</v>
      </c>
      <c r="AH53" s="87">
        <f t="shared" ca="1" si="26"/>
        <v>4.8</v>
      </c>
      <c r="AI53" s="87">
        <f t="shared" ca="1" si="27"/>
        <v>5.2</v>
      </c>
      <c r="AJ53" s="87">
        <f t="shared" ca="1" si="28"/>
        <v>2.8</v>
      </c>
      <c r="AK53" s="87" t="str">
        <f t="shared" ca="1" si="17"/>
        <v/>
      </c>
      <c r="AL53" s="87">
        <f t="shared" ca="1" si="18"/>
        <v>6.3</v>
      </c>
      <c r="AO53" s="87" t="str">
        <f>List!R15</f>
        <v>Barnet</v>
      </c>
      <c r="AP53" s="87">
        <f t="shared" ca="1" si="29"/>
        <v>4.8</v>
      </c>
    </row>
    <row r="54" spans="1:59">
      <c r="W54" s="87">
        <f ca="1">IFERROR(RANK(Y54,$Y$27:$Y$59,$U$3)+COUNTIF($Y$27:Y54,Y54)-1,"")</f>
        <v>5</v>
      </c>
      <c r="X54" s="87" t="s">
        <v>90</v>
      </c>
      <c r="Y54" s="87">
        <f t="shared" ca="1" si="10"/>
        <v>3.3</v>
      </c>
      <c r="AA54" s="87" t="str">
        <f t="shared" ca="1" si="11"/>
        <v>Tower Hamlets</v>
      </c>
      <c r="AB54" s="87">
        <v>28</v>
      </c>
      <c r="AC54" s="86">
        <f t="shared" ca="1" si="12"/>
        <v>6.3</v>
      </c>
      <c r="AD54" s="87" t="str">
        <f t="shared" ca="1" si="13"/>
        <v>Tower Hamlets</v>
      </c>
      <c r="AE54" s="87" t="str">
        <f t="shared" ca="1" si="14"/>
        <v/>
      </c>
      <c r="AF54" s="87" t="str">
        <f t="shared" ca="1" si="15"/>
        <v/>
      </c>
      <c r="AG54" s="87">
        <f t="shared" ca="1" si="16"/>
        <v>6.3</v>
      </c>
      <c r="AH54" s="87">
        <f t="shared" ca="1" si="26"/>
        <v>4.8</v>
      </c>
      <c r="AI54" s="87">
        <f t="shared" ca="1" si="27"/>
        <v>5.2</v>
      </c>
      <c r="AJ54" s="87">
        <f t="shared" ca="1" si="28"/>
        <v>2.8</v>
      </c>
      <c r="AK54" s="87" t="str">
        <f t="shared" ca="1" si="17"/>
        <v/>
      </c>
      <c r="AL54" s="87">
        <f t="shared" ca="1" si="18"/>
        <v>6.3</v>
      </c>
      <c r="AO54" s="87" t="str">
        <f>List!R16</f>
        <v>Croydon</v>
      </c>
      <c r="AP54" s="87">
        <f t="shared" ca="1" si="29"/>
        <v>5</v>
      </c>
      <c r="BF54" s="94"/>
      <c r="BG54" s="94"/>
    </row>
    <row r="55" spans="1:59" ht="14.45" customHeight="1">
      <c r="W55" s="87">
        <f ca="1">IFERROR(RANK(Y55,$Y$27:$Y$59,$U$3)+COUNTIF($Y$27:Y55,Y55)-1,"")</f>
        <v>28</v>
      </c>
      <c r="X55" s="87" t="s">
        <v>105</v>
      </c>
      <c r="Y55" s="87">
        <f t="shared" ca="1" si="10"/>
        <v>6.3</v>
      </c>
      <c r="AA55" s="87" t="str">
        <f t="shared" ca="1" si="11"/>
        <v>Kensington and Chelsea</v>
      </c>
      <c r="AB55" s="87">
        <v>29</v>
      </c>
      <c r="AC55" s="86">
        <f t="shared" ca="1" si="12"/>
        <v>7.5</v>
      </c>
      <c r="AD55" s="87" t="str">
        <f t="shared" ca="1" si="13"/>
        <v>Kensington and Chelsea</v>
      </c>
      <c r="AE55" s="87" t="str">
        <f t="shared" ca="1" si="14"/>
        <v/>
      </c>
      <c r="AF55" s="87" t="str">
        <f t="shared" ca="1" si="15"/>
        <v/>
      </c>
      <c r="AG55" s="87">
        <f t="shared" ca="1" si="16"/>
        <v>7.5</v>
      </c>
      <c r="AH55" s="87">
        <f t="shared" ca="1" si="26"/>
        <v>4.8</v>
      </c>
      <c r="AI55" s="87">
        <f t="shared" ca="1" si="27"/>
        <v>5.2</v>
      </c>
      <c r="AJ55" s="87">
        <f t="shared" ca="1" si="28"/>
        <v>2.8</v>
      </c>
      <c r="AK55" s="87" t="str">
        <f t="shared" ca="1" si="17"/>
        <v/>
      </c>
      <c r="AL55" s="87">
        <f t="shared" ca="1" si="18"/>
        <v>7.5</v>
      </c>
      <c r="AO55" s="87" t="str">
        <f>T8</f>
        <v>Richmond</v>
      </c>
      <c r="AP55" s="87">
        <f ca="1">U14</f>
        <v>2.8</v>
      </c>
      <c r="BF55" s="94"/>
      <c r="BG55" s="94"/>
    </row>
    <row r="56" spans="1:59">
      <c r="W56" s="87">
        <f ca="1">IFERROR(RANK(Y56,$Y$27:$Y$59,$U$3)+COUNTIF($Y$27:Y56,Y56)-1,"")</f>
        <v>6</v>
      </c>
      <c r="X56" s="87" t="s">
        <v>115</v>
      </c>
      <c r="Y56" s="87">
        <f t="shared" ca="1" si="10"/>
        <v>3.4</v>
      </c>
      <c r="AA56" s="87" t="str">
        <f t="shared" ca="1" si="11"/>
        <v>Islington</v>
      </c>
      <c r="AB56" s="87">
        <v>30</v>
      </c>
      <c r="AC56" s="86">
        <f t="shared" ca="1" si="12"/>
        <v>9.1</v>
      </c>
      <c r="AD56" s="87" t="str">
        <f t="shared" ca="1" si="13"/>
        <v>Islington</v>
      </c>
      <c r="AE56" s="87" t="str">
        <f t="shared" ca="1" si="14"/>
        <v/>
      </c>
      <c r="AF56" s="87" t="str">
        <f t="shared" ca="1" si="15"/>
        <v/>
      </c>
      <c r="AG56" s="87">
        <f t="shared" ca="1" si="16"/>
        <v>9.1</v>
      </c>
      <c r="AH56" s="87">
        <f t="shared" ca="1" si="26"/>
        <v>4.8</v>
      </c>
      <c r="AI56" s="87">
        <f t="shared" ca="1" si="27"/>
        <v>5.2</v>
      </c>
      <c r="AJ56" s="87">
        <f t="shared" ca="1" si="28"/>
        <v>2.8</v>
      </c>
      <c r="AK56" s="87" t="str">
        <f t="shared" ca="1" si="17"/>
        <v/>
      </c>
      <c r="AL56" s="87">
        <f t="shared" ca="1" si="18"/>
        <v>9.1</v>
      </c>
    </row>
    <row r="57" spans="1:59">
      <c r="W57" s="87">
        <f ca="1">IFERROR(RANK(Y57,$Y$27:$Y$59,$U$3)+COUNTIF($Y$27:Y57,Y57)-1,"")</f>
        <v>9</v>
      </c>
      <c r="X57" s="87" t="s">
        <v>77</v>
      </c>
      <c r="Y57" s="87">
        <f t="shared" ca="1" si="10"/>
        <v>3.7</v>
      </c>
      <c r="AA57" s="87" t="str">
        <f t="shared" ca="1" si="11"/>
        <v>Camden</v>
      </c>
      <c r="AB57" s="87">
        <v>31</v>
      </c>
      <c r="AC57" s="86">
        <f t="shared" ca="1" si="12"/>
        <v>9.5</v>
      </c>
      <c r="AD57" s="87" t="str">
        <f t="shared" ca="1" si="13"/>
        <v>Camden</v>
      </c>
      <c r="AE57" s="87" t="str">
        <f t="shared" ca="1" si="14"/>
        <v/>
      </c>
      <c r="AF57" s="87" t="str">
        <f t="shared" ca="1" si="15"/>
        <v/>
      </c>
      <c r="AG57" s="87">
        <f t="shared" ca="1" si="16"/>
        <v>9.5</v>
      </c>
      <c r="AH57" s="87">
        <f t="shared" ca="1" si="26"/>
        <v>4.8</v>
      </c>
      <c r="AI57" s="87">
        <f t="shared" ca="1" si="27"/>
        <v>5.2</v>
      </c>
      <c r="AJ57" s="87">
        <f t="shared" ca="1" si="28"/>
        <v>2.8</v>
      </c>
      <c r="AK57" s="87" t="str">
        <f t="shared" ca="1" si="17"/>
        <v/>
      </c>
      <c r="AL57" s="87">
        <f t="shared" ca="1" si="18"/>
        <v>9.5</v>
      </c>
      <c r="BF57" s="94"/>
      <c r="BG57" s="94"/>
    </row>
    <row r="58" spans="1:59">
      <c r="W58" s="87">
        <f ca="1">IFERROR(RANK(Y58,$Y$27:$Y$59,$U$3)+COUNTIF($Y$27:Y58,Y58)-1,"")</f>
        <v>32</v>
      </c>
      <c r="X58" s="87" t="s">
        <v>100</v>
      </c>
      <c r="Y58" s="87">
        <f t="shared" ca="1" si="10"/>
        <v>12.7</v>
      </c>
      <c r="AA58" s="87" t="str">
        <f t="shared" ca="1" si="11"/>
        <v>Westminster</v>
      </c>
      <c r="AB58" s="87">
        <v>32</v>
      </c>
      <c r="AC58" s="86">
        <f t="shared" ca="1" si="12"/>
        <v>12.7</v>
      </c>
      <c r="AD58" s="87" t="str">
        <f t="shared" ca="1" si="13"/>
        <v>Westminster</v>
      </c>
      <c r="AE58" s="87" t="str">
        <f t="shared" ca="1" si="14"/>
        <v/>
      </c>
      <c r="AF58" s="87" t="str">
        <f t="shared" ca="1" si="15"/>
        <v/>
      </c>
      <c r="AG58" s="87">
        <f t="shared" ca="1" si="16"/>
        <v>12.7</v>
      </c>
      <c r="AH58" s="87">
        <f t="shared" ca="1" si="26"/>
        <v>4.8</v>
      </c>
      <c r="AI58" s="87">
        <f t="shared" ca="1" si="27"/>
        <v>5.2</v>
      </c>
      <c r="AJ58" s="87">
        <f t="shared" ca="1" si="28"/>
        <v>2.8</v>
      </c>
      <c r="AK58" s="87" t="str">
        <f t="shared" ca="1" si="17"/>
        <v/>
      </c>
      <c r="AL58" s="87">
        <f t="shared" ca="1" si="18"/>
        <v>12.7</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1000-000000000000}"/>
    <dataValidation type="list" showInputMessage="1" showErrorMessage="1" sqref="U2" xr:uid="{00000000-0002-0000-1000-000001000000}">
      <formula1>gender</formula1>
    </dataValidation>
    <dataValidation type="list" showInputMessage="1" showErrorMessage="1" sqref="U1" xr:uid="{00000000-0002-0000-1000-000002000000}">
      <formula1>indlist</formula1>
    </dataValidation>
  </dataValidations>
  <hyperlinks>
    <hyperlink ref="O1" location="Summary!A1" display="Back to summary" xr:uid="{00000000-0004-0000-10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Inequality in life expectancy at 65, 2018 - 20 (Female)</v>
      </c>
      <c r="B1" s="125"/>
      <c r="C1" s="125"/>
      <c r="D1" s="125"/>
      <c r="E1" s="125"/>
      <c r="F1" s="125"/>
      <c r="G1" s="125"/>
      <c r="H1" s="126" t="str">
        <f ca="1">'6 F'!$X$1</f>
        <v>Inequality in life expectancy at 65, 2010-12 - 2018-20 (Female)</v>
      </c>
      <c r="I1" s="125"/>
      <c r="J1" s="125"/>
      <c r="K1" s="125"/>
      <c r="L1" s="125"/>
      <c r="M1" s="125"/>
      <c r="N1" s="125"/>
      <c r="O1" s="4" t="s">
        <v>1075</v>
      </c>
      <c r="T1" s="87" t="s">
        <v>282</v>
      </c>
      <c r="U1" s="87" t="s">
        <v>253</v>
      </c>
      <c r="V1" s="87" t="str">
        <f>T8&amp;U23&amp;U2&amp;U5</f>
        <v>Richmond93190Female65</v>
      </c>
      <c r="W1" s="86">
        <f>21-COUNTBLANK(X2:X21)</f>
        <v>10</v>
      </c>
      <c r="X1" s="87" t="str">
        <f ca="1">IF(U2&lt;&gt;"Persons",U1&amp;", "&amp;SUBSTITUTE(X2, " ","")&amp;" - "&amp;SUBSTITUTE(INDIRECT("x"&amp;W1), " ","")&amp;" ("&amp;U2&amp;")",U1&amp;", "&amp;SUBSTITUTE(X2, " ","")&amp;" - "&amp;SUBSTITUTE(INDIRECT("x"&amp;W1), " ",""))</f>
        <v>Inequality in life expectancy at 65, 2010-12 - 2018-20 (Female)</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2010 - 12</v>
      </c>
      <c r="T2" s="88" t="s">
        <v>1056</v>
      </c>
      <c r="U2" s="87" t="s">
        <v>189</v>
      </c>
      <c r="V2" s="87">
        <v>1</v>
      </c>
      <c r="W2" s="86">
        <f t="array" ref="W2">IFERROR(SMALL(IF(IndicatorData!B:B=$V$1,IndicatorData!AA:AA),$V2),"")</f>
        <v>20100000</v>
      </c>
      <c r="X2" s="86" t="str">
        <f>S2</f>
        <v>2010 - 12</v>
      </c>
      <c r="Y2" s="88">
        <f t="shared" ref="Y2:AH11" ca="1" si="0">IFERROR(VLOOKUP(Y$1&amp;$U$1&amp;$X2&amp;$U$2&amp;$U$5,DATA,14,FALSE),"")</f>
        <v>4</v>
      </c>
      <c r="Z2" s="87">
        <f t="shared" ca="1" si="0"/>
        <v>3.3</v>
      </c>
      <c r="AA2" s="87">
        <f t="shared" ca="1" si="0"/>
        <v>2.1</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2.1</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2011 - 13</v>
      </c>
      <c r="T3" s="88" t="s">
        <v>1076</v>
      </c>
      <c r="U3" s="87">
        <f>VLOOKUP(U1,IndicatorMetadata!$B:$AG,32,FALSE)</f>
        <v>1</v>
      </c>
      <c r="V3" s="89">
        <v>2</v>
      </c>
      <c r="W3" s="86">
        <f t="array" ref="W3">IFERROR(SMALL(IF(IndicatorData!B:B=$V$1,IndicatorData!AA:AA),$V3),"")</f>
        <v>20110000</v>
      </c>
      <c r="X3" s="86" t="str">
        <f t="shared" ref="X3:X21" si="5">IF(S3=X2,"",S3)</f>
        <v>2011 - 13</v>
      </c>
      <c r="Y3" s="88">
        <f t="shared" ca="1" si="0"/>
        <v>4.0999999999999996</v>
      </c>
      <c r="Z3" s="87">
        <f t="shared" ca="1" si="0"/>
        <v>3.2</v>
      </c>
      <c r="AA3" s="87">
        <f t="shared" ca="1" si="0"/>
        <v>2.1</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2.1</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2018 - 20 value:</v>
      </c>
      <c r="B4" s="3"/>
      <c r="C4" s="3"/>
      <c r="D4" s="3"/>
      <c r="E4" s="14">
        <f ca="1">VLOOKUP(T8,$AA$27:$AC$59,3,FALSE)</f>
        <v>0.1</v>
      </c>
      <c r="F4" s="2"/>
      <c r="S4" s="87" t="str">
        <f t="array" ref="S4">IFERROR(VLOOKUP($W4,IF(IndicatorData!$B:$B=$V$1,IndicatorData!$A$1:$O$5203),15,FALSE),"")</f>
        <v>2012 - 14</v>
      </c>
      <c r="T4" s="88" t="s">
        <v>308</v>
      </c>
      <c r="U4" s="87" t="str">
        <f>VLOOKUP(U1,IndicatorMetadata!$B:$AG,27,FALSE)</f>
        <v>Years</v>
      </c>
      <c r="V4" s="87">
        <v>3</v>
      </c>
      <c r="W4" s="86">
        <f t="array" ref="W4">IFERROR(SMALL(IF(IndicatorData!B:B=$V$1,IndicatorData!AA:AA),$V4),"")</f>
        <v>20120000</v>
      </c>
      <c r="X4" s="86" t="str">
        <f t="shared" si="5"/>
        <v>2012 - 14</v>
      </c>
      <c r="Y4" s="88">
        <f t="shared" ca="1" si="0"/>
        <v>4.2</v>
      </c>
      <c r="Z4" s="87">
        <f t="shared" ca="1" si="0"/>
        <v>3.1</v>
      </c>
      <c r="AA4" s="87">
        <f t="shared" ca="1" si="0"/>
        <v>1.7</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1.7</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98% lower</v>
      </c>
      <c r="S5" s="87" t="str">
        <f t="array" ref="S5">IFERROR(VLOOKUP($W5,IF(IndicatorData!$B:$B=$V$1,IndicatorData!$A$1:$O$5203),15,FALSE),"")</f>
        <v>2013 - 15</v>
      </c>
      <c r="T5" s="88" t="s">
        <v>10</v>
      </c>
      <c r="U5" s="87">
        <f>VLOOKUP(U23&amp;U2,Interpretations!$A$1:$E$155,4,FALSE)</f>
        <v>65</v>
      </c>
      <c r="V5" s="87">
        <v>4</v>
      </c>
      <c r="W5" s="86">
        <f t="array" ref="W5">IFERROR(SMALL(IF(IndicatorData!B:B=$V$1,IndicatorData!AA:AA),$V5),"")</f>
        <v>20130000</v>
      </c>
      <c r="X5" s="86" t="str">
        <f t="shared" si="5"/>
        <v>2013 - 15</v>
      </c>
      <c r="Y5" s="88">
        <f t="shared" ca="1" si="0"/>
        <v>4.3</v>
      </c>
      <c r="Z5" s="87">
        <f t="shared" ca="1" si="0"/>
        <v>3.2</v>
      </c>
      <c r="AA5" s="87">
        <f t="shared" ca="1" si="0"/>
        <v>2.5</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2.5</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97% lower</v>
      </c>
      <c r="S6" s="87" t="str">
        <f t="array" ref="S6">IFERROR(VLOOKUP($W6,IF(IndicatorData!$B:$B=$V$1,IndicatorData!$A$1:$O$5203),15,FALSE),"")</f>
        <v>2014 - 16</v>
      </c>
      <c r="T6" s="88"/>
      <c r="V6" s="87">
        <v>5</v>
      </c>
      <c r="W6" s="86">
        <f t="array" ref="W6">IFERROR(SMALL(IF(IndicatorData!B:B=$V$1,IndicatorData!AA:AA),$V6),"")</f>
        <v>20140000</v>
      </c>
      <c r="X6" s="86" t="str">
        <f t="shared" si="5"/>
        <v>2014 - 16</v>
      </c>
      <c r="Y6" s="88">
        <f t="shared" ca="1" si="0"/>
        <v>4.4000000000000004</v>
      </c>
      <c r="Z6" s="87">
        <f t="shared" ca="1" si="0"/>
        <v>3.2</v>
      </c>
      <c r="AA6" s="87">
        <f t="shared" ca="1" si="0"/>
        <v>3</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3</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2015 - 17</v>
      </c>
      <c r="T7" s="88"/>
      <c r="V7" s="87">
        <v>6</v>
      </c>
      <c r="W7" s="86">
        <f t="array" ref="W7">IFERROR(SMALL(IF(IndicatorData!B:B=$V$1,IndicatorData!AA:AA),$V7),"")</f>
        <v>20150000</v>
      </c>
      <c r="X7" s="86" t="str">
        <f t="shared" si="5"/>
        <v>2015 - 17</v>
      </c>
      <c r="Y7" s="88">
        <f t="shared" ca="1" si="0"/>
        <v>4.5</v>
      </c>
      <c r="Z7" s="87">
        <f t="shared" ca="1" si="0"/>
        <v>3.3</v>
      </c>
      <c r="AA7" s="87">
        <f t="shared" ca="1" si="0"/>
        <v>2.4</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2.4</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(2010 - 12)</v>
      </c>
      <c r="E8" s="13" t="str">
        <f ca="1">U22</f>
        <v>95% improvement</v>
      </c>
      <c r="S8" s="87" t="str">
        <f t="array" ref="S8">IFERROR(VLOOKUP($W8,IF(IndicatorData!$B:$B=$V$1,IndicatorData!$A$1:$O$5203),15,FALSE),"")</f>
        <v>2016 - 18</v>
      </c>
      <c r="T8" s="88" t="str">
        <f>Summary!$E$2</f>
        <v>Richmond</v>
      </c>
      <c r="V8" s="87">
        <v>7</v>
      </c>
      <c r="W8" s="86">
        <f t="array" ref="W8">IFERROR(SMALL(IF(IndicatorData!B:B=$V$1,IndicatorData!AA:AA),$V8),"")</f>
        <v>20160000</v>
      </c>
      <c r="X8" s="86" t="str">
        <f t="shared" si="5"/>
        <v>2016 - 18</v>
      </c>
      <c r="Y8" s="88">
        <f t="shared" ca="1" si="0"/>
        <v>4.5999999999999996</v>
      </c>
      <c r="Z8" s="87">
        <f t="shared" ca="1" si="0"/>
        <v>3.5</v>
      </c>
      <c r="AA8" s="87">
        <f t="shared" ca="1" si="0"/>
        <v>1</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1</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(2017 - 19)</v>
      </c>
      <c r="C9" s="10"/>
      <c r="D9" s="10"/>
      <c r="E9" s="13" t="str">
        <f ca="1">U21</f>
        <v>N/A</v>
      </c>
      <c r="S9" s="87" t="str">
        <f t="array" ref="S9">IFERROR(VLOOKUP($W9,IF(IndicatorData!$B:$B=$V$1,IndicatorData!$A$1:$O$5203),15,FALSE),"")</f>
        <v>2017 - 19</v>
      </c>
      <c r="T9" s="88" t="str">
        <f>T8&amp;" Rank"</f>
        <v>Richmond Rank</v>
      </c>
      <c r="U9" s="87">
        <f ca="1">VLOOKUP(T8,$AA$26:$AB$58,2,FALSE)</f>
        <v>1</v>
      </c>
      <c r="V9" s="87">
        <v>8</v>
      </c>
      <c r="W9" s="86">
        <f t="array" ref="W9">IFERROR(SMALL(IF(IndicatorData!B:B=$V$1,IndicatorData!AA:AA),$V9),"")</f>
        <v>20170000</v>
      </c>
      <c r="X9" s="86" t="str">
        <f t="shared" si="5"/>
        <v>2017 - 19</v>
      </c>
      <c r="Y9" s="88">
        <f t="shared" ca="1" si="0"/>
        <v>4.7</v>
      </c>
      <c r="Z9" s="87">
        <f t="shared" ca="1" si="0"/>
        <v>3.4</v>
      </c>
      <c r="AA9" s="87">
        <f t="shared" ca="1" si="0"/>
        <v>0</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0</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2018 - 20</v>
      </c>
      <c r="T10" s="88" t="s">
        <v>14</v>
      </c>
      <c r="V10" s="87">
        <v>9</v>
      </c>
      <c r="W10" s="86">
        <f t="array" ref="W10">IFERROR(SMALL(IF(IndicatorData!B:B=$V$1,IndicatorData!AA:AA),$V10),"")</f>
        <v>20180000</v>
      </c>
      <c r="X10" s="86" t="str">
        <f t="shared" si="5"/>
        <v>2018 - 20</v>
      </c>
      <c r="Y10" s="88">
        <f t="shared" ca="1" si="0"/>
        <v>4.8</v>
      </c>
      <c r="Z10" s="87">
        <f t="shared" ca="1" si="0"/>
        <v>3.6</v>
      </c>
      <c r="AA10" s="87">
        <f t="shared" ca="1" si="0"/>
        <v>0.1</v>
      </c>
      <c r="AB10" s="87">
        <f t="shared" ca="1" si="0"/>
        <v>3.7</v>
      </c>
      <c r="AC10" s="86">
        <f t="shared" ca="1" si="0"/>
        <v>2.1</v>
      </c>
      <c r="AD10" s="87">
        <f t="shared" ca="1" si="0"/>
        <v>4.7</v>
      </c>
      <c r="AE10" s="87">
        <f t="shared" ca="1" si="0"/>
        <v>3.8</v>
      </c>
      <c r="AF10" s="87">
        <f t="shared" ca="1" si="0"/>
        <v>4.9000000000000004</v>
      </c>
      <c r="AG10" s="87">
        <f t="shared" ca="1" si="0"/>
        <v>4.4000000000000004</v>
      </c>
      <c r="AH10" s="87">
        <f t="shared" ca="1" si="0"/>
        <v>3.3</v>
      </c>
      <c r="AI10" s="87">
        <f t="shared" ca="1" si="1"/>
        <v>4.4000000000000004</v>
      </c>
      <c r="AJ10" s="87">
        <f t="shared" ca="1" si="1"/>
        <v>3.3</v>
      </c>
      <c r="AK10" s="87">
        <f t="shared" ca="1" si="1"/>
        <v>5.7</v>
      </c>
      <c r="AL10" s="87">
        <f t="shared" ca="1" si="1"/>
        <v>4.7</v>
      </c>
      <c r="AM10" s="87">
        <f t="shared" ca="1" si="1"/>
        <v>7.5</v>
      </c>
      <c r="AN10" s="87">
        <f t="shared" ca="1" si="1"/>
        <v>5</v>
      </c>
      <c r="AO10" s="87">
        <f t="shared" ca="1" si="1"/>
        <v>2.6</v>
      </c>
      <c r="AP10" s="87">
        <f t="shared" ca="1" si="1"/>
        <v>3.7</v>
      </c>
      <c r="AQ10" s="87">
        <f t="shared" ca="1" si="1"/>
        <v>5</v>
      </c>
      <c r="AR10" s="87">
        <f t="shared" ca="1" si="1"/>
        <v>1.7</v>
      </c>
      <c r="AS10" s="87">
        <f t="shared" ca="1" si="2"/>
        <v>3.8</v>
      </c>
      <c r="AT10" s="87">
        <f t="shared" ca="1" si="2"/>
        <v>3.1</v>
      </c>
      <c r="AU10" s="87">
        <f t="shared" ca="1" si="2"/>
        <v>4.9000000000000004</v>
      </c>
      <c r="AV10" s="87">
        <f t="shared" ca="1" si="2"/>
        <v>4.4000000000000004</v>
      </c>
      <c r="AW10" s="87">
        <f t="shared" ca="1" si="2"/>
        <v>3.6</v>
      </c>
      <c r="AX10" s="87">
        <f t="shared" ca="1" si="2"/>
        <v>3.4</v>
      </c>
      <c r="AY10" s="87">
        <f t="shared" ca="1" si="2"/>
        <v>3.4</v>
      </c>
      <c r="AZ10" s="87">
        <f t="shared" ca="1" si="2"/>
        <v>7.8</v>
      </c>
      <c r="BA10" s="87">
        <f t="shared" ca="1" si="2"/>
        <v>3.7</v>
      </c>
      <c r="BB10" s="87">
        <f t="shared" ca="1" si="2"/>
        <v>1.7</v>
      </c>
      <c r="BC10" s="87">
        <f t="shared" ca="1" si="3"/>
        <v>4</v>
      </c>
      <c r="BD10" s="87">
        <f t="shared" ca="1" si="3"/>
        <v>3.8</v>
      </c>
      <c r="BE10" s="87">
        <f t="shared" ca="1" si="3"/>
        <v>5.3</v>
      </c>
      <c r="BF10" s="87">
        <f t="shared" ca="1" si="3"/>
        <v>2.7</v>
      </c>
      <c r="BG10" s="87">
        <f t="shared" ca="1" si="3"/>
        <v>0.1</v>
      </c>
      <c r="BH10" s="87">
        <f t="shared" ca="1" si="3"/>
        <v>3.6</v>
      </c>
      <c r="BI10" s="87">
        <f t="shared" ca="1" si="3"/>
        <v>2.1</v>
      </c>
      <c r="BJ10" s="87">
        <f t="shared" ca="1" si="3"/>
        <v>2.2999999999999998</v>
      </c>
      <c r="BK10" s="87">
        <f t="shared" ca="1" si="3"/>
        <v>3.3</v>
      </c>
      <c r="BL10" s="87">
        <f t="shared" ca="1" si="3"/>
        <v>4</v>
      </c>
      <c r="BM10" s="87">
        <f t="shared" ca="1" si="3"/>
        <v>5.8</v>
      </c>
      <c r="BN10" s="87">
        <f t="shared" ca="1" si="4"/>
        <v>3.9333333333333336</v>
      </c>
    </row>
    <row r="11" spans="1:66">
      <c r="S11" s="87" t="str">
        <f t="array" ref="S11">IFERROR(VLOOKUP($W11,IF(IndicatorData!$B:$B=$V$1,IndicatorData!$A$1:$O$5203),15,FALSE),"")</f>
        <v/>
      </c>
      <c r="T11" s="88" t="s">
        <v>31</v>
      </c>
      <c r="U11" s="87">
        <f ca="1">AI27</f>
        <v>4.8</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(2018 - 20) rank:</v>
      </c>
      <c r="E12" s="128">
        <f ca="1">U9</f>
        <v>1</v>
      </c>
      <c r="S12" s="87" t="str">
        <f t="array" ref="S12">IFERROR(VLOOKUP($W12,IF(IndicatorData!$B:$B=$V$1,IndicatorData!$A$1:$O$5203),15,FALSE),"")</f>
        <v/>
      </c>
      <c r="T12" s="88" t="s">
        <v>57</v>
      </c>
      <c r="U12" s="87">
        <f ca="1">AH27</f>
        <v>3.6</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0.1</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0.1</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Inequality in life expectancy at 65, 2018 - 20 (Female)</v>
      </c>
      <c r="B15" s="125"/>
      <c r="C15" s="125"/>
      <c r="D15" s="125"/>
      <c r="E15" s="125"/>
      <c r="F15" s="125"/>
      <c r="G15" s="125"/>
      <c r="S15" s="87" t="str">
        <f t="array" ref="S15">IFERROR(VLOOKUP($W15,IF(IndicatorData!$B:$B=$V$1,IndicatorData!$A$1:$O$5203),15,FALSE),"")</f>
        <v/>
      </c>
      <c r="T15" s="88" t="str">
        <f>T8&amp;" previous data"</f>
        <v>Richmond previous data</v>
      </c>
      <c r="U15" s="87">
        <f ca="1">INDIRECT("aa"&amp;$W$1-1)</f>
        <v>0</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2.1</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t="e">
        <f ca="1">($U$14-U15)/U15</f>
        <v>#DIV/0!</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2018 - 20, Richmond's rate was 0.1 years, which was the lowest in London, 97.9% lower than the England average and 97.2% lower than the London average. The latest Borough figure for 2018 - 20 was also 95.2% lower than in 2010 - 12, in comparison with 20.0% increase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0</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-0.95238095238095233</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N/A</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95% improvement</v>
      </c>
    </row>
    <row r="23" spans="10:72">
      <c r="J23" s="125"/>
      <c r="K23" s="125"/>
      <c r="L23" s="125"/>
      <c r="M23" s="125"/>
      <c r="N23" s="125"/>
      <c r="T23" s="87" t="s">
        <v>1085</v>
      </c>
      <c r="U23" s="87">
        <f>VLOOKUP(U1,List!$AD$2:$AE$63,2,FALSE)</f>
        <v>93190</v>
      </c>
    </row>
    <row r="24" spans="10:72">
      <c r="J24" s="125"/>
      <c r="K24" s="125"/>
      <c r="L24" s="125"/>
      <c r="M24" s="125"/>
      <c r="N24" s="125"/>
    </row>
    <row r="25" spans="10:72">
      <c r="J25" s="125"/>
      <c r="K25" s="125"/>
      <c r="L25" s="125"/>
      <c r="M25" s="125"/>
      <c r="N25" s="125"/>
      <c r="AU25" s="87" t="str">
        <f ca="1">AC26&amp;", Bexley vs. CYP Comparators"</f>
        <v>Inequality in life expectancy at 65, 2018 - 20 (Female), Bexley vs. CYP Comparators</v>
      </c>
      <c r="BT25" s="87"/>
    </row>
    <row r="26" spans="10:72">
      <c r="J26" s="125"/>
      <c r="K26" s="125"/>
      <c r="L26" s="125"/>
      <c r="M26" s="125"/>
      <c r="N26" s="125"/>
      <c r="W26" s="87" t="s">
        <v>1006</v>
      </c>
      <c r="X26" s="87" t="s">
        <v>1086</v>
      </c>
      <c r="Y26" s="87" t="str">
        <f ca="1">INDIRECT("X"&amp;$W$1)</f>
        <v>2018 - 20</v>
      </c>
      <c r="AB26" s="87" t="s">
        <v>1006</v>
      </c>
      <c r="AC26" s="86" t="str">
        <f ca="1">IF(U2&lt;&gt;"Persons", U1&amp;", "&amp;Y26&amp;" ("&amp;U2&amp;")",U1&amp;", "&amp;Y26)</f>
        <v>Inequality in life expectancy at 65, 2018 - 20 (Female)</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9</v>
      </c>
      <c r="X27" s="87" t="s">
        <v>107</v>
      </c>
      <c r="Y27" s="87">
        <f t="shared" ref="Y27:Y58" ca="1" si="10">IFERROR(VLOOKUP($X27&amp;$U$1&amp;$Y$26&amp;$U$2&amp;$U$5,DATA,14,FALSE),"")</f>
        <v>3.3</v>
      </c>
      <c r="AA27" s="87" t="str">
        <f t="shared" ref="AA27:AA58" ca="1" si="11">AD27</f>
        <v>Richmond</v>
      </c>
      <c r="AB27" s="87">
        <v>1</v>
      </c>
      <c r="AC27" s="86">
        <f t="shared" ref="AC27:AC58" ca="1" si="12">VLOOKUP($AB27,$W$26:$Y$58,3,FALSE)</f>
        <v>0.1</v>
      </c>
      <c r="AD27" s="87" t="str">
        <f t="shared" ref="AD27:AD58" ca="1" si="13">VLOOKUP($AB27,$W$26:$Y$58,2,FALSE)</f>
        <v>Richmond</v>
      </c>
      <c r="AE27" s="87">
        <f t="shared" ref="AE27:AE58" ca="1" si="14">IF($AD27=$AE$26,AC27,"")</f>
        <v>0.1</v>
      </c>
      <c r="AF27" s="87" t="str">
        <f t="shared" ref="AF27:AF58" ca="1" si="15">IF(ISERROR(HLOOKUP($AD27,$AB$1:$AG$1,1,FALSE)),"",AC27)</f>
        <v/>
      </c>
      <c r="AG27" s="87" t="str">
        <f t="shared" ref="AG27:AG58" ca="1" si="16">IF(AND(AE27="",AF27=""),AC27,"")</f>
        <v/>
      </c>
      <c r="AH27" s="87">
        <f ca="1">INDIRECT("z"&amp;$W$1)</f>
        <v>3.6</v>
      </c>
      <c r="AI27" s="87">
        <f ca="1">INDIRECT("y"&amp;$W$1)</f>
        <v>4.8</v>
      </c>
      <c r="AJ27" s="87">
        <f ca="1">INDIRECT("aa"&amp;$W$1)</f>
        <v>0.1</v>
      </c>
      <c r="AK27" s="87">
        <f t="shared" ref="AK27:AK58" ca="1" si="17">IF(ISERROR(VLOOKUP($AD27,AOP_comparators,1,FALSE)),"",AC27)</f>
        <v>0.1</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0.1</v>
      </c>
      <c r="AU27" s="87" t="str">
        <f t="shared" ref="AU27:AU37" ca="1" si="22">VLOOKUP($AS27,$AN$27:$AP$37,2,FALSE)</f>
        <v>Richmond</v>
      </c>
      <c r="AV27" s="87">
        <f t="shared" ref="AV27:AV37" ca="1" si="23">IF($AU27=$AV$26,$AT27,"")</f>
        <v>0.1</v>
      </c>
      <c r="AW27" s="87" t="str">
        <f t="shared" ref="AW27:AW37" ca="1" si="24">IF(AV27="",AT27,"")</f>
        <v/>
      </c>
      <c r="AX27" s="87">
        <f t="shared" ref="AX27:AX37" ca="1" si="25">AI27</f>
        <v>4.8</v>
      </c>
      <c r="AY27" s="94"/>
      <c r="AZ27" s="94"/>
      <c r="BA27" s="94"/>
      <c r="BB27" s="94"/>
      <c r="BC27" s="94"/>
      <c r="BD27" s="94"/>
      <c r="BT27" s="87"/>
    </row>
    <row r="28" spans="10:72">
      <c r="J28" s="125"/>
      <c r="K28" s="125"/>
      <c r="L28" s="125"/>
      <c r="M28" s="125"/>
      <c r="N28" s="125"/>
      <c r="W28" s="87">
        <f ca="1">IFERROR(RANK(Y28,$Y$27:$Y$59,$U$3)+COUNTIF($Y$27:Y28,Y28)-1,"")</f>
        <v>22</v>
      </c>
      <c r="X28" s="87" t="s">
        <v>94</v>
      </c>
      <c r="Y28" s="87">
        <f t="shared" ca="1" si="10"/>
        <v>4.4000000000000004</v>
      </c>
      <c r="AA28" s="87" t="str">
        <f t="shared" ca="1" si="11"/>
        <v>Hackney</v>
      </c>
      <c r="AB28" s="87">
        <v>2</v>
      </c>
      <c r="AC28" s="86">
        <f t="shared" ca="1" si="12"/>
        <v>1.7</v>
      </c>
      <c r="AD28" s="87" t="str">
        <f t="shared" ca="1" si="13"/>
        <v>Hackney</v>
      </c>
      <c r="AE28" s="87" t="str">
        <f t="shared" ca="1" si="14"/>
        <v/>
      </c>
      <c r="AF28" s="87" t="str">
        <f t="shared" ca="1" si="15"/>
        <v/>
      </c>
      <c r="AG28" s="87">
        <f t="shared" ca="1" si="16"/>
        <v>1.7</v>
      </c>
      <c r="AH28" s="87">
        <f t="shared" ref="AH28:AH58" ca="1" si="26">$AH$27</f>
        <v>3.6</v>
      </c>
      <c r="AI28" s="87">
        <f t="shared" ref="AI28:AI58" ca="1" si="27">$AI$27</f>
        <v>4.8</v>
      </c>
      <c r="AJ28" s="87">
        <f t="shared" ref="AJ28:AJ58" ca="1" si="28">$AJ$27</f>
        <v>0.1</v>
      </c>
      <c r="AK28" s="87" t="str">
        <f t="shared" ca="1" si="17"/>
        <v/>
      </c>
      <c r="AL28" s="87">
        <f t="shared" ca="1" si="18"/>
        <v>1.7</v>
      </c>
      <c r="AN28" s="87">
        <f ca="1">IFERROR(RANK(AP28,$AP$27:$AP$37,$U$3)+COUNTIF($AP$27:AP28,AP28)-1,"")</f>
        <v>3</v>
      </c>
      <c r="AO28" s="87" t="s">
        <v>79</v>
      </c>
      <c r="AP28" s="87">
        <f t="shared" ca="1" si="19"/>
        <v>4.7</v>
      </c>
      <c r="AR28" s="87" t="str">
        <f t="shared" ca="1" si="20"/>
        <v>Havering</v>
      </c>
      <c r="AS28" s="87">
        <v>2</v>
      </c>
      <c r="AT28" s="87">
        <f t="shared" ca="1" si="21"/>
        <v>4.4000000000000004</v>
      </c>
      <c r="AU28" s="87" t="str">
        <f t="shared" ca="1" si="22"/>
        <v>Havering</v>
      </c>
      <c r="AV28" s="87" t="str">
        <f t="shared" ca="1" si="23"/>
        <v/>
      </c>
      <c r="AW28" s="87">
        <f t="shared" ca="1" si="24"/>
        <v>4.4000000000000004</v>
      </c>
      <c r="AX28" s="87">
        <f t="shared" ca="1" si="25"/>
        <v>4.8</v>
      </c>
      <c r="AY28" s="94"/>
      <c r="BA28" s="94"/>
      <c r="BB28" s="94"/>
      <c r="BC28" s="94"/>
      <c r="BD28" s="94"/>
      <c r="BF28" s="94">
        <v>90</v>
      </c>
      <c r="BG28" s="94"/>
      <c r="BT28" s="87"/>
    </row>
    <row r="29" spans="10:72">
      <c r="J29" s="125"/>
      <c r="K29" s="125"/>
      <c r="L29" s="125"/>
      <c r="M29" s="125"/>
      <c r="N29" s="125"/>
      <c r="W29" s="87">
        <f ca="1">IFERROR(RANK(Y29,$Y$27:$Y$59,$U$3)+COUNTIF($Y$27:Y29,Y29)-1,"")</f>
        <v>10</v>
      </c>
      <c r="X29" s="87" t="s">
        <v>98</v>
      </c>
      <c r="Y29" s="87">
        <f t="shared" ca="1" si="10"/>
        <v>3.3</v>
      </c>
      <c r="AA29" s="87" t="str">
        <f t="shared" ca="1" si="11"/>
        <v>Lambeth</v>
      </c>
      <c r="AB29" s="87">
        <v>3</v>
      </c>
      <c r="AC29" s="86">
        <f t="shared" ca="1" si="12"/>
        <v>1.7</v>
      </c>
      <c r="AD29" s="87" t="str">
        <f t="shared" ca="1" si="13"/>
        <v>Lambeth</v>
      </c>
      <c r="AE29" s="87" t="str">
        <f t="shared" ca="1" si="14"/>
        <v/>
      </c>
      <c r="AF29" s="87" t="str">
        <f t="shared" ca="1" si="15"/>
        <v/>
      </c>
      <c r="AG29" s="87">
        <f t="shared" ca="1" si="16"/>
        <v>1.7</v>
      </c>
      <c r="AH29" s="87">
        <f t="shared" ca="1" si="26"/>
        <v>3.6</v>
      </c>
      <c r="AI29" s="87">
        <f t="shared" ca="1" si="27"/>
        <v>4.8</v>
      </c>
      <c r="AJ29" s="87">
        <f t="shared" ca="1" si="28"/>
        <v>0.1</v>
      </c>
      <c r="AK29" s="87" t="str">
        <f t="shared" ca="1" si="17"/>
        <v/>
      </c>
      <c r="AL29" s="87">
        <f t="shared" ca="1" si="18"/>
        <v>1.7</v>
      </c>
      <c r="AN29" s="87" t="str">
        <f ca="1">IFERROR(RANK(AP29,$AP$27:$AP$37,$U$3)+COUNTIF($AP$27:AP29,AP29)-1,"")</f>
        <v/>
      </c>
      <c r="AO29" s="87" t="s">
        <v>1064</v>
      </c>
      <c r="AP29" s="87" t="str">
        <f t="shared" ca="1" si="19"/>
        <v/>
      </c>
      <c r="AR29" s="87" t="str">
        <f t="shared" ca="1" si="20"/>
        <v>Bromley</v>
      </c>
      <c r="AS29" s="87">
        <v>3</v>
      </c>
      <c r="AT29" s="87">
        <f t="shared" ca="1" si="21"/>
        <v>4.7</v>
      </c>
      <c r="AU29" s="87" t="str">
        <f t="shared" ca="1" si="22"/>
        <v>Bromley</v>
      </c>
      <c r="AV29" s="87" t="str">
        <f t="shared" ca="1" si="23"/>
        <v/>
      </c>
      <c r="AW29" s="87">
        <f t="shared" ca="1" si="24"/>
        <v>4.7</v>
      </c>
      <c r="AX29" s="87">
        <f t="shared" ca="1" si="25"/>
        <v>4.8</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29</v>
      </c>
      <c r="X30" s="87" t="s">
        <v>69</v>
      </c>
      <c r="Y30" s="87">
        <f t="shared" ca="1" si="10"/>
        <v>5.7</v>
      </c>
      <c r="AA30" s="87" t="str">
        <f t="shared" ca="1" si="11"/>
        <v>Sutton</v>
      </c>
      <c r="AB30" s="87">
        <v>4</v>
      </c>
      <c r="AC30" s="86">
        <f t="shared" ca="1" si="12"/>
        <v>2.1</v>
      </c>
      <c r="AD30" s="87" t="str">
        <f t="shared" ca="1" si="13"/>
        <v>Sutton</v>
      </c>
      <c r="AE30" s="87" t="str">
        <f t="shared" ca="1" si="14"/>
        <v/>
      </c>
      <c r="AF30" s="87">
        <f t="shared" ca="1" si="15"/>
        <v>2.1</v>
      </c>
      <c r="AG30" s="87" t="str">
        <f t="shared" ca="1" si="16"/>
        <v/>
      </c>
      <c r="AH30" s="87">
        <f t="shared" ca="1" si="26"/>
        <v>3.6</v>
      </c>
      <c r="AI30" s="87">
        <f t="shared" ca="1" si="27"/>
        <v>4.8</v>
      </c>
      <c r="AJ30" s="87">
        <f t="shared" ca="1" si="28"/>
        <v>0.1</v>
      </c>
      <c r="AK30" s="87">
        <f t="shared" ca="1" si="17"/>
        <v>2.1</v>
      </c>
      <c r="AL30" s="87" t="str">
        <f t="shared" ca="1" si="18"/>
        <v/>
      </c>
      <c r="AN30" s="87">
        <f ca="1">IFERROR(RANK(AP30,$AP$27:$AP$37,$U$3)+COUNTIF($AP$27:AP30,AP30)-1,"")</f>
        <v>2</v>
      </c>
      <c r="AO30" s="87" t="s">
        <v>119</v>
      </c>
      <c r="AP30" s="87">
        <f t="shared" ca="1" si="19"/>
        <v>4.4000000000000004</v>
      </c>
      <c r="AR30" s="87" t="e">
        <f t="shared" ca="1" si="20"/>
        <v>#N/A</v>
      </c>
      <c r="AS30" s="87">
        <v>4</v>
      </c>
      <c r="AT30" s="87" t="e">
        <f t="shared" ca="1" si="21"/>
        <v>#N/A</v>
      </c>
      <c r="AU30" s="87" t="e">
        <f t="shared" ca="1" si="22"/>
        <v>#N/A</v>
      </c>
      <c r="AV30" s="87" t="e">
        <f t="shared" ca="1" si="23"/>
        <v>#N/A</v>
      </c>
      <c r="AW30" s="87" t="e">
        <f t="shared" ca="1" si="24"/>
        <v>#N/A</v>
      </c>
      <c r="AX30" s="87">
        <f t="shared" ca="1" si="25"/>
        <v>4.8</v>
      </c>
      <c r="AY30" s="94"/>
      <c r="BA30" s="94"/>
      <c r="BB30" s="94"/>
      <c r="BC30" s="94"/>
      <c r="BD30" s="94"/>
      <c r="BE30" s="87" t="s">
        <v>1091</v>
      </c>
      <c r="BF30" s="92">
        <v>0</v>
      </c>
      <c r="BG30" s="92"/>
      <c r="BT30" s="87"/>
    </row>
    <row r="31" spans="10:72">
      <c r="J31" s="125"/>
      <c r="K31" s="125"/>
      <c r="L31" s="125"/>
      <c r="M31" s="125"/>
      <c r="N31" s="125"/>
      <c r="W31" s="87">
        <f ca="1">IFERROR(RANK(Y31,$Y$27:$Y$59,$U$3)+COUNTIF($Y$27:Y31,Y31)-1,"")</f>
        <v>24</v>
      </c>
      <c r="X31" s="87" t="s">
        <v>79</v>
      </c>
      <c r="Y31" s="87">
        <f t="shared" ca="1" si="10"/>
        <v>4.7</v>
      </c>
      <c r="AA31" s="87" t="str">
        <f t="shared" ca="1" si="11"/>
        <v>Tower Hamlets</v>
      </c>
      <c r="AB31" s="87">
        <v>5</v>
      </c>
      <c r="AC31" s="86">
        <f t="shared" ca="1" si="12"/>
        <v>2.2999999999999998</v>
      </c>
      <c r="AD31" s="87" t="str">
        <f t="shared" ca="1" si="13"/>
        <v>Tower Hamlets</v>
      </c>
      <c r="AE31" s="87" t="str">
        <f t="shared" ca="1" si="14"/>
        <v/>
      </c>
      <c r="AF31" s="87" t="str">
        <f t="shared" ca="1" si="15"/>
        <v/>
      </c>
      <c r="AG31" s="87">
        <f t="shared" ca="1" si="16"/>
        <v>2.2999999999999998</v>
      </c>
      <c r="AH31" s="87">
        <f t="shared" ca="1" si="26"/>
        <v>3.6</v>
      </c>
      <c r="AI31" s="87">
        <f t="shared" ca="1" si="27"/>
        <v>4.8</v>
      </c>
      <c r="AJ31" s="87">
        <f t="shared" ca="1" si="28"/>
        <v>0.1</v>
      </c>
      <c r="AK31" s="87" t="str">
        <f t="shared" ca="1" si="17"/>
        <v/>
      </c>
      <c r="AL31" s="87">
        <f t="shared" ca="1" si="18"/>
        <v>2.2999999999999998</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4.8</v>
      </c>
      <c r="AY31" s="94"/>
      <c r="BA31" s="94"/>
      <c r="BB31" s="94"/>
      <c r="BC31" s="94"/>
      <c r="BD31" s="94"/>
      <c r="BE31" s="87" t="s">
        <v>128</v>
      </c>
      <c r="BF31" s="92">
        <v>32</v>
      </c>
      <c r="BG31" s="92"/>
      <c r="BT31" s="87"/>
    </row>
    <row r="32" spans="10:72">
      <c r="J32" s="125"/>
      <c r="K32" s="125"/>
      <c r="L32" s="125"/>
      <c r="M32" s="125"/>
      <c r="N32" s="125"/>
      <c r="W32" s="87">
        <f ca="1">IFERROR(RANK(Y32,$Y$27:$Y$59,$U$3)+COUNTIF($Y$27:Y32,Y32)-1,"")</f>
        <v>31</v>
      </c>
      <c r="X32" s="87" t="s">
        <v>73</v>
      </c>
      <c r="Y32" s="87">
        <f t="shared" ca="1" si="10"/>
        <v>7.5</v>
      </c>
      <c r="AA32" s="87" t="str">
        <f t="shared" ca="1" si="11"/>
        <v>Ealing</v>
      </c>
      <c r="AB32" s="87">
        <v>6</v>
      </c>
      <c r="AC32" s="86">
        <f t="shared" ca="1" si="12"/>
        <v>2.6</v>
      </c>
      <c r="AD32" s="87" t="str">
        <f t="shared" ca="1" si="13"/>
        <v>Ealing</v>
      </c>
      <c r="AE32" s="87" t="str">
        <f t="shared" ca="1" si="14"/>
        <v/>
      </c>
      <c r="AF32" s="87" t="str">
        <f t="shared" ca="1" si="15"/>
        <v/>
      </c>
      <c r="AG32" s="87">
        <f t="shared" ca="1" si="16"/>
        <v>2.6</v>
      </c>
      <c r="AH32" s="87">
        <f t="shared" ca="1" si="26"/>
        <v>3.6</v>
      </c>
      <c r="AI32" s="87">
        <f t="shared" ca="1" si="27"/>
        <v>4.8</v>
      </c>
      <c r="AJ32" s="87">
        <f t="shared" ca="1" si="28"/>
        <v>0.1</v>
      </c>
      <c r="AK32" s="87">
        <f t="shared" ca="1" si="17"/>
        <v>2.6</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4.8</v>
      </c>
      <c r="AY32" s="94"/>
      <c r="BA32" s="94"/>
      <c r="BB32" s="94"/>
      <c r="BC32" s="94"/>
      <c r="BD32" s="94"/>
      <c r="BE32" s="87" t="s">
        <v>173</v>
      </c>
      <c r="BF32" s="92"/>
      <c r="BG32" s="92"/>
      <c r="BT32" s="87"/>
    </row>
    <row r="33" spans="1:72">
      <c r="W33" s="87">
        <f ca="1">IFERROR(RANK(Y33,$Y$27:$Y$59,$U$3)+COUNTIF($Y$27:Y33,Y33)-1,"")</f>
        <v>26</v>
      </c>
      <c r="X33" s="87" t="s">
        <v>111</v>
      </c>
      <c r="Y33" s="87">
        <f t="shared" ca="1" si="10"/>
        <v>5</v>
      </c>
      <c r="AA33" s="87" t="str">
        <f t="shared" ca="1" si="11"/>
        <v>Redbridge</v>
      </c>
      <c r="AB33" s="87">
        <v>7</v>
      </c>
      <c r="AC33" s="86">
        <f t="shared" ca="1" si="12"/>
        <v>2.7</v>
      </c>
      <c r="AD33" s="87" t="str">
        <f t="shared" ca="1" si="13"/>
        <v>Redbridge</v>
      </c>
      <c r="AE33" s="87" t="str">
        <f t="shared" ca="1" si="14"/>
        <v/>
      </c>
      <c r="AF33" s="87" t="str">
        <f t="shared" ca="1" si="15"/>
        <v/>
      </c>
      <c r="AG33" s="87">
        <f t="shared" ca="1" si="16"/>
        <v>2.7</v>
      </c>
      <c r="AH33" s="87">
        <f t="shared" ca="1" si="26"/>
        <v>3.6</v>
      </c>
      <c r="AI33" s="87">
        <f t="shared" ca="1" si="27"/>
        <v>4.8</v>
      </c>
      <c r="AJ33" s="87">
        <f t="shared" ca="1" si="28"/>
        <v>0.1</v>
      </c>
      <c r="AK33" s="87">
        <f t="shared" ca="1" si="17"/>
        <v>2.7</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4.8</v>
      </c>
      <c r="AY33" s="94"/>
      <c r="BA33" s="94"/>
      <c r="BB33" s="94"/>
      <c r="BC33" s="94"/>
      <c r="BD33" s="94"/>
      <c r="BE33" s="87" t="s">
        <v>1092</v>
      </c>
      <c r="BF33" s="92"/>
      <c r="BG33" s="92"/>
      <c r="BT33" s="87"/>
    </row>
    <row r="34" spans="1:72">
      <c r="A34" s="12" t="s">
        <v>1093</v>
      </c>
      <c r="W34" s="87">
        <f ca="1">IFERROR(RANK(Y34,$Y$27:$Y$59,$U$3)+COUNTIF($Y$27:Y34,Y34)-1,"")</f>
        <v>6</v>
      </c>
      <c r="X34" s="87" t="s">
        <v>63</v>
      </c>
      <c r="Y34" s="87">
        <f t="shared" ca="1" si="10"/>
        <v>2.6</v>
      </c>
      <c r="AA34" s="87" t="str">
        <f t="shared" ca="1" si="11"/>
        <v>Haringey</v>
      </c>
      <c r="AB34" s="87">
        <v>8</v>
      </c>
      <c r="AC34" s="86">
        <f t="shared" ca="1" si="12"/>
        <v>3.1</v>
      </c>
      <c r="AD34" s="87" t="str">
        <f t="shared" ca="1" si="13"/>
        <v>Haringey</v>
      </c>
      <c r="AE34" s="87" t="str">
        <f t="shared" ca="1" si="14"/>
        <v/>
      </c>
      <c r="AF34" s="87" t="str">
        <f t="shared" ca="1" si="15"/>
        <v/>
      </c>
      <c r="AG34" s="87">
        <f t="shared" ca="1" si="16"/>
        <v>3.1</v>
      </c>
      <c r="AH34" s="87">
        <f t="shared" ca="1" si="26"/>
        <v>3.6</v>
      </c>
      <c r="AI34" s="87">
        <f t="shared" ca="1" si="27"/>
        <v>4.8</v>
      </c>
      <c r="AJ34" s="87">
        <f t="shared" ca="1" si="28"/>
        <v>0.1</v>
      </c>
      <c r="AK34" s="87" t="str">
        <f t="shared" ca="1" si="17"/>
        <v/>
      </c>
      <c r="AL34" s="87">
        <f t="shared" ca="1" si="18"/>
        <v>3.1</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4.8</v>
      </c>
      <c r="AY34" s="94"/>
      <c r="BA34" s="94"/>
      <c r="BB34" s="94"/>
      <c r="BC34" s="94"/>
      <c r="BD34" s="94"/>
      <c r="BE34" s="87" t="s">
        <v>1094</v>
      </c>
      <c r="BF34" s="92"/>
      <c r="BG34" s="92"/>
      <c r="BT34" s="87"/>
    </row>
    <row r="35" spans="1:72" ht="15" customHeight="1">
      <c r="A35" s="124" t="str">
        <f>VLOOKUP($U$1,IndicatorMetadata!$B:$Z,2,FALSE)</f>
        <v>This indicator measures inequalities in life expectancy at age 65 within England as a whole, each English region, and each local authority. Life expectancy at age 65 is calculated for each deprivation decile of lower super output areas within each area and then the slope index of inequality (SII) is calculated based on these figures. The SII is a measure of the social gradient in life expectancy, that is how much life expectancy varies with deprivation. It takes account of health inequalities across the whole range of deprivation within each area and summarises this in a single number. This represents the range in years of life expectancy across the social gradient from most to least deprived, based on a statistical analysis of the relationship between life expectancy and deprivation across all deprivation deciles.Life expectancy at age 65 is a measure of the average number of years a person would expect to live based on contemporary mortality rates. For a particular area and time period, it is an estimate of the average number of years a person aged 65 would survive if he or she experienced the age specific mortality rates for that area and time period throughout the remainder of his or her life.</v>
      </c>
      <c r="B35" s="125"/>
      <c r="C35" s="125"/>
      <c r="D35" s="125"/>
      <c r="E35" s="125"/>
      <c r="F35" s="125"/>
      <c r="G35" s="125"/>
      <c r="H35" s="125"/>
      <c r="I35" s="125"/>
      <c r="J35" s="125"/>
      <c r="K35" s="125"/>
      <c r="L35" s="125"/>
      <c r="M35" s="125"/>
      <c r="N35" s="125"/>
      <c r="W35" s="87">
        <f ca="1">IFERROR(RANK(Y35,$Y$27:$Y$59,$U$3)+COUNTIF($Y$27:Y35,Y35)-1,"")</f>
        <v>16</v>
      </c>
      <c r="X35" s="87" t="s">
        <v>121</v>
      </c>
      <c r="Y35" s="87">
        <f t="shared" ca="1" si="10"/>
        <v>3.7</v>
      </c>
      <c r="AA35" s="87" t="str">
        <f t="shared" ca="1" si="11"/>
        <v>Barking and Dagenham</v>
      </c>
      <c r="AB35" s="87">
        <v>9</v>
      </c>
      <c r="AC35" s="86">
        <f t="shared" ca="1" si="12"/>
        <v>3.3</v>
      </c>
      <c r="AD35" s="87" t="str">
        <f t="shared" ca="1" si="13"/>
        <v>Barking and Dagenham</v>
      </c>
      <c r="AE35" s="87" t="str">
        <f t="shared" ca="1" si="14"/>
        <v/>
      </c>
      <c r="AF35" s="87" t="str">
        <f t="shared" ca="1" si="15"/>
        <v/>
      </c>
      <c r="AG35" s="87">
        <f t="shared" ca="1" si="16"/>
        <v>3.3</v>
      </c>
      <c r="AH35" s="87">
        <f t="shared" ca="1" si="26"/>
        <v>3.6</v>
      </c>
      <c r="AI35" s="87">
        <f t="shared" ca="1" si="27"/>
        <v>4.8</v>
      </c>
      <c r="AJ35" s="87">
        <f t="shared" ca="1" si="28"/>
        <v>0.1</v>
      </c>
      <c r="AK35" s="87" t="str">
        <f t="shared" ca="1" si="17"/>
        <v/>
      </c>
      <c r="AL35" s="87">
        <f t="shared" ca="1" si="18"/>
        <v>3.3</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4.8</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27</v>
      </c>
      <c r="X36" s="87" t="s">
        <v>81</v>
      </c>
      <c r="Y36" s="87">
        <f t="shared" ca="1" si="10"/>
        <v>5</v>
      </c>
      <c r="AA36" s="87" t="str">
        <f t="shared" ca="1" si="11"/>
        <v>Bexley</v>
      </c>
      <c r="AB36" s="87">
        <v>10</v>
      </c>
      <c r="AC36" s="86">
        <f t="shared" ca="1" si="12"/>
        <v>3.3</v>
      </c>
      <c r="AD36" s="87" t="str">
        <f t="shared" ca="1" si="13"/>
        <v>Bexley</v>
      </c>
      <c r="AE36" s="87" t="str">
        <f t="shared" ca="1" si="14"/>
        <v/>
      </c>
      <c r="AF36" s="87" t="str">
        <f t="shared" ca="1" si="15"/>
        <v/>
      </c>
      <c r="AG36" s="87">
        <f t="shared" ca="1" si="16"/>
        <v>3.3</v>
      </c>
      <c r="AH36" s="87">
        <f t="shared" ca="1" si="26"/>
        <v>3.6</v>
      </c>
      <c r="AI36" s="87">
        <f t="shared" ca="1" si="27"/>
        <v>4.8</v>
      </c>
      <c r="AJ36" s="87">
        <f t="shared" ca="1" si="28"/>
        <v>0.1</v>
      </c>
      <c r="AK36" s="87" t="str">
        <f t="shared" ca="1" si="17"/>
        <v/>
      </c>
      <c r="AL36" s="87">
        <f t="shared" ca="1" si="18"/>
        <v>3.3</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4.8</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v>
      </c>
      <c r="X37" s="87" t="s">
        <v>102</v>
      </c>
      <c r="Y37" s="87">
        <f t="shared" ca="1" si="10"/>
        <v>1.7</v>
      </c>
      <c r="AA37" s="87" t="str">
        <f t="shared" ca="1" si="11"/>
        <v>Waltham Forest</v>
      </c>
      <c r="AB37" s="87">
        <v>11</v>
      </c>
      <c r="AC37" s="86">
        <f t="shared" ca="1" si="12"/>
        <v>3.3</v>
      </c>
      <c r="AD37" s="87" t="str">
        <f t="shared" ca="1" si="13"/>
        <v>Waltham Forest</v>
      </c>
      <c r="AE37" s="87" t="str">
        <f t="shared" ca="1" si="14"/>
        <v/>
      </c>
      <c r="AF37" s="87" t="str">
        <f t="shared" ca="1" si="15"/>
        <v/>
      </c>
      <c r="AG37" s="87">
        <f t="shared" ca="1" si="16"/>
        <v>3.3</v>
      </c>
      <c r="AH37" s="87">
        <f t="shared" ca="1" si="26"/>
        <v>3.6</v>
      </c>
      <c r="AI37" s="87">
        <f t="shared" ca="1" si="27"/>
        <v>4.8</v>
      </c>
      <c r="AJ37" s="87">
        <f t="shared" ca="1" si="28"/>
        <v>0.1</v>
      </c>
      <c r="AK37" s="87">
        <f t="shared" ca="1" si="17"/>
        <v>3.3</v>
      </c>
      <c r="AL37" s="87" t="str">
        <f t="shared" ca="1" si="18"/>
        <v/>
      </c>
      <c r="AN37" s="87">
        <f ca="1">IFERROR(RANK(AP37,$AP$27:$AP$37,$U$3)+COUNTIF($AP$27:AP37,AP37)-1,"")</f>
        <v>1</v>
      </c>
      <c r="AO37" s="87" t="str">
        <f>T8</f>
        <v>Richmond</v>
      </c>
      <c r="AP37" s="87">
        <f t="shared" ca="1" si="19"/>
        <v>0.1</v>
      </c>
      <c r="AR37" s="87" t="e">
        <f t="shared" ca="1" si="20"/>
        <v>#N/A</v>
      </c>
      <c r="AS37" s="87">
        <v>11</v>
      </c>
      <c r="AT37" s="87" t="e">
        <f t="shared" ca="1" si="21"/>
        <v>#N/A</v>
      </c>
      <c r="AU37" s="87" t="e">
        <f t="shared" ca="1" si="22"/>
        <v>#N/A</v>
      </c>
      <c r="AV37" s="87" t="e">
        <f t="shared" ca="1" si="23"/>
        <v>#N/A</v>
      </c>
      <c r="AW37" s="87" t="e">
        <f t="shared" ca="1" si="24"/>
        <v>#N/A</v>
      </c>
      <c r="AX37" s="87">
        <f t="shared" ca="1" si="25"/>
        <v>4.8</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18</v>
      </c>
      <c r="X38" s="87" t="s">
        <v>67</v>
      </c>
      <c r="Y38" s="87">
        <f t="shared" ca="1" si="10"/>
        <v>3.8</v>
      </c>
      <c r="AA38" s="87" t="str">
        <f t="shared" ca="1" si="11"/>
        <v>Hounslow</v>
      </c>
      <c r="AB38" s="87">
        <v>12</v>
      </c>
      <c r="AC38" s="86">
        <f t="shared" ca="1" si="12"/>
        <v>3.4</v>
      </c>
      <c r="AD38" s="87" t="str">
        <f t="shared" ca="1" si="13"/>
        <v>Hounslow</v>
      </c>
      <c r="AE38" s="87" t="str">
        <f t="shared" ca="1" si="14"/>
        <v/>
      </c>
      <c r="AF38" s="87" t="str">
        <f t="shared" ca="1" si="15"/>
        <v/>
      </c>
      <c r="AG38" s="87">
        <f t="shared" ca="1" si="16"/>
        <v>3.4</v>
      </c>
      <c r="AH38" s="87">
        <f t="shared" ca="1" si="26"/>
        <v>3.6</v>
      </c>
      <c r="AI38" s="87">
        <f t="shared" ca="1" si="27"/>
        <v>4.8</v>
      </c>
      <c r="AJ38" s="87">
        <f t="shared" ca="1" si="28"/>
        <v>0.1</v>
      </c>
      <c r="AK38" s="87">
        <f t="shared" ca="1" si="17"/>
        <v>3.4</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8</v>
      </c>
      <c r="X39" s="87" t="s">
        <v>117</v>
      </c>
      <c r="Y39" s="87">
        <f t="shared" ca="1" si="10"/>
        <v>3.1</v>
      </c>
      <c r="AA39" s="87" t="str">
        <f t="shared" ca="1" si="11"/>
        <v>Islington</v>
      </c>
      <c r="AB39" s="87">
        <v>13</v>
      </c>
      <c r="AC39" s="86">
        <f t="shared" ca="1" si="12"/>
        <v>3.4</v>
      </c>
      <c r="AD39" s="87" t="str">
        <f t="shared" ca="1" si="13"/>
        <v>Islington</v>
      </c>
      <c r="AE39" s="87" t="str">
        <f t="shared" ca="1" si="14"/>
        <v/>
      </c>
      <c r="AF39" s="87" t="str">
        <f t="shared" ca="1" si="15"/>
        <v/>
      </c>
      <c r="AG39" s="87">
        <f t="shared" ca="1" si="16"/>
        <v>3.4</v>
      </c>
      <c r="AH39" s="87">
        <f t="shared" ca="1" si="26"/>
        <v>3.6</v>
      </c>
      <c r="AI39" s="87">
        <f t="shared" ca="1" si="27"/>
        <v>4.8</v>
      </c>
      <c r="AJ39" s="87">
        <f t="shared" ca="1" si="28"/>
        <v>0.1</v>
      </c>
      <c r="AK39" s="87" t="str">
        <f t="shared" ca="1" si="17"/>
        <v/>
      </c>
      <c r="AL39" s="87">
        <f t="shared" ca="1" si="18"/>
        <v>3.4</v>
      </c>
      <c r="AO39" s="87" t="s">
        <v>1096</v>
      </c>
      <c r="BA39" s="94"/>
      <c r="BD39" s="94" t="s">
        <v>1097</v>
      </c>
      <c r="BF39" s="94">
        <f ca="1">U9</f>
        <v>1</v>
      </c>
      <c r="BG39" s="94"/>
      <c r="BT39" s="87"/>
    </row>
    <row r="40" spans="1:72">
      <c r="A40" s="125"/>
      <c r="B40" s="125"/>
      <c r="C40" s="125"/>
      <c r="D40" s="125"/>
      <c r="E40" s="125"/>
      <c r="F40" s="125"/>
      <c r="G40" s="125"/>
      <c r="H40" s="125"/>
      <c r="I40" s="125"/>
      <c r="J40" s="125"/>
      <c r="K40" s="125"/>
      <c r="L40" s="125"/>
      <c r="M40" s="125"/>
      <c r="N40" s="125"/>
      <c r="W40" s="87">
        <f ca="1">IFERROR(RANK(Y40,$Y$27:$Y$59,$U$3)+COUNTIF($Y$27:Y40,Y40)-1,"")</f>
        <v>25</v>
      </c>
      <c r="X40" s="87" t="s">
        <v>65</v>
      </c>
      <c r="Y40" s="87">
        <f t="shared" ca="1" si="10"/>
        <v>4.9000000000000004</v>
      </c>
      <c r="AA40" s="87" t="str">
        <f t="shared" ca="1" si="11"/>
        <v>Hillingdon</v>
      </c>
      <c r="AB40" s="87">
        <v>14</v>
      </c>
      <c r="AC40" s="86">
        <f t="shared" ca="1" si="12"/>
        <v>3.6</v>
      </c>
      <c r="AD40" s="87" t="str">
        <f t="shared" ca="1" si="13"/>
        <v>Hillingdon</v>
      </c>
      <c r="AE40" s="87" t="str">
        <f t="shared" ca="1" si="14"/>
        <v/>
      </c>
      <c r="AF40" s="87" t="str">
        <f t="shared" ca="1" si="15"/>
        <v/>
      </c>
      <c r="AG40" s="87">
        <f t="shared" ca="1" si="16"/>
        <v>3.6</v>
      </c>
      <c r="AH40" s="87">
        <f t="shared" ca="1" si="26"/>
        <v>3.6</v>
      </c>
      <c r="AI40" s="87">
        <f t="shared" ca="1" si="27"/>
        <v>4.8</v>
      </c>
      <c r="AJ40" s="87">
        <f t="shared" ca="1" si="28"/>
        <v>0.1</v>
      </c>
      <c r="AK40" s="87">
        <f t="shared" ca="1" si="17"/>
        <v>3.6</v>
      </c>
      <c r="AL40" s="87" t="str">
        <f t="shared" ca="1" si="18"/>
        <v/>
      </c>
      <c r="AO40" s="87" t="str">
        <f>List!R2</f>
        <v>Kingston</v>
      </c>
      <c r="AP40" s="87">
        <f t="shared" ref="AP40:AP54" ca="1" si="29">VLOOKUP(AO40,$AA$27:$AC$58,3,FALSE)</f>
        <v>3.7</v>
      </c>
      <c r="BA40" s="94"/>
      <c r="BB40" s="94"/>
      <c r="BC40" s="94"/>
      <c r="BD40" s="94"/>
      <c r="BE40" s="87" t="s">
        <v>1098</v>
      </c>
      <c r="BF40" s="92">
        <f ca="1">IF(BF39=1,0,BE45*BF39/$BF45)</f>
        <v>0</v>
      </c>
      <c r="BG40" s="93"/>
      <c r="BT40" s="87"/>
    </row>
    <row r="41" spans="1:72">
      <c r="A41" s="125"/>
      <c r="B41" s="125"/>
      <c r="C41" s="125"/>
      <c r="D41" s="125"/>
      <c r="E41" s="125"/>
      <c r="F41" s="125"/>
      <c r="G41" s="125"/>
      <c r="H41" s="125"/>
      <c r="I41" s="125"/>
      <c r="J41" s="125"/>
      <c r="K41" s="125"/>
      <c r="L41" s="125"/>
      <c r="M41" s="125"/>
      <c r="N41" s="125"/>
      <c r="W41" s="87">
        <f ca="1">IFERROR(RANK(Y41,$Y$27:$Y$59,$U$3)+COUNTIF($Y$27:Y41,Y41)-1,"")</f>
        <v>23</v>
      </c>
      <c r="X41" s="87" t="s">
        <v>119</v>
      </c>
      <c r="Y41" s="87">
        <f t="shared" ca="1" si="10"/>
        <v>4.4000000000000004</v>
      </c>
      <c r="AA41" s="87" t="str">
        <f t="shared" ca="1" si="11"/>
        <v>Southwark</v>
      </c>
      <c r="AB41" s="87">
        <v>15</v>
      </c>
      <c r="AC41" s="86">
        <f t="shared" ca="1" si="12"/>
        <v>3.6</v>
      </c>
      <c r="AD41" s="87" t="str">
        <f t="shared" ca="1" si="13"/>
        <v>Southwark</v>
      </c>
      <c r="AE41" s="87" t="str">
        <f t="shared" ca="1" si="14"/>
        <v/>
      </c>
      <c r="AF41" s="87" t="str">
        <f t="shared" ca="1" si="15"/>
        <v/>
      </c>
      <c r="AG41" s="87">
        <f t="shared" ca="1" si="16"/>
        <v>3.6</v>
      </c>
      <c r="AH41" s="87">
        <f t="shared" ca="1" si="26"/>
        <v>3.6</v>
      </c>
      <c r="AI41" s="87">
        <f t="shared" ca="1" si="27"/>
        <v>4.8</v>
      </c>
      <c r="AJ41" s="87">
        <f t="shared" ca="1" si="28"/>
        <v>0.1</v>
      </c>
      <c r="AK41" s="87" t="str">
        <f t="shared" ca="1" si="17"/>
        <v/>
      </c>
      <c r="AL41" s="87">
        <f t="shared" ca="1" si="18"/>
        <v>3.6</v>
      </c>
      <c r="AO41" s="87" t="str">
        <f>List!R3</f>
        <v>Merton</v>
      </c>
      <c r="AP41" s="87">
        <f t="shared" ca="1" si="29"/>
        <v>3.8</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14</v>
      </c>
      <c r="X42" s="87" t="s">
        <v>87</v>
      </c>
      <c r="Y42" s="87">
        <f t="shared" ca="1" si="10"/>
        <v>3.6</v>
      </c>
      <c r="AA42" s="87" t="str">
        <f t="shared" ca="1" si="11"/>
        <v>Enfield</v>
      </c>
      <c r="AB42" s="87">
        <v>16</v>
      </c>
      <c r="AC42" s="86">
        <f t="shared" ca="1" si="12"/>
        <v>3.7</v>
      </c>
      <c r="AD42" s="87" t="str">
        <f t="shared" ca="1" si="13"/>
        <v>Enfield</v>
      </c>
      <c r="AE42" s="87" t="str">
        <f t="shared" ca="1" si="14"/>
        <v/>
      </c>
      <c r="AF42" s="87" t="str">
        <f t="shared" ca="1" si="15"/>
        <v/>
      </c>
      <c r="AG42" s="87">
        <f t="shared" ca="1" si="16"/>
        <v>3.7</v>
      </c>
      <c r="AH42" s="87">
        <f t="shared" ca="1" si="26"/>
        <v>3.6</v>
      </c>
      <c r="AI42" s="87">
        <f t="shared" ca="1" si="27"/>
        <v>4.8</v>
      </c>
      <c r="AJ42" s="87">
        <f t="shared" ca="1" si="28"/>
        <v>0.1</v>
      </c>
      <c r="AK42" s="87">
        <f t="shared" ca="1" si="17"/>
        <v>3.7</v>
      </c>
      <c r="AL42" s="87" t="str">
        <f t="shared" ca="1" si="18"/>
        <v/>
      </c>
      <c r="AO42" s="87" t="str">
        <f>List!R4</f>
        <v>Richmond</v>
      </c>
      <c r="AP42" s="87">
        <f t="shared" ca="1" si="29"/>
        <v>0.1</v>
      </c>
      <c r="BA42" s="94"/>
      <c r="BB42" s="94"/>
      <c r="BC42" s="94"/>
      <c r="BD42" s="94"/>
      <c r="BE42" s="87" t="s">
        <v>1094</v>
      </c>
      <c r="BF42" s="92">
        <f ca="1">IF(181-SUM(BF40:BF41)&lt;0,0,181-SUM(BF40:BF41))</f>
        <v>179</v>
      </c>
      <c r="BG42" s="93"/>
      <c r="BT42" s="87"/>
    </row>
    <row r="43" spans="1:72">
      <c r="A43" s="17"/>
      <c r="B43" s="17"/>
      <c r="C43" s="17"/>
      <c r="D43" s="17"/>
      <c r="E43" s="17"/>
      <c r="F43" s="17"/>
      <c r="G43" s="17"/>
      <c r="H43" s="17"/>
      <c r="I43" s="17"/>
      <c r="J43" s="17"/>
      <c r="K43" s="17"/>
      <c r="L43" s="17"/>
      <c r="M43" s="17"/>
      <c r="W43" s="87">
        <f ca="1">IFERROR(RANK(Y43,$Y$27:$Y$59,$U$3)+COUNTIF($Y$27:Y43,Y43)-1,"")</f>
        <v>12</v>
      </c>
      <c r="X43" s="87" t="s">
        <v>60</v>
      </c>
      <c r="Y43" s="87">
        <f t="shared" ca="1" si="10"/>
        <v>3.4</v>
      </c>
      <c r="AA43" s="87" t="str">
        <f t="shared" ca="1" si="11"/>
        <v>Kingston</v>
      </c>
      <c r="AB43" s="87">
        <v>17</v>
      </c>
      <c r="AC43" s="86">
        <f t="shared" ca="1" si="12"/>
        <v>3.7</v>
      </c>
      <c r="AD43" s="87" t="str">
        <f t="shared" ca="1" si="13"/>
        <v>Kingston</v>
      </c>
      <c r="AE43" s="87" t="str">
        <f t="shared" ca="1" si="14"/>
        <v/>
      </c>
      <c r="AF43" s="87">
        <f t="shared" ca="1" si="15"/>
        <v>3.7</v>
      </c>
      <c r="AG43" s="87" t="str">
        <f t="shared" ca="1" si="16"/>
        <v/>
      </c>
      <c r="AH43" s="87">
        <f t="shared" ca="1" si="26"/>
        <v>3.6</v>
      </c>
      <c r="AI43" s="87">
        <f t="shared" ca="1" si="27"/>
        <v>4.8</v>
      </c>
      <c r="AJ43" s="87">
        <f t="shared" ca="1" si="28"/>
        <v>0.1</v>
      </c>
      <c r="AK43" s="87">
        <f t="shared" ca="1" si="17"/>
        <v>3.7</v>
      </c>
      <c r="AL43" s="87" t="str">
        <f t="shared" ca="1" si="18"/>
        <v/>
      </c>
      <c r="AO43" s="87" t="str">
        <f>List!R5</f>
        <v>Sutton</v>
      </c>
      <c r="AP43" s="87">
        <f t="shared" ca="1" si="29"/>
        <v>2.1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13</v>
      </c>
      <c r="X44" s="87" t="s">
        <v>75</v>
      </c>
      <c r="Y44" s="87">
        <f t="shared" ca="1" si="10"/>
        <v>3.4</v>
      </c>
      <c r="AA44" s="87" t="str">
        <f t="shared" ca="1" si="11"/>
        <v>Hammersmith and Fulham</v>
      </c>
      <c r="AB44" s="87">
        <v>18</v>
      </c>
      <c r="AC44" s="86">
        <f t="shared" ca="1" si="12"/>
        <v>3.8</v>
      </c>
      <c r="AD44" s="87" t="str">
        <f t="shared" ca="1" si="13"/>
        <v>Hammersmith and Fulham</v>
      </c>
      <c r="AE44" s="87" t="str">
        <f t="shared" ca="1" si="14"/>
        <v/>
      </c>
      <c r="AF44" s="87" t="str">
        <f t="shared" ca="1" si="15"/>
        <v/>
      </c>
      <c r="AG44" s="87">
        <f t="shared" ca="1" si="16"/>
        <v>3.8</v>
      </c>
      <c r="AH44" s="87">
        <f t="shared" ca="1" si="26"/>
        <v>3.6</v>
      </c>
      <c r="AI44" s="87">
        <f t="shared" ca="1" si="27"/>
        <v>4.8</v>
      </c>
      <c r="AJ44" s="87">
        <f t="shared" ca="1" si="28"/>
        <v>0.1</v>
      </c>
      <c r="AK44" s="87" t="str">
        <f t="shared" ca="1" si="17"/>
        <v/>
      </c>
      <c r="AL44" s="87">
        <f t="shared" ca="1" si="18"/>
        <v>3.8</v>
      </c>
      <c r="AO44" s="87" t="str">
        <f>List!R6</f>
        <v>Havering</v>
      </c>
      <c r="AP44" s="87">
        <f t="shared" ca="1" si="29"/>
        <v>4.4000000000000004</v>
      </c>
      <c r="BT44" s="87"/>
    </row>
    <row r="45" spans="1:72">
      <c r="A45" s="17"/>
      <c r="B45" s="17"/>
      <c r="C45" s="17"/>
      <c r="D45" s="17"/>
      <c r="E45" s="17"/>
      <c r="F45" s="17"/>
      <c r="G45" s="17"/>
      <c r="H45" s="17"/>
      <c r="I45" s="17"/>
      <c r="J45" s="17"/>
      <c r="K45" s="17"/>
      <c r="L45" s="17"/>
      <c r="M45" s="17"/>
      <c r="W45" s="87">
        <f ca="1">IFERROR(RANK(Y45,$Y$27:$Y$59,$U$3)+COUNTIF($Y$27:Y45,Y45)-1,"")</f>
        <v>32</v>
      </c>
      <c r="X45" s="87" t="s">
        <v>71</v>
      </c>
      <c r="Y45" s="87">
        <f t="shared" ca="1" si="10"/>
        <v>7.8</v>
      </c>
      <c r="AA45" s="87" t="str">
        <f t="shared" ca="1" si="11"/>
        <v>Merton</v>
      </c>
      <c r="AB45" s="87">
        <v>19</v>
      </c>
      <c r="AC45" s="86">
        <f t="shared" ca="1" si="12"/>
        <v>3.8</v>
      </c>
      <c r="AD45" s="87" t="str">
        <f t="shared" ca="1" si="13"/>
        <v>Merton</v>
      </c>
      <c r="AE45" s="87" t="str">
        <f t="shared" ca="1" si="14"/>
        <v/>
      </c>
      <c r="AF45" s="87">
        <f t="shared" ca="1" si="15"/>
        <v>3.8</v>
      </c>
      <c r="AG45" s="87" t="str">
        <f t="shared" ca="1" si="16"/>
        <v/>
      </c>
      <c r="AH45" s="87">
        <f t="shared" ca="1" si="26"/>
        <v>3.6</v>
      </c>
      <c r="AI45" s="87">
        <f t="shared" ca="1" si="27"/>
        <v>4.8</v>
      </c>
      <c r="AJ45" s="87">
        <f t="shared" ca="1" si="28"/>
        <v>0.1</v>
      </c>
      <c r="AK45" s="87">
        <f t="shared" ca="1" si="17"/>
        <v>3.8</v>
      </c>
      <c r="AL45" s="87" t="str">
        <f t="shared" ca="1" si="18"/>
        <v/>
      </c>
      <c r="AO45" s="87" t="str">
        <f>List!R7</f>
        <v>Hounslow</v>
      </c>
      <c r="AP45" s="87">
        <f t="shared" ca="1" si="29"/>
        <v>3.4</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17</v>
      </c>
      <c r="X46" s="87" t="s">
        <v>83</v>
      </c>
      <c r="Y46" s="87">
        <f t="shared" ca="1" si="10"/>
        <v>3.7</v>
      </c>
      <c r="AA46" s="87" t="str">
        <f t="shared" ca="1" si="11"/>
        <v>Lewisham</v>
      </c>
      <c r="AB46" s="87">
        <v>20</v>
      </c>
      <c r="AC46" s="86">
        <f t="shared" ca="1" si="12"/>
        <v>4</v>
      </c>
      <c r="AD46" s="87" t="str">
        <f t="shared" ca="1" si="13"/>
        <v>Lewisham</v>
      </c>
      <c r="AE46" s="87" t="str">
        <f t="shared" ca="1" si="14"/>
        <v/>
      </c>
      <c r="AF46" s="87" t="str">
        <f t="shared" ca="1" si="15"/>
        <v/>
      </c>
      <c r="AG46" s="87">
        <f t="shared" ca="1" si="16"/>
        <v>4</v>
      </c>
      <c r="AH46" s="87">
        <f t="shared" ca="1" si="26"/>
        <v>3.6</v>
      </c>
      <c r="AI46" s="87">
        <f t="shared" ca="1" si="27"/>
        <v>4.8</v>
      </c>
      <c r="AJ46" s="87">
        <f t="shared" ca="1" si="28"/>
        <v>0.1</v>
      </c>
      <c r="AK46" s="87" t="str">
        <f t="shared" ca="1" si="17"/>
        <v/>
      </c>
      <c r="AL46" s="87">
        <f t="shared" ca="1" si="18"/>
        <v>4</v>
      </c>
      <c r="AO46" s="87" t="str">
        <f>List!R8</f>
        <v>Redbridge</v>
      </c>
      <c r="AP46" s="87">
        <f t="shared" ca="1" si="29"/>
        <v>2.7</v>
      </c>
      <c r="BF46" s="94">
        <v>2</v>
      </c>
      <c r="BG46" s="94"/>
      <c r="BT46" s="87"/>
    </row>
    <row r="47" spans="1:72">
      <c r="A47" s="17"/>
      <c r="B47" s="17"/>
      <c r="C47" s="17"/>
      <c r="D47" s="17"/>
      <c r="E47" s="17"/>
      <c r="F47" s="17"/>
      <c r="G47" s="17"/>
      <c r="H47" s="17"/>
      <c r="I47" s="17"/>
      <c r="J47" s="17"/>
      <c r="K47" s="17"/>
      <c r="L47" s="17"/>
      <c r="M47" s="17"/>
      <c r="W47" s="87">
        <f ca="1">IFERROR(RANK(Y47,$Y$27:$Y$59,$U$3)+COUNTIF($Y$27:Y47,Y47)-1,"")</f>
        <v>3</v>
      </c>
      <c r="X47" s="87" t="s">
        <v>92</v>
      </c>
      <c r="Y47" s="87">
        <f t="shared" ca="1" si="10"/>
        <v>1.7</v>
      </c>
      <c r="AA47" s="87" t="str">
        <f t="shared" ca="1" si="11"/>
        <v>Wandsworth</v>
      </c>
      <c r="AB47" s="87">
        <v>21</v>
      </c>
      <c r="AC47" s="86">
        <f t="shared" ca="1" si="12"/>
        <v>4</v>
      </c>
      <c r="AD47" s="87" t="str">
        <f t="shared" ca="1" si="13"/>
        <v>Wandsworth</v>
      </c>
      <c r="AE47" s="87" t="str">
        <f t="shared" ca="1" si="14"/>
        <v/>
      </c>
      <c r="AF47" s="87" t="str">
        <f t="shared" ca="1" si="15"/>
        <v/>
      </c>
      <c r="AG47" s="87">
        <f t="shared" ca="1" si="16"/>
        <v>4</v>
      </c>
      <c r="AH47" s="87">
        <f t="shared" ca="1" si="26"/>
        <v>3.6</v>
      </c>
      <c r="AI47" s="87">
        <f t="shared" ca="1" si="27"/>
        <v>4.8</v>
      </c>
      <c r="AJ47" s="87">
        <f t="shared" ca="1" si="28"/>
        <v>0.1</v>
      </c>
      <c r="AK47" s="87" t="str">
        <f t="shared" ca="1" si="17"/>
        <v/>
      </c>
      <c r="AL47" s="87">
        <f t="shared" ca="1" si="18"/>
        <v>4</v>
      </c>
      <c r="AO47" s="87" t="str">
        <f>List!R9</f>
        <v>Enfield</v>
      </c>
      <c r="AP47" s="87">
        <f t="shared" ca="1" si="29"/>
        <v>3.7</v>
      </c>
    </row>
    <row r="48" spans="1:72">
      <c r="A48" s="17"/>
      <c r="B48" s="17"/>
      <c r="C48" s="17"/>
      <c r="D48" s="17"/>
      <c r="E48" s="17"/>
      <c r="F48" s="17"/>
      <c r="G48" s="17"/>
      <c r="H48" s="17"/>
      <c r="I48" s="17"/>
      <c r="J48" s="17"/>
      <c r="K48" s="17"/>
      <c r="L48" s="17"/>
      <c r="M48" s="17"/>
      <c r="W48" s="87">
        <f ca="1">IFERROR(RANK(Y48,$Y$27:$Y$59,$U$3)+COUNTIF($Y$27:Y48,Y48)-1,"")</f>
        <v>20</v>
      </c>
      <c r="X48" s="87" t="s">
        <v>85</v>
      </c>
      <c r="Y48" s="87">
        <f t="shared" ca="1" si="10"/>
        <v>4</v>
      </c>
      <c r="AA48" s="87" t="str">
        <f t="shared" ca="1" si="11"/>
        <v>Barnet</v>
      </c>
      <c r="AB48" s="87">
        <v>22</v>
      </c>
      <c r="AC48" s="86">
        <f t="shared" ca="1" si="12"/>
        <v>4.4000000000000004</v>
      </c>
      <c r="AD48" s="87" t="str">
        <f t="shared" ca="1" si="13"/>
        <v>Barnet</v>
      </c>
      <c r="AE48" s="87" t="str">
        <f t="shared" ca="1" si="14"/>
        <v/>
      </c>
      <c r="AF48" s="87">
        <f t="shared" ca="1" si="15"/>
        <v>4.4000000000000004</v>
      </c>
      <c r="AG48" s="87" t="str">
        <f t="shared" ca="1" si="16"/>
        <v/>
      </c>
      <c r="AH48" s="87">
        <f t="shared" ca="1" si="26"/>
        <v>3.6</v>
      </c>
      <c r="AI48" s="87">
        <f t="shared" ca="1" si="27"/>
        <v>4.8</v>
      </c>
      <c r="AJ48" s="87">
        <f t="shared" ca="1" si="28"/>
        <v>0.1</v>
      </c>
      <c r="AK48" s="87">
        <f t="shared" ca="1" si="17"/>
        <v>4.4000000000000004</v>
      </c>
      <c r="AL48" s="87" t="str">
        <f t="shared" ca="1" si="18"/>
        <v/>
      </c>
      <c r="AO48" s="87" t="str">
        <f>List!R10</f>
        <v>Harrow</v>
      </c>
      <c r="AP48" s="87">
        <f t="shared" ca="1" si="29"/>
        <v>4.9000000000000004</v>
      </c>
      <c r="BF48" s="94"/>
    </row>
    <row r="49" spans="1:59">
      <c r="A49" s="17"/>
      <c r="B49" s="17"/>
      <c r="C49" s="17"/>
      <c r="D49" s="17"/>
      <c r="E49" s="17"/>
      <c r="F49" s="17"/>
      <c r="G49" s="17"/>
      <c r="H49" s="17"/>
      <c r="I49" s="17"/>
      <c r="J49" s="17"/>
      <c r="K49" s="17"/>
      <c r="L49" s="17"/>
      <c r="M49" s="17"/>
      <c r="W49" s="87">
        <f ca="1">IFERROR(RANK(Y49,$Y$27:$Y$59,$U$3)+COUNTIF($Y$27:Y49,Y49)-1,"")</f>
        <v>19</v>
      </c>
      <c r="X49" s="87" t="s">
        <v>109</v>
      </c>
      <c r="Y49" s="87">
        <f t="shared" ca="1" si="10"/>
        <v>3.8</v>
      </c>
      <c r="AA49" s="87" t="str">
        <f t="shared" ca="1" si="11"/>
        <v>Havering</v>
      </c>
      <c r="AB49" s="87">
        <v>23</v>
      </c>
      <c r="AC49" s="86">
        <f t="shared" ca="1" si="12"/>
        <v>4.4000000000000004</v>
      </c>
      <c r="AD49" s="87" t="str">
        <f t="shared" ca="1" si="13"/>
        <v>Havering</v>
      </c>
      <c r="AE49" s="87" t="str">
        <f t="shared" ca="1" si="14"/>
        <v/>
      </c>
      <c r="AF49" s="87" t="str">
        <f t="shared" ca="1" si="15"/>
        <v/>
      </c>
      <c r="AG49" s="87">
        <f t="shared" ca="1" si="16"/>
        <v>4.4000000000000004</v>
      </c>
      <c r="AH49" s="87">
        <f t="shared" ca="1" si="26"/>
        <v>3.6</v>
      </c>
      <c r="AI49" s="87">
        <f t="shared" ca="1" si="27"/>
        <v>4.8</v>
      </c>
      <c r="AJ49" s="87">
        <f t="shared" ca="1" si="28"/>
        <v>0.1</v>
      </c>
      <c r="AK49" s="87">
        <f t="shared" ca="1" si="17"/>
        <v>4.4000000000000004</v>
      </c>
      <c r="AL49" s="87" t="str">
        <f t="shared" ca="1" si="18"/>
        <v/>
      </c>
      <c r="AO49" s="87" t="str">
        <f>List!R11</f>
        <v>Waltham Forest</v>
      </c>
      <c r="AP49" s="87">
        <f t="shared" ca="1" si="29"/>
        <v>3.3</v>
      </c>
      <c r="BF49" s="92"/>
      <c r="BG49" s="93"/>
    </row>
    <row r="50" spans="1:59">
      <c r="A50" s="17"/>
      <c r="B50" s="17"/>
      <c r="C50" s="17"/>
      <c r="D50" s="17"/>
      <c r="E50" s="17"/>
      <c r="F50" s="17"/>
      <c r="G50" s="17"/>
      <c r="H50" s="17"/>
      <c r="I50" s="17"/>
      <c r="J50" s="17"/>
      <c r="K50" s="17"/>
      <c r="L50" s="17"/>
      <c r="M50" s="17"/>
      <c r="W50" s="87">
        <f ca="1">IFERROR(RANK(Y50,$Y$27:$Y$59,$U$3)+COUNTIF($Y$27:Y50,Y50)-1,"")</f>
        <v>28</v>
      </c>
      <c r="X50" s="87" t="s">
        <v>123</v>
      </c>
      <c r="Y50" s="87">
        <f t="shared" ca="1" si="10"/>
        <v>5.3</v>
      </c>
      <c r="AA50" s="87" t="str">
        <f t="shared" ca="1" si="11"/>
        <v>Bromley</v>
      </c>
      <c r="AB50" s="87">
        <v>24</v>
      </c>
      <c r="AC50" s="86">
        <f t="shared" ca="1" si="12"/>
        <v>4.7</v>
      </c>
      <c r="AD50" s="87" t="str">
        <f t="shared" ca="1" si="13"/>
        <v>Bromley</v>
      </c>
      <c r="AE50" s="87" t="str">
        <f t="shared" ca="1" si="14"/>
        <v/>
      </c>
      <c r="AF50" s="87">
        <f t="shared" ca="1" si="15"/>
        <v>4.7</v>
      </c>
      <c r="AG50" s="87" t="str">
        <f t="shared" ca="1" si="16"/>
        <v/>
      </c>
      <c r="AH50" s="87">
        <f t="shared" ca="1" si="26"/>
        <v>3.6</v>
      </c>
      <c r="AI50" s="87">
        <f t="shared" ca="1" si="27"/>
        <v>4.8</v>
      </c>
      <c r="AJ50" s="87">
        <f t="shared" ca="1" si="28"/>
        <v>0.1</v>
      </c>
      <c r="AK50" s="87">
        <f t="shared" ca="1" si="17"/>
        <v>4.7</v>
      </c>
      <c r="AL50" s="87" t="str">
        <f t="shared" ca="1" si="18"/>
        <v/>
      </c>
      <c r="AO50" s="87" t="str">
        <f>List!R12</f>
        <v>Bromley</v>
      </c>
      <c r="AP50" s="87">
        <f t="shared" ca="1" si="29"/>
        <v>4.7</v>
      </c>
      <c r="BF50" s="92"/>
      <c r="BG50" s="92"/>
    </row>
    <row r="51" spans="1:59">
      <c r="W51" s="87">
        <f ca="1">IFERROR(RANK(Y51,$Y$27:$Y$59,$U$3)+COUNTIF($Y$27:Y51,Y51)-1,"")</f>
        <v>7</v>
      </c>
      <c r="X51" s="87" t="s">
        <v>113</v>
      </c>
      <c r="Y51" s="87">
        <f t="shared" ca="1" si="10"/>
        <v>2.7</v>
      </c>
      <c r="AA51" s="87" t="str">
        <f t="shared" ca="1" si="11"/>
        <v>Harrow</v>
      </c>
      <c r="AB51" s="87">
        <v>25</v>
      </c>
      <c r="AC51" s="86">
        <f t="shared" ca="1" si="12"/>
        <v>4.9000000000000004</v>
      </c>
      <c r="AD51" s="87" t="str">
        <f t="shared" ca="1" si="13"/>
        <v>Harrow</v>
      </c>
      <c r="AE51" s="87" t="str">
        <f t="shared" ca="1" si="14"/>
        <v/>
      </c>
      <c r="AF51" s="87">
        <f t="shared" ca="1" si="15"/>
        <v>4.9000000000000004</v>
      </c>
      <c r="AG51" s="87" t="str">
        <f t="shared" ca="1" si="16"/>
        <v/>
      </c>
      <c r="AH51" s="87">
        <f t="shared" ca="1" si="26"/>
        <v>3.6</v>
      </c>
      <c r="AI51" s="87">
        <f t="shared" ca="1" si="27"/>
        <v>4.8</v>
      </c>
      <c r="AJ51" s="87">
        <f t="shared" ca="1" si="28"/>
        <v>0.1</v>
      </c>
      <c r="AK51" s="87">
        <f t="shared" ca="1" si="17"/>
        <v>4.9000000000000004</v>
      </c>
      <c r="AL51" s="87" t="str">
        <f t="shared" ca="1" si="18"/>
        <v/>
      </c>
      <c r="AO51" s="87" t="str">
        <f>List!R13</f>
        <v>Hillingdon</v>
      </c>
      <c r="AP51" s="87">
        <f t="shared" ca="1" si="29"/>
        <v>3.6</v>
      </c>
      <c r="BF51" s="92"/>
      <c r="BG51" s="93"/>
    </row>
    <row r="52" spans="1:59">
      <c r="W52" s="87">
        <f ca="1">IFERROR(RANK(Y52,$Y$27:$Y$59,$U$3)+COUNTIF($Y$27:Y52,Y52)-1,"")</f>
        <v>1</v>
      </c>
      <c r="X52" s="87" t="s">
        <v>33</v>
      </c>
      <c r="Y52" s="87">
        <f t="shared" ca="1" si="10"/>
        <v>0.1</v>
      </c>
      <c r="AA52" s="87" t="str">
        <f t="shared" ca="1" si="11"/>
        <v>Croydon</v>
      </c>
      <c r="AB52" s="87">
        <v>26</v>
      </c>
      <c r="AC52" s="86">
        <f t="shared" ca="1" si="12"/>
        <v>5</v>
      </c>
      <c r="AD52" s="87" t="str">
        <f t="shared" ca="1" si="13"/>
        <v>Croydon</v>
      </c>
      <c r="AE52" s="87" t="str">
        <f t="shared" ca="1" si="14"/>
        <v/>
      </c>
      <c r="AF52" s="87" t="str">
        <f t="shared" ca="1" si="15"/>
        <v/>
      </c>
      <c r="AG52" s="87">
        <f t="shared" ca="1" si="16"/>
        <v>5</v>
      </c>
      <c r="AH52" s="87">
        <f t="shared" ca="1" si="26"/>
        <v>3.6</v>
      </c>
      <c r="AI52" s="87">
        <f t="shared" ca="1" si="27"/>
        <v>4.8</v>
      </c>
      <c r="AJ52" s="87">
        <f t="shared" ca="1" si="28"/>
        <v>0.1</v>
      </c>
      <c r="AK52" s="87">
        <f t="shared" ca="1" si="17"/>
        <v>5</v>
      </c>
      <c r="AL52" s="87" t="str">
        <f t="shared" ca="1" si="18"/>
        <v/>
      </c>
      <c r="AO52" s="87" t="str">
        <f>List!R14</f>
        <v>Ealing</v>
      </c>
      <c r="AP52" s="87">
        <f t="shared" ca="1" si="29"/>
        <v>2.6</v>
      </c>
      <c r="BF52" s="94"/>
      <c r="BG52" s="94"/>
    </row>
    <row r="53" spans="1:59">
      <c r="W53" s="87">
        <f ca="1">IFERROR(RANK(Y53,$Y$27:$Y$59,$U$3)+COUNTIF($Y$27:Y53,Y53)-1,"")</f>
        <v>15</v>
      </c>
      <c r="X53" s="87" t="s">
        <v>96</v>
      </c>
      <c r="Y53" s="87">
        <f t="shared" ca="1" si="10"/>
        <v>3.6</v>
      </c>
      <c r="AA53" s="87" t="str">
        <f t="shared" ca="1" si="11"/>
        <v>Greenwich</v>
      </c>
      <c r="AB53" s="87">
        <v>27</v>
      </c>
      <c r="AC53" s="86">
        <f t="shared" ca="1" si="12"/>
        <v>5</v>
      </c>
      <c r="AD53" s="87" t="str">
        <f t="shared" ca="1" si="13"/>
        <v>Greenwich</v>
      </c>
      <c r="AE53" s="87" t="str">
        <f t="shared" ca="1" si="14"/>
        <v/>
      </c>
      <c r="AF53" s="87" t="str">
        <f t="shared" ca="1" si="15"/>
        <v/>
      </c>
      <c r="AG53" s="87">
        <f t="shared" ca="1" si="16"/>
        <v>5</v>
      </c>
      <c r="AH53" s="87">
        <f t="shared" ca="1" si="26"/>
        <v>3.6</v>
      </c>
      <c r="AI53" s="87">
        <f t="shared" ca="1" si="27"/>
        <v>4.8</v>
      </c>
      <c r="AJ53" s="87">
        <f t="shared" ca="1" si="28"/>
        <v>0.1</v>
      </c>
      <c r="AK53" s="87" t="str">
        <f t="shared" ca="1" si="17"/>
        <v/>
      </c>
      <c r="AL53" s="87">
        <f t="shared" ca="1" si="18"/>
        <v>5</v>
      </c>
      <c r="AO53" s="87" t="str">
        <f>List!R15</f>
        <v>Barnet</v>
      </c>
      <c r="AP53" s="87">
        <f t="shared" ca="1" si="29"/>
        <v>4.4000000000000004</v>
      </c>
    </row>
    <row r="54" spans="1:59">
      <c r="W54" s="87">
        <f ca="1">IFERROR(RANK(Y54,$Y$27:$Y$59,$U$3)+COUNTIF($Y$27:Y54,Y54)-1,"")</f>
        <v>4</v>
      </c>
      <c r="X54" s="87" t="s">
        <v>90</v>
      </c>
      <c r="Y54" s="87">
        <f t="shared" ca="1" si="10"/>
        <v>2.1</v>
      </c>
      <c r="AA54" s="87" t="str">
        <f t="shared" ca="1" si="11"/>
        <v>Newham</v>
      </c>
      <c r="AB54" s="87">
        <v>28</v>
      </c>
      <c r="AC54" s="86">
        <f t="shared" ca="1" si="12"/>
        <v>5.3</v>
      </c>
      <c r="AD54" s="87" t="str">
        <f t="shared" ca="1" si="13"/>
        <v>Newham</v>
      </c>
      <c r="AE54" s="87" t="str">
        <f t="shared" ca="1" si="14"/>
        <v/>
      </c>
      <c r="AF54" s="87" t="str">
        <f t="shared" ca="1" si="15"/>
        <v/>
      </c>
      <c r="AG54" s="87">
        <f t="shared" ca="1" si="16"/>
        <v>5.3</v>
      </c>
      <c r="AH54" s="87">
        <f t="shared" ca="1" si="26"/>
        <v>3.6</v>
      </c>
      <c r="AI54" s="87">
        <f t="shared" ca="1" si="27"/>
        <v>4.8</v>
      </c>
      <c r="AJ54" s="87">
        <f t="shared" ca="1" si="28"/>
        <v>0.1</v>
      </c>
      <c r="AK54" s="87" t="str">
        <f t="shared" ca="1" si="17"/>
        <v/>
      </c>
      <c r="AL54" s="87">
        <f t="shared" ca="1" si="18"/>
        <v>5.3</v>
      </c>
      <c r="AO54" s="87" t="str">
        <f>List!R16</f>
        <v>Croydon</v>
      </c>
      <c r="AP54" s="87">
        <f t="shared" ca="1" si="29"/>
        <v>5</v>
      </c>
      <c r="BF54" s="94"/>
      <c r="BG54" s="94"/>
    </row>
    <row r="55" spans="1:59" ht="14.45" customHeight="1">
      <c r="W55" s="87">
        <f ca="1">IFERROR(RANK(Y55,$Y$27:$Y$59,$U$3)+COUNTIF($Y$27:Y55,Y55)-1,"")</f>
        <v>5</v>
      </c>
      <c r="X55" s="87" t="s">
        <v>105</v>
      </c>
      <c r="Y55" s="87">
        <f t="shared" ca="1" si="10"/>
        <v>2.2999999999999998</v>
      </c>
      <c r="AA55" s="87" t="str">
        <f t="shared" ca="1" si="11"/>
        <v>Brent</v>
      </c>
      <c r="AB55" s="87">
        <v>29</v>
      </c>
      <c r="AC55" s="86">
        <f t="shared" ca="1" si="12"/>
        <v>5.7</v>
      </c>
      <c r="AD55" s="87" t="str">
        <f t="shared" ca="1" si="13"/>
        <v>Brent</v>
      </c>
      <c r="AE55" s="87" t="str">
        <f t="shared" ca="1" si="14"/>
        <v/>
      </c>
      <c r="AF55" s="87" t="str">
        <f t="shared" ca="1" si="15"/>
        <v/>
      </c>
      <c r="AG55" s="87">
        <f t="shared" ca="1" si="16"/>
        <v>5.7</v>
      </c>
      <c r="AH55" s="87">
        <f t="shared" ca="1" si="26"/>
        <v>3.6</v>
      </c>
      <c r="AI55" s="87">
        <f t="shared" ca="1" si="27"/>
        <v>4.8</v>
      </c>
      <c r="AJ55" s="87">
        <f t="shared" ca="1" si="28"/>
        <v>0.1</v>
      </c>
      <c r="AK55" s="87" t="str">
        <f t="shared" ca="1" si="17"/>
        <v/>
      </c>
      <c r="AL55" s="87">
        <f t="shared" ca="1" si="18"/>
        <v>5.7</v>
      </c>
      <c r="AO55" s="87" t="str">
        <f>T8</f>
        <v>Richmond</v>
      </c>
      <c r="AP55" s="87">
        <f ca="1">U14</f>
        <v>0.1</v>
      </c>
      <c r="BF55" s="94"/>
      <c r="BG55" s="94"/>
    </row>
    <row r="56" spans="1:59">
      <c r="W56" s="87">
        <f ca="1">IFERROR(RANK(Y56,$Y$27:$Y$59,$U$3)+COUNTIF($Y$27:Y56,Y56)-1,"")</f>
        <v>11</v>
      </c>
      <c r="X56" s="87" t="s">
        <v>115</v>
      </c>
      <c r="Y56" s="87">
        <f t="shared" ca="1" si="10"/>
        <v>3.3</v>
      </c>
      <c r="AA56" s="87" t="str">
        <f t="shared" ca="1" si="11"/>
        <v>Westminster</v>
      </c>
      <c r="AB56" s="87">
        <v>30</v>
      </c>
      <c r="AC56" s="86">
        <f t="shared" ca="1" si="12"/>
        <v>5.8</v>
      </c>
      <c r="AD56" s="87" t="str">
        <f t="shared" ca="1" si="13"/>
        <v>Westminster</v>
      </c>
      <c r="AE56" s="87" t="str">
        <f t="shared" ca="1" si="14"/>
        <v/>
      </c>
      <c r="AF56" s="87" t="str">
        <f t="shared" ca="1" si="15"/>
        <v/>
      </c>
      <c r="AG56" s="87">
        <f t="shared" ca="1" si="16"/>
        <v>5.8</v>
      </c>
      <c r="AH56" s="87">
        <f t="shared" ca="1" si="26"/>
        <v>3.6</v>
      </c>
      <c r="AI56" s="87">
        <f t="shared" ca="1" si="27"/>
        <v>4.8</v>
      </c>
      <c r="AJ56" s="87">
        <f t="shared" ca="1" si="28"/>
        <v>0.1</v>
      </c>
      <c r="AK56" s="87" t="str">
        <f t="shared" ca="1" si="17"/>
        <v/>
      </c>
      <c r="AL56" s="87">
        <f t="shared" ca="1" si="18"/>
        <v>5.8</v>
      </c>
    </row>
    <row r="57" spans="1:59">
      <c r="W57" s="87">
        <f ca="1">IFERROR(RANK(Y57,$Y$27:$Y$59,$U$3)+COUNTIF($Y$27:Y57,Y57)-1,"")</f>
        <v>21</v>
      </c>
      <c r="X57" s="87" t="s">
        <v>77</v>
      </c>
      <c r="Y57" s="87">
        <f t="shared" ca="1" si="10"/>
        <v>4</v>
      </c>
      <c r="AA57" s="87" t="str">
        <f t="shared" ca="1" si="11"/>
        <v>Camden</v>
      </c>
      <c r="AB57" s="87">
        <v>31</v>
      </c>
      <c r="AC57" s="86">
        <f t="shared" ca="1" si="12"/>
        <v>7.5</v>
      </c>
      <c r="AD57" s="87" t="str">
        <f t="shared" ca="1" si="13"/>
        <v>Camden</v>
      </c>
      <c r="AE57" s="87" t="str">
        <f t="shared" ca="1" si="14"/>
        <v/>
      </c>
      <c r="AF57" s="87" t="str">
        <f t="shared" ca="1" si="15"/>
        <v/>
      </c>
      <c r="AG57" s="87">
        <f t="shared" ca="1" si="16"/>
        <v>7.5</v>
      </c>
      <c r="AH57" s="87">
        <f t="shared" ca="1" si="26"/>
        <v>3.6</v>
      </c>
      <c r="AI57" s="87">
        <f t="shared" ca="1" si="27"/>
        <v>4.8</v>
      </c>
      <c r="AJ57" s="87">
        <f t="shared" ca="1" si="28"/>
        <v>0.1</v>
      </c>
      <c r="AK57" s="87" t="str">
        <f t="shared" ca="1" si="17"/>
        <v/>
      </c>
      <c r="AL57" s="87">
        <f t="shared" ca="1" si="18"/>
        <v>7.5</v>
      </c>
      <c r="BF57" s="94"/>
      <c r="BG57" s="94"/>
    </row>
    <row r="58" spans="1:59">
      <c r="W58" s="87">
        <f ca="1">IFERROR(RANK(Y58,$Y$27:$Y$59,$U$3)+COUNTIF($Y$27:Y58,Y58)-1,"")</f>
        <v>30</v>
      </c>
      <c r="X58" s="87" t="s">
        <v>100</v>
      </c>
      <c r="Y58" s="87">
        <f t="shared" ca="1" si="10"/>
        <v>5.8</v>
      </c>
      <c r="AA58" s="87" t="str">
        <f t="shared" ca="1" si="11"/>
        <v>Kensington and Chelsea</v>
      </c>
      <c r="AB58" s="87">
        <v>32</v>
      </c>
      <c r="AC58" s="86">
        <f t="shared" ca="1" si="12"/>
        <v>7.8</v>
      </c>
      <c r="AD58" s="87" t="str">
        <f t="shared" ca="1" si="13"/>
        <v>Kensington and Chelsea</v>
      </c>
      <c r="AE58" s="87" t="str">
        <f t="shared" ca="1" si="14"/>
        <v/>
      </c>
      <c r="AF58" s="87" t="str">
        <f t="shared" ca="1" si="15"/>
        <v/>
      </c>
      <c r="AG58" s="87">
        <f t="shared" ca="1" si="16"/>
        <v>7.8</v>
      </c>
      <c r="AH58" s="87">
        <f t="shared" ca="1" si="26"/>
        <v>3.6</v>
      </c>
      <c r="AI58" s="87">
        <f t="shared" ca="1" si="27"/>
        <v>4.8</v>
      </c>
      <c r="AJ58" s="87">
        <f t="shared" ca="1" si="28"/>
        <v>0.1</v>
      </c>
      <c r="AK58" s="87" t="str">
        <f t="shared" ca="1" si="17"/>
        <v/>
      </c>
      <c r="AL58" s="87">
        <f t="shared" ca="1" si="18"/>
        <v>7.8</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1100-000000000000}">
      <formula1>indlist</formula1>
    </dataValidation>
    <dataValidation type="list" showInputMessage="1" showErrorMessage="1" sqref="U2" xr:uid="{00000000-0002-0000-1100-000001000000}">
      <formula1>gender</formula1>
    </dataValidation>
    <dataValidation showInputMessage="1" showErrorMessage="1" sqref="U5" xr:uid="{00000000-0002-0000-1100-000002000000}"/>
  </dataValidations>
  <hyperlinks>
    <hyperlink ref="O1" location="Summary!A1" display="Back to summary" xr:uid="{00000000-0004-0000-11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BT64"/>
  <sheetViews>
    <sheetView showGridLines="0" showRowColHeaders="0" zoomScale="130" zoomScaleNormal="130" workbookViewId="0">
      <selection activeCell="P20" sqref="P20"/>
    </sheetView>
  </sheetViews>
  <sheetFormatPr defaultColWidth="8.85546875" defaultRowHeight="15"/>
  <cols>
    <col min="16" max="16" width="8.7109375" style="5" customWidth="1"/>
    <col min="17" max="17" width="9" customWidth="1"/>
    <col min="18" max="18" width="8.7109375" customWidth="1"/>
    <col min="19" max="20" width="8.7109375" style="47" customWidth="1"/>
    <col min="21" max="21" width="15" style="47" customWidth="1"/>
    <col min="22" max="22" width="47.28515625" style="47" customWidth="1"/>
    <col min="23" max="24" width="19.85546875" style="47" customWidth="1"/>
    <col min="25" max="25" width="14" style="47" customWidth="1"/>
    <col min="26" max="26" width="24.85546875" style="47" bestFit="1" customWidth="1"/>
    <col min="27" max="27" width="8.7109375" style="47" customWidth="1"/>
    <col min="28" max="28" width="15" style="47" customWidth="1"/>
    <col min="29" max="29" width="8.7109375" customWidth="1"/>
    <col min="30" max="52" width="8.7109375" style="47" customWidth="1"/>
    <col min="53"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Infant mortality rate, 2020 - 22</v>
      </c>
      <c r="B1" s="125"/>
      <c r="C1" s="125"/>
      <c r="D1" s="125"/>
      <c r="E1" s="125"/>
      <c r="F1" s="125"/>
      <c r="G1" s="125"/>
      <c r="H1" s="126" t="str">
        <f ca="1">'7'!$X$1</f>
        <v>Infant mortality rate, 2001-03 - 2020-22</v>
      </c>
      <c r="I1" s="125"/>
      <c r="J1" s="125"/>
      <c r="K1" s="125"/>
      <c r="L1" s="125"/>
      <c r="M1" s="125"/>
      <c r="N1" s="125"/>
      <c r="O1" s="4" t="s">
        <v>1075</v>
      </c>
      <c r="R1" s="86"/>
      <c r="S1" s="87"/>
      <c r="T1" s="87" t="s">
        <v>282</v>
      </c>
      <c r="U1" s="87" t="s">
        <v>277</v>
      </c>
      <c r="V1" s="87" t="str">
        <f>T8&amp;U23&amp;U2&amp;U5</f>
        <v>Richmond92196Persons&lt;1 yr</v>
      </c>
      <c r="W1" s="86">
        <f>21-COUNTBLANK(X2:X21)</f>
        <v>21</v>
      </c>
      <c r="X1" s="87" t="str">
        <f ca="1">IF(U2&lt;&gt;"Persons",U1&amp;", "&amp;SUBSTITUTE(X2, " ","")&amp;" - "&amp;SUBSTITUTE(INDIRECT("x"&amp;W1), " ","")&amp;" ("&amp;U2&amp;")",U1&amp;", "&amp;SUBSTITUTE(X2, " ","")&amp;" - "&amp;SUBSTITUTE(INDIRECT("x"&amp;W1), " ",""))</f>
        <v>Infant mortality rate, 2001-03 - 2020-22</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R2" s="86"/>
      <c r="S2" s="87" t="str">
        <f t="array" ref="S2">IFERROR(VLOOKUP($W2,IF(IndicatorData!$B:$B=$V$1,IndicatorData!$A$1:$O$5203),15,FALSE),"")</f>
        <v>2001 - 03</v>
      </c>
      <c r="T2" s="88" t="s">
        <v>1056</v>
      </c>
      <c r="U2" s="87" t="s">
        <v>35</v>
      </c>
      <c r="V2" s="87">
        <v>1</v>
      </c>
      <c r="W2" s="86">
        <f t="array" ref="W2">IFERROR(SMALL(IF(IndicatorData!B:B=$V$1,IndicatorData!AA:AA),$V2),"")</f>
        <v>20010000</v>
      </c>
      <c r="X2" s="86" t="str">
        <f>S2</f>
        <v>2001 - 03</v>
      </c>
      <c r="Y2" s="88">
        <f t="shared" ref="Y2:AH11" ca="1" si="0">IFERROR(VLOOKUP(Y$1&amp;$U$1&amp;$X2&amp;$U$2&amp;$U$5,DATA,14,FALSE),"")</f>
        <v>5.36</v>
      </c>
      <c r="Z2" s="87">
        <f t="shared" ca="1" si="0"/>
        <v>5.71</v>
      </c>
      <c r="AA2" s="87">
        <f t="shared" ca="1" si="0"/>
        <v>4.08</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4.08</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R3" s="86"/>
      <c r="S3" s="87" t="str">
        <f t="array" ref="S3">IFERROR(VLOOKUP($W3,IF(IndicatorData!$B:$B=$V$1,IndicatorData!$A$1:$O$5203),15,FALSE),"")</f>
        <v>2002 - 04</v>
      </c>
      <c r="T3" s="88" t="s">
        <v>1076</v>
      </c>
      <c r="U3" s="87">
        <f>VLOOKUP(U1,IndicatorMetadata!$B:$AG,32,FALSE)</f>
        <v>1</v>
      </c>
      <c r="V3" s="89">
        <v>2</v>
      </c>
      <c r="W3" s="86">
        <f t="array" ref="W3">IFERROR(SMALL(IF(IndicatorData!B:B=$V$1,IndicatorData!AA:AA),$V3),"")</f>
        <v>20020000</v>
      </c>
      <c r="X3" s="86" t="str">
        <f t="shared" ref="X3:X21" si="5">IF(S3=X2,"",S3)</f>
        <v>2002 - 04</v>
      </c>
      <c r="Y3" s="88">
        <f t="shared" ca="1" si="0"/>
        <v>5.23</v>
      </c>
      <c r="Z3" s="87">
        <f t="shared" ca="1" si="0"/>
        <v>5.4</v>
      </c>
      <c r="AA3" s="87">
        <f t="shared" ca="1" si="0"/>
        <v>3.18</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3.18</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2020 - 22 value:</v>
      </c>
      <c r="B4" s="3"/>
      <c r="C4" s="3"/>
      <c r="D4" s="3"/>
      <c r="E4" s="14">
        <f ca="1">VLOOKUP(T8,$AA$27:$AC$59,3,FALSE)</f>
        <v>2.3458399999999999</v>
      </c>
      <c r="F4" s="2"/>
      <c r="R4" s="86"/>
      <c r="S4" s="87" t="str">
        <f t="array" ref="S4">IFERROR(VLOOKUP($W4,IF(IndicatorData!$B:$B=$V$1,IndicatorData!$A$1:$O$5203),15,FALSE),"")</f>
        <v>2003 - 05</v>
      </c>
      <c r="T4" s="88" t="s">
        <v>308</v>
      </c>
      <c r="U4" s="87" t="str">
        <f>VLOOKUP(U1,IndicatorMetadata!$B:$AG,27,FALSE)</f>
        <v>per 1,000</v>
      </c>
      <c r="V4" s="87">
        <v>3</v>
      </c>
      <c r="W4" s="86">
        <f t="array" ref="W4">IFERROR(SMALL(IF(IndicatorData!B:B=$V$1,IndicatorData!AA:AA),$V4),"")</f>
        <v>20030000</v>
      </c>
      <c r="X4" s="86" t="str">
        <f t="shared" si="5"/>
        <v>2003 - 05</v>
      </c>
      <c r="Y4" s="88">
        <f t="shared" ca="1" si="0"/>
        <v>5.13</v>
      </c>
      <c r="Z4" s="87">
        <f t="shared" ca="1" si="0"/>
        <v>5.22</v>
      </c>
      <c r="AA4" s="87">
        <f t="shared" ca="1" si="0"/>
        <v>2.72</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2.72</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40% lower</v>
      </c>
      <c r="R5" s="86"/>
      <c r="S5" s="87" t="str">
        <f t="array" ref="S5">IFERROR(VLOOKUP($W5,IF(IndicatorData!$B:$B=$V$1,IndicatorData!$A$1:$O$5203),15,FALSE),"")</f>
        <v>2004 - 06</v>
      </c>
      <c r="T5" s="88" t="s">
        <v>10</v>
      </c>
      <c r="U5" s="87" t="str">
        <f>VLOOKUP(U23&amp;U2,Interpretations!$A$1:$E$56,4,FALSE)</f>
        <v>&lt;1 yr</v>
      </c>
      <c r="V5" s="87">
        <v>4</v>
      </c>
      <c r="W5" s="86">
        <f t="array" ref="W5">IFERROR(SMALL(IF(IndicatorData!B:B=$V$1,IndicatorData!AA:AA),$V5),"")</f>
        <v>20040000</v>
      </c>
      <c r="X5" s="86" t="str">
        <f t="shared" si="5"/>
        <v>2004 - 06</v>
      </c>
      <c r="Y5" s="88">
        <f t="shared" ca="1" si="0"/>
        <v>5.03</v>
      </c>
      <c r="Z5" s="87">
        <f t="shared" ca="1" si="0"/>
        <v>5.04</v>
      </c>
      <c r="AA5" s="87">
        <f t="shared" ca="1" si="0"/>
        <v>2.27</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2.27</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33% lower</v>
      </c>
      <c r="R6" s="86"/>
      <c r="S6" s="87" t="str">
        <f t="array" ref="S6">IFERROR(VLOOKUP($W6,IF(IndicatorData!$B:$B=$V$1,IndicatorData!$A$1:$O$5203),15,FALSE),"")</f>
        <v>2005 - 07</v>
      </c>
      <c r="T6" s="88"/>
      <c r="U6" s="87"/>
      <c r="V6" s="87">
        <v>5</v>
      </c>
      <c r="W6" s="86">
        <f t="array" ref="W6">IFERROR(SMALL(IF(IndicatorData!B:B=$V$1,IndicatorData!AA:AA),$V6),"")</f>
        <v>20050000</v>
      </c>
      <c r="X6" s="86" t="str">
        <f t="shared" si="5"/>
        <v>2005 - 07</v>
      </c>
      <c r="Y6" s="88">
        <f t="shared" ca="1" si="0"/>
        <v>4.9400000000000004</v>
      </c>
      <c r="Z6" s="87">
        <f t="shared" ca="1" si="0"/>
        <v>4.83</v>
      </c>
      <c r="AA6" s="87">
        <f t="shared" ca="1" si="0"/>
        <v>2.5499999999999998</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2.5499999999999998</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R7" s="86"/>
      <c r="S7" s="87" t="str">
        <f t="array" ref="S7">IFERROR(VLOOKUP($W7,IF(IndicatorData!$B:$B=$V$1,IndicatorData!$A$1:$O$5203),15,FALSE),"")</f>
        <v>2006 - 08</v>
      </c>
      <c r="T7" s="88"/>
      <c r="U7" s="87"/>
      <c r="V7" s="87">
        <v>6</v>
      </c>
      <c r="W7" s="86">
        <f t="array" ref="W7">IFERROR(SMALL(IF(IndicatorData!B:B=$V$1,IndicatorData!AA:AA),$V7),"")</f>
        <v>20060000</v>
      </c>
      <c r="X7" s="86" t="str">
        <f t="shared" si="5"/>
        <v>2006 - 08</v>
      </c>
      <c r="Y7" s="88">
        <f t="shared" ca="1" si="0"/>
        <v>4.84</v>
      </c>
      <c r="Z7" s="87">
        <f t="shared" ca="1" si="0"/>
        <v>4.57</v>
      </c>
      <c r="AA7" s="87">
        <f t="shared" ca="1" si="0"/>
        <v>2.23</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2.23</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(2001 - 03)</v>
      </c>
      <c r="E8" s="13" t="str">
        <f ca="1">U22</f>
        <v>43% improvement</v>
      </c>
      <c r="R8" s="86"/>
      <c r="S8" s="87" t="str">
        <f t="array" ref="S8">IFERROR(VLOOKUP($W8,IF(IndicatorData!$B:$B=$V$1,IndicatorData!$A$1:$O$5203),15,FALSE),"")</f>
        <v>2007 - 09</v>
      </c>
      <c r="T8" s="88" t="str">
        <f>Summary!$E$2</f>
        <v>Richmond</v>
      </c>
      <c r="U8" s="87"/>
      <c r="V8" s="87">
        <v>7</v>
      </c>
      <c r="W8" s="86">
        <f t="array" ref="W8">IFERROR(SMALL(IF(IndicatorData!B:B=$V$1,IndicatorData!AA:AA),$V8),"")</f>
        <v>20070000</v>
      </c>
      <c r="X8" s="86" t="str">
        <f t="shared" si="5"/>
        <v>2007 - 09</v>
      </c>
      <c r="Y8" s="88">
        <f t="shared" ca="1" si="0"/>
        <v>4.71</v>
      </c>
      <c r="Z8" s="87">
        <f t="shared" ca="1" si="0"/>
        <v>4.43</v>
      </c>
      <c r="AA8" s="87">
        <f t="shared" ca="1" si="0"/>
        <v>2.79</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2.79</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(2019 - 21)</v>
      </c>
      <c r="C9" s="10"/>
      <c r="D9" s="10"/>
      <c r="E9" s="13" t="str">
        <f ca="1">U21</f>
        <v>26% improvement</v>
      </c>
      <c r="R9" s="86"/>
      <c r="S9" s="87" t="str">
        <f t="array" ref="S9">IFERROR(VLOOKUP($W9,IF(IndicatorData!$B:$B=$V$1,IndicatorData!$A$1:$O$5203),15,FALSE),"")</f>
        <v>2008 - 10</v>
      </c>
      <c r="T9" s="88" t="str">
        <f>T8&amp;" Rank"</f>
        <v>Richmond Rank</v>
      </c>
      <c r="U9" s="87">
        <f ca="1">VLOOKUP(T8,$AA$26:$AB$58,2,FALSE)</f>
        <v>3</v>
      </c>
      <c r="V9" s="87">
        <v>8</v>
      </c>
      <c r="W9" s="86">
        <f t="array" ref="W9">IFERROR(SMALL(IF(IndicatorData!B:B=$V$1,IndicatorData!AA:AA),$V9),"")</f>
        <v>20080000</v>
      </c>
      <c r="X9" s="86" t="str">
        <f t="shared" si="5"/>
        <v>2008 - 10</v>
      </c>
      <c r="Y9" s="88">
        <f t="shared" ca="1" si="0"/>
        <v>4.5599999999999996</v>
      </c>
      <c r="Z9" s="87">
        <f t="shared" ca="1" si="0"/>
        <v>4.4800000000000004</v>
      </c>
      <c r="AA9" s="87">
        <f t="shared" ca="1" si="0"/>
        <v>2.75</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2.75</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R10" s="86"/>
      <c r="S10" s="87" t="str">
        <f t="array" ref="S10">IFERROR(VLOOKUP($W10,IF(IndicatorData!$B:$B=$V$1,IndicatorData!$A$1:$O$5203),15,FALSE),"")</f>
        <v>2009 - 11</v>
      </c>
      <c r="T10" s="88" t="s">
        <v>14</v>
      </c>
      <c r="U10" s="87"/>
      <c r="V10" s="87">
        <v>9</v>
      </c>
      <c r="W10" s="86">
        <f t="array" ref="W10">IFERROR(SMALL(IF(IndicatorData!B:B=$V$1,IndicatorData!AA:AA),$V10),"")</f>
        <v>20090000</v>
      </c>
      <c r="X10" s="86" t="str">
        <f t="shared" si="5"/>
        <v>2009 - 11</v>
      </c>
      <c r="Y10" s="88">
        <f t="shared" ca="1" si="0"/>
        <v>4.43</v>
      </c>
      <c r="Z10" s="87">
        <f t="shared" ca="1" si="0"/>
        <v>4.4400000000000004</v>
      </c>
      <c r="AA10" s="87">
        <f t="shared" ca="1" si="0"/>
        <v>3.3</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3.3</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R11" s="86"/>
      <c r="S11" s="87" t="str">
        <f t="array" ref="S11">IFERROR(VLOOKUP($W11,IF(IndicatorData!$B:$B=$V$1,IndicatorData!$A$1:$O$5203),15,FALSE),"")</f>
        <v>2010 - 12</v>
      </c>
      <c r="T11" s="88" t="s">
        <v>31</v>
      </c>
      <c r="U11" s="87">
        <f ca="1">AI27</f>
        <v>3.93</v>
      </c>
      <c r="V11" s="90">
        <v>10</v>
      </c>
      <c r="W11" s="86">
        <f t="array" ref="W11">IFERROR(SMALL(IF(IndicatorData!B:B=$V$1,IndicatorData!AA:AA),$V11),"")</f>
        <v>20100000</v>
      </c>
      <c r="X11" s="86" t="str">
        <f t="shared" si="5"/>
        <v>2010 - 12</v>
      </c>
      <c r="Y11" s="88">
        <f t="shared" ca="1" si="0"/>
        <v>4.26</v>
      </c>
      <c r="Z11" s="87">
        <f t="shared" ca="1" si="0"/>
        <v>4.2300000000000004</v>
      </c>
      <c r="AA11" s="87">
        <f t="shared" ca="1" si="0"/>
        <v>2.71</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2.71</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(2020 - 22) rank:</v>
      </c>
      <c r="E12" s="128">
        <f ca="1">U9</f>
        <v>3</v>
      </c>
      <c r="R12" s="86"/>
      <c r="S12" s="87" t="str">
        <f t="array" ref="S12">IFERROR(VLOOKUP($W12,IF(IndicatorData!$B:$B=$V$1,IndicatorData!$A$1:$O$5203),15,FALSE),"")</f>
        <v>2011 - 13</v>
      </c>
      <c r="T12" s="88" t="s">
        <v>57</v>
      </c>
      <c r="U12" s="87">
        <f ca="1">AH27</f>
        <v>3.48</v>
      </c>
      <c r="V12" s="90">
        <v>11</v>
      </c>
      <c r="W12" s="86">
        <f t="array" ref="W12">IFERROR(SMALL(IF(IndicatorData!B:B=$V$1,IndicatorData!AA:AA),$V12),"")</f>
        <v>20110000</v>
      </c>
      <c r="X12" s="86" t="str">
        <f t="shared" si="5"/>
        <v>2011 - 13</v>
      </c>
      <c r="Y12" s="88">
        <f t="shared" ref="Y12:AH21" ca="1" si="6">IFERROR(VLOOKUP(Y$1&amp;$U$1&amp;$X12&amp;$U$2&amp;$U$5,DATA,14,FALSE),"")</f>
        <v>4.1399999999999997</v>
      </c>
      <c r="Z12" s="87">
        <f t="shared" ca="1" si="6"/>
        <v>3.94</v>
      </c>
      <c r="AA12" s="87">
        <f t="shared" ca="1" si="6"/>
        <v>2.77</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2.77</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R13" s="86"/>
      <c r="S13" s="87" t="str">
        <f t="array" ref="S13">IFERROR(VLOOKUP($W13,IF(IndicatorData!$B:$B=$V$1,IndicatorData!$A$1:$O$5203),15,FALSE),"")</f>
        <v>2012 - 14</v>
      </c>
      <c r="T13" s="88" t="s">
        <v>1011</v>
      </c>
      <c r="U13" s="87">
        <f ca="1">AJ27</f>
        <v>2.3458399999999999</v>
      </c>
      <c r="V13" s="90">
        <v>12</v>
      </c>
      <c r="W13" s="86">
        <f t="array" ref="W13">IFERROR(SMALL(IF(IndicatorData!B:B=$V$1,IndicatorData!AA:AA),$V13),"")</f>
        <v>20120000</v>
      </c>
      <c r="X13" s="86" t="str">
        <f t="shared" si="5"/>
        <v>2012 - 14</v>
      </c>
      <c r="Y13" s="88">
        <f t="shared" ca="1" si="6"/>
        <v>3.97</v>
      </c>
      <c r="Z13" s="87">
        <f t="shared" ca="1" si="6"/>
        <v>3.59</v>
      </c>
      <c r="AA13" s="87">
        <f t="shared" ca="1" si="6"/>
        <v>2.65</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f t="shared" ca="1" si="9"/>
        <v>2.65</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R14" s="86"/>
      <c r="S14" s="87" t="str">
        <f t="array" ref="S14">IFERROR(VLOOKUP($W14,IF(IndicatorData!$B:$B=$V$1,IndicatorData!$A$1:$O$5203),15,FALSE),"")</f>
        <v>2013 - 15</v>
      </c>
      <c r="T14" s="88" t="str">
        <f>T8&amp;" current data"</f>
        <v>Richmond current data</v>
      </c>
      <c r="U14" s="87">
        <f ca="1">INDIRECT("aa"&amp;$W$1)</f>
        <v>2.3458399999999999</v>
      </c>
      <c r="V14" s="87">
        <v>13</v>
      </c>
      <c r="W14" s="86">
        <f t="array" ref="W14">IFERROR(SMALL(IF(IndicatorData!B:B=$V$1,IndicatorData!AA:AA),$V14),"")</f>
        <v>20130000</v>
      </c>
      <c r="X14" s="86" t="str">
        <f t="shared" si="5"/>
        <v>2013 - 15</v>
      </c>
      <c r="Y14" s="88">
        <f t="shared" ca="1" si="6"/>
        <v>3.89</v>
      </c>
      <c r="Z14" s="87">
        <f t="shared" ca="1" si="6"/>
        <v>3.38</v>
      </c>
      <c r="AA14" s="87">
        <f t="shared" ca="1" si="6"/>
        <v>3.62</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f t="shared" ca="1" si="9"/>
        <v>3.62</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Infant mortality rate, 2020 - 22</v>
      </c>
      <c r="B15" s="125"/>
      <c r="C15" s="125"/>
      <c r="D15" s="125"/>
      <c r="E15" s="125"/>
      <c r="F15" s="125"/>
      <c r="G15" s="125"/>
      <c r="R15" s="86"/>
      <c r="S15" s="87" t="str">
        <f t="array" ref="S15">IFERROR(VLOOKUP($W15,IF(IndicatorData!$B:$B=$V$1,IndicatorData!$A$1:$O$5203),15,FALSE),"")</f>
        <v>2014 - 16</v>
      </c>
      <c r="T15" s="88" t="str">
        <f>T8&amp;" previous data"</f>
        <v>Richmond previous data</v>
      </c>
      <c r="U15" s="87">
        <f ca="1">INDIRECT("aa"&amp;$W$1-1)</f>
        <v>3.16</v>
      </c>
      <c r="V15" s="87">
        <v>14</v>
      </c>
      <c r="W15" s="86">
        <f t="array" ref="W15">IFERROR(SMALL(IF(IndicatorData!B:B=$V$1,IndicatorData!AA:AA),$V15),"")</f>
        <v>20140000</v>
      </c>
      <c r="X15" s="86" t="str">
        <f t="shared" si="5"/>
        <v>2014 - 16</v>
      </c>
      <c r="Y15" s="88">
        <f t="shared" ca="1" si="6"/>
        <v>3.88</v>
      </c>
      <c r="Z15" s="87">
        <f t="shared" ca="1" si="6"/>
        <v>3.2</v>
      </c>
      <c r="AA15" s="87">
        <f t="shared" ca="1" si="6"/>
        <v>2.97</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f t="shared" ca="1" si="9"/>
        <v>2.97</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R16" s="86"/>
      <c r="S16" s="87" t="str">
        <f t="array" ref="S16">IFERROR(VLOOKUP($W16,IF(IndicatorData!$B:$B=$V$1,IndicatorData!$A$1:$O$5203),15,FALSE),"")</f>
        <v>2015 - 17</v>
      </c>
      <c r="T16" s="88" t="s">
        <v>1078</v>
      </c>
      <c r="U16" s="87">
        <f ca="1">AA2</f>
        <v>4.08</v>
      </c>
      <c r="V16" s="87">
        <v>15</v>
      </c>
      <c r="W16" s="86">
        <f t="array" ref="W16">IFERROR(SMALL(IF(IndicatorData!B:B=$V$1,IndicatorData!AA:AA),$V16),"")</f>
        <v>20150000</v>
      </c>
      <c r="X16" s="86" t="str">
        <f t="shared" si="5"/>
        <v>2015 - 17</v>
      </c>
      <c r="Y16" s="88">
        <f t="shared" ca="1" si="6"/>
        <v>3.92</v>
      </c>
      <c r="Z16" s="87">
        <f t="shared" ca="1" si="6"/>
        <v>3.32</v>
      </c>
      <c r="AA16" s="87">
        <f t="shared" ca="1" si="6"/>
        <v>2.5</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f t="shared" ca="1" si="9"/>
        <v>2.5</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R17" s="86"/>
      <c r="S17" s="87" t="str">
        <f t="array" ref="S17">IFERROR(VLOOKUP($W17,IF(IndicatorData!$B:$B=$V$1,IndicatorData!$A$1:$O$5203),15,FALSE),"")</f>
        <v>2016 - 18</v>
      </c>
      <c r="T17" s="88" t="s">
        <v>1079</v>
      </c>
      <c r="U17" s="87">
        <f ca="1">($U$14-U15)/U15</f>
        <v>-0.2576455696202532</v>
      </c>
      <c r="V17" s="91">
        <v>16</v>
      </c>
      <c r="W17" s="86">
        <f t="array" ref="W17">IFERROR(SMALL(IF(IndicatorData!B:B=$V$1,IndicatorData!AA:AA),$V17),"")</f>
        <v>20160000</v>
      </c>
      <c r="X17" s="86" t="str">
        <f t="shared" si="5"/>
        <v>2016 - 18</v>
      </c>
      <c r="Y17" s="88">
        <f t="shared" ca="1" si="6"/>
        <v>3.93</v>
      </c>
      <c r="Z17" s="87">
        <f t="shared" ca="1" si="6"/>
        <v>3.3</v>
      </c>
      <c r="AA17" s="87">
        <f t="shared" ca="1" si="6"/>
        <v>1.51</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f t="shared" ca="1" si="9"/>
        <v>1.51</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2020 - 22, Richmond's rate was 2.3 per 1,000 (n=14), which was the 3rd lowest in London, 40.4% lower than the England average and 32.6% lower than the London average. The latest Borough figure for 2020 - 22 was also 42.5% lower than in 2001 - 03, in comparison with 26.5% decrease in England's rate in the equivalent time period.</v>
      </c>
      <c r="K18" s="125"/>
      <c r="L18" s="125"/>
      <c r="M18" s="125"/>
      <c r="N18" s="125"/>
      <c r="R18" s="86"/>
      <c r="S18" s="87" t="str">
        <f t="array" ref="S18">IFERROR(VLOOKUP($W18,IF(IndicatorData!$B:$B=$V$1,IndicatorData!$A$1:$O$5203),15,FALSE),"")</f>
        <v>2017 - 19</v>
      </c>
      <c r="T18" s="88" t="s">
        <v>1080</v>
      </c>
      <c r="U18" s="87">
        <f ca="1">IFERROR(IF(AND(U17&lt;0,$U$3=0),-1,IF(U17=0,0,IF(AND(U17&gt;0,$U$3=0),1,IF(AND(U17&gt;0,$U$3=1),-1,IF(AND(U17&lt;0,$U$3=1),1))))),0)</f>
        <v>1</v>
      </c>
      <c r="V18" s="87">
        <v>17</v>
      </c>
      <c r="W18" s="86">
        <f t="array" ref="W18">IFERROR(SMALL(IF(IndicatorData!B:B=$V$1,IndicatorData!AA:AA),$V18),"")</f>
        <v>20170000</v>
      </c>
      <c r="X18" s="86" t="str">
        <f t="shared" si="5"/>
        <v>2017 - 19</v>
      </c>
      <c r="Y18" s="88">
        <f t="shared" ca="1" si="6"/>
        <v>3.95</v>
      </c>
      <c r="Z18" s="87">
        <f t="shared" ca="1" si="6"/>
        <v>3.39</v>
      </c>
      <c r="AA18" s="87">
        <f t="shared" ca="1" si="6"/>
        <v>2.16</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f t="shared" ca="1" si="9"/>
        <v>2.16</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R19" s="86"/>
      <c r="S19" s="87" t="str">
        <f t="array" ref="S19">IFERROR(VLOOKUP($W19,IF(IndicatorData!$B:$B=$V$1,IndicatorData!$A$1:$O$5203),15,FALSE),"")</f>
        <v>2018 - 20</v>
      </c>
      <c r="T19" s="88" t="s">
        <v>1081</v>
      </c>
      <c r="U19" s="87">
        <f ca="1">($U$14-U16)/U16</f>
        <v>-0.42503921568627456</v>
      </c>
      <c r="V19" s="91">
        <v>18</v>
      </c>
      <c r="W19" s="86">
        <f t="array" ref="W19">IFERROR(SMALL(IF(IndicatorData!B:B=$V$1,IndicatorData!AA:AA),$V19),"")</f>
        <v>20180000</v>
      </c>
      <c r="X19" s="86" t="str">
        <f t="shared" si="5"/>
        <v>2018 - 20</v>
      </c>
      <c r="Y19" s="88">
        <f t="shared" ca="1" si="6"/>
        <v>3.9</v>
      </c>
      <c r="Z19" s="87">
        <f t="shared" ca="1" si="6"/>
        <v>3.43</v>
      </c>
      <c r="AA19" s="87">
        <f t="shared" ca="1" si="6"/>
        <v>2.61</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f t="shared" ca="1" si="9"/>
        <v>2.61</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R20" s="86"/>
      <c r="S20" s="87" t="str">
        <f t="array" ref="S20">IFERROR(VLOOKUP($W20,IF(IndicatorData!$B:$B=$V$1,IndicatorData!$A$1:$O$5203),15,FALSE),"")</f>
        <v>2019 - 21</v>
      </c>
      <c r="T20" s="88" t="s">
        <v>1082</v>
      </c>
      <c r="U20" s="87">
        <f ca="1">IFERROR(IF(AND(U19&lt;0,$U$3=0),-1,IF(U19=0,0,IF(AND(U19&gt;0,$U$3=0),1,IF(AND(U19&gt;0,$U$3=1),-1,IF(AND(U19&lt;0,$U$3=1),1))))),0)</f>
        <v>1</v>
      </c>
      <c r="V20" s="87">
        <v>19</v>
      </c>
      <c r="W20" s="86">
        <f t="array" ref="W20">IFERROR(SMALL(IF(IndicatorData!B:B=$V$1,IndicatorData!AA:AA),$V20),"")</f>
        <v>20190000</v>
      </c>
      <c r="X20" s="86" t="str">
        <f t="shared" si="5"/>
        <v>2019 - 21</v>
      </c>
      <c r="Y20" s="88">
        <f t="shared" ca="1" si="6"/>
        <v>3.93</v>
      </c>
      <c r="Z20" s="87">
        <f t="shared" ca="1" si="6"/>
        <v>3.54</v>
      </c>
      <c r="AA20" s="87">
        <f t="shared" ca="1" si="6"/>
        <v>3.16</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f t="shared" ca="1" si="9"/>
        <v>3.16</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R21" s="86"/>
      <c r="S21" s="87" t="str">
        <f t="array" ref="S21">IFERROR(VLOOKUP($W21,IF(IndicatorData!$B:$B=$V$1,IndicatorData!$A$1:$O$5203),15,FALSE),"")</f>
        <v>2020 - 22</v>
      </c>
      <c r="T21" s="88" t="s">
        <v>1083</v>
      </c>
      <c r="U21" s="87" t="str">
        <f ca="1">IFERROR(IF(AND(U18=1,ROUND(U17*100,0)&lt;&gt;0),ABS(ROUND(U17*100,0))&amp;"% improvement", IF(AND(U18=-1,ROUND(U17*100,0)&lt;&gt;0),ABS(ROUND(U17*100,0))&amp;"% deterioration","no change")),"N/A")</f>
        <v>26% improvement</v>
      </c>
      <c r="V21" s="87">
        <v>20</v>
      </c>
      <c r="W21" s="86">
        <f t="array" ref="W21">IFERROR(SMALL(IF(IndicatorData!B:B=$V$1,IndicatorData!AA:AA),$V21),"")</f>
        <v>20200000</v>
      </c>
      <c r="X21" s="86" t="str">
        <f t="shared" si="5"/>
        <v>2020 - 22</v>
      </c>
      <c r="Y21" s="88">
        <f t="shared" ca="1" si="6"/>
        <v>3.93</v>
      </c>
      <c r="Z21" s="87">
        <f t="shared" ca="1" si="6"/>
        <v>3.48</v>
      </c>
      <c r="AA21" s="87">
        <f t="shared" ca="1" si="6"/>
        <v>2.3458399999999999</v>
      </c>
      <c r="AB21" s="87">
        <f t="shared" ca="1" si="6"/>
        <v>3.14059</v>
      </c>
      <c r="AC21" s="86">
        <f t="shared" ca="1" si="6"/>
        <v>3.6142799999999999</v>
      </c>
      <c r="AD21" s="87">
        <f t="shared" ca="1" si="6"/>
        <v>2.76498</v>
      </c>
      <c r="AE21" s="87">
        <f t="shared" ca="1" si="6"/>
        <v>3.4917099999999999</v>
      </c>
      <c r="AF21" s="87">
        <f t="shared" ca="1" si="6"/>
        <v>3.57782</v>
      </c>
      <c r="AG21" s="87">
        <f t="shared" ca="1" si="6"/>
        <v>2.8963000000000001</v>
      </c>
      <c r="AH21" s="87">
        <f t="shared" ca="1" si="6"/>
        <v>4.1912000000000003</v>
      </c>
      <c r="AI21" s="87">
        <f t="shared" ca="1" si="7"/>
        <v>2.8963000000000001</v>
      </c>
      <c r="AJ21" s="87">
        <f t="shared" ca="1" si="7"/>
        <v>4.5302800000000003</v>
      </c>
      <c r="AK21" s="87">
        <f t="shared" ca="1" si="7"/>
        <v>3.3405100000000001</v>
      </c>
      <c r="AL21" s="87">
        <f t="shared" ca="1" si="7"/>
        <v>2.76498</v>
      </c>
      <c r="AM21" s="87">
        <f t="shared" ca="1" si="7"/>
        <v>3.7713100000000002</v>
      </c>
      <c r="AN21" s="87">
        <f t="shared" ca="1" si="7"/>
        <v>3.0413199999999998</v>
      </c>
      <c r="AO21" s="87">
        <f t="shared" ca="1" si="7"/>
        <v>3.2364899999999999</v>
      </c>
      <c r="AP21" s="87">
        <f t="shared" ca="1" si="7"/>
        <v>3.8516300000000001</v>
      </c>
      <c r="AQ21" s="87">
        <f t="shared" ca="1" si="7"/>
        <v>4.5310800000000002</v>
      </c>
      <c r="AR21" s="87">
        <f t="shared" ca="1" si="7"/>
        <v>4.2387499999999996</v>
      </c>
      <c r="AS21" s="87">
        <f t="shared" ca="1" si="8"/>
        <v>4.0433399999999997</v>
      </c>
      <c r="AT21" s="87">
        <f t="shared" ca="1" si="8"/>
        <v>2.8443700000000001</v>
      </c>
      <c r="AU21" s="87">
        <f t="shared" ca="1" si="8"/>
        <v>3.57782</v>
      </c>
      <c r="AV21" s="87">
        <f t="shared" ca="1" si="8"/>
        <v>2.8071700000000002</v>
      </c>
      <c r="AW21" s="87">
        <f t="shared" ca="1" si="8"/>
        <v>4.2302600000000004</v>
      </c>
      <c r="AX21" s="87">
        <f t="shared" ca="1" si="8"/>
        <v>4.30206</v>
      </c>
      <c r="AY21" s="87">
        <f t="shared" ca="1" si="8"/>
        <v>2.3394900000000001</v>
      </c>
      <c r="AZ21" s="87">
        <f t="shared" ca="1" si="8"/>
        <v>2.8222</v>
      </c>
      <c r="BA21" s="87">
        <f t="shared" ca="1" si="8"/>
        <v>3.14059</v>
      </c>
      <c r="BB21" s="87">
        <f t="shared" ca="1" si="8"/>
        <v>4.5972600000000003</v>
      </c>
      <c r="BC21" s="87">
        <f t="shared" ca="1" si="9"/>
        <v>4.3037999999999998</v>
      </c>
      <c r="BD21" s="87">
        <f t="shared" ca="1" si="9"/>
        <v>3.4917099999999999</v>
      </c>
      <c r="BE21" s="87">
        <f t="shared" ca="1" si="9"/>
        <v>4.0278299999999998</v>
      </c>
      <c r="BF21" s="87">
        <f t="shared" ca="1" si="9"/>
        <v>3.0324200000000001</v>
      </c>
      <c r="BG21" s="87">
        <f t="shared" ca="1" si="9"/>
        <v>2.3458399999999999</v>
      </c>
      <c r="BH21" s="87">
        <f t="shared" ca="1" si="9"/>
        <v>3.0548899999999999</v>
      </c>
      <c r="BI21" s="87">
        <f t="shared" ca="1" si="9"/>
        <v>3.6142799999999999</v>
      </c>
      <c r="BJ21" s="87">
        <f t="shared" ca="1" si="9"/>
        <v>3.04711</v>
      </c>
      <c r="BK21" s="87">
        <f t="shared" ca="1" si="9"/>
        <v>3.87941</v>
      </c>
      <c r="BL21" s="87">
        <f t="shared" ca="1" si="9"/>
        <v>1.8748</v>
      </c>
      <c r="BM21" s="87">
        <f t="shared" ca="1" si="9"/>
        <v>2.43072</v>
      </c>
      <c r="BN21" s="87">
        <f t="shared" ca="1" si="4"/>
        <v>3.2476133333333332</v>
      </c>
    </row>
    <row r="22" spans="10:72">
      <c r="J22" s="125"/>
      <c r="K22" s="125"/>
      <c r="L22" s="125"/>
      <c r="M22" s="125"/>
      <c r="N22" s="125"/>
      <c r="R22" s="86"/>
      <c r="S22" s="87"/>
      <c r="T22" s="87" t="s">
        <v>1084</v>
      </c>
      <c r="U22" s="87" t="str">
        <f ca="1">IFERROR(IF(AND(U20=1,ROUND(U19*100,0)&lt;&gt;0),ABS(ROUND(U19*100,0))&amp;"% improvement", IF(AND(U20=-1,ROUND(U19*100,0)&lt;&gt;0),ABS(ROUND(U19*100,0))&amp;"% deterioration","no change")),"N/A")</f>
        <v>43% improvement</v>
      </c>
      <c r="V22" s="87"/>
      <c r="W22" s="87"/>
      <c r="X22" s="87"/>
      <c r="Y22" s="87"/>
      <c r="Z22" s="87"/>
      <c r="AA22" s="87"/>
      <c r="AB22" s="87"/>
      <c r="AC22" s="86"/>
      <c r="AD22" s="87"/>
      <c r="AE22" s="87"/>
      <c r="AF22" s="87"/>
      <c r="AG22" s="87"/>
      <c r="AH22" s="87"/>
      <c r="AI22" s="87"/>
      <c r="AJ22" s="87"/>
      <c r="AK22" s="87"/>
      <c r="AL22" s="87"/>
      <c r="AM22" s="87"/>
      <c r="AN22" s="87"/>
      <c r="AO22" s="87"/>
      <c r="AP22" s="87"/>
      <c r="AQ22" s="87"/>
      <c r="AR22" s="87"/>
      <c r="AS22" s="87"/>
      <c r="AT22" s="87"/>
      <c r="AU22" s="87"/>
      <c r="AV22" s="87"/>
      <c r="AW22" s="87"/>
      <c r="AX22" s="87"/>
      <c r="AY22" s="87"/>
      <c r="AZ22" s="87"/>
    </row>
    <row r="23" spans="10:72">
      <c r="J23" s="125"/>
      <c r="K23" s="125"/>
      <c r="L23" s="125"/>
      <c r="M23" s="125"/>
      <c r="N23" s="125"/>
      <c r="R23" s="86"/>
      <c r="S23" s="87"/>
      <c r="T23" s="87" t="s">
        <v>1085</v>
      </c>
      <c r="U23" s="87">
        <f>VLOOKUP(U1,List!$AD$2:$AE$63,2,FALSE)</f>
        <v>92196</v>
      </c>
      <c r="V23" s="87"/>
      <c r="W23" s="87"/>
      <c r="X23" s="87"/>
      <c r="Y23" s="87"/>
      <c r="Z23" s="87"/>
      <c r="AA23" s="87"/>
      <c r="AB23" s="87"/>
      <c r="AC23" s="86"/>
      <c r="AD23" s="87"/>
      <c r="AE23" s="87"/>
      <c r="AF23" s="87"/>
      <c r="AG23" s="87"/>
      <c r="AH23" s="87"/>
      <c r="AI23" s="87"/>
      <c r="AJ23" s="87"/>
      <c r="AK23" s="87"/>
      <c r="AL23" s="87"/>
      <c r="AM23" s="87"/>
      <c r="AN23" s="87"/>
      <c r="AO23" s="87"/>
      <c r="AP23" s="87"/>
      <c r="AQ23" s="87"/>
      <c r="AR23" s="87"/>
      <c r="AS23" s="87"/>
      <c r="AT23" s="87"/>
      <c r="AU23" s="87"/>
      <c r="AV23" s="87"/>
      <c r="AW23" s="87"/>
      <c r="AX23" s="87"/>
      <c r="AY23" s="87"/>
      <c r="AZ23" s="87"/>
    </row>
    <row r="24" spans="10:72">
      <c r="J24" s="125"/>
      <c r="K24" s="125"/>
      <c r="L24" s="125"/>
      <c r="M24" s="125"/>
      <c r="N24" s="125"/>
      <c r="R24" s="86"/>
      <c r="S24" s="87"/>
      <c r="T24" s="87"/>
      <c r="U24" s="87"/>
      <c r="V24" s="87"/>
      <c r="W24" s="87"/>
      <c r="X24" s="87"/>
      <c r="Y24" s="87"/>
      <c r="Z24" s="87"/>
      <c r="AA24" s="87"/>
      <c r="AB24" s="87"/>
      <c r="AC24" s="86"/>
      <c r="AD24" s="87"/>
      <c r="AE24" s="87"/>
      <c r="AF24" s="87"/>
      <c r="AG24" s="87"/>
      <c r="AH24" s="87"/>
      <c r="AI24" s="87"/>
      <c r="AJ24" s="87"/>
      <c r="AK24" s="87"/>
      <c r="AL24" s="87"/>
      <c r="AM24" s="87"/>
      <c r="AN24" s="87"/>
      <c r="AO24" s="87"/>
      <c r="AP24" s="87"/>
      <c r="AQ24" s="87"/>
      <c r="AR24" s="87"/>
      <c r="AS24" s="87"/>
      <c r="AT24" s="87"/>
      <c r="AU24" s="87"/>
      <c r="AV24" s="87"/>
      <c r="AW24" s="87"/>
      <c r="AX24" s="87"/>
      <c r="AY24" s="87"/>
      <c r="AZ24" s="87"/>
    </row>
    <row r="25" spans="10:72">
      <c r="J25" s="125"/>
      <c r="K25" s="125"/>
      <c r="L25" s="125"/>
      <c r="M25" s="125"/>
      <c r="N25" s="125"/>
      <c r="R25" s="86"/>
      <c r="S25" s="87"/>
      <c r="T25" s="87"/>
      <c r="U25" s="87"/>
      <c r="V25" s="87"/>
      <c r="W25" s="87"/>
      <c r="X25" s="87"/>
      <c r="Y25" s="87"/>
      <c r="Z25" s="87"/>
      <c r="AA25" s="87"/>
      <c r="AB25" s="87"/>
      <c r="AC25" s="86"/>
      <c r="AD25" s="87"/>
      <c r="AE25" s="87"/>
      <c r="AF25" s="87"/>
      <c r="AG25" s="87"/>
      <c r="AH25" s="87"/>
      <c r="AI25" s="87"/>
      <c r="AJ25" s="87"/>
      <c r="AK25" s="87"/>
      <c r="AL25" s="87"/>
      <c r="AM25" s="87"/>
      <c r="AN25" s="87"/>
      <c r="AO25" s="87"/>
      <c r="AP25" s="87"/>
      <c r="AQ25" s="87"/>
      <c r="AR25" s="87"/>
      <c r="AS25" s="87"/>
      <c r="AT25" s="87"/>
      <c r="AU25" s="87" t="str">
        <f ca="1">AC26&amp;", Bexley vs. CYP Comparators"</f>
        <v>Infant mortality rate, 2020 - 22, Bexley vs. CYP Comparators</v>
      </c>
      <c r="AV25" s="87"/>
      <c r="AW25" s="87"/>
      <c r="AX25" s="87"/>
      <c r="AY25" s="87"/>
      <c r="AZ25" s="87"/>
      <c r="BT25" s="87"/>
    </row>
    <row r="26" spans="10:72">
      <c r="J26" s="125"/>
      <c r="K26" s="125"/>
      <c r="L26" s="125"/>
      <c r="M26" s="125"/>
      <c r="N26" s="125"/>
      <c r="R26" s="86"/>
      <c r="S26" s="87"/>
      <c r="T26" s="87"/>
      <c r="U26" s="87"/>
      <c r="V26" s="87"/>
      <c r="W26" s="87" t="s">
        <v>1006</v>
      </c>
      <c r="X26" s="87" t="s">
        <v>1086</v>
      </c>
      <c r="Y26" s="87" t="str">
        <f ca="1">INDIRECT("X"&amp;$W$1)</f>
        <v>2020 - 22</v>
      </c>
      <c r="Z26" s="87"/>
      <c r="AA26" s="87"/>
      <c r="AB26" s="87" t="s">
        <v>1006</v>
      </c>
      <c r="AC26" s="86" t="str">
        <f ca="1">IF(U2&lt;&gt;"Persons", U1&amp;", "&amp;Y26&amp;" ("&amp;U2&amp;")",U1&amp;", "&amp;Y26)</f>
        <v>Infant mortality rate, 2020 - 22</v>
      </c>
      <c r="AD26" s="87"/>
      <c r="AE26" s="87" t="str">
        <f>Summary!$E$2</f>
        <v>Richmond</v>
      </c>
      <c r="AF26" s="87" t="s">
        <v>1011</v>
      </c>
      <c r="AG26" s="87" t="s">
        <v>1087</v>
      </c>
      <c r="AH26" s="87" t="str">
        <f>Z1</f>
        <v>London</v>
      </c>
      <c r="AI26" s="87" t="str">
        <f>Y1</f>
        <v>England</v>
      </c>
      <c r="AJ26" s="87" t="str">
        <f>BN1</f>
        <v>IMD Comparators</v>
      </c>
      <c r="AK26" s="87" t="s">
        <v>1088</v>
      </c>
      <c r="AL26" s="87" t="s">
        <v>1087</v>
      </c>
      <c r="AM26" s="87"/>
      <c r="AN26" s="87" t="s">
        <v>1006</v>
      </c>
      <c r="AO26" s="87" t="s">
        <v>1060</v>
      </c>
      <c r="AP26" s="87"/>
      <c r="AQ26" s="87"/>
      <c r="AR26" s="87"/>
      <c r="AS26" s="87"/>
      <c r="AT26" s="87"/>
      <c r="AU26" s="87"/>
      <c r="AV26" s="87" t="str">
        <f>T8</f>
        <v>Richmond</v>
      </c>
      <c r="AW26" s="87" t="s">
        <v>1089</v>
      </c>
      <c r="AX26" s="87" t="str">
        <f>Y1</f>
        <v>England</v>
      </c>
      <c r="AY26" s="92"/>
      <c r="AZ26" s="93"/>
      <c r="BA26" s="94"/>
      <c r="BB26" s="94"/>
      <c r="BC26" s="94"/>
      <c r="BD26" s="94"/>
      <c r="BT26" s="87"/>
    </row>
    <row r="27" spans="10:72">
      <c r="J27" s="125"/>
      <c r="K27" s="125"/>
      <c r="L27" s="125"/>
      <c r="M27" s="125"/>
      <c r="N27" s="125"/>
      <c r="R27" s="86"/>
      <c r="S27" s="87"/>
      <c r="T27" s="87"/>
      <c r="U27" s="87"/>
      <c r="V27" s="87"/>
      <c r="W27" s="87">
        <f ca="1">IFERROR(RANK(Y27,$Y$27:$Y$59,$U$3)+COUNTIF($Y$27:Y27,Y27)-1,"")</f>
        <v>25</v>
      </c>
      <c r="X27" s="87" t="s">
        <v>107</v>
      </c>
      <c r="Y27" s="87">
        <f t="shared" ref="Y27:Y58" ca="1" si="10">IFERROR(VLOOKUP($X27&amp;$U$1&amp;$Y$26&amp;$U$2&amp;$U$5,DATA,14,FALSE),"")</f>
        <v>4.1912000000000003</v>
      </c>
      <c r="Z27" s="87"/>
      <c r="AA27" s="87" t="str">
        <f t="shared" ref="AA27:AA58" ca="1" si="11">AD27</f>
        <v>Wandsworth</v>
      </c>
      <c r="AB27" s="87">
        <v>1</v>
      </c>
      <c r="AC27" s="86">
        <f t="shared" ref="AC27:AC58" ca="1" si="12">VLOOKUP($AB27,$W$26:$Y$58,3,FALSE)</f>
        <v>1.8748</v>
      </c>
      <c r="AD27" s="87" t="str">
        <f t="shared" ref="AD27:AD58" ca="1" si="13">VLOOKUP($AB27,$W$26:$Y$58,2,FALSE)</f>
        <v>Wandsworth</v>
      </c>
      <c r="AE27" s="87" t="str">
        <f t="shared" ref="AE27:AE58" ca="1" si="14">IF($AD27=$AE$26,AC27,"")</f>
        <v/>
      </c>
      <c r="AF27" s="87" t="str">
        <f t="shared" ref="AF27:AF58" ca="1" si="15">IF(ISERROR(HLOOKUP($AD27,$AB$1:$AG$1,1,FALSE)),"",AC27)</f>
        <v/>
      </c>
      <c r="AG27" s="87">
        <f t="shared" ref="AG27:AG58" ca="1" si="16">IF(AND(AE27="",AF27=""),AC27,"")</f>
        <v>1.8748</v>
      </c>
      <c r="AH27" s="87">
        <f ca="1">INDIRECT("z"&amp;$W$1)</f>
        <v>3.48</v>
      </c>
      <c r="AI27" s="87">
        <f ca="1">INDIRECT("y"&amp;$W$1)</f>
        <v>3.93</v>
      </c>
      <c r="AJ27" s="87">
        <f ca="1">INDIRECT("aa"&amp;$W$1)</f>
        <v>2.3458399999999999</v>
      </c>
      <c r="AK27" s="87" t="str">
        <f t="shared" ref="AK27:AK58" ca="1" si="17">IF(ISERROR(VLOOKUP($AD27,AOP_comparators,1,FALSE)),"",AC27)</f>
        <v/>
      </c>
      <c r="AL27" s="87">
        <f t="shared" ref="AL27:AL58" ca="1" si="18">IF(AND(AE27="",AK27=""),AC27,"")</f>
        <v>1.8748</v>
      </c>
      <c r="AM27" s="87"/>
      <c r="AN27" s="87" t="str">
        <f ca="1">IFERROR(RANK(AP27,$AP$27:$AP$37,$U$3)+COUNTIF($AP$27:AP27,AP27)-1,"")</f>
        <v/>
      </c>
      <c r="AO27" s="87" t="s">
        <v>1063</v>
      </c>
      <c r="AP27" s="87" t="str">
        <f t="shared" ref="AP27:AP37" ca="1" si="19">IFERROR(VLOOKUP($AO27&amp;$U$1&amp;$Y$26&amp;$U$2&amp;$U$5,DATA,14,FALSE),"")</f>
        <v/>
      </c>
      <c r="AQ27" s="87"/>
      <c r="AR27" s="87" t="str">
        <f t="shared" ref="AR27:AR37" ca="1" si="20">AU27</f>
        <v>Richmond</v>
      </c>
      <c r="AS27" s="87">
        <v>1</v>
      </c>
      <c r="AT27" s="87">
        <f t="shared" ref="AT27:AT37" ca="1" si="21">VLOOKUP($AS27,$AN$27:$AP$37,3,FALSE)</f>
        <v>2.3458399999999999</v>
      </c>
      <c r="AU27" s="87" t="str">
        <f t="shared" ref="AU27:AU37" ca="1" si="22">VLOOKUP($AS27,$AN$27:$AP$37,2,FALSE)</f>
        <v>Richmond</v>
      </c>
      <c r="AV27" s="87">
        <f t="shared" ref="AV27:AV37" ca="1" si="23">IF($AU27=$AV$26,$AT27,"")</f>
        <v>2.3458399999999999</v>
      </c>
      <c r="AW27" s="87" t="str">
        <f t="shared" ref="AW27:AW37" ca="1" si="24">IF(AV27="",AT27,"")</f>
        <v/>
      </c>
      <c r="AX27" s="87">
        <f t="shared" ref="AX27:AX37" ca="1" si="25">AI27</f>
        <v>3.93</v>
      </c>
      <c r="AY27" s="94"/>
      <c r="AZ27" s="94"/>
      <c r="BA27" s="94"/>
      <c r="BB27" s="94"/>
      <c r="BC27" s="94"/>
      <c r="BD27" s="94"/>
      <c r="BT27" s="87"/>
    </row>
    <row r="28" spans="10:72">
      <c r="J28" s="125"/>
      <c r="K28" s="125"/>
      <c r="L28" s="125"/>
      <c r="M28" s="125"/>
      <c r="N28" s="125"/>
      <c r="R28" s="86"/>
      <c r="S28" s="87"/>
      <c r="T28" s="87"/>
      <c r="U28" s="87"/>
      <c r="V28" s="87"/>
      <c r="W28" s="87">
        <f ca="1">IFERROR(RANK(Y28,$Y$27:$Y$59,$U$3)+COUNTIF($Y$27:Y28,Y28)-1,"")</f>
        <v>9</v>
      </c>
      <c r="X28" s="87" t="s">
        <v>94</v>
      </c>
      <c r="Y28" s="87">
        <f t="shared" ca="1" si="10"/>
        <v>2.8963000000000001</v>
      </c>
      <c r="Z28" s="87"/>
      <c r="AA28" s="87" t="str">
        <f t="shared" ca="1" si="11"/>
        <v>Islington</v>
      </c>
      <c r="AB28" s="87">
        <v>2</v>
      </c>
      <c r="AC28" s="86">
        <f t="shared" ca="1" si="12"/>
        <v>2.3394900000000001</v>
      </c>
      <c r="AD28" s="87" t="str">
        <f t="shared" ca="1" si="13"/>
        <v>Islington</v>
      </c>
      <c r="AE28" s="87" t="str">
        <f t="shared" ca="1" si="14"/>
        <v/>
      </c>
      <c r="AF28" s="87" t="str">
        <f t="shared" ca="1" si="15"/>
        <v/>
      </c>
      <c r="AG28" s="87">
        <f t="shared" ca="1" si="16"/>
        <v>2.3394900000000001</v>
      </c>
      <c r="AH28" s="87">
        <f t="shared" ref="AH28:AH58" ca="1" si="26">$AH$27</f>
        <v>3.48</v>
      </c>
      <c r="AI28" s="87">
        <f t="shared" ref="AI28:AI58" ca="1" si="27">$AI$27</f>
        <v>3.93</v>
      </c>
      <c r="AJ28" s="87">
        <f t="shared" ref="AJ28:AJ58" ca="1" si="28">$AJ$27</f>
        <v>2.3458399999999999</v>
      </c>
      <c r="AK28" s="87" t="str">
        <f t="shared" ca="1" si="17"/>
        <v/>
      </c>
      <c r="AL28" s="87">
        <f t="shared" ca="1" si="18"/>
        <v>2.3394900000000001</v>
      </c>
      <c r="AM28" s="87"/>
      <c r="AN28" s="87">
        <f ca="1">IFERROR(RANK(AP28,$AP$27:$AP$37,$U$3)+COUNTIF($AP$27:AP28,AP28)-1,"")</f>
        <v>2</v>
      </c>
      <c r="AO28" s="87" t="s">
        <v>79</v>
      </c>
      <c r="AP28" s="87">
        <f t="shared" ca="1" si="19"/>
        <v>2.76498</v>
      </c>
      <c r="AQ28" s="87"/>
      <c r="AR28" s="87" t="str">
        <f t="shared" ca="1" si="20"/>
        <v>Bromley</v>
      </c>
      <c r="AS28" s="87">
        <v>2</v>
      </c>
      <c r="AT28" s="87">
        <f t="shared" ca="1" si="21"/>
        <v>2.76498</v>
      </c>
      <c r="AU28" s="87" t="str">
        <f t="shared" ca="1" si="22"/>
        <v>Bromley</v>
      </c>
      <c r="AV28" s="87" t="str">
        <f t="shared" ca="1" si="23"/>
        <v/>
      </c>
      <c r="AW28" s="87">
        <f t="shared" ca="1" si="24"/>
        <v>2.76498</v>
      </c>
      <c r="AX28" s="87">
        <f t="shared" ca="1" si="25"/>
        <v>3.93</v>
      </c>
      <c r="AY28" s="94"/>
      <c r="AZ28" s="87"/>
      <c r="BA28" s="94"/>
      <c r="BB28" s="94"/>
      <c r="BC28" s="94"/>
      <c r="BD28" s="94"/>
      <c r="BF28" s="94">
        <v>90</v>
      </c>
      <c r="BG28" s="94"/>
      <c r="BT28" s="87"/>
    </row>
    <row r="29" spans="10:72">
      <c r="J29" s="125"/>
      <c r="K29" s="125"/>
      <c r="L29" s="125"/>
      <c r="M29" s="125"/>
      <c r="N29" s="125"/>
      <c r="R29" s="86"/>
      <c r="S29" s="87"/>
      <c r="T29" s="87"/>
      <c r="U29" s="87"/>
      <c r="V29" s="87"/>
      <c r="W29" s="87">
        <f ca="1">IFERROR(RANK(Y29,$Y$27:$Y$59,$U$3)+COUNTIF($Y$27:Y29,Y29)-1,"")</f>
        <v>30</v>
      </c>
      <c r="X29" s="87" t="s">
        <v>98</v>
      </c>
      <c r="Y29" s="87">
        <f t="shared" ca="1" si="10"/>
        <v>4.5302800000000003</v>
      </c>
      <c r="Z29" s="87"/>
      <c r="AA29" s="87" t="str">
        <f t="shared" ca="1" si="11"/>
        <v>Richmond</v>
      </c>
      <c r="AB29" s="87">
        <v>3</v>
      </c>
      <c r="AC29" s="86">
        <f t="shared" ca="1" si="12"/>
        <v>2.3458399999999999</v>
      </c>
      <c r="AD29" s="87" t="str">
        <f t="shared" ca="1" si="13"/>
        <v>Richmond</v>
      </c>
      <c r="AE29" s="87">
        <f t="shared" ca="1" si="14"/>
        <v>2.3458399999999999</v>
      </c>
      <c r="AF29" s="87" t="str">
        <f t="shared" ca="1" si="15"/>
        <v/>
      </c>
      <c r="AG29" s="87" t="str">
        <f t="shared" ca="1" si="16"/>
        <v/>
      </c>
      <c r="AH29" s="87">
        <f t="shared" ca="1" si="26"/>
        <v>3.48</v>
      </c>
      <c r="AI29" s="87">
        <f t="shared" ca="1" si="27"/>
        <v>3.93</v>
      </c>
      <c r="AJ29" s="87">
        <f t="shared" ca="1" si="28"/>
        <v>2.3458399999999999</v>
      </c>
      <c r="AK29" s="87">
        <f t="shared" ca="1" si="17"/>
        <v>2.3458399999999999</v>
      </c>
      <c r="AL29" s="87" t="str">
        <f t="shared" ca="1" si="18"/>
        <v/>
      </c>
      <c r="AM29" s="87"/>
      <c r="AN29" s="87" t="str">
        <f ca="1">IFERROR(RANK(AP29,$AP$27:$AP$37,$U$3)+COUNTIF($AP$27:AP29,AP29)-1,"")</f>
        <v/>
      </c>
      <c r="AO29" s="87" t="s">
        <v>1064</v>
      </c>
      <c r="AP29" s="87" t="str">
        <f t="shared" ca="1" si="19"/>
        <v/>
      </c>
      <c r="AQ29" s="87"/>
      <c r="AR29" s="87" t="str">
        <f t="shared" ca="1" si="20"/>
        <v>Havering</v>
      </c>
      <c r="AS29" s="87">
        <v>3</v>
      </c>
      <c r="AT29" s="87">
        <f t="shared" ca="1" si="21"/>
        <v>2.8071700000000002</v>
      </c>
      <c r="AU29" s="87" t="str">
        <f t="shared" ca="1" si="22"/>
        <v>Havering</v>
      </c>
      <c r="AV29" s="87" t="str">
        <f t="shared" ca="1" si="23"/>
        <v/>
      </c>
      <c r="AW29" s="87">
        <f t="shared" ca="1" si="24"/>
        <v>2.8071700000000002</v>
      </c>
      <c r="AX29" s="87">
        <f t="shared" ca="1" si="25"/>
        <v>3.93</v>
      </c>
      <c r="AY29" s="94"/>
      <c r="AZ29" s="87"/>
      <c r="BA29" s="94"/>
      <c r="BB29" s="94"/>
      <c r="BC29" s="94"/>
      <c r="BD29" s="94"/>
      <c r="BE29" s="87" t="s">
        <v>1090</v>
      </c>
      <c r="BF29" s="92">
        <v>0.59602649006622521</v>
      </c>
      <c r="BG29" s="94"/>
      <c r="BT29" s="87"/>
    </row>
    <row r="30" spans="10:72">
      <c r="J30" s="125"/>
      <c r="K30" s="125"/>
      <c r="L30" s="125"/>
      <c r="M30" s="125"/>
      <c r="N30" s="125"/>
      <c r="R30" s="86"/>
      <c r="S30" s="87"/>
      <c r="T30" s="87"/>
      <c r="U30" s="87"/>
      <c r="V30" s="87"/>
      <c r="W30" s="87">
        <f ca="1">IFERROR(RANK(Y30,$Y$27:$Y$59,$U$3)+COUNTIF($Y$27:Y30,Y30)-1,"")</f>
        <v>16</v>
      </c>
      <c r="X30" s="87" t="s">
        <v>69</v>
      </c>
      <c r="Y30" s="87">
        <f t="shared" ca="1" si="10"/>
        <v>3.3405100000000001</v>
      </c>
      <c r="Z30" s="87"/>
      <c r="AA30" s="87" t="str">
        <f t="shared" ca="1" si="11"/>
        <v>Westminster</v>
      </c>
      <c r="AB30" s="87">
        <v>4</v>
      </c>
      <c r="AC30" s="86">
        <f t="shared" ca="1" si="12"/>
        <v>2.43072</v>
      </c>
      <c r="AD30" s="87" t="str">
        <f t="shared" ca="1" si="13"/>
        <v>Westminster</v>
      </c>
      <c r="AE30" s="87" t="str">
        <f t="shared" ca="1" si="14"/>
        <v/>
      </c>
      <c r="AF30" s="87" t="str">
        <f t="shared" ca="1" si="15"/>
        <v/>
      </c>
      <c r="AG30" s="87">
        <f t="shared" ca="1" si="16"/>
        <v>2.43072</v>
      </c>
      <c r="AH30" s="87">
        <f t="shared" ca="1" si="26"/>
        <v>3.48</v>
      </c>
      <c r="AI30" s="87">
        <f t="shared" ca="1" si="27"/>
        <v>3.93</v>
      </c>
      <c r="AJ30" s="87">
        <f t="shared" ca="1" si="28"/>
        <v>2.3458399999999999</v>
      </c>
      <c r="AK30" s="87" t="str">
        <f t="shared" ca="1" si="17"/>
        <v/>
      </c>
      <c r="AL30" s="87">
        <f t="shared" ca="1" si="18"/>
        <v>2.43072</v>
      </c>
      <c r="AM30" s="87"/>
      <c r="AN30" s="87">
        <f ca="1">IFERROR(RANK(AP30,$AP$27:$AP$37,$U$3)+COUNTIF($AP$27:AP30,AP30)-1,"")</f>
        <v>3</v>
      </c>
      <c r="AO30" s="87" t="s">
        <v>119</v>
      </c>
      <c r="AP30" s="87">
        <f t="shared" ca="1" si="19"/>
        <v>2.8071700000000002</v>
      </c>
      <c r="AQ30" s="87"/>
      <c r="AR30" s="87" t="e">
        <f t="shared" ca="1" si="20"/>
        <v>#N/A</v>
      </c>
      <c r="AS30" s="87">
        <v>4</v>
      </c>
      <c r="AT30" s="87" t="e">
        <f t="shared" ca="1" si="21"/>
        <v>#N/A</v>
      </c>
      <c r="AU30" s="87" t="e">
        <f t="shared" ca="1" si="22"/>
        <v>#N/A</v>
      </c>
      <c r="AV30" s="87" t="e">
        <f t="shared" ca="1" si="23"/>
        <v>#N/A</v>
      </c>
      <c r="AW30" s="87" t="e">
        <f t="shared" ca="1" si="24"/>
        <v>#N/A</v>
      </c>
      <c r="AX30" s="87">
        <f t="shared" ca="1" si="25"/>
        <v>3.93</v>
      </c>
      <c r="AY30" s="94"/>
      <c r="AZ30" s="87"/>
      <c r="BA30" s="94"/>
      <c r="BB30" s="94"/>
      <c r="BC30" s="94"/>
      <c r="BD30" s="94"/>
      <c r="BE30" s="87" t="s">
        <v>1091</v>
      </c>
      <c r="BF30" s="92">
        <v>0</v>
      </c>
      <c r="BG30" s="92"/>
      <c r="BT30" s="87"/>
    </row>
    <row r="31" spans="10:72">
      <c r="J31" s="125"/>
      <c r="K31" s="125"/>
      <c r="L31" s="125"/>
      <c r="M31" s="125"/>
      <c r="N31" s="125"/>
      <c r="R31" s="86"/>
      <c r="S31" s="87"/>
      <c r="T31" s="87"/>
      <c r="U31" s="87"/>
      <c r="V31" s="87"/>
      <c r="W31" s="87">
        <f ca="1">IFERROR(RANK(Y31,$Y$27:$Y$59,$U$3)+COUNTIF($Y$27:Y31,Y31)-1,"")</f>
        <v>5</v>
      </c>
      <c r="X31" s="87" t="s">
        <v>79</v>
      </c>
      <c r="Y31" s="87">
        <f t="shared" ca="1" si="10"/>
        <v>2.76498</v>
      </c>
      <c r="Z31" s="87"/>
      <c r="AA31" s="87" t="str">
        <f t="shared" ca="1" si="11"/>
        <v>Bromley</v>
      </c>
      <c r="AB31" s="87">
        <v>5</v>
      </c>
      <c r="AC31" s="86">
        <f t="shared" ca="1" si="12"/>
        <v>2.76498</v>
      </c>
      <c r="AD31" s="87" t="str">
        <f t="shared" ca="1" si="13"/>
        <v>Bromley</v>
      </c>
      <c r="AE31" s="87" t="str">
        <f t="shared" ca="1" si="14"/>
        <v/>
      </c>
      <c r="AF31" s="87">
        <f t="shared" ca="1" si="15"/>
        <v>2.76498</v>
      </c>
      <c r="AG31" s="87" t="str">
        <f t="shared" ca="1" si="16"/>
        <v/>
      </c>
      <c r="AH31" s="87">
        <f t="shared" ca="1" si="26"/>
        <v>3.48</v>
      </c>
      <c r="AI31" s="87">
        <f t="shared" ca="1" si="27"/>
        <v>3.93</v>
      </c>
      <c r="AJ31" s="87">
        <f t="shared" ca="1" si="28"/>
        <v>2.3458399999999999</v>
      </c>
      <c r="AK31" s="87">
        <f t="shared" ca="1" si="17"/>
        <v>2.76498</v>
      </c>
      <c r="AL31" s="87" t="str">
        <f t="shared" ca="1" si="18"/>
        <v/>
      </c>
      <c r="AM31" s="87"/>
      <c r="AN31" s="87" t="str">
        <f ca="1">IFERROR(RANK(AP31,$AP$27:$AP$37,$U$3)+COUNTIF($AP$27:AP31,AP31)-1,"")</f>
        <v/>
      </c>
      <c r="AO31" s="87" t="s">
        <v>1066</v>
      </c>
      <c r="AP31" s="87" t="str">
        <f t="shared" ca="1" si="19"/>
        <v/>
      </c>
      <c r="AQ31" s="87"/>
      <c r="AR31" s="87" t="e">
        <f t="shared" ca="1" si="20"/>
        <v>#N/A</v>
      </c>
      <c r="AS31" s="87">
        <v>5</v>
      </c>
      <c r="AT31" s="87" t="e">
        <f t="shared" ca="1" si="21"/>
        <v>#N/A</v>
      </c>
      <c r="AU31" s="87" t="e">
        <f t="shared" ca="1" si="22"/>
        <v>#N/A</v>
      </c>
      <c r="AV31" s="87" t="e">
        <f t="shared" ca="1" si="23"/>
        <v>#N/A</v>
      </c>
      <c r="AW31" s="87" t="e">
        <f t="shared" ca="1" si="24"/>
        <v>#N/A</v>
      </c>
      <c r="AX31" s="87">
        <f t="shared" ca="1" si="25"/>
        <v>3.93</v>
      </c>
      <c r="AY31" s="94"/>
      <c r="AZ31" s="87"/>
      <c r="BA31" s="94"/>
      <c r="BB31" s="94"/>
      <c r="BC31" s="94"/>
      <c r="BD31" s="94"/>
      <c r="BE31" s="87" t="s">
        <v>128</v>
      </c>
      <c r="BF31" s="92">
        <v>32</v>
      </c>
      <c r="BG31" s="92"/>
      <c r="BT31" s="87"/>
    </row>
    <row r="32" spans="10:72">
      <c r="J32" s="125"/>
      <c r="K32" s="125"/>
      <c r="L32" s="125"/>
      <c r="M32" s="125"/>
      <c r="N32" s="125"/>
      <c r="R32" s="86"/>
      <c r="S32" s="87"/>
      <c r="T32" s="87"/>
      <c r="U32" s="87"/>
      <c r="V32" s="87"/>
      <c r="W32" s="87">
        <f ca="1">IFERROR(RANK(Y32,$Y$27:$Y$59,$U$3)+COUNTIF($Y$27:Y32,Y32)-1,"")</f>
        <v>20</v>
      </c>
      <c r="X32" s="87" t="s">
        <v>73</v>
      </c>
      <c r="Y32" s="87">
        <f t="shared" ca="1" si="10"/>
        <v>3.7713100000000002</v>
      </c>
      <c r="Z32" s="87"/>
      <c r="AA32" s="87" t="str">
        <f t="shared" ca="1" si="11"/>
        <v>Havering</v>
      </c>
      <c r="AB32" s="87">
        <v>6</v>
      </c>
      <c r="AC32" s="86">
        <f t="shared" ca="1" si="12"/>
        <v>2.8071700000000002</v>
      </c>
      <c r="AD32" s="87" t="str">
        <f t="shared" ca="1" si="13"/>
        <v>Havering</v>
      </c>
      <c r="AE32" s="87" t="str">
        <f t="shared" ca="1" si="14"/>
        <v/>
      </c>
      <c r="AF32" s="87" t="str">
        <f t="shared" ca="1" si="15"/>
        <v/>
      </c>
      <c r="AG32" s="87">
        <f t="shared" ca="1" si="16"/>
        <v>2.8071700000000002</v>
      </c>
      <c r="AH32" s="87">
        <f t="shared" ca="1" si="26"/>
        <v>3.48</v>
      </c>
      <c r="AI32" s="87">
        <f t="shared" ca="1" si="27"/>
        <v>3.93</v>
      </c>
      <c r="AJ32" s="87">
        <f t="shared" ca="1" si="28"/>
        <v>2.3458399999999999</v>
      </c>
      <c r="AK32" s="87">
        <f t="shared" ca="1" si="17"/>
        <v>2.8071700000000002</v>
      </c>
      <c r="AL32" s="87" t="str">
        <f t="shared" ca="1" si="18"/>
        <v/>
      </c>
      <c r="AM32" s="87"/>
      <c r="AN32" s="87" t="str">
        <f ca="1">IFERROR(RANK(AP32,$AP$27:$AP$37,$U$3)+COUNTIF($AP$27:AP32,AP32)-1,"")</f>
        <v/>
      </c>
      <c r="AO32" s="87" t="s">
        <v>1067</v>
      </c>
      <c r="AP32" s="87" t="str">
        <f t="shared" ca="1" si="19"/>
        <v/>
      </c>
      <c r="AQ32" s="87"/>
      <c r="AR32" s="87" t="e">
        <f t="shared" ca="1" si="20"/>
        <v>#N/A</v>
      </c>
      <c r="AS32" s="87">
        <v>6</v>
      </c>
      <c r="AT32" s="87" t="e">
        <f t="shared" ca="1" si="21"/>
        <v>#N/A</v>
      </c>
      <c r="AU32" s="87" t="e">
        <f t="shared" ca="1" si="22"/>
        <v>#N/A</v>
      </c>
      <c r="AV32" s="87" t="e">
        <f t="shared" ca="1" si="23"/>
        <v>#N/A</v>
      </c>
      <c r="AW32" s="87" t="e">
        <f t="shared" ca="1" si="24"/>
        <v>#N/A</v>
      </c>
      <c r="AX32" s="87">
        <f t="shared" ca="1" si="25"/>
        <v>3.93</v>
      </c>
      <c r="AY32" s="94"/>
      <c r="AZ32" s="87"/>
      <c r="BA32" s="94"/>
      <c r="BB32" s="94"/>
      <c r="BC32" s="94"/>
      <c r="BD32" s="94"/>
      <c r="BE32" s="87" t="s">
        <v>173</v>
      </c>
      <c r="BF32" s="92"/>
      <c r="BG32" s="92"/>
      <c r="BT32" s="87"/>
    </row>
    <row r="33" spans="1:72">
      <c r="R33" s="86"/>
      <c r="S33" s="87"/>
      <c r="T33" s="87"/>
      <c r="U33" s="87"/>
      <c r="V33" s="87"/>
      <c r="W33" s="87">
        <f ca="1">IFERROR(RANK(Y33,$Y$27:$Y$59,$U$3)+COUNTIF($Y$27:Y33,Y33)-1,"")</f>
        <v>11</v>
      </c>
      <c r="X33" s="87" t="s">
        <v>111</v>
      </c>
      <c r="Y33" s="87">
        <f t="shared" ca="1" si="10"/>
        <v>3.0413199999999998</v>
      </c>
      <c r="Z33" s="87"/>
      <c r="AA33" s="87" t="str">
        <f t="shared" ca="1" si="11"/>
        <v>Kensington and Chelsea</v>
      </c>
      <c r="AB33" s="87">
        <v>7</v>
      </c>
      <c r="AC33" s="86">
        <f t="shared" ca="1" si="12"/>
        <v>2.8222</v>
      </c>
      <c r="AD33" s="87" t="str">
        <f t="shared" ca="1" si="13"/>
        <v>Kensington and Chelsea</v>
      </c>
      <c r="AE33" s="87" t="str">
        <f t="shared" ca="1" si="14"/>
        <v/>
      </c>
      <c r="AF33" s="87" t="str">
        <f t="shared" ca="1" si="15"/>
        <v/>
      </c>
      <c r="AG33" s="87">
        <f t="shared" ca="1" si="16"/>
        <v>2.8222</v>
      </c>
      <c r="AH33" s="87">
        <f t="shared" ca="1" si="26"/>
        <v>3.48</v>
      </c>
      <c r="AI33" s="87">
        <f t="shared" ca="1" si="27"/>
        <v>3.93</v>
      </c>
      <c r="AJ33" s="87">
        <f t="shared" ca="1" si="28"/>
        <v>2.3458399999999999</v>
      </c>
      <c r="AK33" s="87" t="str">
        <f t="shared" ca="1" si="17"/>
        <v/>
      </c>
      <c r="AL33" s="87">
        <f t="shared" ca="1" si="18"/>
        <v>2.8222</v>
      </c>
      <c r="AM33" s="87"/>
      <c r="AN33" s="87" t="str">
        <f ca="1">IFERROR(RANK(AP33,$AP$27:$AP$37,$U$3)+COUNTIF($AP$27:AP33,AP33)-1,"")</f>
        <v/>
      </c>
      <c r="AO33" s="87" t="s">
        <v>1068</v>
      </c>
      <c r="AP33" s="87" t="str">
        <f t="shared" ca="1" si="19"/>
        <v/>
      </c>
      <c r="AQ33" s="87"/>
      <c r="AR33" s="87" t="e">
        <f t="shared" ca="1" si="20"/>
        <v>#N/A</v>
      </c>
      <c r="AS33" s="87">
        <v>7</v>
      </c>
      <c r="AT33" s="87" t="e">
        <f t="shared" ca="1" si="21"/>
        <v>#N/A</v>
      </c>
      <c r="AU33" s="87" t="e">
        <f t="shared" ca="1" si="22"/>
        <v>#N/A</v>
      </c>
      <c r="AV33" s="87" t="e">
        <f t="shared" ca="1" si="23"/>
        <v>#N/A</v>
      </c>
      <c r="AW33" s="87" t="e">
        <f t="shared" ca="1" si="24"/>
        <v>#N/A</v>
      </c>
      <c r="AX33" s="87">
        <f t="shared" ca="1" si="25"/>
        <v>3.93</v>
      </c>
      <c r="AY33" s="94"/>
      <c r="AZ33" s="87"/>
      <c r="BA33" s="94"/>
      <c r="BB33" s="94"/>
      <c r="BC33" s="94"/>
      <c r="BD33" s="94"/>
      <c r="BE33" s="87" t="s">
        <v>1092</v>
      </c>
      <c r="BF33" s="92"/>
      <c r="BG33" s="92"/>
      <c r="BT33" s="87"/>
    </row>
    <row r="34" spans="1:72">
      <c r="A34" s="12" t="s">
        <v>1093</v>
      </c>
      <c r="R34" s="86"/>
      <c r="S34" s="87"/>
      <c r="T34" s="87"/>
      <c r="U34" s="87"/>
      <c r="V34" s="87"/>
      <c r="W34" s="87">
        <f ca="1">IFERROR(RANK(Y34,$Y$27:$Y$59,$U$3)+COUNTIF($Y$27:Y34,Y34)-1,"")</f>
        <v>15</v>
      </c>
      <c r="X34" s="87" t="s">
        <v>63</v>
      </c>
      <c r="Y34" s="87">
        <f t="shared" ca="1" si="10"/>
        <v>3.2364899999999999</v>
      </c>
      <c r="Z34" s="87"/>
      <c r="AA34" s="87" t="str">
        <f t="shared" ca="1" si="11"/>
        <v>Haringey</v>
      </c>
      <c r="AB34" s="87">
        <v>8</v>
      </c>
      <c r="AC34" s="86">
        <f t="shared" ca="1" si="12"/>
        <v>2.8443700000000001</v>
      </c>
      <c r="AD34" s="87" t="str">
        <f t="shared" ca="1" si="13"/>
        <v>Haringey</v>
      </c>
      <c r="AE34" s="87" t="str">
        <f t="shared" ca="1" si="14"/>
        <v/>
      </c>
      <c r="AF34" s="87" t="str">
        <f t="shared" ca="1" si="15"/>
        <v/>
      </c>
      <c r="AG34" s="87">
        <f t="shared" ca="1" si="16"/>
        <v>2.8443700000000001</v>
      </c>
      <c r="AH34" s="87">
        <f t="shared" ca="1" si="26"/>
        <v>3.48</v>
      </c>
      <c r="AI34" s="87">
        <f t="shared" ca="1" si="27"/>
        <v>3.93</v>
      </c>
      <c r="AJ34" s="87">
        <f t="shared" ca="1" si="28"/>
        <v>2.3458399999999999</v>
      </c>
      <c r="AK34" s="87" t="str">
        <f t="shared" ca="1" si="17"/>
        <v/>
      </c>
      <c r="AL34" s="87">
        <f t="shared" ca="1" si="18"/>
        <v>2.8443700000000001</v>
      </c>
      <c r="AM34" s="87"/>
      <c r="AN34" s="87" t="str">
        <f ca="1">IFERROR(RANK(AP34,$AP$27:$AP$37,$U$3)+COUNTIF($AP$27:AP34,AP34)-1,"")</f>
        <v/>
      </c>
      <c r="AO34" s="87" t="s">
        <v>1069</v>
      </c>
      <c r="AP34" s="87" t="str">
        <f t="shared" ca="1" si="19"/>
        <v/>
      </c>
      <c r="AQ34" s="87"/>
      <c r="AR34" s="87" t="e">
        <f t="shared" ca="1" si="20"/>
        <v>#N/A</v>
      </c>
      <c r="AS34" s="87">
        <v>8</v>
      </c>
      <c r="AT34" s="87" t="e">
        <f t="shared" ca="1" si="21"/>
        <v>#N/A</v>
      </c>
      <c r="AU34" s="87" t="e">
        <f t="shared" ca="1" si="22"/>
        <v>#N/A</v>
      </c>
      <c r="AV34" s="87" t="e">
        <f t="shared" ca="1" si="23"/>
        <v>#N/A</v>
      </c>
      <c r="AW34" s="87" t="e">
        <f t="shared" ca="1" si="24"/>
        <v>#N/A</v>
      </c>
      <c r="AX34" s="87">
        <f t="shared" ca="1" si="25"/>
        <v>3.93</v>
      </c>
      <c r="AY34" s="94"/>
      <c r="AZ34" s="87"/>
      <c r="BA34" s="94"/>
      <c r="BB34" s="94"/>
      <c r="BC34" s="94"/>
      <c r="BD34" s="94"/>
      <c r="BE34" s="87" t="s">
        <v>1094</v>
      </c>
      <c r="BF34" s="92"/>
      <c r="BG34" s="92"/>
      <c r="BT34" s="87"/>
    </row>
    <row r="35" spans="1:72" ht="15" customHeight="1">
      <c r="A35" s="124" t="str">
        <f>VLOOKUP($U$1,IndicatorMetadata!$B:$Z,2,FALSE)</f>
        <v>Infant deaths under 1 year of age, per 1,000 live births</v>
      </c>
      <c r="B35" s="125"/>
      <c r="C35" s="125"/>
      <c r="D35" s="125"/>
      <c r="E35" s="125"/>
      <c r="F35" s="125"/>
      <c r="G35" s="125"/>
      <c r="H35" s="125"/>
      <c r="I35" s="125"/>
      <c r="J35" s="125"/>
      <c r="K35" s="125"/>
      <c r="L35" s="125"/>
      <c r="M35" s="125"/>
      <c r="N35" s="125"/>
      <c r="R35" s="86"/>
      <c r="S35" s="87"/>
      <c r="T35" s="87"/>
      <c r="U35" s="87"/>
      <c r="V35" s="87"/>
      <c r="W35" s="87">
        <f ca="1">IFERROR(RANK(Y35,$Y$27:$Y$59,$U$3)+COUNTIF($Y$27:Y35,Y35)-1,"")</f>
        <v>21</v>
      </c>
      <c r="X35" s="87" t="s">
        <v>121</v>
      </c>
      <c r="Y35" s="87">
        <f t="shared" ca="1" si="10"/>
        <v>3.8516300000000001</v>
      </c>
      <c r="Z35" s="87"/>
      <c r="AA35" s="87" t="str">
        <f t="shared" ca="1" si="11"/>
        <v>Barnet</v>
      </c>
      <c r="AB35" s="87">
        <v>9</v>
      </c>
      <c r="AC35" s="86">
        <f t="shared" ca="1" si="12"/>
        <v>2.8963000000000001</v>
      </c>
      <c r="AD35" s="87" t="str">
        <f t="shared" ca="1" si="13"/>
        <v>Barnet</v>
      </c>
      <c r="AE35" s="87" t="str">
        <f t="shared" ca="1" si="14"/>
        <v/>
      </c>
      <c r="AF35" s="87">
        <f t="shared" ca="1" si="15"/>
        <v>2.8963000000000001</v>
      </c>
      <c r="AG35" s="87" t="str">
        <f t="shared" ca="1" si="16"/>
        <v/>
      </c>
      <c r="AH35" s="87">
        <f t="shared" ca="1" si="26"/>
        <v>3.48</v>
      </c>
      <c r="AI35" s="87">
        <f t="shared" ca="1" si="27"/>
        <v>3.93</v>
      </c>
      <c r="AJ35" s="87">
        <f t="shared" ca="1" si="28"/>
        <v>2.3458399999999999</v>
      </c>
      <c r="AK35" s="87">
        <f t="shared" ca="1" si="17"/>
        <v>2.8963000000000001</v>
      </c>
      <c r="AL35" s="87" t="str">
        <f t="shared" ca="1" si="18"/>
        <v/>
      </c>
      <c r="AM35" s="87"/>
      <c r="AN35" s="87" t="str">
        <f ca="1">IFERROR(RANK(AP35,$AP$27:$AP$37,$U$3)+COUNTIF($AP$27:AP35,AP35)-1,"")</f>
        <v/>
      </c>
      <c r="AO35" s="87" t="s">
        <v>1070</v>
      </c>
      <c r="AP35" s="87" t="str">
        <f t="shared" ca="1" si="19"/>
        <v/>
      </c>
      <c r="AQ35" s="87"/>
      <c r="AR35" s="87" t="e">
        <f t="shared" ca="1" si="20"/>
        <v>#N/A</v>
      </c>
      <c r="AS35" s="87">
        <v>9</v>
      </c>
      <c r="AT35" s="87" t="e">
        <f t="shared" ca="1" si="21"/>
        <v>#N/A</v>
      </c>
      <c r="AU35" s="87" t="e">
        <f t="shared" ca="1" si="22"/>
        <v>#N/A</v>
      </c>
      <c r="AV35" s="87" t="e">
        <f t="shared" ca="1" si="23"/>
        <v>#N/A</v>
      </c>
      <c r="AW35" s="87" t="e">
        <f t="shared" ca="1" si="24"/>
        <v>#N/A</v>
      </c>
      <c r="AX35" s="87">
        <f t="shared" ca="1" si="25"/>
        <v>3.93</v>
      </c>
      <c r="AY35" s="94"/>
      <c r="AZ35" s="87"/>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R36" s="86"/>
      <c r="S36" s="87"/>
      <c r="T36" s="87"/>
      <c r="U36" s="87"/>
      <c r="V36" s="87"/>
      <c r="W36" s="87">
        <f ca="1">IFERROR(RANK(Y36,$Y$27:$Y$59,$U$3)+COUNTIF($Y$27:Y36,Y36)-1,"")</f>
        <v>31</v>
      </c>
      <c r="X36" s="87" t="s">
        <v>81</v>
      </c>
      <c r="Y36" s="87">
        <f t="shared" ca="1" si="10"/>
        <v>4.5310800000000002</v>
      </c>
      <c r="Z36" s="87"/>
      <c r="AA36" s="87" t="str">
        <f t="shared" ca="1" si="11"/>
        <v>Redbridge</v>
      </c>
      <c r="AB36" s="87">
        <v>10</v>
      </c>
      <c r="AC36" s="86">
        <f t="shared" ca="1" si="12"/>
        <v>3.0324200000000001</v>
      </c>
      <c r="AD36" s="87" t="str">
        <f t="shared" ca="1" si="13"/>
        <v>Redbridge</v>
      </c>
      <c r="AE36" s="87" t="str">
        <f t="shared" ca="1" si="14"/>
        <v/>
      </c>
      <c r="AF36" s="87" t="str">
        <f t="shared" ca="1" si="15"/>
        <v/>
      </c>
      <c r="AG36" s="87">
        <f t="shared" ca="1" si="16"/>
        <v>3.0324200000000001</v>
      </c>
      <c r="AH36" s="87">
        <f t="shared" ca="1" si="26"/>
        <v>3.48</v>
      </c>
      <c r="AI36" s="87">
        <f t="shared" ca="1" si="27"/>
        <v>3.93</v>
      </c>
      <c r="AJ36" s="87">
        <f t="shared" ca="1" si="28"/>
        <v>2.3458399999999999</v>
      </c>
      <c r="AK36" s="87">
        <f t="shared" ca="1" si="17"/>
        <v>3.0324200000000001</v>
      </c>
      <c r="AL36" s="87" t="str">
        <f t="shared" ca="1" si="18"/>
        <v/>
      </c>
      <c r="AM36" s="87"/>
      <c r="AN36" s="87" t="str">
        <f ca="1">IFERROR(RANK(AP36,$AP$27:$AP$37,$U$3)+COUNTIF($AP$27:AP36,AP36)-1,"")</f>
        <v/>
      </c>
      <c r="AO36" s="87" t="s">
        <v>1071</v>
      </c>
      <c r="AP36" s="87" t="str">
        <f t="shared" ca="1" si="19"/>
        <v/>
      </c>
      <c r="AQ36" s="87"/>
      <c r="AR36" s="87" t="e">
        <f t="shared" ca="1" si="20"/>
        <v>#N/A</v>
      </c>
      <c r="AS36" s="87">
        <v>10</v>
      </c>
      <c r="AT36" s="87" t="e">
        <f t="shared" ca="1" si="21"/>
        <v>#N/A</v>
      </c>
      <c r="AU36" s="87" t="e">
        <f t="shared" ca="1" si="22"/>
        <v>#N/A</v>
      </c>
      <c r="AV36" s="87" t="e">
        <f t="shared" ca="1" si="23"/>
        <v>#N/A</v>
      </c>
      <c r="AW36" s="87" t="e">
        <f t="shared" ca="1" si="24"/>
        <v>#N/A</v>
      </c>
      <c r="AX36" s="87">
        <f t="shared" ca="1" si="25"/>
        <v>3.93</v>
      </c>
      <c r="AY36" s="94"/>
      <c r="AZ36" s="87"/>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R37" s="86"/>
      <c r="S37" s="87"/>
      <c r="T37" s="87"/>
      <c r="U37" s="87"/>
      <c r="V37" s="87"/>
      <c r="W37" s="87">
        <f ca="1">IFERROR(RANK(Y37,$Y$27:$Y$59,$U$3)+COUNTIF($Y$27:Y37,Y37)-1,"")</f>
        <v>27</v>
      </c>
      <c r="X37" s="87" t="s">
        <v>102</v>
      </c>
      <c r="Y37" s="87">
        <f t="shared" ca="1" si="10"/>
        <v>4.2387499999999996</v>
      </c>
      <c r="Z37" s="87"/>
      <c r="AA37" s="87" t="str">
        <f t="shared" ca="1" si="11"/>
        <v>Croydon</v>
      </c>
      <c r="AB37" s="87">
        <v>11</v>
      </c>
      <c r="AC37" s="86">
        <f t="shared" ca="1" si="12"/>
        <v>3.0413199999999998</v>
      </c>
      <c r="AD37" s="87" t="str">
        <f t="shared" ca="1" si="13"/>
        <v>Croydon</v>
      </c>
      <c r="AE37" s="87" t="str">
        <f t="shared" ca="1" si="14"/>
        <v/>
      </c>
      <c r="AF37" s="87" t="str">
        <f t="shared" ca="1" si="15"/>
        <v/>
      </c>
      <c r="AG37" s="87">
        <f t="shared" ca="1" si="16"/>
        <v>3.0413199999999998</v>
      </c>
      <c r="AH37" s="87">
        <f t="shared" ca="1" si="26"/>
        <v>3.48</v>
      </c>
      <c r="AI37" s="87">
        <f t="shared" ca="1" si="27"/>
        <v>3.93</v>
      </c>
      <c r="AJ37" s="87">
        <f t="shared" ca="1" si="28"/>
        <v>2.3458399999999999</v>
      </c>
      <c r="AK37" s="87">
        <f t="shared" ca="1" si="17"/>
        <v>3.0413199999999998</v>
      </c>
      <c r="AL37" s="87" t="str">
        <f t="shared" ca="1" si="18"/>
        <v/>
      </c>
      <c r="AM37" s="87"/>
      <c r="AN37" s="87">
        <f ca="1">IFERROR(RANK(AP37,$AP$27:$AP$37,$U$3)+COUNTIF($AP$27:AP37,AP37)-1,"")</f>
        <v>1</v>
      </c>
      <c r="AO37" s="87" t="str">
        <f>T8</f>
        <v>Richmond</v>
      </c>
      <c r="AP37" s="87">
        <f t="shared" ca="1" si="19"/>
        <v>2.3458399999999999</v>
      </c>
      <c r="AQ37" s="87"/>
      <c r="AR37" s="87" t="e">
        <f t="shared" ca="1" si="20"/>
        <v>#N/A</v>
      </c>
      <c r="AS37" s="87">
        <v>11</v>
      </c>
      <c r="AT37" s="87" t="e">
        <f t="shared" ca="1" si="21"/>
        <v>#N/A</v>
      </c>
      <c r="AU37" s="87" t="e">
        <f t="shared" ca="1" si="22"/>
        <v>#N/A</v>
      </c>
      <c r="AV37" s="87" t="e">
        <f t="shared" ca="1" si="23"/>
        <v>#N/A</v>
      </c>
      <c r="AW37" s="87" t="e">
        <f t="shared" ca="1" si="24"/>
        <v>#N/A</v>
      </c>
      <c r="AX37" s="87">
        <f t="shared" ca="1" si="25"/>
        <v>3.93</v>
      </c>
      <c r="AY37" s="94"/>
      <c r="AZ37" s="87"/>
      <c r="BA37" s="94"/>
      <c r="BB37" s="94"/>
      <c r="BC37" s="94"/>
      <c r="BD37" s="94"/>
      <c r="BF37" s="94"/>
      <c r="BG37" s="94"/>
      <c r="BT37" s="87"/>
    </row>
    <row r="38" spans="1:72">
      <c r="A38" s="125"/>
      <c r="B38" s="125"/>
      <c r="C38" s="125"/>
      <c r="D38" s="125"/>
      <c r="E38" s="125"/>
      <c r="F38" s="125"/>
      <c r="G38" s="125"/>
      <c r="H38" s="125"/>
      <c r="I38" s="125"/>
      <c r="J38" s="125"/>
      <c r="K38" s="125"/>
      <c r="L38" s="125"/>
      <c r="M38" s="125"/>
      <c r="N38" s="125"/>
      <c r="R38" s="86"/>
      <c r="S38" s="87"/>
      <c r="T38" s="87"/>
      <c r="U38" s="87"/>
      <c r="V38" s="87"/>
      <c r="W38" s="87">
        <f ca="1">IFERROR(RANK(Y38,$Y$27:$Y$59,$U$3)+COUNTIF($Y$27:Y38,Y38)-1,"")</f>
        <v>24</v>
      </c>
      <c r="X38" s="87" t="s">
        <v>67</v>
      </c>
      <c r="Y38" s="87">
        <f t="shared" ca="1" si="10"/>
        <v>4.0433399999999997</v>
      </c>
      <c r="Z38" s="87"/>
      <c r="AA38" s="87" t="str">
        <f t="shared" ca="1" si="11"/>
        <v>Tower Hamlets</v>
      </c>
      <c r="AB38" s="87">
        <v>12</v>
      </c>
      <c r="AC38" s="86">
        <f t="shared" ca="1" si="12"/>
        <v>3.04711</v>
      </c>
      <c r="AD38" s="87" t="str">
        <f t="shared" ca="1" si="13"/>
        <v>Tower Hamlets</v>
      </c>
      <c r="AE38" s="87" t="str">
        <f t="shared" ca="1" si="14"/>
        <v/>
      </c>
      <c r="AF38" s="87" t="str">
        <f t="shared" ca="1" si="15"/>
        <v/>
      </c>
      <c r="AG38" s="87">
        <f t="shared" ca="1" si="16"/>
        <v>3.04711</v>
      </c>
      <c r="AH38" s="87">
        <f t="shared" ca="1" si="26"/>
        <v>3.48</v>
      </c>
      <c r="AI38" s="87">
        <f t="shared" ca="1" si="27"/>
        <v>3.93</v>
      </c>
      <c r="AJ38" s="87">
        <f t="shared" ca="1" si="28"/>
        <v>2.3458399999999999</v>
      </c>
      <c r="AK38" s="87" t="str">
        <f t="shared" ca="1" si="17"/>
        <v/>
      </c>
      <c r="AL38" s="87">
        <f t="shared" ca="1" si="18"/>
        <v>3.04711</v>
      </c>
      <c r="AM38" s="87"/>
      <c r="AN38" s="87"/>
      <c r="AO38" s="87"/>
      <c r="AP38" s="87"/>
      <c r="AQ38" s="87"/>
      <c r="AR38" s="87"/>
      <c r="AS38" s="87"/>
      <c r="AT38" s="87"/>
      <c r="AU38" s="87"/>
      <c r="AV38" s="87"/>
      <c r="AW38" s="87"/>
      <c r="AX38" s="87"/>
      <c r="AY38" s="87"/>
      <c r="AZ38" s="87"/>
      <c r="BA38" s="94"/>
      <c r="BD38" s="94"/>
      <c r="BF38" s="94"/>
      <c r="BG38" s="94"/>
      <c r="BT38" s="87"/>
    </row>
    <row r="39" spans="1:72" ht="14.45" customHeight="1">
      <c r="A39" s="125"/>
      <c r="B39" s="125"/>
      <c r="C39" s="125"/>
      <c r="D39" s="125"/>
      <c r="E39" s="125"/>
      <c r="F39" s="125"/>
      <c r="G39" s="125"/>
      <c r="H39" s="125"/>
      <c r="I39" s="125"/>
      <c r="J39" s="125"/>
      <c r="K39" s="125"/>
      <c r="L39" s="125"/>
      <c r="M39" s="125"/>
      <c r="N39" s="125"/>
      <c r="R39" s="86"/>
      <c r="S39" s="87"/>
      <c r="T39" s="87"/>
      <c r="U39" s="87"/>
      <c r="V39" s="87"/>
      <c r="W39" s="87">
        <f ca="1">IFERROR(RANK(Y39,$Y$27:$Y$59,$U$3)+COUNTIF($Y$27:Y39,Y39)-1,"")</f>
        <v>8</v>
      </c>
      <c r="X39" s="87" t="s">
        <v>117</v>
      </c>
      <c r="Y39" s="87">
        <f t="shared" ca="1" si="10"/>
        <v>2.8443700000000001</v>
      </c>
      <c r="Z39" s="87"/>
      <c r="AA39" s="87" t="str">
        <f t="shared" ca="1" si="11"/>
        <v>Southwark</v>
      </c>
      <c r="AB39" s="87">
        <v>13</v>
      </c>
      <c r="AC39" s="86">
        <f t="shared" ca="1" si="12"/>
        <v>3.0548899999999999</v>
      </c>
      <c r="AD39" s="87" t="str">
        <f t="shared" ca="1" si="13"/>
        <v>Southwark</v>
      </c>
      <c r="AE39" s="87" t="str">
        <f t="shared" ca="1" si="14"/>
        <v/>
      </c>
      <c r="AF39" s="87" t="str">
        <f t="shared" ca="1" si="15"/>
        <v/>
      </c>
      <c r="AG39" s="87">
        <f t="shared" ca="1" si="16"/>
        <v>3.0548899999999999</v>
      </c>
      <c r="AH39" s="87">
        <f t="shared" ca="1" si="26"/>
        <v>3.48</v>
      </c>
      <c r="AI39" s="87">
        <f t="shared" ca="1" si="27"/>
        <v>3.93</v>
      </c>
      <c r="AJ39" s="87">
        <f t="shared" ca="1" si="28"/>
        <v>2.3458399999999999</v>
      </c>
      <c r="AK39" s="87" t="str">
        <f t="shared" ca="1" si="17"/>
        <v/>
      </c>
      <c r="AL39" s="87">
        <f t="shared" ca="1" si="18"/>
        <v>3.0548899999999999</v>
      </c>
      <c r="AM39" s="87"/>
      <c r="AN39" s="87"/>
      <c r="AO39" s="87" t="s">
        <v>1096</v>
      </c>
      <c r="AP39" s="87"/>
      <c r="AQ39" s="87"/>
      <c r="AR39" s="87"/>
      <c r="AS39" s="87"/>
      <c r="AT39" s="87"/>
      <c r="AU39" s="87"/>
      <c r="AV39" s="87"/>
      <c r="AW39" s="87"/>
      <c r="AX39" s="87"/>
      <c r="AY39" s="87"/>
      <c r="AZ39" s="87"/>
      <c r="BA39" s="94"/>
      <c r="BD39" s="94" t="s">
        <v>1097</v>
      </c>
      <c r="BF39" s="94">
        <f ca="1">U9</f>
        <v>3</v>
      </c>
      <c r="BG39" s="94"/>
      <c r="BT39" s="87"/>
    </row>
    <row r="40" spans="1:72">
      <c r="A40" s="125"/>
      <c r="B40" s="125"/>
      <c r="C40" s="125"/>
      <c r="D40" s="125"/>
      <c r="E40" s="125"/>
      <c r="F40" s="125"/>
      <c r="G40" s="125"/>
      <c r="H40" s="125"/>
      <c r="I40" s="125"/>
      <c r="J40" s="125"/>
      <c r="K40" s="125"/>
      <c r="L40" s="125"/>
      <c r="M40" s="125"/>
      <c r="N40" s="125"/>
      <c r="R40" s="86"/>
      <c r="S40" s="87"/>
      <c r="T40" s="87"/>
      <c r="U40" s="87"/>
      <c r="V40" s="87"/>
      <c r="W40" s="87">
        <f ca="1">IFERROR(RANK(Y40,$Y$27:$Y$59,$U$3)+COUNTIF($Y$27:Y40,Y40)-1,"")</f>
        <v>18</v>
      </c>
      <c r="X40" s="87" t="s">
        <v>65</v>
      </c>
      <c r="Y40" s="87">
        <f t="shared" ca="1" si="10"/>
        <v>3.57782</v>
      </c>
      <c r="Z40" s="87"/>
      <c r="AA40" s="87" t="str">
        <f t="shared" ca="1" si="11"/>
        <v>Kingston</v>
      </c>
      <c r="AB40" s="87">
        <v>14</v>
      </c>
      <c r="AC40" s="86">
        <f t="shared" ca="1" si="12"/>
        <v>3.14059</v>
      </c>
      <c r="AD40" s="87" t="str">
        <f t="shared" ca="1" si="13"/>
        <v>Kingston</v>
      </c>
      <c r="AE40" s="87" t="str">
        <f t="shared" ca="1" si="14"/>
        <v/>
      </c>
      <c r="AF40" s="87">
        <f t="shared" ca="1" si="15"/>
        <v>3.14059</v>
      </c>
      <c r="AG40" s="87" t="str">
        <f t="shared" ca="1" si="16"/>
        <v/>
      </c>
      <c r="AH40" s="87">
        <f t="shared" ca="1" si="26"/>
        <v>3.48</v>
      </c>
      <c r="AI40" s="87">
        <f t="shared" ca="1" si="27"/>
        <v>3.93</v>
      </c>
      <c r="AJ40" s="87">
        <f t="shared" ca="1" si="28"/>
        <v>2.3458399999999999</v>
      </c>
      <c r="AK40" s="87">
        <f t="shared" ca="1" si="17"/>
        <v>3.14059</v>
      </c>
      <c r="AL40" s="87" t="str">
        <f t="shared" ca="1" si="18"/>
        <v/>
      </c>
      <c r="AM40" s="87"/>
      <c r="AN40" s="87"/>
      <c r="AO40" s="87" t="str">
        <f>List!R2</f>
        <v>Kingston</v>
      </c>
      <c r="AP40" s="87">
        <f t="shared" ref="AP40:AP54" ca="1" si="29">VLOOKUP(AO40,$AA$27:$AC$58,3,FALSE)</f>
        <v>3.14059</v>
      </c>
      <c r="AQ40" s="87"/>
      <c r="AR40" s="87"/>
      <c r="AS40" s="87"/>
      <c r="AT40" s="87"/>
      <c r="AU40" s="87"/>
      <c r="AV40" s="87"/>
      <c r="AW40" s="87"/>
      <c r="AX40" s="87"/>
      <c r="AY40" s="87"/>
      <c r="AZ40" s="87"/>
      <c r="BA40" s="94"/>
      <c r="BB40" s="94"/>
      <c r="BC40" s="94"/>
      <c r="BD40" s="94"/>
      <c r="BE40" s="87" t="s">
        <v>1098</v>
      </c>
      <c r="BF40" s="92">
        <f ca="1">IF(BF39=1,0,BE45*BF39/$BF45)</f>
        <v>8.34375</v>
      </c>
      <c r="BG40" s="93"/>
      <c r="BT40" s="87"/>
    </row>
    <row r="41" spans="1:72">
      <c r="A41" s="125"/>
      <c r="B41" s="125"/>
      <c r="C41" s="125"/>
      <c r="D41" s="125"/>
      <c r="E41" s="125"/>
      <c r="F41" s="125"/>
      <c r="G41" s="125"/>
      <c r="H41" s="125"/>
      <c r="I41" s="125"/>
      <c r="J41" s="125"/>
      <c r="K41" s="125"/>
      <c r="L41" s="125"/>
      <c r="M41" s="125"/>
      <c r="N41" s="125"/>
      <c r="R41" s="86"/>
      <c r="S41" s="87"/>
      <c r="T41" s="87"/>
      <c r="U41" s="87"/>
      <c r="V41" s="87"/>
      <c r="W41" s="87">
        <f ca="1">IFERROR(RANK(Y41,$Y$27:$Y$59,$U$3)+COUNTIF($Y$27:Y41,Y41)-1,"")</f>
        <v>6</v>
      </c>
      <c r="X41" s="87" t="s">
        <v>119</v>
      </c>
      <c r="Y41" s="87">
        <f t="shared" ca="1" si="10"/>
        <v>2.8071700000000002</v>
      </c>
      <c r="Z41" s="87"/>
      <c r="AA41" s="87" t="str">
        <f t="shared" ca="1" si="11"/>
        <v>Ealing</v>
      </c>
      <c r="AB41" s="87">
        <v>15</v>
      </c>
      <c r="AC41" s="86">
        <f t="shared" ca="1" si="12"/>
        <v>3.2364899999999999</v>
      </c>
      <c r="AD41" s="87" t="str">
        <f t="shared" ca="1" si="13"/>
        <v>Ealing</v>
      </c>
      <c r="AE41" s="87" t="str">
        <f t="shared" ca="1" si="14"/>
        <v/>
      </c>
      <c r="AF41" s="87" t="str">
        <f t="shared" ca="1" si="15"/>
        <v/>
      </c>
      <c r="AG41" s="87">
        <f t="shared" ca="1" si="16"/>
        <v>3.2364899999999999</v>
      </c>
      <c r="AH41" s="87">
        <f t="shared" ca="1" si="26"/>
        <v>3.48</v>
      </c>
      <c r="AI41" s="87">
        <f t="shared" ca="1" si="27"/>
        <v>3.93</v>
      </c>
      <c r="AJ41" s="87">
        <f t="shared" ca="1" si="28"/>
        <v>2.3458399999999999</v>
      </c>
      <c r="AK41" s="87">
        <f t="shared" ca="1" si="17"/>
        <v>3.2364899999999999</v>
      </c>
      <c r="AL41" s="87" t="str">
        <f t="shared" ca="1" si="18"/>
        <v/>
      </c>
      <c r="AM41" s="87"/>
      <c r="AN41" s="87"/>
      <c r="AO41" s="87" t="str">
        <f>List!R3</f>
        <v>Merton</v>
      </c>
      <c r="AP41" s="87">
        <f t="shared" ca="1" si="29"/>
        <v>3.4917099999999999</v>
      </c>
      <c r="AQ41" s="87"/>
      <c r="AR41" s="87"/>
      <c r="AS41" s="87"/>
      <c r="AT41" s="87"/>
      <c r="AU41" s="87"/>
      <c r="AV41" s="87"/>
      <c r="AW41" s="87"/>
      <c r="AX41" s="87"/>
      <c r="AY41" s="87"/>
      <c r="AZ41" s="87"/>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R42" s="86"/>
      <c r="S42" s="87"/>
      <c r="T42" s="87"/>
      <c r="U42" s="87"/>
      <c r="V42" s="87"/>
      <c r="W42" s="87">
        <f ca="1">IFERROR(RANK(Y42,$Y$27:$Y$59,$U$3)+COUNTIF($Y$27:Y42,Y42)-1,"")</f>
        <v>26</v>
      </c>
      <c r="X42" s="87" t="s">
        <v>87</v>
      </c>
      <c r="Y42" s="87">
        <f t="shared" ca="1" si="10"/>
        <v>4.2302600000000004</v>
      </c>
      <c r="Z42" s="87"/>
      <c r="AA42" s="87" t="str">
        <f t="shared" ca="1" si="11"/>
        <v>Brent</v>
      </c>
      <c r="AB42" s="87">
        <v>16</v>
      </c>
      <c r="AC42" s="86">
        <f t="shared" ca="1" si="12"/>
        <v>3.3405100000000001</v>
      </c>
      <c r="AD42" s="87" t="str">
        <f t="shared" ca="1" si="13"/>
        <v>Brent</v>
      </c>
      <c r="AE42" s="87" t="str">
        <f t="shared" ca="1" si="14"/>
        <v/>
      </c>
      <c r="AF42" s="87" t="str">
        <f t="shared" ca="1" si="15"/>
        <v/>
      </c>
      <c r="AG42" s="87">
        <f t="shared" ca="1" si="16"/>
        <v>3.3405100000000001</v>
      </c>
      <c r="AH42" s="87">
        <f t="shared" ca="1" si="26"/>
        <v>3.48</v>
      </c>
      <c r="AI42" s="87">
        <f t="shared" ca="1" si="27"/>
        <v>3.93</v>
      </c>
      <c r="AJ42" s="87">
        <f t="shared" ca="1" si="28"/>
        <v>2.3458399999999999</v>
      </c>
      <c r="AK42" s="87" t="str">
        <f t="shared" ca="1" si="17"/>
        <v/>
      </c>
      <c r="AL42" s="87">
        <f t="shared" ca="1" si="18"/>
        <v>3.3405100000000001</v>
      </c>
      <c r="AM42" s="87"/>
      <c r="AN42" s="87"/>
      <c r="AO42" s="87" t="str">
        <f>List!R4</f>
        <v>Richmond</v>
      </c>
      <c r="AP42" s="87">
        <f t="shared" ca="1" si="29"/>
        <v>2.3458399999999999</v>
      </c>
      <c r="AQ42" s="87"/>
      <c r="AR42" s="87"/>
      <c r="AS42" s="87"/>
      <c r="AT42" s="87"/>
      <c r="AU42" s="87"/>
      <c r="AV42" s="87"/>
      <c r="AW42" s="87"/>
      <c r="AX42" s="87"/>
      <c r="AY42" s="87"/>
      <c r="AZ42" s="87"/>
      <c r="BA42" s="94"/>
      <c r="BB42" s="94"/>
      <c r="BC42" s="94"/>
      <c r="BD42" s="94"/>
      <c r="BE42" s="87" t="s">
        <v>1094</v>
      </c>
      <c r="BF42" s="92">
        <f ca="1">IF(181-SUM(BF40:BF41)&lt;0,0,181-SUM(BF40:BF41))</f>
        <v>170.65625</v>
      </c>
      <c r="BG42" s="93"/>
      <c r="BT42" s="87"/>
    </row>
    <row r="43" spans="1:72">
      <c r="A43" s="17"/>
      <c r="B43" s="17"/>
      <c r="C43" s="17"/>
      <c r="D43" s="17"/>
      <c r="E43" s="17"/>
      <c r="F43" s="17"/>
      <c r="G43" s="17"/>
      <c r="H43" s="17"/>
      <c r="I43" s="17"/>
      <c r="J43" s="17"/>
      <c r="K43" s="17"/>
      <c r="L43" s="17"/>
      <c r="M43" s="17"/>
      <c r="R43" s="86"/>
      <c r="S43" s="87"/>
      <c r="T43" s="87"/>
      <c r="U43" s="87"/>
      <c r="V43" s="87"/>
      <c r="W43" s="87">
        <f ca="1">IFERROR(RANK(Y43,$Y$27:$Y$59,$U$3)+COUNTIF($Y$27:Y43,Y43)-1,"")</f>
        <v>28</v>
      </c>
      <c r="X43" s="87" t="s">
        <v>60</v>
      </c>
      <c r="Y43" s="87">
        <f t="shared" ca="1" si="10"/>
        <v>4.30206</v>
      </c>
      <c r="Z43" s="87"/>
      <c r="AA43" s="87" t="str">
        <f t="shared" ca="1" si="11"/>
        <v>Merton</v>
      </c>
      <c r="AB43" s="87">
        <v>17</v>
      </c>
      <c r="AC43" s="86">
        <f t="shared" ca="1" si="12"/>
        <v>3.4917099999999999</v>
      </c>
      <c r="AD43" s="87" t="str">
        <f t="shared" ca="1" si="13"/>
        <v>Merton</v>
      </c>
      <c r="AE43" s="87" t="str">
        <f t="shared" ca="1" si="14"/>
        <v/>
      </c>
      <c r="AF43" s="87">
        <f t="shared" ca="1" si="15"/>
        <v>3.4917099999999999</v>
      </c>
      <c r="AG43" s="87" t="str">
        <f t="shared" ca="1" si="16"/>
        <v/>
      </c>
      <c r="AH43" s="87">
        <f t="shared" ca="1" si="26"/>
        <v>3.48</v>
      </c>
      <c r="AI43" s="87">
        <f t="shared" ca="1" si="27"/>
        <v>3.93</v>
      </c>
      <c r="AJ43" s="87">
        <f t="shared" ca="1" si="28"/>
        <v>2.3458399999999999</v>
      </c>
      <c r="AK43" s="87">
        <f t="shared" ca="1" si="17"/>
        <v>3.4917099999999999</v>
      </c>
      <c r="AL43" s="87" t="str">
        <f t="shared" ca="1" si="18"/>
        <v/>
      </c>
      <c r="AM43" s="87"/>
      <c r="AN43" s="87"/>
      <c r="AO43" s="87" t="str">
        <f>List!R5</f>
        <v>Sutton</v>
      </c>
      <c r="AP43" s="87">
        <f t="shared" ca="1" si="29"/>
        <v>3.6142799999999999</v>
      </c>
      <c r="AQ43" s="87"/>
      <c r="AR43" s="87"/>
      <c r="AS43" s="87"/>
      <c r="AT43" s="87"/>
      <c r="AU43" s="87"/>
      <c r="AV43" s="87"/>
      <c r="AW43" s="87"/>
      <c r="AX43" s="87"/>
      <c r="AY43" s="87"/>
      <c r="AZ43" s="87"/>
      <c r="BA43" s="94"/>
      <c r="BB43" s="94"/>
      <c r="BC43" s="94"/>
      <c r="BD43" s="94"/>
      <c r="BF43" s="94">
        <v>181</v>
      </c>
      <c r="BG43" s="94"/>
      <c r="BT43" s="87"/>
    </row>
    <row r="44" spans="1:72">
      <c r="A44" s="17"/>
      <c r="B44" s="17"/>
      <c r="C44" s="17"/>
      <c r="D44" s="17"/>
      <c r="E44" s="17"/>
      <c r="F44" s="17"/>
      <c r="G44" s="17"/>
      <c r="H44" s="17"/>
      <c r="I44" s="17"/>
      <c r="J44" s="17"/>
      <c r="K44" s="17"/>
      <c r="L44" s="40"/>
      <c r="M44" s="17"/>
      <c r="R44" s="86"/>
      <c r="S44" s="87"/>
      <c r="T44" s="87"/>
      <c r="U44" s="87"/>
      <c r="V44" s="87"/>
      <c r="W44" s="87">
        <f ca="1">IFERROR(RANK(Y44,$Y$27:$Y$59,$U$3)+COUNTIF($Y$27:Y44,Y44)-1,"")</f>
        <v>2</v>
      </c>
      <c r="X44" s="87" t="s">
        <v>75</v>
      </c>
      <c r="Y44" s="87">
        <f t="shared" ca="1" si="10"/>
        <v>2.3394900000000001</v>
      </c>
      <c r="Z44" s="87"/>
      <c r="AA44" s="87" t="str">
        <f t="shared" ca="1" si="11"/>
        <v>Harrow</v>
      </c>
      <c r="AB44" s="87">
        <v>18</v>
      </c>
      <c r="AC44" s="86">
        <f t="shared" ca="1" si="12"/>
        <v>3.57782</v>
      </c>
      <c r="AD44" s="87" t="str">
        <f t="shared" ca="1" si="13"/>
        <v>Harrow</v>
      </c>
      <c r="AE44" s="87" t="str">
        <f t="shared" ca="1" si="14"/>
        <v/>
      </c>
      <c r="AF44" s="87">
        <f t="shared" ca="1" si="15"/>
        <v>3.57782</v>
      </c>
      <c r="AG44" s="87" t="str">
        <f t="shared" ca="1" si="16"/>
        <v/>
      </c>
      <c r="AH44" s="87">
        <f t="shared" ca="1" si="26"/>
        <v>3.48</v>
      </c>
      <c r="AI44" s="87">
        <f t="shared" ca="1" si="27"/>
        <v>3.93</v>
      </c>
      <c r="AJ44" s="87">
        <f t="shared" ca="1" si="28"/>
        <v>2.3458399999999999</v>
      </c>
      <c r="AK44" s="87">
        <f t="shared" ca="1" si="17"/>
        <v>3.57782</v>
      </c>
      <c r="AL44" s="87" t="str">
        <f t="shared" ca="1" si="18"/>
        <v/>
      </c>
      <c r="AM44" s="87"/>
      <c r="AN44" s="87"/>
      <c r="AO44" s="87" t="str">
        <f>List!R6</f>
        <v>Havering</v>
      </c>
      <c r="AP44" s="87">
        <f t="shared" ca="1" si="29"/>
        <v>2.8071700000000002</v>
      </c>
      <c r="AQ44" s="87"/>
      <c r="AR44" s="87"/>
      <c r="AS44" s="87"/>
      <c r="AT44" s="87"/>
      <c r="AU44" s="87"/>
      <c r="AV44" s="87"/>
      <c r="AW44" s="87"/>
      <c r="AX44" s="87"/>
      <c r="AY44" s="87"/>
      <c r="AZ44" s="87"/>
      <c r="BT44" s="87"/>
    </row>
    <row r="45" spans="1:72">
      <c r="A45" s="17"/>
      <c r="B45" s="17"/>
      <c r="C45" s="17"/>
      <c r="D45" s="17"/>
      <c r="E45" s="17"/>
      <c r="F45" s="17"/>
      <c r="G45" s="17"/>
      <c r="H45" s="17"/>
      <c r="I45" s="17"/>
      <c r="J45" s="17"/>
      <c r="K45" s="17"/>
      <c r="L45" s="17"/>
      <c r="M45" s="17"/>
      <c r="R45" s="86"/>
      <c r="S45" s="87"/>
      <c r="T45" s="87"/>
      <c r="U45" s="87"/>
      <c r="V45" s="87"/>
      <c r="W45" s="87">
        <f ca="1">IFERROR(RANK(Y45,$Y$27:$Y$59,$U$3)+COUNTIF($Y$27:Y45,Y45)-1,"")</f>
        <v>7</v>
      </c>
      <c r="X45" s="87" t="s">
        <v>71</v>
      </c>
      <c r="Y45" s="87">
        <f t="shared" ca="1" si="10"/>
        <v>2.8222</v>
      </c>
      <c r="Z45" s="87"/>
      <c r="AA45" s="87" t="str">
        <f t="shared" ca="1" si="11"/>
        <v>Sutton</v>
      </c>
      <c r="AB45" s="87">
        <v>19</v>
      </c>
      <c r="AC45" s="86">
        <f t="shared" ca="1" si="12"/>
        <v>3.6142799999999999</v>
      </c>
      <c r="AD45" s="87" t="str">
        <f t="shared" ca="1" si="13"/>
        <v>Sutton</v>
      </c>
      <c r="AE45" s="87" t="str">
        <f t="shared" ca="1" si="14"/>
        <v/>
      </c>
      <c r="AF45" s="87">
        <f t="shared" ca="1" si="15"/>
        <v>3.6142799999999999</v>
      </c>
      <c r="AG45" s="87" t="str">
        <f t="shared" ca="1" si="16"/>
        <v/>
      </c>
      <c r="AH45" s="87">
        <f t="shared" ca="1" si="26"/>
        <v>3.48</v>
      </c>
      <c r="AI45" s="87">
        <f t="shared" ca="1" si="27"/>
        <v>3.93</v>
      </c>
      <c r="AJ45" s="87">
        <f t="shared" ca="1" si="28"/>
        <v>2.3458399999999999</v>
      </c>
      <c r="AK45" s="87">
        <f t="shared" ca="1" si="17"/>
        <v>3.6142799999999999</v>
      </c>
      <c r="AL45" s="87" t="str">
        <f t="shared" ca="1" si="18"/>
        <v/>
      </c>
      <c r="AM45" s="87"/>
      <c r="AN45" s="87"/>
      <c r="AO45" s="87" t="str">
        <f>List!R7</f>
        <v>Hounslow</v>
      </c>
      <c r="AP45" s="87">
        <f t="shared" ca="1" si="29"/>
        <v>4.30206</v>
      </c>
      <c r="AQ45" s="87"/>
      <c r="AR45" s="87"/>
      <c r="AS45" s="87"/>
      <c r="AT45" s="87"/>
      <c r="AU45" s="87"/>
      <c r="AV45" s="87"/>
      <c r="AW45" s="87"/>
      <c r="AX45" s="87"/>
      <c r="AY45" s="87"/>
      <c r="AZ45" s="87"/>
      <c r="BE45" s="87">
        <v>89</v>
      </c>
      <c r="BF45" s="94">
        <v>32</v>
      </c>
      <c r="BG45" s="94"/>
      <c r="BT45" s="87"/>
    </row>
    <row r="46" spans="1:72">
      <c r="A46" s="17"/>
      <c r="B46" s="17"/>
      <c r="C46" s="17"/>
      <c r="D46" s="17"/>
      <c r="E46" s="17"/>
      <c r="F46" s="17"/>
      <c r="G46" s="17"/>
      <c r="H46" s="17"/>
      <c r="I46" s="17"/>
      <c r="J46" s="17"/>
      <c r="K46" s="17"/>
      <c r="L46" s="17"/>
      <c r="M46" s="17"/>
      <c r="R46" s="86"/>
      <c r="S46" s="87"/>
      <c r="T46" s="87"/>
      <c r="U46" s="87"/>
      <c r="V46" s="87"/>
      <c r="W46" s="87">
        <f ca="1">IFERROR(RANK(Y46,$Y$27:$Y$59,$U$3)+COUNTIF($Y$27:Y46,Y46)-1,"")</f>
        <v>14</v>
      </c>
      <c r="X46" s="87" t="s">
        <v>83</v>
      </c>
      <c r="Y46" s="87">
        <f t="shared" ca="1" si="10"/>
        <v>3.14059</v>
      </c>
      <c r="Z46" s="87"/>
      <c r="AA46" s="87" t="str">
        <f t="shared" ca="1" si="11"/>
        <v>Camden</v>
      </c>
      <c r="AB46" s="87">
        <v>20</v>
      </c>
      <c r="AC46" s="86">
        <f t="shared" ca="1" si="12"/>
        <v>3.7713100000000002</v>
      </c>
      <c r="AD46" s="87" t="str">
        <f t="shared" ca="1" si="13"/>
        <v>Camden</v>
      </c>
      <c r="AE46" s="87" t="str">
        <f t="shared" ca="1" si="14"/>
        <v/>
      </c>
      <c r="AF46" s="87" t="str">
        <f t="shared" ca="1" si="15"/>
        <v/>
      </c>
      <c r="AG46" s="87">
        <f t="shared" ca="1" si="16"/>
        <v>3.7713100000000002</v>
      </c>
      <c r="AH46" s="87">
        <f t="shared" ca="1" si="26"/>
        <v>3.48</v>
      </c>
      <c r="AI46" s="87">
        <f t="shared" ca="1" si="27"/>
        <v>3.93</v>
      </c>
      <c r="AJ46" s="87">
        <f t="shared" ca="1" si="28"/>
        <v>2.3458399999999999</v>
      </c>
      <c r="AK46" s="87" t="str">
        <f t="shared" ca="1" si="17"/>
        <v/>
      </c>
      <c r="AL46" s="87">
        <f t="shared" ca="1" si="18"/>
        <v>3.7713100000000002</v>
      </c>
      <c r="AM46" s="87"/>
      <c r="AN46" s="87"/>
      <c r="AO46" s="87" t="str">
        <f>List!R8</f>
        <v>Redbridge</v>
      </c>
      <c r="AP46" s="87">
        <f t="shared" ca="1" si="29"/>
        <v>3.0324200000000001</v>
      </c>
      <c r="AQ46" s="87"/>
      <c r="AR46" s="87"/>
      <c r="AS46" s="87"/>
      <c r="AT46" s="87"/>
      <c r="AU46" s="87"/>
      <c r="AV46" s="87"/>
      <c r="AW46" s="87"/>
      <c r="AX46" s="87"/>
      <c r="AY46" s="87"/>
      <c r="AZ46" s="87"/>
      <c r="BF46" s="94">
        <v>2</v>
      </c>
      <c r="BG46" s="94"/>
      <c r="BT46" s="87"/>
    </row>
    <row r="47" spans="1:72">
      <c r="A47" s="17"/>
      <c r="B47" s="17"/>
      <c r="C47" s="17"/>
      <c r="D47" s="17"/>
      <c r="E47" s="17"/>
      <c r="F47" s="17"/>
      <c r="G47" s="17"/>
      <c r="H47" s="17"/>
      <c r="I47" s="17"/>
      <c r="J47" s="17"/>
      <c r="K47" s="17"/>
      <c r="L47" s="17"/>
      <c r="M47" s="17"/>
      <c r="R47" s="86"/>
      <c r="S47" s="87"/>
      <c r="T47" s="87"/>
      <c r="U47" s="87"/>
      <c r="V47" s="87"/>
      <c r="W47" s="87">
        <f ca="1">IFERROR(RANK(Y47,$Y$27:$Y$59,$U$3)+COUNTIF($Y$27:Y47,Y47)-1,"")</f>
        <v>32</v>
      </c>
      <c r="X47" s="87" t="s">
        <v>92</v>
      </c>
      <c r="Y47" s="87">
        <f t="shared" ca="1" si="10"/>
        <v>4.5972600000000003</v>
      </c>
      <c r="Z47" s="87"/>
      <c r="AA47" s="87" t="str">
        <f t="shared" ca="1" si="11"/>
        <v>Enfield</v>
      </c>
      <c r="AB47" s="87">
        <v>21</v>
      </c>
      <c r="AC47" s="86">
        <f t="shared" ca="1" si="12"/>
        <v>3.8516300000000001</v>
      </c>
      <c r="AD47" s="87" t="str">
        <f t="shared" ca="1" si="13"/>
        <v>Enfield</v>
      </c>
      <c r="AE47" s="87" t="str">
        <f t="shared" ca="1" si="14"/>
        <v/>
      </c>
      <c r="AF47" s="87" t="str">
        <f t="shared" ca="1" si="15"/>
        <v/>
      </c>
      <c r="AG47" s="87">
        <f t="shared" ca="1" si="16"/>
        <v>3.8516300000000001</v>
      </c>
      <c r="AH47" s="87">
        <f t="shared" ca="1" si="26"/>
        <v>3.48</v>
      </c>
      <c r="AI47" s="87">
        <f t="shared" ca="1" si="27"/>
        <v>3.93</v>
      </c>
      <c r="AJ47" s="87">
        <f t="shared" ca="1" si="28"/>
        <v>2.3458399999999999</v>
      </c>
      <c r="AK47" s="87">
        <f t="shared" ca="1" si="17"/>
        <v>3.8516300000000001</v>
      </c>
      <c r="AL47" s="87" t="str">
        <f t="shared" ca="1" si="18"/>
        <v/>
      </c>
      <c r="AM47" s="87"/>
      <c r="AN47" s="87"/>
      <c r="AO47" s="87" t="str">
        <f>List!R9</f>
        <v>Enfield</v>
      </c>
      <c r="AP47" s="87">
        <f t="shared" ca="1" si="29"/>
        <v>3.8516300000000001</v>
      </c>
      <c r="AQ47" s="87"/>
      <c r="AR47" s="87"/>
      <c r="AS47" s="87"/>
      <c r="AT47" s="87"/>
      <c r="AU47" s="87"/>
      <c r="AV47" s="87"/>
      <c r="AW47" s="87"/>
      <c r="AX47" s="87"/>
      <c r="AY47" s="87"/>
      <c r="AZ47" s="87"/>
    </row>
    <row r="48" spans="1:72">
      <c r="A48" s="17"/>
      <c r="B48" s="17"/>
      <c r="C48" s="17"/>
      <c r="D48" s="17"/>
      <c r="E48" s="17"/>
      <c r="F48" s="17"/>
      <c r="G48" s="17"/>
      <c r="H48" s="17"/>
      <c r="I48" s="17"/>
      <c r="J48" s="17"/>
      <c r="K48" s="17"/>
      <c r="L48" s="17"/>
      <c r="M48" s="17"/>
      <c r="R48" s="86"/>
      <c r="S48" s="87"/>
      <c r="T48" s="87"/>
      <c r="U48" s="87"/>
      <c r="V48" s="87"/>
      <c r="W48" s="87">
        <f ca="1">IFERROR(RANK(Y48,$Y$27:$Y$59,$U$3)+COUNTIF($Y$27:Y48,Y48)-1,"")</f>
        <v>29</v>
      </c>
      <c r="X48" s="87" t="s">
        <v>85</v>
      </c>
      <c r="Y48" s="87">
        <f t="shared" ca="1" si="10"/>
        <v>4.3037999999999998</v>
      </c>
      <c r="Z48" s="87"/>
      <c r="AA48" s="87" t="str">
        <f t="shared" ca="1" si="11"/>
        <v>Waltham Forest</v>
      </c>
      <c r="AB48" s="87">
        <v>22</v>
      </c>
      <c r="AC48" s="86">
        <f t="shared" ca="1" si="12"/>
        <v>3.87941</v>
      </c>
      <c r="AD48" s="87" t="str">
        <f t="shared" ca="1" si="13"/>
        <v>Waltham Forest</v>
      </c>
      <c r="AE48" s="87" t="str">
        <f t="shared" ca="1" si="14"/>
        <v/>
      </c>
      <c r="AF48" s="87" t="str">
        <f t="shared" ca="1" si="15"/>
        <v/>
      </c>
      <c r="AG48" s="87">
        <f t="shared" ca="1" si="16"/>
        <v>3.87941</v>
      </c>
      <c r="AH48" s="87">
        <f t="shared" ca="1" si="26"/>
        <v>3.48</v>
      </c>
      <c r="AI48" s="87">
        <f t="shared" ca="1" si="27"/>
        <v>3.93</v>
      </c>
      <c r="AJ48" s="87">
        <f t="shared" ca="1" si="28"/>
        <v>2.3458399999999999</v>
      </c>
      <c r="AK48" s="87">
        <f t="shared" ca="1" si="17"/>
        <v>3.87941</v>
      </c>
      <c r="AL48" s="87" t="str">
        <f t="shared" ca="1" si="18"/>
        <v/>
      </c>
      <c r="AM48" s="87"/>
      <c r="AN48" s="87"/>
      <c r="AO48" s="87" t="str">
        <f>List!R10</f>
        <v>Harrow</v>
      </c>
      <c r="AP48" s="87">
        <f t="shared" ca="1" si="29"/>
        <v>3.57782</v>
      </c>
      <c r="AQ48" s="87"/>
      <c r="AR48" s="87"/>
      <c r="AS48" s="87"/>
      <c r="AT48" s="87"/>
      <c r="AU48" s="87"/>
      <c r="AV48" s="87"/>
      <c r="AW48" s="87"/>
      <c r="AX48" s="87"/>
      <c r="AY48" s="87"/>
      <c r="AZ48" s="87"/>
      <c r="BF48" s="94"/>
    </row>
    <row r="49" spans="1:59">
      <c r="A49" s="17"/>
      <c r="B49" s="17"/>
      <c r="C49" s="17"/>
      <c r="D49" s="17"/>
      <c r="E49" s="17"/>
      <c r="F49" s="17"/>
      <c r="G49" s="17"/>
      <c r="H49" s="17"/>
      <c r="I49" s="17"/>
      <c r="J49" s="17"/>
      <c r="K49" s="17"/>
      <c r="L49" s="17"/>
      <c r="M49" s="17"/>
      <c r="R49" s="86"/>
      <c r="S49" s="87"/>
      <c r="T49" s="87"/>
      <c r="U49" s="87"/>
      <c r="V49" s="87"/>
      <c r="W49" s="87">
        <f ca="1">IFERROR(RANK(Y49,$Y$27:$Y$59,$U$3)+COUNTIF($Y$27:Y49,Y49)-1,"")</f>
        <v>17</v>
      </c>
      <c r="X49" s="87" t="s">
        <v>109</v>
      </c>
      <c r="Y49" s="87">
        <f t="shared" ca="1" si="10"/>
        <v>3.4917099999999999</v>
      </c>
      <c r="Z49" s="87"/>
      <c r="AA49" s="87" t="str">
        <f t="shared" ca="1" si="11"/>
        <v>Newham</v>
      </c>
      <c r="AB49" s="87">
        <v>23</v>
      </c>
      <c r="AC49" s="86">
        <f t="shared" ca="1" si="12"/>
        <v>4.0278299999999998</v>
      </c>
      <c r="AD49" s="87" t="str">
        <f t="shared" ca="1" si="13"/>
        <v>Newham</v>
      </c>
      <c r="AE49" s="87" t="str">
        <f t="shared" ca="1" si="14"/>
        <v/>
      </c>
      <c r="AF49" s="87" t="str">
        <f t="shared" ca="1" si="15"/>
        <v/>
      </c>
      <c r="AG49" s="87">
        <f t="shared" ca="1" si="16"/>
        <v>4.0278299999999998</v>
      </c>
      <c r="AH49" s="87">
        <f t="shared" ca="1" si="26"/>
        <v>3.48</v>
      </c>
      <c r="AI49" s="87">
        <f t="shared" ca="1" si="27"/>
        <v>3.93</v>
      </c>
      <c r="AJ49" s="87">
        <f t="shared" ca="1" si="28"/>
        <v>2.3458399999999999</v>
      </c>
      <c r="AK49" s="87" t="str">
        <f t="shared" ca="1" si="17"/>
        <v/>
      </c>
      <c r="AL49" s="87">
        <f t="shared" ca="1" si="18"/>
        <v>4.0278299999999998</v>
      </c>
      <c r="AM49" s="87"/>
      <c r="AN49" s="87"/>
      <c r="AO49" s="87" t="str">
        <f>List!R11</f>
        <v>Waltham Forest</v>
      </c>
      <c r="AP49" s="87">
        <f t="shared" ca="1" si="29"/>
        <v>3.87941</v>
      </c>
      <c r="AQ49" s="87"/>
      <c r="AR49" s="87"/>
      <c r="AS49" s="87"/>
      <c r="AT49" s="87"/>
      <c r="AU49" s="87"/>
      <c r="AV49" s="87"/>
      <c r="AW49" s="87"/>
      <c r="AX49" s="87"/>
      <c r="AY49" s="87"/>
      <c r="AZ49" s="87"/>
      <c r="BF49" s="92"/>
      <c r="BG49" s="93"/>
    </row>
    <row r="50" spans="1:59">
      <c r="A50" s="17"/>
      <c r="B50" s="17"/>
      <c r="C50" s="17"/>
      <c r="D50" s="17"/>
      <c r="E50" s="17"/>
      <c r="F50" s="17"/>
      <c r="G50" s="17"/>
      <c r="H50" s="17"/>
      <c r="I50" s="17"/>
      <c r="J50" s="17"/>
      <c r="K50" s="17"/>
      <c r="L50" s="17"/>
      <c r="M50" s="17"/>
      <c r="R50" s="86"/>
      <c r="S50" s="87"/>
      <c r="T50" s="87"/>
      <c r="U50" s="87"/>
      <c r="V50" s="87"/>
      <c r="W50" s="87">
        <f ca="1">IFERROR(RANK(Y50,$Y$27:$Y$59,$U$3)+COUNTIF($Y$27:Y50,Y50)-1,"")</f>
        <v>23</v>
      </c>
      <c r="X50" s="87" t="s">
        <v>123</v>
      </c>
      <c r="Y50" s="87">
        <f t="shared" ca="1" si="10"/>
        <v>4.0278299999999998</v>
      </c>
      <c r="Z50" s="87"/>
      <c r="AA50" s="87" t="str">
        <f t="shared" ca="1" si="11"/>
        <v>Hammersmith and Fulham</v>
      </c>
      <c r="AB50" s="87">
        <v>24</v>
      </c>
      <c r="AC50" s="86">
        <f t="shared" ca="1" si="12"/>
        <v>4.0433399999999997</v>
      </c>
      <c r="AD50" s="87" t="str">
        <f t="shared" ca="1" si="13"/>
        <v>Hammersmith and Fulham</v>
      </c>
      <c r="AE50" s="87" t="str">
        <f t="shared" ca="1" si="14"/>
        <v/>
      </c>
      <c r="AF50" s="87" t="str">
        <f t="shared" ca="1" si="15"/>
        <v/>
      </c>
      <c r="AG50" s="87">
        <f t="shared" ca="1" si="16"/>
        <v>4.0433399999999997</v>
      </c>
      <c r="AH50" s="87">
        <f t="shared" ca="1" si="26"/>
        <v>3.48</v>
      </c>
      <c r="AI50" s="87">
        <f t="shared" ca="1" si="27"/>
        <v>3.93</v>
      </c>
      <c r="AJ50" s="87">
        <f t="shared" ca="1" si="28"/>
        <v>2.3458399999999999</v>
      </c>
      <c r="AK50" s="87" t="str">
        <f t="shared" ca="1" si="17"/>
        <v/>
      </c>
      <c r="AL50" s="87">
        <f t="shared" ca="1" si="18"/>
        <v>4.0433399999999997</v>
      </c>
      <c r="AM50" s="87"/>
      <c r="AN50" s="87"/>
      <c r="AO50" s="87" t="str">
        <f>List!R12</f>
        <v>Bromley</v>
      </c>
      <c r="AP50" s="87">
        <f t="shared" ca="1" si="29"/>
        <v>2.76498</v>
      </c>
      <c r="AQ50" s="87"/>
      <c r="AR50" s="87"/>
      <c r="AS50" s="87"/>
      <c r="AT50" s="87"/>
      <c r="AU50" s="87"/>
      <c r="AV50" s="87"/>
      <c r="AW50" s="87"/>
      <c r="AX50" s="87"/>
      <c r="AY50" s="87"/>
      <c r="AZ50" s="87"/>
      <c r="BF50" s="92"/>
      <c r="BG50" s="92"/>
    </row>
    <row r="51" spans="1:59">
      <c r="R51" s="86"/>
      <c r="S51" s="87"/>
      <c r="T51" s="87"/>
      <c r="U51" s="87"/>
      <c r="V51" s="87"/>
      <c r="W51" s="87">
        <f ca="1">IFERROR(RANK(Y51,$Y$27:$Y$59,$U$3)+COUNTIF($Y$27:Y51,Y51)-1,"")</f>
        <v>10</v>
      </c>
      <c r="X51" s="87" t="s">
        <v>113</v>
      </c>
      <c r="Y51" s="87">
        <f t="shared" ca="1" si="10"/>
        <v>3.0324200000000001</v>
      </c>
      <c r="Z51" s="87"/>
      <c r="AA51" s="87" t="str">
        <f t="shared" ca="1" si="11"/>
        <v>Barking and Dagenham</v>
      </c>
      <c r="AB51" s="87">
        <v>25</v>
      </c>
      <c r="AC51" s="86">
        <f t="shared" ca="1" si="12"/>
        <v>4.1912000000000003</v>
      </c>
      <c r="AD51" s="87" t="str">
        <f t="shared" ca="1" si="13"/>
        <v>Barking and Dagenham</v>
      </c>
      <c r="AE51" s="87" t="str">
        <f t="shared" ca="1" si="14"/>
        <v/>
      </c>
      <c r="AF51" s="87" t="str">
        <f t="shared" ca="1" si="15"/>
        <v/>
      </c>
      <c r="AG51" s="87">
        <f t="shared" ca="1" si="16"/>
        <v>4.1912000000000003</v>
      </c>
      <c r="AH51" s="87">
        <f t="shared" ca="1" si="26"/>
        <v>3.48</v>
      </c>
      <c r="AI51" s="87">
        <f t="shared" ca="1" si="27"/>
        <v>3.93</v>
      </c>
      <c r="AJ51" s="87">
        <f t="shared" ca="1" si="28"/>
        <v>2.3458399999999999</v>
      </c>
      <c r="AK51" s="87" t="str">
        <f t="shared" ca="1" si="17"/>
        <v/>
      </c>
      <c r="AL51" s="87">
        <f t="shared" ca="1" si="18"/>
        <v>4.1912000000000003</v>
      </c>
      <c r="AM51" s="87"/>
      <c r="AN51" s="87"/>
      <c r="AO51" s="87" t="str">
        <f>List!R13</f>
        <v>Hillingdon</v>
      </c>
      <c r="AP51" s="87">
        <f t="shared" ca="1" si="29"/>
        <v>4.2302600000000004</v>
      </c>
      <c r="AQ51" s="87"/>
      <c r="AR51" s="87"/>
      <c r="AS51" s="87"/>
      <c r="AT51" s="87"/>
      <c r="AU51" s="87"/>
      <c r="AV51" s="87"/>
      <c r="AW51" s="87"/>
      <c r="AX51" s="87"/>
      <c r="AY51" s="87"/>
      <c r="AZ51" s="87"/>
      <c r="BF51" s="92"/>
      <c r="BG51" s="93"/>
    </row>
    <row r="52" spans="1:59">
      <c r="R52" s="86"/>
      <c r="S52" s="87"/>
      <c r="T52" s="87"/>
      <c r="U52" s="87"/>
      <c r="V52" s="87"/>
      <c r="W52" s="87">
        <f ca="1">IFERROR(RANK(Y52,$Y$27:$Y$59,$U$3)+COUNTIF($Y$27:Y52,Y52)-1,"")</f>
        <v>3</v>
      </c>
      <c r="X52" s="87" t="s">
        <v>33</v>
      </c>
      <c r="Y52" s="87">
        <f t="shared" ca="1" si="10"/>
        <v>2.3458399999999999</v>
      </c>
      <c r="Z52" s="87"/>
      <c r="AA52" s="87" t="str">
        <f t="shared" ca="1" si="11"/>
        <v>Hillingdon</v>
      </c>
      <c r="AB52" s="87">
        <v>26</v>
      </c>
      <c r="AC52" s="86">
        <f t="shared" ca="1" si="12"/>
        <v>4.2302600000000004</v>
      </c>
      <c r="AD52" s="87" t="str">
        <f t="shared" ca="1" si="13"/>
        <v>Hillingdon</v>
      </c>
      <c r="AE52" s="87" t="str">
        <f t="shared" ca="1" si="14"/>
        <v/>
      </c>
      <c r="AF52" s="87" t="str">
        <f t="shared" ca="1" si="15"/>
        <v/>
      </c>
      <c r="AG52" s="87">
        <f t="shared" ca="1" si="16"/>
        <v>4.2302600000000004</v>
      </c>
      <c r="AH52" s="87">
        <f t="shared" ca="1" si="26"/>
        <v>3.48</v>
      </c>
      <c r="AI52" s="87">
        <f t="shared" ca="1" si="27"/>
        <v>3.93</v>
      </c>
      <c r="AJ52" s="87">
        <f t="shared" ca="1" si="28"/>
        <v>2.3458399999999999</v>
      </c>
      <c r="AK52" s="87">
        <f t="shared" ca="1" si="17"/>
        <v>4.2302600000000004</v>
      </c>
      <c r="AL52" s="87" t="str">
        <f t="shared" ca="1" si="18"/>
        <v/>
      </c>
      <c r="AM52" s="87"/>
      <c r="AN52" s="87"/>
      <c r="AO52" s="87" t="str">
        <f>List!R14</f>
        <v>Ealing</v>
      </c>
      <c r="AP52" s="87">
        <f t="shared" ca="1" si="29"/>
        <v>3.2364899999999999</v>
      </c>
      <c r="AQ52" s="87"/>
      <c r="AR52" s="87"/>
      <c r="AS52" s="87"/>
      <c r="AT52" s="87"/>
      <c r="AU52" s="87"/>
      <c r="AV52" s="87"/>
      <c r="AW52" s="87"/>
      <c r="AX52" s="87"/>
      <c r="AY52" s="87"/>
      <c r="AZ52" s="87"/>
      <c r="BF52" s="94"/>
      <c r="BG52" s="94"/>
    </row>
    <row r="53" spans="1:59">
      <c r="R53" s="86"/>
      <c r="S53" s="87"/>
      <c r="T53" s="87"/>
      <c r="U53" s="87"/>
      <c r="V53" s="87"/>
      <c r="W53" s="87">
        <f ca="1">IFERROR(RANK(Y53,$Y$27:$Y$59,$U$3)+COUNTIF($Y$27:Y53,Y53)-1,"")</f>
        <v>13</v>
      </c>
      <c r="X53" s="87" t="s">
        <v>96</v>
      </c>
      <c r="Y53" s="87">
        <f t="shared" ca="1" si="10"/>
        <v>3.0548899999999999</v>
      </c>
      <c r="Z53" s="87"/>
      <c r="AA53" s="87" t="str">
        <f t="shared" ca="1" si="11"/>
        <v>Hackney</v>
      </c>
      <c r="AB53" s="87">
        <v>27</v>
      </c>
      <c r="AC53" s="86">
        <f t="shared" ca="1" si="12"/>
        <v>4.2387499999999996</v>
      </c>
      <c r="AD53" s="87" t="str">
        <f t="shared" ca="1" si="13"/>
        <v>Hackney</v>
      </c>
      <c r="AE53" s="87" t="str">
        <f t="shared" ca="1" si="14"/>
        <v/>
      </c>
      <c r="AF53" s="87" t="str">
        <f t="shared" ca="1" si="15"/>
        <v/>
      </c>
      <c r="AG53" s="87">
        <f t="shared" ca="1" si="16"/>
        <v>4.2387499999999996</v>
      </c>
      <c r="AH53" s="87">
        <f t="shared" ca="1" si="26"/>
        <v>3.48</v>
      </c>
      <c r="AI53" s="87">
        <f t="shared" ca="1" si="27"/>
        <v>3.93</v>
      </c>
      <c r="AJ53" s="87">
        <f t="shared" ca="1" si="28"/>
        <v>2.3458399999999999</v>
      </c>
      <c r="AK53" s="87" t="str">
        <f t="shared" ca="1" si="17"/>
        <v/>
      </c>
      <c r="AL53" s="87">
        <f t="shared" ca="1" si="18"/>
        <v>4.2387499999999996</v>
      </c>
      <c r="AM53" s="87"/>
      <c r="AN53" s="87"/>
      <c r="AO53" s="87" t="str">
        <f>List!R15</f>
        <v>Barnet</v>
      </c>
      <c r="AP53" s="87">
        <f t="shared" ca="1" si="29"/>
        <v>2.8963000000000001</v>
      </c>
      <c r="AQ53" s="87"/>
      <c r="AR53" s="87"/>
      <c r="AS53" s="87"/>
      <c r="AT53" s="87"/>
      <c r="AU53" s="87"/>
      <c r="AV53" s="87"/>
      <c r="AW53" s="87"/>
      <c r="AX53" s="87"/>
      <c r="AY53" s="87"/>
      <c r="AZ53" s="87"/>
    </row>
    <row r="54" spans="1:59">
      <c r="R54" s="86"/>
      <c r="S54" s="87"/>
      <c r="T54" s="87"/>
      <c r="U54" s="87"/>
      <c r="V54" s="87"/>
      <c r="W54" s="87">
        <f ca="1">IFERROR(RANK(Y54,$Y$27:$Y$59,$U$3)+COUNTIF($Y$27:Y54,Y54)-1,"")</f>
        <v>19</v>
      </c>
      <c r="X54" s="87" t="s">
        <v>90</v>
      </c>
      <c r="Y54" s="87">
        <f t="shared" ca="1" si="10"/>
        <v>3.6142799999999999</v>
      </c>
      <c r="Z54" s="87"/>
      <c r="AA54" s="87" t="str">
        <f t="shared" ca="1" si="11"/>
        <v>Hounslow</v>
      </c>
      <c r="AB54" s="87">
        <v>28</v>
      </c>
      <c r="AC54" s="86">
        <f t="shared" ca="1" si="12"/>
        <v>4.30206</v>
      </c>
      <c r="AD54" s="87" t="str">
        <f t="shared" ca="1" si="13"/>
        <v>Hounslow</v>
      </c>
      <c r="AE54" s="87" t="str">
        <f t="shared" ca="1" si="14"/>
        <v/>
      </c>
      <c r="AF54" s="87" t="str">
        <f t="shared" ca="1" si="15"/>
        <v/>
      </c>
      <c r="AG54" s="87">
        <f t="shared" ca="1" si="16"/>
        <v>4.30206</v>
      </c>
      <c r="AH54" s="87">
        <f t="shared" ca="1" si="26"/>
        <v>3.48</v>
      </c>
      <c r="AI54" s="87">
        <f t="shared" ca="1" si="27"/>
        <v>3.93</v>
      </c>
      <c r="AJ54" s="87">
        <f t="shared" ca="1" si="28"/>
        <v>2.3458399999999999</v>
      </c>
      <c r="AK54" s="87">
        <f t="shared" ca="1" si="17"/>
        <v>4.30206</v>
      </c>
      <c r="AL54" s="87" t="str">
        <f t="shared" ca="1" si="18"/>
        <v/>
      </c>
      <c r="AM54" s="87"/>
      <c r="AN54" s="87"/>
      <c r="AO54" s="87" t="str">
        <f>List!R16</f>
        <v>Croydon</v>
      </c>
      <c r="AP54" s="87">
        <f t="shared" ca="1" si="29"/>
        <v>3.0413199999999998</v>
      </c>
      <c r="AQ54" s="87"/>
      <c r="AR54" s="87"/>
      <c r="AS54" s="87"/>
      <c r="AT54" s="87"/>
      <c r="AU54" s="87"/>
      <c r="AV54" s="87"/>
      <c r="AW54" s="87"/>
      <c r="AX54" s="87"/>
      <c r="AY54" s="87"/>
      <c r="AZ54" s="87"/>
      <c r="BF54" s="94"/>
      <c r="BG54" s="94"/>
    </row>
    <row r="55" spans="1:59" ht="14.45" customHeight="1">
      <c r="R55" s="86"/>
      <c r="S55" s="87"/>
      <c r="T55" s="87"/>
      <c r="U55" s="87"/>
      <c r="V55" s="87"/>
      <c r="W55" s="87">
        <f ca="1">IFERROR(RANK(Y55,$Y$27:$Y$59,$U$3)+COUNTIF($Y$27:Y55,Y55)-1,"")</f>
        <v>12</v>
      </c>
      <c r="X55" s="87" t="s">
        <v>105</v>
      </c>
      <c r="Y55" s="87">
        <f t="shared" ca="1" si="10"/>
        <v>3.04711</v>
      </c>
      <c r="Z55" s="87"/>
      <c r="AA55" s="87" t="str">
        <f t="shared" ca="1" si="11"/>
        <v>Lewisham</v>
      </c>
      <c r="AB55" s="87">
        <v>29</v>
      </c>
      <c r="AC55" s="86">
        <f t="shared" ca="1" si="12"/>
        <v>4.3037999999999998</v>
      </c>
      <c r="AD55" s="87" t="str">
        <f t="shared" ca="1" si="13"/>
        <v>Lewisham</v>
      </c>
      <c r="AE55" s="87" t="str">
        <f t="shared" ca="1" si="14"/>
        <v/>
      </c>
      <c r="AF55" s="87" t="str">
        <f t="shared" ca="1" si="15"/>
        <v/>
      </c>
      <c r="AG55" s="87">
        <f t="shared" ca="1" si="16"/>
        <v>4.3037999999999998</v>
      </c>
      <c r="AH55" s="87">
        <f t="shared" ca="1" si="26"/>
        <v>3.48</v>
      </c>
      <c r="AI55" s="87">
        <f t="shared" ca="1" si="27"/>
        <v>3.93</v>
      </c>
      <c r="AJ55" s="87">
        <f t="shared" ca="1" si="28"/>
        <v>2.3458399999999999</v>
      </c>
      <c r="AK55" s="87" t="str">
        <f t="shared" ca="1" si="17"/>
        <v/>
      </c>
      <c r="AL55" s="87">
        <f t="shared" ca="1" si="18"/>
        <v>4.3037999999999998</v>
      </c>
      <c r="AM55" s="87"/>
      <c r="AN55" s="87"/>
      <c r="AO55" s="87" t="str">
        <f>T8</f>
        <v>Richmond</v>
      </c>
      <c r="AP55" s="87">
        <f ca="1">U14</f>
        <v>2.3458399999999999</v>
      </c>
      <c r="AQ55" s="87"/>
      <c r="AR55" s="87"/>
      <c r="AS55" s="87"/>
      <c r="AT55" s="87"/>
      <c r="AU55" s="87"/>
      <c r="AV55" s="87"/>
      <c r="AW55" s="87"/>
      <c r="AX55" s="87"/>
      <c r="AY55" s="87"/>
      <c r="AZ55" s="87"/>
      <c r="BF55" s="94"/>
      <c r="BG55" s="94"/>
    </row>
    <row r="56" spans="1:59">
      <c r="R56" s="86"/>
      <c r="S56" s="87"/>
      <c r="T56" s="87"/>
      <c r="U56" s="87"/>
      <c r="V56" s="87"/>
      <c r="W56" s="87">
        <f ca="1">IFERROR(RANK(Y56,$Y$27:$Y$59,$U$3)+COUNTIF($Y$27:Y56,Y56)-1,"")</f>
        <v>22</v>
      </c>
      <c r="X56" s="87" t="s">
        <v>115</v>
      </c>
      <c r="Y56" s="87">
        <f t="shared" ca="1" si="10"/>
        <v>3.87941</v>
      </c>
      <c r="Z56" s="87"/>
      <c r="AA56" s="87" t="str">
        <f t="shared" ca="1" si="11"/>
        <v>Bexley</v>
      </c>
      <c r="AB56" s="87">
        <v>30</v>
      </c>
      <c r="AC56" s="86">
        <f t="shared" ca="1" si="12"/>
        <v>4.5302800000000003</v>
      </c>
      <c r="AD56" s="87" t="str">
        <f t="shared" ca="1" si="13"/>
        <v>Bexley</v>
      </c>
      <c r="AE56" s="87" t="str">
        <f t="shared" ca="1" si="14"/>
        <v/>
      </c>
      <c r="AF56" s="87" t="str">
        <f t="shared" ca="1" si="15"/>
        <v/>
      </c>
      <c r="AG56" s="87">
        <f t="shared" ca="1" si="16"/>
        <v>4.5302800000000003</v>
      </c>
      <c r="AH56" s="87">
        <f t="shared" ca="1" si="26"/>
        <v>3.48</v>
      </c>
      <c r="AI56" s="87">
        <f t="shared" ca="1" si="27"/>
        <v>3.93</v>
      </c>
      <c r="AJ56" s="87">
        <f t="shared" ca="1" si="28"/>
        <v>2.3458399999999999</v>
      </c>
      <c r="AK56" s="87" t="str">
        <f t="shared" ca="1" si="17"/>
        <v/>
      </c>
      <c r="AL56" s="87">
        <f t="shared" ca="1" si="18"/>
        <v>4.5302800000000003</v>
      </c>
      <c r="AM56" s="87"/>
      <c r="AN56" s="87"/>
      <c r="AO56" s="87"/>
      <c r="AP56" s="87"/>
      <c r="AQ56" s="87"/>
      <c r="AR56" s="87"/>
      <c r="AS56" s="87"/>
      <c r="AT56" s="87"/>
      <c r="AU56" s="87"/>
      <c r="AV56" s="87"/>
      <c r="AW56" s="87"/>
      <c r="AX56" s="87"/>
      <c r="AY56" s="87"/>
      <c r="AZ56" s="87"/>
    </row>
    <row r="57" spans="1:59">
      <c r="R57" s="86"/>
      <c r="S57" s="87"/>
      <c r="T57" s="87"/>
      <c r="U57" s="87"/>
      <c r="V57" s="87"/>
      <c r="W57" s="87">
        <f ca="1">IFERROR(RANK(Y57,$Y$27:$Y$59,$U$3)+COUNTIF($Y$27:Y57,Y57)-1,"")</f>
        <v>1</v>
      </c>
      <c r="X57" s="87" t="s">
        <v>77</v>
      </c>
      <c r="Y57" s="87">
        <f t="shared" ca="1" si="10"/>
        <v>1.8748</v>
      </c>
      <c r="Z57" s="87"/>
      <c r="AA57" s="87" t="str">
        <f t="shared" ca="1" si="11"/>
        <v>Greenwich</v>
      </c>
      <c r="AB57" s="87">
        <v>31</v>
      </c>
      <c r="AC57" s="86">
        <f t="shared" ca="1" si="12"/>
        <v>4.5310800000000002</v>
      </c>
      <c r="AD57" s="87" t="str">
        <f t="shared" ca="1" si="13"/>
        <v>Greenwich</v>
      </c>
      <c r="AE57" s="87" t="str">
        <f t="shared" ca="1" si="14"/>
        <v/>
      </c>
      <c r="AF57" s="87" t="str">
        <f t="shared" ca="1" si="15"/>
        <v/>
      </c>
      <c r="AG57" s="87">
        <f t="shared" ca="1" si="16"/>
        <v>4.5310800000000002</v>
      </c>
      <c r="AH57" s="87">
        <f t="shared" ca="1" si="26"/>
        <v>3.48</v>
      </c>
      <c r="AI57" s="87">
        <f t="shared" ca="1" si="27"/>
        <v>3.93</v>
      </c>
      <c r="AJ57" s="87">
        <f t="shared" ca="1" si="28"/>
        <v>2.3458399999999999</v>
      </c>
      <c r="AK57" s="87" t="str">
        <f t="shared" ca="1" si="17"/>
        <v/>
      </c>
      <c r="AL57" s="87">
        <f t="shared" ca="1" si="18"/>
        <v>4.5310800000000002</v>
      </c>
      <c r="AM57" s="87"/>
      <c r="AN57" s="87"/>
      <c r="AO57" s="87"/>
      <c r="AP57" s="87"/>
      <c r="AQ57" s="87"/>
      <c r="AR57" s="87"/>
      <c r="AS57" s="87"/>
      <c r="AT57" s="87"/>
      <c r="AU57" s="87"/>
      <c r="AV57" s="87"/>
      <c r="AW57" s="87"/>
      <c r="AX57" s="87"/>
      <c r="AY57" s="87"/>
      <c r="AZ57" s="87"/>
      <c r="BF57" s="94"/>
      <c r="BG57" s="94"/>
    </row>
    <row r="58" spans="1:59">
      <c r="R58" s="86"/>
      <c r="S58" s="87"/>
      <c r="T58" s="87"/>
      <c r="U58" s="87"/>
      <c r="V58" s="87"/>
      <c r="W58" s="87">
        <f ca="1">IFERROR(RANK(Y58,$Y$27:$Y$59,$U$3)+COUNTIF($Y$27:Y58,Y58)-1,"")</f>
        <v>4</v>
      </c>
      <c r="X58" s="87" t="s">
        <v>100</v>
      </c>
      <c r="Y58" s="87">
        <f t="shared" ca="1" si="10"/>
        <v>2.43072</v>
      </c>
      <c r="Z58" s="87"/>
      <c r="AA58" s="87" t="str">
        <f t="shared" ca="1" si="11"/>
        <v>Lambeth</v>
      </c>
      <c r="AB58" s="87">
        <v>32</v>
      </c>
      <c r="AC58" s="86">
        <f t="shared" ca="1" si="12"/>
        <v>4.5972600000000003</v>
      </c>
      <c r="AD58" s="87" t="str">
        <f t="shared" ca="1" si="13"/>
        <v>Lambeth</v>
      </c>
      <c r="AE58" s="87" t="str">
        <f t="shared" ca="1" si="14"/>
        <v/>
      </c>
      <c r="AF58" s="87" t="str">
        <f t="shared" ca="1" si="15"/>
        <v/>
      </c>
      <c r="AG58" s="87">
        <f t="shared" ca="1" si="16"/>
        <v>4.5972600000000003</v>
      </c>
      <c r="AH58" s="87">
        <f t="shared" ca="1" si="26"/>
        <v>3.48</v>
      </c>
      <c r="AI58" s="87">
        <f t="shared" ca="1" si="27"/>
        <v>3.93</v>
      </c>
      <c r="AJ58" s="87">
        <f t="shared" ca="1" si="28"/>
        <v>2.3458399999999999</v>
      </c>
      <c r="AK58" s="87" t="str">
        <f t="shared" ca="1" si="17"/>
        <v/>
      </c>
      <c r="AL58" s="87">
        <f t="shared" ca="1" si="18"/>
        <v>4.5972600000000003</v>
      </c>
      <c r="AM58" s="87"/>
      <c r="AN58" s="87"/>
      <c r="AO58" s="87"/>
      <c r="AP58" s="87"/>
      <c r="AQ58" s="87"/>
      <c r="AR58" s="87"/>
      <c r="AS58" s="87"/>
      <c r="AT58" s="87"/>
      <c r="AU58" s="87"/>
      <c r="AV58" s="87"/>
      <c r="AW58" s="87"/>
      <c r="AX58" s="87"/>
      <c r="AY58" s="87"/>
      <c r="AZ58" s="87"/>
      <c r="BF58" s="92"/>
      <c r="BG58" s="93"/>
    </row>
    <row r="59" spans="1:59">
      <c r="R59" s="86"/>
      <c r="S59" s="87"/>
      <c r="T59" s="87"/>
      <c r="U59" s="87"/>
      <c r="V59" s="87"/>
      <c r="W59" s="87"/>
      <c r="X59" s="87"/>
      <c r="Y59" s="87"/>
      <c r="Z59" s="87"/>
      <c r="AA59" s="87"/>
      <c r="AB59" s="87"/>
      <c r="AC59" s="86"/>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1200-000000000000}"/>
    <dataValidation type="list" showInputMessage="1" showErrorMessage="1" sqref="U2" xr:uid="{00000000-0002-0000-1200-000001000000}">
      <formula1>gender</formula1>
    </dataValidation>
    <dataValidation type="list" showInputMessage="1" showErrorMessage="1" sqref="U1" xr:uid="{00000000-0002-0000-1200-000002000000}">
      <formula1>indlist</formula1>
    </dataValidation>
  </dataValidations>
  <hyperlinks>
    <hyperlink ref="O1" location="Summary!A1" display="Back to summary" xr:uid="{00000000-0004-0000-12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G51"/>
  <sheetViews>
    <sheetView workbookViewId="0">
      <selection activeCell="D27" sqref="D27"/>
    </sheetView>
  </sheetViews>
  <sheetFormatPr defaultColWidth="8.85546875" defaultRowHeight="15"/>
  <cols>
    <col min="2" max="2" width="55" customWidth="1"/>
  </cols>
  <sheetData>
    <row r="1" spans="1:33">
      <c r="A1" s="103" t="s">
        <v>2</v>
      </c>
      <c r="B1" s="103" t="s">
        <v>282</v>
      </c>
      <c r="C1" s="103" t="s">
        <v>283</v>
      </c>
      <c r="D1" s="103" t="s">
        <v>284</v>
      </c>
      <c r="E1" s="103" t="s">
        <v>285</v>
      </c>
      <c r="F1" s="103" t="s">
        <v>286</v>
      </c>
      <c r="G1" s="103" t="s">
        <v>287</v>
      </c>
      <c r="H1" s="103" t="s">
        <v>288</v>
      </c>
      <c r="I1" s="103" t="s">
        <v>289</v>
      </c>
      <c r="J1" s="103" t="s">
        <v>290</v>
      </c>
      <c r="K1" s="103" t="s">
        <v>291</v>
      </c>
      <c r="L1" s="103" t="s">
        <v>292</v>
      </c>
      <c r="M1" s="103" t="s">
        <v>293</v>
      </c>
      <c r="N1" s="103" t="s">
        <v>294</v>
      </c>
      <c r="O1" s="103" t="s">
        <v>295</v>
      </c>
      <c r="P1" s="103" t="s">
        <v>296</v>
      </c>
      <c r="Q1" s="103" t="s">
        <v>297</v>
      </c>
      <c r="R1" s="103" t="s">
        <v>298</v>
      </c>
      <c r="S1" s="103" t="s">
        <v>299</v>
      </c>
      <c r="T1" s="103" t="s">
        <v>300</v>
      </c>
      <c r="U1" s="103" t="s">
        <v>301</v>
      </c>
      <c r="V1" s="103" t="s">
        <v>302</v>
      </c>
      <c r="W1" s="103" t="s">
        <v>303</v>
      </c>
      <c r="X1" s="103" t="s">
        <v>304</v>
      </c>
      <c r="Y1" s="103" t="s">
        <v>305</v>
      </c>
      <c r="Z1" s="103" t="s">
        <v>306</v>
      </c>
      <c r="AA1" s="103" t="s">
        <v>307</v>
      </c>
      <c r="AB1" s="103" t="s">
        <v>308</v>
      </c>
      <c r="AC1" s="103" t="s">
        <v>309</v>
      </c>
      <c r="AD1" s="103" t="s">
        <v>310</v>
      </c>
      <c r="AE1" s="103" t="s">
        <v>311</v>
      </c>
      <c r="AF1" s="103" t="s">
        <v>312</v>
      </c>
      <c r="AG1" s="103" t="s">
        <v>313</v>
      </c>
    </row>
    <row r="2" spans="1:33">
      <c r="A2">
        <v>22401</v>
      </c>
      <c r="B2" t="s">
        <v>29</v>
      </c>
      <c r="C2" t="s">
        <v>314</v>
      </c>
      <c r="D2" t="s">
        <v>315</v>
      </c>
      <c r="E2" t="s">
        <v>316</v>
      </c>
      <c r="G2" t="s">
        <v>317</v>
      </c>
      <c r="H2" t="s">
        <v>318</v>
      </c>
      <c r="J2" t="s">
        <v>319</v>
      </c>
      <c r="K2" t="s">
        <v>320</v>
      </c>
      <c r="L2" t="s">
        <v>321</v>
      </c>
      <c r="M2" t="s">
        <v>322</v>
      </c>
      <c r="N2" t="s">
        <v>323</v>
      </c>
      <c r="O2" t="s">
        <v>324</v>
      </c>
      <c r="P2" t="s">
        <v>325</v>
      </c>
      <c r="Q2" t="s">
        <v>326</v>
      </c>
      <c r="S2" t="s">
        <v>327</v>
      </c>
      <c r="T2" t="s">
        <v>328</v>
      </c>
      <c r="U2" t="s">
        <v>329</v>
      </c>
      <c r="V2" t="s">
        <v>330</v>
      </c>
      <c r="AA2" t="s">
        <v>331</v>
      </c>
      <c r="AB2" t="s">
        <v>332</v>
      </c>
      <c r="AC2" t="s">
        <v>333</v>
      </c>
      <c r="AD2" t="s">
        <v>334</v>
      </c>
      <c r="AE2" t="s">
        <v>335</v>
      </c>
      <c r="AF2" t="s">
        <v>336</v>
      </c>
      <c r="AG2">
        <v>1</v>
      </c>
    </row>
    <row r="3" spans="1:33">
      <c r="A3">
        <v>22403</v>
      </c>
      <c r="B3" t="s">
        <v>124</v>
      </c>
      <c r="C3" t="s">
        <v>337</v>
      </c>
      <c r="D3" t="s">
        <v>338</v>
      </c>
      <c r="E3" t="s">
        <v>316</v>
      </c>
      <c r="G3" t="s">
        <v>339</v>
      </c>
      <c r="H3" t="s">
        <v>340</v>
      </c>
      <c r="J3" t="s">
        <v>319</v>
      </c>
      <c r="K3" t="s">
        <v>341</v>
      </c>
      <c r="L3" t="s">
        <v>321</v>
      </c>
      <c r="M3" t="s">
        <v>342</v>
      </c>
      <c r="N3" t="s">
        <v>323</v>
      </c>
      <c r="O3" t="s">
        <v>343</v>
      </c>
      <c r="P3" t="s">
        <v>325</v>
      </c>
      <c r="Q3" t="s">
        <v>326</v>
      </c>
      <c r="S3" t="s">
        <v>327</v>
      </c>
      <c r="T3" t="s">
        <v>344</v>
      </c>
      <c r="U3" t="s">
        <v>329</v>
      </c>
      <c r="V3" t="s">
        <v>330</v>
      </c>
      <c r="AA3" t="s">
        <v>331</v>
      </c>
      <c r="AB3" t="s">
        <v>332</v>
      </c>
      <c r="AC3" t="s">
        <v>333</v>
      </c>
      <c r="AD3" t="s">
        <v>334</v>
      </c>
      <c r="AE3" t="s">
        <v>335</v>
      </c>
      <c r="AF3" t="s">
        <v>336</v>
      </c>
      <c r="AG3">
        <v>1</v>
      </c>
    </row>
    <row r="4" spans="1:33">
      <c r="A4">
        <v>30314</v>
      </c>
      <c r="B4" t="s">
        <v>126</v>
      </c>
      <c r="C4" t="s">
        <v>345</v>
      </c>
      <c r="D4" t="s">
        <v>346</v>
      </c>
      <c r="E4" t="s">
        <v>347</v>
      </c>
      <c r="F4" t="s">
        <v>348</v>
      </c>
      <c r="G4" t="s">
        <v>349</v>
      </c>
      <c r="H4" t="s">
        <v>350</v>
      </c>
      <c r="K4" t="s">
        <v>351</v>
      </c>
      <c r="M4" t="s">
        <v>352</v>
      </c>
      <c r="N4" t="s">
        <v>353</v>
      </c>
      <c r="O4" t="s">
        <v>354</v>
      </c>
      <c r="P4" t="s">
        <v>355</v>
      </c>
      <c r="Q4" t="s">
        <v>356</v>
      </c>
      <c r="R4" t="s">
        <v>357</v>
      </c>
      <c r="S4" t="s">
        <v>358</v>
      </c>
      <c r="T4" t="s">
        <v>359</v>
      </c>
      <c r="U4" t="s">
        <v>360</v>
      </c>
      <c r="AB4" t="s">
        <v>361</v>
      </c>
      <c r="AC4" t="s">
        <v>362</v>
      </c>
      <c r="AD4" t="s">
        <v>334</v>
      </c>
      <c r="AE4" t="s">
        <v>363</v>
      </c>
      <c r="AF4" t="s">
        <v>364</v>
      </c>
      <c r="AG4">
        <v>0</v>
      </c>
    </row>
    <row r="5" spans="1:33">
      <c r="A5">
        <v>41401</v>
      </c>
      <c r="B5" t="s">
        <v>133</v>
      </c>
      <c r="C5" t="s">
        <v>365</v>
      </c>
      <c r="D5" t="s">
        <v>366</v>
      </c>
      <c r="E5" t="s">
        <v>367</v>
      </c>
      <c r="G5" t="s">
        <v>368</v>
      </c>
      <c r="H5" t="s">
        <v>369</v>
      </c>
      <c r="J5" t="s">
        <v>319</v>
      </c>
      <c r="K5" t="s">
        <v>370</v>
      </c>
      <c r="L5" t="s">
        <v>321</v>
      </c>
      <c r="M5" t="s">
        <v>322</v>
      </c>
      <c r="N5" t="s">
        <v>371</v>
      </c>
      <c r="O5" t="s">
        <v>372</v>
      </c>
      <c r="P5" t="s">
        <v>325</v>
      </c>
      <c r="Q5" t="s">
        <v>373</v>
      </c>
      <c r="S5" t="s">
        <v>374</v>
      </c>
      <c r="T5" t="s">
        <v>375</v>
      </c>
      <c r="U5" t="s">
        <v>329</v>
      </c>
      <c r="V5" t="s">
        <v>376</v>
      </c>
      <c r="Y5" t="s">
        <v>377</v>
      </c>
      <c r="Z5" t="s">
        <v>378</v>
      </c>
      <c r="AA5" t="s">
        <v>331</v>
      </c>
      <c r="AB5" t="s">
        <v>332</v>
      </c>
      <c r="AC5" t="s">
        <v>333</v>
      </c>
      <c r="AD5" t="s">
        <v>334</v>
      </c>
      <c r="AE5" t="s">
        <v>335</v>
      </c>
      <c r="AF5" t="s">
        <v>336</v>
      </c>
      <c r="AG5">
        <v>1</v>
      </c>
    </row>
    <row r="6" spans="1:33">
      <c r="A6">
        <v>90280</v>
      </c>
      <c r="B6" t="s">
        <v>134</v>
      </c>
      <c r="C6" t="s">
        <v>379</v>
      </c>
      <c r="D6" t="s">
        <v>380</v>
      </c>
      <c r="E6" t="s">
        <v>381</v>
      </c>
      <c r="F6" t="s">
        <v>382</v>
      </c>
      <c r="G6" t="s">
        <v>383</v>
      </c>
      <c r="K6" t="s">
        <v>384</v>
      </c>
      <c r="M6" t="s">
        <v>385</v>
      </c>
      <c r="N6" t="s">
        <v>386</v>
      </c>
      <c r="O6" t="s">
        <v>387</v>
      </c>
      <c r="P6" t="s">
        <v>388</v>
      </c>
      <c r="R6" t="s">
        <v>389</v>
      </c>
      <c r="S6" t="s">
        <v>390</v>
      </c>
      <c r="U6" t="s">
        <v>329</v>
      </c>
      <c r="V6" t="s">
        <v>391</v>
      </c>
      <c r="AB6" t="s">
        <v>361</v>
      </c>
      <c r="AC6" t="s">
        <v>362</v>
      </c>
      <c r="AD6" t="s">
        <v>334</v>
      </c>
      <c r="AE6" t="s">
        <v>363</v>
      </c>
      <c r="AF6" t="s">
        <v>392</v>
      </c>
      <c r="AG6">
        <v>0</v>
      </c>
    </row>
    <row r="7" spans="1:33">
      <c r="A7">
        <v>90361</v>
      </c>
      <c r="B7" t="s">
        <v>138</v>
      </c>
      <c r="C7" t="s">
        <v>393</v>
      </c>
      <c r="D7" t="s">
        <v>394</v>
      </c>
      <c r="E7" t="s">
        <v>395</v>
      </c>
      <c r="F7" t="s">
        <v>396</v>
      </c>
      <c r="G7" t="s">
        <v>397</v>
      </c>
      <c r="I7" t="s">
        <v>398</v>
      </c>
      <c r="J7" t="s">
        <v>395</v>
      </c>
      <c r="K7" t="s">
        <v>399</v>
      </c>
      <c r="L7" t="s">
        <v>395</v>
      </c>
      <c r="M7" t="s">
        <v>400</v>
      </c>
      <c r="N7" t="s">
        <v>401</v>
      </c>
      <c r="O7" t="s">
        <v>402</v>
      </c>
      <c r="Q7" t="s">
        <v>403</v>
      </c>
      <c r="R7" t="s">
        <v>404</v>
      </c>
      <c r="S7" t="s">
        <v>405</v>
      </c>
      <c r="T7" t="s">
        <v>406</v>
      </c>
      <c r="U7" t="s">
        <v>329</v>
      </c>
      <c r="V7" t="s">
        <v>407</v>
      </c>
      <c r="AA7" t="s">
        <v>408</v>
      </c>
      <c r="AB7" t="s">
        <v>361</v>
      </c>
      <c r="AC7" t="s">
        <v>409</v>
      </c>
      <c r="AD7" t="s">
        <v>410</v>
      </c>
      <c r="AE7" t="s">
        <v>335</v>
      </c>
      <c r="AF7" t="s">
        <v>411</v>
      </c>
      <c r="AG7">
        <v>1</v>
      </c>
    </row>
    <row r="8" spans="1:33">
      <c r="A8">
        <v>90638</v>
      </c>
      <c r="B8" t="s">
        <v>161</v>
      </c>
      <c r="C8" t="s">
        <v>412</v>
      </c>
      <c r="D8" t="s">
        <v>413</v>
      </c>
      <c r="E8" t="s">
        <v>414</v>
      </c>
      <c r="F8" t="s">
        <v>415</v>
      </c>
      <c r="G8" t="s">
        <v>416</v>
      </c>
      <c r="K8" t="s">
        <v>417</v>
      </c>
      <c r="M8" t="s">
        <v>418</v>
      </c>
      <c r="N8" t="s">
        <v>386</v>
      </c>
      <c r="O8" t="s">
        <v>419</v>
      </c>
      <c r="P8" t="s">
        <v>420</v>
      </c>
      <c r="R8" t="s">
        <v>421</v>
      </c>
      <c r="S8" t="s">
        <v>422</v>
      </c>
      <c r="U8" t="s">
        <v>423</v>
      </c>
      <c r="V8" t="s">
        <v>424</v>
      </c>
      <c r="AB8" t="s">
        <v>361</v>
      </c>
      <c r="AC8" t="s">
        <v>362</v>
      </c>
      <c r="AD8" t="s">
        <v>334</v>
      </c>
      <c r="AE8" t="s">
        <v>363</v>
      </c>
      <c r="AF8" t="s">
        <v>392</v>
      </c>
      <c r="AG8">
        <v>0</v>
      </c>
    </row>
    <row r="9" spans="1:33">
      <c r="A9">
        <v>91891</v>
      </c>
      <c r="B9" t="s">
        <v>162</v>
      </c>
      <c r="C9" t="s">
        <v>425</v>
      </c>
      <c r="D9" t="s">
        <v>426</v>
      </c>
      <c r="E9" t="s">
        <v>427</v>
      </c>
      <c r="F9" t="s">
        <v>428</v>
      </c>
      <c r="G9" t="s">
        <v>429</v>
      </c>
      <c r="K9" t="s">
        <v>430</v>
      </c>
      <c r="M9" t="s">
        <v>431</v>
      </c>
      <c r="O9" t="s">
        <v>432</v>
      </c>
      <c r="AB9" t="s">
        <v>361</v>
      </c>
      <c r="AC9" t="s">
        <v>362</v>
      </c>
      <c r="AD9" t="s">
        <v>433</v>
      </c>
      <c r="AE9" t="s">
        <v>434</v>
      </c>
      <c r="AF9" t="s">
        <v>435</v>
      </c>
      <c r="AG9">
        <v>1</v>
      </c>
    </row>
    <row r="10" spans="1:33">
      <c r="A10">
        <v>92718</v>
      </c>
      <c r="B10" t="s">
        <v>170</v>
      </c>
      <c r="C10" t="s">
        <v>436</v>
      </c>
      <c r="D10" t="s">
        <v>437</v>
      </c>
      <c r="E10" t="s">
        <v>438</v>
      </c>
      <c r="G10" t="s">
        <v>439</v>
      </c>
      <c r="H10" t="s">
        <v>440</v>
      </c>
      <c r="I10" t="s">
        <v>441</v>
      </c>
      <c r="J10" t="s">
        <v>442</v>
      </c>
      <c r="K10" t="s">
        <v>443</v>
      </c>
      <c r="L10" t="s">
        <v>444</v>
      </c>
      <c r="M10" t="s">
        <v>445</v>
      </c>
      <c r="N10" t="s">
        <v>446</v>
      </c>
      <c r="P10" t="s">
        <v>447</v>
      </c>
      <c r="Q10" t="s">
        <v>448</v>
      </c>
      <c r="T10" t="s">
        <v>449</v>
      </c>
      <c r="U10" t="s">
        <v>329</v>
      </c>
      <c r="AB10" t="s">
        <v>450</v>
      </c>
      <c r="AC10" t="s">
        <v>333</v>
      </c>
      <c r="AD10" t="s">
        <v>433</v>
      </c>
      <c r="AE10" t="s">
        <v>335</v>
      </c>
      <c r="AF10" t="s">
        <v>451</v>
      </c>
      <c r="AG10">
        <v>1</v>
      </c>
    </row>
    <row r="11" spans="1:33">
      <c r="A11">
        <v>92949</v>
      </c>
      <c r="B11" t="s">
        <v>172</v>
      </c>
      <c r="C11" t="s">
        <v>452</v>
      </c>
      <c r="D11" t="s">
        <v>453</v>
      </c>
      <c r="E11" t="s">
        <v>388</v>
      </c>
      <c r="F11" t="s">
        <v>454</v>
      </c>
      <c r="G11" t="s">
        <v>455</v>
      </c>
      <c r="I11" t="s">
        <v>456</v>
      </c>
      <c r="J11" t="s">
        <v>454</v>
      </c>
      <c r="K11" t="s">
        <v>457</v>
      </c>
      <c r="L11" t="s">
        <v>454</v>
      </c>
      <c r="M11" t="s">
        <v>458</v>
      </c>
      <c r="N11" t="s">
        <v>459</v>
      </c>
      <c r="O11" t="s">
        <v>460</v>
      </c>
      <c r="P11" t="s">
        <v>461</v>
      </c>
      <c r="S11" t="s">
        <v>462</v>
      </c>
      <c r="T11" t="s">
        <v>463</v>
      </c>
      <c r="AB11" t="s">
        <v>464</v>
      </c>
      <c r="AC11" t="s">
        <v>465</v>
      </c>
      <c r="AD11" t="s">
        <v>466</v>
      </c>
      <c r="AE11" t="s">
        <v>363</v>
      </c>
      <c r="AF11" t="s">
        <v>467</v>
      </c>
      <c r="AG11">
        <v>0</v>
      </c>
    </row>
    <row r="12" spans="1:33">
      <c r="A12">
        <v>1210</v>
      </c>
      <c r="B12" t="s">
        <v>177</v>
      </c>
      <c r="C12" t="s">
        <v>468</v>
      </c>
      <c r="E12" t="s">
        <v>469</v>
      </c>
      <c r="G12" t="s">
        <v>470</v>
      </c>
      <c r="I12" t="s">
        <v>471</v>
      </c>
      <c r="J12" t="s">
        <v>388</v>
      </c>
      <c r="K12" t="s">
        <v>472</v>
      </c>
      <c r="L12" t="s">
        <v>473</v>
      </c>
      <c r="M12" t="s">
        <v>474</v>
      </c>
      <c r="O12" t="s">
        <v>475</v>
      </c>
      <c r="R12" t="s">
        <v>476</v>
      </c>
      <c r="T12" t="s">
        <v>477</v>
      </c>
      <c r="Y12" t="s">
        <v>478</v>
      </c>
      <c r="Z12" t="s">
        <v>479</v>
      </c>
      <c r="AB12" t="s">
        <v>480</v>
      </c>
      <c r="AC12" t="s">
        <v>465</v>
      </c>
      <c r="AD12" t="s">
        <v>334</v>
      </c>
      <c r="AE12" t="s">
        <v>363</v>
      </c>
      <c r="AF12" t="s">
        <v>481</v>
      </c>
      <c r="AG12">
        <v>0</v>
      </c>
    </row>
    <row r="13" spans="1:33">
      <c r="A13">
        <v>11601</v>
      </c>
      <c r="B13" t="s">
        <v>179</v>
      </c>
      <c r="C13" t="s">
        <v>482</v>
      </c>
      <c r="D13" t="s">
        <v>483</v>
      </c>
      <c r="E13" t="s">
        <v>484</v>
      </c>
      <c r="F13" t="s">
        <v>485</v>
      </c>
      <c r="G13" t="s">
        <v>486</v>
      </c>
      <c r="I13" t="s">
        <v>487</v>
      </c>
      <c r="J13" t="s">
        <v>488</v>
      </c>
      <c r="K13" t="s">
        <v>489</v>
      </c>
      <c r="L13" t="s">
        <v>488</v>
      </c>
      <c r="M13" t="s">
        <v>490</v>
      </c>
      <c r="N13" t="s">
        <v>491</v>
      </c>
      <c r="O13" t="s">
        <v>492</v>
      </c>
      <c r="P13" t="s">
        <v>493</v>
      </c>
      <c r="Q13" t="s">
        <v>494</v>
      </c>
      <c r="R13" t="s">
        <v>495</v>
      </c>
      <c r="S13" t="s">
        <v>496</v>
      </c>
      <c r="T13" t="s">
        <v>497</v>
      </c>
      <c r="U13" t="s">
        <v>329</v>
      </c>
      <c r="AB13" t="s">
        <v>361</v>
      </c>
      <c r="AC13" t="s">
        <v>362</v>
      </c>
      <c r="AD13" t="s">
        <v>498</v>
      </c>
      <c r="AE13" t="s">
        <v>363</v>
      </c>
      <c r="AF13" t="s">
        <v>499</v>
      </c>
      <c r="AG13">
        <v>0</v>
      </c>
    </row>
    <row r="14" spans="1:33">
      <c r="A14">
        <v>30315</v>
      </c>
      <c r="B14" t="s">
        <v>186</v>
      </c>
      <c r="C14" t="s">
        <v>500</v>
      </c>
      <c r="D14" t="s">
        <v>501</v>
      </c>
      <c r="E14" t="s">
        <v>347</v>
      </c>
      <c r="F14" t="s">
        <v>502</v>
      </c>
      <c r="G14" t="s">
        <v>503</v>
      </c>
      <c r="H14" t="s">
        <v>350</v>
      </c>
      <c r="K14" t="s">
        <v>351</v>
      </c>
      <c r="M14" t="s">
        <v>504</v>
      </c>
      <c r="N14" t="s">
        <v>505</v>
      </c>
      <c r="O14" t="s">
        <v>506</v>
      </c>
      <c r="P14" t="s">
        <v>355</v>
      </c>
      <c r="Q14" t="s">
        <v>356</v>
      </c>
      <c r="R14" t="s">
        <v>507</v>
      </c>
      <c r="S14" t="s">
        <v>508</v>
      </c>
      <c r="T14" t="s">
        <v>359</v>
      </c>
      <c r="U14" t="s">
        <v>509</v>
      </c>
      <c r="AB14" t="s">
        <v>361</v>
      </c>
      <c r="AC14" t="s">
        <v>362</v>
      </c>
      <c r="AD14" t="s">
        <v>334</v>
      </c>
      <c r="AE14" t="s">
        <v>363</v>
      </c>
      <c r="AF14" t="s">
        <v>364</v>
      </c>
      <c r="AG14">
        <v>0</v>
      </c>
    </row>
    <row r="15" spans="1:33">
      <c r="A15">
        <v>91819</v>
      </c>
      <c r="B15" t="s">
        <v>188</v>
      </c>
      <c r="C15" t="s">
        <v>510</v>
      </c>
      <c r="D15" t="s">
        <v>511</v>
      </c>
      <c r="E15" t="s">
        <v>512</v>
      </c>
      <c r="G15" t="s">
        <v>513</v>
      </c>
      <c r="J15" t="s">
        <v>514</v>
      </c>
      <c r="K15" t="s">
        <v>515</v>
      </c>
      <c r="L15" t="s">
        <v>516</v>
      </c>
      <c r="M15" t="s">
        <v>517</v>
      </c>
      <c r="N15" t="s">
        <v>518</v>
      </c>
      <c r="O15" t="s">
        <v>519</v>
      </c>
      <c r="R15" t="s">
        <v>520</v>
      </c>
      <c r="AA15" t="s">
        <v>521</v>
      </c>
      <c r="AB15" t="s">
        <v>522</v>
      </c>
      <c r="AC15" t="s">
        <v>465</v>
      </c>
      <c r="AD15" t="s">
        <v>433</v>
      </c>
      <c r="AE15" t="s">
        <v>434</v>
      </c>
      <c r="AF15" t="s">
        <v>523</v>
      </c>
      <c r="AG15">
        <v>0</v>
      </c>
    </row>
    <row r="16" spans="1:33">
      <c r="A16">
        <v>92254</v>
      </c>
      <c r="B16" t="s">
        <v>199</v>
      </c>
      <c r="C16" t="s">
        <v>524</v>
      </c>
      <c r="D16" t="s">
        <v>525</v>
      </c>
      <c r="E16" t="s">
        <v>526</v>
      </c>
      <c r="G16" t="s">
        <v>513</v>
      </c>
      <c r="J16" t="s">
        <v>527</v>
      </c>
      <c r="K16" t="s">
        <v>528</v>
      </c>
      <c r="L16" t="s">
        <v>516</v>
      </c>
      <c r="M16" t="s">
        <v>517</v>
      </c>
      <c r="N16" t="s">
        <v>529</v>
      </c>
      <c r="O16" t="s">
        <v>530</v>
      </c>
      <c r="R16" t="s">
        <v>531</v>
      </c>
      <c r="S16" t="s">
        <v>532</v>
      </c>
      <c r="T16" t="s">
        <v>533</v>
      </c>
      <c r="Y16" t="s">
        <v>534</v>
      </c>
      <c r="Z16" t="s">
        <v>535</v>
      </c>
      <c r="AA16" t="s">
        <v>521</v>
      </c>
      <c r="AB16" t="s">
        <v>522</v>
      </c>
      <c r="AC16" t="s">
        <v>465</v>
      </c>
      <c r="AD16" t="s">
        <v>433</v>
      </c>
      <c r="AE16" t="s">
        <v>434</v>
      </c>
      <c r="AF16" t="s">
        <v>523</v>
      </c>
      <c r="AG16">
        <v>0</v>
      </c>
    </row>
    <row r="17" spans="1:33">
      <c r="A17">
        <v>92304</v>
      </c>
      <c r="B17" t="s">
        <v>200</v>
      </c>
      <c r="C17" t="s">
        <v>536</v>
      </c>
      <c r="D17" t="s">
        <v>537</v>
      </c>
      <c r="E17" t="s">
        <v>538</v>
      </c>
      <c r="F17" t="s">
        <v>539</v>
      </c>
      <c r="G17" t="s">
        <v>540</v>
      </c>
      <c r="I17" t="s">
        <v>541</v>
      </c>
      <c r="J17" t="s">
        <v>538</v>
      </c>
      <c r="K17" t="s">
        <v>542</v>
      </c>
      <c r="L17" t="s">
        <v>538</v>
      </c>
      <c r="M17" t="s">
        <v>543</v>
      </c>
      <c r="N17" t="s">
        <v>544</v>
      </c>
      <c r="Q17" t="s">
        <v>545</v>
      </c>
      <c r="R17" t="s">
        <v>546</v>
      </c>
      <c r="T17" t="s">
        <v>547</v>
      </c>
      <c r="U17" t="s">
        <v>329</v>
      </c>
      <c r="AB17" t="s">
        <v>361</v>
      </c>
      <c r="AC17" t="s">
        <v>362</v>
      </c>
      <c r="AD17" t="s">
        <v>334</v>
      </c>
      <c r="AE17" t="s">
        <v>335</v>
      </c>
      <c r="AF17" t="s">
        <v>548</v>
      </c>
      <c r="AG17">
        <v>1</v>
      </c>
    </row>
    <row r="18" spans="1:33">
      <c r="A18">
        <v>92445</v>
      </c>
      <c r="B18" t="s">
        <v>201</v>
      </c>
      <c r="C18" t="s">
        <v>549</v>
      </c>
      <c r="D18" t="s">
        <v>550</v>
      </c>
      <c r="E18" t="s">
        <v>551</v>
      </c>
      <c r="F18" t="s">
        <v>551</v>
      </c>
      <c r="G18" t="s">
        <v>552</v>
      </c>
      <c r="I18" t="s">
        <v>553</v>
      </c>
      <c r="J18" t="s">
        <v>551</v>
      </c>
      <c r="K18" t="s">
        <v>554</v>
      </c>
      <c r="L18" t="s">
        <v>551</v>
      </c>
      <c r="M18" t="s">
        <v>555</v>
      </c>
      <c r="N18" t="s">
        <v>556</v>
      </c>
      <c r="O18" t="s">
        <v>557</v>
      </c>
      <c r="Q18" t="s">
        <v>558</v>
      </c>
      <c r="R18" t="s">
        <v>559</v>
      </c>
      <c r="S18">
        <v>24</v>
      </c>
      <c r="T18" t="s">
        <v>560</v>
      </c>
      <c r="U18" t="s">
        <v>329</v>
      </c>
      <c r="AB18" t="s">
        <v>361</v>
      </c>
      <c r="AC18" t="s">
        <v>362</v>
      </c>
      <c r="AD18" t="s">
        <v>433</v>
      </c>
      <c r="AE18" t="s">
        <v>335</v>
      </c>
      <c r="AF18" t="s">
        <v>561</v>
      </c>
      <c r="AG18">
        <v>1</v>
      </c>
    </row>
    <row r="19" spans="1:33">
      <c r="A19">
        <v>93014</v>
      </c>
      <c r="B19" t="s">
        <v>203</v>
      </c>
      <c r="C19" t="s">
        <v>562</v>
      </c>
      <c r="D19" t="s">
        <v>563</v>
      </c>
      <c r="E19" t="s">
        <v>564</v>
      </c>
      <c r="G19" t="s">
        <v>565</v>
      </c>
      <c r="I19" t="s">
        <v>566</v>
      </c>
      <c r="J19" t="s">
        <v>567</v>
      </c>
      <c r="K19" t="s">
        <v>568</v>
      </c>
      <c r="L19" t="s">
        <v>567</v>
      </c>
      <c r="M19" t="s">
        <v>569</v>
      </c>
      <c r="O19" t="s">
        <v>570</v>
      </c>
      <c r="P19" t="s">
        <v>571</v>
      </c>
      <c r="S19" t="s">
        <v>572</v>
      </c>
      <c r="T19" t="s">
        <v>573</v>
      </c>
      <c r="U19" t="s">
        <v>329</v>
      </c>
      <c r="Y19" t="s">
        <v>574</v>
      </c>
      <c r="Z19" t="s">
        <v>575</v>
      </c>
      <c r="AB19" t="s">
        <v>361</v>
      </c>
      <c r="AC19" t="s">
        <v>362</v>
      </c>
      <c r="AD19" t="s">
        <v>576</v>
      </c>
      <c r="AE19" t="s">
        <v>363</v>
      </c>
      <c r="AF19" t="s">
        <v>364</v>
      </c>
      <c r="AG19">
        <v>0</v>
      </c>
    </row>
    <row r="20" spans="1:33">
      <c r="A20">
        <v>93015</v>
      </c>
      <c r="B20" t="s">
        <v>205</v>
      </c>
      <c r="C20" t="s">
        <v>577</v>
      </c>
      <c r="D20" t="s">
        <v>578</v>
      </c>
      <c r="E20" t="s">
        <v>564</v>
      </c>
      <c r="G20" t="s">
        <v>565</v>
      </c>
      <c r="I20" t="s">
        <v>579</v>
      </c>
      <c r="J20" t="s">
        <v>580</v>
      </c>
      <c r="K20" t="s">
        <v>581</v>
      </c>
      <c r="L20" t="s">
        <v>580</v>
      </c>
      <c r="M20" t="s">
        <v>582</v>
      </c>
      <c r="O20" t="s">
        <v>583</v>
      </c>
      <c r="P20" t="s">
        <v>571</v>
      </c>
      <c r="S20" t="s">
        <v>584</v>
      </c>
      <c r="T20" t="s">
        <v>585</v>
      </c>
      <c r="Y20" t="s">
        <v>586</v>
      </c>
      <c r="Z20" t="s">
        <v>587</v>
      </c>
      <c r="AB20" t="s">
        <v>361</v>
      </c>
      <c r="AC20" t="s">
        <v>362</v>
      </c>
      <c r="AD20" t="s">
        <v>576</v>
      </c>
      <c r="AE20" t="s">
        <v>335</v>
      </c>
      <c r="AF20" t="s">
        <v>364</v>
      </c>
      <c r="AG20">
        <v>1</v>
      </c>
    </row>
    <row r="21" spans="1:33">
      <c r="A21">
        <v>93439</v>
      </c>
      <c r="B21" t="s">
        <v>206</v>
      </c>
      <c r="C21" t="s">
        <v>588</v>
      </c>
      <c r="D21" t="s">
        <v>589</v>
      </c>
      <c r="E21" t="s">
        <v>590</v>
      </c>
      <c r="F21" t="s">
        <v>591</v>
      </c>
      <c r="G21" t="s">
        <v>592</v>
      </c>
      <c r="I21" t="s">
        <v>593</v>
      </c>
      <c r="J21" t="s">
        <v>571</v>
      </c>
      <c r="K21" t="s">
        <v>594</v>
      </c>
      <c r="L21" t="s">
        <v>571</v>
      </c>
      <c r="M21" t="s">
        <v>595</v>
      </c>
      <c r="O21" t="s">
        <v>596</v>
      </c>
      <c r="P21" t="s">
        <v>571</v>
      </c>
      <c r="R21" t="s">
        <v>597</v>
      </c>
      <c r="T21" t="s">
        <v>598</v>
      </c>
      <c r="U21" t="s">
        <v>329</v>
      </c>
      <c r="AB21" t="s">
        <v>361</v>
      </c>
      <c r="AC21" t="s">
        <v>599</v>
      </c>
      <c r="AD21" t="s">
        <v>576</v>
      </c>
      <c r="AE21" t="s">
        <v>363</v>
      </c>
      <c r="AF21" t="s">
        <v>600</v>
      </c>
      <c r="AG21">
        <v>0</v>
      </c>
    </row>
    <row r="22" spans="1:33">
      <c r="A22">
        <v>93454</v>
      </c>
      <c r="B22" t="s">
        <v>207</v>
      </c>
      <c r="C22" t="s">
        <v>601</v>
      </c>
      <c r="D22" t="s">
        <v>602</v>
      </c>
      <c r="E22" t="s">
        <v>538</v>
      </c>
      <c r="F22" t="s">
        <v>539</v>
      </c>
      <c r="G22" t="s">
        <v>603</v>
      </c>
      <c r="J22" t="s">
        <v>538</v>
      </c>
      <c r="K22" t="s">
        <v>604</v>
      </c>
      <c r="L22" t="s">
        <v>538</v>
      </c>
      <c r="M22" t="s">
        <v>605</v>
      </c>
      <c r="R22" t="s">
        <v>606</v>
      </c>
      <c r="T22" t="s">
        <v>607</v>
      </c>
      <c r="U22" t="s">
        <v>329</v>
      </c>
      <c r="AB22" t="s">
        <v>361</v>
      </c>
      <c r="AC22" t="s">
        <v>362</v>
      </c>
      <c r="AD22" t="s">
        <v>334</v>
      </c>
      <c r="AE22" t="s">
        <v>335</v>
      </c>
      <c r="AF22" t="s">
        <v>548</v>
      </c>
      <c r="AG22">
        <v>1</v>
      </c>
    </row>
    <row r="23" spans="1:33">
      <c r="A23">
        <v>93881</v>
      </c>
      <c r="B23" t="s">
        <v>208</v>
      </c>
      <c r="C23" t="s">
        <v>608</v>
      </c>
      <c r="D23" t="s">
        <v>609</v>
      </c>
      <c r="E23" t="s">
        <v>564</v>
      </c>
      <c r="F23" t="s">
        <v>610</v>
      </c>
      <c r="G23" t="s">
        <v>611</v>
      </c>
      <c r="H23" t="s">
        <v>612</v>
      </c>
      <c r="I23" t="s">
        <v>613</v>
      </c>
      <c r="J23" t="s">
        <v>580</v>
      </c>
      <c r="K23" t="s">
        <v>614</v>
      </c>
      <c r="L23" t="s">
        <v>580</v>
      </c>
      <c r="M23" t="s">
        <v>615</v>
      </c>
      <c r="N23" t="s">
        <v>544</v>
      </c>
      <c r="O23" t="s">
        <v>616</v>
      </c>
      <c r="P23" t="s">
        <v>571</v>
      </c>
      <c r="S23">
        <v>93881</v>
      </c>
      <c r="T23" t="s">
        <v>617</v>
      </c>
      <c r="U23" t="s">
        <v>329</v>
      </c>
      <c r="Y23" t="s">
        <v>618</v>
      </c>
      <c r="Z23" t="s">
        <v>619</v>
      </c>
      <c r="AA23" t="s">
        <v>620</v>
      </c>
      <c r="AB23" t="s">
        <v>361</v>
      </c>
      <c r="AC23" t="s">
        <v>362</v>
      </c>
      <c r="AD23" t="s">
        <v>576</v>
      </c>
      <c r="AE23" t="s">
        <v>335</v>
      </c>
      <c r="AF23" t="s">
        <v>364</v>
      </c>
      <c r="AG23">
        <v>1</v>
      </c>
    </row>
    <row r="24" spans="1:33">
      <c r="A24">
        <v>93982</v>
      </c>
      <c r="B24" t="s">
        <v>209</v>
      </c>
      <c r="C24" t="s">
        <v>621</v>
      </c>
      <c r="D24" t="s">
        <v>622</v>
      </c>
      <c r="E24" t="s">
        <v>564</v>
      </c>
      <c r="F24" t="s">
        <v>623</v>
      </c>
      <c r="G24" t="s">
        <v>624</v>
      </c>
      <c r="I24" t="s">
        <v>625</v>
      </c>
      <c r="K24" t="s">
        <v>626</v>
      </c>
      <c r="M24" t="s">
        <v>627</v>
      </c>
      <c r="O24" t="s">
        <v>628</v>
      </c>
      <c r="P24" t="s">
        <v>629</v>
      </c>
      <c r="Q24" t="s">
        <v>630</v>
      </c>
      <c r="S24" t="s">
        <v>631</v>
      </c>
      <c r="T24" t="s">
        <v>632</v>
      </c>
      <c r="U24" t="s">
        <v>329</v>
      </c>
      <c r="Y24" t="s">
        <v>633</v>
      </c>
      <c r="Z24" t="s">
        <v>634</v>
      </c>
      <c r="AB24" t="s">
        <v>361</v>
      </c>
      <c r="AC24" t="s">
        <v>362</v>
      </c>
      <c r="AD24" t="s">
        <v>576</v>
      </c>
      <c r="AE24" t="s">
        <v>363</v>
      </c>
      <c r="AF24" t="s">
        <v>364</v>
      </c>
      <c r="AG24">
        <v>0</v>
      </c>
    </row>
    <row r="25" spans="1:33">
      <c r="A25">
        <v>219</v>
      </c>
      <c r="B25" t="s">
        <v>210</v>
      </c>
      <c r="C25" t="s">
        <v>635</v>
      </c>
      <c r="E25" t="s">
        <v>636</v>
      </c>
      <c r="F25" t="s">
        <v>637</v>
      </c>
      <c r="G25" t="s">
        <v>638</v>
      </c>
      <c r="J25" t="s">
        <v>639</v>
      </c>
      <c r="K25" t="s">
        <v>640</v>
      </c>
      <c r="L25" t="s">
        <v>639</v>
      </c>
      <c r="M25" t="s">
        <v>641</v>
      </c>
      <c r="T25" t="s">
        <v>642</v>
      </c>
      <c r="Y25" t="s">
        <v>643</v>
      </c>
      <c r="Z25" t="s">
        <v>644</v>
      </c>
      <c r="AA25" t="s">
        <v>645</v>
      </c>
      <c r="AB25" t="s">
        <v>361</v>
      </c>
      <c r="AC25" t="s">
        <v>362</v>
      </c>
      <c r="AD25" t="s">
        <v>334</v>
      </c>
      <c r="AE25" t="s">
        <v>434</v>
      </c>
      <c r="AF25" t="s">
        <v>646</v>
      </c>
      <c r="AG25">
        <v>1</v>
      </c>
    </row>
    <row r="26" spans="1:33">
      <c r="A26">
        <v>241</v>
      </c>
      <c r="B26" t="s">
        <v>211</v>
      </c>
      <c r="C26" t="s">
        <v>647</v>
      </c>
      <c r="D26" t="s">
        <v>648</v>
      </c>
      <c r="E26" t="s">
        <v>636</v>
      </c>
      <c r="F26" t="s">
        <v>637</v>
      </c>
      <c r="G26" t="s">
        <v>638</v>
      </c>
      <c r="J26" t="s">
        <v>639</v>
      </c>
      <c r="K26" t="s">
        <v>649</v>
      </c>
      <c r="L26" t="s">
        <v>639</v>
      </c>
      <c r="M26" t="s">
        <v>650</v>
      </c>
      <c r="T26" t="s">
        <v>642</v>
      </c>
      <c r="Y26" t="s">
        <v>651</v>
      </c>
      <c r="Z26" t="s">
        <v>652</v>
      </c>
      <c r="AA26" t="s">
        <v>645</v>
      </c>
      <c r="AB26" t="s">
        <v>361</v>
      </c>
      <c r="AC26" t="s">
        <v>362</v>
      </c>
      <c r="AD26" t="s">
        <v>334</v>
      </c>
      <c r="AE26" t="s">
        <v>434</v>
      </c>
      <c r="AF26" t="s">
        <v>646</v>
      </c>
      <c r="AG26">
        <v>1</v>
      </c>
    </row>
    <row r="27" spans="1:33">
      <c r="A27">
        <v>22001</v>
      </c>
      <c r="B27" t="s">
        <v>214</v>
      </c>
      <c r="C27" t="s">
        <v>653</v>
      </c>
      <c r="D27" t="s">
        <v>654</v>
      </c>
      <c r="E27" t="s">
        <v>655</v>
      </c>
      <c r="G27" t="s">
        <v>656</v>
      </c>
      <c r="J27" t="s">
        <v>657</v>
      </c>
      <c r="K27" t="s">
        <v>658</v>
      </c>
      <c r="L27" t="s">
        <v>657</v>
      </c>
      <c r="M27" t="s">
        <v>659</v>
      </c>
      <c r="O27" t="s">
        <v>660</v>
      </c>
      <c r="R27" t="s">
        <v>661</v>
      </c>
      <c r="S27" t="s">
        <v>662</v>
      </c>
      <c r="T27" t="s">
        <v>663</v>
      </c>
      <c r="U27" t="s">
        <v>329</v>
      </c>
      <c r="AB27" t="s">
        <v>361</v>
      </c>
      <c r="AC27" t="s">
        <v>362</v>
      </c>
      <c r="AD27" t="s">
        <v>466</v>
      </c>
      <c r="AE27" t="s">
        <v>363</v>
      </c>
      <c r="AF27" t="s">
        <v>646</v>
      </c>
      <c r="AG27">
        <v>0</v>
      </c>
    </row>
    <row r="28" spans="1:33">
      <c r="A28">
        <v>41001</v>
      </c>
      <c r="B28" t="s">
        <v>217</v>
      </c>
      <c r="C28" t="s">
        <v>664</v>
      </c>
      <c r="D28" t="s">
        <v>665</v>
      </c>
      <c r="E28" t="s">
        <v>666</v>
      </c>
      <c r="G28" t="s">
        <v>439</v>
      </c>
      <c r="H28" t="s">
        <v>440</v>
      </c>
      <c r="J28" t="s">
        <v>667</v>
      </c>
      <c r="K28" t="s">
        <v>668</v>
      </c>
      <c r="L28" t="s">
        <v>669</v>
      </c>
      <c r="M28" t="s">
        <v>670</v>
      </c>
      <c r="N28" t="s">
        <v>671</v>
      </c>
      <c r="O28" t="s">
        <v>672</v>
      </c>
      <c r="P28" t="s">
        <v>673</v>
      </c>
      <c r="Q28" t="s">
        <v>448</v>
      </c>
      <c r="S28" t="s">
        <v>674</v>
      </c>
      <c r="T28" t="s">
        <v>675</v>
      </c>
      <c r="U28" t="s">
        <v>676</v>
      </c>
      <c r="Y28" t="s">
        <v>217</v>
      </c>
      <c r="Z28" t="s">
        <v>677</v>
      </c>
      <c r="AB28" t="s">
        <v>332</v>
      </c>
      <c r="AC28" t="s">
        <v>333</v>
      </c>
      <c r="AD28" t="s">
        <v>433</v>
      </c>
      <c r="AE28" t="s">
        <v>335</v>
      </c>
      <c r="AF28" t="s">
        <v>678</v>
      </c>
      <c r="AG28">
        <v>1</v>
      </c>
    </row>
    <row r="29" spans="1:33">
      <c r="A29">
        <v>91720</v>
      </c>
      <c r="B29" t="s">
        <v>240</v>
      </c>
      <c r="C29" t="s">
        <v>679</v>
      </c>
      <c r="D29" t="s">
        <v>680</v>
      </c>
      <c r="E29" t="s">
        <v>681</v>
      </c>
      <c r="G29" t="s">
        <v>656</v>
      </c>
      <c r="J29" t="s">
        <v>682</v>
      </c>
      <c r="K29" t="s">
        <v>683</v>
      </c>
      <c r="L29" t="s">
        <v>682</v>
      </c>
      <c r="M29" t="s">
        <v>684</v>
      </c>
      <c r="O29" t="s">
        <v>685</v>
      </c>
      <c r="R29" t="s">
        <v>661</v>
      </c>
      <c r="S29" t="s">
        <v>686</v>
      </c>
      <c r="T29" t="s">
        <v>687</v>
      </c>
      <c r="U29" t="s">
        <v>329</v>
      </c>
      <c r="AB29" t="s">
        <v>361</v>
      </c>
      <c r="AC29" t="s">
        <v>362</v>
      </c>
      <c r="AD29" t="s">
        <v>466</v>
      </c>
      <c r="AE29" t="s">
        <v>363</v>
      </c>
      <c r="AF29" t="s">
        <v>646</v>
      </c>
      <c r="AG29">
        <v>0</v>
      </c>
    </row>
    <row r="30" spans="1:33">
      <c r="A30">
        <v>93560</v>
      </c>
      <c r="B30" t="s">
        <v>242</v>
      </c>
      <c r="C30" t="s">
        <v>688</v>
      </c>
      <c r="D30" t="s">
        <v>689</v>
      </c>
      <c r="E30" t="s">
        <v>690</v>
      </c>
      <c r="G30" t="s">
        <v>656</v>
      </c>
      <c r="J30" t="s">
        <v>691</v>
      </c>
      <c r="K30" t="s">
        <v>692</v>
      </c>
      <c r="L30" t="s">
        <v>691</v>
      </c>
      <c r="M30" t="s">
        <v>693</v>
      </c>
      <c r="O30" t="s">
        <v>694</v>
      </c>
      <c r="R30" t="s">
        <v>661</v>
      </c>
      <c r="S30" t="s">
        <v>695</v>
      </c>
      <c r="T30" t="s">
        <v>696</v>
      </c>
      <c r="U30" t="s">
        <v>329</v>
      </c>
      <c r="AB30" t="s">
        <v>361</v>
      </c>
      <c r="AC30" t="s">
        <v>362</v>
      </c>
      <c r="AD30" t="s">
        <v>466</v>
      </c>
      <c r="AE30" t="s">
        <v>363</v>
      </c>
      <c r="AF30" t="s">
        <v>646</v>
      </c>
      <c r="AG30">
        <v>0</v>
      </c>
    </row>
    <row r="31" spans="1:33">
      <c r="A31">
        <v>93561</v>
      </c>
      <c r="B31" t="s">
        <v>244</v>
      </c>
      <c r="C31" t="s">
        <v>697</v>
      </c>
      <c r="D31" t="s">
        <v>689</v>
      </c>
      <c r="E31" t="s">
        <v>690</v>
      </c>
      <c r="G31" t="s">
        <v>656</v>
      </c>
      <c r="J31" t="s">
        <v>691</v>
      </c>
      <c r="K31" t="s">
        <v>698</v>
      </c>
      <c r="L31" t="s">
        <v>691</v>
      </c>
      <c r="M31" t="s">
        <v>699</v>
      </c>
      <c r="O31" t="s">
        <v>700</v>
      </c>
      <c r="R31" t="s">
        <v>661</v>
      </c>
      <c r="S31" t="s">
        <v>701</v>
      </c>
      <c r="T31" t="s">
        <v>696</v>
      </c>
      <c r="U31" t="s">
        <v>329</v>
      </c>
      <c r="AB31" t="s">
        <v>361</v>
      </c>
      <c r="AC31" t="s">
        <v>362</v>
      </c>
      <c r="AD31" t="s">
        <v>466</v>
      </c>
      <c r="AE31" t="s">
        <v>363</v>
      </c>
      <c r="AF31" t="s">
        <v>646</v>
      </c>
      <c r="AG31">
        <v>0</v>
      </c>
    </row>
    <row r="32" spans="1:33">
      <c r="A32">
        <v>93721</v>
      </c>
      <c r="B32" t="s">
        <v>246</v>
      </c>
      <c r="C32" t="s">
        <v>702</v>
      </c>
      <c r="D32" t="s">
        <v>703</v>
      </c>
      <c r="E32" t="s">
        <v>704</v>
      </c>
      <c r="F32" t="s">
        <v>447</v>
      </c>
      <c r="G32" t="s">
        <v>705</v>
      </c>
      <c r="H32" t="s">
        <v>440</v>
      </c>
      <c r="J32" t="s">
        <v>667</v>
      </c>
      <c r="K32" t="s">
        <v>706</v>
      </c>
      <c r="L32" t="s">
        <v>669</v>
      </c>
      <c r="M32" t="s">
        <v>707</v>
      </c>
      <c r="N32" t="s">
        <v>708</v>
      </c>
      <c r="O32" t="s">
        <v>709</v>
      </c>
      <c r="P32" t="s">
        <v>710</v>
      </c>
      <c r="Q32" t="s">
        <v>711</v>
      </c>
      <c r="R32" t="s">
        <v>712</v>
      </c>
      <c r="S32" t="s">
        <v>713</v>
      </c>
      <c r="T32" t="s">
        <v>714</v>
      </c>
      <c r="U32" t="s">
        <v>715</v>
      </c>
      <c r="W32" t="s">
        <v>716</v>
      </c>
      <c r="Y32" t="s">
        <v>717</v>
      </c>
      <c r="Z32" t="s">
        <v>718</v>
      </c>
      <c r="AA32" t="s">
        <v>719</v>
      </c>
      <c r="AB32" t="s">
        <v>332</v>
      </c>
      <c r="AC32" t="s">
        <v>333</v>
      </c>
      <c r="AD32" t="s">
        <v>433</v>
      </c>
      <c r="AE32" t="s">
        <v>335</v>
      </c>
      <c r="AF32" t="s">
        <v>364</v>
      </c>
      <c r="AG32">
        <v>1</v>
      </c>
    </row>
    <row r="33" spans="1:33">
      <c r="A33">
        <v>90362</v>
      </c>
      <c r="B33" t="s">
        <v>248</v>
      </c>
      <c r="C33" t="s">
        <v>720</v>
      </c>
      <c r="D33" t="s">
        <v>721</v>
      </c>
      <c r="E33" t="s">
        <v>666</v>
      </c>
      <c r="F33" t="s">
        <v>722</v>
      </c>
      <c r="G33" t="s">
        <v>723</v>
      </c>
      <c r="I33" t="s">
        <v>724</v>
      </c>
      <c r="J33" t="s">
        <v>725</v>
      </c>
      <c r="K33" t="s">
        <v>726</v>
      </c>
      <c r="L33" t="s">
        <v>727</v>
      </c>
      <c r="M33" t="s">
        <v>728</v>
      </c>
      <c r="N33" t="s">
        <v>729</v>
      </c>
      <c r="O33" t="s">
        <v>730</v>
      </c>
      <c r="P33" t="s">
        <v>731</v>
      </c>
      <c r="Q33" t="s">
        <v>732</v>
      </c>
      <c r="R33" t="s">
        <v>733</v>
      </c>
      <c r="S33" t="s">
        <v>734</v>
      </c>
      <c r="T33" t="s">
        <v>735</v>
      </c>
      <c r="U33" t="s">
        <v>736</v>
      </c>
      <c r="Y33" t="s">
        <v>248</v>
      </c>
      <c r="Z33" t="s">
        <v>737</v>
      </c>
      <c r="AB33" t="s">
        <v>738</v>
      </c>
      <c r="AC33" t="s">
        <v>739</v>
      </c>
      <c r="AD33" t="s">
        <v>433</v>
      </c>
      <c r="AE33" t="s">
        <v>363</v>
      </c>
      <c r="AF33" t="s">
        <v>740</v>
      </c>
      <c r="AG33">
        <v>0</v>
      </c>
    </row>
    <row r="34" spans="1:33">
      <c r="A34">
        <v>90366</v>
      </c>
      <c r="B34" t="s">
        <v>250</v>
      </c>
      <c r="C34" t="s">
        <v>741</v>
      </c>
      <c r="D34" t="s">
        <v>742</v>
      </c>
      <c r="E34" t="s">
        <v>666</v>
      </c>
      <c r="F34" t="s">
        <v>743</v>
      </c>
      <c r="G34" t="s">
        <v>744</v>
      </c>
      <c r="I34" t="s">
        <v>745</v>
      </c>
      <c r="J34" t="s">
        <v>746</v>
      </c>
      <c r="K34" t="s">
        <v>747</v>
      </c>
      <c r="L34" t="s">
        <v>669</v>
      </c>
      <c r="M34" t="s">
        <v>748</v>
      </c>
      <c r="N34" t="s">
        <v>749</v>
      </c>
      <c r="P34" t="s">
        <v>731</v>
      </c>
      <c r="Q34" t="s">
        <v>732</v>
      </c>
      <c r="R34" t="s">
        <v>750</v>
      </c>
      <c r="S34" t="s">
        <v>751</v>
      </c>
      <c r="T34" t="s">
        <v>752</v>
      </c>
      <c r="U34" t="s">
        <v>736</v>
      </c>
      <c r="Y34" t="s">
        <v>250</v>
      </c>
      <c r="Z34" t="s">
        <v>753</v>
      </c>
      <c r="AB34" t="s">
        <v>738</v>
      </c>
      <c r="AC34" t="s">
        <v>739</v>
      </c>
      <c r="AD34" t="s">
        <v>433</v>
      </c>
      <c r="AE34" t="s">
        <v>363</v>
      </c>
      <c r="AF34" t="s">
        <v>754</v>
      </c>
      <c r="AG34">
        <v>0</v>
      </c>
    </row>
    <row r="35" spans="1:33">
      <c r="A35">
        <v>91102</v>
      </c>
      <c r="B35" t="s">
        <v>251</v>
      </c>
      <c r="C35" t="s">
        <v>755</v>
      </c>
      <c r="D35" t="s">
        <v>742</v>
      </c>
      <c r="E35" t="s">
        <v>666</v>
      </c>
      <c r="F35" t="s">
        <v>756</v>
      </c>
      <c r="G35" t="s">
        <v>757</v>
      </c>
      <c r="I35" t="s">
        <v>745</v>
      </c>
      <c r="J35" t="s">
        <v>746</v>
      </c>
      <c r="K35" t="s">
        <v>758</v>
      </c>
      <c r="L35" t="s">
        <v>669</v>
      </c>
      <c r="M35" t="s">
        <v>759</v>
      </c>
      <c r="N35" t="s">
        <v>749</v>
      </c>
      <c r="P35" t="s">
        <v>731</v>
      </c>
      <c r="Q35" t="s">
        <v>732</v>
      </c>
      <c r="R35" t="s">
        <v>760</v>
      </c>
      <c r="S35" t="s">
        <v>751</v>
      </c>
      <c r="T35" t="s">
        <v>752</v>
      </c>
      <c r="U35" t="s">
        <v>736</v>
      </c>
      <c r="AB35" t="s">
        <v>738</v>
      </c>
      <c r="AC35" t="s">
        <v>739</v>
      </c>
      <c r="AD35" t="s">
        <v>433</v>
      </c>
      <c r="AE35" t="s">
        <v>363</v>
      </c>
      <c r="AF35" t="s">
        <v>761</v>
      </c>
      <c r="AG35">
        <v>0</v>
      </c>
    </row>
    <row r="36" spans="1:33">
      <c r="A36">
        <v>92901</v>
      </c>
      <c r="B36" t="s">
        <v>252</v>
      </c>
      <c r="C36" t="s">
        <v>762</v>
      </c>
      <c r="D36" t="s">
        <v>763</v>
      </c>
      <c r="E36" t="s">
        <v>764</v>
      </c>
      <c r="G36" t="s">
        <v>765</v>
      </c>
      <c r="I36" t="s">
        <v>766</v>
      </c>
      <c r="N36" t="s">
        <v>767</v>
      </c>
      <c r="P36" t="s">
        <v>768</v>
      </c>
      <c r="Q36" t="s">
        <v>732</v>
      </c>
      <c r="R36" t="s">
        <v>769</v>
      </c>
      <c r="S36" t="s">
        <v>770</v>
      </c>
      <c r="T36" t="s">
        <v>771</v>
      </c>
      <c r="U36" t="s">
        <v>676</v>
      </c>
      <c r="Y36" t="s">
        <v>252</v>
      </c>
      <c r="Z36" t="s">
        <v>772</v>
      </c>
      <c r="AB36" t="s">
        <v>738</v>
      </c>
      <c r="AC36" t="s">
        <v>773</v>
      </c>
      <c r="AD36" t="s">
        <v>433</v>
      </c>
      <c r="AE36" t="s">
        <v>335</v>
      </c>
      <c r="AF36" t="s">
        <v>774</v>
      </c>
      <c r="AG36">
        <v>1</v>
      </c>
    </row>
    <row r="37" spans="1:33">
      <c r="A37">
        <v>93190</v>
      </c>
      <c r="B37" t="s">
        <v>253</v>
      </c>
      <c r="C37" t="s">
        <v>775</v>
      </c>
      <c r="D37" t="s">
        <v>763</v>
      </c>
      <c r="E37" t="s">
        <v>776</v>
      </c>
      <c r="G37" t="s">
        <v>777</v>
      </c>
      <c r="I37" t="s">
        <v>778</v>
      </c>
      <c r="N37" t="s">
        <v>767</v>
      </c>
      <c r="P37" t="s">
        <v>768</v>
      </c>
      <c r="Q37" t="s">
        <v>732</v>
      </c>
      <c r="R37" t="s">
        <v>769</v>
      </c>
      <c r="S37" t="s">
        <v>770</v>
      </c>
      <c r="T37" t="s">
        <v>771</v>
      </c>
      <c r="U37" t="s">
        <v>676</v>
      </c>
      <c r="AB37" t="s">
        <v>738</v>
      </c>
      <c r="AC37" t="s">
        <v>773</v>
      </c>
      <c r="AD37" t="s">
        <v>433</v>
      </c>
      <c r="AE37" t="s">
        <v>335</v>
      </c>
      <c r="AF37" t="s">
        <v>774</v>
      </c>
      <c r="AG37">
        <v>1</v>
      </c>
    </row>
    <row r="38" spans="1:33">
      <c r="A38">
        <v>93505</v>
      </c>
      <c r="B38" t="s">
        <v>254</v>
      </c>
      <c r="C38" t="s">
        <v>779</v>
      </c>
      <c r="D38" t="s">
        <v>780</v>
      </c>
      <c r="E38" t="s">
        <v>666</v>
      </c>
      <c r="F38" t="s">
        <v>722</v>
      </c>
      <c r="G38" t="s">
        <v>781</v>
      </c>
      <c r="I38" t="s">
        <v>724</v>
      </c>
      <c r="J38" t="s">
        <v>725</v>
      </c>
      <c r="K38" t="s">
        <v>782</v>
      </c>
      <c r="L38" t="s">
        <v>727</v>
      </c>
      <c r="M38" t="s">
        <v>783</v>
      </c>
      <c r="N38" t="s">
        <v>729</v>
      </c>
      <c r="O38" t="s">
        <v>784</v>
      </c>
      <c r="P38" t="s">
        <v>731</v>
      </c>
      <c r="Q38" t="s">
        <v>732</v>
      </c>
      <c r="R38" t="s">
        <v>785</v>
      </c>
      <c r="S38" t="s">
        <v>734</v>
      </c>
      <c r="T38" t="s">
        <v>735</v>
      </c>
      <c r="U38" t="s">
        <v>786</v>
      </c>
      <c r="AB38" t="s">
        <v>738</v>
      </c>
      <c r="AC38" t="s">
        <v>739</v>
      </c>
      <c r="AD38" t="s">
        <v>433</v>
      </c>
      <c r="AE38" t="s">
        <v>363</v>
      </c>
      <c r="AF38" t="s">
        <v>787</v>
      </c>
      <c r="AG38">
        <v>0</v>
      </c>
    </row>
    <row r="39" spans="1:33">
      <c r="A39">
        <v>93861</v>
      </c>
      <c r="B39" t="s">
        <v>255</v>
      </c>
      <c r="C39" t="s">
        <v>788</v>
      </c>
      <c r="D39" t="s">
        <v>789</v>
      </c>
      <c r="E39" t="s">
        <v>790</v>
      </c>
      <c r="F39" t="s">
        <v>791</v>
      </c>
      <c r="G39" t="s">
        <v>792</v>
      </c>
      <c r="H39" t="s">
        <v>362</v>
      </c>
      <c r="I39" t="s">
        <v>793</v>
      </c>
      <c r="J39" t="s">
        <v>794</v>
      </c>
      <c r="K39" t="s">
        <v>795</v>
      </c>
      <c r="L39" t="s">
        <v>796</v>
      </c>
      <c r="M39" t="s">
        <v>797</v>
      </c>
      <c r="N39" t="s">
        <v>491</v>
      </c>
      <c r="O39" t="s">
        <v>798</v>
      </c>
      <c r="R39" t="s">
        <v>799</v>
      </c>
      <c r="S39" t="s">
        <v>800</v>
      </c>
      <c r="T39" t="s">
        <v>801</v>
      </c>
      <c r="U39" t="s">
        <v>329</v>
      </c>
      <c r="X39" t="s">
        <v>802</v>
      </c>
      <c r="AB39" t="s">
        <v>361</v>
      </c>
      <c r="AC39" t="s">
        <v>362</v>
      </c>
      <c r="AD39" t="s">
        <v>433</v>
      </c>
      <c r="AE39" t="s">
        <v>258</v>
      </c>
      <c r="AF39" t="s">
        <v>803</v>
      </c>
      <c r="AG39">
        <v>1</v>
      </c>
    </row>
    <row r="40" spans="1:33">
      <c r="A40">
        <v>93867</v>
      </c>
      <c r="B40" t="s">
        <v>257</v>
      </c>
      <c r="C40" t="s">
        <v>804</v>
      </c>
      <c r="D40" t="s">
        <v>805</v>
      </c>
      <c r="E40" t="s">
        <v>806</v>
      </c>
      <c r="F40" t="s">
        <v>806</v>
      </c>
      <c r="G40" t="s">
        <v>807</v>
      </c>
      <c r="I40" t="s">
        <v>808</v>
      </c>
      <c r="J40" t="s">
        <v>809</v>
      </c>
      <c r="K40" t="s">
        <v>810</v>
      </c>
      <c r="L40" t="s">
        <v>809</v>
      </c>
      <c r="M40" t="s">
        <v>811</v>
      </c>
      <c r="N40" t="s">
        <v>491</v>
      </c>
      <c r="O40" t="s">
        <v>812</v>
      </c>
      <c r="P40" t="s">
        <v>813</v>
      </c>
      <c r="R40" t="s">
        <v>814</v>
      </c>
      <c r="T40" t="s">
        <v>815</v>
      </c>
      <c r="U40" t="s">
        <v>329</v>
      </c>
      <c r="V40" t="s">
        <v>816</v>
      </c>
      <c r="Y40" t="s">
        <v>817</v>
      </c>
      <c r="Z40" t="s">
        <v>818</v>
      </c>
      <c r="AB40" t="s">
        <v>819</v>
      </c>
      <c r="AC40" t="s">
        <v>820</v>
      </c>
      <c r="AD40" t="s">
        <v>433</v>
      </c>
      <c r="AE40" t="s">
        <v>335</v>
      </c>
      <c r="AF40" t="s">
        <v>821</v>
      </c>
      <c r="AG40">
        <v>1</v>
      </c>
    </row>
    <row r="41" spans="1:33">
      <c r="A41">
        <v>30304</v>
      </c>
      <c r="B41" t="s">
        <v>259</v>
      </c>
      <c r="C41" t="s">
        <v>822</v>
      </c>
      <c r="D41" t="s">
        <v>823</v>
      </c>
      <c r="E41" t="s">
        <v>347</v>
      </c>
      <c r="F41" t="s">
        <v>824</v>
      </c>
      <c r="G41" t="s">
        <v>825</v>
      </c>
      <c r="K41" t="s">
        <v>826</v>
      </c>
      <c r="M41" t="s">
        <v>827</v>
      </c>
      <c r="N41" t="s">
        <v>491</v>
      </c>
      <c r="O41" t="s">
        <v>828</v>
      </c>
      <c r="P41" t="s">
        <v>829</v>
      </c>
      <c r="Q41" t="s">
        <v>830</v>
      </c>
      <c r="R41" t="s">
        <v>824</v>
      </c>
      <c r="S41" t="s">
        <v>831</v>
      </c>
      <c r="T41" t="s">
        <v>832</v>
      </c>
      <c r="U41" t="s">
        <v>329</v>
      </c>
      <c r="AB41" t="s">
        <v>361</v>
      </c>
      <c r="AC41" t="s">
        <v>362</v>
      </c>
      <c r="AD41" t="s">
        <v>334</v>
      </c>
      <c r="AE41" t="s">
        <v>363</v>
      </c>
      <c r="AF41" t="s">
        <v>364</v>
      </c>
      <c r="AG41">
        <v>0</v>
      </c>
    </row>
    <row r="42" spans="1:33">
      <c r="A42">
        <v>30309</v>
      </c>
      <c r="B42" t="s">
        <v>261</v>
      </c>
      <c r="C42" t="s">
        <v>833</v>
      </c>
      <c r="D42" t="s">
        <v>834</v>
      </c>
      <c r="E42" t="s">
        <v>347</v>
      </c>
      <c r="F42" t="s">
        <v>824</v>
      </c>
      <c r="G42" t="s">
        <v>825</v>
      </c>
      <c r="K42" t="s">
        <v>835</v>
      </c>
      <c r="M42" t="s">
        <v>836</v>
      </c>
      <c r="N42" t="s">
        <v>491</v>
      </c>
      <c r="O42" t="s">
        <v>828</v>
      </c>
      <c r="P42" t="s">
        <v>829</v>
      </c>
      <c r="Q42" t="s">
        <v>830</v>
      </c>
      <c r="R42" t="s">
        <v>824</v>
      </c>
      <c r="S42" t="s">
        <v>837</v>
      </c>
      <c r="T42" t="s">
        <v>838</v>
      </c>
      <c r="U42" t="s">
        <v>329</v>
      </c>
      <c r="AB42" t="s">
        <v>361</v>
      </c>
      <c r="AC42" t="s">
        <v>362</v>
      </c>
      <c r="AD42" t="s">
        <v>334</v>
      </c>
      <c r="AE42" t="s">
        <v>363</v>
      </c>
      <c r="AF42" t="s">
        <v>364</v>
      </c>
      <c r="AG42">
        <v>0</v>
      </c>
    </row>
    <row r="43" spans="1:33">
      <c r="A43">
        <v>30311</v>
      </c>
      <c r="B43" t="s">
        <v>262</v>
      </c>
      <c r="C43" t="s">
        <v>839</v>
      </c>
      <c r="D43" t="s">
        <v>834</v>
      </c>
      <c r="E43" t="s">
        <v>347</v>
      </c>
      <c r="F43" t="s">
        <v>824</v>
      </c>
      <c r="G43" t="s">
        <v>825</v>
      </c>
      <c r="K43" t="s">
        <v>840</v>
      </c>
      <c r="M43" t="s">
        <v>841</v>
      </c>
      <c r="N43" t="s">
        <v>491</v>
      </c>
      <c r="O43" t="s">
        <v>828</v>
      </c>
      <c r="P43" t="s">
        <v>829</v>
      </c>
      <c r="Q43" t="s">
        <v>830</v>
      </c>
      <c r="R43" t="s">
        <v>842</v>
      </c>
      <c r="S43" t="s">
        <v>843</v>
      </c>
      <c r="T43" t="s">
        <v>844</v>
      </c>
      <c r="U43" t="s">
        <v>329</v>
      </c>
      <c r="AB43" t="s">
        <v>361</v>
      </c>
      <c r="AC43" t="s">
        <v>362</v>
      </c>
      <c r="AD43" t="s">
        <v>334</v>
      </c>
      <c r="AE43" t="s">
        <v>363</v>
      </c>
      <c r="AF43" t="s">
        <v>364</v>
      </c>
      <c r="AG43">
        <v>0</v>
      </c>
    </row>
    <row r="44" spans="1:33">
      <c r="A44">
        <v>90319</v>
      </c>
      <c r="B44" t="s">
        <v>264</v>
      </c>
      <c r="C44" t="s">
        <v>845</v>
      </c>
      <c r="D44" t="s">
        <v>846</v>
      </c>
      <c r="E44" t="s">
        <v>847</v>
      </c>
      <c r="G44" t="s">
        <v>848</v>
      </c>
      <c r="J44" t="s">
        <v>849</v>
      </c>
      <c r="K44" t="s">
        <v>850</v>
      </c>
      <c r="L44" t="s">
        <v>849</v>
      </c>
      <c r="M44" t="s">
        <v>851</v>
      </c>
      <c r="N44" t="s">
        <v>852</v>
      </c>
      <c r="O44" t="s">
        <v>853</v>
      </c>
      <c r="P44" t="s">
        <v>710</v>
      </c>
      <c r="Q44" t="s">
        <v>854</v>
      </c>
      <c r="T44" t="s">
        <v>855</v>
      </c>
      <c r="U44" t="s">
        <v>856</v>
      </c>
      <c r="Y44" t="s">
        <v>857</v>
      </c>
      <c r="Z44" t="s">
        <v>858</v>
      </c>
      <c r="AA44" t="s">
        <v>859</v>
      </c>
      <c r="AB44" t="s">
        <v>361</v>
      </c>
      <c r="AC44" t="s">
        <v>362</v>
      </c>
      <c r="AD44" t="s">
        <v>860</v>
      </c>
      <c r="AE44" t="s">
        <v>335</v>
      </c>
      <c r="AF44" t="s">
        <v>861</v>
      </c>
      <c r="AG44">
        <v>1</v>
      </c>
    </row>
    <row r="45" spans="1:33">
      <c r="A45">
        <v>90323</v>
      </c>
      <c r="B45" t="s">
        <v>271</v>
      </c>
      <c r="C45" t="s">
        <v>862</v>
      </c>
      <c r="D45" t="s">
        <v>846</v>
      </c>
      <c r="E45" t="s">
        <v>847</v>
      </c>
      <c r="G45" t="s">
        <v>848</v>
      </c>
      <c r="J45" t="s">
        <v>849</v>
      </c>
      <c r="K45" t="s">
        <v>863</v>
      </c>
      <c r="L45" t="s">
        <v>849</v>
      </c>
      <c r="M45" t="s">
        <v>864</v>
      </c>
      <c r="N45" t="s">
        <v>852</v>
      </c>
      <c r="O45" t="s">
        <v>853</v>
      </c>
      <c r="P45" t="s">
        <v>710</v>
      </c>
      <c r="Q45" t="s">
        <v>854</v>
      </c>
      <c r="S45">
        <v>22</v>
      </c>
      <c r="T45" t="s">
        <v>855</v>
      </c>
      <c r="U45" t="s">
        <v>856</v>
      </c>
      <c r="Y45" t="s">
        <v>865</v>
      </c>
      <c r="Z45" t="s">
        <v>866</v>
      </c>
      <c r="AA45" t="s">
        <v>859</v>
      </c>
      <c r="AB45" t="s">
        <v>361</v>
      </c>
      <c r="AC45" t="s">
        <v>362</v>
      </c>
      <c r="AD45" t="s">
        <v>860</v>
      </c>
      <c r="AE45" t="s">
        <v>335</v>
      </c>
      <c r="AF45" t="s">
        <v>861</v>
      </c>
      <c r="AG45">
        <v>1</v>
      </c>
    </row>
    <row r="46" spans="1:33">
      <c r="A46">
        <v>90813</v>
      </c>
      <c r="B46" t="s">
        <v>273</v>
      </c>
      <c r="C46" t="s">
        <v>867</v>
      </c>
      <c r="D46" t="s">
        <v>868</v>
      </c>
      <c r="E46" t="s">
        <v>347</v>
      </c>
      <c r="F46" t="s">
        <v>869</v>
      </c>
      <c r="G46" t="s">
        <v>870</v>
      </c>
      <c r="J46" t="s">
        <v>871</v>
      </c>
      <c r="K46" t="s">
        <v>872</v>
      </c>
      <c r="L46" t="s">
        <v>669</v>
      </c>
      <c r="M46" t="s">
        <v>873</v>
      </c>
      <c r="O46" t="s">
        <v>874</v>
      </c>
      <c r="R46" t="s">
        <v>875</v>
      </c>
      <c r="T46" t="s">
        <v>876</v>
      </c>
      <c r="Y46" t="s">
        <v>877</v>
      </c>
      <c r="Z46" t="s">
        <v>878</v>
      </c>
      <c r="AA46" t="s">
        <v>879</v>
      </c>
      <c r="AB46" t="s">
        <v>332</v>
      </c>
      <c r="AC46" t="s">
        <v>333</v>
      </c>
      <c r="AD46" t="s">
        <v>334</v>
      </c>
      <c r="AE46" t="s">
        <v>335</v>
      </c>
      <c r="AF46" t="s">
        <v>548</v>
      </c>
      <c r="AG46">
        <v>1</v>
      </c>
    </row>
    <row r="47" spans="1:33">
      <c r="A47">
        <v>91871</v>
      </c>
      <c r="B47" t="s">
        <v>275</v>
      </c>
      <c r="C47" t="s">
        <v>880</v>
      </c>
      <c r="D47" t="s">
        <v>881</v>
      </c>
      <c r="E47" t="s">
        <v>882</v>
      </c>
      <c r="F47" t="s">
        <v>883</v>
      </c>
      <c r="G47" t="s">
        <v>884</v>
      </c>
      <c r="J47" t="s">
        <v>885</v>
      </c>
      <c r="K47" t="s">
        <v>886</v>
      </c>
      <c r="L47" t="s">
        <v>887</v>
      </c>
      <c r="M47" t="s">
        <v>888</v>
      </c>
      <c r="N47" t="s">
        <v>889</v>
      </c>
      <c r="O47" t="s">
        <v>890</v>
      </c>
      <c r="T47" t="s">
        <v>891</v>
      </c>
      <c r="AB47" t="s">
        <v>361</v>
      </c>
      <c r="AC47" t="s">
        <v>362</v>
      </c>
      <c r="AD47" t="s">
        <v>860</v>
      </c>
      <c r="AE47" t="s">
        <v>335</v>
      </c>
      <c r="AF47" t="s">
        <v>892</v>
      </c>
      <c r="AG47">
        <v>1</v>
      </c>
    </row>
    <row r="48" spans="1:33">
      <c r="A48">
        <v>92196</v>
      </c>
      <c r="B48" t="s">
        <v>277</v>
      </c>
      <c r="C48" t="s">
        <v>893</v>
      </c>
      <c r="D48" t="s">
        <v>894</v>
      </c>
      <c r="E48" t="s">
        <v>895</v>
      </c>
      <c r="F48" t="s">
        <v>447</v>
      </c>
      <c r="G48" t="s">
        <v>896</v>
      </c>
      <c r="J48" t="s">
        <v>442</v>
      </c>
      <c r="K48" t="s">
        <v>897</v>
      </c>
      <c r="L48" t="s">
        <v>898</v>
      </c>
      <c r="M48" t="s">
        <v>899</v>
      </c>
      <c r="N48" t="s">
        <v>900</v>
      </c>
      <c r="O48" t="s">
        <v>901</v>
      </c>
      <c r="P48" t="s">
        <v>710</v>
      </c>
      <c r="Q48" t="s">
        <v>711</v>
      </c>
      <c r="S48" t="s">
        <v>902</v>
      </c>
      <c r="T48" t="s">
        <v>903</v>
      </c>
      <c r="U48" t="s">
        <v>715</v>
      </c>
      <c r="W48" t="s">
        <v>904</v>
      </c>
      <c r="Y48" t="s">
        <v>905</v>
      </c>
      <c r="Z48" t="s">
        <v>906</v>
      </c>
      <c r="AA48" t="s">
        <v>719</v>
      </c>
      <c r="AB48" t="s">
        <v>522</v>
      </c>
      <c r="AC48" t="s">
        <v>465</v>
      </c>
      <c r="AD48" t="s">
        <v>433</v>
      </c>
      <c r="AE48" t="s">
        <v>335</v>
      </c>
      <c r="AF48" t="s">
        <v>907</v>
      </c>
      <c r="AG48">
        <v>1</v>
      </c>
    </row>
    <row r="49" spans="1:33">
      <c r="A49">
        <v>92319</v>
      </c>
      <c r="B49" t="s">
        <v>279</v>
      </c>
      <c r="C49" t="s">
        <v>908</v>
      </c>
      <c r="D49" t="s">
        <v>909</v>
      </c>
      <c r="E49" t="s">
        <v>910</v>
      </c>
      <c r="F49" t="s">
        <v>911</v>
      </c>
      <c r="G49" t="s">
        <v>912</v>
      </c>
      <c r="H49" t="s">
        <v>361</v>
      </c>
      <c r="I49" t="s">
        <v>913</v>
      </c>
      <c r="K49" t="s">
        <v>914</v>
      </c>
      <c r="M49" t="s">
        <v>915</v>
      </c>
      <c r="N49" t="s">
        <v>491</v>
      </c>
      <c r="O49" t="s">
        <v>916</v>
      </c>
      <c r="P49" t="s">
        <v>917</v>
      </c>
      <c r="Q49" t="s">
        <v>918</v>
      </c>
      <c r="S49" t="s">
        <v>919</v>
      </c>
      <c r="T49" t="s">
        <v>920</v>
      </c>
      <c r="U49" t="s">
        <v>329</v>
      </c>
      <c r="V49" t="s">
        <v>921</v>
      </c>
      <c r="AB49" t="s">
        <v>361</v>
      </c>
      <c r="AC49" t="s">
        <v>362</v>
      </c>
      <c r="AD49" t="s">
        <v>860</v>
      </c>
      <c r="AE49" t="s">
        <v>363</v>
      </c>
      <c r="AF49" t="s">
        <v>364</v>
      </c>
      <c r="AG49">
        <v>0</v>
      </c>
    </row>
    <row r="50" spans="1:33">
      <c r="A50">
        <v>92517</v>
      </c>
      <c r="B50" t="s">
        <v>922</v>
      </c>
      <c r="C50" t="s">
        <v>923</v>
      </c>
      <c r="D50" t="s">
        <v>924</v>
      </c>
      <c r="E50" t="s">
        <v>925</v>
      </c>
      <c r="G50" t="s">
        <v>926</v>
      </c>
      <c r="J50" t="s">
        <v>927</v>
      </c>
      <c r="K50" t="s">
        <v>928</v>
      </c>
      <c r="L50" t="s">
        <v>927</v>
      </c>
      <c r="M50" t="s">
        <v>929</v>
      </c>
      <c r="N50" t="s">
        <v>491</v>
      </c>
      <c r="O50" t="s">
        <v>930</v>
      </c>
      <c r="R50" t="s">
        <v>931</v>
      </c>
      <c r="S50" t="s">
        <v>932</v>
      </c>
      <c r="T50" t="s">
        <v>933</v>
      </c>
      <c r="U50" t="s">
        <v>329</v>
      </c>
      <c r="Y50" t="s">
        <v>934</v>
      </c>
      <c r="Z50" t="s">
        <v>935</v>
      </c>
      <c r="AB50" t="s">
        <v>361</v>
      </c>
      <c r="AC50" t="s">
        <v>362</v>
      </c>
      <c r="AD50" t="s">
        <v>334</v>
      </c>
      <c r="AE50" t="s">
        <v>363</v>
      </c>
      <c r="AF50" t="s">
        <v>936</v>
      </c>
      <c r="AG50">
        <v>0</v>
      </c>
    </row>
    <row r="51" spans="1:33">
      <c r="A51">
        <v>93607</v>
      </c>
      <c r="B51" t="s">
        <v>281</v>
      </c>
      <c r="C51" t="s">
        <v>937</v>
      </c>
      <c r="D51" t="s">
        <v>938</v>
      </c>
      <c r="E51" t="s">
        <v>347</v>
      </c>
      <c r="F51" t="s">
        <v>824</v>
      </c>
      <c r="G51" t="s">
        <v>912</v>
      </c>
      <c r="K51" t="s">
        <v>939</v>
      </c>
      <c r="M51" t="s">
        <v>940</v>
      </c>
      <c r="N51" t="s">
        <v>941</v>
      </c>
      <c r="O51" t="s">
        <v>942</v>
      </c>
      <c r="P51" t="s">
        <v>829</v>
      </c>
      <c r="S51" t="s">
        <v>943</v>
      </c>
      <c r="U51" t="s">
        <v>329</v>
      </c>
      <c r="AB51" t="s">
        <v>361</v>
      </c>
      <c r="AC51" t="s">
        <v>362</v>
      </c>
      <c r="AD51" t="s">
        <v>334</v>
      </c>
      <c r="AE51" t="s">
        <v>363</v>
      </c>
      <c r="AF51" t="s">
        <v>364</v>
      </c>
      <c r="AG51">
        <v>0</v>
      </c>
    </row>
  </sheetData>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BT64"/>
  <sheetViews>
    <sheetView showGridLines="0" zoomScale="130" zoomScaleNormal="130" workbookViewId="0">
      <selection activeCell="N17" sqref="N17"/>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Reception prevalence of obesity (including severe obesity), 2022/23</v>
      </c>
      <c r="B1" s="125"/>
      <c r="C1" s="125"/>
      <c r="D1" s="125"/>
      <c r="E1" s="125"/>
      <c r="F1" s="125"/>
      <c r="G1" s="125"/>
      <c r="H1" s="126" t="str">
        <f ca="1">'8'!$X$1</f>
        <v>Reception prevalence of obesity (including severe obesity), 2008/09 - 2022/23</v>
      </c>
      <c r="I1" s="125"/>
      <c r="J1" s="125"/>
      <c r="K1" s="125"/>
      <c r="L1" s="125"/>
      <c r="M1" s="125"/>
      <c r="N1" s="125"/>
      <c r="O1" s="4" t="s">
        <v>1075</v>
      </c>
      <c r="T1" s="87" t="s">
        <v>282</v>
      </c>
      <c r="U1" s="87" t="s">
        <v>264</v>
      </c>
      <c r="V1" s="87" t="str">
        <f>T8&amp;U23&amp;U2&amp;U5</f>
        <v>Richmond90319Persons4-5 yrs</v>
      </c>
      <c r="W1" s="86">
        <f>21-COUNTBLANK(X2:X21)</f>
        <v>16</v>
      </c>
      <c r="X1" s="87" t="str">
        <f ca="1">IF(U2&lt;&gt;"Persons",U1&amp;", "&amp;SUBSTITUTE(X2, " ","")&amp;" - "&amp;SUBSTITUTE(INDIRECT("x"&amp;W1), " ","")&amp;" ("&amp;U2&amp;")",U1&amp;", "&amp;SUBSTITUTE(X2, " ","")&amp;" - "&amp;SUBSTITUTE(INDIRECT("x"&amp;W1), " ",""))</f>
        <v>Reception prevalence of obesity (including severe obesity), 2008/09 - 2022/23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2008/09</v>
      </c>
      <c r="T2" s="88" t="s">
        <v>1056</v>
      </c>
      <c r="U2" s="87" t="s">
        <v>35</v>
      </c>
      <c r="V2" s="87">
        <v>1</v>
      </c>
      <c r="W2" s="86">
        <f t="array" ref="W2">IFERROR(SMALL(IF(IndicatorData!B:B=$V$1,IndicatorData!AA:AA),$V2),"")</f>
        <v>20080000</v>
      </c>
      <c r="X2" s="86" t="str">
        <f>S2</f>
        <v>2008/09</v>
      </c>
      <c r="Y2" s="88">
        <f t="shared" ref="Y2:AH11" ca="1" si="0">IFERROR(VLOOKUP(Y$1&amp;$U$1&amp;$X2&amp;$U$2&amp;$U$5,DATA,14,FALSE),"")</f>
        <v>9.6</v>
      </c>
      <c r="Z2" s="87">
        <f t="shared" ca="1" si="0"/>
        <v>11.24</v>
      </c>
      <c r="AA2" s="87">
        <f t="shared" ca="1" si="0"/>
        <v>5.41</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5.41</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2009/10</v>
      </c>
      <c r="T3" s="88" t="s">
        <v>1076</v>
      </c>
      <c r="U3" s="87">
        <f>VLOOKUP(U1,IndicatorMetadata!$B:$AG,32,FALSE)</f>
        <v>1</v>
      </c>
      <c r="V3" s="89">
        <v>2</v>
      </c>
      <c r="W3" s="86">
        <f t="array" ref="W3">IFERROR(SMALL(IF(IndicatorData!B:B=$V$1,IndicatorData!AA:AA),$V3),"")</f>
        <v>20090000</v>
      </c>
      <c r="X3" s="86" t="str">
        <f t="shared" ref="X3:X21" si="5">IF(S3=X2,"",S3)</f>
        <v>2009/10</v>
      </c>
      <c r="Y3" s="88">
        <f t="shared" ca="1" si="0"/>
        <v>9.83</v>
      </c>
      <c r="Z3" s="87">
        <f t="shared" ca="1" si="0"/>
        <v>11.64</v>
      </c>
      <c r="AA3" s="87">
        <f t="shared" ca="1" si="0"/>
        <v>6.43</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6.43</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5.6657200000000003</v>
      </c>
      <c r="F4" s="2"/>
      <c r="S4" s="87" t="str">
        <f t="array" ref="S4">IFERROR(VLOOKUP($W4,IF(IndicatorData!$B:$B=$V$1,IndicatorData!$A$1:$O$5203),15,FALSE),"")</f>
        <v>2010/11</v>
      </c>
      <c r="T4" s="88" t="s">
        <v>308</v>
      </c>
      <c r="U4" s="87" t="str">
        <f>VLOOKUP(U1,IndicatorMetadata!$B:$AG,27,FALSE)</f>
        <v>%</v>
      </c>
      <c r="V4" s="87">
        <v>3</v>
      </c>
      <c r="W4" s="86">
        <f t="array" ref="W4">IFERROR(SMALL(IF(IndicatorData!B:B=$V$1,IndicatorData!AA:AA),$V4),"")</f>
        <v>20100000</v>
      </c>
      <c r="X4" s="86" t="str">
        <f t="shared" si="5"/>
        <v>2010/11</v>
      </c>
      <c r="Y4" s="88">
        <f t="shared" ca="1" si="0"/>
        <v>9.44</v>
      </c>
      <c r="Z4" s="87">
        <f t="shared" ca="1" si="0"/>
        <v>11.07</v>
      </c>
      <c r="AA4" s="87">
        <f t="shared" ca="1" si="0"/>
        <v>6.21</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6.21</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38% lower</v>
      </c>
      <c r="S5" s="87" t="str">
        <f t="array" ref="S5">IFERROR(VLOOKUP($W5,IF(IndicatorData!$B:$B=$V$1,IndicatorData!$A$1:$O$5203),15,FALSE),"")</f>
        <v>2011/12</v>
      </c>
      <c r="T5" s="88" t="s">
        <v>10</v>
      </c>
      <c r="U5" s="87" t="str">
        <f>VLOOKUP(U23&amp;U2,Interpretations!$A$1:$E$155,4,FALSE)</f>
        <v>4-5 yrs</v>
      </c>
      <c r="V5" s="87">
        <v>4</v>
      </c>
      <c r="W5" s="86">
        <f t="array" ref="W5">IFERROR(SMALL(IF(IndicatorData!B:B=$V$1,IndicatorData!AA:AA),$V5),"")</f>
        <v>20110000</v>
      </c>
      <c r="X5" s="86" t="str">
        <f t="shared" si="5"/>
        <v>2011/12</v>
      </c>
      <c r="Y5" s="88">
        <f t="shared" ca="1" si="0"/>
        <v>9.49</v>
      </c>
      <c r="Z5" s="87">
        <f t="shared" ca="1" si="0"/>
        <v>10.95</v>
      </c>
      <c r="AA5" s="87">
        <f t="shared" ca="1" si="0"/>
        <v>6.05</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6.05</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39% lower</v>
      </c>
      <c r="S6" s="87" t="str">
        <f t="array" ref="S6">IFERROR(VLOOKUP($W6,IF(IndicatorData!$B:$B=$V$1,IndicatorData!$A$1:$O$5203),15,FALSE),"")</f>
        <v>2012/13</v>
      </c>
      <c r="T6" s="88"/>
      <c r="V6" s="87">
        <v>5</v>
      </c>
      <c r="W6" s="86">
        <f t="array" ref="W6">IFERROR(SMALL(IF(IndicatorData!B:B=$V$1,IndicatorData!AA:AA),$V6),"")</f>
        <v>20120000</v>
      </c>
      <c r="X6" s="86" t="str">
        <f t="shared" si="5"/>
        <v>2012/13</v>
      </c>
      <c r="Y6" s="88">
        <f t="shared" ca="1" si="0"/>
        <v>9.27</v>
      </c>
      <c r="Z6" s="87">
        <f t="shared" ca="1" si="0"/>
        <v>10.77</v>
      </c>
      <c r="AA6" s="87">
        <f t="shared" ca="1" si="0"/>
        <v>5.64</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5.64</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2013/14</v>
      </c>
      <c r="T7" s="88"/>
      <c r="V7" s="87">
        <v>6</v>
      </c>
      <c r="W7" s="86">
        <f t="array" ref="W7">IFERROR(SMALL(IF(IndicatorData!B:B=$V$1,IndicatorData!AA:AA),$V7),"")</f>
        <v>20130000</v>
      </c>
      <c r="X7" s="86" t="str">
        <f t="shared" si="5"/>
        <v>2013/14</v>
      </c>
      <c r="Y7" s="88">
        <f t="shared" ca="1" si="0"/>
        <v>9.48</v>
      </c>
      <c r="Z7" s="87">
        <f t="shared" ca="1" si="0"/>
        <v>10.82</v>
      </c>
      <c r="AA7" s="87">
        <f t="shared" ca="1" si="0"/>
        <v>5.5</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5.5</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(2008/09)</v>
      </c>
      <c r="E8" s="13" t="str">
        <f ca="1">U22</f>
        <v>5% deterioration</v>
      </c>
      <c r="S8" s="87" t="str">
        <f t="array" ref="S8">IFERROR(VLOOKUP($W8,IF(IndicatorData!$B:$B=$V$1,IndicatorData!$A$1:$O$5203),15,FALSE),"")</f>
        <v>2014/15</v>
      </c>
      <c r="T8" s="88" t="str">
        <f>Summary!$E$2</f>
        <v>Richmond</v>
      </c>
      <c r="V8" s="87">
        <v>7</v>
      </c>
      <c r="W8" s="86">
        <f t="array" ref="W8">IFERROR(SMALL(IF(IndicatorData!B:B=$V$1,IndicatorData!AA:AA),$V8),"")</f>
        <v>20140000</v>
      </c>
      <c r="X8" s="86" t="str">
        <f t="shared" si="5"/>
        <v>2014/15</v>
      </c>
      <c r="Y8" s="88">
        <f t="shared" ca="1" si="0"/>
        <v>9.08</v>
      </c>
      <c r="Z8" s="87">
        <f t="shared" ca="1" si="0"/>
        <v>10.14</v>
      </c>
      <c r="AA8" s="87">
        <f t="shared" ca="1" si="0"/>
        <v>4.12</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4.12</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4% deterioration</v>
      </c>
      <c r="S9" s="87" t="str">
        <f t="array" ref="S9">IFERROR(VLOOKUP($W9,IF(IndicatorData!$B:$B=$V$1,IndicatorData!$A$1:$O$5203),15,FALSE),"")</f>
        <v>2015/16</v>
      </c>
      <c r="T9" s="88" t="str">
        <f>T8&amp;" Rank"</f>
        <v>Richmond Rank</v>
      </c>
      <c r="U9" s="87">
        <f ca="1">VLOOKUP(T8,$AA$26:$AB$58,2,FALSE)</f>
        <v>1</v>
      </c>
      <c r="V9" s="87">
        <v>8</v>
      </c>
      <c r="W9" s="86">
        <f t="array" ref="W9">IFERROR(SMALL(IF(IndicatorData!B:B=$V$1,IndicatorData!AA:AA),$V9),"")</f>
        <v>20150000</v>
      </c>
      <c r="X9" s="86" t="str">
        <f t="shared" si="5"/>
        <v>2015/16</v>
      </c>
      <c r="Y9" s="88">
        <f t="shared" ca="1" si="0"/>
        <v>9.31</v>
      </c>
      <c r="Z9" s="87">
        <f t="shared" ca="1" si="0"/>
        <v>10.26</v>
      </c>
      <c r="AA9" s="87">
        <f t="shared" ca="1" si="0"/>
        <v>4.97</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4.97</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2016/17</v>
      </c>
      <c r="T10" s="88" t="s">
        <v>14</v>
      </c>
      <c r="V10" s="87">
        <v>9</v>
      </c>
      <c r="W10" s="86">
        <f t="array" ref="W10">IFERROR(SMALL(IF(IndicatorData!B:B=$V$1,IndicatorData!AA:AA),$V10),"")</f>
        <v>20160000</v>
      </c>
      <c r="X10" s="86" t="str">
        <f t="shared" si="5"/>
        <v>2016/17</v>
      </c>
      <c r="Y10" s="88">
        <f t="shared" ca="1" si="0"/>
        <v>9.61</v>
      </c>
      <c r="Z10" s="87">
        <f t="shared" ca="1" si="0"/>
        <v>10.25</v>
      </c>
      <c r="AA10" s="87">
        <f t="shared" ca="1" si="0"/>
        <v>5.22</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5.22</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2017/18</v>
      </c>
      <c r="T11" s="88" t="s">
        <v>31</v>
      </c>
      <c r="U11" s="87">
        <f ca="1">AI27</f>
        <v>9.15</v>
      </c>
      <c r="V11" s="90">
        <v>10</v>
      </c>
      <c r="W11" s="86">
        <f t="array" ref="W11">IFERROR(SMALL(IF(IndicatorData!B:B=$V$1,IndicatorData!AA:AA),$V11),"")</f>
        <v>20170000</v>
      </c>
      <c r="X11" s="86" t="str">
        <f t="shared" si="5"/>
        <v>2017/18</v>
      </c>
      <c r="Y11" s="88">
        <f t="shared" ca="1" si="0"/>
        <v>9.5299999999999994</v>
      </c>
      <c r="Z11" s="87">
        <f t="shared" ca="1" si="0"/>
        <v>10.15</v>
      </c>
      <c r="AA11" s="87">
        <f t="shared" ca="1" si="0"/>
        <v>5.31</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5.31</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(2022/23) rank:</v>
      </c>
      <c r="E12" s="128">
        <f ca="1">U9</f>
        <v>1</v>
      </c>
      <c r="S12" s="87" t="str">
        <f t="array" ref="S12">IFERROR(VLOOKUP($W12,IF(IndicatorData!$B:$B=$V$1,IndicatorData!$A$1:$O$5203),15,FALSE),"")</f>
        <v>2018/19</v>
      </c>
      <c r="T12" s="88" t="s">
        <v>57</v>
      </c>
      <c r="U12" s="87">
        <f ca="1">AH27</f>
        <v>9.32</v>
      </c>
      <c r="V12" s="90">
        <v>11</v>
      </c>
      <c r="W12" s="86">
        <f t="array" ref="W12">IFERROR(SMALL(IF(IndicatorData!B:B=$V$1,IndicatorData!AA:AA),$V12),"")</f>
        <v>20180000</v>
      </c>
      <c r="X12" s="86" t="str">
        <f t="shared" si="5"/>
        <v>2018/19</v>
      </c>
      <c r="Y12" s="88">
        <f t="shared" ref="Y12:AH21" ca="1" si="6">IFERROR(VLOOKUP(Y$1&amp;$U$1&amp;$X12&amp;$U$2&amp;$U$5,DATA,14,FALSE),"")</f>
        <v>9.68</v>
      </c>
      <c r="Z12" s="87">
        <f t="shared" ca="1" si="6"/>
        <v>10.16</v>
      </c>
      <c r="AA12" s="87">
        <f t="shared" ca="1" si="6"/>
        <v>5.47</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5.47</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2019/20</v>
      </c>
      <c r="T13" s="88" t="s">
        <v>1011</v>
      </c>
      <c r="U13" s="87">
        <f ca="1">AJ27</f>
        <v>5.6657200000000003</v>
      </c>
      <c r="V13" s="90">
        <v>12</v>
      </c>
      <c r="W13" s="86">
        <f t="array" ref="W13">IFERROR(SMALL(IF(IndicatorData!B:B=$V$1,IndicatorData!AA:AA),$V13),"")</f>
        <v>20190000</v>
      </c>
      <c r="X13" s="86" t="str">
        <f t="shared" si="5"/>
        <v>2019/20</v>
      </c>
      <c r="Y13" s="88">
        <f t="shared" ca="1" si="6"/>
        <v>9.86</v>
      </c>
      <c r="Z13" s="87">
        <f t="shared" ca="1" si="6"/>
        <v>10.01</v>
      </c>
      <c r="AA13" s="87">
        <f t="shared" ca="1" si="6"/>
        <v>4.68</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f t="shared" ca="1" si="9"/>
        <v>4.68</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2020/21</v>
      </c>
      <c r="T14" s="88" t="str">
        <f>T8&amp;" current data"</f>
        <v>Richmond current data</v>
      </c>
      <c r="U14" s="87">
        <f ca="1">INDIRECT("aa"&amp;$W$1)</f>
        <v>5.6657200000000003</v>
      </c>
      <c r="V14" s="87">
        <v>13</v>
      </c>
      <c r="W14" s="86">
        <f t="array" ref="W14">IFERROR(SMALL(IF(IndicatorData!B:B=$V$1,IndicatorData!AA:AA),$V14),"")</f>
        <v>20200000</v>
      </c>
      <c r="X14" s="86" t="str">
        <f t="shared" si="5"/>
        <v>2020/21</v>
      </c>
      <c r="Y14" s="88">
        <f t="shared" ca="1" si="6"/>
        <v>14.44</v>
      </c>
      <c r="Z14" s="87">
        <f t="shared" ca="1" si="6"/>
        <v>15.28</v>
      </c>
      <c r="AA14" s="87">
        <f t="shared" ca="1" si="6"/>
        <v>5.07</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f t="shared" ca="1" si="9"/>
        <v>5.07</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Reception prevalence of obesity (including severe obesity), 2022/23</v>
      </c>
      <c r="B15" s="125"/>
      <c r="C15" s="125"/>
      <c r="D15" s="125"/>
      <c r="E15" s="125"/>
      <c r="F15" s="125"/>
      <c r="G15" s="125"/>
      <c r="S15" s="87" t="str">
        <f t="array" ref="S15">IFERROR(VLOOKUP($W15,IF(IndicatorData!$B:$B=$V$1,IndicatorData!$A$1:$O$5203),15,FALSE),"")</f>
        <v>2021/22</v>
      </c>
      <c r="T15" s="88" t="str">
        <f>T8&amp;" previous data"</f>
        <v>Richmond previous data</v>
      </c>
      <c r="U15" s="87">
        <f ca="1">INDIRECT("aa"&amp;$W$1-1)</f>
        <v>5.45</v>
      </c>
      <c r="V15" s="87">
        <v>14</v>
      </c>
      <c r="W15" s="86">
        <f t="array" ref="W15">IFERROR(SMALL(IF(IndicatorData!B:B=$V$1,IndicatorData!AA:AA),$V15),"")</f>
        <v>20210000</v>
      </c>
      <c r="X15" s="86" t="str">
        <f t="shared" si="5"/>
        <v>2021/22</v>
      </c>
      <c r="Y15" s="88">
        <f t="shared" ca="1" si="6"/>
        <v>10.11</v>
      </c>
      <c r="Z15" s="87">
        <f t="shared" ca="1" si="6"/>
        <v>10.78</v>
      </c>
      <c r="AA15" s="87">
        <f t="shared" ca="1" si="6"/>
        <v>5.45</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f t="shared" ca="1" si="9"/>
        <v>5.45</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2022/23</v>
      </c>
      <c r="T16" s="88" t="s">
        <v>1078</v>
      </c>
      <c r="U16" s="87">
        <f ca="1">AA2</f>
        <v>5.41</v>
      </c>
      <c r="V16" s="87">
        <v>15</v>
      </c>
      <c r="W16" s="86">
        <f t="array" ref="W16">IFERROR(SMALL(IF(IndicatorData!B:B=$V$1,IndicatorData!AA:AA),$V16),"")</f>
        <v>20220000</v>
      </c>
      <c r="X16" s="86" t="str">
        <f t="shared" si="5"/>
        <v>2022/23</v>
      </c>
      <c r="Y16" s="88">
        <f t="shared" ca="1" si="6"/>
        <v>9.15</v>
      </c>
      <c r="Z16" s="87">
        <f t="shared" ca="1" si="6"/>
        <v>9.32</v>
      </c>
      <c r="AA16" s="87">
        <f t="shared" ca="1" si="6"/>
        <v>5.6657200000000003</v>
      </c>
      <c r="AB16" s="87">
        <f t="shared" ca="1" si="6"/>
        <v>7.69231</v>
      </c>
      <c r="AC16" s="86">
        <f t="shared" ca="1" si="6"/>
        <v>6.8601599999999996</v>
      </c>
      <c r="AD16" s="87">
        <f t="shared" ca="1" si="6"/>
        <v>7.6811600000000002</v>
      </c>
      <c r="AE16" s="87">
        <f t="shared" ca="1" si="6"/>
        <v>7.9812200000000004</v>
      </c>
      <c r="AF16" s="87">
        <f t="shared" ca="1" si="6"/>
        <v>8.3333300000000001</v>
      </c>
      <c r="AG16" s="87">
        <f t="shared" ca="1" si="6"/>
        <v>7.7114399999999996</v>
      </c>
      <c r="AH16" s="87">
        <f t="shared" ca="1" si="6"/>
        <v>12.746589999999999</v>
      </c>
      <c r="AI16" s="87">
        <f t="shared" ca="1" si="7"/>
        <v>7.7114399999999996</v>
      </c>
      <c r="AJ16" s="87">
        <f t="shared" ca="1" si="7"/>
        <v>9.4570900000000009</v>
      </c>
      <c r="AK16" s="87">
        <f t="shared" ca="1" si="7"/>
        <v>8.8989399999999996</v>
      </c>
      <c r="AL16" s="87">
        <f t="shared" ca="1" si="7"/>
        <v>7.6811600000000002</v>
      </c>
      <c r="AM16" s="87">
        <f t="shared" ca="1" si="7"/>
        <v>8.7136899999999997</v>
      </c>
      <c r="AN16" s="87">
        <f t="shared" ca="1" si="7"/>
        <v>9.0799000000000003</v>
      </c>
      <c r="AO16" s="87">
        <f t="shared" ca="1" si="7"/>
        <v>9.2896199999999993</v>
      </c>
      <c r="AP16" s="87">
        <f t="shared" ca="1" si="7"/>
        <v>10.83333</v>
      </c>
      <c r="AQ16" s="87">
        <f t="shared" ca="1" si="7"/>
        <v>10.631740000000001</v>
      </c>
      <c r="AR16" s="87">
        <f t="shared" ca="1" si="7"/>
        <v>9.9744200000000003</v>
      </c>
      <c r="AS16" s="87">
        <f t="shared" ca="1" si="8"/>
        <v>7.8341000000000003</v>
      </c>
      <c r="AT16" s="87">
        <f t="shared" ca="1" si="8"/>
        <v>9.4786699999999993</v>
      </c>
      <c r="AU16" s="87">
        <f t="shared" ca="1" si="8"/>
        <v>8.3333300000000001</v>
      </c>
      <c r="AV16" s="87">
        <f t="shared" ca="1" si="8"/>
        <v>9.7305399999999995</v>
      </c>
      <c r="AW16" s="87">
        <f t="shared" ca="1" si="8"/>
        <v>8.7719299999999993</v>
      </c>
      <c r="AX16" s="87">
        <f t="shared" ca="1" si="8"/>
        <v>10.06494</v>
      </c>
      <c r="AY16" s="87">
        <f t="shared" ca="1" si="8"/>
        <v>9.0909099999999992</v>
      </c>
      <c r="AZ16" s="87">
        <f t="shared" ca="1" si="8"/>
        <v>6.8376099999999997</v>
      </c>
      <c r="BA16" s="87">
        <f t="shared" ca="1" si="8"/>
        <v>7.69231</v>
      </c>
      <c r="BB16" s="87">
        <f t="shared" ca="1" si="8"/>
        <v>10.392609999999999</v>
      </c>
      <c r="BC16" s="87">
        <f t="shared" ca="1" si="9"/>
        <v>9.0289599999999997</v>
      </c>
      <c r="BD16" s="87">
        <f t="shared" ca="1" si="9"/>
        <v>7.9812200000000004</v>
      </c>
      <c r="BE16" s="87">
        <f t="shared" ca="1" si="9"/>
        <v>11.560689999999999</v>
      </c>
      <c r="BF16" s="87">
        <f t="shared" ca="1" si="9"/>
        <v>9.8535299999999992</v>
      </c>
      <c r="BG16" s="87">
        <f t="shared" ca="1" si="9"/>
        <v>5.6657200000000003</v>
      </c>
      <c r="BH16" s="87">
        <f t="shared" ca="1" si="9"/>
        <v>10.772360000000001</v>
      </c>
      <c r="BI16" s="87">
        <f t="shared" ca="1" si="9"/>
        <v>6.8601599999999996</v>
      </c>
      <c r="BJ16" s="87">
        <f t="shared" ca="1" si="9"/>
        <v>10.544219999999999</v>
      </c>
      <c r="BK16" s="87">
        <f t="shared" ca="1" si="9"/>
        <v>8.1037300000000005</v>
      </c>
      <c r="BL16" s="87">
        <f t="shared" ca="1" si="9"/>
        <v>7.8521900000000002</v>
      </c>
      <c r="BM16" s="87">
        <f t="shared" ca="1" si="9"/>
        <v>10.86957</v>
      </c>
      <c r="BN16" s="87">
        <f t="shared" ca="1" si="4"/>
        <v>7.7099366666666667</v>
      </c>
    </row>
    <row r="17" spans="10:72">
      <c r="S17" s="87" t="str">
        <f t="array" ref="S17">IFERROR(VLOOKUP($W17,IF(IndicatorData!$B:$B=$V$1,IndicatorData!$A$1:$O$5203),15,FALSE),"")</f>
        <v/>
      </c>
      <c r="T17" s="88" t="s">
        <v>1079</v>
      </c>
      <c r="U17" s="87">
        <f ca="1">($U$14-U15)/U15</f>
        <v>3.9581651376146811E-2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5.7% (n=100), which was the lowest in London, 38.1% lower than the England average and 39.2% lower than the London average. The latest Borough figure for 2022/23 was also 4.8% higher than in 2008/09, in comparison with 4.7% decrease in England's rate in the equivalent time period. Missing time series data for Richmond have been estimated using linear interpolation.</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4.7268022181146056E-2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4%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5% deterioration</v>
      </c>
    </row>
    <row r="23" spans="10:72">
      <c r="J23" s="125"/>
      <c r="K23" s="125"/>
      <c r="L23" s="125"/>
      <c r="M23" s="125"/>
      <c r="N23" s="125"/>
      <c r="T23" s="87" t="s">
        <v>1085</v>
      </c>
      <c r="U23" s="87">
        <f>VLOOKUP(U1,List!$AD$2:$AE$63,2,FALSE)</f>
        <v>90319</v>
      </c>
    </row>
    <row r="24" spans="10:72">
      <c r="J24" s="125"/>
      <c r="K24" s="125"/>
      <c r="L24" s="125"/>
      <c r="M24" s="125"/>
      <c r="N24" s="125"/>
    </row>
    <row r="25" spans="10:72">
      <c r="J25" s="125"/>
      <c r="K25" s="125"/>
      <c r="L25" s="125"/>
      <c r="M25" s="125"/>
      <c r="N25" s="125"/>
      <c r="AU25" s="87" t="str">
        <f ca="1">AC26&amp;", Bexley vs. CYP Comparators"</f>
        <v>Reception prevalence of obesity (including severe obesity),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Reception prevalence of obesity (including severe obesity),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32</v>
      </c>
      <c r="X27" s="87" t="s">
        <v>107</v>
      </c>
      <c r="Y27" s="87">
        <f t="shared" ref="Y27:Y58" ca="1" si="10">IFERROR(VLOOKUP($X27&amp;$U$1&amp;$Y$26&amp;$U$2&amp;$U$5,DATA,14,FALSE),"")</f>
        <v>12.746589999999999</v>
      </c>
      <c r="AA27" s="87" t="str">
        <f t="shared" ref="AA27:AA58" ca="1" si="11">AD27</f>
        <v>Richmond</v>
      </c>
      <c r="AB27" s="87">
        <v>1</v>
      </c>
      <c r="AC27" s="86">
        <f t="shared" ref="AC27:AC58" ca="1" si="12">VLOOKUP($AB27,$W$26:$Y$58,3,FALSE)</f>
        <v>5.6657200000000003</v>
      </c>
      <c r="AD27" s="87" t="str">
        <f t="shared" ref="AD27:AD58" ca="1" si="13">VLOOKUP($AB27,$W$26:$Y$58,2,FALSE)</f>
        <v>Richmond</v>
      </c>
      <c r="AE27" s="87">
        <f t="shared" ref="AE27:AE58" ca="1" si="14">IF($AD27=$AE$26,AC27,"")</f>
        <v>5.6657200000000003</v>
      </c>
      <c r="AF27" s="87" t="str">
        <f t="shared" ref="AF27:AF58" ca="1" si="15">IF(ISERROR(HLOOKUP($AD27,$AB$1:$AG$1,1,FALSE)),"",AC27)</f>
        <v/>
      </c>
      <c r="AG27" s="87" t="str">
        <f t="shared" ref="AG27:AG58" ca="1" si="16">IF(AND(AE27="",AF27=""),AC27,"")</f>
        <v/>
      </c>
      <c r="AH27" s="87">
        <f ca="1">INDIRECT("z"&amp;$W$1)</f>
        <v>9.32</v>
      </c>
      <c r="AI27" s="87">
        <f ca="1">INDIRECT("y"&amp;$W$1)</f>
        <v>9.15</v>
      </c>
      <c r="AJ27" s="87">
        <f ca="1">INDIRECT("aa"&amp;$W$1)</f>
        <v>5.6657200000000003</v>
      </c>
      <c r="AK27" s="87">
        <f t="shared" ref="AK27:AK58" ca="1" si="17">IF(ISERROR(VLOOKUP($AD27,AOP_comparators,1,FALSE)),"",AC27)</f>
        <v>5.6657200000000003</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5.6657200000000003</v>
      </c>
      <c r="AU27" s="87" t="str">
        <f t="shared" ref="AU27:AU37" ca="1" si="22">VLOOKUP($AS27,$AN$27:$AP$37,2,FALSE)</f>
        <v>Richmond</v>
      </c>
      <c r="AV27" s="87">
        <f t="shared" ref="AV27:AV37" ca="1" si="23">IF($AU27=$AV$26,$AT27,"")</f>
        <v>5.6657200000000003</v>
      </c>
      <c r="AW27" s="87" t="str">
        <f t="shared" ref="AW27:AW37" ca="1" si="24">IF(AV27="",AT27,"")</f>
        <v/>
      </c>
      <c r="AX27" s="87">
        <f t="shared" ref="AX27:AX37" ca="1" si="25">AI27</f>
        <v>9.15</v>
      </c>
      <c r="AY27" s="94"/>
      <c r="AZ27" s="94"/>
      <c r="BA27" s="94"/>
      <c r="BB27" s="94"/>
      <c r="BC27" s="94"/>
      <c r="BD27" s="94"/>
      <c r="BT27" s="87"/>
    </row>
    <row r="28" spans="10:72">
      <c r="J28" s="125"/>
      <c r="K28" s="125"/>
      <c r="L28" s="125"/>
      <c r="M28" s="125"/>
      <c r="N28" s="125"/>
      <c r="W28" s="87">
        <f ca="1">IFERROR(RANK(Y28,$Y$27:$Y$59,$U$3)+COUNTIF($Y$27:Y28,Y28)-1,"")</f>
        <v>6</v>
      </c>
      <c r="X28" s="87" t="s">
        <v>94</v>
      </c>
      <c r="Y28" s="87">
        <f t="shared" ca="1" si="10"/>
        <v>7.7114399999999996</v>
      </c>
      <c r="AA28" s="87" t="str">
        <f t="shared" ca="1" si="11"/>
        <v>Kensington and Chelsea</v>
      </c>
      <c r="AB28" s="87">
        <v>2</v>
      </c>
      <c r="AC28" s="86">
        <f t="shared" ca="1" si="12"/>
        <v>6.8376099999999997</v>
      </c>
      <c r="AD28" s="87" t="str">
        <f t="shared" ca="1" si="13"/>
        <v>Kensington and Chelsea</v>
      </c>
      <c r="AE28" s="87" t="str">
        <f t="shared" ca="1" si="14"/>
        <v/>
      </c>
      <c r="AF28" s="87" t="str">
        <f t="shared" ca="1" si="15"/>
        <v/>
      </c>
      <c r="AG28" s="87">
        <f t="shared" ca="1" si="16"/>
        <v>6.8376099999999997</v>
      </c>
      <c r="AH28" s="87">
        <f t="shared" ref="AH28:AH58" ca="1" si="26">$AH$27</f>
        <v>9.32</v>
      </c>
      <c r="AI28" s="87">
        <f t="shared" ref="AI28:AI58" ca="1" si="27">$AI$27</f>
        <v>9.15</v>
      </c>
      <c r="AJ28" s="87">
        <f t="shared" ref="AJ28:AJ58" ca="1" si="28">$AJ$27</f>
        <v>5.6657200000000003</v>
      </c>
      <c r="AK28" s="87" t="str">
        <f t="shared" ca="1" si="17"/>
        <v/>
      </c>
      <c r="AL28" s="87">
        <f t="shared" ca="1" si="18"/>
        <v>6.8376099999999997</v>
      </c>
      <c r="AN28" s="87">
        <f ca="1">IFERROR(RANK(AP28,$AP$27:$AP$37,$U$3)+COUNTIF($AP$27:AP28,AP28)-1,"")</f>
        <v>2</v>
      </c>
      <c r="AO28" s="87" t="s">
        <v>79</v>
      </c>
      <c r="AP28" s="87">
        <f t="shared" ca="1" si="19"/>
        <v>7.6811600000000002</v>
      </c>
      <c r="AR28" s="87" t="str">
        <f t="shared" ca="1" si="20"/>
        <v>Bromley</v>
      </c>
      <c r="AS28" s="87">
        <v>2</v>
      </c>
      <c r="AT28" s="87">
        <f t="shared" ca="1" si="21"/>
        <v>7.6811600000000002</v>
      </c>
      <c r="AU28" s="87" t="str">
        <f t="shared" ca="1" si="22"/>
        <v>Bromley</v>
      </c>
      <c r="AV28" s="87" t="str">
        <f t="shared" ca="1" si="23"/>
        <v/>
      </c>
      <c r="AW28" s="87">
        <f t="shared" ca="1" si="24"/>
        <v>7.6811600000000002</v>
      </c>
      <c r="AX28" s="87">
        <f t="shared" ca="1" si="25"/>
        <v>9.15</v>
      </c>
      <c r="AY28" s="94"/>
      <c r="BA28" s="94"/>
      <c r="BB28" s="94"/>
      <c r="BC28" s="94"/>
      <c r="BD28" s="94"/>
      <c r="BF28" s="94">
        <v>90</v>
      </c>
      <c r="BG28" s="94"/>
      <c r="BT28" s="87"/>
    </row>
    <row r="29" spans="10:72">
      <c r="J29" s="125"/>
      <c r="K29" s="125"/>
      <c r="L29" s="125"/>
      <c r="M29" s="125"/>
      <c r="N29" s="125"/>
      <c r="W29" s="87">
        <f ca="1">IFERROR(RANK(Y29,$Y$27:$Y$59,$U$3)+COUNTIF($Y$27:Y29,Y29)-1,"")</f>
        <v>19</v>
      </c>
      <c r="X29" s="87" t="s">
        <v>98</v>
      </c>
      <c r="Y29" s="87">
        <f t="shared" ca="1" si="10"/>
        <v>9.4570900000000009</v>
      </c>
      <c r="AA29" s="87" t="str">
        <f t="shared" ca="1" si="11"/>
        <v>Sutton</v>
      </c>
      <c r="AB29" s="87">
        <v>3</v>
      </c>
      <c r="AC29" s="86">
        <f t="shared" ca="1" si="12"/>
        <v>6.8601599999999996</v>
      </c>
      <c r="AD29" s="87" t="str">
        <f t="shared" ca="1" si="13"/>
        <v>Sutton</v>
      </c>
      <c r="AE29" s="87" t="str">
        <f t="shared" ca="1" si="14"/>
        <v/>
      </c>
      <c r="AF29" s="87">
        <f t="shared" ca="1" si="15"/>
        <v>6.8601599999999996</v>
      </c>
      <c r="AG29" s="87" t="str">
        <f t="shared" ca="1" si="16"/>
        <v/>
      </c>
      <c r="AH29" s="87">
        <f t="shared" ca="1" si="26"/>
        <v>9.32</v>
      </c>
      <c r="AI29" s="87">
        <f t="shared" ca="1" si="27"/>
        <v>9.15</v>
      </c>
      <c r="AJ29" s="87">
        <f t="shared" ca="1" si="28"/>
        <v>5.6657200000000003</v>
      </c>
      <c r="AK29" s="87">
        <f t="shared" ca="1" si="17"/>
        <v>6.8601599999999996</v>
      </c>
      <c r="AL29" s="87" t="str">
        <f t="shared" ca="1" si="18"/>
        <v/>
      </c>
      <c r="AN29" s="87" t="str">
        <f ca="1">IFERROR(RANK(AP29,$AP$27:$AP$37,$U$3)+COUNTIF($AP$27:AP29,AP29)-1,"")</f>
        <v/>
      </c>
      <c r="AO29" s="87" t="s">
        <v>1064</v>
      </c>
      <c r="AP29" s="87" t="str">
        <f t="shared" ca="1" si="19"/>
        <v/>
      </c>
      <c r="AR29" s="87" t="str">
        <f t="shared" ca="1" si="20"/>
        <v>Havering</v>
      </c>
      <c r="AS29" s="87">
        <v>3</v>
      </c>
      <c r="AT29" s="87">
        <f t="shared" ca="1" si="21"/>
        <v>9.7305399999999995</v>
      </c>
      <c r="AU29" s="87" t="str">
        <f t="shared" ca="1" si="22"/>
        <v>Havering</v>
      </c>
      <c r="AV29" s="87" t="str">
        <f t="shared" ca="1" si="23"/>
        <v/>
      </c>
      <c r="AW29" s="87">
        <f t="shared" ca="1" si="24"/>
        <v>9.7305399999999995</v>
      </c>
      <c r="AX29" s="87">
        <f t="shared" ca="1" si="25"/>
        <v>9.15</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14</v>
      </c>
      <c r="X30" s="87" t="s">
        <v>69</v>
      </c>
      <c r="Y30" s="87">
        <f t="shared" ca="1" si="10"/>
        <v>8.8989399999999996</v>
      </c>
      <c r="AA30" s="87" t="str">
        <f t="shared" ca="1" si="11"/>
        <v>Bromley</v>
      </c>
      <c r="AB30" s="87">
        <v>4</v>
      </c>
      <c r="AC30" s="86">
        <f t="shared" ca="1" si="12"/>
        <v>7.6811600000000002</v>
      </c>
      <c r="AD30" s="87" t="str">
        <f t="shared" ca="1" si="13"/>
        <v>Bromley</v>
      </c>
      <c r="AE30" s="87" t="str">
        <f t="shared" ca="1" si="14"/>
        <v/>
      </c>
      <c r="AF30" s="87">
        <f t="shared" ca="1" si="15"/>
        <v>7.6811600000000002</v>
      </c>
      <c r="AG30" s="87" t="str">
        <f t="shared" ca="1" si="16"/>
        <v/>
      </c>
      <c r="AH30" s="87">
        <f t="shared" ca="1" si="26"/>
        <v>9.32</v>
      </c>
      <c r="AI30" s="87">
        <f t="shared" ca="1" si="27"/>
        <v>9.15</v>
      </c>
      <c r="AJ30" s="87">
        <f t="shared" ca="1" si="28"/>
        <v>5.6657200000000003</v>
      </c>
      <c r="AK30" s="87">
        <f t="shared" ca="1" si="17"/>
        <v>7.6811600000000002</v>
      </c>
      <c r="AL30" s="87" t="str">
        <f t="shared" ca="1" si="18"/>
        <v/>
      </c>
      <c r="AN30" s="87">
        <f ca="1">IFERROR(RANK(AP30,$AP$27:$AP$37,$U$3)+COUNTIF($AP$27:AP30,AP30)-1,"")</f>
        <v>3</v>
      </c>
      <c r="AO30" s="87" t="s">
        <v>119</v>
      </c>
      <c r="AP30" s="87">
        <f t="shared" ca="1" si="19"/>
        <v>9.7305399999999995</v>
      </c>
      <c r="AR30" s="87" t="e">
        <f t="shared" ca="1" si="20"/>
        <v>#N/A</v>
      </c>
      <c r="AS30" s="87">
        <v>4</v>
      </c>
      <c r="AT30" s="87" t="e">
        <f t="shared" ca="1" si="21"/>
        <v>#N/A</v>
      </c>
      <c r="AU30" s="87" t="e">
        <f t="shared" ca="1" si="22"/>
        <v>#N/A</v>
      </c>
      <c r="AV30" s="87" t="e">
        <f t="shared" ca="1" si="23"/>
        <v>#N/A</v>
      </c>
      <c r="AW30" s="87" t="e">
        <f t="shared" ca="1" si="24"/>
        <v>#N/A</v>
      </c>
      <c r="AX30" s="87">
        <f t="shared" ca="1" si="25"/>
        <v>9.15</v>
      </c>
      <c r="AY30" s="94"/>
      <c r="BA30" s="94"/>
      <c r="BB30" s="94"/>
      <c r="BC30" s="94"/>
      <c r="BD30" s="94"/>
      <c r="BE30" s="87" t="s">
        <v>1091</v>
      </c>
      <c r="BF30" s="92">
        <v>0</v>
      </c>
      <c r="BG30" s="92"/>
      <c r="BT30" s="87"/>
    </row>
    <row r="31" spans="10:72">
      <c r="J31" s="125"/>
      <c r="K31" s="125"/>
      <c r="L31" s="125"/>
      <c r="M31" s="125"/>
      <c r="N31" s="125"/>
      <c r="W31" s="87">
        <f ca="1">IFERROR(RANK(Y31,$Y$27:$Y$59,$U$3)+COUNTIF($Y$27:Y31,Y31)-1,"")</f>
        <v>4</v>
      </c>
      <c r="X31" s="87" t="s">
        <v>79</v>
      </c>
      <c r="Y31" s="87">
        <f t="shared" ca="1" si="10"/>
        <v>7.6811600000000002</v>
      </c>
      <c r="AA31" s="87" t="str">
        <f t="shared" ca="1" si="11"/>
        <v>Kingston</v>
      </c>
      <c r="AB31" s="87">
        <v>5</v>
      </c>
      <c r="AC31" s="86">
        <f t="shared" ca="1" si="12"/>
        <v>7.69231</v>
      </c>
      <c r="AD31" s="87" t="str">
        <f t="shared" ca="1" si="13"/>
        <v>Kingston</v>
      </c>
      <c r="AE31" s="87" t="str">
        <f t="shared" ca="1" si="14"/>
        <v/>
      </c>
      <c r="AF31" s="87">
        <f t="shared" ca="1" si="15"/>
        <v>7.69231</v>
      </c>
      <c r="AG31" s="87" t="str">
        <f t="shared" ca="1" si="16"/>
        <v/>
      </c>
      <c r="AH31" s="87">
        <f t="shared" ca="1" si="26"/>
        <v>9.32</v>
      </c>
      <c r="AI31" s="87">
        <f t="shared" ca="1" si="27"/>
        <v>9.15</v>
      </c>
      <c r="AJ31" s="87">
        <f t="shared" ca="1" si="28"/>
        <v>5.6657200000000003</v>
      </c>
      <c r="AK31" s="87">
        <f t="shared" ca="1" si="17"/>
        <v>7.69231</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9.15</v>
      </c>
      <c r="AY31" s="94"/>
      <c r="BA31" s="94"/>
      <c r="BB31" s="94"/>
      <c r="BC31" s="94"/>
      <c r="BD31" s="94"/>
      <c r="BE31" s="87" t="s">
        <v>128</v>
      </c>
      <c r="BF31" s="92">
        <v>32</v>
      </c>
      <c r="BG31" s="92"/>
      <c r="BT31" s="87"/>
    </row>
    <row r="32" spans="10:72">
      <c r="J32" s="125"/>
      <c r="K32" s="125"/>
      <c r="L32" s="125"/>
      <c r="M32" s="125"/>
      <c r="N32" s="125"/>
      <c r="W32" s="87">
        <f ca="1">IFERROR(RANK(Y32,$Y$27:$Y$59,$U$3)+COUNTIF($Y$27:Y32,Y32)-1,"")</f>
        <v>12</v>
      </c>
      <c r="X32" s="87" t="s">
        <v>73</v>
      </c>
      <c r="Y32" s="87">
        <f t="shared" ca="1" si="10"/>
        <v>8.7136899999999997</v>
      </c>
      <c r="AA32" s="87" t="str">
        <f t="shared" ca="1" si="11"/>
        <v>Barnet</v>
      </c>
      <c r="AB32" s="87">
        <v>6</v>
      </c>
      <c r="AC32" s="86">
        <f t="shared" ca="1" si="12"/>
        <v>7.7114399999999996</v>
      </c>
      <c r="AD32" s="87" t="str">
        <f t="shared" ca="1" si="13"/>
        <v>Barnet</v>
      </c>
      <c r="AE32" s="87" t="str">
        <f t="shared" ca="1" si="14"/>
        <v/>
      </c>
      <c r="AF32" s="87">
        <f t="shared" ca="1" si="15"/>
        <v>7.7114399999999996</v>
      </c>
      <c r="AG32" s="87" t="str">
        <f t="shared" ca="1" si="16"/>
        <v/>
      </c>
      <c r="AH32" s="87">
        <f t="shared" ca="1" si="26"/>
        <v>9.32</v>
      </c>
      <c r="AI32" s="87">
        <f t="shared" ca="1" si="27"/>
        <v>9.15</v>
      </c>
      <c r="AJ32" s="87">
        <f t="shared" ca="1" si="28"/>
        <v>5.6657200000000003</v>
      </c>
      <c r="AK32" s="87">
        <f t="shared" ca="1" si="17"/>
        <v>7.7114399999999996</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9.15</v>
      </c>
      <c r="AY32" s="94"/>
      <c r="BA32" s="94"/>
      <c r="BB32" s="94"/>
      <c r="BC32" s="94"/>
      <c r="BD32" s="94"/>
      <c r="BE32" s="87" t="s">
        <v>173</v>
      </c>
      <c r="BF32" s="92"/>
      <c r="BG32" s="92"/>
      <c r="BT32" s="87"/>
    </row>
    <row r="33" spans="1:72">
      <c r="W33" s="87">
        <f ca="1">IFERROR(RANK(Y33,$Y$27:$Y$59,$U$3)+COUNTIF($Y$27:Y33,Y33)-1,"")</f>
        <v>16</v>
      </c>
      <c r="X33" s="87" t="s">
        <v>111</v>
      </c>
      <c r="Y33" s="87">
        <f t="shared" ca="1" si="10"/>
        <v>9.0799000000000003</v>
      </c>
      <c r="AA33" s="87" t="str">
        <f t="shared" ca="1" si="11"/>
        <v>Hammersmith and Fulham</v>
      </c>
      <c r="AB33" s="87">
        <v>7</v>
      </c>
      <c r="AC33" s="86">
        <f t="shared" ca="1" si="12"/>
        <v>7.8341000000000003</v>
      </c>
      <c r="AD33" s="87" t="str">
        <f t="shared" ca="1" si="13"/>
        <v>Hammersmith and Fulham</v>
      </c>
      <c r="AE33" s="87" t="str">
        <f t="shared" ca="1" si="14"/>
        <v/>
      </c>
      <c r="AF33" s="87" t="str">
        <f t="shared" ca="1" si="15"/>
        <v/>
      </c>
      <c r="AG33" s="87">
        <f t="shared" ca="1" si="16"/>
        <v>7.8341000000000003</v>
      </c>
      <c r="AH33" s="87">
        <f t="shared" ca="1" si="26"/>
        <v>9.32</v>
      </c>
      <c r="AI33" s="87">
        <f t="shared" ca="1" si="27"/>
        <v>9.15</v>
      </c>
      <c r="AJ33" s="87">
        <f t="shared" ca="1" si="28"/>
        <v>5.6657200000000003</v>
      </c>
      <c r="AK33" s="87" t="str">
        <f t="shared" ca="1" si="17"/>
        <v/>
      </c>
      <c r="AL33" s="87">
        <f t="shared" ca="1" si="18"/>
        <v>7.8341000000000003</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9.15</v>
      </c>
      <c r="AY33" s="94"/>
      <c r="BA33" s="94"/>
      <c r="BB33" s="94"/>
      <c r="BC33" s="94"/>
      <c r="BD33" s="94"/>
      <c r="BE33" s="87" t="s">
        <v>1092</v>
      </c>
      <c r="BF33" s="92"/>
      <c r="BG33" s="92"/>
      <c r="BT33" s="87"/>
    </row>
    <row r="34" spans="1:72">
      <c r="A34" s="12" t="s">
        <v>1093</v>
      </c>
      <c r="W34" s="87">
        <f ca="1">IFERROR(RANK(Y34,$Y$27:$Y$59,$U$3)+COUNTIF($Y$27:Y34,Y34)-1,"")</f>
        <v>18</v>
      </c>
      <c r="X34" s="87" t="s">
        <v>63</v>
      </c>
      <c r="Y34" s="87">
        <f t="shared" ca="1" si="10"/>
        <v>9.2896199999999993</v>
      </c>
      <c r="AA34" s="87" t="str">
        <f t="shared" ca="1" si="11"/>
        <v>Wandsworth</v>
      </c>
      <c r="AB34" s="87">
        <v>8</v>
      </c>
      <c r="AC34" s="86">
        <f t="shared" ca="1" si="12"/>
        <v>7.8521900000000002</v>
      </c>
      <c r="AD34" s="87" t="str">
        <f t="shared" ca="1" si="13"/>
        <v>Wandsworth</v>
      </c>
      <c r="AE34" s="87" t="str">
        <f t="shared" ca="1" si="14"/>
        <v/>
      </c>
      <c r="AF34" s="87" t="str">
        <f t="shared" ca="1" si="15"/>
        <v/>
      </c>
      <c r="AG34" s="87">
        <f t="shared" ca="1" si="16"/>
        <v>7.8521900000000002</v>
      </c>
      <c r="AH34" s="87">
        <f t="shared" ca="1" si="26"/>
        <v>9.32</v>
      </c>
      <c r="AI34" s="87">
        <f t="shared" ca="1" si="27"/>
        <v>9.15</v>
      </c>
      <c r="AJ34" s="87">
        <f t="shared" ca="1" si="28"/>
        <v>5.6657200000000003</v>
      </c>
      <c r="AK34" s="87" t="str">
        <f t="shared" ca="1" si="17"/>
        <v/>
      </c>
      <c r="AL34" s="87">
        <f t="shared" ca="1" si="18"/>
        <v>7.8521900000000002</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9.15</v>
      </c>
      <c r="AY34" s="94"/>
      <c r="BA34" s="94"/>
      <c r="BB34" s="94"/>
      <c r="BC34" s="94"/>
      <c r="BD34" s="94"/>
      <c r="BE34" s="87" t="s">
        <v>1094</v>
      </c>
      <c r="BF34" s="92"/>
      <c r="BG34" s="92"/>
      <c r="BT34" s="87"/>
    </row>
    <row r="35" spans="1:72" ht="15" customHeight="1">
      <c r="A35" s="124" t="str">
        <f>VLOOKUP($U$1,IndicatorMetadata!$B:$Z,2,FALSE)</f>
        <v>Proportion of children aged 4 to 5 years classified as overweight or living with obesity. For population monitoring purposes, a child's body mass index (BMI) is classed as overweight or obese where it is on or above the 85th centile or 95th centile, respectively, based on the British 1990 (UK90) growth reference data. The population monitoring cut offs for overweight and obesity are lower than the clinical cut offs (91st and 98th centiles for overweight and obesity) used to assess individual children; this is to capture children in the population in the clinical overweight or obesity BMI categories and those who are at high risk of moving into the clinical overweight or clinical obesity categories. This helps ensure that adequate services are planned and delivered for the whole population.</v>
      </c>
      <c r="B35" s="125"/>
      <c r="C35" s="125"/>
      <c r="D35" s="125"/>
      <c r="E35" s="125"/>
      <c r="F35" s="125"/>
      <c r="G35" s="125"/>
      <c r="H35" s="125"/>
      <c r="I35" s="125"/>
      <c r="J35" s="125"/>
      <c r="K35" s="125"/>
      <c r="L35" s="125"/>
      <c r="M35" s="125"/>
      <c r="N35" s="125"/>
      <c r="W35" s="87">
        <f ca="1">IFERROR(RANK(Y35,$Y$27:$Y$59,$U$3)+COUNTIF($Y$27:Y35,Y35)-1,"")</f>
        <v>29</v>
      </c>
      <c r="X35" s="87" t="s">
        <v>121</v>
      </c>
      <c r="Y35" s="87">
        <f t="shared" ca="1" si="10"/>
        <v>10.83333</v>
      </c>
      <c r="AA35" s="87" t="str">
        <f t="shared" ca="1" si="11"/>
        <v>Merton</v>
      </c>
      <c r="AB35" s="87">
        <v>9</v>
      </c>
      <c r="AC35" s="86">
        <f t="shared" ca="1" si="12"/>
        <v>7.9812200000000004</v>
      </c>
      <c r="AD35" s="87" t="str">
        <f t="shared" ca="1" si="13"/>
        <v>Merton</v>
      </c>
      <c r="AE35" s="87" t="str">
        <f t="shared" ca="1" si="14"/>
        <v/>
      </c>
      <c r="AF35" s="87">
        <f t="shared" ca="1" si="15"/>
        <v>7.9812200000000004</v>
      </c>
      <c r="AG35" s="87" t="str">
        <f t="shared" ca="1" si="16"/>
        <v/>
      </c>
      <c r="AH35" s="87">
        <f t="shared" ca="1" si="26"/>
        <v>9.32</v>
      </c>
      <c r="AI35" s="87">
        <f t="shared" ca="1" si="27"/>
        <v>9.15</v>
      </c>
      <c r="AJ35" s="87">
        <f t="shared" ca="1" si="28"/>
        <v>5.6657200000000003</v>
      </c>
      <c r="AK35" s="87">
        <f t="shared" ca="1" si="17"/>
        <v>7.9812200000000004</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9.15</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27</v>
      </c>
      <c r="X36" s="87" t="s">
        <v>81</v>
      </c>
      <c r="Y36" s="87">
        <f t="shared" ca="1" si="10"/>
        <v>10.631740000000001</v>
      </c>
      <c r="AA36" s="87" t="str">
        <f t="shared" ca="1" si="11"/>
        <v>Waltham Forest</v>
      </c>
      <c r="AB36" s="87">
        <v>10</v>
      </c>
      <c r="AC36" s="86">
        <f t="shared" ca="1" si="12"/>
        <v>8.1037300000000005</v>
      </c>
      <c r="AD36" s="87" t="str">
        <f t="shared" ca="1" si="13"/>
        <v>Waltham Forest</v>
      </c>
      <c r="AE36" s="87" t="str">
        <f t="shared" ca="1" si="14"/>
        <v/>
      </c>
      <c r="AF36" s="87" t="str">
        <f t="shared" ca="1" si="15"/>
        <v/>
      </c>
      <c r="AG36" s="87">
        <f t="shared" ca="1" si="16"/>
        <v>8.1037300000000005</v>
      </c>
      <c r="AH36" s="87">
        <f t="shared" ca="1" si="26"/>
        <v>9.32</v>
      </c>
      <c r="AI36" s="87">
        <f t="shared" ca="1" si="27"/>
        <v>9.15</v>
      </c>
      <c r="AJ36" s="87">
        <f t="shared" ca="1" si="28"/>
        <v>5.6657200000000003</v>
      </c>
      <c r="AK36" s="87">
        <f t="shared" ca="1" si="17"/>
        <v>8.1037300000000005</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9.15</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23</v>
      </c>
      <c r="X37" s="87" t="s">
        <v>102</v>
      </c>
      <c r="Y37" s="87">
        <f t="shared" ca="1" si="10"/>
        <v>9.9744200000000003</v>
      </c>
      <c r="AA37" s="87" t="str">
        <f t="shared" ca="1" si="11"/>
        <v>Harrow</v>
      </c>
      <c r="AB37" s="87">
        <v>11</v>
      </c>
      <c r="AC37" s="86">
        <f t="shared" ca="1" si="12"/>
        <v>8.3333300000000001</v>
      </c>
      <c r="AD37" s="87" t="str">
        <f t="shared" ca="1" si="13"/>
        <v>Harrow</v>
      </c>
      <c r="AE37" s="87" t="str">
        <f t="shared" ca="1" si="14"/>
        <v/>
      </c>
      <c r="AF37" s="87">
        <f t="shared" ca="1" si="15"/>
        <v>8.3333300000000001</v>
      </c>
      <c r="AG37" s="87" t="str">
        <f t="shared" ca="1" si="16"/>
        <v/>
      </c>
      <c r="AH37" s="87">
        <f t="shared" ca="1" si="26"/>
        <v>9.32</v>
      </c>
      <c r="AI37" s="87">
        <f t="shared" ca="1" si="27"/>
        <v>9.15</v>
      </c>
      <c r="AJ37" s="87">
        <f t="shared" ca="1" si="28"/>
        <v>5.6657200000000003</v>
      </c>
      <c r="AK37" s="87">
        <f t="shared" ca="1" si="17"/>
        <v>8.3333300000000001</v>
      </c>
      <c r="AL37" s="87" t="str">
        <f t="shared" ca="1" si="18"/>
        <v/>
      </c>
      <c r="AN37" s="87">
        <f ca="1">IFERROR(RANK(AP37,$AP$27:$AP$37,$U$3)+COUNTIF($AP$27:AP37,AP37)-1,"")</f>
        <v>1</v>
      </c>
      <c r="AO37" s="87" t="str">
        <f>T8</f>
        <v>Richmond</v>
      </c>
      <c r="AP37" s="87">
        <f t="shared" ca="1" si="19"/>
        <v>5.6657200000000003</v>
      </c>
      <c r="AR37" s="87" t="e">
        <f t="shared" ca="1" si="20"/>
        <v>#N/A</v>
      </c>
      <c r="AS37" s="87">
        <v>11</v>
      </c>
      <c r="AT37" s="87" t="e">
        <f t="shared" ca="1" si="21"/>
        <v>#N/A</v>
      </c>
      <c r="AU37" s="87" t="e">
        <f t="shared" ca="1" si="22"/>
        <v>#N/A</v>
      </c>
      <c r="AV37" s="87" t="e">
        <f t="shared" ca="1" si="23"/>
        <v>#N/A</v>
      </c>
      <c r="AW37" s="87" t="e">
        <f t="shared" ca="1" si="24"/>
        <v>#N/A</v>
      </c>
      <c r="AX37" s="87">
        <f t="shared" ca="1" si="25"/>
        <v>9.15</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7</v>
      </c>
      <c r="X38" s="87" t="s">
        <v>67</v>
      </c>
      <c r="Y38" s="87">
        <f t="shared" ca="1" si="10"/>
        <v>7.8341000000000003</v>
      </c>
      <c r="AA38" s="87" t="str">
        <f t="shared" ca="1" si="11"/>
        <v>Camden</v>
      </c>
      <c r="AB38" s="87">
        <v>12</v>
      </c>
      <c r="AC38" s="86">
        <f t="shared" ca="1" si="12"/>
        <v>8.7136899999999997</v>
      </c>
      <c r="AD38" s="87" t="str">
        <f t="shared" ca="1" si="13"/>
        <v>Camden</v>
      </c>
      <c r="AE38" s="87" t="str">
        <f t="shared" ca="1" si="14"/>
        <v/>
      </c>
      <c r="AF38" s="87" t="str">
        <f t="shared" ca="1" si="15"/>
        <v/>
      </c>
      <c r="AG38" s="87">
        <f t="shared" ca="1" si="16"/>
        <v>8.7136899999999997</v>
      </c>
      <c r="AH38" s="87">
        <f t="shared" ca="1" si="26"/>
        <v>9.32</v>
      </c>
      <c r="AI38" s="87">
        <f t="shared" ca="1" si="27"/>
        <v>9.15</v>
      </c>
      <c r="AJ38" s="87">
        <f t="shared" ca="1" si="28"/>
        <v>5.6657200000000003</v>
      </c>
      <c r="AK38" s="87" t="str">
        <f t="shared" ca="1" si="17"/>
        <v/>
      </c>
      <c r="AL38" s="87">
        <f t="shared" ca="1" si="18"/>
        <v>8.7136899999999997</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20</v>
      </c>
      <c r="X39" s="87" t="s">
        <v>117</v>
      </c>
      <c r="Y39" s="87">
        <f t="shared" ca="1" si="10"/>
        <v>9.4786699999999993</v>
      </c>
      <c r="AA39" s="87" t="str">
        <f t="shared" ca="1" si="11"/>
        <v>Hillingdon</v>
      </c>
      <c r="AB39" s="87">
        <v>13</v>
      </c>
      <c r="AC39" s="86">
        <f t="shared" ca="1" si="12"/>
        <v>8.7719299999999993</v>
      </c>
      <c r="AD39" s="87" t="str">
        <f t="shared" ca="1" si="13"/>
        <v>Hillingdon</v>
      </c>
      <c r="AE39" s="87" t="str">
        <f t="shared" ca="1" si="14"/>
        <v/>
      </c>
      <c r="AF39" s="87" t="str">
        <f t="shared" ca="1" si="15"/>
        <v/>
      </c>
      <c r="AG39" s="87">
        <f t="shared" ca="1" si="16"/>
        <v>8.7719299999999993</v>
      </c>
      <c r="AH39" s="87">
        <f t="shared" ca="1" si="26"/>
        <v>9.32</v>
      </c>
      <c r="AI39" s="87">
        <f t="shared" ca="1" si="27"/>
        <v>9.15</v>
      </c>
      <c r="AJ39" s="87">
        <f t="shared" ca="1" si="28"/>
        <v>5.6657200000000003</v>
      </c>
      <c r="AK39" s="87">
        <f t="shared" ca="1" si="17"/>
        <v>8.7719299999999993</v>
      </c>
      <c r="AL39" s="87" t="str">
        <f t="shared" ca="1" si="18"/>
        <v/>
      </c>
      <c r="AO39" s="87" t="s">
        <v>1096</v>
      </c>
      <c r="BA39" s="94"/>
      <c r="BD39" s="94" t="s">
        <v>1097</v>
      </c>
      <c r="BF39" s="94">
        <f ca="1">U9</f>
        <v>1</v>
      </c>
      <c r="BG39" s="94"/>
      <c r="BT39" s="87"/>
    </row>
    <row r="40" spans="1:72">
      <c r="A40" s="125"/>
      <c r="B40" s="125"/>
      <c r="C40" s="125"/>
      <c r="D40" s="125"/>
      <c r="E40" s="125"/>
      <c r="F40" s="125"/>
      <c r="G40" s="125"/>
      <c r="H40" s="125"/>
      <c r="I40" s="125"/>
      <c r="J40" s="125"/>
      <c r="K40" s="125"/>
      <c r="L40" s="125"/>
      <c r="M40" s="125"/>
      <c r="N40" s="125"/>
      <c r="W40" s="87">
        <f ca="1">IFERROR(RANK(Y40,$Y$27:$Y$59,$U$3)+COUNTIF($Y$27:Y40,Y40)-1,"")</f>
        <v>11</v>
      </c>
      <c r="X40" s="87" t="s">
        <v>65</v>
      </c>
      <c r="Y40" s="87">
        <f t="shared" ca="1" si="10"/>
        <v>8.3333300000000001</v>
      </c>
      <c r="AA40" s="87" t="str">
        <f t="shared" ca="1" si="11"/>
        <v>Brent</v>
      </c>
      <c r="AB40" s="87">
        <v>14</v>
      </c>
      <c r="AC40" s="86">
        <f t="shared" ca="1" si="12"/>
        <v>8.8989399999999996</v>
      </c>
      <c r="AD40" s="87" t="str">
        <f t="shared" ca="1" si="13"/>
        <v>Brent</v>
      </c>
      <c r="AE40" s="87" t="str">
        <f t="shared" ca="1" si="14"/>
        <v/>
      </c>
      <c r="AF40" s="87" t="str">
        <f t="shared" ca="1" si="15"/>
        <v/>
      </c>
      <c r="AG40" s="87">
        <f t="shared" ca="1" si="16"/>
        <v>8.8989399999999996</v>
      </c>
      <c r="AH40" s="87">
        <f t="shared" ca="1" si="26"/>
        <v>9.32</v>
      </c>
      <c r="AI40" s="87">
        <f t="shared" ca="1" si="27"/>
        <v>9.15</v>
      </c>
      <c r="AJ40" s="87">
        <f t="shared" ca="1" si="28"/>
        <v>5.6657200000000003</v>
      </c>
      <c r="AK40" s="87" t="str">
        <f t="shared" ca="1" si="17"/>
        <v/>
      </c>
      <c r="AL40" s="87">
        <f t="shared" ca="1" si="18"/>
        <v>8.8989399999999996</v>
      </c>
      <c r="AO40" s="87" t="str">
        <f>List!R2</f>
        <v>Kingston</v>
      </c>
      <c r="AP40" s="87">
        <f t="shared" ref="AP40:AP54" ca="1" si="29">VLOOKUP(AO40,$AA$27:$AC$58,3,FALSE)</f>
        <v>7.69231</v>
      </c>
      <c r="BA40" s="94"/>
      <c r="BB40" s="94"/>
      <c r="BC40" s="94"/>
      <c r="BD40" s="94"/>
      <c r="BE40" s="87" t="s">
        <v>1098</v>
      </c>
      <c r="BF40" s="92">
        <f ca="1">IF(BF39=1,0,BE45*BF39/$BF45)</f>
        <v>0</v>
      </c>
      <c r="BG40" s="93"/>
      <c r="BT40" s="87"/>
    </row>
    <row r="41" spans="1:72">
      <c r="A41" s="125"/>
      <c r="B41" s="125"/>
      <c r="C41" s="125"/>
      <c r="D41" s="125"/>
      <c r="E41" s="125"/>
      <c r="F41" s="125"/>
      <c r="G41" s="125"/>
      <c r="H41" s="125"/>
      <c r="I41" s="125"/>
      <c r="J41" s="125"/>
      <c r="K41" s="125"/>
      <c r="L41" s="125"/>
      <c r="M41" s="125"/>
      <c r="N41" s="125"/>
      <c r="W41" s="87">
        <f ca="1">IFERROR(RANK(Y41,$Y$27:$Y$59,$U$3)+COUNTIF($Y$27:Y41,Y41)-1,"")</f>
        <v>21</v>
      </c>
      <c r="X41" s="87" t="s">
        <v>119</v>
      </c>
      <c r="Y41" s="87">
        <f t="shared" ca="1" si="10"/>
        <v>9.7305399999999995</v>
      </c>
      <c r="AA41" s="87" t="str">
        <f t="shared" ca="1" si="11"/>
        <v>Lewisham</v>
      </c>
      <c r="AB41" s="87">
        <v>15</v>
      </c>
      <c r="AC41" s="86">
        <f t="shared" ca="1" si="12"/>
        <v>9.0289599999999997</v>
      </c>
      <c r="AD41" s="87" t="str">
        <f t="shared" ca="1" si="13"/>
        <v>Lewisham</v>
      </c>
      <c r="AE41" s="87" t="str">
        <f t="shared" ca="1" si="14"/>
        <v/>
      </c>
      <c r="AF41" s="87" t="str">
        <f t="shared" ca="1" si="15"/>
        <v/>
      </c>
      <c r="AG41" s="87">
        <f t="shared" ca="1" si="16"/>
        <v>9.0289599999999997</v>
      </c>
      <c r="AH41" s="87">
        <f t="shared" ca="1" si="26"/>
        <v>9.32</v>
      </c>
      <c r="AI41" s="87">
        <f t="shared" ca="1" si="27"/>
        <v>9.15</v>
      </c>
      <c r="AJ41" s="87">
        <f t="shared" ca="1" si="28"/>
        <v>5.6657200000000003</v>
      </c>
      <c r="AK41" s="87" t="str">
        <f t="shared" ca="1" si="17"/>
        <v/>
      </c>
      <c r="AL41" s="87">
        <f t="shared" ca="1" si="18"/>
        <v>9.0289599999999997</v>
      </c>
      <c r="AO41" s="87" t="str">
        <f>List!R3</f>
        <v>Merton</v>
      </c>
      <c r="AP41" s="87">
        <f t="shared" ca="1" si="29"/>
        <v>7.9812200000000004</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13</v>
      </c>
      <c r="X42" s="87" t="s">
        <v>87</v>
      </c>
      <c r="Y42" s="87">
        <f t="shared" ca="1" si="10"/>
        <v>8.7719299999999993</v>
      </c>
      <c r="AA42" s="87" t="str">
        <f t="shared" ca="1" si="11"/>
        <v>Croydon</v>
      </c>
      <c r="AB42" s="87">
        <v>16</v>
      </c>
      <c r="AC42" s="86">
        <f t="shared" ca="1" si="12"/>
        <v>9.0799000000000003</v>
      </c>
      <c r="AD42" s="87" t="str">
        <f t="shared" ca="1" si="13"/>
        <v>Croydon</v>
      </c>
      <c r="AE42" s="87" t="str">
        <f t="shared" ca="1" si="14"/>
        <v/>
      </c>
      <c r="AF42" s="87" t="str">
        <f t="shared" ca="1" si="15"/>
        <v/>
      </c>
      <c r="AG42" s="87">
        <f t="shared" ca="1" si="16"/>
        <v>9.0799000000000003</v>
      </c>
      <c r="AH42" s="87">
        <f t="shared" ca="1" si="26"/>
        <v>9.32</v>
      </c>
      <c r="AI42" s="87">
        <f t="shared" ca="1" si="27"/>
        <v>9.15</v>
      </c>
      <c r="AJ42" s="87">
        <f t="shared" ca="1" si="28"/>
        <v>5.6657200000000003</v>
      </c>
      <c r="AK42" s="87">
        <f t="shared" ca="1" si="17"/>
        <v>9.0799000000000003</v>
      </c>
      <c r="AL42" s="87" t="str">
        <f t="shared" ca="1" si="18"/>
        <v/>
      </c>
      <c r="AO42" s="87" t="str">
        <f>List!R4</f>
        <v>Richmond</v>
      </c>
      <c r="AP42" s="87">
        <f t="shared" ca="1" si="29"/>
        <v>5.6657200000000003</v>
      </c>
      <c r="BA42" s="94"/>
      <c r="BB42" s="94"/>
      <c r="BC42" s="94"/>
      <c r="BD42" s="94"/>
      <c r="BE42" s="87" t="s">
        <v>1094</v>
      </c>
      <c r="BF42" s="92">
        <f ca="1">IF(181-SUM(BF40:BF41)&lt;0,0,181-SUM(BF40:BF41))</f>
        <v>179</v>
      </c>
      <c r="BG42" s="93"/>
      <c r="BT42" s="87"/>
    </row>
    <row r="43" spans="1:72">
      <c r="A43" s="17"/>
      <c r="B43" s="17"/>
      <c r="C43" s="17"/>
      <c r="D43" s="17"/>
      <c r="E43" s="17"/>
      <c r="F43" s="17"/>
      <c r="G43" s="17"/>
      <c r="H43" s="17"/>
      <c r="I43" s="17"/>
      <c r="J43" s="17"/>
      <c r="K43" s="17"/>
      <c r="L43" s="17"/>
      <c r="M43" s="17"/>
      <c r="W43" s="87">
        <f ca="1">IFERROR(RANK(Y43,$Y$27:$Y$59,$U$3)+COUNTIF($Y$27:Y43,Y43)-1,"")</f>
        <v>24</v>
      </c>
      <c r="X43" s="87" t="s">
        <v>60</v>
      </c>
      <c r="Y43" s="87">
        <f t="shared" ca="1" si="10"/>
        <v>10.06494</v>
      </c>
      <c r="AA43" s="87" t="str">
        <f t="shared" ca="1" si="11"/>
        <v>Islington</v>
      </c>
      <c r="AB43" s="87">
        <v>17</v>
      </c>
      <c r="AC43" s="86">
        <f t="shared" ca="1" si="12"/>
        <v>9.0909099999999992</v>
      </c>
      <c r="AD43" s="87" t="str">
        <f t="shared" ca="1" si="13"/>
        <v>Islington</v>
      </c>
      <c r="AE43" s="87" t="str">
        <f t="shared" ca="1" si="14"/>
        <v/>
      </c>
      <c r="AF43" s="87" t="str">
        <f t="shared" ca="1" si="15"/>
        <v/>
      </c>
      <c r="AG43" s="87">
        <f t="shared" ca="1" si="16"/>
        <v>9.0909099999999992</v>
      </c>
      <c r="AH43" s="87">
        <f t="shared" ca="1" si="26"/>
        <v>9.32</v>
      </c>
      <c r="AI43" s="87">
        <f t="shared" ca="1" si="27"/>
        <v>9.15</v>
      </c>
      <c r="AJ43" s="87">
        <f t="shared" ca="1" si="28"/>
        <v>5.6657200000000003</v>
      </c>
      <c r="AK43" s="87" t="str">
        <f t="shared" ca="1" si="17"/>
        <v/>
      </c>
      <c r="AL43" s="87">
        <f t="shared" ca="1" si="18"/>
        <v>9.0909099999999992</v>
      </c>
      <c r="AO43" s="87" t="str">
        <f>List!R5</f>
        <v>Sutton</v>
      </c>
      <c r="AP43" s="87">
        <f t="shared" ca="1" si="29"/>
        <v>6.8601599999999996</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17</v>
      </c>
      <c r="X44" s="87" t="s">
        <v>75</v>
      </c>
      <c r="Y44" s="87">
        <f t="shared" ca="1" si="10"/>
        <v>9.0909099999999992</v>
      </c>
      <c r="AA44" s="87" t="str">
        <f t="shared" ca="1" si="11"/>
        <v>Ealing</v>
      </c>
      <c r="AB44" s="87">
        <v>18</v>
      </c>
      <c r="AC44" s="86">
        <f t="shared" ca="1" si="12"/>
        <v>9.2896199999999993</v>
      </c>
      <c r="AD44" s="87" t="str">
        <f t="shared" ca="1" si="13"/>
        <v>Ealing</v>
      </c>
      <c r="AE44" s="87" t="str">
        <f t="shared" ca="1" si="14"/>
        <v/>
      </c>
      <c r="AF44" s="87" t="str">
        <f t="shared" ca="1" si="15"/>
        <v/>
      </c>
      <c r="AG44" s="87">
        <f t="shared" ca="1" si="16"/>
        <v>9.2896199999999993</v>
      </c>
      <c r="AH44" s="87">
        <f t="shared" ca="1" si="26"/>
        <v>9.32</v>
      </c>
      <c r="AI44" s="87">
        <f t="shared" ca="1" si="27"/>
        <v>9.15</v>
      </c>
      <c r="AJ44" s="87">
        <f t="shared" ca="1" si="28"/>
        <v>5.6657200000000003</v>
      </c>
      <c r="AK44" s="87">
        <f t="shared" ca="1" si="17"/>
        <v>9.2896199999999993</v>
      </c>
      <c r="AL44" s="87" t="str">
        <f t="shared" ca="1" si="18"/>
        <v/>
      </c>
      <c r="AO44" s="87" t="str">
        <f>List!R6</f>
        <v>Havering</v>
      </c>
      <c r="AP44" s="87">
        <f t="shared" ca="1" si="29"/>
        <v>9.7305399999999995</v>
      </c>
      <c r="BT44" s="87"/>
    </row>
    <row r="45" spans="1:72">
      <c r="A45" s="17"/>
      <c r="B45" s="17"/>
      <c r="C45" s="17"/>
      <c r="D45" s="17"/>
      <c r="E45" s="17"/>
      <c r="F45" s="17"/>
      <c r="G45" s="17"/>
      <c r="H45" s="17"/>
      <c r="I45" s="17"/>
      <c r="J45" s="17"/>
      <c r="K45" s="17"/>
      <c r="L45" s="17"/>
      <c r="M45" s="17"/>
      <c r="W45" s="87">
        <f ca="1">IFERROR(RANK(Y45,$Y$27:$Y$59,$U$3)+COUNTIF($Y$27:Y45,Y45)-1,"")</f>
        <v>2</v>
      </c>
      <c r="X45" s="87" t="s">
        <v>71</v>
      </c>
      <c r="Y45" s="87">
        <f t="shared" ca="1" si="10"/>
        <v>6.8376099999999997</v>
      </c>
      <c r="AA45" s="87" t="str">
        <f t="shared" ca="1" si="11"/>
        <v>Bexley</v>
      </c>
      <c r="AB45" s="87">
        <v>19</v>
      </c>
      <c r="AC45" s="86">
        <f t="shared" ca="1" si="12"/>
        <v>9.4570900000000009</v>
      </c>
      <c r="AD45" s="87" t="str">
        <f t="shared" ca="1" si="13"/>
        <v>Bexley</v>
      </c>
      <c r="AE45" s="87" t="str">
        <f t="shared" ca="1" si="14"/>
        <v/>
      </c>
      <c r="AF45" s="87" t="str">
        <f t="shared" ca="1" si="15"/>
        <v/>
      </c>
      <c r="AG45" s="87">
        <f t="shared" ca="1" si="16"/>
        <v>9.4570900000000009</v>
      </c>
      <c r="AH45" s="87">
        <f t="shared" ca="1" si="26"/>
        <v>9.32</v>
      </c>
      <c r="AI45" s="87">
        <f t="shared" ca="1" si="27"/>
        <v>9.15</v>
      </c>
      <c r="AJ45" s="87">
        <f t="shared" ca="1" si="28"/>
        <v>5.6657200000000003</v>
      </c>
      <c r="AK45" s="87" t="str">
        <f t="shared" ca="1" si="17"/>
        <v/>
      </c>
      <c r="AL45" s="87">
        <f t="shared" ca="1" si="18"/>
        <v>9.4570900000000009</v>
      </c>
      <c r="AO45" s="87" t="str">
        <f>List!R7</f>
        <v>Hounslow</v>
      </c>
      <c r="AP45" s="87">
        <f t="shared" ca="1" si="29"/>
        <v>10.06494</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5</v>
      </c>
      <c r="X46" s="87" t="s">
        <v>83</v>
      </c>
      <c r="Y46" s="87">
        <f t="shared" ca="1" si="10"/>
        <v>7.69231</v>
      </c>
      <c r="AA46" s="87" t="str">
        <f t="shared" ca="1" si="11"/>
        <v>Haringey</v>
      </c>
      <c r="AB46" s="87">
        <v>20</v>
      </c>
      <c r="AC46" s="86">
        <f t="shared" ca="1" si="12"/>
        <v>9.4786699999999993</v>
      </c>
      <c r="AD46" s="87" t="str">
        <f t="shared" ca="1" si="13"/>
        <v>Haringey</v>
      </c>
      <c r="AE46" s="87" t="str">
        <f t="shared" ca="1" si="14"/>
        <v/>
      </c>
      <c r="AF46" s="87" t="str">
        <f t="shared" ca="1" si="15"/>
        <v/>
      </c>
      <c r="AG46" s="87">
        <f t="shared" ca="1" si="16"/>
        <v>9.4786699999999993</v>
      </c>
      <c r="AH46" s="87">
        <f t="shared" ca="1" si="26"/>
        <v>9.32</v>
      </c>
      <c r="AI46" s="87">
        <f t="shared" ca="1" si="27"/>
        <v>9.15</v>
      </c>
      <c r="AJ46" s="87">
        <f t="shared" ca="1" si="28"/>
        <v>5.6657200000000003</v>
      </c>
      <c r="AK46" s="87" t="str">
        <f t="shared" ca="1" si="17"/>
        <v/>
      </c>
      <c r="AL46" s="87">
        <f t="shared" ca="1" si="18"/>
        <v>9.4786699999999993</v>
      </c>
      <c r="AO46" s="87" t="str">
        <f>List!R8</f>
        <v>Redbridge</v>
      </c>
      <c r="AP46" s="87">
        <f t="shared" ca="1" si="29"/>
        <v>9.8535299999999992</v>
      </c>
      <c r="BF46" s="94">
        <v>2</v>
      </c>
      <c r="BG46" s="94"/>
      <c r="BT46" s="87"/>
    </row>
    <row r="47" spans="1:72">
      <c r="A47" s="17"/>
      <c r="B47" s="17"/>
      <c r="C47" s="17"/>
      <c r="D47" s="17"/>
      <c r="E47" s="17"/>
      <c r="F47" s="17"/>
      <c r="G47" s="17"/>
      <c r="H47" s="17"/>
      <c r="I47" s="17"/>
      <c r="J47" s="17"/>
      <c r="K47" s="17"/>
      <c r="L47" s="17"/>
      <c r="M47" s="17"/>
      <c r="W47" s="87">
        <f ca="1">IFERROR(RANK(Y47,$Y$27:$Y$59,$U$3)+COUNTIF($Y$27:Y47,Y47)-1,"")</f>
        <v>25</v>
      </c>
      <c r="X47" s="87" t="s">
        <v>92</v>
      </c>
      <c r="Y47" s="87">
        <f t="shared" ca="1" si="10"/>
        <v>10.392609999999999</v>
      </c>
      <c r="AA47" s="87" t="str">
        <f t="shared" ca="1" si="11"/>
        <v>Havering</v>
      </c>
      <c r="AB47" s="87">
        <v>21</v>
      </c>
      <c r="AC47" s="86">
        <f t="shared" ca="1" si="12"/>
        <v>9.7305399999999995</v>
      </c>
      <c r="AD47" s="87" t="str">
        <f t="shared" ca="1" si="13"/>
        <v>Havering</v>
      </c>
      <c r="AE47" s="87" t="str">
        <f t="shared" ca="1" si="14"/>
        <v/>
      </c>
      <c r="AF47" s="87" t="str">
        <f t="shared" ca="1" si="15"/>
        <v/>
      </c>
      <c r="AG47" s="87">
        <f t="shared" ca="1" si="16"/>
        <v>9.7305399999999995</v>
      </c>
      <c r="AH47" s="87">
        <f t="shared" ca="1" si="26"/>
        <v>9.32</v>
      </c>
      <c r="AI47" s="87">
        <f t="shared" ca="1" si="27"/>
        <v>9.15</v>
      </c>
      <c r="AJ47" s="87">
        <f t="shared" ca="1" si="28"/>
        <v>5.6657200000000003</v>
      </c>
      <c r="AK47" s="87">
        <f t="shared" ca="1" si="17"/>
        <v>9.7305399999999995</v>
      </c>
      <c r="AL47" s="87" t="str">
        <f t="shared" ca="1" si="18"/>
        <v/>
      </c>
      <c r="AO47" s="87" t="str">
        <f>List!R9</f>
        <v>Enfield</v>
      </c>
      <c r="AP47" s="87">
        <f t="shared" ca="1" si="29"/>
        <v>10.83333</v>
      </c>
    </row>
    <row r="48" spans="1:72">
      <c r="A48" s="17"/>
      <c r="B48" s="17"/>
      <c r="C48" s="17"/>
      <c r="D48" s="17"/>
      <c r="E48" s="17"/>
      <c r="F48" s="17"/>
      <c r="G48" s="17"/>
      <c r="H48" s="17"/>
      <c r="I48" s="17"/>
      <c r="J48" s="17"/>
      <c r="K48" s="17"/>
      <c r="L48" s="17"/>
      <c r="M48" s="17"/>
      <c r="W48" s="87">
        <f ca="1">IFERROR(RANK(Y48,$Y$27:$Y$59,$U$3)+COUNTIF($Y$27:Y48,Y48)-1,"")</f>
        <v>15</v>
      </c>
      <c r="X48" s="87" t="s">
        <v>85</v>
      </c>
      <c r="Y48" s="87">
        <f t="shared" ca="1" si="10"/>
        <v>9.0289599999999997</v>
      </c>
      <c r="AA48" s="87" t="str">
        <f t="shared" ca="1" si="11"/>
        <v>Redbridge</v>
      </c>
      <c r="AB48" s="87">
        <v>22</v>
      </c>
      <c r="AC48" s="86">
        <f t="shared" ca="1" si="12"/>
        <v>9.8535299999999992</v>
      </c>
      <c r="AD48" s="87" t="str">
        <f t="shared" ca="1" si="13"/>
        <v>Redbridge</v>
      </c>
      <c r="AE48" s="87" t="str">
        <f t="shared" ca="1" si="14"/>
        <v/>
      </c>
      <c r="AF48" s="87" t="str">
        <f t="shared" ca="1" si="15"/>
        <v/>
      </c>
      <c r="AG48" s="87">
        <f t="shared" ca="1" si="16"/>
        <v>9.8535299999999992</v>
      </c>
      <c r="AH48" s="87">
        <f t="shared" ca="1" si="26"/>
        <v>9.32</v>
      </c>
      <c r="AI48" s="87">
        <f t="shared" ca="1" si="27"/>
        <v>9.15</v>
      </c>
      <c r="AJ48" s="87">
        <f t="shared" ca="1" si="28"/>
        <v>5.6657200000000003</v>
      </c>
      <c r="AK48" s="87">
        <f t="shared" ca="1" si="17"/>
        <v>9.8535299999999992</v>
      </c>
      <c r="AL48" s="87" t="str">
        <f t="shared" ca="1" si="18"/>
        <v/>
      </c>
      <c r="AO48" s="87" t="str">
        <f>List!R10</f>
        <v>Harrow</v>
      </c>
      <c r="AP48" s="87">
        <f t="shared" ca="1" si="29"/>
        <v>8.3333300000000001</v>
      </c>
      <c r="BF48" s="94"/>
    </row>
    <row r="49" spans="1:59">
      <c r="A49" s="17"/>
      <c r="B49" s="17"/>
      <c r="C49" s="17"/>
      <c r="D49" s="17"/>
      <c r="E49" s="17"/>
      <c r="F49" s="17"/>
      <c r="G49" s="17"/>
      <c r="H49" s="17"/>
      <c r="I49" s="17"/>
      <c r="J49" s="17"/>
      <c r="K49" s="17"/>
      <c r="L49" s="17"/>
      <c r="M49" s="17"/>
      <c r="W49" s="87">
        <f ca="1">IFERROR(RANK(Y49,$Y$27:$Y$59,$U$3)+COUNTIF($Y$27:Y49,Y49)-1,"")</f>
        <v>9</v>
      </c>
      <c r="X49" s="87" t="s">
        <v>109</v>
      </c>
      <c r="Y49" s="87">
        <f t="shared" ca="1" si="10"/>
        <v>7.9812200000000004</v>
      </c>
      <c r="AA49" s="87" t="str">
        <f t="shared" ca="1" si="11"/>
        <v>Hackney</v>
      </c>
      <c r="AB49" s="87">
        <v>23</v>
      </c>
      <c r="AC49" s="86">
        <f t="shared" ca="1" si="12"/>
        <v>9.9744200000000003</v>
      </c>
      <c r="AD49" s="87" t="str">
        <f t="shared" ca="1" si="13"/>
        <v>Hackney</v>
      </c>
      <c r="AE49" s="87" t="str">
        <f t="shared" ca="1" si="14"/>
        <v/>
      </c>
      <c r="AF49" s="87" t="str">
        <f t="shared" ca="1" si="15"/>
        <v/>
      </c>
      <c r="AG49" s="87">
        <f t="shared" ca="1" si="16"/>
        <v>9.9744200000000003</v>
      </c>
      <c r="AH49" s="87">
        <f t="shared" ca="1" si="26"/>
        <v>9.32</v>
      </c>
      <c r="AI49" s="87">
        <f t="shared" ca="1" si="27"/>
        <v>9.15</v>
      </c>
      <c r="AJ49" s="87">
        <f t="shared" ca="1" si="28"/>
        <v>5.6657200000000003</v>
      </c>
      <c r="AK49" s="87" t="str">
        <f t="shared" ca="1" si="17"/>
        <v/>
      </c>
      <c r="AL49" s="87">
        <f t="shared" ca="1" si="18"/>
        <v>9.9744200000000003</v>
      </c>
      <c r="AO49" s="87" t="str">
        <f>List!R11</f>
        <v>Waltham Forest</v>
      </c>
      <c r="AP49" s="87">
        <f t="shared" ca="1" si="29"/>
        <v>8.1037300000000005</v>
      </c>
      <c r="BF49" s="92"/>
      <c r="BG49" s="93"/>
    </row>
    <row r="50" spans="1:59">
      <c r="A50" s="17"/>
      <c r="B50" s="17"/>
      <c r="C50" s="17"/>
      <c r="D50" s="17"/>
      <c r="E50" s="17"/>
      <c r="F50" s="17"/>
      <c r="G50" s="17"/>
      <c r="H50" s="17"/>
      <c r="I50" s="17"/>
      <c r="J50" s="17"/>
      <c r="K50" s="17"/>
      <c r="L50" s="17"/>
      <c r="M50" s="17"/>
      <c r="W50" s="87">
        <f ca="1">IFERROR(RANK(Y50,$Y$27:$Y$59,$U$3)+COUNTIF($Y$27:Y50,Y50)-1,"")</f>
        <v>31</v>
      </c>
      <c r="X50" s="87" t="s">
        <v>123</v>
      </c>
      <c r="Y50" s="87">
        <f t="shared" ca="1" si="10"/>
        <v>11.560689999999999</v>
      </c>
      <c r="AA50" s="87" t="str">
        <f t="shared" ca="1" si="11"/>
        <v>Hounslow</v>
      </c>
      <c r="AB50" s="87">
        <v>24</v>
      </c>
      <c r="AC50" s="86">
        <f t="shared" ca="1" si="12"/>
        <v>10.06494</v>
      </c>
      <c r="AD50" s="87" t="str">
        <f t="shared" ca="1" si="13"/>
        <v>Hounslow</v>
      </c>
      <c r="AE50" s="87" t="str">
        <f t="shared" ca="1" si="14"/>
        <v/>
      </c>
      <c r="AF50" s="87" t="str">
        <f t="shared" ca="1" si="15"/>
        <v/>
      </c>
      <c r="AG50" s="87">
        <f t="shared" ca="1" si="16"/>
        <v>10.06494</v>
      </c>
      <c r="AH50" s="87">
        <f t="shared" ca="1" si="26"/>
        <v>9.32</v>
      </c>
      <c r="AI50" s="87">
        <f t="shared" ca="1" si="27"/>
        <v>9.15</v>
      </c>
      <c r="AJ50" s="87">
        <f t="shared" ca="1" si="28"/>
        <v>5.6657200000000003</v>
      </c>
      <c r="AK50" s="87">
        <f t="shared" ca="1" si="17"/>
        <v>10.06494</v>
      </c>
      <c r="AL50" s="87" t="str">
        <f t="shared" ca="1" si="18"/>
        <v/>
      </c>
      <c r="AO50" s="87" t="str">
        <f>List!R12</f>
        <v>Bromley</v>
      </c>
      <c r="AP50" s="87">
        <f t="shared" ca="1" si="29"/>
        <v>7.6811600000000002</v>
      </c>
      <c r="BF50" s="92"/>
      <c r="BG50" s="92"/>
    </row>
    <row r="51" spans="1:59">
      <c r="W51" s="87">
        <f ca="1">IFERROR(RANK(Y51,$Y$27:$Y$59,$U$3)+COUNTIF($Y$27:Y51,Y51)-1,"")</f>
        <v>22</v>
      </c>
      <c r="X51" s="87" t="s">
        <v>113</v>
      </c>
      <c r="Y51" s="87">
        <f t="shared" ca="1" si="10"/>
        <v>9.8535299999999992</v>
      </c>
      <c r="AA51" s="87" t="str">
        <f t="shared" ca="1" si="11"/>
        <v>Lambeth</v>
      </c>
      <c r="AB51" s="87">
        <v>25</v>
      </c>
      <c r="AC51" s="86">
        <f t="shared" ca="1" si="12"/>
        <v>10.392609999999999</v>
      </c>
      <c r="AD51" s="87" t="str">
        <f t="shared" ca="1" si="13"/>
        <v>Lambeth</v>
      </c>
      <c r="AE51" s="87" t="str">
        <f t="shared" ca="1" si="14"/>
        <v/>
      </c>
      <c r="AF51" s="87" t="str">
        <f t="shared" ca="1" si="15"/>
        <v/>
      </c>
      <c r="AG51" s="87">
        <f t="shared" ca="1" si="16"/>
        <v>10.392609999999999</v>
      </c>
      <c r="AH51" s="87">
        <f t="shared" ca="1" si="26"/>
        <v>9.32</v>
      </c>
      <c r="AI51" s="87">
        <f t="shared" ca="1" si="27"/>
        <v>9.15</v>
      </c>
      <c r="AJ51" s="87">
        <f t="shared" ca="1" si="28"/>
        <v>5.6657200000000003</v>
      </c>
      <c r="AK51" s="87" t="str">
        <f t="shared" ca="1" si="17"/>
        <v/>
      </c>
      <c r="AL51" s="87">
        <f t="shared" ca="1" si="18"/>
        <v>10.392609999999999</v>
      </c>
      <c r="AO51" s="87" t="str">
        <f>List!R13</f>
        <v>Hillingdon</v>
      </c>
      <c r="AP51" s="87">
        <f t="shared" ca="1" si="29"/>
        <v>8.7719299999999993</v>
      </c>
      <c r="BF51" s="92"/>
      <c r="BG51" s="93"/>
    </row>
    <row r="52" spans="1:59">
      <c r="W52" s="87">
        <f ca="1">IFERROR(RANK(Y52,$Y$27:$Y$59,$U$3)+COUNTIF($Y$27:Y52,Y52)-1,"")</f>
        <v>1</v>
      </c>
      <c r="X52" s="87" t="s">
        <v>33</v>
      </c>
      <c r="Y52" s="87">
        <f t="shared" ca="1" si="10"/>
        <v>5.6657200000000003</v>
      </c>
      <c r="AA52" s="87" t="str">
        <f t="shared" ca="1" si="11"/>
        <v>Tower Hamlets</v>
      </c>
      <c r="AB52" s="87">
        <v>26</v>
      </c>
      <c r="AC52" s="86">
        <f t="shared" ca="1" si="12"/>
        <v>10.544219999999999</v>
      </c>
      <c r="AD52" s="87" t="str">
        <f t="shared" ca="1" si="13"/>
        <v>Tower Hamlets</v>
      </c>
      <c r="AE52" s="87" t="str">
        <f t="shared" ca="1" si="14"/>
        <v/>
      </c>
      <c r="AF52" s="87" t="str">
        <f t="shared" ca="1" si="15"/>
        <v/>
      </c>
      <c r="AG52" s="87">
        <f t="shared" ca="1" si="16"/>
        <v>10.544219999999999</v>
      </c>
      <c r="AH52" s="87">
        <f t="shared" ca="1" si="26"/>
        <v>9.32</v>
      </c>
      <c r="AI52" s="87">
        <f t="shared" ca="1" si="27"/>
        <v>9.15</v>
      </c>
      <c r="AJ52" s="87">
        <f t="shared" ca="1" si="28"/>
        <v>5.6657200000000003</v>
      </c>
      <c r="AK52" s="87" t="str">
        <f t="shared" ca="1" si="17"/>
        <v/>
      </c>
      <c r="AL52" s="87">
        <f t="shared" ca="1" si="18"/>
        <v>10.544219999999999</v>
      </c>
      <c r="AO52" s="87" t="str">
        <f>List!R14</f>
        <v>Ealing</v>
      </c>
      <c r="AP52" s="87">
        <f t="shared" ca="1" si="29"/>
        <v>9.2896199999999993</v>
      </c>
      <c r="BF52" s="94"/>
      <c r="BG52" s="94"/>
    </row>
    <row r="53" spans="1:59">
      <c r="W53" s="87">
        <f ca="1">IFERROR(RANK(Y53,$Y$27:$Y$59,$U$3)+COUNTIF($Y$27:Y53,Y53)-1,"")</f>
        <v>28</v>
      </c>
      <c r="X53" s="87" t="s">
        <v>96</v>
      </c>
      <c r="Y53" s="87">
        <f t="shared" ca="1" si="10"/>
        <v>10.772360000000001</v>
      </c>
      <c r="AA53" s="87" t="str">
        <f t="shared" ca="1" si="11"/>
        <v>Greenwich</v>
      </c>
      <c r="AB53" s="87">
        <v>27</v>
      </c>
      <c r="AC53" s="86">
        <f t="shared" ca="1" si="12"/>
        <v>10.631740000000001</v>
      </c>
      <c r="AD53" s="87" t="str">
        <f t="shared" ca="1" si="13"/>
        <v>Greenwich</v>
      </c>
      <c r="AE53" s="87" t="str">
        <f t="shared" ca="1" si="14"/>
        <v/>
      </c>
      <c r="AF53" s="87" t="str">
        <f t="shared" ca="1" si="15"/>
        <v/>
      </c>
      <c r="AG53" s="87">
        <f t="shared" ca="1" si="16"/>
        <v>10.631740000000001</v>
      </c>
      <c r="AH53" s="87">
        <f t="shared" ca="1" si="26"/>
        <v>9.32</v>
      </c>
      <c r="AI53" s="87">
        <f t="shared" ca="1" si="27"/>
        <v>9.15</v>
      </c>
      <c r="AJ53" s="87">
        <f t="shared" ca="1" si="28"/>
        <v>5.6657200000000003</v>
      </c>
      <c r="AK53" s="87" t="str">
        <f t="shared" ca="1" si="17"/>
        <v/>
      </c>
      <c r="AL53" s="87">
        <f t="shared" ca="1" si="18"/>
        <v>10.631740000000001</v>
      </c>
      <c r="AO53" s="87" t="str">
        <f>List!R15</f>
        <v>Barnet</v>
      </c>
      <c r="AP53" s="87">
        <f t="shared" ca="1" si="29"/>
        <v>7.7114399999999996</v>
      </c>
    </row>
    <row r="54" spans="1:59">
      <c r="W54" s="87">
        <f ca="1">IFERROR(RANK(Y54,$Y$27:$Y$59,$U$3)+COUNTIF($Y$27:Y54,Y54)-1,"")</f>
        <v>3</v>
      </c>
      <c r="X54" s="87" t="s">
        <v>90</v>
      </c>
      <c r="Y54" s="87">
        <f t="shared" ca="1" si="10"/>
        <v>6.8601599999999996</v>
      </c>
      <c r="AA54" s="87" t="str">
        <f t="shared" ca="1" si="11"/>
        <v>Southwark</v>
      </c>
      <c r="AB54" s="87">
        <v>28</v>
      </c>
      <c r="AC54" s="86">
        <f t="shared" ca="1" si="12"/>
        <v>10.772360000000001</v>
      </c>
      <c r="AD54" s="87" t="str">
        <f t="shared" ca="1" si="13"/>
        <v>Southwark</v>
      </c>
      <c r="AE54" s="87" t="str">
        <f t="shared" ca="1" si="14"/>
        <v/>
      </c>
      <c r="AF54" s="87" t="str">
        <f t="shared" ca="1" si="15"/>
        <v/>
      </c>
      <c r="AG54" s="87">
        <f t="shared" ca="1" si="16"/>
        <v>10.772360000000001</v>
      </c>
      <c r="AH54" s="87">
        <f t="shared" ca="1" si="26"/>
        <v>9.32</v>
      </c>
      <c r="AI54" s="87">
        <f t="shared" ca="1" si="27"/>
        <v>9.15</v>
      </c>
      <c r="AJ54" s="87">
        <f t="shared" ca="1" si="28"/>
        <v>5.6657200000000003</v>
      </c>
      <c r="AK54" s="87" t="str">
        <f t="shared" ca="1" si="17"/>
        <v/>
      </c>
      <c r="AL54" s="87">
        <f t="shared" ca="1" si="18"/>
        <v>10.772360000000001</v>
      </c>
      <c r="AO54" s="87" t="str">
        <f>List!R16</f>
        <v>Croydon</v>
      </c>
      <c r="AP54" s="87">
        <f t="shared" ca="1" si="29"/>
        <v>9.0799000000000003</v>
      </c>
      <c r="BF54" s="94"/>
      <c r="BG54" s="94"/>
    </row>
    <row r="55" spans="1:59" ht="14.45" customHeight="1">
      <c r="W55" s="87">
        <f ca="1">IFERROR(RANK(Y55,$Y$27:$Y$59,$U$3)+COUNTIF($Y$27:Y55,Y55)-1,"")</f>
        <v>26</v>
      </c>
      <c r="X55" s="87" t="s">
        <v>105</v>
      </c>
      <c r="Y55" s="87">
        <f t="shared" ca="1" si="10"/>
        <v>10.544219999999999</v>
      </c>
      <c r="AA55" s="87" t="str">
        <f t="shared" ca="1" si="11"/>
        <v>Enfield</v>
      </c>
      <c r="AB55" s="87">
        <v>29</v>
      </c>
      <c r="AC55" s="86">
        <f t="shared" ca="1" si="12"/>
        <v>10.83333</v>
      </c>
      <c r="AD55" s="87" t="str">
        <f t="shared" ca="1" si="13"/>
        <v>Enfield</v>
      </c>
      <c r="AE55" s="87" t="str">
        <f t="shared" ca="1" si="14"/>
        <v/>
      </c>
      <c r="AF55" s="87" t="str">
        <f t="shared" ca="1" si="15"/>
        <v/>
      </c>
      <c r="AG55" s="87">
        <f t="shared" ca="1" si="16"/>
        <v>10.83333</v>
      </c>
      <c r="AH55" s="87">
        <f t="shared" ca="1" si="26"/>
        <v>9.32</v>
      </c>
      <c r="AI55" s="87">
        <f t="shared" ca="1" si="27"/>
        <v>9.15</v>
      </c>
      <c r="AJ55" s="87">
        <f t="shared" ca="1" si="28"/>
        <v>5.6657200000000003</v>
      </c>
      <c r="AK55" s="87">
        <f t="shared" ca="1" si="17"/>
        <v>10.83333</v>
      </c>
      <c r="AL55" s="87" t="str">
        <f t="shared" ca="1" si="18"/>
        <v/>
      </c>
      <c r="AO55" s="87" t="str">
        <f>T8</f>
        <v>Richmond</v>
      </c>
      <c r="AP55" s="87">
        <f ca="1">U14</f>
        <v>5.6657200000000003</v>
      </c>
      <c r="BF55" s="94"/>
      <c r="BG55" s="94"/>
    </row>
    <row r="56" spans="1:59">
      <c r="W56" s="87">
        <f ca="1">IFERROR(RANK(Y56,$Y$27:$Y$59,$U$3)+COUNTIF($Y$27:Y56,Y56)-1,"")</f>
        <v>10</v>
      </c>
      <c r="X56" s="87" t="s">
        <v>115</v>
      </c>
      <c r="Y56" s="87">
        <f t="shared" ca="1" si="10"/>
        <v>8.1037300000000005</v>
      </c>
      <c r="AA56" s="87" t="str">
        <f t="shared" ca="1" si="11"/>
        <v>Westminster</v>
      </c>
      <c r="AB56" s="87">
        <v>30</v>
      </c>
      <c r="AC56" s="86">
        <f t="shared" ca="1" si="12"/>
        <v>10.86957</v>
      </c>
      <c r="AD56" s="87" t="str">
        <f t="shared" ca="1" si="13"/>
        <v>Westminster</v>
      </c>
      <c r="AE56" s="87" t="str">
        <f t="shared" ca="1" si="14"/>
        <v/>
      </c>
      <c r="AF56" s="87" t="str">
        <f t="shared" ca="1" si="15"/>
        <v/>
      </c>
      <c r="AG56" s="87">
        <f t="shared" ca="1" si="16"/>
        <v>10.86957</v>
      </c>
      <c r="AH56" s="87">
        <f t="shared" ca="1" si="26"/>
        <v>9.32</v>
      </c>
      <c r="AI56" s="87">
        <f t="shared" ca="1" si="27"/>
        <v>9.15</v>
      </c>
      <c r="AJ56" s="87">
        <f t="shared" ca="1" si="28"/>
        <v>5.6657200000000003</v>
      </c>
      <c r="AK56" s="87" t="str">
        <f t="shared" ca="1" si="17"/>
        <v/>
      </c>
      <c r="AL56" s="87">
        <f t="shared" ca="1" si="18"/>
        <v>10.86957</v>
      </c>
    </row>
    <row r="57" spans="1:59">
      <c r="W57" s="87">
        <f ca="1">IFERROR(RANK(Y57,$Y$27:$Y$59,$U$3)+COUNTIF($Y$27:Y57,Y57)-1,"")</f>
        <v>8</v>
      </c>
      <c r="X57" s="87" t="s">
        <v>77</v>
      </c>
      <c r="Y57" s="87">
        <f t="shared" ca="1" si="10"/>
        <v>7.8521900000000002</v>
      </c>
      <c r="AA57" s="87" t="str">
        <f t="shared" ca="1" si="11"/>
        <v>Newham</v>
      </c>
      <c r="AB57" s="87">
        <v>31</v>
      </c>
      <c r="AC57" s="86">
        <f t="shared" ca="1" si="12"/>
        <v>11.560689999999999</v>
      </c>
      <c r="AD57" s="87" t="str">
        <f t="shared" ca="1" si="13"/>
        <v>Newham</v>
      </c>
      <c r="AE57" s="87" t="str">
        <f t="shared" ca="1" si="14"/>
        <v/>
      </c>
      <c r="AF57" s="87" t="str">
        <f t="shared" ca="1" si="15"/>
        <v/>
      </c>
      <c r="AG57" s="87">
        <f t="shared" ca="1" si="16"/>
        <v>11.560689999999999</v>
      </c>
      <c r="AH57" s="87">
        <f t="shared" ca="1" si="26"/>
        <v>9.32</v>
      </c>
      <c r="AI57" s="87">
        <f t="shared" ca="1" si="27"/>
        <v>9.15</v>
      </c>
      <c r="AJ57" s="87">
        <f t="shared" ca="1" si="28"/>
        <v>5.6657200000000003</v>
      </c>
      <c r="AK57" s="87" t="str">
        <f t="shared" ca="1" si="17"/>
        <v/>
      </c>
      <c r="AL57" s="87">
        <f t="shared" ca="1" si="18"/>
        <v>11.560689999999999</v>
      </c>
      <c r="BF57" s="94"/>
      <c r="BG57" s="94"/>
    </row>
    <row r="58" spans="1:59">
      <c r="W58" s="87">
        <f ca="1">IFERROR(RANK(Y58,$Y$27:$Y$59,$U$3)+COUNTIF($Y$27:Y58,Y58)-1,"")</f>
        <v>30</v>
      </c>
      <c r="X58" s="87" t="s">
        <v>100</v>
      </c>
      <c r="Y58" s="87">
        <f t="shared" ca="1" si="10"/>
        <v>10.86957</v>
      </c>
      <c r="AA58" s="87" t="str">
        <f t="shared" ca="1" si="11"/>
        <v>Barking and Dagenham</v>
      </c>
      <c r="AB58" s="87">
        <v>32</v>
      </c>
      <c r="AC58" s="86">
        <f t="shared" ca="1" si="12"/>
        <v>12.746589999999999</v>
      </c>
      <c r="AD58" s="87" t="str">
        <f t="shared" ca="1" si="13"/>
        <v>Barking and Dagenham</v>
      </c>
      <c r="AE58" s="87" t="str">
        <f t="shared" ca="1" si="14"/>
        <v/>
      </c>
      <c r="AF58" s="87" t="str">
        <f t="shared" ca="1" si="15"/>
        <v/>
      </c>
      <c r="AG58" s="87">
        <f t="shared" ca="1" si="16"/>
        <v>12.746589999999999</v>
      </c>
      <c r="AH58" s="87">
        <f t="shared" ca="1" si="26"/>
        <v>9.32</v>
      </c>
      <c r="AI58" s="87">
        <f t="shared" ca="1" si="27"/>
        <v>9.15</v>
      </c>
      <c r="AJ58" s="87">
        <f t="shared" ca="1" si="28"/>
        <v>5.6657200000000003</v>
      </c>
      <c r="AK58" s="87" t="str">
        <f t="shared" ca="1" si="17"/>
        <v/>
      </c>
      <c r="AL58" s="87">
        <f t="shared" ca="1" si="18"/>
        <v>12.746589999999999</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1300-000000000000}">
      <formula1>indlist</formula1>
    </dataValidation>
    <dataValidation type="list" showInputMessage="1" showErrorMessage="1" sqref="U2" xr:uid="{00000000-0002-0000-1300-000001000000}">
      <formula1>gender</formula1>
    </dataValidation>
    <dataValidation showInputMessage="1" showErrorMessage="1" sqref="U5" xr:uid="{00000000-0002-0000-1300-000002000000}"/>
  </dataValidations>
  <hyperlinks>
    <hyperlink ref="O1" location="Summary!A1" display="Back to summary" xr:uid="{00000000-0004-0000-13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BT64"/>
  <sheetViews>
    <sheetView showGridLines="0" showRowColHeaders="0" zoomScale="130" zoomScaleNormal="130" workbookViewId="0">
      <selection activeCell="P11" sqref="P1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Year 6 prevalence of obesity (including severe obesity), 2022/23</v>
      </c>
      <c r="B1" s="125"/>
      <c r="C1" s="125"/>
      <c r="D1" s="125"/>
      <c r="E1" s="125"/>
      <c r="F1" s="125"/>
      <c r="G1" s="125"/>
      <c r="H1" s="126" t="str">
        <f ca="1">'9'!$X$1</f>
        <v>Year 6 prevalence of obesity (including severe obesity), 2008/09 - 2022/23</v>
      </c>
      <c r="I1" s="125"/>
      <c r="J1" s="125"/>
      <c r="K1" s="125"/>
      <c r="L1" s="125"/>
      <c r="M1" s="125"/>
      <c r="N1" s="125"/>
      <c r="O1" s="4" t="s">
        <v>1075</v>
      </c>
      <c r="T1" s="87" t="s">
        <v>282</v>
      </c>
      <c r="U1" s="87" t="s">
        <v>271</v>
      </c>
      <c r="V1" s="87" t="str">
        <f>T8&amp;U23&amp;U2&amp;U5</f>
        <v>Richmond90323Persons10-11 yrs</v>
      </c>
      <c r="W1" s="86">
        <f>21-COUNTBLANK(X2:X21)</f>
        <v>16</v>
      </c>
      <c r="X1" s="87" t="str">
        <f ca="1">IF(U2&lt;&gt;"Persons",U1&amp;", "&amp;SUBSTITUTE(X2, " ","")&amp;" - "&amp;SUBSTITUTE(INDIRECT("x"&amp;W1), " ","")&amp;" ("&amp;U2&amp;")",U1&amp;", "&amp;SUBSTITUTE(X2, " ","")&amp;" - "&amp;SUBSTITUTE(INDIRECT("x"&amp;W1), " ",""))</f>
        <v>Year 6 prevalence of obesity (including severe obesity), 2008/09 - 2022/23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2008/09</v>
      </c>
      <c r="T2" s="88" t="s">
        <v>1056</v>
      </c>
      <c r="U2" s="87" t="s">
        <v>35</v>
      </c>
      <c r="V2" s="87">
        <v>1</v>
      </c>
      <c r="W2" s="86">
        <f t="array" ref="W2">IFERROR(SMALL(IF(IndicatorData!B:B=$V$1,IndicatorData!AA:AA),$V2),"")</f>
        <v>20080000</v>
      </c>
      <c r="X2" s="86" t="str">
        <f>S2</f>
        <v>2008/09</v>
      </c>
      <c r="Y2" s="88">
        <f t="shared" ref="Y2:AH11" ca="1" si="0">IFERROR(VLOOKUP(Y$1&amp;$U$1&amp;$X2&amp;$U$2&amp;$U$5,DATA,14,FALSE),"")</f>
        <v>18.329999999999998</v>
      </c>
      <c r="Z2" s="87">
        <f t="shared" ca="1" si="0"/>
        <v>21.3</v>
      </c>
      <c r="AA2" s="87">
        <f t="shared" ca="1" si="0"/>
        <v>11.44</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11.44</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2009/10</v>
      </c>
      <c r="T3" s="88" t="s">
        <v>1076</v>
      </c>
      <c r="U3" s="87">
        <f>VLOOKUP(U1,IndicatorMetadata!$B:$AG,32,FALSE)</f>
        <v>1</v>
      </c>
      <c r="V3" s="89">
        <v>2</v>
      </c>
      <c r="W3" s="86">
        <f t="array" ref="W3">IFERROR(SMALL(IF(IndicatorData!B:B=$V$1,IndicatorData!AA:AA),$V3),"")</f>
        <v>20090000</v>
      </c>
      <c r="X3" s="86" t="str">
        <f t="shared" ref="X3:X21" si="5">IF(S3=X2,"",S3)</f>
        <v>2009/10</v>
      </c>
      <c r="Y3" s="88">
        <f t="shared" ca="1" si="0"/>
        <v>18.739999999999998</v>
      </c>
      <c r="Z3" s="87">
        <f t="shared" ca="1" si="0"/>
        <v>21.84</v>
      </c>
      <c r="AA3" s="87">
        <f t="shared" ca="1" si="0"/>
        <v>10.98</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10.98</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12.041880000000001</v>
      </c>
      <c r="F4" s="2"/>
      <c r="S4" s="87" t="str">
        <f t="array" ref="S4">IFERROR(VLOOKUP($W4,IF(IndicatorData!$B:$B=$V$1,IndicatorData!$A$1:$O$5203),15,FALSE),"")</f>
        <v>2010/11</v>
      </c>
      <c r="T4" s="88" t="s">
        <v>308</v>
      </c>
      <c r="U4" s="87" t="str">
        <f>VLOOKUP(U1,IndicatorMetadata!$B:$AG,27,FALSE)</f>
        <v>%</v>
      </c>
      <c r="V4" s="87">
        <v>3</v>
      </c>
      <c r="W4" s="86">
        <f t="array" ref="W4">IFERROR(SMALL(IF(IndicatorData!B:B=$V$1,IndicatorData!AA:AA),$V4),"")</f>
        <v>20100000</v>
      </c>
      <c r="X4" s="86" t="str">
        <f t="shared" si="5"/>
        <v>2010/11</v>
      </c>
      <c r="Y4" s="88">
        <f t="shared" ca="1" si="0"/>
        <v>19.04</v>
      </c>
      <c r="Z4" s="87">
        <f t="shared" ca="1" si="0"/>
        <v>21.93</v>
      </c>
      <c r="AA4" s="87">
        <f t="shared" ca="1" si="0"/>
        <v>10.33</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10.33</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47% lower</v>
      </c>
      <c r="S5" s="87" t="str">
        <f t="array" ref="S5">IFERROR(VLOOKUP($W5,IF(IndicatorData!$B:$B=$V$1,IndicatorData!$A$1:$O$5203),15,FALSE),"")</f>
        <v>2011/12</v>
      </c>
      <c r="T5" s="88" t="s">
        <v>10</v>
      </c>
      <c r="U5" s="87" t="str">
        <f>VLOOKUP(U23&amp;U2,Interpretations!$A$1:$E$155,4,FALSE)</f>
        <v>10-11 yrs</v>
      </c>
      <c r="V5" s="87">
        <v>4</v>
      </c>
      <c r="W5" s="86">
        <f t="array" ref="W5">IFERROR(SMALL(IF(IndicatorData!B:B=$V$1,IndicatorData!AA:AA),$V5),"")</f>
        <v>20110000</v>
      </c>
      <c r="X5" s="86" t="str">
        <f t="shared" si="5"/>
        <v>2011/12</v>
      </c>
      <c r="Y5" s="88">
        <f t="shared" ca="1" si="0"/>
        <v>19.2</v>
      </c>
      <c r="Z5" s="87">
        <f t="shared" ca="1" si="0"/>
        <v>22.54</v>
      </c>
      <c r="AA5" s="87">
        <f t="shared" ca="1" si="0"/>
        <v>12.18</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12.18</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51% lower</v>
      </c>
      <c r="S6" s="87" t="str">
        <f t="array" ref="S6">IFERROR(VLOOKUP($W6,IF(IndicatorData!$B:$B=$V$1,IndicatorData!$A$1:$O$5203),15,FALSE),"")</f>
        <v>2012/13</v>
      </c>
      <c r="T6" s="88"/>
      <c r="V6" s="87">
        <v>5</v>
      </c>
      <c r="W6" s="86">
        <f t="array" ref="W6">IFERROR(SMALL(IF(IndicatorData!B:B=$V$1,IndicatorData!AA:AA),$V6),"")</f>
        <v>20120000</v>
      </c>
      <c r="X6" s="86" t="str">
        <f t="shared" si="5"/>
        <v>2012/13</v>
      </c>
      <c r="Y6" s="88">
        <f t="shared" ca="1" si="0"/>
        <v>18.920000000000002</v>
      </c>
      <c r="Z6" s="87">
        <f t="shared" ca="1" si="0"/>
        <v>22.44</v>
      </c>
      <c r="AA6" s="87">
        <f t="shared" ca="1" si="0"/>
        <v>12.27</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12.27</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2013/14</v>
      </c>
      <c r="T7" s="88"/>
      <c r="V7" s="87">
        <v>6</v>
      </c>
      <c r="W7" s="86">
        <f t="array" ref="W7">IFERROR(SMALL(IF(IndicatorData!B:B=$V$1,IndicatorData!AA:AA),$V7),"")</f>
        <v>20130000</v>
      </c>
      <c r="X7" s="86" t="str">
        <f t="shared" si="5"/>
        <v>2013/14</v>
      </c>
      <c r="Y7" s="88">
        <f t="shared" ca="1" si="0"/>
        <v>19.09</v>
      </c>
      <c r="Z7" s="87">
        <f t="shared" ca="1" si="0"/>
        <v>22.44</v>
      </c>
      <c r="AA7" s="87">
        <f t="shared" ca="1" si="0"/>
        <v>10.39</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10.39</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(2008/09)</v>
      </c>
      <c r="E8" s="13" t="str">
        <f ca="1">U22</f>
        <v>5% deterioration</v>
      </c>
      <c r="S8" s="87" t="str">
        <f t="array" ref="S8">IFERROR(VLOOKUP($W8,IF(IndicatorData!$B:$B=$V$1,IndicatorData!$A$1:$O$5203),15,FALSE),"")</f>
        <v>2014/15</v>
      </c>
      <c r="T8" s="88" t="str">
        <f>Summary!$E$2</f>
        <v>Richmond</v>
      </c>
      <c r="V8" s="87">
        <v>7</v>
      </c>
      <c r="W8" s="86">
        <f t="array" ref="W8">IFERROR(SMALL(IF(IndicatorData!B:B=$V$1,IndicatorData!AA:AA),$V8),"")</f>
        <v>20140000</v>
      </c>
      <c r="X8" s="86" t="str">
        <f t="shared" si="5"/>
        <v>2014/15</v>
      </c>
      <c r="Y8" s="88">
        <f t="shared" ca="1" si="0"/>
        <v>19.079999999999998</v>
      </c>
      <c r="Z8" s="87">
        <f t="shared" ca="1" si="0"/>
        <v>22.61</v>
      </c>
      <c r="AA8" s="87">
        <f t="shared" ca="1" si="0"/>
        <v>10.37</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10.37</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6% improvement</v>
      </c>
      <c r="S9" s="87" t="str">
        <f t="array" ref="S9">IFERROR(VLOOKUP($W9,IF(IndicatorData!$B:$B=$V$1,IndicatorData!$A$1:$O$5203),15,FALSE),"")</f>
        <v>2015/16</v>
      </c>
      <c r="T9" s="88" t="str">
        <f>T8&amp;" Rank"</f>
        <v>Richmond Rank</v>
      </c>
      <c r="U9" s="87">
        <f ca="1">VLOOKUP(T8,$AA$26:$AB$58,2,FALSE)</f>
        <v>1</v>
      </c>
      <c r="V9" s="87">
        <v>8</v>
      </c>
      <c r="W9" s="86">
        <f t="array" ref="W9">IFERROR(SMALL(IF(IndicatorData!B:B=$V$1,IndicatorData!AA:AA),$V9),"")</f>
        <v>20150000</v>
      </c>
      <c r="X9" s="86" t="str">
        <f t="shared" si="5"/>
        <v>2015/16</v>
      </c>
      <c r="Y9" s="88">
        <f t="shared" ca="1" si="0"/>
        <v>19.829999999999998</v>
      </c>
      <c r="Z9" s="87">
        <f t="shared" ca="1" si="0"/>
        <v>23.17</v>
      </c>
      <c r="AA9" s="87">
        <f t="shared" ca="1" si="0"/>
        <v>10.98</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10.98</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2016/17</v>
      </c>
      <c r="T10" s="88" t="s">
        <v>14</v>
      </c>
      <c r="V10" s="87">
        <v>9</v>
      </c>
      <c r="W10" s="86">
        <f t="array" ref="W10">IFERROR(SMALL(IF(IndicatorData!B:B=$V$1,IndicatorData!AA:AA),$V10),"")</f>
        <v>20160000</v>
      </c>
      <c r="X10" s="86" t="str">
        <f t="shared" si="5"/>
        <v>2016/17</v>
      </c>
      <c r="Y10" s="88">
        <f t="shared" ca="1" si="0"/>
        <v>19.98</v>
      </c>
      <c r="Z10" s="87">
        <f t="shared" ca="1" si="0"/>
        <v>23.62</v>
      </c>
      <c r="AA10" s="87">
        <f t="shared" ca="1" si="0"/>
        <v>12.96</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12.96</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2017/18</v>
      </c>
      <c r="T11" s="88" t="s">
        <v>31</v>
      </c>
      <c r="U11" s="87">
        <f ca="1">AI27</f>
        <v>22.65</v>
      </c>
      <c r="V11" s="90">
        <v>10</v>
      </c>
      <c r="W11" s="86">
        <f t="array" ref="W11">IFERROR(SMALL(IF(IndicatorData!B:B=$V$1,IndicatorData!AA:AA),$V11),"")</f>
        <v>20170000</v>
      </c>
      <c r="X11" s="86" t="str">
        <f t="shared" si="5"/>
        <v>2017/18</v>
      </c>
      <c r="Y11" s="88">
        <f t="shared" ca="1" si="0"/>
        <v>20.14</v>
      </c>
      <c r="Z11" s="87">
        <f t="shared" ca="1" si="0"/>
        <v>23.1</v>
      </c>
      <c r="AA11" s="87">
        <f t="shared" ca="1" si="0"/>
        <v>11.32</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11.32</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(2022/23) rank:</v>
      </c>
      <c r="E12" s="128">
        <f ca="1">U9</f>
        <v>1</v>
      </c>
      <c r="S12" s="87" t="str">
        <f t="array" ref="S12">IFERROR(VLOOKUP($W12,IF(IndicatorData!$B:$B=$V$1,IndicatorData!$A$1:$O$5203),15,FALSE),"")</f>
        <v>2018/19</v>
      </c>
      <c r="T12" s="88" t="s">
        <v>57</v>
      </c>
      <c r="U12" s="87">
        <f ca="1">AH27</f>
        <v>24.8</v>
      </c>
      <c r="V12" s="90">
        <v>11</v>
      </c>
      <c r="W12" s="86">
        <f t="array" ref="W12">IFERROR(SMALL(IF(IndicatorData!B:B=$V$1,IndicatorData!AA:AA),$V12),"")</f>
        <v>20180000</v>
      </c>
      <c r="X12" s="86" t="str">
        <f t="shared" si="5"/>
        <v>2018/19</v>
      </c>
      <c r="Y12" s="88">
        <f t="shared" ref="Y12:AH21" ca="1" si="6">IFERROR(VLOOKUP(Y$1&amp;$U$1&amp;$X12&amp;$U$2&amp;$U$5,DATA,14,FALSE),"")</f>
        <v>20.22</v>
      </c>
      <c r="Z12" s="87">
        <f t="shared" ca="1" si="6"/>
        <v>23.24</v>
      </c>
      <c r="AA12" s="87">
        <f t="shared" ca="1" si="6"/>
        <v>10.78</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10.78</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2019/20</v>
      </c>
      <c r="T13" s="88" t="s">
        <v>1011</v>
      </c>
      <c r="U13" s="87">
        <f ca="1">AJ27</f>
        <v>12.041880000000001</v>
      </c>
      <c r="V13" s="90">
        <v>12</v>
      </c>
      <c r="W13" s="86">
        <f t="array" ref="W13">IFERROR(SMALL(IF(IndicatorData!B:B=$V$1,IndicatorData!AA:AA),$V13),"")</f>
        <v>20190000</v>
      </c>
      <c r="X13" s="86" t="str">
        <f t="shared" si="5"/>
        <v>2019/20</v>
      </c>
      <c r="Y13" s="88">
        <f t="shared" ca="1" si="6"/>
        <v>21.05</v>
      </c>
      <c r="Z13" s="87">
        <f t="shared" ca="1" si="6"/>
        <v>23.69</v>
      </c>
      <c r="AA13" s="87">
        <f t="shared" ca="1" si="6"/>
        <v>11.15</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f t="shared" ca="1" si="9"/>
        <v>11.15</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2020/21</v>
      </c>
      <c r="T14" s="88" t="str">
        <f>T8&amp;" current data"</f>
        <v>Richmond current data</v>
      </c>
      <c r="U14" s="87">
        <f ca="1">INDIRECT("aa"&amp;$W$1)</f>
        <v>12.041880000000001</v>
      </c>
      <c r="V14" s="87">
        <v>13</v>
      </c>
      <c r="W14" s="86">
        <f t="array" ref="W14">IFERROR(SMALL(IF(IndicatorData!B:B=$V$1,IndicatorData!AA:AA),$V14),"")</f>
        <v>20200000</v>
      </c>
      <c r="X14" s="86" t="str">
        <f t="shared" si="5"/>
        <v>2020/21</v>
      </c>
      <c r="Y14" s="88">
        <f t="shared" ca="1" si="6"/>
        <v>25.54</v>
      </c>
      <c r="Z14" s="87">
        <f t="shared" ca="1" si="6"/>
        <v>30.02</v>
      </c>
      <c r="AA14" s="87">
        <f t="shared" ca="1" si="6"/>
        <v>11.95</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f t="shared" ca="1" si="9"/>
        <v>11.95</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Year 6 prevalence of obesity (including severe obesity), 2022/23</v>
      </c>
      <c r="B15" s="125"/>
      <c r="C15" s="125"/>
      <c r="D15" s="125"/>
      <c r="E15" s="125"/>
      <c r="F15" s="125"/>
      <c r="G15" s="125"/>
      <c r="S15" s="87" t="str">
        <f t="array" ref="S15">IFERROR(VLOOKUP($W15,IF(IndicatorData!$B:$B=$V$1,IndicatorData!$A$1:$O$5203),15,FALSE),"")</f>
        <v>2021/22</v>
      </c>
      <c r="T15" s="88" t="str">
        <f>T8&amp;" previous data"</f>
        <v>Richmond previous data</v>
      </c>
      <c r="U15" s="87">
        <f ca="1">INDIRECT("aa"&amp;$W$1-1)</f>
        <v>12.75</v>
      </c>
      <c r="V15" s="87">
        <v>14</v>
      </c>
      <c r="W15" s="86">
        <f t="array" ref="W15">IFERROR(SMALL(IF(IndicatorData!B:B=$V$1,IndicatorData!AA:AA),$V15),"")</f>
        <v>20210000</v>
      </c>
      <c r="X15" s="86" t="str">
        <f t="shared" si="5"/>
        <v>2021/22</v>
      </c>
      <c r="Y15" s="88">
        <f t="shared" ca="1" si="6"/>
        <v>23.45</v>
      </c>
      <c r="Z15" s="87">
        <f t="shared" ca="1" si="6"/>
        <v>25.77</v>
      </c>
      <c r="AA15" s="87">
        <f t="shared" ca="1" si="6"/>
        <v>12.75</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f t="shared" ca="1" si="9"/>
        <v>12.75</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2022/23</v>
      </c>
      <c r="T16" s="88" t="s">
        <v>1078</v>
      </c>
      <c r="U16" s="87">
        <f ca="1">AA2</f>
        <v>11.44</v>
      </c>
      <c r="V16" s="87">
        <v>15</v>
      </c>
      <c r="W16" s="86">
        <f t="array" ref="W16">IFERROR(SMALL(IF(IndicatorData!B:B=$V$1,IndicatorData!AA:AA),$V16),"")</f>
        <v>20220000</v>
      </c>
      <c r="X16" s="86" t="str">
        <f t="shared" si="5"/>
        <v>2022/23</v>
      </c>
      <c r="Y16" s="88">
        <f t="shared" ca="1" si="6"/>
        <v>22.65</v>
      </c>
      <c r="Z16" s="87">
        <f t="shared" ca="1" si="6"/>
        <v>24.8</v>
      </c>
      <c r="AA16" s="87">
        <f t="shared" ca="1" si="6"/>
        <v>12.041880000000001</v>
      </c>
      <c r="AB16" s="87">
        <f t="shared" ca="1" si="6"/>
        <v>16.850829999999998</v>
      </c>
      <c r="AC16" s="86">
        <f t="shared" ca="1" si="6"/>
        <v>17.814730000000001</v>
      </c>
      <c r="AD16" s="87">
        <f t="shared" ca="1" si="6"/>
        <v>18.803419999999999</v>
      </c>
      <c r="AE16" s="87">
        <f t="shared" ca="1" si="6"/>
        <v>22.693269999999998</v>
      </c>
      <c r="AF16" s="87">
        <f t="shared" ca="1" si="6"/>
        <v>23.71134</v>
      </c>
      <c r="AG16" s="87">
        <f t="shared" ca="1" si="6"/>
        <v>21.23687</v>
      </c>
      <c r="AH16" s="87">
        <f t="shared" ca="1" si="6"/>
        <v>31.652660000000001</v>
      </c>
      <c r="AI16" s="87">
        <f t="shared" ca="1" si="7"/>
        <v>21.23687</v>
      </c>
      <c r="AJ16" s="87">
        <f t="shared" ca="1" si="7"/>
        <v>24.071079999999998</v>
      </c>
      <c r="AK16" s="87">
        <f t="shared" ca="1" si="7"/>
        <v>26.256979999999999</v>
      </c>
      <c r="AL16" s="87">
        <f t="shared" ca="1" si="7"/>
        <v>18.803419999999999</v>
      </c>
      <c r="AM16" s="87">
        <f t="shared" ca="1" si="7"/>
        <v>22.348479999999999</v>
      </c>
      <c r="AN16" s="87">
        <f t="shared" ca="1" si="7"/>
        <v>26.309660000000001</v>
      </c>
      <c r="AO16" s="87">
        <f t="shared" ca="1" si="7"/>
        <v>23.037970000000001</v>
      </c>
      <c r="AP16" s="87">
        <f t="shared" ca="1" si="7"/>
        <v>27.980540000000001</v>
      </c>
      <c r="AQ16" s="87">
        <f t="shared" ca="1" si="7"/>
        <v>27.232140000000001</v>
      </c>
      <c r="AR16" s="87">
        <f t="shared" ca="1" si="7"/>
        <v>26.95853</v>
      </c>
      <c r="AS16" s="87">
        <f t="shared" ca="1" si="8"/>
        <v>19.298249999999999</v>
      </c>
      <c r="AT16" s="87">
        <f t="shared" ca="1" si="8"/>
        <v>24.400870000000001</v>
      </c>
      <c r="AU16" s="87">
        <f t="shared" ca="1" si="8"/>
        <v>23.71134</v>
      </c>
      <c r="AV16" s="87">
        <f t="shared" ca="1" si="8"/>
        <v>25.22936</v>
      </c>
      <c r="AW16" s="87">
        <f t="shared" ca="1" si="8"/>
        <v>23.68421</v>
      </c>
      <c r="AX16" s="87">
        <f t="shared" ca="1" si="8"/>
        <v>26.207909999999998</v>
      </c>
      <c r="AY16" s="87">
        <f t="shared" ca="1" si="8"/>
        <v>23.4375</v>
      </c>
      <c r="AZ16" s="87">
        <f t="shared" ca="1" si="8"/>
        <v>21.739129999999999</v>
      </c>
      <c r="BA16" s="87">
        <f t="shared" ca="1" si="8"/>
        <v>16.850829999999998</v>
      </c>
      <c r="BB16" s="87">
        <f t="shared" ca="1" si="8"/>
        <v>25.258800000000001</v>
      </c>
      <c r="BC16" s="87">
        <f t="shared" ca="1" si="9"/>
        <v>26.470590000000001</v>
      </c>
      <c r="BD16" s="87">
        <f t="shared" ca="1" si="9"/>
        <v>22.693269999999998</v>
      </c>
      <c r="BE16" s="87">
        <f t="shared" ca="1" si="9"/>
        <v>29.922139999999999</v>
      </c>
      <c r="BF16" s="87">
        <f t="shared" ca="1" si="9"/>
        <v>26.72634</v>
      </c>
      <c r="BG16" s="87">
        <f t="shared" ca="1" si="9"/>
        <v>12.041880000000001</v>
      </c>
      <c r="BH16" s="87">
        <f t="shared" ca="1" si="9"/>
        <v>27.675280000000001</v>
      </c>
      <c r="BI16" s="87">
        <f t="shared" ca="1" si="9"/>
        <v>17.814730000000001</v>
      </c>
      <c r="BJ16" s="87">
        <f t="shared" ca="1" si="9"/>
        <v>28.048780000000001</v>
      </c>
      <c r="BK16" s="87">
        <f t="shared" ca="1" si="9"/>
        <v>25.723469999999999</v>
      </c>
      <c r="BL16" s="87">
        <f t="shared" ca="1" si="9"/>
        <v>21.818180000000002</v>
      </c>
      <c r="BM16" s="87">
        <f t="shared" ca="1" si="9"/>
        <v>28.640779999999999</v>
      </c>
      <c r="BN16" s="87">
        <f t="shared" ca="1" si="4"/>
        <v>20.185076666666667</v>
      </c>
    </row>
    <row r="17" spans="10:72">
      <c r="S17" s="87" t="str">
        <f t="array" ref="S17">IFERROR(VLOOKUP($W17,IF(IndicatorData!$B:$B=$V$1,IndicatorData!$A$1:$O$5203),15,FALSE),"")</f>
        <v/>
      </c>
      <c r="T17" s="88" t="s">
        <v>1079</v>
      </c>
      <c r="U17" s="87">
        <f ca="1">($U$14-U15)/U15</f>
        <v>-5.5538823529411703E-2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12.0% (n=230), which was the lowest in London, 46.8% lower than the England average and 51.4% lower than the London average. The latest Borough figure for 2022/23 was also 5.3% higher than in 2008/09, in comparison with 23.6% increase in England's rate in the equivalent time period. Missing time series data for Richmond have been estimated using linear interpolation.</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5.261188811188823E-2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6%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5% deterioration</v>
      </c>
    </row>
    <row r="23" spans="10:72">
      <c r="J23" s="125"/>
      <c r="K23" s="125"/>
      <c r="L23" s="125"/>
      <c r="M23" s="125"/>
      <c r="N23" s="125"/>
      <c r="T23" s="87" t="s">
        <v>1085</v>
      </c>
      <c r="U23" s="87">
        <f>VLOOKUP(U1,List!$AD$2:$AE$63,2,FALSE)</f>
        <v>90323</v>
      </c>
    </row>
    <row r="24" spans="10:72">
      <c r="J24" s="125"/>
      <c r="K24" s="125"/>
      <c r="L24" s="125"/>
      <c r="M24" s="125"/>
      <c r="N24" s="125"/>
    </row>
    <row r="25" spans="10:72">
      <c r="J25" s="125"/>
      <c r="K25" s="125"/>
      <c r="L25" s="125"/>
      <c r="M25" s="125"/>
      <c r="N25" s="125"/>
      <c r="AU25" s="87" t="str">
        <f ca="1">AC26&amp;", Bexley vs. CYP Comparators"</f>
        <v>Year 6 prevalence of obesity (including severe obesity),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Year 6 prevalence of obesity (including severe obesity),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32</v>
      </c>
      <c r="X27" s="87" t="s">
        <v>107</v>
      </c>
      <c r="Y27" s="87">
        <f t="shared" ref="Y27:Y58" ca="1" si="10">IFERROR(VLOOKUP($X27&amp;$U$1&amp;$Y$26&amp;$U$2&amp;$U$5,DATA,14,FALSE),"")</f>
        <v>31.652660000000001</v>
      </c>
      <c r="AA27" s="87" t="str">
        <f t="shared" ref="AA27:AA58" ca="1" si="11">AD27</f>
        <v>Richmond</v>
      </c>
      <c r="AB27" s="87">
        <v>1</v>
      </c>
      <c r="AC27" s="86">
        <f t="shared" ref="AC27:AC58" ca="1" si="12">VLOOKUP($AB27,$W$26:$Y$58,3,FALSE)</f>
        <v>12.041880000000001</v>
      </c>
      <c r="AD27" s="87" t="str">
        <f t="shared" ref="AD27:AD58" ca="1" si="13">VLOOKUP($AB27,$W$26:$Y$58,2,FALSE)</f>
        <v>Richmond</v>
      </c>
      <c r="AE27" s="87">
        <f t="shared" ref="AE27:AE58" ca="1" si="14">IF($AD27=$AE$26,AC27,"")</f>
        <v>12.041880000000001</v>
      </c>
      <c r="AF27" s="87" t="str">
        <f t="shared" ref="AF27:AF58" ca="1" si="15">IF(ISERROR(HLOOKUP($AD27,$AB$1:$AG$1,1,FALSE)),"",AC27)</f>
        <v/>
      </c>
      <c r="AG27" s="87" t="str">
        <f t="shared" ref="AG27:AG58" ca="1" si="16">IF(AND(AE27="",AF27=""),AC27,"")</f>
        <v/>
      </c>
      <c r="AH27" s="87">
        <f ca="1">INDIRECT("z"&amp;$W$1)</f>
        <v>24.8</v>
      </c>
      <c r="AI27" s="87">
        <f ca="1">INDIRECT("y"&amp;$W$1)</f>
        <v>22.65</v>
      </c>
      <c r="AJ27" s="87">
        <f ca="1">INDIRECT("aa"&amp;$W$1)</f>
        <v>12.041880000000001</v>
      </c>
      <c r="AK27" s="87">
        <f t="shared" ref="AK27:AK58" ca="1" si="17">IF(ISERROR(VLOOKUP($AD27,AOP_comparators,1,FALSE)),"",AC27)</f>
        <v>12.041880000000001</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12.041880000000001</v>
      </c>
      <c r="AU27" s="87" t="str">
        <f t="shared" ref="AU27:AU37" ca="1" si="22">VLOOKUP($AS27,$AN$27:$AP$37,2,FALSE)</f>
        <v>Richmond</v>
      </c>
      <c r="AV27" s="87">
        <f t="shared" ref="AV27:AV37" ca="1" si="23">IF($AU27=$AV$26,$AT27,"")</f>
        <v>12.041880000000001</v>
      </c>
      <c r="AW27" s="87" t="str">
        <f t="shared" ref="AW27:AW37" ca="1" si="24">IF(AV27="",AT27,"")</f>
        <v/>
      </c>
      <c r="AX27" s="87">
        <f t="shared" ref="AX27:AX37" ca="1" si="25">AI27</f>
        <v>22.65</v>
      </c>
      <c r="AY27" s="94"/>
      <c r="AZ27" s="94"/>
      <c r="BA27" s="94"/>
      <c r="BB27" s="94"/>
      <c r="BC27" s="94"/>
      <c r="BD27" s="94"/>
      <c r="BT27" s="87"/>
    </row>
    <row r="28" spans="10:72">
      <c r="J28" s="125"/>
      <c r="K28" s="125"/>
      <c r="L28" s="125"/>
      <c r="M28" s="125"/>
      <c r="N28" s="125"/>
      <c r="W28" s="87">
        <f ca="1">IFERROR(RANK(Y28,$Y$27:$Y$59,$U$3)+COUNTIF($Y$27:Y28,Y28)-1,"")</f>
        <v>6</v>
      </c>
      <c r="X28" s="87" t="s">
        <v>94</v>
      </c>
      <c r="Y28" s="87">
        <f t="shared" ca="1" si="10"/>
        <v>21.23687</v>
      </c>
      <c r="AA28" s="87" t="str">
        <f t="shared" ca="1" si="11"/>
        <v>Kingston</v>
      </c>
      <c r="AB28" s="87">
        <v>2</v>
      </c>
      <c r="AC28" s="86">
        <f t="shared" ca="1" si="12"/>
        <v>16.850829999999998</v>
      </c>
      <c r="AD28" s="87" t="str">
        <f t="shared" ca="1" si="13"/>
        <v>Kingston</v>
      </c>
      <c r="AE28" s="87" t="str">
        <f t="shared" ca="1" si="14"/>
        <v/>
      </c>
      <c r="AF28" s="87">
        <f t="shared" ca="1" si="15"/>
        <v>16.850829999999998</v>
      </c>
      <c r="AG28" s="87" t="str">
        <f t="shared" ca="1" si="16"/>
        <v/>
      </c>
      <c r="AH28" s="87">
        <f t="shared" ref="AH28:AH58" ca="1" si="26">$AH$27</f>
        <v>24.8</v>
      </c>
      <c r="AI28" s="87">
        <f t="shared" ref="AI28:AI58" ca="1" si="27">$AI$27</f>
        <v>22.65</v>
      </c>
      <c r="AJ28" s="87">
        <f t="shared" ref="AJ28:AJ58" ca="1" si="28">$AJ$27</f>
        <v>12.041880000000001</v>
      </c>
      <c r="AK28" s="87">
        <f t="shared" ca="1" si="17"/>
        <v>16.850829999999998</v>
      </c>
      <c r="AL28" s="87" t="str">
        <f t="shared" ca="1" si="18"/>
        <v/>
      </c>
      <c r="AN28" s="87">
        <f ca="1">IFERROR(RANK(AP28,$AP$27:$AP$37,$U$3)+COUNTIF($AP$27:AP28,AP28)-1,"")</f>
        <v>2</v>
      </c>
      <c r="AO28" s="87" t="s">
        <v>79</v>
      </c>
      <c r="AP28" s="87">
        <f t="shared" ca="1" si="19"/>
        <v>18.803419999999999</v>
      </c>
      <c r="AR28" s="87" t="str">
        <f t="shared" ca="1" si="20"/>
        <v>Bromley</v>
      </c>
      <c r="AS28" s="87">
        <v>2</v>
      </c>
      <c r="AT28" s="87">
        <f t="shared" ca="1" si="21"/>
        <v>18.803419999999999</v>
      </c>
      <c r="AU28" s="87" t="str">
        <f t="shared" ca="1" si="22"/>
        <v>Bromley</v>
      </c>
      <c r="AV28" s="87" t="str">
        <f t="shared" ca="1" si="23"/>
        <v/>
      </c>
      <c r="AW28" s="87">
        <f t="shared" ca="1" si="24"/>
        <v>18.803419999999999</v>
      </c>
      <c r="AX28" s="87">
        <f t="shared" ca="1" si="25"/>
        <v>22.65</v>
      </c>
      <c r="AY28" s="94"/>
      <c r="BA28" s="94"/>
      <c r="BB28" s="94"/>
      <c r="BC28" s="94"/>
      <c r="BD28" s="94"/>
      <c r="BF28" s="94">
        <v>90</v>
      </c>
      <c r="BG28" s="94"/>
      <c r="BT28" s="87"/>
    </row>
    <row r="29" spans="10:72">
      <c r="J29" s="125"/>
      <c r="K29" s="125"/>
      <c r="L29" s="125"/>
      <c r="M29" s="125"/>
      <c r="N29" s="125"/>
      <c r="W29" s="87">
        <f ca="1">IFERROR(RANK(Y29,$Y$27:$Y$59,$U$3)+COUNTIF($Y$27:Y29,Y29)-1,"")</f>
        <v>15</v>
      </c>
      <c r="X29" s="87" t="s">
        <v>98</v>
      </c>
      <c r="Y29" s="87">
        <f t="shared" ca="1" si="10"/>
        <v>24.071079999999998</v>
      </c>
      <c r="AA29" s="87" t="str">
        <f t="shared" ca="1" si="11"/>
        <v>Sutton</v>
      </c>
      <c r="AB29" s="87">
        <v>3</v>
      </c>
      <c r="AC29" s="86">
        <f t="shared" ca="1" si="12"/>
        <v>17.814730000000001</v>
      </c>
      <c r="AD29" s="87" t="str">
        <f t="shared" ca="1" si="13"/>
        <v>Sutton</v>
      </c>
      <c r="AE29" s="87" t="str">
        <f t="shared" ca="1" si="14"/>
        <v/>
      </c>
      <c r="AF29" s="87">
        <f t="shared" ca="1" si="15"/>
        <v>17.814730000000001</v>
      </c>
      <c r="AG29" s="87" t="str">
        <f t="shared" ca="1" si="16"/>
        <v/>
      </c>
      <c r="AH29" s="87">
        <f t="shared" ca="1" si="26"/>
        <v>24.8</v>
      </c>
      <c r="AI29" s="87">
        <f t="shared" ca="1" si="27"/>
        <v>22.65</v>
      </c>
      <c r="AJ29" s="87">
        <f t="shared" ca="1" si="28"/>
        <v>12.041880000000001</v>
      </c>
      <c r="AK29" s="87">
        <f t="shared" ca="1" si="17"/>
        <v>17.814730000000001</v>
      </c>
      <c r="AL29" s="87" t="str">
        <f t="shared" ca="1" si="18"/>
        <v/>
      </c>
      <c r="AN29" s="87" t="str">
        <f ca="1">IFERROR(RANK(AP29,$AP$27:$AP$37,$U$3)+COUNTIF($AP$27:AP29,AP29)-1,"")</f>
        <v/>
      </c>
      <c r="AO29" s="87" t="s">
        <v>1064</v>
      </c>
      <c r="AP29" s="87" t="str">
        <f t="shared" ca="1" si="19"/>
        <v/>
      </c>
      <c r="AR29" s="87" t="str">
        <f t="shared" ca="1" si="20"/>
        <v>Havering</v>
      </c>
      <c r="AS29" s="87">
        <v>3</v>
      </c>
      <c r="AT29" s="87">
        <f t="shared" ca="1" si="21"/>
        <v>25.22936</v>
      </c>
      <c r="AU29" s="87" t="str">
        <f t="shared" ca="1" si="22"/>
        <v>Havering</v>
      </c>
      <c r="AV29" s="87" t="str">
        <f t="shared" ca="1" si="23"/>
        <v/>
      </c>
      <c r="AW29" s="87">
        <f t="shared" ca="1" si="24"/>
        <v>25.22936</v>
      </c>
      <c r="AX29" s="87">
        <f t="shared" ca="1" si="25"/>
        <v>22.65</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21</v>
      </c>
      <c r="X30" s="87" t="s">
        <v>69</v>
      </c>
      <c r="Y30" s="87">
        <f t="shared" ca="1" si="10"/>
        <v>26.256979999999999</v>
      </c>
      <c r="AA30" s="87" t="str">
        <f t="shared" ca="1" si="11"/>
        <v>Bromley</v>
      </c>
      <c r="AB30" s="87">
        <v>4</v>
      </c>
      <c r="AC30" s="86">
        <f t="shared" ca="1" si="12"/>
        <v>18.803419999999999</v>
      </c>
      <c r="AD30" s="87" t="str">
        <f t="shared" ca="1" si="13"/>
        <v>Bromley</v>
      </c>
      <c r="AE30" s="87" t="str">
        <f t="shared" ca="1" si="14"/>
        <v/>
      </c>
      <c r="AF30" s="87">
        <f t="shared" ca="1" si="15"/>
        <v>18.803419999999999</v>
      </c>
      <c r="AG30" s="87" t="str">
        <f t="shared" ca="1" si="16"/>
        <v/>
      </c>
      <c r="AH30" s="87">
        <f t="shared" ca="1" si="26"/>
        <v>24.8</v>
      </c>
      <c r="AI30" s="87">
        <f t="shared" ca="1" si="27"/>
        <v>22.65</v>
      </c>
      <c r="AJ30" s="87">
        <f t="shared" ca="1" si="28"/>
        <v>12.041880000000001</v>
      </c>
      <c r="AK30" s="87">
        <f t="shared" ca="1" si="17"/>
        <v>18.803419999999999</v>
      </c>
      <c r="AL30" s="87" t="str">
        <f t="shared" ca="1" si="18"/>
        <v/>
      </c>
      <c r="AN30" s="87">
        <f ca="1">IFERROR(RANK(AP30,$AP$27:$AP$37,$U$3)+COUNTIF($AP$27:AP30,AP30)-1,"")</f>
        <v>3</v>
      </c>
      <c r="AO30" s="87" t="s">
        <v>119</v>
      </c>
      <c r="AP30" s="87">
        <f t="shared" ca="1" si="19"/>
        <v>25.22936</v>
      </c>
      <c r="AR30" s="87" t="e">
        <f t="shared" ca="1" si="20"/>
        <v>#N/A</v>
      </c>
      <c r="AS30" s="87">
        <v>4</v>
      </c>
      <c r="AT30" s="87" t="e">
        <f t="shared" ca="1" si="21"/>
        <v>#N/A</v>
      </c>
      <c r="AU30" s="87" t="e">
        <f t="shared" ca="1" si="22"/>
        <v>#N/A</v>
      </c>
      <c r="AV30" s="87" t="e">
        <f t="shared" ca="1" si="23"/>
        <v>#N/A</v>
      </c>
      <c r="AW30" s="87" t="e">
        <f t="shared" ca="1" si="24"/>
        <v>#N/A</v>
      </c>
      <c r="AX30" s="87">
        <f t="shared" ca="1" si="25"/>
        <v>22.65</v>
      </c>
      <c r="AY30" s="94"/>
      <c r="BA30" s="94"/>
      <c r="BB30" s="94"/>
      <c r="BC30" s="94"/>
      <c r="BD30" s="94"/>
      <c r="BE30" s="87" t="s">
        <v>1091</v>
      </c>
      <c r="BF30" s="92">
        <v>0</v>
      </c>
      <c r="BG30" s="92"/>
      <c r="BT30" s="87"/>
    </row>
    <row r="31" spans="10:72">
      <c r="J31" s="125"/>
      <c r="K31" s="125"/>
      <c r="L31" s="125"/>
      <c r="M31" s="125"/>
      <c r="N31" s="125"/>
      <c r="W31" s="87">
        <f ca="1">IFERROR(RANK(Y31,$Y$27:$Y$59,$U$3)+COUNTIF($Y$27:Y31,Y31)-1,"")</f>
        <v>4</v>
      </c>
      <c r="X31" s="87" t="s">
        <v>79</v>
      </c>
      <c r="Y31" s="87">
        <f t="shared" ca="1" si="10"/>
        <v>18.803419999999999</v>
      </c>
      <c r="AA31" s="87" t="str">
        <f t="shared" ca="1" si="11"/>
        <v>Hammersmith and Fulham</v>
      </c>
      <c r="AB31" s="87">
        <v>5</v>
      </c>
      <c r="AC31" s="86">
        <f t="shared" ca="1" si="12"/>
        <v>19.298249999999999</v>
      </c>
      <c r="AD31" s="87" t="str">
        <f t="shared" ca="1" si="13"/>
        <v>Hammersmith and Fulham</v>
      </c>
      <c r="AE31" s="87" t="str">
        <f t="shared" ca="1" si="14"/>
        <v/>
      </c>
      <c r="AF31" s="87" t="str">
        <f t="shared" ca="1" si="15"/>
        <v/>
      </c>
      <c r="AG31" s="87">
        <f t="shared" ca="1" si="16"/>
        <v>19.298249999999999</v>
      </c>
      <c r="AH31" s="87">
        <f t="shared" ca="1" si="26"/>
        <v>24.8</v>
      </c>
      <c r="AI31" s="87">
        <f t="shared" ca="1" si="27"/>
        <v>22.65</v>
      </c>
      <c r="AJ31" s="87">
        <f t="shared" ca="1" si="28"/>
        <v>12.041880000000001</v>
      </c>
      <c r="AK31" s="87" t="str">
        <f t="shared" ca="1" si="17"/>
        <v/>
      </c>
      <c r="AL31" s="87">
        <f t="shared" ca="1" si="18"/>
        <v>19.298249999999999</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22.65</v>
      </c>
      <c r="AY31" s="94"/>
      <c r="BA31" s="94"/>
      <c r="BB31" s="94"/>
      <c r="BC31" s="94"/>
      <c r="BD31" s="94"/>
      <c r="BE31" s="87" t="s">
        <v>128</v>
      </c>
      <c r="BF31" s="92">
        <v>32</v>
      </c>
      <c r="BG31" s="92"/>
      <c r="BT31" s="87"/>
    </row>
    <row r="32" spans="10:72">
      <c r="J32" s="125"/>
      <c r="K32" s="125"/>
      <c r="L32" s="125"/>
      <c r="M32" s="125"/>
      <c r="N32" s="125"/>
      <c r="W32" s="87">
        <f ca="1">IFERROR(RANK(Y32,$Y$27:$Y$59,$U$3)+COUNTIF($Y$27:Y32,Y32)-1,"")</f>
        <v>9</v>
      </c>
      <c r="X32" s="87" t="s">
        <v>73</v>
      </c>
      <c r="Y32" s="87">
        <f t="shared" ca="1" si="10"/>
        <v>22.348479999999999</v>
      </c>
      <c r="AA32" s="87" t="str">
        <f t="shared" ca="1" si="11"/>
        <v>Barnet</v>
      </c>
      <c r="AB32" s="87">
        <v>6</v>
      </c>
      <c r="AC32" s="86">
        <f t="shared" ca="1" si="12"/>
        <v>21.23687</v>
      </c>
      <c r="AD32" s="87" t="str">
        <f t="shared" ca="1" si="13"/>
        <v>Barnet</v>
      </c>
      <c r="AE32" s="87" t="str">
        <f t="shared" ca="1" si="14"/>
        <v/>
      </c>
      <c r="AF32" s="87">
        <f t="shared" ca="1" si="15"/>
        <v>21.23687</v>
      </c>
      <c r="AG32" s="87" t="str">
        <f t="shared" ca="1" si="16"/>
        <v/>
      </c>
      <c r="AH32" s="87">
        <f t="shared" ca="1" si="26"/>
        <v>24.8</v>
      </c>
      <c r="AI32" s="87">
        <f t="shared" ca="1" si="27"/>
        <v>22.65</v>
      </c>
      <c r="AJ32" s="87">
        <f t="shared" ca="1" si="28"/>
        <v>12.041880000000001</v>
      </c>
      <c r="AK32" s="87">
        <f t="shared" ca="1" si="17"/>
        <v>21.23687</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22.65</v>
      </c>
      <c r="AY32" s="94"/>
      <c r="BA32" s="94"/>
      <c r="BB32" s="94"/>
      <c r="BC32" s="94"/>
      <c r="BD32" s="94"/>
      <c r="BE32" s="87" t="s">
        <v>173</v>
      </c>
      <c r="BF32" s="92"/>
      <c r="BG32" s="92"/>
      <c r="BT32" s="87"/>
    </row>
    <row r="33" spans="1:72">
      <c r="W33" s="87">
        <f ca="1">IFERROR(RANK(Y33,$Y$27:$Y$59,$U$3)+COUNTIF($Y$27:Y33,Y33)-1,"")</f>
        <v>22</v>
      </c>
      <c r="X33" s="87" t="s">
        <v>111</v>
      </c>
      <c r="Y33" s="87">
        <f t="shared" ca="1" si="10"/>
        <v>26.309660000000001</v>
      </c>
      <c r="AA33" s="87" t="str">
        <f t="shared" ca="1" si="11"/>
        <v>Kensington and Chelsea</v>
      </c>
      <c r="AB33" s="87">
        <v>7</v>
      </c>
      <c r="AC33" s="86">
        <f t="shared" ca="1" si="12"/>
        <v>21.739129999999999</v>
      </c>
      <c r="AD33" s="87" t="str">
        <f t="shared" ca="1" si="13"/>
        <v>Kensington and Chelsea</v>
      </c>
      <c r="AE33" s="87" t="str">
        <f t="shared" ca="1" si="14"/>
        <v/>
      </c>
      <c r="AF33" s="87" t="str">
        <f t="shared" ca="1" si="15"/>
        <v/>
      </c>
      <c r="AG33" s="87">
        <f t="shared" ca="1" si="16"/>
        <v>21.739129999999999</v>
      </c>
      <c r="AH33" s="87">
        <f t="shared" ca="1" si="26"/>
        <v>24.8</v>
      </c>
      <c r="AI33" s="87">
        <f t="shared" ca="1" si="27"/>
        <v>22.65</v>
      </c>
      <c r="AJ33" s="87">
        <f t="shared" ca="1" si="28"/>
        <v>12.041880000000001</v>
      </c>
      <c r="AK33" s="87" t="str">
        <f t="shared" ca="1" si="17"/>
        <v/>
      </c>
      <c r="AL33" s="87">
        <f t="shared" ca="1" si="18"/>
        <v>21.739129999999999</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22.65</v>
      </c>
      <c r="AY33" s="94"/>
      <c r="BA33" s="94"/>
      <c r="BB33" s="94"/>
      <c r="BC33" s="94"/>
      <c r="BD33" s="94"/>
      <c r="BE33" s="87" t="s">
        <v>1092</v>
      </c>
      <c r="BF33" s="92"/>
      <c r="BG33" s="92"/>
      <c r="BT33" s="87"/>
    </row>
    <row r="34" spans="1:72">
      <c r="A34" s="12" t="s">
        <v>1093</v>
      </c>
      <c r="W34" s="87">
        <f ca="1">IFERROR(RANK(Y34,$Y$27:$Y$59,$U$3)+COUNTIF($Y$27:Y34,Y34)-1,"")</f>
        <v>11</v>
      </c>
      <c r="X34" s="87" t="s">
        <v>63</v>
      </c>
      <c r="Y34" s="87">
        <f t="shared" ca="1" si="10"/>
        <v>23.037970000000001</v>
      </c>
      <c r="AA34" s="87" t="str">
        <f t="shared" ca="1" si="11"/>
        <v>Wandsworth</v>
      </c>
      <c r="AB34" s="87">
        <v>8</v>
      </c>
      <c r="AC34" s="86">
        <f t="shared" ca="1" si="12"/>
        <v>21.818180000000002</v>
      </c>
      <c r="AD34" s="87" t="str">
        <f t="shared" ca="1" si="13"/>
        <v>Wandsworth</v>
      </c>
      <c r="AE34" s="87" t="str">
        <f t="shared" ca="1" si="14"/>
        <v/>
      </c>
      <c r="AF34" s="87" t="str">
        <f t="shared" ca="1" si="15"/>
        <v/>
      </c>
      <c r="AG34" s="87">
        <f t="shared" ca="1" si="16"/>
        <v>21.818180000000002</v>
      </c>
      <c r="AH34" s="87">
        <f t="shared" ca="1" si="26"/>
        <v>24.8</v>
      </c>
      <c r="AI34" s="87">
        <f t="shared" ca="1" si="27"/>
        <v>22.65</v>
      </c>
      <c r="AJ34" s="87">
        <f t="shared" ca="1" si="28"/>
        <v>12.041880000000001</v>
      </c>
      <c r="AK34" s="87" t="str">
        <f t="shared" ca="1" si="17"/>
        <v/>
      </c>
      <c r="AL34" s="87">
        <f t="shared" ca="1" si="18"/>
        <v>21.818180000000002</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22.65</v>
      </c>
      <c r="AY34" s="94"/>
      <c r="BA34" s="94"/>
      <c r="BB34" s="94"/>
      <c r="BC34" s="94"/>
      <c r="BD34" s="94"/>
      <c r="BE34" s="87" t="s">
        <v>1094</v>
      </c>
      <c r="BF34" s="92"/>
      <c r="BG34" s="92"/>
      <c r="BT34" s="87"/>
    </row>
    <row r="35" spans="1:72" ht="15" customHeight="1">
      <c r="A35" s="124" t="str">
        <f>VLOOKUP($U$1,IndicatorMetadata!$B:$Z,2,FALSE)</f>
        <v>Proportion of children aged 10 to 11 years classified as overweight or living with obesity. For population monitoring purposes, a child's body mass index (BMI) is classed as overweight or obese where it is on or above the 85th centile or 95th centile, respectively, based on the British 1990 (UK90) growth reference data. The population monitoring cut offs for overweight and obesity are lower than the clinical cut offs (91st and 98th centiles for overweight and obesity) used to assess individual children; this is to capture children in the population in the clinical overweight or obesity BMI categories and those who are at high risk of moving into the clinical overweight or clinical obesity categories. This helps ensure that adequate services are planned and delivered for the whole population.</v>
      </c>
      <c r="B35" s="125"/>
      <c r="C35" s="125"/>
      <c r="D35" s="125"/>
      <c r="E35" s="125"/>
      <c r="F35" s="125"/>
      <c r="G35" s="125"/>
      <c r="H35" s="125"/>
      <c r="I35" s="125"/>
      <c r="J35" s="125"/>
      <c r="K35" s="125"/>
      <c r="L35" s="125"/>
      <c r="M35" s="125"/>
      <c r="N35" s="125"/>
      <c r="W35" s="87">
        <f ca="1">IFERROR(RANK(Y35,$Y$27:$Y$59,$U$3)+COUNTIF($Y$27:Y35,Y35)-1,"")</f>
        <v>28</v>
      </c>
      <c r="X35" s="87" t="s">
        <v>121</v>
      </c>
      <c r="Y35" s="87">
        <f t="shared" ca="1" si="10"/>
        <v>27.980540000000001</v>
      </c>
      <c r="AA35" s="87" t="str">
        <f t="shared" ca="1" si="11"/>
        <v>Camden</v>
      </c>
      <c r="AB35" s="87">
        <v>9</v>
      </c>
      <c r="AC35" s="86">
        <f t="shared" ca="1" si="12"/>
        <v>22.348479999999999</v>
      </c>
      <c r="AD35" s="87" t="str">
        <f t="shared" ca="1" si="13"/>
        <v>Camden</v>
      </c>
      <c r="AE35" s="87" t="str">
        <f t="shared" ca="1" si="14"/>
        <v/>
      </c>
      <c r="AF35" s="87" t="str">
        <f t="shared" ca="1" si="15"/>
        <v/>
      </c>
      <c r="AG35" s="87">
        <f t="shared" ca="1" si="16"/>
        <v>22.348479999999999</v>
      </c>
      <c r="AH35" s="87">
        <f t="shared" ca="1" si="26"/>
        <v>24.8</v>
      </c>
      <c r="AI35" s="87">
        <f t="shared" ca="1" si="27"/>
        <v>22.65</v>
      </c>
      <c r="AJ35" s="87">
        <f t="shared" ca="1" si="28"/>
        <v>12.041880000000001</v>
      </c>
      <c r="AK35" s="87" t="str">
        <f t="shared" ca="1" si="17"/>
        <v/>
      </c>
      <c r="AL35" s="87">
        <f t="shared" ca="1" si="18"/>
        <v>22.348479999999999</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22.65</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26</v>
      </c>
      <c r="X36" s="87" t="s">
        <v>81</v>
      </c>
      <c r="Y36" s="87">
        <f t="shared" ca="1" si="10"/>
        <v>27.232140000000001</v>
      </c>
      <c r="AA36" s="87" t="str">
        <f t="shared" ca="1" si="11"/>
        <v>Merton</v>
      </c>
      <c r="AB36" s="87">
        <v>10</v>
      </c>
      <c r="AC36" s="86">
        <f t="shared" ca="1" si="12"/>
        <v>22.693269999999998</v>
      </c>
      <c r="AD36" s="87" t="str">
        <f t="shared" ca="1" si="13"/>
        <v>Merton</v>
      </c>
      <c r="AE36" s="87" t="str">
        <f t="shared" ca="1" si="14"/>
        <v/>
      </c>
      <c r="AF36" s="87">
        <f t="shared" ca="1" si="15"/>
        <v>22.693269999999998</v>
      </c>
      <c r="AG36" s="87" t="str">
        <f t="shared" ca="1" si="16"/>
        <v/>
      </c>
      <c r="AH36" s="87">
        <f t="shared" ca="1" si="26"/>
        <v>24.8</v>
      </c>
      <c r="AI36" s="87">
        <f t="shared" ca="1" si="27"/>
        <v>22.65</v>
      </c>
      <c r="AJ36" s="87">
        <f t="shared" ca="1" si="28"/>
        <v>12.041880000000001</v>
      </c>
      <c r="AK36" s="87">
        <f t="shared" ca="1" si="17"/>
        <v>22.693269999999998</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22.65</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25</v>
      </c>
      <c r="X37" s="87" t="s">
        <v>102</v>
      </c>
      <c r="Y37" s="87">
        <f t="shared" ca="1" si="10"/>
        <v>26.95853</v>
      </c>
      <c r="AA37" s="87" t="str">
        <f t="shared" ca="1" si="11"/>
        <v>Ealing</v>
      </c>
      <c r="AB37" s="87">
        <v>11</v>
      </c>
      <c r="AC37" s="86">
        <f t="shared" ca="1" si="12"/>
        <v>23.037970000000001</v>
      </c>
      <c r="AD37" s="87" t="str">
        <f t="shared" ca="1" si="13"/>
        <v>Ealing</v>
      </c>
      <c r="AE37" s="87" t="str">
        <f t="shared" ca="1" si="14"/>
        <v/>
      </c>
      <c r="AF37" s="87" t="str">
        <f t="shared" ca="1" si="15"/>
        <v/>
      </c>
      <c r="AG37" s="87">
        <f t="shared" ca="1" si="16"/>
        <v>23.037970000000001</v>
      </c>
      <c r="AH37" s="87">
        <f t="shared" ca="1" si="26"/>
        <v>24.8</v>
      </c>
      <c r="AI37" s="87">
        <f t="shared" ca="1" si="27"/>
        <v>22.65</v>
      </c>
      <c r="AJ37" s="87">
        <f t="shared" ca="1" si="28"/>
        <v>12.041880000000001</v>
      </c>
      <c r="AK37" s="87">
        <f t="shared" ca="1" si="17"/>
        <v>23.037970000000001</v>
      </c>
      <c r="AL37" s="87" t="str">
        <f t="shared" ca="1" si="18"/>
        <v/>
      </c>
      <c r="AN37" s="87">
        <f ca="1">IFERROR(RANK(AP37,$AP$27:$AP$37,$U$3)+COUNTIF($AP$27:AP37,AP37)-1,"")</f>
        <v>1</v>
      </c>
      <c r="AO37" s="87" t="str">
        <f>T8</f>
        <v>Richmond</v>
      </c>
      <c r="AP37" s="87">
        <f t="shared" ca="1" si="19"/>
        <v>12.041880000000001</v>
      </c>
      <c r="AR37" s="87" t="e">
        <f t="shared" ca="1" si="20"/>
        <v>#N/A</v>
      </c>
      <c r="AS37" s="87">
        <v>11</v>
      </c>
      <c r="AT37" s="87" t="e">
        <f t="shared" ca="1" si="21"/>
        <v>#N/A</v>
      </c>
      <c r="AU37" s="87" t="e">
        <f t="shared" ca="1" si="22"/>
        <v>#N/A</v>
      </c>
      <c r="AV37" s="87" t="e">
        <f t="shared" ca="1" si="23"/>
        <v>#N/A</v>
      </c>
      <c r="AW37" s="87" t="e">
        <f t="shared" ca="1" si="24"/>
        <v>#N/A</v>
      </c>
      <c r="AX37" s="87">
        <f t="shared" ca="1" si="25"/>
        <v>22.65</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5</v>
      </c>
      <c r="X38" s="87" t="s">
        <v>67</v>
      </c>
      <c r="Y38" s="87">
        <f t="shared" ca="1" si="10"/>
        <v>19.298249999999999</v>
      </c>
      <c r="AA38" s="87" t="str">
        <f t="shared" ca="1" si="11"/>
        <v>Islington</v>
      </c>
      <c r="AB38" s="87">
        <v>12</v>
      </c>
      <c r="AC38" s="86">
        <f t="shared" ca="1" si="12"/>
        <v>23.4375</v>
      </c>
      <c r="AD38" s="87" t="str">
        <f t="shared" ca="1" si="13"/>
        <v>Islington</v>
      </c>
      <c r="AE38" s="87" t="str">
        <f t="shared" ca="1" si="14"/>
        <v/>
      </c>
      <c r="AF38" s="87" t="str">
        <f t="shared" ca="1" si="15"/>
        <v/>
      </c>
      <c r="AG38" s="87">
        <f t="shared" ca="1" si="16"/>
        <v>23.4375</v>
      </c>
      <c r="AH38" s="87">
        <f t="shared" ca="1" si="26"/>
        <v>24.8</v>
      </c>
      <c r="AI38" s="87">
        <f t="shared" ca="1" si="27"/>
        <v>22.65</v>
      </c>
      <c r="AJ38" s="87">
        <f t="shared" ca="1" si="28"/>
        <v>12.041880000000001</v>
      </c>
      <c r="AK38" s="87" t="str">
        <f t="shared" ca="1" si="17"/>
        <v/>
      </c>
      <c r="AL38" s="87">
        <f t="shared" ca="1" si="18"/>
        <v>23.4375</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16</v>
      </c>
      <c r="X39" s="87" t="s">
        <v>117</v>
      </c>
      <c r="Y39" s="87">
        <f t="shared" ca="1" si="10"/>
        <v>24.400870000000001</v>
      </c>
      <c r="AA39" s="87" t="str">
        <f t="shared" ca="1" si="11"/>
        <v>Hillingdon</v>
      </c>
      <c r="AB39" s="87">
        <v>13</v>
      </c>
      <c r="AC39" s="86">
        <f t="shared" ca="1" si="12"/>
        <v>23.68421</v>
      </c>
      <c r="AD39" s="87" t="str">
        <f t="shared" ca="1" si="13"/>
        <v>Hillingdon</v>
      </c>
      <c r="AE39" s="87" t="str">
        <f t="shared" ca="1" si="14"/>
        <v/>
      </c>
      <c r="AF39" s="87" t="str">
        <f t="shared" ca="1" si="15"/>
        <v/>
      </c>
      <c r="AG39" s="87">
        <f t="shared" ca="1" si="16"/>
        <v>23.68421</v>
      </c>
      <c r="AH39" s="87">
        <f t="shared" ca="1" si="26"/>
        <v>24.8</v>
      </c>
      <c r="AI39" s="87">
        <f t="shared" ca="1" si="27"/>
        <v>22.65</v>
      </c>
      <c r="AJ39" s="87">
        <f t="shared" ca="1" si="28"/>
        <v>12.041880000000001</v>
      </c>
      <c r="AK39" s="87">
        <f t="shared" ca="1" si="17"/>
        <v>23.68421</v>
      </c>
      <c r="AL39" s="87" t="str">
        <f t="shared" ca="1" si="18"/>
        <v/>
      </c>
      <c r="AO39" s="87" t="s">
        <v>1096</v>
      </c>
      <c r="BA39" s="94"/>
      <c r="BD39" s="94" t="s">
        <v>1097</v>
      </c>
      <c r="BF39" s="94">
        <f ca="1">U9</f>
        <v>1</v>
      </c>
      <c r="BG39" s="94"/>
      <c r="BT39" s="87"/>
    </row>
    <row r="40" spans="1:72">
      <c r="A40" s="125"/>
      <c r="B40" s="125"/>
      <c r="C40" s="125"/>
      <c r="D40" s="125"/>
      <c r="E40" s="125"/>
      <c r="F40" s="125"/>
      <c r="G40" s="125"/>
      <c r="H40" s="125"/>
      <c r="I40" s="125"/>
      <c r="J40" s="125"/>
      <c r="K40" s="125"/>
      <c r="L40" s="125"/>
      <c r="M40" s="125"/>
      <c r="N40" s="125"/>
      <c r="W40" s="87">
        <f ca="1">IFERROR(RANK(Y40,$Y$27:$Y$59,$U$3)+COUNTIF($Y$27:Y40,Y40)-1,"")</f>
        <v>14</v>
      </c>
      <c r="X40" s="87" t="s">
        <v>65</v>
      </c>
      <c r="Y40" s="87">
        <f t="shared" ca="1" si="10"/>
        <v>23.71134</v>
      </c>
      <c r="AA40" s="87" t="str">
        <f t="shared" ca="1" si="11"/>
        <v>Harrow</v>
      </c>
      <c r="AB40" s="87">
        <v>14</v>
      </c>
      <c r="AC40" s="86">
        <f t="shared" ca="1" si="12"/>
        <v>23.71134</v>
      </c>
      <c r="AD40" s="87" t="str">
        <f t="shared" ca="1" si="13"/>
        <v>Harrow</v>
      </c>
      <c r="AE40" s="87" t="str">
        <f t="shared" ca="1" si="14"/>
        <v/>
      </c>
      <c r="AF40" s="87">
        <f t="shared" ca="1" si="15"/>
        <v>23.71134</v>
      </c>
      <c r="AG40" s="87" t="str">
        <f t="shared" ca="1" si="16"/>
        <v/>
      </c>
      <c r="AH40" s="87">
        <f t="shared" ca="1" si="26"/>
        <v>24.8</v>
      </c>
      <c r="AI40" s="87">
        <f t="shared" ca="1" si="27"/>
        <v>22.65</v>
      </c>
      <c r="AJ40" s="87">
        <f t="shared" ca="1" si="28"/>
        <v>12.041880000000001</v>
      </c>
      <c r="AK40" s="87">
        <f t="shared" ca="1" si="17"/>
        <v>23.71134</v>
      </c>
      <c r="AL40" s="87" t="str">
        <f t="shared" ca="1" si="18"/>
        <v/>
      </c>
      <c r="AO40" s="87" t="str">
        <f>List!R2</f>
        <v>Kingston</v>
      </c>
      <c r="AP40" s="87">
        <f t="shared" ref="AP40:AP54" ca="1" si="29">VLOOKUP(AO40,$AA$27:$AC$58,3,FALSE)</f>
        <v>16.850829999999998</v>
      </c>
      <c r="BA40" s="94"/>
      <c r="BB40" s="94"/>
      <c r="BC40" s="94"/>
      <c r="BD40" s="94"/>
      <c r="BE40" s="87" t="s">
        <v>1098</v>
      </c>
      <c r="BF40" s="92">
        <f ca="1">IF(BF39=1,0,BE45*BF39/$BF45)</f>
        <v>0</v>
      </c>
      <c r="BG40" s="93"/>
      <c r="BT40" s="87"/>
    </row>
    <row r="41" spans="1:72">
      <c r="A41" s="125"/>
      <c r="B41" s="125"/>
      <c r="C41" s="125"/>
      <c r="D41" s="125"/>
      <c r="E41" s="125"/>
      <c r="F41" s="125"/>
      <c r="G41" s="125"/>
      <c r="H41" s="125"/>
      <c r="I41" s="125"/>
      <c r="J41" s="125"/>
      <c r="K41" s="125"/>
      <c r="L41" s="125"/>
      <c r="M41" s="125"/>
      <c r="N41" s="125"/>
      <c r="W41" s="87">
        <f ca="1">IFERROR(RANK(Y41,$Y$27:$Y$59,$U$3)+COUNTIF($Y$27:Y41,Y41)-1,"")</f>
        <v>17</v>
      </c>
      <c r="X41" s="87" t="s">
        <v>119</v>
      </c>
      <c r="Y41" s="87">
        <f t="shared" ca="1" si="10"/>
        <v>25.22936</v>
      </c>
      <c r="AA41" s="87" t="str">
        <f t="shared" ca="1" si="11"/>
        <v>Bexley</v>
      </c>
      <c r="AB41" s="87">
        <v>15</v>
      </c>
      <c r="AC41" s="86">
        <f t="shared" ca="1" si="12"/>
        <v>24.071079999999998</v>
      </c>
      <c r="AD41" s="87" t="str">
        <f t="shared" ca="1" si="13"/>
        <v>Bexley</v>
      </c>
      <c r="AE41" s="87" t="str">
        <f t="shared" ca="1" si="14"/>
        <v/>
      </c>
      <c r="AF41" s="87" t="str">
        <f t="shared" ca="1" si="15"/>
        <v/>
      </c>
      <c r="AG41" s="87">
        <f t="shared" ca="1" si="16"/>
        <v>24.071079999999998</v>
      </c>
      <c r="AH41" s="87">
        <f t="shared" ca="1" si="26"/>
        <v>24.8</v>
      </c>
      <c r="AI41" s="87">
        <f t="shared" ca="1" si="27"/>
        <v>22.65</v>
      </c>
      <c r="AJ41" s="87">
        <f t="shared" ca="1" si="28"/>
        <v>12.041880000000001</v>
      </c>
      <c r="AK41" s="87" t="str">
        <f t="shared" ca="1" si="17"/>
        <v/>
      </c>
      <c r="AL41" s="87">
        <f t="shared" ca="1" si="18"/>
        <v>24.071079999999998</v>
      </c>
      <c r="AO41" s="87" t="str">
        <f>List!R3</f>
        <v>Merton</v>
      </c>
      <c r="AP41" s="87">
        <f t="shared" ca="1" si="29"/>
        <v>22.693269999999998</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13</v>
      </c>
      <c r="X42" s="87" t="s">
        <v>87</v>
      </c>
      <c r="Y42" s="87">
        <f t="shared" ca="1" si="10"/>
        <v>23.68421</v>
      </c>
      <c r="AA42" s="87" t="str">
        <f t="shared" ca="1" si="11"/>
        <v>Haringey</v>
      </c>
      <c r="AB42" s="87">
        <v>16</v>
      </c>
      <c r="AC42" s="86">
        <f t="shared" ca="1" si="12"/>
        <v>24.400870000000001</v>
      </c>
      <c r="AD42" s="87" t="str">
        <f t="shared" ca="1" si="13"/>
        <v>Haringey</v>
      </c>
      <c r="AE42" s="87" t="str">
        <f t="shared" ca="1" si="14"/>
        <v/>
      </c>
      <c r="AF42" s="87" t="str">
        <f t="shared" ca="1" si="15"/>
        <v/>
      </c>
      <c r="AG42" s="87">
        <f t="shared" ca="1" si="16"/>
        <v>24.400870000000001</v>
      </c>
      <c r="AH42" s="87">
        <f t="shared" ca="1" si="26"/>
        <v>24.8</v>
      </c>
      <c r="AI42" s="87">
        <f t="shared" ca="1" si="27"/>
        <v>22.65</v>
      </c>
      <c r="AJ42" s="87">
        <f t="shared" ca="1" si="28"/>
        <v>12.041880000000001</v>
      </c>
      <c r="AK42" s="87" t="str">
        <f t="shared" ca="1" si="17"/>
        <v/>
      </c>
      <c r="AL42" s="87">
        <f t="shared" ca="1" si="18"/>
        <v>24.400870000000001</v>
      </c>
      <c r="AO42" s="87" t="str">
        <f>List!R4</f>
        <v>Richmond</v>
      </c>
      <c r="AP42" s="87">
        <f t="shared" ca="1" si="29"/>
        <v>12.041880000000001</v>
      </c>
      <c r="BA42" s="94"/>
      <c r="BB42" s="94"/>
      <c r="BC42" s="94"/>
      <c r="BD42" s="94"/>
      <c r="BE42" s="87" t="s">
        <v>1094</v>
      </c>
      <c r="BF42" s="92">
        <f ca="1">IF(181-SUM(BF40:BF41)&lt;0,0,181-SUM(BF40:BF41))</f>
        <v>179</v>
      </c>
      <c r="BG42" s="93"/>
      <c r="BT42" s="87"/>
    </row>
    <row r="43" spans="1:72">
      <c r="A43" s="17"/>
      <c r="B43" s="17"/>
      <c r="C43" s="17"/>
      <c r="D43" s="17"/>
      <c r="E43" s="17"/>
      <c r="F43" s="17"/>
      <c r="G43" s="17"/>
      <c r="H43" s="17"/>
      <c r="I43" s="17"/>
      <c r="J43" s="17"/>
      <c r="K43" s="17"/>
      <c r="L43" s="17"/>
      <c r="M43" s="17"/>
      <c r="W43" s="87">
        <f ca="1">IFERROR(RANK(Y43,$Y$27:$Y$59,$U$3)+COUNTIF($Y$27:Y43,Y43)-1,"")</f>
        <v>20</v>
      </c>
      <c r="X43" s="87" t="s">
        <v>60</v>
      </c>
      <c r="Y43" s="87">
        <f t="shared" ca="1" si="10"/>
        <v>26.207909999999998</v>
      </c>
      <c r="AA43" s="87" t="str">
        <f t="shared" ca="1" si="11"/>
        <v>Havering</v>
      </c>
      <c r="AB43" s="87">
        <v>17</v>
      </c>
      <c r="AC43" s="86">
        <f t="shared" ca="1" si="12"/>
        <v>25.22936</v>
      </c>
      <c r="AD43" s="87" t="str">
        <f t="shared" ca="1" si="13"/>
        <v>Havering</v>
      </c>
      <c r="AE43" s="87" t="str">
        <f t="shared" ca="1" si="14"/>
        <v/>
      </c>
      <c r="AF43" s="87" t="str">
        <f t="shared" ca="1" si="15"/>
        <v/>
      </c>
      <c r="AG43" s="87">
        <f t="shared" ca="1" si="16"/>
        <v>25.22936</v>
      </c>
      <c r="AH43" s="87">
        <f t="shared" ca="1" si="26"/>
        <v>24.8</v>
      </c>
      <c r="AI43" s="87">
        <f t="shared" ca="1" si="27"/>
        <v>22.65</v>
      </c>
      <c r="AJ43" s="87">
        <f t="shared" ca="1" si="28"/>
        <v>12.041880000000001</v>
      </c>
      <c r="AK43" s="87">
        <f t="shared" ca="1" si="17"/>
        <v>25.22936</v>
      </c>
      <c r="AL43" s="87" t="str">
        <f t="shared" ca="1" si="18"/>
        <v/>
      </c>
      <c r="AO43" s="87" t="str">
        <f>List!R5</f>
        <v>Sutton</v>
      </c>
      <c r="AP43" s="87">
        <f t="shared" ca="1" si="29"/>
        <v>17.814730000000001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12</v>
      </c>
      <c r="X44" s="87" t="s">
        <v>75</v>
      </c>
      <c r="Y44" s="87">
        <f t="shared" ca="1" si="10"/>
        <v>23.4375</v>
      </c>
      <c r="AA44" s="87" t="str">
        <f t="shared" ca="1" si="11"/>
        <v>Lambeth</v>
      </c>
      <c r="AB44" s="87">
        <v>18</v>
      </c>
      <c r="AC44" s="86">
        <f t="shared" ca="1" si="12"/>
        <v>25.258800000000001</v>
      </c>
      <c r="AD44" s="87" t="str">
        <f t="shared" ca="1" si="13"/>
        <v>Lambeth</v>
      </c>
      <c r="AE44" s="87" t="str">
        <f t="shared" ca="1" si="14"/>
        <v/>
      </c>
      <c r="AF44" s="87" t="str">
        <f t="shared" ca="1" si="15"/>
        <v/>
      </c>
      <c r="AG44" s="87">
        <f t="shared" ca="1" si="16"/>
        <v>25.258800000000001</v>
      </c>
      <c r="AH44" s="87">
        <f t="shared" ca="1" si="26"/>
        <v>24.8</v>
      </c>
      <c r="AI44" s="87">
        <f t="shared" ca="1" si="27"/>
        <v>22.65</v>
      </c>
      <c r="AJ44" s="87">
        <f t="shared" ca="1" si="28"/>
        <v>12.041880000000001</v>
      </c>
      <c r="AK44" s="87" t="str">
        <f t="shared" ca="1" si="17"/>
        <v/>
      </c>
      <c r="AL44" s="87">
        <f t="shared" ca="1" si="18"/>
        <v>25.258800000000001</v>
      </c>
      <c r="AO44" s="87" t="str">
        <f>List!R6</f>
        <v>Havering</v>
      </c>
      <c r="AP44" s="87">
        <f t="shared" ca="1" si="29"/>
        <v>25.22936</v>
      </c>
      <c r="BT44" s="87"/>
    </row>
    <row r="45" spans="1:72">
      <c r="A45" s="17"/>
      <c r="B45" s="17"/>
      <c r="C45" s="17"/>
      <c r="D45" s="17"/>
      <c r="E45" s="17"/>
      <c r="F45" s="17"/>
      <c r="G45" s="17"/>
      <c r="H45" s="17"/>
      <c r="I45" s="17"/>
      <c r="J45" s="17"/>
      <c r="K45" s="17"/>
      <c r="L45" s="17"/>
      <c r="M45" s="17"/>
      <c r="W45" s="87">
        <f ca="1">IFERROR(RANK(Y45,$Y$27:$Y$59,$U$3)+COUNTIF($Y$27:Y45,Y45)-1,"")</f>
        <v>7</v>
      </c>
      <c r="X45" s="87" t="s">
        <v>71</v>
      </c>
      <c r="Y45" s="87">
        <f t="shared" ca="1" si="10"/>
        <v>21.739129999999999</v>
      </c>
      <c r="AA45" s="87" t="str">
        <f t="shared" ca="1" si="11"/>
        <v>Waltham Forest</v>
      </c>
      <c r="AB45" s="87">
        <v>19</v>
      </c>
      <c r="AC45" s="86">
        <f t="shared" ca="1" si="12"/>
        <v>25.723469999999999</v>
      </c>
      <c r="AD45" s="87" t="str">
        <f t="shared" ca="1" si="13"/>
        <v>Waltham Forest</v>
      </c>
      <c r="AE45" s="87" t="str">
        <f t="shared" ca="1" si="14"/>
        <v/>
      </c>
      <c r="AF45" s="87" t="str">
        <f t="shared" ca="1" si="15"/>
        <v/>
      </c>
      <c r="AG45" s="87">
        <f t="shared" ca="1" si="16"/>
        <v>25.723469999999999</v>
      </c>
      <c r="AH45" s="87">
        <f t="shared" ca="1" si="26"/>
        <v>24.8</v>
      </c>
      <c r="AI45" s="87">
        <f t="shared" ca="1" si="27"/>
        <v>22.65</v>
      </c>
      <c r="AJ45" s="87">
        <f t="shared" ca="1" si="28"/>
        <v>12.041880000000001</v>
      </c>
      <c r="AK45" s="87">
        <f t="shared" ca="1" si="17"/>
        <v>25.723469999999999</v>
      </c>
      <c r="AL45" s="87" t="str">
        <f t="shared" ca="1" si="18"/>
        <v/>
      </c>
      <c r="AO45" s="87" t="str">
        <f>List!R7</f>
        <v>Hounslow</v>
      </c>
      <c r="AP45" s="87">
        <f t="shared" ca="1" si="29"/>
        <v>26.207909999999998</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2</v>
      </c>
      <c r="X46" s="87" t="s">
        <v>83</v>
      </c>
      <c r="Y46" s="87">
        <f t="shared" ca="1" si="10"/>
        <v>16.850829999999998</v>
      </c>
      <c r="AA46" s="87" t="str">
        <f t="shared" ca="1" si="11"/>
        <v>Hounslow</v>
      </c>
      <c r="AB46" s="87">
        <v>20</v>
      </c>
      <c r="AC46" s="86">
        <f t="shared" ca="1" si="12"/>
        <v>26.207909999999998</v>
      </c>
      <c r="AD46" s="87" t="str">
        <f t="shared" ca="1" si="13"/>
        <v>Hounslow</v>
      </c>
      <c r="AE46" s="87" t="str">
        <f t="shared" ca="1" si="14"/>
        <v/>
      </c>
      <c r="AF46" s="87" t="str">
        <f t="shared" ca="1" si="15"/>
        <v/>
      </c>
      <c r="AG46" s="87">
        <f t="shared" ca="1" si="16"/>
        <v>26.207909999999998</v>
      </c>
      <c r="AH46" s="87">
        <f t="shared" ca="1" si="26"/>
        <v>24.8</v>
      </c>
      <c r="AI46" s="87">
        <f t="shared" ca="1" si="27"/>
        <v>22.65</v>
      </c>
      <c r="AJ46" s="87">
        <f t="shared" ca="1" si="28"/>
        <v>12.041880000000001</v>
      </c>
      <c r="AK46" s="87">
        <f t="shared" ca="1" si="17"/>
        <v>26.207909999999998</v>
      </c>
      <c r="AL46" s="87" t="str">
        <f t="shared" ca="1" si="18"/>
        <v/>
      </c>
      <c r="AO46" s="87" t="str">
        <f>List!R8</f>
        <v>Redbridge</v>
      </c>
      <c r="AP46" s="87">
        <f t="shared" ca="1" si="29"/>
        <v>26.72634</v>
      </c>
      <c r="BF46" s="94">
        <v>2</v>
      </c>
      <c r="BG46" s="94"/>
      <c r="BT46" s="87"/>
    </row>
    <row r="47" spans="1:72">
      <c r="A47" s="17"/>
      <c r="B47" s="17"/>
      <c r="C47" s="17"/>
      <c r="D47" s="17"/>
      <c r="E47" s="17"/>
      <c r="F47" s="17"/>
      <c r="G47" s="17"/>
      <c r="H47" s="17"/>
      <c r="I47" s="17"/>
      <c r="J47" s="17"/>
      <c r="K47" s="17"/>
      <c r="L47" s="17"/>
      <c r="M47" s="17"/>
      <c r="W47" s="87">
        <f ca="1">IFERROR(RANK(Y47,$Y$27:$Y$59,$U$3)+COUNTIF($Y$27:Y47,Y47)-1,"")</f>
        <v>18</v>
      </c>
      <c r="X47" s="87" t="s">
        <v>92</v>
      </c>
      <c r="Y47" s="87">
        <f t="shared" ca="1" si="10"/>
        <v>25.258800000000001</v>
      </c>
      <c r="AA47" s="87" t="str">
        <f t="shared" ca="1" si="11"/>
        <v>Brent</v>
      </c>
      <c r="AB47" s="87">
        <v>21</v>
      </c>
      <c r="AC47" s="86">
        <f t="shared" ca="1" si="12"/>
        <v>26.256979999999999</v>
      </c>
      <c r="AD47" s="87" t="str">
        <f t="shared" ca="1" si="13"/>
        <v>Brent</v>
      </c>
      <c r="AE47" s="87" t="str">
        <f t="shared" ca="1" si="14"/>
        <v/>
      </c>
      <c r="AF47" s="87" t="str">
        <f t="shared" ca="1" si="15"/>
        <v/>
      </c>
      <c r="AG47" s="87">
        <f t="shared" ca="1" si="16"/>
        <v>26.256979999999999</v>
      </c>
      <c r="AH47" s="87">
        <f t="shared" ca="1" si="26"/>
        <v>24.8</v>
      </c>
      <c r="AI47" s="87">
        <f t="shared" ca="1" si="27"/>
        <v>22.65</v>
      </c>
      <c r="AJ47" s="87">
        <f t="shared" ca="1" si="28"/>
        <v>12.041880000000001</v>
      </c>
      <c r="AK47" s="87" t="str">
        <f t="shared" ca="1" si="17"/>
        <v/>
      </c>
      <c r="AL47" s="87">
        <f t="shared" ca="1" si="18"/>
        <v>26.256979999999999</v>
      </c>
      <c r="AO47" s="87" t="str">
        <f>List!R9</f>
        <v>Enfield</v>
      </c>
      <c r="AP47" s="87">
        <f t="shared" ca="1" si="29"/>
        <v>27.980540000000001</v>
      </c>
    </row>
    <row r="48" spans="1:72">
      <c r="A48" s="17"/>
      <c r="B48" s="17"/>
      <c r="C48" s="17"/>
      <c r="D48" s="17"/>
      <c r="E48" s="17"/>
      <c r="F48" s="17"/>
      <c r="G48" s="17"/>
      <c r="H48" s="17"/>
      <c r="I48" s="17"/>
      <c r="J48" s="17"/>
      <c r="K48" s="17"/>
      <c r="L48" s="17"/>
      <c r="M48" s="17"/>
      <c r="W48" s="87">
        <f ca="1">IFERROR(RANK(Y48,$Y$27:$Y$59,$U$3)+COUNTIF($Y$27:Y48,Y48)-1,"")</f>
        <v>23</v>
      </c>
      <c r="X48" s="87" t="s">
        <v>85</v>
      </c>
      <c r="Y48" s="87">
        <f t="shared" ca="1" si="10"/>
        <v>26.470590000000001</v>
      </c>
      <c r="AA48" s="87" t="str">
        <f t="shared" ca="1" si="11"/>
        <v>Croydon</v>
      </c>
      <c r="AB48" s="87">
        <v>22</v>
      </c>
      <c r="AC48" s="86">
        <f t="shared" ca="1" si="12"/>
        <v>26.309660000000001</v>
      </c>
      <c r="AD48" s="87" t="str">
        <f t="shared" ca="1" si="13"/>
        <v>Croydon</v>
      </c>
      <c r="AE48" s="87" t="str">
        <f t="shared" ca="1" si="14"/>
        <v/>
      </c>
      <c r="AF48" s="87" t="str">
        <f t="shared" ca="1" si="15"/>
        <v/>
      </c>
      <c r="AG48" s="87">
        <f t="shared" ca="1" si="16"/>
        <v>26.309660000000001</v>
      </c>
      <c r="AH48" s="87">
        <f t="shared" ca="1" si="26"/>
        <v>24.8</v>
      </c>
      <c r="AI48" s="87">
        <f t="shared" ca="1" si="27"/>
        <v>22.65</v>
      </c>
      <c r="AJ48" s="87">
        <f t="shared" ca="1" si="28"/>
        <v>12.041880000000001</v>
      </c>
      <c r="AK48" s="87">
        <f t="shared" ca="1" si="17"/>
        <v>26.309660000000001</v>
      </c>
      <c r="AL48" s="87" t="str">
        <f t="shared" ca="1" si="18"/>
        <v/>
      </c>
      <c r="AO48" s="87" t="str">
        <f>List!R10</f>
        <v>Harrow</v>
      </c>
      <c r="AP48" s="87">
        <f t="shared" ca="1" si="29"/>
        <v>23.71134</v>
      </c>
      <c r="BF48" s="94"/>
    </row>
    <row r="49" spans="1:59">
      <c r="A49" s="17"/>
      <c r="B49" s="17"/>
      <c r="C49" s="17"/>
      <c r="D49" s="17"/>
      <c r="E49" s="17"/>
      <c r="F49" s="17"/>
      <c r="G49" s="17"/>
      <c r="H49" s="17"/>
      <c r="I49" s="17"/>
      <c r="J49" s="17"/>
      <c r="K49" s="17"/>
      <c r="L49" s="17"/>
      <c r="M49" s="17"/>
      <c r="W49" s="87">
        <f ca="1">IFERROR(RANK(Y49,$Y$27:$Y$59,$U$3)+COUNTIF($Y$27:Y49,Y49)-1,"")</f>
        <v>10</v>
      </c>
      <c r="X49" s="87" t="s">
        <v>109</v>
      </c>
      <c r="Y49" s="87">
        <f t="shared" ca="1" si="10"/>
        <v>22.693269999999998</v>
      </c>
      <c r="AA49" s="87" t="str">
        <f t="shared" ca="1" si="11"/>
        <v>Lewisham</v>
      </c>
      <c r="AB49" s="87">
        <v>23</v>
      </c>
      <c r="AC49" s="86">
        <f t="shared" ca="1" si="12"/>
        <v>26.470590000000001</v>
      </c>
      <c r="AD49" s="87" t="str">
        <f t="shared" ca="1" si="13"/>
        <v>Lewisham</v>
      </c>
      <c r="AE49" s="87" t="str">
        <f t="shared" ca="1" si="14"/>
        <v/>
      </c>
      <c r="AF49" s="87" t="str">
        <f t="shared" ca="1" si="15"/>
        <v/>
      </c>
      <c r="AG49" s="87">
        <f t="shared" ca="1" si="16"/>
        <v>26.470590000000001</v>
      </c>
      <c r="AH49" s="87">
        <f t="shared" ca="1" si="26"/>
        <v>24.8</v>
      </c>
      <c r="AI49" s="87">
        <f t="shared" ca="1" si="27"/>
        <v>22.65</v>
      </c>
      <c r="AJ49" s="87">
        <f t="shared" ca="1" si="28"/>
        <v>12.041880000000001</v>
      </c>
      <c r="AK49" s="87" t="str">
        <f t="shared" ca="1" si="17"/>
        <v/>
      </c>
      <c r="AL49" s="87">
        <f t="shared" ca="1" si="18"/>
        <v>26.470590000000001</v>
      </c>
      <c r="AO49" s="87" t="str">
        <f>List!R11</f>
        <v>Waltham Forest</v>
      </c>
      <c r="AP49" s="87">
        <f t="shared" ca="1" si="29"/>
        <v>25.723469999999999</v>
      </c>
      <c r="BF49" s="92"/>
      <c r="BG49" s="93"/>
    </row>
    <row r="50" spans="1:59">
      <c r="A50" s="17"/>
      <c r="B50" s="17"/>
      <c r="C50" s="17"/>
      <c r="D50" s="17"/>
      <c r="E50" s="17"/>
      <c r="F50" s="17"/>
      <c r="G50" s="17"/>
      <c r="H50" s="17"/>
      <c r="I50" s="17"/>
      <c r="J50" s="17"/>
      <c r="K50" s="17"/>
      <c r="L50" s="17"/>
      <c r="M50" s="17"/>
      <c r="W50" s="87">
        <f ca="1">IFERROR(RANK(Y50,$Y$27:$Y$59,$U$3)+COUNTIF($Y$27:Y50,Y50)-1,"")</f>
        <v>31</v>
      </c>
      <c r="X50" s="87" t="s">
        <v>123</v>
      </c>
      <c r="Y50" s="87">
        <f t="shared" ca="1" si="10"/>
        <v>29.922139999999999</v>
      </c>
      <c r="AA50" s="87" t="str">
        <f t="shared" ca="1" si="11"/>
        <v>Redbridge</v>
      </c>
      <c r="AB50" s="87">
        <v>24</v>
      </c>
      <c r="AC50" s="86">
        <f t="shared" ca="1" si="12"/>
        <v>26.72634</v>
      </c>
      <c r="AD50" s="87" t="str">
        <f t="shared" ca="1" si="13"/>
        <v>Redbridge</v>
      </c>
      <c r="AE50" s="87" t="str">
        <f t="shared" ca="1" si="14"/>
        <v/>
      </c>
      <c r="AF50" s="87" t="str">
        <f t="shared" ca="1" si="15"/>
        <v/>
      </c>
      <c r="AG50" s="87">
        <f t="shared" ca="1" si="16"/>
        <v>26.72634</v>
      </c>
      <c r="AH50" s="87">
        <f t="shared" ca="1" si="26"/>
        <v>24.8</v>
      </c>
      <c r="AI50" s="87">
        <f t="shared" ca="1" si="27"/>
        <v>22.65</v>
      </c>
      <c r="AJ50" s="87">
        <f t="shared" ca="1" si="28"/>
        <v>12.041880000000001</v>
      </c>
      <c r="AK50" s="87">
        <f t="shared" ca="1" si="17"/>
        <v>26.72634</v>
      </c>
      <c r="AL50" s="87" t="str">
        <f t="shared" ca="1" si="18"/>
        <v/>
      </c>
      <c r="AO50" s="87" t="str">
        <f>List!R12</f>
        <v>Bromley</v>
      </c>
      <c r="AP50" s="87">
        <f t="shared" ca="1" si="29"/>
        <v>18.803419999999999</v>
      </c>
      <c r="BF50" s="92"/>
      <c r="BG50" s="92"/>
    </row>
    <row r="51" spans="1:59">
      <c r="W51" s="87">
        <f ca="1">IFERROR(RANK(Y51,$Y$27:$Y$59,$U$3)+COUNTIF($Y$27:Y51,Y51)-1,"")</f>
        <v>24</v>
      </c>
      <c r="X51" s="87" t="s">
        <v>113</v>
      </c>
      <c r="Y51" s="87">
        <f t="shared" ca="1" si="10"/>
        <v>26.72634</v>
      </c>
      <c r="AA51" s="87" t="str">
        <f t="shared" ca="1" si="11"/>
        <v>Hackney</v>
      </c>
      <c r="AB51" s="87">
        <v>25</v>
      </c>
      <c r="AC51" s="86">
        <f t="shared" ca="1" si="12"/>
        <v>26.95853</v>
      </c>
      <c r="AD51" s="87" t="str">
        <f t="shared" ca="1" si="13"/>
        <v>Hackney</v>
      </c>
      <c r="AE51" s="87" t="str">
        <f t="shared" ca="1" si="14"/>
        <v/>
      </c>
      <c r="AF51" s="87" t="str">
        <f t="shared" ca="1" si="15"/>
        <v/>
      </c>
      <c r="AG51" s="87">
        <f t="shared" ca="1" si="16"/>
        <v>26.95853</v>
      </c>
      <c r="AH51" s="87">
        <f t="shared" ca="1" si="26"/>
        <v>24.8</v>
      </c>
      <c r="AI51" s="87">
        <f t="shared" ca="1" si="27"/>
        <v>22.65</v>
      </c>
      <c r="AJ51" s="87">
        <f t="shared" ca="1" si="28"/>
        <v>12.041880000000001</v>
      </c>
      <c r="AK51" s="87" t="str">
        <f t="shared" ca="1" si="17"/>
        <v/>
      </c>
      <c r="AL51" s="87">
        <f t="shared" ca="1" si="18"/>
        <v>26.95853</v>
      </c>
      <c r="AO51" s="87" t="str">
        <f>List!R13</f>
        <v>Hillingdon</v>
      </c>
      <c r="AP51" s="87">
        <f t="shared" ca="1" si="29"/>
        <v>23.68421</v>
      </c>
      <c r="BF51" s="92"/>
      <c r="BG51" s="93"/>
    </row>
    <row r="52" spans="1:59">
      <c r="W52" s="87">
        <f ca="1">IFERROR(RANK(Y52,$Y$27:$Y$59,$U$3)+COUNTIF($Y$27:Y52,Y52)-1,"")</f>
        <v>1</v>
      </c>
      <c r="X52" s="87" t="s">
        <v>33</v>
      </c>
      <c r="Y52" s="87">
        <f t="shared" ca="1" si="10"/>
        <v>12.041880000000001</v>
      </c>
      <c r="AA52" s="87" t="str">
        <f t="shared" ca="1" si="11"/>
        <v>Greenwich</v>
      </c>
      <c r="AB52" s="87">
        <v>26</v>
      </c>
      <c r="AC52" s="86">
        <f t="shared" ca="1" si="12"/>
        <v>27.232140000000001</v>
      </c>
      <c r="AD52" s="87" t="str">
        <f t="shared" ca="1" si="13"/>
        <v>Greenwich</v>
      </c>
      <c r="AE52" s="87" t="str">
        <f t="shared" ca="1" si="14"/>
        <v/>
      </c>
      <c r="AF52" s="87" t="str">
        <f t="shared" ca="1" si="15"/>
        <v/>
      </c>
      <c r="AG52" s="87">
        <f t="shared" ca="1" si="16"/>
        <v>27.232140000000001</v>
      </c>
      <c r="AH52" s="87">
        <f t="shared" ca="1" si="26"/>
        <v>24.8</v>
      </c>
      <c r="AI52" s="87">
        <f t="shared" ca="1" si="27"/>
        <v>22.65</v>
      </c>
      <c r="AJ52" s="87">
        <f t="shared" ca="1" si="28"/>
        <v>12.041880000000001</v>
      </c>
      <c r="AK52" s="87" t="str">
        <f t="shared" ca="1" si="17"/>
        <v/>
      </c>
      <c r="AL52" s="87">
        <f t="shared" ca="1" si="18"/>
        <v>27.232140000000001</v>
      </c>
      <c r="AO52" s="87" t="str">
        <f>List!R14</f>
        <v>Ealing</v>
      </c>
      <c r="AP52" s="87">
        <f t="shared" ca="1" si="29"/>
        <v>23.037970000000001</v>
      </c>
      <c r="BF52" s="94"/>
      <c r="BG52" s="94"/>
    </row>
    <row r="53" spans="1:59">
      <c r="W53" s="87">
        <f ca="1">IFERROR(RANK(Y53,$Y$27:$Y$59,$U$3)+COUNTIF($Y$27:Y53,Y53)-1,"")</f>
        <v>27</v>
      </c>
      <c r="X53" s="87" t="s">
        <v>96</v>
      </c>
      <c r="Y53" s="87">
        <f t="shared" ca="1" si="10"/>
        <v>27.675280000000001</v>
      </c>
      <c r="AA53" s="87" t="str">
        <f t="shared" ca="1" si="11"/>
        <v>Southwark</v>
      </c>
      <c r="AB53" s="87">
        <v>27</v>
      </c>
      <c r="AC53" s="86">
        <f t="shared" ca="1" si="12"/>
        <v>27.675280000000001</v>
      </c>
      <c r="AD53" s="87" t="str">
        <f t="shared" ca="1" si="13"/>
        <v>Southwark</v>
      </c>
      <c r="AE53" s="87" t="str">
        <f t="shared" ca="1" si="14"/>
        <v/>
      </c>
      <c r="AF53" s="87" t="str">
        <f t="shared" ca="1" si="15"/>
        <v/>
      </c>
      <c r="AG53" s="87">
        <f t="shared" ca="1" si="16"/>
        <v>27.675280000000001</v>
      </c>
      <c r="AH53" s="87">
        <f t="shared" ca="1" si="26"/>
        <v>24.8</v>
      </c>
      <c r="AI53" s="87">
        <f t="shared" ca="1" si="27"/>
        <v>22.65</v>
      </c>
      <c r="AJ53" s="87">
        <f t="shared" ca="1" si="28"/>
        <v>12.041880000000001</v>
      </c>
      <c r="AK53" s="87" t="str">
        <f t="shared" ca="1" si="17"/>
        <v/>
      </c>
      <c r="AL53" s="87">
        <f t="shared" ca="1" si="18"/>
        <v>27.675280000000001</v>
      </c>
      <c r="AO53" s="87" t="str">
        <f>List!R15</f>
        <v>Barnet</v>
      </c>
      <c r="AP53" s="87">
        <f t="shared" ca="1" si="29"/>
        <v>21.23687</v>
      </c>
    </row>
    <row r="54" spans="1:59">
      <c r="W54" s="87">
        <f ca="1">IFERROR(RANK(Y54,$Y$27:$Y$59,$U$3)+COUNTIF($Y$27:Y54,Y54)-1,"")</f>
        <v>3</v>
      </c>
      <c r="X54" s="87" t="s">
        <v>90</v>
      </c>
      <c r="Y54" s="87">
        <f t="shared" ca="1" si="10"/>
        <v>17.814730000000001</v>
      </c>
      <c r="AA54" s="87" t="str">
        <f t="shared" ca="1" si="11"/>
        <v>Enfield</v>
      </c>
      <c r="AB54" s="87">
        <v>28</v>
      </c>
      <c r="AC54" s="86">
        <f t="shared" ca="1" si="12"/>
        <v>27.980540000000001</v>
      </c>
      <c r="AD54" s="87" t="str">
        <f t="shared" ca="1" si="13"/>
        <v>Enfield</v>
      </c>
      <c r="AE54" s="87" t="str">
        <f t="shared" ca="1" si="14"/>
        <v/>
      </c>
      <c r="AF54" s="87" t="str">
        <f t="shared" ca="1" si="15"/>
        <v/>
      </c>
      <c r="AG54" s="87">
        <f t="shared" ca="1" si="16"/>
        <v>27.980540000000001</v>
      </c>
      <c r="AH54" s="87">
        <f t="shared" ca="1" si="26"/>
        <v>24.8</v>
      </c>
      <c r="AI54" s="87">
        <f t="shared" ca="1" si="27"/>
        <v>22.65</v>
      </c>
      <c r="AJ54" s="87">
        <f t="shared" ca="1" si="28"/>
        <v>12.041880000000001</v>
      </c>
      <c r="AK54" s="87">
        <f t="shared" ca="1" si="17"/>
        <v>27.980540000000001</v>
      </c>
      <c r="AL54" s="87" t="str">
        <f t="shared" ca="1" si="18"/>
        <v/>
      </c>
      <c r="AO54" s="87" t="str">
        <f>List!R16</f>
        <v>Croydon</v>
      </c>
      <c r="AP54" s="87">
        <f t="shared" ca="1" si="29"/>
        <v>26.309660000000001</v>
      </c>
      <c r="BF54" s="94"/>
      <c r="BG54" s="94"/>
    </row>
    <row r="55" spans="1:59" ht="14.45" customHeight="1">
      <c r="W55" s="87">
        <f ca="1">IFERROR(RANK(Y55,$Y$27:$Y$59,$U$3)+COUNTIF($Y$27:Y55,Y55)-1,"")</f>
        <v>29</v>
      </c>
      <c r="X55" s="87" t="s">
        <v>105</v>
      </c>
      <c r="Y55" s="87">
        <f t="shared" ca="1" si="10"/>
        <v>28.048780000000001</v>
      </c>
      <c r="AA55" s="87" t="str">
        <f t="shared" ca="1" si="11"/>
        <v>Tower Hamlets</v>
      </c>
      <c r="AB55" s="87">
        <v>29</v>
      </c>
      <c r="AC55" s="86">
        <f t="shared" ca="1" si="12"/>
        <v>28.048780000000001</v>
      </c>
      <c r="AD55" s="87" t="str">
        <f t="shared" ca="1" si="13"/>
        <v>Tower Hamlets</v>
      </c>
      <c r="AE55" s="87" t="str">
        <f t="shared" ca="1" si="14"/>
        <v/>
      </c>
      <c r="AF55" s="87" t="str">
        <f t="shared" ca="1" si="15"/>
        <v/>
      </c>
      <c r="AG55" s="87">
        <f t="shared" ca="1" si="16"/>
        <v>28.048780000000001</v>
      </c>
      <c r="AH55" s="87">
        <f t="shared" ca="1" si="26"/>
        <v>24.8</v>
      </c>
      <c r="AI55" s="87">
        <f t="shared" ca="1" si="27"/>
        <v>22.65</v>
      </c>
      <c r="AJ55" s="87">
        <f t="shared" ca="1" si="28"/>
        <v>12.041880000000001</v>
      </c>
      <c r="AK55" s="87" t="str">
        <f t="shared" ca="1" si="17"/>
        <v/>
      </c>
      <c r="AL55" s="87">
        <f t="shared" ca="1" si="18"/>
        <v>28.048780000000001</v>
      </c>
      <c r="AO55" s="87" t="str">
        <f>T8</f>
        <v>Richmond</v>
      </c>
      <c r="AP55" s="87">
        <f ca="1">U14</f>
        <v>12.041880000000001</v>
      </c>
      <c r="BF55" s="94"/>
      <c r="BG55" s="94"/>
    </row>
    <row r="56" spans="1:59">
      <c r="W56" s="87">
        <f ca="1">IFERROR(RANK(Y56,$Y$27:$Y$59,$U$3)+COUNTIF($Y$27:Y56,Y56)-1,"")</f>
        <v>19</v>
      </c>
      <c r="X56" s="87" t="s">
        <v>115</v>
      </c>
      <c r="Y56" s="87">
        <f t="shared" ca="1" si="10"/>
        <v>25.723469999999999</v>
      </c>
      <c r="AA56" s="87" t="str">
        <f t="shared" ca="1" si="11"/>
        <v>Westminster</v>
      </c>
      <c r="AB56" s="87">
        <v>30</v>
      </c>
      <c r="AC56" s="86">
        <f t="shared" ca="1" si="12"/>
        <v>28.640779999999999</v>
      </c>
      <c r="AD56" s="87" t="str">
        <f t="shared" ca="1" si="13"/>
        <v>Westminster</v>
      </c>
      <c r="AE56" s="87" t="str">
        <f t="shared" ca="1" si="14"/>
        <v/>
      </c>
      <c r="AF56" s="87" t="str">
        <f t="shared" ca="1" si="15"/>
        <v/>
      </c>
      <c r="AG56" s="87">
        <f t="shared" ca="1" si="16"/>
        <v>28.640779999999999</v>
      </c>
      <c r="AH56" s="87">
        <f t="shared" ca="1" si="26"/>
        <v>24.8</v>
      </c>
      <c r="AI56" s="87">
        <f t="shared" ca="1" si="27"/>
        <v>22.65</v>
      </c>
      <c r="AJ56" s="87">
        <f t="shared" ca="1" si="28"/>
        <v>12.041880000000001</v>
      </c>
      <c r="AK56" s="87" t="str">
        <f t="shared" ca="1" si="17"/>
        <v/>
      </c>
      <c r="AL56" s="87">
        <f t="shared" ca="1" si="18"/>
        <v>28.640779999999999</v>
      </c>
    </row>
    <row r="57" spans="1:59">
      <c r="W57" s="87">
        <f ca="1">IFERROR(RANK(Y57,$Y$27:$Y$59,$U$3)+COUNTIF($Y$27:Y57,Y57)-1,"")</f>
        <v>8</v>
      </c>
      <c r="X57" s="87" t="s">
        <v>77</v>
      </c>
      <c r="Y57" s="87">
        <f t="shared" ca="1" si="10"/>
        <v>21.818180000000002</v>
      </c>
      <c r="AA57" s="87" t="str">
        <f t="shared" ca="1" si="11"/>
        <v>Newham</v>
      </c>
      <c r="AB57" s="87">
        <v>31</v>
      </c>
      <c r="AC57" s="86">
        <f t="shared" ca="1" si="12"/>
        <v>29.922139999999999</v>
      </c>
      <c r="AD57" s="87" t="str">
        <f t="shared" ca="1" si="13"/>
        <v>Newham</v>
      </c>
      <c r="AE57" s="87" t="str">
        <f t="shared" ca="1" si="14"/>
        <v/>
      </c>
      <c r="AF57" s="87" t="str">
        <f t="shared" ca="1" si="15"/>
        <v/>
      </c>
      <c r="AG57" s="87">
        <f t="shared" ca="1" si="16"/>
        <v>29.922139999999999</v>
      </c>
      <c r="AH57" s="87">
        <f t="shared" ca="1" si="26"/>
        <v>24.8</v>
      </c>
      <c r="AI57" s="87">
        <f t="shared" ca="1" si="27"/>
        <v>22.65</v>
      </c>
      <c r="AJ57" s="87">
        <f t="shared" ca="1" si="28"/>
        <v>12.041880000000001</v>
      </c>
      <c r="AK57" s="87" t="str">
        <f t="shared" ca="1" si="17"/>
        <v/>
      </c>
      <c r="AL57" s="87">
        <f t="shared" ca="1" si="18"/>
        <v>29.922139999999999</v>
      </c>
      <c r="BF57" s="94"/>
      <c r="BG57" s="94"/>
    </row>
    <row r="58" spans="1:59">
      <c r="W58" s="87">
        <f ca="1">IFERROR(RANK(Y58,$Y$27:$Y$59,$U$3)+COUNTIF($Y$27:Y58,Y58)-1,"")</f>
        <v>30</v>
      </c>
      <c r="X58" s="87" t="s">
        <v>100</v>
      </c>
      <c r="Y58" s="87">
        <f t="shared" ca="1" si="10"/>
        <v>28.640779999999999</v>
      </c>
      <c r="AA58" s="87" t="str">
        <f t="shared" ca="1" si="11"/>
        <v>Barking and Dagenham</v>
      </c>
      <c r="AB58" s="87">
        <v>32</v>
      </c>
      <c r="AC58" s="86">
        <f t="shared" ca="1" si="12"/>
        <v>31.652660000000001</v>
      </c>
      <c r="AD58" s="87" t="str">
        <f t="shared" ca="1" si="13"/>
        <v>Barking and Dagenham</v>
      </c>
      <c r="AE58" s="87" t="str">
        <f t="shared" ca="1" si="14"/>
        <v/>
      </c>
      <c r="AF58" s="87" t="str">
        <f t="shared" ca="1" si="15"/>
        <v/>
      </c>
      <c r="AG58" s="87">
        <f t="shared" ca="1" si="16"/>
        <v>31.652660000000001</v>
      </c>
      <c r="AH58" s="87">
        <f t="shared" ca="1" si="26"/>
        <v>24.8</v>
      </c>
      <c r="AI58" s="87">
        <f t="shared" ca="1" si="27"/>
        <v>22.65</v>
      </c>
      <c r="AJ58" s="87">
        <f t="shared" ca="1" si="28"/>
        <v>12.041880000000001</v>
      </c>
      <c r="AK58" s="87" t="str">
        <f t="shared" ca="1" si="17"/>
        <v/>
      </c>
      <c r="AL58" s="87">
        <f t="shared" ca="1" si="18"/>
        <v>31.652660000000001</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1400-000000000000}"/>
    <dataValidation type="list" showInputMessage="1" showErrorMessage="1" sqref="U2" xr:uid="{00000000-0002-0000-1400-000001000000}">
      <formula1>gender</formula1>
    </dataValidation>
    <dataValidation type="list" showInputMessage="1" showErrorMessage="1" sqref="U1" xr:uid="{00000000-0002-0000-1400-000002000000}">
      <formula1>indlist</formula1>
    </dataValidation>
  </dataValidations>
  <hyperlinks>
    <hyperlink ref="O1" location="Summary!A1" display="Back to summary" xr:uid="{00000000-0004-0000-14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BT64"/>
  <sheetViews>
    <sheetView showGridLines="0" showRowColHeaders="0" zoomScale="130" zoomScaleNormal="130" workbookViewId="0">
      <selection activeCell="Q14" sqref="Q14"/>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Hospital admissions as a result of self-harm (10-24 years), 2022/23</v>
      </c>
      <c r="B1" s="125"/>
      <c r="C1" s="125"/>
      <c r="D1" s="125"/>
      <c r="E1" s="125"/>
      <c r="F1" s="125"/>
      <c r="G1" s="125"/>
      <c r="H1" s="126" t="str">
        <f ca="1">'10'!$X$1</f>
        <v>Hospital admissions as a result of self-harm (10-24 years), 2011/12 - 2022/23</v>
      </c>
      <c r="I1" s="125"/>
      <c r="J1" s="125"/>
      <c r="K1" s="125"/>
      <c r="L1" s="125"/>
      <c r="M1" s="125"/>
      <c r="N1" s="125"/>
      <c r="O1" s="4" t="s">
        <v>1075</v>
      </c>
      <c r="T1" s="87" t="s">
        <v>282</v>
      </c>
      <c r="U1" s="87" t="s">
        <v>273</v>
      </c>
      <c r="V1" s="87" t="str">
        <f>T8&amp;U23&amp;U2&amp;U5</f>
        <v>Richmond90813Persons10-24 yrs</v>
      </c>
      <c r="W1" s="86">
        <f>21-COUNTBLANK(X2:X21)</f>
        <v>13</v>
      </c>
      <c r="X1" s="87" t="str">
        <f ca="1">IF(U2&lt;&gt;"Persons",U1&amp;", "&amp;SUBSTITUTE(X2, " ","")&amp;" - "&amp;SUBSTITUTE(INDIRECT("x"&amp;W1), " ","")&amp;" ("&amp;U2&amp;")",U1&amp;", "&amp;SUBSTITUTE(X2, " ","")&amp;" - "&amp;SUBSTITUTE(INDIRECT("x"&amp;W1), " ",""))</f>
        <v>Hospital admissions as a result of self-harm (10-24 years), 2011/12 - 2022/23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2011/12</v>
      </c>
      <c r="T2" s="88" t="s">
        <v>1056</v>
      </c>
      <c r="U2" s="87" t="s">
        <v>35</v>
      </c>
      <c r="V2" s="87">
        <v>1</v>
      </c>
      <c r="W2" s="86">
        <f t="array" ref="W2">IFERROR(SMALL(IF(IndicatorData!B:B=$V$1,IndicatorData!AA:AA),$V2),"")</f>
        <v>20110000</v>
      </c>
      <c r="X2" s="86" t="str">
        <f>S2</f>
        <v>2011/12</v>
      </c>
      <c r="Y2" s="88">
        <f t="shared" ref="Y2:AH11" ca="1" si="0">IFERROR(VLOOKUP(Y$1&amp;$U$1&amp;$X2&amp;$U$2&amp;$U$5,DATA,14,FALSE),"")</f>
        <v>347.36</v>
      </c>
      <c r="Z2" s="87">
        <f t="shared" ca="1" si="0"/>
        <v>193.45</v>
      </c>
      <c r="AA2" s="87">
        <f t="shared" ca="1" si="0"/>
        <v>260.43</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260.43</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2012/13</v>
      </c>
      <c r="T3" s="88" t="s">
        <v>1076</v>
      </c>
      <c r="U3" s="87">
        <f>VLOOKUP(U1,IndicatorMetadata!$B:$AG,32,FALSE)</f>
        <v>1</v>
      </c>
      <c r="V3" s="89">
        <v>2</v>
      </c>
      <c r="W3" s="86">
        <f t="array" ref="W3">IFERROR(SMALL(IF(IndicatorData!B:B=$V$1,IndicatorData!AA:AA),$V3),"")</f>
        <v>20120000</v>
      </c>
      <c r="X3" s="86" t="str">
        <f t="shared" ref="X3:X21" si="5">IF(S3=X2,"",S3)</f>
        <v>2012/13</v>
      </c>
      <c r="Y3" s="88">
        <f t="shared" ca="1" si="0"/>
        <v>348.99</v>
      </c>
      <c r="Z3" s="87">
        <f t="shared" ca="1" si="0"/>
        <v>198.13</v>
      </c>
      <c r="AA3" s="87">
        <f t="shared" ca="1" si="0"/>
        <v>271.38</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271.38</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219.26858143072999</v>
      </c>
      <c r="F4" s="2"/>
      <c r="S4" s="87" t="str">
        <f t="array" ref="S4">IFERROR(VLOOKUP($W4,IF(IndicatorData!$B:$B=$V$1,IndicatorData!$A$1:$O$5203),15,FALSE),"")</f>
        <v>2013/14</v>
      </c>
      <c r="T4" s="88" t="s">
        <v>308</v>
      </c>
      <c r="U4" s="87" t="str">
        <f>VLOOKUP(U1,IndicatorMetadata!$B:$AG,27,FALSE)</f>
        <v>per 100,000</v>
      </c>
      <c r="V4" s="87">
        <v>3</v>
      </c>
      <c r="W4" s="86">
        <f t="array" ref="W4">IFERROR(SMALL(IF(IndicatorData!B:B=$V$1,IndicatorData!AA:AA),$V4),"")</f>
        <v>20130000</v>
      </c>
      <c r="X4" s="86" t="str">
        <f t="shared" si="5"/>
        <v>2013/14</v>
      </c>
      <c r="Y4" s="88">
        <f t="shared" ca="1" si="0"/>
        <v>414.56</v>
      </c>
      <c r="Z4" s="87">
        <f t="shared" ca="1" si="0"/>
        <v>221.07</v>
      </c>
      <c r="AA4" s="87">
        <f t="shared" ca="1" si="0"/>
        <v>403.59</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403.59</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31% lower</v>
      </c>
      <c r="S5" s="87" t="str">
        <f t="array" ref="S5">IFERROR(VLOOKUP($W5,IF(IndicatorData!$B:$B=$V$1,IndicatorData!$A$1:$O$5203),15,FALSE),"")</f>
        <v>2014/15</v>
      </c>
      <c r="T5" s="88" t="s">
        <v>10</v>
      </c>
      <c r="U5" s="87" t="str">
        <f>VLOOKUP(U23&amp;U2,Interpretations!$A$1:$E$155,4,FALSE)</f>
        <v>10-24 yrs</v>
      </c>
      <c r="V5" s="87">
        <v>4</v>
      </c>
      <c r="W5" s="86">
        <f t="array" ref="W5">IFERROR(SMALL(IF(IndicatorData!B:B=$V$1,IndicatorData!AA:AA),$V5),"")</f>
        <v>20140000</v>
      </c>
      <c r="X5" s="86" t="str">
        <f t="shared" si="5"/>
        <v>2014/15</v>
      </c>
      <c r="Y5" s="88">
        <f t="shared" ca="1" si="0"/>
        <v>400.68</v>
      </c>
      <c r="Z5" s="87">
        <f t="shared" ca="1" si="0"/>
        <v>196.72</v>
      </c>
      <c r="AA5" s="87">
        <f t="shared" ca="1" si="0"/>
        <v>261.86</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261.86</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37% higher</v>
      </c>
      <c r="S6" s="87" t="str">
        <f t="array" ref="S6">IFERROR(VLOOKUP($W6,IF(IndicatorData!$B:$B=$V$1,IndicatorData!$A$1:$O$5203),15,FALSE),"")</f>
        <v>2015/16</v>
      </c>
      <c r="T6" s="88"/>
      <c r="V6" s="87">
        <v>5</v>
      </c>
      <c r="W6" s="86">
        <f t="array" ref="W6">IFERROR(SMALL(IF(IndicatorData!B:B=$V$1,IndicatorData!AA:AA),$V6),"")</f>
        <v>20150000</v>
      </c>
      <c r="X6" s="86" t="str">
        <f t="shared" si="5"/>
        <v>2015/16</v>
      </c>
      <c r="Y6" s="88">
        <f t="shared" ca="1" si="0"/>
        <v>429.3</v>
      </c>
      <c r="Z6" s="87">
        <f t="shared" ca="1" si="0"/>
        <v>202.18</v>
      </c>
      <c r="AA6" s="87">
        <f t="shared" ca="1" si="0"/>
        <v>331.18</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331.18</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2016/17</v>
      </c>
      <c r="T7" s="88"/>
      <c r="V7" s="87">
        <v>6</v>
      </c>
      <c r="W7" s="86">
        <f t="array" ref="W7">IFERROR(SMALL(IF(IndicatorData!B:B=$V$1,IndicatorData!AA:AA),$V7),"")</f>
        <v>20160000</v>
      </c>
      <c r="X7" s="86" t="str">
        <f t="shared" si="5"/>
        <v>2016/17</v>
      </c>
      <c r="Y7" s="88">
        <f t="shared" ca="1" si="0"/>
        <v>405.32</v>
      </c>
      <c r="Z7" s="87">
        <f t="shared" ca="1" si="0"/>
        <v>190.49</v>
      </c>
      <c r="AA7" s="87">
        <f t="shared" ca="1" si="0"/>
        <v>427.67</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427.67</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(2011/12)</v>
      </c>
      <c r="E8" s="13" t="str">
        <f ca="1">U22</f>
        <v>16% improvement</v>
      </c>
      <c r="S8" s="87" t="str">
        <f t="array" ref="S8">IFERROR(VLOOKUP($W8,IF(IndicatorData!$B:$B=$V$1,IndicatorData!$A$1:$O$5203),15,FALSE),"")</f>
        <v>2017/18</v>
      </c>
      <c r="T8" s="88" t="str">
        <f>Summary!$E$2</f>
        <v>Richmond</v>
      </c>
      <c r="V8" s="87">
        <v>7</v>
      </c>
      <c r="W8" s="86">
        <f t="array" ref="W8">IFERROR(SMALL(IF(IndicatorData!B:B=$V$1,IndicatorData!AA:AA),$V8),"")</f>
        <v>20170000</v>
      </c>
      <c r="X8" s="86" t="str">
        <f t="shared" si="5"/>
        <v>2017/18</v>
      </c>
      <c r="Y8" s="88">
        <f t="shared" ca="1" si="0"/>
        <v>419.03</v>
      </c>
      <c r="Z8" s="87">
        <f t="shared" ca="1" si="0"/>
        <v>202.28</v>
      </c>
      <c r="AA8" s="87">
        <f t="shared" ca="1" si="0"/>
        <v>379.61</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379.61</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44% improvement</v>
      </c>
      <c r="S9" s="87" t="str">
        <f t="array" ref="S9">IFERROR(VLOOKUP($W9,IF(IndicatorData!$B:$B=$V$1,IndicatorData!$A$1:$O$5203),15,FALSE),"")</f>
        <v>2018/19</v>
      </c>
      <c r="T9" s="88" t="str">
        <f>T8&amp;" Rank"</f>
        <v>Richmond Rank</v>
      </c>
      <c r="U9" s="87">
        <f ca="1">VLOOKUP(T8,$AA$26:$AB$58,2,FALSE)</f>
        <v>28</v>
      </c>
      <c r="V9" s="87">
        <v>8</v>
      </c>
      <c r="W9" s="86">
        <f t="array" ref="W9">IFERROR(SMALL(IF(IndicatorData!B:B=$V$1,IndicatorData!AA:AA),$V9),"")</f>
        <v>20180000</v>
      </c>
      <c r="X9" s="86" t="str">
        <f t="shared" si="5"/>
        <v>2018/19</v>
      </c>
      <c r="Y9" s="88">
        <f t="shared" ca="1" si="0"/>
        <v>441.67</v>
      </c>
      <c r="Z9" s="87">
        <f t="shared" ca="1" si="0"/>
        <v>189.07</v>
      </c>
      <c r="AA9" s="87">
        <f t="shared" ca="1" si="0"/>
        <v>300.82</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300.82</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2019/20</v>
      </c>
      <c r="T10" s="88" t="s">
        <v>14</v>
      </c>
      <c r="V10" s="87">
        <v>9</v>
      </c>
      <c r="W10" s="86">
        <f t="array" ref="W10">IFERROR(SMALL(IF(IndicatorData!B:B=$V$1,IndicatorData!AA:AA),$V10),"")</f>
        <v>20190000</v>
      </c>
      <c r="X10" s="86" t="str">
        <f t="shared" si="5"/>
        <v>2019/20</v>
      </c>
      <c r="Y10" s="88">
        <f t="shared" ca="1" si="0"/>
        <v>436.11</v>
      </c>
      <c r="Z10" s="87">
        <f t="shared" ca="1" si="0"/>
        <v>184.84</v>
      </c>
      <c r="AA10" s="87">
        <f t="shared" ca="1" si="0"/>
        <v>334.4</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334.4</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2020/21</v>
      </c>
      <c r="T11" s="88" t="s">
        <v>31</v>
      </c>
      <c r="U11" s="87">
        <f ca="1">AI27</f>
        <v>319</v>
      </c>
      <c r="V11" s="90">
        <v>10</v>
      </c>
      <c r="W11" s="86">
        <f t="array" ref="W11">IFERROR(SMALL(IF(IndicatorData!B:B=$V$1,IndicatorData!AA:AA),$V11),"")</f>
        <v>20200000</v>
      </c>
      <c r="X11" s="86" t="str">
        <f t="shared" si="5"/>
        <v>2020/21</v>
      </c>
      <c r="Y11" s="88">
        <f t="shared" ca="1" si="0"/>
        <v>421.2</v>
      </c>
      <c r="Z11" s="87">
        <f t="shared" ca="1" si="0"/>
        <v>205.76</v>
      </c>
      <c r="AA11" s="87">
        <f t="shared" ca="1" si="0"/>
        <v>364.12</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364.12</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(2022/23) rank:</v>
      </c>
      <c r="E12" s="128">
        <f ca="1">U9</f>
        <v>28</v>
      </c>
      <c r="S12" s="87" t="str">
        <f t="array" ref="S12">IFERROR(VLOOKUP($W12,IF(IndicatorData!$B:$B=$V$1,IndicatorData!$A$1:$O$5203),15,FALSE),"")</f>
        <v>2021/22</v>
      </c>
      <c r="T12" s="88" t="s">
        <v>57</v>
      </c>
      <c r="U12" s="87">
        <f ca="1">AH27</f>
        <v>159.86000000000001</v>
      </c>
      <c r="V12" s="90">
        <v>11</v>
      </c>
      <c r="W12" s="86">
        <f t="array" ref="W12">IFERROR(SMALL(IF(IndicatorData!B:B=$V$1,IndicatorData!AA:AA),$V12),"")</f>
        <v>20210000</v>
      </c>
      <c r="X12" s="86" t="str">
        <f t="shared" si="5"/>
        <v>2021/22</v>
      </c>
      <c r="Y12" s="88">
        <f t="shared" ref="Y12:AH21" ca="1" si="6">IFERROR(VLOOKUP(Y$1&amp;$U$1&amp;$X12&amp;$U$2&amp;$U$5,DATA,14,FALSE),"")</f>
        <v>426.73</v>
      </c>
      <c r="Z12" s="87">
        <f t="shared" ca="1" si="6"/>
        <v>229</v>
      </c>
      <c r="AA12" s="87">
        <f t="shared" ca="1" si="6"/>
        <v>393.11</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393.11</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2022/23</v>
      </c>
      <c r="T13" s="88" t="s">
        <v>1011</v>
      </c>
      <c r="U13" s="87">
        <f ca="1">AJ27</f>
        <v>219.26858143072999</v>
      </c>
      <c r="V13" s="90">
        <v>12</v>
      </c>
      <c r="W13" s="86">
        <f t="array" ref="W13">IFERROR(SMALL(IF(IndicatorData!B:B=$V$1,IndicatorData!AA:AA),$V13),"")</f>
        <v>20220000</v>
      </c>
      <c r="X13" s="86" t="str">
        <f t="shared" si="5"/>
        <v>2022/23</v>
      </c>
      <c r="Y13" s="88">
        <f t="shared" ca="1" si="6"/>
        <v>319</v>
      </c>
      <c r="Z13" s="87">
        <f t="shared" ca="1" si="6"/>
        <v>159.86000000000001</v>
      </c>
      <c r="AA13" s="87">
        <f t="shared" ca="1" si="6"/>
        <v>219.26858143072999</v>
      </c>
      <c r="AB13" s="87">
        <f t="shared" ca="1" si="6"/>
        <v>278.28429120696399</v>
      </c>
      <c r="AC13" s="86">
        <f t="shared" ca="1" si="6"/>
        <v>299.957194674861</v>
      </c>
      <c r="AD13" s="87">
        <f t="shared" ca="1" si="6"/>
        <v>91.691859795358795</v>
      </c>
      <c r="AE13" s="87">
        <f t="shared" ca="1" si="6"/>
        <v>147.13007964418</v>
      </c>
      <c r="AF13" s="87">
        <f t="shared" ca="1" si="6"/>
        <v>250.501376345024</v>
      </c>
      <c r="AG13" s="87">
        <f t="shared" ca="1" si="6"/>
        <v>192.83105825997399</v>
      </c>
      <c r="AH13" s="87">
        <f t="shared" ca="1" si="6"/>
        <v>118.61210682494</v>
      </c>
      <c r="AI13" s="87">
        <f t="shared" ca="1" si="7"/>
        <v>192.83105825997399</v>
      </c>
      <c r="AJ13" s="87">
        <f t="shared" ca="1" si="7"/>
        <v>168.55964454150401</v>
      </c>
      <c r="AK13" s="87">
        <f t="shared" ca="1" si="7"/>
        <v>183.30042430265399</v>
      </c>
      <c r="AL13" s="87">
        <f t="shared" ca="1" si="7"/>
        <v>91.691859795358795</v>
      </c>
      <c r="AM13" s="87">
        <f t="shared" ca="1" si="7"/>
        <v>171.049850780432</v>
      </c>
      <c r="AN13" s="87">
        <f t="shared" ca="1" si="7"/>
        <v>119.912813244354</v>
      </c>
      <c r="AO13" s="87">
        <f t="shared" ca="1" si="7"/>
        <v>163.21166796930399</v>
      </c>
      <c r="AP13" s="87">
        <f t="shared" ca="1" si="7"/>
        <v>139.040148644255</v>
      </c>
      <c r="AQ13" s="87">
        <f t="shared" ca="1" si="7"/>
        <v>155.34040490522199</v>
      </c>
      <c r="AR13" s="87">
        <f t="shared" ca="1" si="7"/>
        <v>152.45110240737199</v>
      </c>
      <c r="AS13" s="87">
        <f t="shared" ca="1" si="8"/>
        <v>111.738754935144</v>
      </c>
      <c r="AT13" s="87">
        <f t="shared" ca="1" si="8"/>
        <v>186.19946977432701</v>
      </c>
      <c r="AU13" s="87">
        <f t="shared" ca="1" si="8"/>
        <v>250.501376345024</v>
      </c>
      <c r="AV13" s="87">
        <f t="shared" ca="1" si="8"/>
        <v>152.42798359659</v>
      </c>
      <c r="AW13" s="87">
        <f t="shared" ca="1" si="8"/>
        <v>174.51786732049499</v>
      </c>
      <c r="AX13" s="87">
        <f t="shared" ca="1" si="8"/>
        <v>139.259633326813</v>
      </c>
      <c r="AY13" s="87">
        <f t="shared" ca="1" si="8"/>
        <v>262.23580630195403</v>
      </c>
      <c r="AZ13" s="87">
        <f t="shared" ca="1" si="8"/>
        <v>155.00412411751799</v>
      </c>
      <c r="BA13" s="87">
        <f t="shared" ca="1" si="8"/>
        <v>278.28429120696399</v>
      </c>
      <c r="BB13" s="87">
        <f t="shared" ca="1" si="8"/>
        <v>135.31086352044801</v>
      </c>
      <c r="BC13" s="87">
        <f t="shared" ca="1" si="9"/>
        <v>175.44646107264001</v>
      </c>
      <c r="BD13" s="87">
        <f t="shared" ca="1" si="9"/>
        <v>147.13007964418</v>
      </c>
      <c r="BE13" s="87">
        <f t="shared" ca="1" si="9"/>
        <v>109.520233015245</v>
      </c>
      <c r="BF13" s="87">
        <f t="shared" ca="1" si="9"/>
        <v>113.72373618238601</v>
      </c>
      <c r="BG13" s="87">
        <f t="shared" ca="1" si="9"/>
        <v>219.26858143072999</v>
      </c>
      <c r="BH13" s="87">
        <f t="shared" ca="1" si="9"/>
        <v>195.85528294509299</v>
      </c>
      <c r="BI13" s="87">
        <f t="shared" ca="1" si="9"/>
        <v>299.957194674861</v>
      </c>
      <c r="BJ13" s="87">
        <f t="shared" ca="1" si="9"/>
        <v>177.621938200941</v>
      </c>
      <c r="BK13" s="87">
        <f t="shared" ca="1" si="9"/>
        <v>89.029811135612505</v>
      </c>
      <c r="BL13" s="87">
        <f t="shared" ca="1" si="9"/>
        <v>143.01739559937499</v>
      </c>
      <c r="BM13" s="87">
        <f t="shared" ca="1" si="9"/>
        <v>189.214324607056</v>
      </c>
      <c r="BN13" s="87">
        <f t="shared" ca="1" si="4"/>
        <v>210.06597665439361</v>
      </c>
    </row>
    <row r="14" spans="1:66">
      <c r="S14" s="87" t="str">
        <f t="array" ref="S14">IFERROR(VLOOKUP($W14,IF(IndicatorData!$B:$B=$V$1,IndicatorData!$A$1:$O$5203),15,FALSE),"")</f>
        <v/>
      </c>
      <c r="T14" s="88" t="str">
        <f>T8&amp;" current data"</f>
        <v>Richmond current data</v>
      </c>
      <c r="U14" s="87">
        <f ca="1">INDIRECT("aa"&amp;$W$1)</f>
        <v>219.26858143072999</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Hospital admissions as a result of self-harm (10-24 years), 2022/23</v>
      </c>
      <c r="B15" s="125"/>
      <c r="C15" s="125"/>
      <c r="D15" s="125"/>
      <c r="E15" s="125"/>
      <c r="F15" s="125"/>
      <c r="G15" s="125"/>
      <c r="S15" s="87" t="str">
        <f t="array" ref="S15">IFERROR(VLOOKUP($W15,IF(IndicatorData!$B:$B=$V$1,IndicatorData!$A$1:$O$5203),15,FALSE),"")</f>
        <v/>
      </c>
      <c r="T15" s="88" t="str">
        <f>T8&amp;" previous data"</f>
        <v>Richmond previous data</v>
      </c>
      <c r="U15" s="87">
        <f ca="1">INDIRECT("aa"&amp;$W$1-1)</f>
        <v>393.11</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260.43</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-0.44222079969797262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219.3 per 100,000 (n=65), which was the 5th highest in London, 31.3% lower than the England average and 37.2% higher than the London average. The latest Borough figure for 2022/23 was also 15.8% lower than in 2011/12, in comparison with 8.2%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-0.15805175505613797</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44%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16% improvement</v>
      </c>
    </row>
    <row r="23" spans="10:72">
      <c r="J23" s="125"/>
      <c r="K23" s="125"/>
      <c r="L23" s="125"/>
      <c r="M23" s="125"/>
      <c r="N23" s="125"/>
      <c r="T23" s="87" t="s">
        <v>1085</v>
      </c>
      <c r="U23" s="87">
        <f>VLOOKUP(U1,List!$AD$2:$AE$63,2,FALSE)</f>
        <v>90813</v>
      </c>
    </row>
    <row r="24" spans="10:72">
      <c r="J24" s="125"/>
      <c r="K24" s="125"/>
      <c r="L24" s="125"/>
      <c r="M24" s="125"/>
      <c r="N24" s="125"/>
    </row>
    <row r="25" spans="10:72">
      <c r="J25" s="125"/>
      <c r="K25" s="125"/>
      <c r="L25" s="125"/>
      <c r="M25" s="125"/>
      <c r="N25" s="125"/>
      <c r="AU25" s="87" t="str">
        <f ca="1">AC26&amp;", Bexley vs. CYP Comparators"</f>
        <v>Hospital admissions as a result of self-harm (10-24 years),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Hospital admissions as a result of self-harm (10-24 years),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6</v>
      </c>
      <c r="X27" s="87" t="s">
        <v>107</v>
      </c>
      <c r="Y27" s="87">
        <f t="shared" ref="Y27:Y58" ca="1" si="10">IFERROR(VLOOKUP($X27&amp;$U$1&amp;$Y$26&amp;$U$2&amp;$U$5,DATA,14,FALSE),"")</f>
        <v>118.61210682494</v>
      </c>
      <c r="AA27" s="87" t="str">
        <f t="shared" ref="AA27:AA58" ca="1" si="11">AD27</f>
        <v>Waltham Forest</v>
      </c>
      <c r="AB27" s="87">
        <v>1</v>
      </c>
      <c r="AC27" s="86">
        <f t="shared" ref="AC27:AC58" ca="1" si="12">VLOOKUP($AB27,$W$26:$Y$58,3,FALSE)</f>
        <v>89.029811135612505</v>
      </c>
      <c r="AD27" s="87" t="str">
        <f t="shared" ref="AD27:AD58" ca="1" si="13">VLOOKUP($AB27,$W$26:$Y$58,2,FALSE)</f>
        <v>Waltham Forest</v>
      </c>
      <c r="AE27" s="87" t="str">
        <f t="shared" ref="AE27:AE58" ca="1" si="14">IF($AD27=$AE$26,AC27,"")</f>
        <v/>
      </c>
      <c r="AF27" s="87" t="str">
        <f t="shared" ref="AF27:AF58" ca="1" si="15">IF(ISERROR(HLOOKUP($AD27,$AB$1:$AG$1,1,FALSE)),"",AC27)</f>
        <v/>
      </c>
      <c r="AG27" s="87">
        <f t="shared" ref="AG27:AG58" ca="1" si="16">IF(AND(AE27="",AF27=""),AC27,"")</f>
        <v>89.029811135612505</v>
      </c>
      <c r="AH27" s="87">
        <f ca="1">INDIRECT("z"&amp;$W$1)</f>
        <v>159.86000000000001</v>
      </c>
      <c r="AI27" s="87">
        <f ca="1">INDIRECT("y"&amp;$W$1)</f>
        <v>319</v>
      </c>
      <c r="AJ27" s="87">
        <f ca="1">INDIRECT("aa"&amp;$W$1)</f>
        <v>219.26858143072999</v>
      </c>
      <c r="AK27" s="87">
        <f t="shared" ref="AK27:AK58" ca="1" si="17">IF(ISERROR(VLOOKUP($AD27,AOP_comparators,1,FALSE)),"",AC27)</f>
        <v>89.029811135612505</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Bromley</v>
      </c>
      <c r="AS27" s="87">
        <v>1</v>
      </c>
      <c r="AT27" s="87">
        <f t="shared" ref="AT27:AT37" ca="1" si="21">VLOOKUP($AS27,$AN$27:$AP$37,3,FALSE)</f>
        <v>91.691859795358795</v>
      </c>
      <c r="AU27" s="87" t="str">
        <f t="shared" ref="AU27:AU37" ca="1" si="22">VLOOKUP($AS27,$AN$27:$AP$37,2,FALSE)</f>
        <v>Bromley</v>
      </c>
      <c r="AV27" s="87" t="str">
        <f t="shared" ref="AV27:AV37" ca="1" si="23">IF($AU27=$AV$26,$AT27,"")</f>
        <v/>
      </c>
      <c r="AW27" s="87">
        <f t="shared" ref="AW27:AW37" ca="1" si="24">IF(AV27="",AT27,"")</f>
        <v>91.691859795358795</v>
      </c>
      <c r="AX27" s="87">
        <f t="shared" ref="AX27:AX37" ca="1" si="25">AI27</f>
        <v>319</v>
      </c>
      <c r="AY27" s="94"/>
      <c r="AZ27" s="94"/>
      <c r="BA27" s="94"/>
      <c r="BB27" s="94"/>
      <c r="BC27" s="94"/>
      <c r="BD27" s="94"/>
      <c r="BT27" s="87"/>
    </row>
    <row r="28" spans="10:72">
      <c r="J28" s="125"/>
      <c r="K28" s="125"/>
      <c r="L28" s="125"/>
      <c r="M28" s="125"/>
      <c r="N28" s="125"/>
      <c r="W28" s="87">
        <f ca="1">IFERROR(RANK(Y28,$Y$27:$Y$59,$U$3)+COUNTIF($Y$27:Y28,Y28)-1,"")</f>
        <v>26</v>
      </c>
      <c r="X28" s="87" t="s">
        <v>94</v>
      </c>
      <c r="Y28" s="87">
        <f t="shared" ca="1" si="10"/>
        <v>192.83105825997399</v>
      </c>
      <c r="AA28" s="87" t="str">
        <f t="shared" ca="1" si="11"/>
        <v>Bromley</v>
      </c>
      <c r="AB28" s="87">
        <v>2</v>
      </c>
      <c r="AC28" s="86">
        <f t="shared" ca="1" si="12"/>
        <v>91.691859795358795</v>
      </c>
      <c r="AD28" s="87" t="str">
        <f t="shared" ca="1" si="13"/>
        <v>Bromley</v>
      </c>
      <c r="AE28" s="87" t="str">
        <f t="shared" ca="1" si="14"/>
        <v/>
      </c>
      <c r="AF28" s="87">
        <f t="shared" ca="1" si="15"/>
        <v>91.691859795358795</v>
      </c>
      <c r="AG28" s="87" t="str">
        <f t="shared" ca="1" si="16"/>
        <v/>
      </c>
      <c r="AH28" s="87">
        <f t="shared" ref="AH28:AH58" ca="1" si="26">$AH$27</f>
        <v>159.86000000000001</v>
      </c>
      <c r="AI28" s="87">
        <f t="shared" ref="AI28:AI58" ca="1" si="27">$AI$27</f>
        <v>319</v>
      </c>
      <c r="AJ28" s="87">
        <f t="shared" ref="AJ28:AJ58" ca="1" si="28">$AJ$27</f>
        <v>219.26858143072999</v>
      </c>
      <c r="AK28" s="87">
        <f t="shared" ca="1" si="17"/>
        <v>91.691859795358795</v>
      </c>
      <c r="AL28" s="87" t="str">
        <f t="shared" ca="1" si="18"/>
        <v/>
      </c>
      <c r="AN28" s="87">
        <f ca="1">IFERROR(RANK(AP28,$AP$27:$AP$37,$U$3)+COUNTIF($AP$27:AP28,AP28)-1,"")</f>
        <v>1</v>
      </c>
      <c r="AO28" s="87" t="s">
        <v>79</v>
      </c>
      <c r="AP28" s="87">
        <f t="shared" ca="1" si="19"/>
        <v>91.691859795358795</v>
      </c>
      <c r="AR28" s="87" t="str">
        <f t="shared" ca="1" si="20"/>
        <v>Havering</v>
      </c>
      <c r="AS28" s="87">
        <v>2</v>
      </c>
      <c r="AT28" s="87">
        <f t="shared" ca="1" si="21"/>
        <v>152.42798359659</v>
      </c>
      <c r="AU28" s="87" t="str">
        <f t="shared" ca="1" si="22"/>
        <v>Havering</v>
      </c>
      <c r="AV28" s="87" t="str">
        <f t="shared" ca="1" si="23"/>
        <v/>
      </c>
      <c r="AW28" s="87">
        <f t="shared" ca="1" si="24"/>
        <v>152.42798359659</v>
      </c>
      <c r="AX28" s="87">
        <f t="shared" ca="1" si="25"/>
        <v>319</v>
      </c>
      <c r="AY28" s="94"/>
      <c r="BA28" s="94"/>
      <c r="BB28" s="94"/>
      <c r="BC28" s="94"/>
      <c r="BD28" s="94"/>
      <c r="BF28" s="94">
        <v>90</v>
      </c>
      <c r="BG28" s="94"/>
      <c r="BT28" s="87"/>
    </row>
    <row r="29" spans="10:72">
      <c r="J29" s="125"/>
      <c r="K29" s="125"/>
      <c r="L29" s="125"/>
      <c r="M29" s="125"/>
      <c r="N29" s="125"/>
      <c r="W29" s="87">
        <f ca="1">IFERROR(RANK(Y29,$Y$27:$Y$59,$U$3)+COUNTIF($Y$27:Y29,Y29)-1,"")</f>
        <v>18</v>
      </c>
      <c r="X29" s="87" t="s">
        <v>98</v>
      </c>
      <c r="Y29" s="87">
        <f t="shared" ca="1" si="10"/>
        <v>168.55964454150401</v>
      </c>
      <c r="AA29" s="87" t="str">
        <f t="shared" ca="1" si="11"/>
        <v>Newham</v>
      </c>
      <c r="AB29" s="87">
        <v>3</v>
      </c>
      <c r="AC29" s="86">
        <f t="shared" ca="1" si="12"/>
        <v>109.520233015245</v>
      </c>
      <c r="AD29" s="87" t="str">
        <f t="shared" ca="1" si="13"/>
        <v>Newham</v>
      </c>
      <c r="AE29" s="87" t="str">
        <f t="shared" ca="1" si="14"/>
        <v/>
      </c>
      <c r="AF29" s="87" t="str">
        <f t="shared" ca="1" si="15"/>
        <v/>
      </c>
      <c r="AG29" s="87">
        <f t="shared" ca="1" si="16"/>
        <v>109.520233015245</v>
      </c>
      <c r="AH29" s="87">
        <f t="shared" ca="1" si="26"/>
        <v>159.86000000000001</v>
      </c>
      <c r="AI29" s="87">
        <f t="shared" ca="1" si="27"/>
        <v>319</v>
      </c>
      <c r="AJ29" s="87">
        <f t="shared" ca="1" si="28"/>
        <v>219.26858143072999</v>
      </c>
      <c r="AK29" s="87" t="str">
        <f t="shared" ca="1" si="17"/>
        <v/>
      </c>
      <c r="AL29" s="87">
        <f t="shared" ca="1" si="18"/>
        <v>109.520233015245</v>
      </c>
      <c r="AN29" s="87" t="str">
        <f ca="1">IFERROR(RANK(AP29,$AP$27:$AP$37,$U$3)+COUNTIF($AP$27:AP29,AP29)-1,"")</f>
        <v/>
      </c>
      <c r="AO29" s="87" t="s">
        <v>1064</v>
      </c>
      <c r="AP29" s="87" t="str">
        <f t="shared" ca="1" si="19"/>
        <v/>
      </c>
      <c r="AR29" s="87" t="str">
        <f t="shared" ca="1" si="20"/>
        <v>Richmond</v>
      </c>
      <c r="AS29" s="87">
        <v>3</v>
      </c>
      <c r="AT29" s="87">
        <f t="shared" ca="1" si="21"/>
        <v>219.26858143072999</v>
      </c>
      <c r="AU29" s="87" t="str">
        <f t="shared" ca="1" si="22"/>
        <v>Richmond</v>
      </c>
      <c r="AV29" s="87">
        <f t="shared" ca="1" si="23"/>
        <v>219.26858143072999</v>
      </c>
      <c r="AW29" s="87" t="str">
        <f t="shared" ca="1" si="24"/>
        <v/>
      </c>
      <c r="AX29" s="87">
        <f t="shared" ca="1" si="25"/>
        <v>319</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23</v>
      </c>
      <c r="X30" s="87" t="s">
        <v>69</v>
      </c>
      <c r="Y30" s="87">
        <f t="shared" ca="1" si="10"/>
        <v>183.30042430265399</v>
      </c>
      <c r="AA30" s="87" t="str">
        <f t="shared" ca="1" si="11"/>
        <v>Hammersmith and Fulham</v>
      </c>
      <c r="AB30" s="87">
        <v>4</v>
      </c>
      <c r="AC30" s="86">
        <f t="shared" ca="1" si="12"/>
        <v>111.738754935144</v>
      </c>
      <c r="AD30" s="87" t="str">
        <f t="shared" ca="1" si="13"/>
        <v>Hammersmith and Fulham</v>
      </c>
      <c r="AE30" s="87" t="str">
        <f t="shared" ca="1" si="14"/>
        <v/>
      </c>
      <c r="AF30" s="87" t="str">
        <f t="shared" ca="1" si="15"/>
        <v/>
      </c>
      <c r="AG30" s="87">
        <f t="shared" ca="1" si="16"/>
        <v>111.738754935144</v>
      </c>
      <c r="AH30" s="87">
        <f t="shared" ca="1" si="26"/>
        <v>159.86000000000001</v>
      </c>
      <c r="AI30" s="87">
        <f t="shared" ca="1" si="27"/>
        <v>319</v>
      </c>
      <c r="AJ30" s="87">
        <f t="shared" ca="1" si="28"/>
        <v>219.26858143072999</v>
      </c>
      <c r="AK30" s="87" t="str">
        <f t="shared" ca="1" si="17"/>
        <v/>
      </c>
      <c r="AL30" s="87">
        <f t="shared" ca="1" si="18"/>
        <v>111.738754935144</v>
      </c>
      <c r="AN30" s="87">
        <f ca="1">IFERROR(RANK(AP30,$AP$27:$AP$37,$U$3)+COUNTIF($AP$27:AP30,AP30)-1,"")</f>
        <v>2</v>
      </c>
      <c r="AO30" s="87" t="s">
        <v>119</v>
      </c>
      <c r="AP30" s="87">
        <f t="shared" ca="1" si="19"/>
        <v>152.42798359659</v>
      </c>
      <c r="AR30" s="87" t="e">
        <f t="shared" ca="1" si="20"/>
        <v>#N/A</v>
      </c>
      <c r="AS30" s="87">
        <v>4</v>
      </c>
      <c r="AT30" s="87" t="e">
        <f t="shared" ca="1" si="21"/>
        <v>#N/A</v>
      </c>
      <c r="AU30" s="87" t="e">
        <f t="shared" ca="1" si="22"/>
        <v>#N/A</v>
      </c>
      <c r="AV30" s="87" t="e">
        <f t="shared" ca="1" si="23"/>
        <v>#N/A</v>
      </c>
      <c r="AW30" s="87" t="e">
        <f t="shared" ca="1" si="24"/>
        <v>#N/A</v>
      </c>
      <c r="AX30" s="87">
        <f t="shared" ca="1" si="25"/>
        <v>319</v>
      </c>
      <c r="AY30" s="94"/>
      <c r="BA30" s="94"/>
      <c r="BB30" s="94"/>
      <c r="BC30" s="94"/>
      <c r="BD30" s="94"/>
      <c r="BE30" s="87" t="s">
        <v>1091</v>
      </c>
      <c r="BF30" s="92">
        <v>0</v>
      </c>
      <c r="BG30" s="92"/>
      <c r="BT30" s="87"/>
    </row>
    <row r="31" spans="10:72">
      <c r="J31" s="125"/>
      <c r="K31" s="125"/>
      <c r="L31" s="125"/>
      <c r="M31" s="125"/>
      <c r="N31" s="125"/>
      <c r="W31" s="87">
        <f ca="1">IFERROR(RANK(Y31,$Y$27:$Y$59,$U$3)+COUNTIF($Y$27:Y31,Y31)-1,"")</f>
        <v>2</v>
      </c>
      <c r="X31" s="87" t="s">
        <v>79</v>
      </c>
      <c r="Y31" s="87">
        <f t="shared" ca="1" si="10"/>
        <v>91.691859795358795</v>
      </c>
      <c r="AA31" s="87" t="str">
        <f t="shared" ca="1" si="11"/>
        <v>Redbridge</v>
      </c>
      <c r="AB31" s="87">
        <v>5</v>
      </c>
      <c r="AC31" s="86">
        <f t="shared" ca="1" si="12"/>
        <v>113.72373618238601</v>
      </c>
      <c r="AD31" s="87" t="str">
        <f t="shared" ca="1" si="13"/>
        <v>Redbridge</v>
      </c>
      <c r="AE31" s="87" t="str">
        <f t="shared" ca="1" si="14"/>
        <v/>
      </c>
      <c r="AF31" s="87" t="str">
        <f t="shared" ca="1" si="15"/>
        <v/>
      </c>
      <c r="AG31" s="87">
        <f t="shared" ca="1" si="16"/>
        <v>113.72373618238601</v>
      </c>
      <c r="AH31" s="87">
        <f t="shared" ca="1" si="26"/>
        <v>159.86000000000001</v>
      </c>
      <c r="AI31" s="87">
        <f t="shared" ca="1" si="27"/>
        <v>319</v>
      </c>
      <c r="AJ31" s="87">
        <f t="shared" ca="1" si="28"/>
        <v>219.26858143072999</v>
      </c>
      <c r="AK31" s="87">
        <f t="shared" ca="1" si="17"/>
        <v>113.72373618238601</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319</v>
      </c>
      <c r="AY31" s="94"/>
      <c r="BA31" s="94"/>
      <c r="BB31" s="94"/>
      <c r="BC31" s="94"/>
      <c r="BD31" s="94"/>
      <c r="BE31" s="87" t="s">
        <v>128</v>
      </c>
      <c r="BF31" s="92">
        <v>32</v>
      </c>
      <c r="BG31" s="92"/>
      <c r="BT31" s="87"/>
    </row>
    <row r="32" spans="10:72">
      <c r="J32" s="125"/>
      <c r="K32" s="125"/>
      <c r="L32" s="125"/>
      <c r="M32" s="125"/>
      <c r="N32" s="125"/>
      <c r="W32" s="87">
        <f ca="1">IFERROR(RANK(Y32,$Y$27:$Y$59,$U$3)+COUNTIF($Y$27:Y32,Y32)-1,"")</f>
        <v>19</v>
      </c>
      <c r="X32" s="87" t="s">
        <v>73</v>
      </c>
      <c r="Y32" s="87">
        <f t="shared" ca="1" si="10"/>
        <v>171.049850780432</v>
      </c>
      <c r="AA32" s="87" t="str">
        <f t="shared" ca="1" si="11"/>
        <v>Barking and Dagenham</v>
      </c>
      <c r="AB32" s="87">
        <v>6</v>
      </c>
      <c r="AC32" s="86">
        <f t="shared" ca="1" si="12"/>
        <v>118.61210682494</v>
      </c>
      <c r="AD32" s="87" t="str">
        <f t="shared" ca="1" si="13"/>
        <v>Barking and Dagenham</v>
      </c>
      <c r="AE32" s="87" t="str">
        <f t="shared" ca="1" si="14"/>
        <v/>
      </c>
      <c r="AF32" s="87" t="str">
        <f t="shared" ca="1" si="15"/>
        <v/>
      </c>
      <c r="AG32" s="87">
        <f t="shared" ca="1" si="16"/>
        <v>118.61210682494</v>
      </c>
      <c r="AH32" s="87">
        <f t="shared" ca="1" si="26"/>
        <v>159.86000000000001</v>
      </c>
      <c r="AI32" s="87">
        <f t="shared" ca="1" si="27"/>
        <v>319</v>
      </c>
      <c r="AJ32" s="87">
        <f t="shared" ca="1" si="28"/>
        <v>219.26858143072999</v>
      </c>
      <c r="AK32" s="87" t="str">
        <f t="shared" ca="1" si="17"/>
        <v/>
      </c>
      <c r="AL32" s="87">
        <f t="shared" ca="1" si="18"/>
        <v>118.61210682494</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319</v>
      </c>
      <c r="AY32" s="94"/>
      <c r="BA32" s="94"/>
      <c r="BB32" s="94"/>
      <c r="BC32" s="94"/>
      <c r="BD32" s="94"/>
      <c r="BE32" s="87" t="s">
        <v>173</v>
      </c>
      <c r="BF32" s="92"/>
      <c r="BG32" s="92"/>
      <c r="BT32" s="87"/>
    </row>
    <row r="33" spans="1:72">
      <c r="W33" s="87">
        <f ca="1">IFERROR(RANK(Y33,$Y$27:$Y$59,$U$3)+COUNTIF($Y$27:Y33,Y33)-1,"")</f>
        <v>7</v>
      </c>
      <c r="X33" s="87" t="s">
        <v>111</v>
      </c>
      <c r="Y33" s="87">
        <f t="shared" ca="1" si="10"/>
        <v>119.912813244354</v>
      </c>
      <c r="AA33" s="87" t="str">
        <f t="shared" ca="1" si="11"/>
        <v>Croydon</v>
      </c>
      <c r="AB33" s="87">
        <v>7</v>
      </c>
      <c r="AC33" s="86">
        <f t="shared" ca="1" si="12"/>
        <v>119.912813244354</v>
      </c>
      <c r="AD33" s="87" t="str">
        <f t="shared" ca="1" si="13"/>
        <v>Croydon</v>
      </c>
      <c r="AE33" s="87" t="str">
        <f t="shared" ca="1" si="14"/>
        <v/>
      </c>
      <c r="AF33" s="87" t="str">
        <f t="shared" ca="1" si="15"/>
        <v/>
      </c>
      <c r="AG33" s="87">
        <f t="shared" ca="1" si="16"/>
        <v>119.912813244354</v>
      </c>
      <c r="AH33" s="87">
        <f t="shared" ca="1" si="26"/>
        <v>159.86000000000001</v>
      </c>
      <c r="AI33" s="87">
        <f t="shared" ca="1" si="27"/>
        <v>319</v>
      </c>
      <c r="AJ33" s="87">
        <f t="shared" ca="1" si="28"/>
        <v>219.26858143072999</v>
      </c>
      <c r="AK33" s="87">
        <f t="shared" ca="1" si="17"/>
        <v>119.912813244354</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319</v>
      </c>
      <c r="AY33" s="94"/>
      <c r="BA33" s="94"/>
      <c r="BB33" s="94"/>
      <c r="BC33" s="94"/>
      <c r="BD33" s="94"/>
      <c r="BE33" s="87" t="s">
        <v>1092</v>
      </c>
      <c r="BF33" s="92"/>
      <c r="BG33" s="92"/>
      <c r="BT33" s="87"/>
    </row>
    <row r="34" spans="1:72">
      <c r="A34" s="12" t="s">
        <v>1093</v>
      </c>
      <c r="W34" s="87">
        <f ca="1">IFERROR(RANK(Y34,$Y$27:$Y$59,$U$3)+COUNTIF($Y$27:Y34,Y34)-1,"")</f>
        <v>17</v>
      </c>
      <c r="X34" s="87" t="s">
        <v>63</v>
      </c>
      <c r="Y34" s="87">
        <f t="shared" ca="1" si="10"/>
        <v>163.21166796930399</v>
      </c>
      <c r="AA34" s="87" t="str">
        <f t="shared" ca="1" si="11"/>
        <v>Lambeth</v>
      </c>
      <c r="AB34" s="87">
        <v>8</v>
      </c>
      <c r="AC34" s="86">
        <f t="shared" ca="1" si="12"/>
        <v>135.31086352044801</v>
      </c>
      <c r="AD34" s="87" t="str">
        <f t="shared" ca="1" si="13"/>
        <v>Lambeth</v>
      </c>
      <c r="AE34" s="87" t="str">
        <f t="shared" ca="1" si="14"/>
        <v/>
      </c>
      <c r="AF34" s="87" t="str">
        <f t="shared" ca="1" si="15"/>
        <v/>
      </c>
      <c r="AG34" s="87">
        <f t="shared" ca="1" si="16"/>
        <v>135.31086352044801</v>
      </c>
      <c r="AH34" s="87">
        <f t="shared" ca="1" si="26"/>
        <v>159.86000000000001</v>
      </c>
      <c r="AI34" s="87">
        <f t="shared" ca="1" si="27"/>
        <v>319</v>
      </c>
      <c r="AJ34" s="87">
        <f t="shared" ca="1" si="28"/>
        <v>219.26858143072999</v>
      </c>
      <c r="AK34" s="87" t="str">
        <f t="shared" ca="1" si="17"/>
        <v/>
      </c>
      <c r="AL34" s="87">
        <f t="shared" ca="1" si="18"/>
        <v>135.31086352044801</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319</v>
      </c>
      <c r="AY34" s="94"/>
      <c r="BA34" s="94"/>
      <c r="BB34" s="94"/>
      <c r="BC34" s="94"/>
      <c r="BD34" s="94"/>
      <c r="BE34" s="87" t="s">
        <v>1094</v>
      </c>
      <c r="BF34" s="92"/>
      <c r="BG34" s="92"/>
      <c r="BT34" s="87"/>
    </row>
    <row r="35" spans="1:72" ht="15" customHeight="1">
      <c r="A35" s="124" t="str">
        <f>VLOOKUP($U$1,IndicatorMetadata!$B:$Z,2,FALSE)</f>
        <v>Directly standardised rate of finished admission episodes for self-harm per 100,000 population aged 10-24 years.Following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v>
      </c>
      <c r="B35" s="125"/>
      <c r="C35" s="125"/>
      <c r="D35" s="125"/>
      <c r="E35" s="125"/>
      <c r="F35" s="125"/>
      <c r="G35" s="125"/>
      <c r="H35" s="125"/>
      <c r="I35" s="125"/>
      <c r="J35" s="125"/>
      <c r="K35" s="125"/>
      <c r="L35" s="125"/>
      <c r="M35" s="125"/>
      <c r="N35" s="125"/>
      <c r="W35" s="87">
        <f ca="1">IFERROR(RANK(Y35,$Y$27:$Y$59,$U$3)+COUNTIF($Y$27:Y35,Y35)-1,"")</f>
        <v>9</v>
      </c>
      <c r="X35" s="87" t="s">
        <v>121</v>
      </c>
      <c r="Y35" s="87">
        <f t="shared" ca="1" si="10"/>
        <v>139.040148644255</v>
      </c>
      <c r="AA35" s="87" t="str">
        <f t="shared" ca="1" si="11"/>
        <v>Enfield</v>
      </c>
      <c r="AB35" s="87">
        <v>9</v>
      </c>
      <c r="AC35" s="86">
        <f t="shared" ca="1" si="12"/>
        <v>139.040148644255</v>
      </c>
      <c r="AD35" s="87" t="str">
        <f t="shared" ca="1" si="13"/>
        <v>Enfield</v>
      </c>
      <c r="AE35" s="87" t="str">
        <f t="shared" ca="1" si="14"/>
        <v/>
      </c>
      <c r="AF35" s="87" t="str">
        <f t="shared" ca="1" si="15"/>
        <v/>
      </c>
      <c r="AG35" s="87">
        <f t="shared" ca="1" si="16"/>
        <v>139.040148644255</v>
      </c>
      <c r="AH35" s="87">
        <f t="shared" ca="1" si="26"/>
        <v>159.86000000000001</v>
      </c>
      <c r="AI35" s="87">
        <f t="shared" ca="1" si="27"/>
        <v>319</v>
      </c>
      <c r="AJ35" s="87">
        <f t="shared" ca="1" si="28"/>
        <v>219.26858143072999</v>
      </c>
      <c r="AK35" s="87">
        <f t="shared" ca="1" si="17"/>
        <v>139.040148644255</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319</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16</v>
      </c>
      <c r="X36" s="87" t="s">
        <v>81</v>
      </c>
      <c r="Y36" s="87">
        <f t="shared" ca="1" si="10"/>
        <v>155.34040490522199</v>
      </c>
      <c r="AA36" s="87" t="str">
        <f t="shared" ca="1" si="11"/>
        <v>Hounslow</v>
      </c>
      <c r="AB36" s="87">
        <v>10</v>
      </c>
      <c r="AC36" s="86">
        <f t="shared" ca="1" si="12"/>
        <v>139.259633326813</v>
      </c>
      <c r="AD36" s="87" t="str">
        <f t="shared" ca="1" si="13"/>
        <v>Hounslow</v>
      </c>
      <c r="AE36" s="87" t="str">
        <f t="shared" ca="1" si="14"/>
        <v/>
      </c>
      <c r="AF36" s="87" t="str">
        <f t="shared" ca="1" si="15"/>
        <v/>
      </c>
      <c r="AG36" s="87">
        <f t="shared" ca="1" si="16"/>
        <v>139.259633326813</v>
      </c>
      <c r="AH36" s="87">
        <f t="shared" ca="1" si="26"/>
        <v>159.86000000000001</v>
      </c>
      <c r="AI36" s="87">
        <f t="shared" ca="1" si="27"/>
        <v>319</v>
      </c>
      <c r="AJ36" s="87">
        <f t="shared" ca="1" si="28"/>
        <v>219.26858143072999</v>
      </c>
      <c r="AK36" s="87">
        <f t="shared" ca="1" si="17"/>
        <v>139.259633326813</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319</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14</v>
      </c>
      <c r="X37" s="87" t="s">
        <v>102</v>
      </c>
      <c r="Y37" s="87">
        <f t="shared" ca="1" si="10"/>
        <v>152.45110240737199</v>
      </c>
      <c r="AA37" s="87" t="str">
        <f t="shared" ca="1" si="11"/>
        <v>Wandsworth</v>
      </c>
      <c r="AB37" s="87">
        <v>11</v>
      </c>
      <c r="AC37" s="86">
        <f t="shared" ca="1" si="12"/>
        <v>143.01739559937499</v>
      </c>
      <c r="AD37" s="87" t="str">
        <f t="shared" ca="1" si="13"/>
        <v>Wandsworth</v>
      </c>
      <c r="AE37" s="87" t="str">
        <f t="shared" ca="1" si="14"/>
        <v/>
      </c>
      <c r="AF37" s="87" t="str">
        <f t="shared" ca="1" si="15"/>
        <v/>
      </c>
      <c r="AG37" s="87">
        <f t="shared" ca="1" si="16"/>
        <v>143.01739559937499</v>
      </c>
      <c r="AH37" s="87">
        <f t="shared" ca="1" si="26"/>
        <v>159.86000000000001</v>
      </c>
      <c r="AI37" s="87">
        <f t="shared" ca="1" si="27"/>
        <v>319</v>
      </c>
      <c r="AJ37" s="87">
        <f t="shared" ca="1" si="28"/>
        <v>219.26858143072999</v>
      </c>
      <c r="AK37" s="87" t="str">
        <f t="shared" ca="1" si="17"/>
        <v/>
      </c>
      <c r="AL37" s="87">
        <f t="shared" ca="1" si="18"/>
        <v>143.01739559937499</v>
      </c>
      <c r="AN37" s="87">
        <f ca="1">IFERROR(RANK(AP37,$AP$27:$AP$37,$U$3)+COUNTIF($AP$27:AP37,AP37)-1,"")</f>
        <v>3</v>
      </c>
      <c r="AO37" s="87" t="str">
        <f>T8</f>
        <v>Richmond</v>
      </c>
      <c r="AP37" s="87">
        <f t="shared" ca="1" si="19"/>
        <v>219.26858143072999</v>
      </c>
      <c r="AR37" s="87" t="e">
        <f t="shared" ca="1" si="20"/>
        <v>#N/A</v>
      </c>
      <c r="AS37" s="87">
        <v>11</v>
      </c>
      <c r="AT37" s="87" t="e">
        <f t="shared" ca="1" si="21"/>
        <v>#N/A</v>
      </c>
      <c r="AU37" s="87" t="e">
        <f t="shared" ca="1" si="22"/>
        <v>#N/A</v>
      </c>
      <c r="AV37" s="87" t="e">
        <f t="shared" ca="1" si="23"/>
        <v>#N/A</v>
      </c>
      <c r="AW37" s="87" t="e">
        <f t="shared" ca="1" si="24"/>
        <v>#N/A</v>
      </c>
      <c r="AX37" s="87">
        <f t="shared" ca="1" si="25"/>
        <v>319</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4</v>
      </c>
      <c r="X38" s="87" t="s">
        <v>67</v>
      </c>
      <c r="Y38" s="87">
        <f t="shared" ca="1" si="10"/>
        <v>111.738754935144</v>
      </c>
      <c r="AA38" s="87" t="str">
        <f t="shared" ca="1" si="11"/>
        <v>Merton</v>
      </c>
      <c r="AB38" s="87">
        <v>12</v>
      </c>
      <c r="AC38" s="86">
        <f t="shared" ca="1" si="12"/>
        <v>147.13007964418</v>
      </c>
      <c r="AD38" s="87" t="str">
        <f t="shared" ca="1" si="13"/>
        <v>Merton</v>
      </c>
      <c r="AE38" s="87" t="str">
        <f t="shared" ca="1" si="14"/>
        <v/>
      </c>
      <c r="AF38" s="87">
        <f t="shared" ca="1" si="15"/>
        <v>147.13007964418</v>
      </c>
      <c r="AG38" s="87" t="str">
        <f t="shared" ca="1" si="16"/>
        <v/>
      </c>
      <c r="AH38" s="87">
        <f t="shared" ca="1" si="26"/>
        <v>159.86000000000001</v>
      </c>
      <c r="AI38" s="87">
        <f t="shared" ca="1" si="27"/>
        <v>319</v>
      </c>
      <c r="AJ38" s="87">
        <f t="shared" ca="1" si="28"/>
        <v>219.26858143072999</v>
      </c>
      <c r="AK38" s="87">
        <f t="shared" ca="1" si="17"/>
        <v>147.13007964418</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24</v>
      </c>
      <c r="X39" s="87" t="s">
        <v>117</v>
      </c>
      <c r="Y39" s="87">
        <f t="shared" ca="1" si="10"/>
        <v>186.19946977432701</v>
      </c>
      <c r="AA39" s="87" t="str">
        <f t="shared" ca="1" si="11"/>
        <v>Havering</v>
      </c>
      <c r="AB39" s="87">
        <v>13</v>
      </c>
      <c r="AC39" s="86">
        <f t="shared" ca="1" si="12"/>
        <v>152.42798359659</v>
      </c>
      <c r="AD39" s="87" t="str">
        <f t="shared" ca="1" si="13"/>
        <v>Havering</v>
      </c>
      <c r="AE39" s="87" t="str">
        <f t="shared" ca="1" si="14"/>
        <v/>
      </c>
      <c r="AF39" s="87" t="str">
        <f t="shared" ca="1" si="15"/>
        <v/>
      </c>
      <c r="AG39" s="87">
        <f t="shared" ca="1" si="16"/>
        <v>152.42798359659</v>
      </c>
      <c r="AH39" s="87">
        <f t="shared" ca="1" si="26"/>
        <v>159.86000000000001</v>
      </c>
      <c r="AI39" s="87">
        <f t="shared" ca="1" si="27"/>
        <v>319</v>
      </c>
      <c r="AJ39" s="87">
        <f t="shared" ca="1" si="28"/>
        <v>219.26858143072999</v>
      </c>
      <c r="AK39" s="87">
        <f t="shared" ca="1" si="17"/>
        <v>152.42798359659</v>
      </c>
      <c r="AL39" s="87" t="str">
        <f t="shared" ca="1" si="18"/>
        <v/>
      </c>
      <c r="AO39" s="87" t="s">
        <v>1096</v>
      </c>
      <c r="BA39" s="94"/>
      <c r="BD39" s="94" t="s">
        <v>1097</v>
      </c>
      <c r="BF39" s="94">
        <f ca="1">U9</f>
        <v>28</v>
      </c>
      <c r="BG39" s="94"/>
      <c r="BT39" s="87"/>
    </row>
    <row r="40" spans="1:72">
      <c r="A40" s="125"/>
      <c r="B40" s="125"/>
      <c r="C40" s="125"/>
      <c r="D40" s="125"/>
      <c r="E40" s="125"/>
      <c r="F40" s="125"/>
      <c r="G40" s="125"/>
      <c r="H40" s="125"/>
      <c r="I40" s="125"/>
      <c r="J40" s="125"/>
      <c r="K40" s="125"/>
      <c r="L40" s="125"/>
      <c r="M40" s="125"/>
      <c r="N40" s="125"/>
      <c r="W40" s="87">
        <f ca="1">IFERROR(RANK(Y40,$Y$27:$Y$59,$U$3)+COUNTIF($Y$27:Y40,Y40)-1,"")</f>
        <v>29</v>
      </c>
      <c r="X40" s="87" t="s">
        <v>65</v>
      </c>
      <c r="Y40" s="87">
        <f t="shared" ca="1" si="10"/>
        <v>250.501376345024</v>
      </c>
      <c r="AA40" s="87" t="str">
        <f t="shared" ca="1" si="11"/>
        <v>Hackney</v>
      </c>
      <c r="AB40" s="87">
        <v>14</v>
      </c>
      <c r="AC40" s="86">
        <f t="shared" ca="1" si="12"/>
        <v>152.45110240737199</v>
      </c>
      <c r="AD40" s="87" t="str">
        <f t="shared" ca="1" si="13"/>
        <v>Hackney</v>
      </c>
      <c r="AE40" s="87" t="str">
        <f t="shared" ca="1" si="14"/>
        <v/>
      </c>
      <c r="AF40" s="87" t="str">
        <f t="shared" ca="1" si="15"/>
        <v/>
      </c>
      <c r="AG40" s="87">
        <f t="shared" ca="1" si="16"/>
        <v>152.45110240737199</v>
      </c>
      <c r="AH40" s="87">
        <f t="shared" ca="1" si="26"/>
        <v>159.86000000000001</v>
      </c>
      <c r="AI40" s="87">
        <f t="shared" ca="1" si="27"/>
        <v>319</v>
      </c>
      <c r="AJ40" s="87">
        <f t="shared" ca="1" si="28"/>
        <v>219.26858143072999</v>
      </c>
      <c r="AK40" s="87" t="str">
        <f t="shared" ca="1" si="17"/>
        <v/>
      </c>
      <c r="AL40" s="87">
        <f t="shared" ca="1" si="18"/>
        <v>152.45110240737199</v>
      </c>
      <c r="AO40" s="87" t="str">
        <f>List!R2</f>
        <v>Kingston</v>
      </c>
      <c r="AP40" s="87">
        <f t="shared" ref="AP40:AP54" ca="1" si="29">VLOOKUP(AO40,$AA$27:$AC$58,3,FALSE)</f>
        <v>278.28429120696399</v>
      </c>
      <c r="BA40" s="94"/>
      <c r="BB40" s="94"/>
      <c r="BC40" s="94"/>
      <c r="BD40" s="94"/>
      <c r="BE40" s="87" t="s">
        <v>1098</v>
      </c>
      <c r="BF40" s="92">
        <f ca="1">IF(BF39=1,0,BE45*BF39/$BF45)</f>
        <v>77.875</v>
      </c>
      <c r="BG40" s="93"/>
      <c r="BT40" s="87"/>
    </row>
    <row r="41" spans="1:72">
      <c r="A41" s="125"/>
      <c r="B41" s="125"/>
      <c r="C41" s="125"/>
      <c r="D41" s="125"/>
      <c r="E41" s="125"/>
      <c r="F41" s="125"/>
      <c r="G41" s="125"/>
      <c r="H41" s="125"/>
      <c r="I41" s="125"/>
      <c r="J41" s="125"/>
      <c r="K41" s="125"/>
      <c r="L41" s="125"/>
      <c r="M41" s="125"/>
      <c r="N41" s="125"/>
      <c r="W41" s="87">
        <f ca="1">IFERROR(RANK(Y41,$Y$27:$Y$59,$U$3)+COUNTIF($Y$27:Y41,Y41)-1,"")</f>
        <v>13</v>
      </c>
      <c r="X41" s="87" t="s">
        <v>119</v>
      </c>
      <c r="Y41" s="87">
        <f t="shared" ca="1" si="10"/>
        <v>152.42798359659</v>
      </c>
      <c r="AA41" s="87" t="str">
        <f t="shared" ca="1" si="11"/>
        <v>Kensington and Chelsea</v>
      </c>
      <c r="AB41" s="87">
        <v>15</v>
      </c>
      <c r="AC41" s="86">
        <f t="shared" ca="1" si="12"/>
        <v>155.00412411751799</v>
      </c>
      <c r="AD41" s="87" t="str">
        <f t="shared" ca="1" si="13"/>
        <v>Kensington and Chelsea</v>
      </c>
      <c r="AE41" s="87" t="str">
        <f t="shared" ca="1" si="14"/>
        <v/>
      </c>
      <c r="AF41" s="87" t="str">
        <f t="shared" ca="1" si="15"/>
        <v/>
      </c>
      <c r="AG41" s="87">
        <f t="shared" ca="1" si="16"/>
        <v>155.00412411751799</v>
      </c>
      <c r="AH41" s="87">
        <f t="shared" ca="1" si="26"/>
        <v>159.86000000000001</v>
      </c>
      <c r="AI41" s="87">
        <f t="shared" ca="1" si="27"/>
        <v>319</v>
      </c>
      <c r="AJ41" s="87">
        <f t="shared" ca="1" si="28"/>
        <v>219.26858143072999</v>
      </c>
      <c r="AK41" s="87" t="str">
        <f t="shared" ca="1" si="17"/>
        <v/>
      </c>
      <c r="AL41" s="87">
        <f t="shared" ca="1" si="18"/>
        <v>155.00412411751799</v>
      </c>
      <c r="AO41" s="87" t="str">
        <f>List!R3</f>
        <v>Merton</v>
      </c>
      <c r="AP41" s="87">
        <f t="shared" ca="1" si="29"/>
        <v>147.13007964418</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20</v>
      </c>
      <c r="X42" s="87" t="s">
        <v>87</v>
      </c>
      <c r="Y42" s="87">
        <f t="shared" ca="1" si="10"/>
        <v>174.51786732049499</v>
      </c>
      <c r="AA42" s="87" t="str">
        <f t="shared" ca="1" si="11"/>
        <v>Greenwich</v>
      </c>
      <c r="AB42" s="87">
        <v>16</v>
      </c>
      <c r="AC42" s="86">
        <f t="shared" ca="1" si="12"/>
        <v>155.34040490522199</v>
      </c>
      <c r="AD42" s="87" t="str">
        <f t="shared" ca="1" si="13"/>
        <v>Greenwich</v>
      </c>
      <c r="AE42" s="87" t="str">
        <f t="shared" ca="1" si="14"/>
        <v/>
      </c>
      <c r="AF42" s="87" t="str">
        <f t="shared" ca="1" si="15"/>
        <v/>
      </c>
      <c r="AG42" s="87">
        <f t="shared" ca="1" si="16"/>
        <v>155.34040490522199</v>
      </c>
      <c r="AH42" s="87">
        <f t="shared" ca="1" si="26"/>
        <v>159.86000000000001</v>
      </c>
      <c r="AI42" s="87">
        <f t="shared" ca="1" si="27"/>
        <v>319</v>
      </c>
      <c r="AJ42" s="87">
        <f t="shared" ca="1" si="28"/>
        <v>219.26858143072999</v>
      </c>
      <c r="AK42" s="87" t="str">
        <f t="shared" ca="1" si="17"/>
        <v/>
      </c>
      <c r="AL42" s="87">
        <f t="shared" ca="1" si="18"/>
        <v>155.34040490522199</v>
      </c>
      <c r="AO42" s="87" t="str">
        <f>List!R4</f>
        <v>Richmond</v>
      </c>
      <c r="AP42" s="87">
        <f t="shared" ca="1" si="29"/>
        <v>219.26858143072999</v>
      </c>
      <c r="BA42" s="94"/>
      <c r="BB42" s="94"/>
      <c r="BC42" s="94"/>
      <c r="BD42" s="94"/>
      <c r="BE42" s="87" t="s">
        <v>1094</v>
      </c>
      <c r="BF42" s="92">
        <f ca="1">IF(181-SUM(BF40:BF41)&lt;0,0,181-SUM(BF40:BF41))</f>
        <v>101.125</v>
      </c>
      <c r="BG42" s="93"/>
      <c r="BT42" s="87"/>
    </row>
    <row r="43" spans="1:72">
      <c r="A43" s="17"/>
      <c r="B43" s="17"/>
      <c r="C43" s="17"/>
      <c r="D43" s="17"/>
      <c r="E43" s="17"/>
      <c r="F43" s="17"/>
      <c r="G43" s="17"/>
      <c r="H43" s="17"/>
      <c r="I43" s="17"/>
      <c r="J43" s="17"/>
      <c r="K43" s="17"/>
      <c r="L43" s="17"/>
      <c r="M43" s="17"/>
      <c r="W43" s="87">
        <f ca="1">IFERROR(RANK(Y43,$Y$27:$Y$59,$U$3)+COUNTIF($Y$27:Y43,Y43)-1,"")</f>
        <v>10</v>
      </c>
      <c r="X43" s="87" t="s">
        <v>60</v>
      </c>
      <c r="Y43" s="87">
        <f t="shared" ca="1" si="10"/>
        <v>139.259633326813</v>
      </c>
      <c r="AA43" s="87" t="str">
        <f t="shared" ca="1" si="11"/>
        <v>Ealing</v>
      </c>
      <c r="AB43" s="87">
        <v>17</v>
      </c>
      <c r="AC43" s="86">
        <f t="shared" ca="1" si="12"/>
        <v>163.21166796930399</v>
      </c>
      <c r="AD43" s="87" t="str">
        <f t="shared" ca="1" si="13"/>
        <v>Ealing</v>
      </c>
      <c r="AE43" s="87" t="str">
        <f t="shared" ca="1" si="14"/>
        <v/>
      </c>
      <c r="AF43" s="87" t="str">
        <f t="shared" ca="1" si="15"/>
        <v/>
      </c>
      <c r="AG43" s="87">
        <f t="shared" ca="1" si="16"/>
        <v>163.21166796930399</v>
      </c>
      <c r="AH43" s="87">
        <f t="shared" ca="1" si="26"/>
        <v>159.86000000000001</v>
      </c>
      <c r="AI43" s="87">
        <f t="shared" ca="1" si="27"/>
        <v>319</v>
      </c>
      <c r="AJ43" s="87">
        <f t="shared" ca="1" si="28"/>
        <v>219.26858143072999</v>
      </c>
      <c r="AK43" s="87">
        <f t="shared" ca="1" si="17"/>
        <v>163.21166796930399</v>
      </c>
      <c r="AL43" s="87" t="str">
        <f t="shared" ca="1" si="18"/>
        <v/>
      </c>
      <c r="AO43" s="87" t="str">
        <f>List!R5</f>
        <v>Sutton</v>
      </c>
      <c r="AP43" s="87">
        <f t="shared" ca="1" si="29"/>
        <v>299.957194674861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30</v>
      </c>
      <c r="X44" s="87" t="s">
        <v>75</v>
      </c>
      <c r="Y44" s="87">
        <f t="shared" ca="1" si="10"/>
        <v>262.23580630195403</v>
      </c>
      <c r="AA44" s="87" t="str">
        <f t="shared" ca="1" si="11"/>
        <v>Bexley</v>
      </c>
      <c r="AB44" s="87">
        <v>18</v>
      </c>
      <c r="AC44" s="86">
        <f t="shared" ca="1" si="12"/>
        <v>168.55964454150401</v>
      </c>
      <c r="AD44" s="87" t="str">
        <f t="shared" ca="1" si="13"/>
        <v>Bexley</v>
      </c>
      <c r="AE44" s="87" t="str">
        <f t="shared" ca="1" si="14"/>
        <v/>
      </c>
      <c r="AF44" s="87" t="str">
        <f t="shared" ca="1" si="15"/>
        <v/>
      </c>
      <c r="AG44" s="87">
        <f t="shared" ca="1" si="16"/>
        <v>168.55964454150401</v>
      </c>
      <c r="AH44" s="87">
        <f t="shared" ca="1" si="26"/>
        <v>159.86000000000001</v>
      </c>
      <c r="AI44" s="87">
        <f t="shared" ca="1" si="27"/>
        <v>319</v>
      </c>
      <c r="AJ44" s="87">
        <f t="shared" ca="1" si="28"/>
        <v>219.26858143072999</v>
      </c>
      <c r="AK44" s="87" t="str">
        <f t="shared" ca="1" si="17"/>
        <v/>
      </c>
      <c r="AL44" s="87">
        <f t="shared" ca="1" si="18"/>
        <v>168.55964454150401</v>
      </c>
      <c r="AO44" s="87" t="str">
        <f>List!R6</f>
        <v>Havering</v>
      </c>
      <c r="AP44" s="87">
        <f t="shared" ca="1" si="29"/>
        <v>152.42798359659</v>
      </c>
      <c r="BT44" s="87"/>
    </row>
    <row r="45" spans="1:72">
      <c r="A45" s="17"/>
      <c r="B45" s="17"/>
      <c r="C45" s="17"/>
      <c r="D45" s="17"/>
      <c r="E45" s="17"/>
      <c r="F45" s="17"/>
      <c r="G45" s="17"/>
      <c r="H45" s="17"/>
      <c r="I45" s="17"/>
      <c r="J45" s="17"/>
      <c r="K45" s="17"/>
      <c r="L45" s="17"/>
      <c r="M45" s="17"/>
      <c r="W45" s="87">
        <f ca="1">IFERROR(RANK(Y45,$Y$27:$Y$59,$U$3)+COUNTIF($Y$27:Y45,Y45)-1,"")</f>
        <v>15</v>
      </c>
      <c r="X45" s="87" t="s">
        <v>71</v>
      </c>
      <c r="Y45" s="87">
        <f t="shared" ca="1" si="10"/>
        <v>155.00412411751799</v>
      </c>
      <c r="AA45" s="87" t="str">
        <f t="shared" ca="1" si="11"/>
        <v>Camden</v>
      </c>
      <c r="AB45" s="87">
        <v>19</v>
      </c>
      <c r="AC45" s="86">
        <f t="shared" ca="1" si="12"/>
        <v>171.049850780432</v>
      </c>
      <c r="AD45" s="87" t="str">
        <f t="shared" ca="1" si="13"/>
        <v>Camden</v>
      </c>
      <c r="AE45" s="87" t="str">
        <f t="shared" ca="1" si="14"/>
        <v/>
      </c>
      <c r="AF45" s="87" t="str">
        <f t="shared" ca="1" si="15"/>
        <v/>
      </c>
      <c r="AG45" s="87">
        <f t="shared" ca="1" si="16"/>
        <v>171.049850780432</v>
      </c>
      <c r="AH45" s="87">
        <f t="shared" ca="1" si="26"/>
        <v>159.86000000000001</v>
      </c>
      <c r="AI45" s="87">
        <f t="shared" ca="1" si="27"/>
        <v>319</v>
      </c>
      <c r="AJ45" s="87">
        <f t="shared" ca="1" si="28"/>
        <v>219.26858143072999</v>
      </c>
      <c r="AK45" s="87" t="str">
        <f t="shared" ca="1" si="17"/>
        <v/>
      </c>
      <c r="AL45" s="87">
        <f t="shared" ca="1" si="18"/>
        <v>171.049850780432</v>
      </c>
      <c r="AO45" s="87" t="str">
        <f>List!R7</f>
        <v>Hounslow</v>
      </c>
      <c r="AP45" s="87">
        <f t="shared" ca="1" si="29"/>
        <v>139.259633326813</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31</v>
      </c>
      <c r="X46" s="87" t="s">
        <v>83</v>
      </c>
      <c r="Y46" s="87">
        <f t="shared" ca="1" si="10"/>
        <v>278.28429120696399</v>
      </c>
      <c r="AA46" s="87" t="str">
        <f t="shared" ca="1" si="11"/>
        <v>Hillingdon</v>
      </c>
      <c r="AB46" s="87">
        <v>20</v>
      </c>
      <c r="AC46" s="86">
        <f t="shared" ca="1" si="12"/>
        <v>174.51786732049499</v>
      </c>
      <c r="AD46" s="87" t="str">
        <f t="shared" ca="1" si="13"/>
        <v>Hillingdon</v>
      </c>
      <c r="AE46" s="87" t="str">
        <f t="shared" ca="1" si="14"/>
        <v/>
      </c>
      <c r="AF46" s="87" t="str">
        <f t="shared" ca="1" si="15"/>
        <v/>
      </c>
      <c r="AG46" s="87">
        <f t="shared" ca="1" si="16"/>
        <v>174.51786732049499</v>
      </c>
      <c r="AH46" s="87">
        <f t="shared" ca="1" si="26"/>
        <v>159.86000000000001</v>
      </c>
      <c r="AI46" s="87">
        <f t="shared" ca="1" si="27"/>
        <v>319</v>
      </c>
      <c r="AJ46" s="87">
        <f t="shared" ca="1" si="28"/>
        <v>219.26858143072999</v>
      </c>
      <c r="AK46" s="87">
        <f t="shared" ca="1" si="17"/>
        <v>174.51786732049499</v>
      </c>
      <c r="AL46" s="87" t="str">
        <f t="shared" ca="1" si="18"/>
        <v/>
      </c>
      <c r="AO46" s="87" t="str">
        <f>List!R8</f>
        <v>Redbridge</v>
      </c>
      <c r="AP46" s="87">
        <f t="shared" ca="1" si="29"/>
        <v>113.72373618238601</v>
      </c>
      <c r="BF46" s="94">
        <v>2</v>
      </c>
      <c r="BG46" s="94"/>
      <c r="BT46" s="87"/>
    </row>
    <row r="47" spans="1:72">
      <c r="A47" s="17"/>
      <c r="B47" s="17"/>
      <c r="C47" s="17"/>
      <c r="D47" s="17"/>
      <c r="E47" s="17"/>
      <c r="F47" s="17"/>
      <c r="G47" s="17"/>
      <c r="H47" s="17"/>
      <c r="I47" s="17"/>
      <c r="J47" s="17"/>
      <c r="K47" s="17"/>
      <c r="L47" s="17"/>
      <c r="M47" s="17"/>
      <c r="W47" s="87">
        <f ca="1">IFERROR(RANK(Y47,$Y$27:$Y$59,$U$3)+COUNTIF($Y$27:Y47,Y47)-1,"")</f>
        <v>8</v>
      </c>
      <c r="X47" s="87" t="s">
        <v>92</v>
      </c>
      <c r="Y47" s="87">
        <f t="shared" ca="1" si="10"/>
        <v>135.31086352044801</v>
      </c>
      <c r="AA47" s="87" t="str">
        <f t="shared" ca="1" si="11"/>
        <v>Lewisham</v>
      </c>
      <c r="AB47" s="87">
        <v>21</v>
      </c>
      <c r="AC47" s="86">
        <f t="shared" ca="1" si="12"/>
        <v>175.44646107264001</v>
      </c>
      <c r="AD47" s="87" t="str">
        <f t="shared" ca="1" si="13"/>
        <v>Lewisham</v>
      </c>
      <c r="AE47" s="87" t="str">
        <f t="shared" ca="1" si="14"/>
        <v/>
      </c>
      <c r="AF47" s="87" t="str">
        <f t="shared" ca="1" si="15"/>
        <v/>
      </c>
      <c r="AG47" s="87">
        <f t="shared" ca="1" si="16"/>
        <v>175.44646107264001</v>
      </c>
      <c r="AH47" s="87">
        <f t="shared" ca="1" si="26"/>
        <v>159.86000000000001</v>
      </c>
      <c r="AI47" s="87">
        <f t="shared" ca="1" si="27"/>
        <v>319</v>
      </c>
      <c r="AJ47" s="87">
        <f t="shared" ca="1" si="28"/>
        <v>219.26858143072999</v>
      </c>
      <c r="AK47" s="87" t="str">
        <f t="shared" ca="1" si="17"/>
        <v/>
      </c>
      <c r="AL47" s="87">
        <f t="shared" ca="1" si="18"/>
        <v>175.44646107264001</v>
      </c>
      <c r="AO47" s="87" t="str">
        <f>List!R9</f>
        <v>Enfield</v>
      </c>
      <c r="AP47" s="87">
        <f t="shared" ca="1" si="29"/>
        <v>139.040148644255</v>
      </c>
    </row>
    <row r="48" spans="1:72">
      <c r="A48" s="17"/>
      <c r="B48" s="17"/>
      <c r="C48" s="17"/>
      <c r="D48" s="17"/>
      <c r="E48" s="17"/>
      <c r="F48" s="17"/>
      <c r="G48" s="17"/>
      <c r="H48" s="17"/>
      <c r="I48" s="17"/>
      <c r="J48" s="17"/>
      <c r="K48" s="17"/>
      <c r="L48" s="17"/>
      <c r="M48" s="17"/>
      <c r="W48" s="87">
        <f ca="1">IFERROR(RANK(Y48,$Y$27:$Y$59,$U$3)+COUNTIF($Y$27:Y48,Y48)-1,"")</f>
        <v>21</v>
      </c>
      <c r="X48" s="87" t="s">
        <v>85</v>
      </c>
      <c r="Y48" s="87">
        <f t="shared" ca="1" si="10"/>
        <v>175.44646107264001</v>
      </c>
      <c r="AA48" s="87" t="str">
        <f t="shared" ca="1" si="11"/>
        <v>Tower Hamlets</v>
      </c>
      <c r="AB48" s="87">
        <v>22</v>
      </c>
      <c r="AC48" s="86">
        <f t="shared" ca="1" si="12"/>
        <v>177.621938200941</v>
      </c>
      <c r="AD48" s="87" t="str">
        <f t="shared" ca="1" si="13"/>
        <v>Tower Hamlets</v>
      </c>
      <c r="AE48" s="87" t="str">
        <f t="shared" ca="1" si="14"/>
        <v/>
      </c>
      <c r="AF48" s="87" t="str">
        <f t="shared" ca="1" si="15"/>
        <v/>
      </c>
      <c r="AG48" s="87">
        <f t="shared" ca="1" si="16"/>
        <v>177.621938200941</v>
      </c>
      <c r="AH48" s="87">
        <f t="shared" ca="1" si="26"/>
        <v>159.86000000000001</v>
      </c>
      <c r="AI48" s="87">
        <f t="shared" ca="1" si="27"/>
        <v>319</v>
      </c>
      <c r="AJ48" s="87">
        <f t="shared" ca="1" si="28"/>
        <v>219.26858143072999</v>
      </c>
      <c r="AK48" s="87" t="str">
        <f t="shared" ca="1" si="17"/>
        <v/>
      </c>
      <c r="AL48" s="87">
        <f t="shared" ca="1" si="18"/>
        <v>177.621938200941</v>
      </c>
      <c r="AO48" s="87" t="str">
        <f>List!R10</f>
        <v>Harrow</v>
      </c>
      <c r="AP48" s="87">
        <f t="shared" ca="1" si="29"/>
        <v>250.501376345024</v>
      </c>
      <c r="BF48" s="94"/>
    </row>
    <row r="49" spans="1:59">
      <c r="A49" s="17"/>
      <c r="B49" s="17"/>
      <c r="C49" s="17"/>
      <c r="D49" s="17"/>
      <c r="E49" s="17"/>
      <c r="F49" s="17"/>
      <c r="G49" s="17"/>
      <c r="H49" s="17"/>
      <c r="I49" s="17"/>
      <c r="J49" s="17"/>
      <c r="K49" s="17"/>
      <c r="L49" s="17"/>
      <c r="M49" s="17"/>
      <c r="W49" s="87">
        <f ca="1">IFERROR(RANK(Y49,$Y$27:$Y$59,$U$3)+COUNTIF($Y$27:Y49,Y49)-1,"")</f>
        <v>12</v>
      </c>
      <c r="X49" s="87" t="s">
        <v>109</v>
      </c>
      <c r="Y49" s="87">
        <f t="shared" ca="1" si="10"/>
        <v>147.13007964418</v>
      </c>
      <c r="AA49" s="87" t="str">
        <f t="shared" ca="1" si="11"/>
        <v>Brent</v>
      </c>
      <c r="AB49" s="87">
        <v>23</v>
      </c>
      <c r="AC49" s="86">
        <f t="shared" ca="1" si="12"/>
        <v>183.30042430265399</v>
      </c>
      <c r="AD49" s="87" t="str">
        <f t="shared" ca="1" si="13"/>
        <v>Brent</v>
      </c>
      <c r="AE49" s="87" t="str">
        <f t="shared" ca="1" si="14"/>
        <v/>
      </c>
      <c r="AF49" s="87" t="str">
        <f t="shared" ca="1" si="15"/>
        <v/>
      </c>
      <c r="AG49" s="87">
        <f t="shared" ca="1" si="16"/>
        <v>183.30042430265399</v>
      </c>
      <c r="AH49" s="87">
        <f t="shared" ca="1" si="26"/>
        <v>159.86000000000001</v>
      </c>
      <c r="AI49" s="87">
        <f t="shared" ca="1" si="27"/>
        <v>319</v>
      </c>
      <c r="AJ49" s="87">
        <f t="shared" ca="1" si="28"/>
        <v>219.26858143072999</v>
      </c>
      <c r="AK49" s="87" t="str">
        <f t="shared" ca="1" si="17"/>
        <v/>
      </c>
      <c r="AL49" s="87">
        <f t="shared" ca="1" si="18"/>
        <v>183.30042430265399</v>
      </c>
      <c r="AO49" s="87" t="str">
        <f>List!R11</f>
        <v>Waltham Forest</v>
      </c>
      <c r="AP49" s="87">
        <f t="shared" ca="1" si="29"/>
        <v>89.029811135612505</v>
      </c>
      <c r="BF49" s="92"/>
      <c r="BG49" s="93"/>
    </row>
    <row r="50" spans="1:59">
      <c r="A50" s="17"/>
      <c r="B50" s="17"/>
      <c r="C50" s="17"/>
      <c r="D50" s="17"/>
      <c r="E50" s="17"/>
      <c r="F50" s="17"/>
      <c r="G50" s="17"/>
      <c r="H50" s="17"/>
      <c r="I50" s="17"/>
      <c r="J50" s="17"/>
      <c r="K50" s="17"/>
      <c r="L50" s="17"/>
      <c r="M50" s="17"/>
      <c r="W50" s="87">
        <f ca="1">IFERROR(RANK(Y50,$Y$27:$Y$59,$U$3)+COUNTIF($Y$27:Y50,Y50)-1,"")</f>
        <v>3</v>
      </c>
      <c r="X50" s="87" t="s">
        <v>123</v>
      </c>
      <c r="Y50" s="87">
        <f t="shared" ca="1" si="10"/>
        <v>109.520233015245</v>
      </c>
      <c r="AA50" s="87" t="str">
        <f t="shared" ca="1" si="11"/>
        <v>Haringey</v>
      </c>
      <c r="AB50" s="87">
        <v>24</v>
      </c>
      <c r="AC50" s="86">
        <f t="shared" ca="1" si="12"/>
        <v>186.19946977432701</v>
      </c>
      <c r="AD50" s="87" t="str">
        <f t="shared" ca="1" si="13"/>
        <v>Haringey</v>
      </c>
      <c r="AE50" s="87" t="str">
        <f t="shared" ca="1" si="14"/>
        <v/>
      </c>
      <c r="AF50" s="87" t="str">
        <f t="shared" ca="1" si="15"/>
        <v/>
      </c>
      <c r="AG50" s="87">
        <f t="shared" ca="1" si="16"/>
        <v>186.19946977432701</v>
      </c>
      <c r="AH50" s="87">
        <f t="shared" ca="1" si="26"/>
        <v>159.86000000000001</v>
      </c>
      <c r="AI50" s="87">
        <f t="shared" ca="1" si="27"/>
        <v>319</v>
      </c>
      <c r="AJ50" s="87">
        <f t="shared" ca="1" si="28"/>
        <v>219.26858143072999</v>
      </c>
      <c r="AK50" s="87" t="str">
        <f t="shared" ca="1" si="17"/>
        <v/>
      </c>
      <c r="AL50" s="87">
        <f t="shared" ca="1" si="18"/>
        <v>186.19946977432701</v>
      </c>
      <c r="AO50" s="87" t="str">
        <f>List!R12</f>
        <v>Bromley</v>
      </c>
      <c r="AP50" s="87">
        <f t="shared" ca="1" si="29"/>
        <v>91.691859795358795</v>
      </c>
      <c r="BF50" s="92"/>
      <c r="BG50" s="92"/>
    </row>
    <row r="51" spans="1:59">
      <c r="W51" s="87">
        <f ca="1">IFERROR(RANK(Y51,$Y$27:$Y$59,$U$3)+COUNTIF($Y$27:Y51,Y51)-1,"")</f>
        <v>5</v>
      </c>
      <c r="X51" s="87" t="s">
        <v>113</v>
      </c>
      <c r="Y51" s="87">
        <f t="shared" ca="1" si="10"/>
        <v>113.72373618238601</v>
      </c>
      <c r="AA51" s="87" t="str">
        <f t="shared" ca="1" si="11"/>
        <v>Westminster</v>
      </c>
      <c r="AB51" s="87">
        <v>25</v>
      </c>
      <c r="AC51" s="86">
        <f t="shared" ca="1" si="12"/>
        <v>189.214324607056</v>
      </c>
      <c r="AD51" s="87" t="str">
        <f t="shared" ca="1" si="13"/>
        <v>Westminster</v>
      </c>
      <c r="AE51" s="87" t="str">
        <f t="shared" ca="1" si="14"/>
        <v/>
      </c>
      <c r="AF51" s="87" t="str">
        <f t="shared" ca="1" si="15"/>
        <v/>
      </c>
      <c r="AG51" s="87">
        <f t="shared" ca="1" si="16"/>
        <v>189.214324607056</v>
      </c>
      <c r="AH51" s="87">
        <f t="shared" ca="1" si="26"/>
        <v>159.86000000000001</v>
      </c>
      <c r="AI51" s="87">
        <f t="shared" ca="1" si="27"/>
        <v>319</v>
      </c>
      <c r="AJ51" s="87">
        <f t="shared" ca="1" si="28"/>
        <v>219.26858143072999</v>
      </c>
      <c r="AK51" s="87" t="str">
        <f t="shared" ca="1" si="17"/>
        <v/>
      </c>
      <c r="AL51" s="87">
        <f t="shared" ca="1" si="18"/>
        <v>189.214324607056</v>
      </c>
      <c r="AO51" s="87" t="str">
        <f>List!R13</f>
        <v>Hillingdon</v>
      </c>
      <c r="AP51" s="87">
        <f t="shared" ca="1" si="29"/>
        <v>174.51786732049499</v>
      </c>
      <c r="BF51" s="92"/>
      <c r="BG51" s="93"/>
    </row>
    <row r="52" spans="1:59">
      <c r="W52" s="87">
        <f ca="1">IFERROR(RANK(Y52,$Y$27:$Y$59,$U$3)+COUNTIF($Y$27:Y52,Y52)-1,"")</f>
        <v>28</v>
      </c>
      <c r="X52" s="87" t="s">
        <v>33</v>
      </c>
      <c r="Y52" s="87">
        <f t="shared" ca="1" si="10"/>
        <v>219.26858143072999</v>
      </c>
      <c r="AA52" s="87" t="str">
        <f t="shared" ca="1" si="11"/>
        <v>Barnet</v>
      </c>
      <c r="AB52" s="87">
        <v>26</v>
      </c>
      <c r="AC52" s="86">
        <f t="shared" ca="1" si="12"/>
        <v>192.83105825997399</v>
      </c>
      <c r="AD52" s="87" t="str">
        <f t="shared" ca="1" si="13"/>
        <v>Barnet</v>
      </c>
      <c r="AE52" s="87" t="str">
        <f t="shared" ca="1" si="14"/>
        <v/>
      </c>
      <c r="AF52" s="87">
        <f t="shared" ca="1" si="15"/>
        <v>192.83105825997399</v>
      </c>
      <c r="AG52" s="87" t="str">
        <f t="shared" ca="1" si="16"/>
        <v/>
      </c>
      <c r="AH52" s="87">
        <f t="shared" ca="1" si="26"/>
        <v>159.86000000000001</v>
      </c>
      <c r="AI52" s="87">
        <f t="shared" ca="1" si="27"/>
        <v>319</v>
      </c>
      <c r="AJ52" s="87">
        <f t="shared" ca="1" si="28"/>
        <v>219.26858143072999</v>
      </c>
      <c r="AK52" s="87">
        <f t="shared" ca="1" si="17"/>
        <v>192.83105825997399</v>
      </c>
      <c r="AL52" s="87" t="str">
        <f t="shared" ca="1" si="18"/>
        <v/>
      </c>
      <c r="AO52" s="87" t="str">
        <f>List!R14</f>
        <v>Ealing</v>
      </c>
      <c r="AP52" s="87">
        <f t="shared" ca="1" si="29"/>
        <v>163.21166796930399</v>
      </c>
      <c r="BF52" s="94"/>
      <c r="BG52" s="94"/>
    </row>
    <row r="53" spans="1:59">
      <c r="W53" s="87">
        <f ca="1">IFERROR(RANK(Y53,$Y$27:$Y$59,$U$3)+COUNTIF($Y$27:Y53,Y53)-1,"")</f>
        <v>27</v>
      </c>
      <c r="X53" s="87" t="s">
        <v>96</v>
      </c>
      <c r="Y53" s="87">
        <f t="shared" ca="1" si="10"/>
        <v>195.85528294509299</v>
      </c>
      <c r="AA53" s="87" t="str">
        <f t="shared" ca="1" si="11"/>
        <v>Southwark</v>
      </c>
      <c r="AB53" s="87">
        <v>27</v>
      </c>
      <c r="AC53" s="86">
        <f t="shared" ca="1" si="12"/>
        <v>195.85528294509299</v>
      </c>
      <c r="AD53" s="87" t="str">
        <f t="shared" ca="1" si="13"/>
        <v>Southwark</v>
      </c>
      <c r="AE53" s="87" t="str">
        <f t="shared" ca="1" si="14"/>
        <v/>
      </c>
      <c r="AF53" s="87" t="str">
        <f t="shared" ca="1" si="15"/>
        <v/>
      </c>
      <c r="AG53" s="87">
        <f t="shared" ca="1" si="16"/>
        <v>195.85528294509299</v>
      </c>
      <c r="AH53" s="87">
        <f t="shared" ca="1" si="26"/>
        <v>159.86000000000001</v>
      </c>
      <c r="AI53" s="87">
        <f t="shared" ca="1" si="27"/>
        <v>319</v>
      </c>
      <c r="AJ53" s="87">
        <f t="shared" ca="1" si="28"/>
        <v>219.26858143072999</v>
      </c>
      <c r="AK53" s="87" t="str">
        <f t="shared" ca="1" si="17"/>
        <v/>
      </c>
      <c r="AL53" s="87">
        <f t="shared" ca="1" si="18"/>
        <v>195.85528294509299</v>
      </c>
      <c r="AO53" s="87" t="str">
        <f>List!R15</f>
        <v>Barnet</v>
      </c>
      <c r="AP53" s="87">
        <f t="shared" ca="1" si="29"/>
        <v>192.83105825997399</v>
      </c>
    </row>
    <row r="54" spans="1:59">
      <c r="W54" s="87">
        <f ca="1">IFERROR(RANK(Y54,$Y$27:$Y$59,$U$3)+COUNTIF($Y$27:Y54,Y54)-1,"")</f>
        <v>32</v>
      </c>
      <c r="X54" s="87" t="s">
        <v>90</v>
      </c>
      <c r="Y54" s="87">
        <f t="shared" ca="1" si="10"/>
        <v>299.957194674861</v>
      </c>
      <c r="AA54" s="87" t="str">
        <f t="shared" ca="1" si="11"/>
        <v>Richmond</v>
      </c>
      <c r="AB54" s="87">
        <v>28</v>
      </c>
      <c r="AC54" s="86">
        <f t="shared" ca="1" si="12"/>
        <v>219.26858143072999</v>
      </c>
      <c r="AD54" s="87" t="str">
        <f t="shared" ca="1" si="13"/>
        <v>Richmond</v>
      </c>
      <c r="AE54" s="87">
        <f t="shared" ca="1" si="14"/>
        <v>219.26858143072999</v>
      </c>
      <c r="AF54" s="87" t="str">
        <f t="shared" ca="1" si="15"/>
        <v/>
      </c>
      <c r="AG54" s="87" t="str">
        <f t="shared" ca="1" si="16"/>
        <v/>
      </c>
      <c r="AH54" s="87">
        <f t="shared" ca="1" si="26"/>
        <v>159.86000000000001</v>
      </c>
      <c r="AI54" s="87">
        <f t="shared" ca="1" si="27"/>
        <v>319</v>
      </c>
      <c r="AJ54" s="87">
        <f t="shared" ca="1" si="28"/>
        <v>219.26858143072999</v>
      </c>
      <c r="AK54" s="87">
        <f t="shared" ca="1" si="17"/>
        <v>219.26858143072999</v>
      </c>
      <c r="AL54" s="87" t="str">
        <f t="shared" ca="1" si="18"/>
        <v/>
      </c>
      <c r="AO54" s="87" t="str">
        <f>List!R16</f>
        <v>Croydon</v>
      </c>
      <c r="AP54" s="87">
        <f t="shared" ca="1" si="29"/>
        <v>119.912813244354</v>
      </c>
      <c r="BF54" s="94"/>
      <c r="BG54" s="94"/>
    </row>
    <row r="55" spans="1:59" ht="14.45" customHeight="1">
      <c r="W55" s="87">
        <f ca="1">IFERROR(RANK(Y55,$Y$27:$Y$59,$U$3)+COUNTIF($Y$27:Y55,Y55)-1,"")</f>
        <v>22</v>
      </c>
      <c r="X55" s="87" t="s">
        <v>105</v>
      </c>
      <c r="Y55" s="87">
        <f t="shared" ca="1" si="10"/>
        <v>177.621938200941</v>
      </c>
      <c r="AA55" s="87" t="str">
        <f t="shared" ca="1" si="11"/>
        <v>Harrow</v>
      </c>
      <c r="AB55" s="87">
        <v>29</v>
      </c>
      <c r="AC55" s="86">
        <f t="shared" ca="1" si="12"/>
        <v>250.501376345024</v>
      </c>
      <c r="AD55" s="87" t="str">
        <f t="shared" ca="1" si="13"/>
        <v>Harrow</v>
      </c>
      <c r="AE55" s="87" t="str">
        <f t="shared" ca="1" si="14"/>
        <v/>
      </c>
      <c r="AF55" s="87">
        <f t="shared" ca="1" si="15"/>
        <v>250.501376345024</v>
      </c>
      <c r="AG55" s="87" t="str">
        <f t="shared" ca="1" si="16"/>
        <v/>
      </c>
      <c r="AH55" s="87">
        <f t="shared" ca="1" si="26"/>
        <v>159.86000000000001</v>
      </c>
      <c r="AI55" s="87">
        <f t="shared" ca="1" si="27"/>
        <v>319</v>
      </c>
      <c r="AJ55" s="87">
        <f t="shared" ca="1" si="28"/>
        <v>219.26858143072999</v>
      </c>
      <c r="AK55" s="87">
        <f t="shared" ca="1" si="17"/>
        <v>250.501376345024</v>
      </c>
      <c r="AL55" s="87" t="str">
        <f t="shared" ca="1" si="18"/>
        <v/>
      </c>
      <c r="AO55" s="87" t="str">
        <f>T8</f>
        <v>Richmond</v>
      </c>
      <c r="AP55" s="87">
        <f ca="1">U14</f>
        <v>219.26858143072999</v>
      </c>
      <c r="BF55" s="94"/>
      <c r="BG55" s="94"/>
    </row>
    <row r="56" spans="1:59">
      <c r="W56" s="87">
        <f ca="1">IFERROR(RANK(Y56,$Y$27:$Y$59,$U$3)+COUNTIF($Y$27:Y56,Y56)-1,"")</f>
        <v>1</v>
      </c>
      <c r="X56" s="87" t="s">
        <v>115</v>
      </c>
      <c r="Y56" s="87">
        <f t="shared" ca="1" si="10"/>
        <v>89.029811135612505</v>
      </c>
      <c r="AA56" s="87" t="str">
        <f t="shared" ca="1" si="11"/>
        <v>Islington</v>
      </c>
      <c r="AB56" s="87">
        <v>30</v>
      </c>
      <c r="AC56" s="86">
        <f t="shared" ca="1" si="12"/>
        <v>262.23580630195403</v>
      </c>
      <c r="AD56" s="87" t="str">
        <f t="shared" ca="1" si="13"/>
        <v>Islington</v>
      </c>
      <c r="AE56" s="87" t="str">
        <f t="shared" ca="1" si="14"/>
        <v/>
      </c>
      <c r="AF56" s="87" t="str">
        <f t="shared" ca="1" si="15"/>
        <v/>
      </c>
      <c r="AG56" s="87">
        <f t="shared" ca="1" si="16"/>
        <v>262.23580630195403</v>
      </c>
      <c r="AH56" s="87">
        <f t="shared" ca="1" si="26"/>
        <v>159.86000000000001</v>
      </c>
      <c r="AI56" s="87">
        <f t="shared" ca="1" si="27"/>
        <v>319</v>
      </c>
      <c r="AJ56" s="87">
        <f t="shared" ca="1" si="28"/>
        <v>219.26858143072999</v>
      </c>
      <c r="AK56" s="87" t="str">
        <f t="shared" ca="1" si="17"/>
        <v/>
      </c>
      <c r="AL56" s="87">
        <f t="shared" ca="1" si="18"/>
        <v>262.23580630195403</v>
      </c>
    </row>
    <row r="57" spans="1:59">
      <c r="W57" s="87">
        <f ca="1">IFERROR(RANK(Y57,$Y$27:$Y$59,$U$3)+COUNTIF($Y$27:Y57,Y57)-1,"")</f>
        <v>11</v>
      </c>
      <c r="X57" s="87" t="s">
        <v>77</v>
      </c>
      <c r="Y57" s="87">
        <f t="shared" ca="1" si="10"/>
        <v>143.01739559937499</v>
      </c>
      <c r="AA57" s="87" t="str">
        <f t="shared" ca="1" si="11"/>
        <v>Kingston</v>
      </c>
      <c r="AB57" s="87">
        <v>31</v>
      </c>
      <c r="AC57" s="86">
        <f t="shared" ca="1" si="12"/>
        <v>278.28429120696399</v>
      </c>
      <c r="AD57" s="87" t="str">
        <f t="shared" ca="1" si="13"/>
        <v>Kingston</v>
      </c>
      <c r="AE57" s="87" t="str">
        <f t="shared" ca="1" si="14"/>
        <v/>
      </c>
      <c r="AF57" s="87">
        <f t="shared" ca="1" si="15"/>
        <v>278.28429120696399</v>
      </c>
      <c r="AG57" s="87" t="str">
        <f t="shared" ca="1" si="16"/>
        <v/>
      </c>
      <c r="AH57" s="87">
        <f t="shared" ca="1" si="26"/>
        <v>159.86000000000001</v>
      </c>
      <c r="AI57" s="87">
        <f t="shared" ca="1" si="27"/>
        <v>319</v>
      </c>
      <c r="AJ57" s="87">
        <f t="shared" ca="1" si="28"/>
        <v>219.26858143072999</v>
      </c>
      <c r="AK57" s="87">
        <f t="shared" ca="1" si="17"/>
        <v>278.28429120696399</v>
      </c>
      <c r="AL57" s="87" t="str">
        <f t="shared" ca="1" si="18"/>
        <v/>
      </c>
      <c r="BF57" s="94"/>
      <c r="BG57" s="94"/>
    </row>
    <row r="58" spans="1:59">
      <c r="W58" s="87">
        <f ca="1">IFERROR(RANK(Y58,$Y$27:$Y$59,$U$3)+COUNTIF($Y$27:Y58,Y58)-1,"")</f>
        <v>25</v>
      </c>
      <c r="X58" s="87" t="s">
        <v>100</v>
      </c>
      <c r="Y58" s="87">
        <f t="shared" ca="1" si="10"/>
        <v>189.214324607056</v>
      </c>
      <c r="AA58" s="87" t="str">
        <f t="shared" ca="1" si="11"/>
        <v>Sutton</v>
      </c>
      <c r="AB58" s="87">
        <v>32</v>
      </c>
      <c r="AC58" s="86">
        <f t="shared" ca="1" si="12"/>
        <v>299.957194674861</v>
      </c>
      <c r="AD58" s="87" t="str">
        <f t="shared" ca="1" si="13"/>
        <v>Sutton</v>
      </c>
      <c r="AE58" s="87" t="str">
        <f t="shared" ca="1" si="14"/>
        <v/>
      </c>
      <c r="AF58" s="87">
        <f t="shared" ca="1" si="15"/>
        <v>299.957194674861</v>
      </c>
      <c r="AG58" s="87" t="str">
        <f t="shared" ca="1" si="16"/>
        <v/>
      </c>
      <c r="AH58" s="87">
        <f t="shared" ca="1" si="26"/>
        <v>159.86000000000001</v>
      </c>
      <c r="AI58" s="87">
        <f t="shared" ca="1" si="27"/>
        <v>319</v>
      </c>
      <c r="AJ58" s="87">
        <f t="shared" ca="1" si="28"/>
        <v>219.26858143072999</v>
      </c>
      <c r="AK58" s="87">
        <f t="shared" ca="1" si="17"/>
        <v>299.957194674861</v>
      </c>
      <c r="AL58" s="87" t="str">
        <f t="shared" ca="1" si="18"/>
        <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1500-000000000000}">
      <formula1>indlist</formula1>
    </dataValidation>
    <dataValidation type="list" showInputMessage="1" showErrorMessage="1" sqref="U2" xr:uid="{00000000-0002-0000-1500-000001000000}">
      <formula1>gender</formula1>
    </dataValidation>
    <dataValidation showInputMessage="1" showErrorMessage="1" sqref="U5" xr:uid="{00000000-0002-0000-1500-000002000000}"/>
  </dataValidations>
  <hyperlinks>
    <hyperlink ref="O1" location="Summary!A1" display="Back to summary" xr:uid="{00000000-0004-0000-15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T64"/>
  <sheetViews>
    <sheetView showGridLines="0" showRowColHeaders="0" zoomScale="130" zoomScaleNormal="130" workbookViewId="0">
      <selection activeCell="P21" sqref="P2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School pupils with social, emotional and mental health needs: % of school pupils with social, emotional and mental health needs, 2022/23</v>
      </c>
      <c r="B1" s="125"/>
      <c r="C1" s="125"/>
      <c r="D1" s="125"/>
      <c r="E1" s="125"/>
      <c r="F1" s="125"/>
      <c r="G1" s="125"/>
      <c r="H1" s="126" t="str">
        <f ca="1">'11'!$X$1</f>
        <v>School pupils with social, emotional and mental health needs: % of school pupils with social, emotional and mental health needs, 2015/16 - 2022/23</v>
      </c>
      <c r="I1" s="125"/>
      <c r="J1" s="125"/>
      <c r="K1" s="125"/>
      <c r="L1" s="125"/>
      <c r="M1" s="125"/>
      <c r="N1" s="125"/>
      <c r="O1" s="4" t="s">
        <v>1075</v>
      </c>
      <c r="T1" s="87" t="s">
        <v>282</v>
      </c>
      <c r="U1" s="87" t="s">
        <v>275</v>
      </c>
      <c r="V1" s="87" t="str">
        <f>T8&amp;U23&amp;U2&amp;U5</f>
        <v>Richmond91871PersonsSchool age</v>
      </c>
      <c r="W1" s="86">
        <f>21-COUNTBLANK(X2:X21)</f>
        <v>9</v>
      </c>
      <c r="X1" s="87" t="str">
        <f ca="1">IF(U2&lt;&gt;"Persons",U1&amp;", "&amp;SUBSTITUTE(X2, " ","")&amp;" - "&amp;SUBSTITUTE(INDIRECT("x"&amp;W1), " ","")&amp;" ("&amp;U2&amp;")",U1&amp;", "&amp;SUBSTITUTE(X2, " ","")&amp;" - "&amp;SUBSTITUTE(INDIRECT("x"&amp;W1), " ",""))</f>
        <v>School pupils with social, emotional and mental health needs: % of school pupils with social, emotional and mental health needs, 2015/16 - 2022/23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2015/16</v>
      </c>
      <c r="T2" s="88" t="s">
        <v>1056</v>
      </c>
      <c r="U2" s="87" t="s">
        <v>35</v>
      </c>
      <c r="V2" s="87">
        <v>1</v>
      </c>
      <c r="W2" s="86">
        <f t="array" ref="W2">IFERROR(SMALL(IF(IndicatorData!B:B=$V$1,IndicatorData!AA:AA),$V2),"")</f>
        <v>20150000</v>
      </c>
      <c r="X2" s="86" t="str">
        <f>S2</f>
        <v>2015/16</v>
      </c>
      <c r="Y2" s="88">
        <f t="shared" ref="Y2:AH11" ca="1" si="0">IFERROR(VLOOKUP(Y$1&amp;$U$1&amp;$X2&amp;$U$2&amp;$U$5,DATA,14,FALSE),"")</f>
        <v>2.33</v>
      </c>
      <c r="Z2" s="87">
        <f t="shared" ca="1" si="0"/>
        <v>2.54</v>
      </c>
      <c r="AA2" s="87">
        <f t="shared" ca="1" si="0"/>
        <v>2.2400000000000002</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2.2400000000000002</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2016/17</v>
      </c>
      <c r="T3" s="88" t="s">
        <v>1076</v>
      </c>
      <c r="U3" s="87">
        <f>VLOOKUP(U1,IndicatorMetadata!$B:$AG,32,FALSE)</f>
        <v>1</v>
      </c>
      <c r="V3" s="89">
        <v>2</v>
      </c>
      <c r="W3" s="86">
        <f t="array" ref="W3">IFERROR(SMALL(IF(IndicatorData!B:B=$V$1,IndicatorData!AA:AA),$V3),"")</f>
        <v>20160000</v>
      </c>
      <c r="X3" s="86" t="str">
        <f t="shared" ref="X3:X21" si="5">IF(S3=X2,"",S3)</f>
        <v>2016/17</v>
      </c>
      <c r="Y3" s="88">
        <f t="shared" ca="1" si="0"/>
        <v>2.3199999999999998</v>
      </c>
      <c r="Z3" s="87">
        <f t="shared" ca="1" si="0"/>
        <v>2.4300000000000002</v>
      </c>
      <c r="AA3" s="87">
        <f t="shared" ca="1" si="0"/>
        <v>2.14</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2.14</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3</v>
      </c>
      <c r="F4" s="2"/>
      <c r="S4" s="87" t="str">
        <f t="array" ref="S4">IFERROR(VLOOKUP($W4,IF(IndicatorData!$B:$B=$V$1,IndicatorData!$A$1:$O$5203),15,FALSE),"")</f>
        <v>2017/18</v>
      </c>
      <c r="T4" s="88" t="s">
        <v>308</v>
      </c>
      <c r="U4" s="87" t="str">
        <f>VLOOKUP(U1,IndicatorMetadata!$B:$AG,27,FALSE)</f>
        <v>%</v>
      </c>
      <c r="V4" s="87">
        <v>3</v>
      </c>
      <c r="W4" s="86">
        <f t="array" ref="W4">IFERROR(SMALL(IF(IndicatorData!B:B=$V$1,IndicatorData!AA:AA),$V4),"")</f>
        <v>20170000</v>
      </c>
      <c r="X4" s="86" t="str">
        <f t="shared" si="5"/>
        <v>2017/18</v>
      </c>
      <c r="Y4" s="88">
        <f t="shared" ca="1" si="0"/>
        <v>2.39</v>
      </c>
      <c r="Z4" s="87">
        <f t="shared" ca="1" si="0"/>
        <v>2.41</v>
      </c>
      <c r="AA4" s="87">
        <f t="shared" ca="1" si="0"/>
        <v>1.91</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1.91</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9% lower</v>
      </c>
      <c r="S5" s="87" t="str">
        <f t="array" ref="S5">IFERROR(VLOOKUP($W5,IF(IndicatorData!$B:$B=$V$1,IndicatorData!$A$1:$O$5203),15,FALSE),"")</f>
        <v>2018/19</v>
      </c>
      <c r="T5" s="88" t="s">
        <v>10</v>
      </c>
      <c r="U5" s="87" t="str">
        <f>VLOOKUP(U23&amp;U2,Interpretations!$A$1:$E$155,4,FALSE)</f>
        <v>School age</v>
      </c>
      <c r="V5" s="87">
        <v>4</v>
      </c>
      <c r="W5" s="86">
        <f t="array" ref="W5">IFERROR(SMALL(IF(IndicatorData!B:B=$V$1,IndicatorData!AA:AA),$V5),"")</f>
        <v>20180000</v>
      </c>
      <c r="X5" s="86" t="str">
        <f t="shared" si="5"/>
        <v>2018/19</v>
      </c>
      <c r="Y5" s="88">
        <f t="shared" ca="1" si="0"/>
        <v>2.52</v>
      </c>
      <c r="Z5" s="87">
        <f t="shared" ca="1" si="0"/>
        <v>2.4300000000000002</v>
      </c>
      <c r="AA5" s="87">
        <f t="shared" ca="1" si="0"/>
        <v>1.96</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1.96</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7% higher</v>
      </c>
      <c r="S6" s="87" t="str">
        <f t="array" ref="S6">IFERROR(VLOOKUP($W6,IF(IndicatorData!$B:$B=$V$1,IndicatorData!$A$1:$O$5203),15,FALSE),"")</f>
        <v>2019/20</v>
      </c>
      <c r="T6" s="88"/>
      <c r="V6" s="87">
        <v>5</v>
      </c>
      <c r="W6" s="86">
        <f t="array" ref="W6">IFERROR(SMALL(IF(IndicatorData!B:B=$V$1,IndicatorData!AA:AA),$V6),"")</f>
        <v>20190000</v>
      </c>
      <c r="X6" s="86" t="str">
        <f t="shared" si="5"/>
        <v>2019/20</v>
      </c>
      <c r="Y6" s="88">
        <f t="shared" ca="1" si="0"/>
        <v>2.7</v>
      </c>
      <c r="Z6" s="87">
        <f t="shared" ca="1" si="0"/>
        <v>2.4900000000000002</v>
      </c>
      <c r="AA6" s="87">
        <f t="shared" ca="1" si="0"/>
        <v>2.13</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2.13</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2020/21</v>
      </c>
      <c r="T7" s="88"/>
      <c r="V7" s="87">
        <v>6</v>
      </c>
      <c r="W7" s="86">
        <f t="array" ref="W7">IFERROR(SMALL(IF(IndicatorData!B:B=$V$1,IndicatorData!AA:AA),$V7),"")</f>
        <v>20200000</v>
      </c>
      <c r="X7" s="86" t="str">
        <f t="shared" si="5"/>
        <v>2020/21</v>
      </c>
      <c r="Y7" s="88">
        <f t="shared" ca="1" si="0"/>
        <v>2.79</v>
      </c>
      <c r="Z7" s="87">
        <f t="shared" ca="1" si="0"/>
        <v>2.52</v>
      </c>
      <c r="AA7" s="87">
        <f t="shared" ca="1" si="0"/>
        <v>2.64</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2.64</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(2015/16)</v>
      </c>
      <c r="E8" s="13" t="str">
        <f ca="1">U22</f>
        <v>34% deterioration</v>
      </c>
      <c r="S8" s="87" t="str">
        <f t="array" ref="S8">IFERROR(VLOOKUP($W8,IF(IndicatorData!$B:$B=$V$1,IndicatorData!$A$1:$O$5203),15,FALSE),"")</f>
        <v>2021/22</v>
      </c>
      <c r="T8" s="88" t="str">
        <f>Summary!$E$2</f>
        <v>Richmond</v>
      </c>
      <c r="V8" s="87">
        <v>7</v>
      </c>
      <c r="W8" s="86">
        <f t="array" ref="W8">IFERROR(SMALL(IF(IndicatorData!B:B=$V$1,IndicatorData!AA:AA),$V8),"")</f>
        <v>20210000</v>
      </c>
      <c r="X8" s="86" t="str">
        <f t="shared" si="5"/>
        <v>2021/22</v>
      </c>
      <c r="Y8" s="88">
        <f t="shared" ca="1" si="0"/>
        <v>2.99</v>
      </c>
      <c r="Z8" s="87">
        <f t="shared" ca="1" si="0"/>
        <v>2.65</v>
      </c>
      <c r="AA8" s="87">
        <f t="shared" ca="1" si="0"/>
        <v>2.92</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2.92</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3% deterioration</v>
      </c>
      <c r="S9" s="87" t="str">
        <f t="array" ref="S9">IFERROR(VLOOKUP($W9,IF(IndicatorData!$B:$B=$V$1,IndicatorData!$A$1:$O$5203),15,FALSE),"")</f>
        <v>2022/23</v>
      </c>
      <c r="T9" s="88" t="str">
        <f>T8&amp;" Rank"</f>
        <v>Richmond Rank</v>
      </c>
      <c r="U9" s="87">
        <f ca="1">VLOOKUP(T8,$AA$26:$AB$58,2,FALSE)</f>
        <v>19</v>
      </c>
      <c r="V9" s="87">
        <v>8</v>
      </c>
      <c r="W9" s="86">
        <f t="array" ref="W9">IFERROR(SMALL(IF(IndicatorData!B:B=$V$1,IndicatorData!AA:AA),$V9),"")</f>
        <v>20220000</v>
      </c>
      <c r="X9" s="86" t="str">
        <f t="shared" si="5"/>
        <v>2022/23</v>
      </c>
      <c r="Y9" s="88">
        <f t="shared" ca="1" si="0"/>
        <v>3.3</v>
      </c>
      <c r="Z9" s="87">
        <f t="shared" ca="1" si="0"/>
        <v>2.8</v>
      </c>
      <c r="AA9" s="87">
        <f t="shared" ca="1" si="0"/>
        <v>3</v>
      </c>
      <c r="AB9" s="87">
        <f t="shared" ca="1" si="0"/>
        <v>2.4</v>
      </c>
      <c r="AC9" s="86">
        <f t="shared" ca="1" si="0"/>
        <v>2.2999999999999998</v>
      </c>
      <c r="AD9" s="87">
        <f t="shared" ca="1" si="0"/>
        <v>3.7</v>
      </c>
      <c r="AE9" s="87">
        <f t="shared" ca="1" si="0"/>
        <v>4</v>
      </c>
      <c r="AF9" s="87">
        <f t="shared" ca="1" si="0"/>
        <v>1.9</v>
      </c>
      <c r="AG9" s="87">
        <f t="shared" ca="1" si="0"/>
        <v>2.9</v>
      </c>
      <c r="AH9" s="87">
        <f t="shared" ca="1" si="0"/>
        <v>2.5</v>
      </c>
      <c r="AI9" s="87">
        <f t="shared" ca="1" si="1"/>
        <v>2.9</v>
      </c>
      <c r="AJ9" s="87">
        <f t="shared" ca="1" si="1"/>
        <v>2.8</v>
      </c>
      <c r="AK9" s="87">
        <f t="shared" ca="1" si="1"/>
        <v>2.5</v>
      </c>
      <c r="AL9" s="87">
        <f t="shared" ca="1" si="1"/>
        <v>3.7</v>
      </c>
      <c r="AM9" s="87">
        <f t="shared" ca="1" si="1"/>
        <v>3.9</v>
      </c>
      <c r="AN9" s="87">
        <f t="shared" ca="1" si="1"/>
        <v>3.4</v>
      </c>
      <c r="AO9" s="87">
        <f t="shared" ca="1" si="1"/>
        <v>2</v>
      </c>
      <c r="AP9" s="87">
        <f t="shared" ca="1" si="1"/>
        <v>2.9</v>
      </c>
      <c r="AQ9" s="87">
        <f t="shared" ca="1" si="1"/>
        <v>3.2</v>
      </c>
      <c r="AR9" s="87">
        <f t="shared" ca="1" si="1"/>
        <v>3.5</v>
      </c>
      <c r="AS9" s="87">
        <f t="shared" ca="1" si="2"/>
        <v>2.2999999999999998</v>
      </c>
      <c r="AT9" s="87">
        <f t="shared" ca="1" si="2"/>
        <v>2.4</v>
      </c>
      <c r="AU9" s="87">
        <f t="shared" ca="1" si="2"/>
        <v>1.9</v>
      </c>
      <c r="AV9" s="87">
        <f t="shared" ca="1" si="2"/>
        <v>2.1</v>
      </c>
      <c r="AW9" s="87">
        <f t="shared" ca="1" si="2"/>
        <v>1.8</v>
      </c>
      <c r="AX9" s="87">
        <f t="shared" ca="1" si="2"/>
        <v>3.5</v>
      </c>
      <c r="AY9" s="87">
        <f t="shared" ca="1" si="2"/>
        <v>4.3</v>
      </c>
      <c r="AZ9" s="87">
        <f t="shared" ca="1" si="2"/>
        <v>2.8</v>
      </c>
      <c r="BA9" s="87">
        <f t="shared" ca="1" si="2"/>
        <v>2.4</v>
      </c>
      <c r="BB9" s="87">
        <f t="shared" ca="1" si="2"/>
        <v>3.5</v>
      </c>
      <c r="BC9" s="87">
        <f t="shared" ca="1" si="3"/>
        <v>2.8</v>
      </c>
      <c r="BD9" s="87">
        <f t="shared" ca="1" si="3"/>
        <v>4</v>
      </c>
      <c r="BE9" s="87">
        <f t="shared" ca="1" si="3"/>
        <v>1.6</v>
      </c>
      <c r="BF9" s="87">
        <f t="shared" ca="1" si="3"/>
        <v>2.4</v>
      </c>
      <c r="BG9" s="87">
        <f t="shared" ca="1" si="3"/>
        <v>3</v>
      </c>
      <c r="BH9" s="87">
        <f t="shared" ca="1" si="3"/>
        <v>3</v>
      </c>
      <c r="BI9" s="87">
        <f t="shared" ca="1" si="3"/>
        <v>2.2999999999999998</v>
      </c>
      <c r="BJ9" s="87">
        <f t="shared" ca="1" si="3"/>
        <v>3.3</v>
      </c>
      <c r="BK9" s="87">
        <f t="shared" ca="1" si="3"/>
        <v>2.6</v>
      </c>
      <c r="BL9" s="87">
        <f t="shared" ca="1" si="3"/>
        <v>4.2</v>
      </c>
      <c r="BM9" s="87">
        <f t="shared" ca="1" si="3"/>
        <v>3.5</v>
      </c>
      <c r="BN9" s="87">
        <f t="shared" ca="1" si="4"/>
        <v>2.8666666666666667</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3.3</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(2022/23) rank:</v>
      </c>
      <c r="E12" s="128">
        <f ca="1">U9</f>
        <v>19</v>
      </c>
      <c r="S12" s="87" t="str">
        <f t="array" ref="S12">IFERROR(VLOOKUP($W12,IF(IndicatorData!$B:$B=$V$1,IndicatorData!$A$1:$O$5203),15,FALSE),"")</f>
        <v/>
      </c>
      <c r="T12" s="88" t="s">
        <v>57</v>
      </c>
      <c r="U12" s="87">
        <f ca="1">AH27</f>
        <v>2.8</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3</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3</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School pupils with social, emotional and mental health needs: % of school pupils with social, emotional and mental health needs, 2022/23</v>
      </c>
      <c r="B15" s="125"/>
      <c r="C15" s="125"/>
      <c r="D15" s="125"/>
      <c r="E15" s="125"/>
      <c r="F15" s="125"/>
      <c r="G15" s="125"/>
      <c r="S15" s="87" t="str">
        <f t="array" ref="S15">IFERROR(VLOOKUP($W15,IF(IndicatorData!$B:$B=$V$1,IndicatorData!$A$1:$O$5203),15,FALSE),"")</f>
        <v/>
      </c>
      <c r="T15" s="88" t="str">
        <f>T8&amp;" previous data"</f>
        <v>Richmond previous data</v>
      </c>
      <c r="U15" s="87">
        <f ca="1">INDIRECT("aa"&amp;$W$1-1)</f>
        <v>2.92</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2.2400000000000002</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2.7397260273972629E-2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3.0% (n=865), which was the 13th highest in London, 9.1% lower than the England average and 7.1% higher than the London average. The latest Borough figure for 2022/23 was also 33.8% higher than in 2015/16, in comparison with 41.5% increase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0.33928571428571414</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3%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34% deterioration</v>
      </c>
    </row>
    <row r="23" spans="10:72">
      <c r="J23" s="125"/>
      <c r="K23" s="125"/>
      <c r="L23" s="125"/>
      <c r="M23" s="125"/>
      <c r="N23" s="125"/>
      <c r="T23" s="87" t="s">
        <v>1085</v>
      </c>
      <c r="U23" s="87">
        <f>VLOOKUP(U1,List!$AD$2:$AE$63,2,FALSE)</f>
        <v>91871</v>
      </c>
    </row>
    <row r="24" spans="10:72">
      <c r="J24" s="125"/>
      <c r="K24" s="125"/>
      <c r="L24" s="125"/>
      <c r="M24" s="125"/>
      <c r="N24" s="125"/>
    </row>
    <row r="25" spans="10:72">
      <c r="J25" s="125"/>
      <c r="K25" s="125"/>
      <c r="L25" s="125"/>
      <c r="M25" s="125"/>
      <c r="N25" s="125"/>
      <c r="AU25" s="87" t="str">
        <f ca="1">AC26&amp;", Bexley vs. CYP Comparators"</f>
        <v>School pupils with social, emotional and mental health needs: % of school pupils with social, emotional and mental health needs,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School pupils with social, emotional and mental health needs: % of school pupils with social, emotional and mental health needs,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11</v>
      </c>
      <c r="X27" s="87" t="s">
        <v>107</v>
      </c>
      <c r="Y27" s="87">
        <f t="shared" ref="Y27:Y58" ca="1" si="10">IFERROR(VLOOKUP($X27&amp;$U$1&amp;$Y$26&amp;$U$2&amp;$U$5,DATA,14,FALSE),"")</f>
        <v>2.5</v>
      </c>
      <c r="AA27" s="87" t="str">
        <f t="shared" ref="AA27:AA58" ca="1" si="11">AD27</f>
        <v>Newham</v>
      </c>
      <c r="AB27" s="87">
        <v>1</v>
      </c>
      <c r="AC27" s="86">
        <f t="shared" ref="AC27:AC58" ca="1" si="12">VLOOKUP($AB27,$W$26:$Y$58,3,FALSE)</f>
        <v>1.6</v>
      </c>
      <c r="AD27" s="87" t="str">
        <f t="shared" ref="AD27:AD58" ca="1" si="13">VLOOKUP($AB27,$W$26:$Y$58,2,FALSE)</f>
        <v>Newham</v>
      </c>
      <c r="AE27" s="87" t="str">
        <f t="shared" ref="AE27:AE58" ca="1" si="14">IF($AD27=$AE$26,AC27,"")</f>
        <v/>
      </c>
      <c r="AF27" s="87" t="str">
        <f t="shared" ref="AF27:AF58" ca="1" si="15">IF(ISERROR(HLOOKUP($AD27,$AB$1:$AG$1,1,FALSE)),"",AC27)</f>
        <v/>
      </c>
      <c r="AG27" s="87">
        <f t="shared" ref="AG27:AG58" ca="1" si="16">IF(AND(AE27="",AF27=""),AC27,"")</f>
        <v>1.6</v>
      </c>
      <c r="AH27" s="87">
        <f ca="1">INDIRECT("z"&amp;$W$1)</f>
        <v>2.8</v>
      </c>
      <c r="AI27" s="87">
        <f ca="1">INDIRECT("y"&amp;$W$1)</f>
        <v>3.3</v>
      </c>
      <c r="AJ27" s="87">
        <f ca="1">INDIRECT("aa"&amp;$W$1)</f>
        <v>3</v>
      </c>
      <c r="AK27" s="87" t="str">
        <f t="shared" ref="AK27:AK58" ca="1" si="17">IF(ISERROR(VLOOKUP($AD27,AOP_comparators,1,FALSE)),"",AC27)</f>
        <v/>
      </c>
      <c r="AL27" s="87">
        <f t="shared" ref="AL27:AL58" ca="1" si="18">IF(AND(AE27="",AK27=""),AC27,"")</f>
        <v>1.6</v>
      </c>
      <c r="AN27" s="87" t="str">
        <f ca="1">IFERROR(RANK(AP27,$AP$27:$AP$37,$U$3)+COUNTIF($AP$27:AP27,AP27)-1,"")</f>
        <v/>
      </c>
      <c r="AO27" s="87" t="s">
        <v>1063</v>
      </c>
      <c r="AP27" s="87" t="str">
        <f t="shared" ref="AP27:AP37" ca="1" si="19">IFERROR(VLOOKUP($AO27&amp;$U$1&amp;$Y$26&amp;$U$2&amp;$U$5,DATA,14,FALSE),"")</f>
        <v/>
      </c>
      <c r="AR27" s="87" t="str">
        <f t="shared" ref="AR27:AR37" ca="1" si="20">AU27</f>
        <v>Havering</v>
      </c>
      <c r="AS27" s="87">
        <v>1</v>
      </c>
      <c r="AT27" s="87">
        <f t="shared" ref="AT27:AT37" ca="1" si="21">VLOOKUP($AS27,$AN$27:$AP$37,3,FALSE)</f>
        <v>2.1</v>
      </c>
      <c r="AU27" s="87" t="str">
        <f t="shared" ref="AU27:AU37" ca="1" si="22">VLOOKUP($AS27,$AN$27:$AP$37,2,FALSE)</f>
        <v>Havering</v>
      </c>
      <c r="AV27" s="87" t="str">
        <f t="shared" ref="AV27:AV37" ca="1" si="23">IF($AU27=$AV$26,$AT27,"")</f>
        <v/>
      </c>
      <c r="AW27" s="87">
        <f t="shared" ref="AW27:AW37" ca="1" si="24">IF(AV27="",AT27,"")</f>
        <v>2.1</v>
      </c>
      <c r="AX27" s="87">
        <f t="shared" ref="AX27:AX37" ca="1" si="25">AI27</f>
        <v>3.3</v>
      </c>
      <c r="AY27" s="94"/>
      <c r="AZ27" s="94"/>
      <c r="BA27" s="94"/>
      <c r="BB27" s="94"/>
      <c r="BC27" s="94"/>
      <c r="BD27" s="94"/>
      <c r="BT27" s="87"/>
    </row>
    <row r="28" spans="10:72">
      <c r="J28" s="125"/>
      <c r="K28" s="125"/>
      <c r="L28" s="125"/>
      <c r="M28" s="125"/>
      <c r="N28" s="125"/>
      <c r="W28" s="87">
        <f ca="1">IFERROR(RANK(Y28,$Y$27:$Y$59,$U$3)+COUNTIF($Y$27:Y28,Y28)-1,"")</f>
        <v>17</v>
      </c>
      <c r="X28" s="87" t="s">
        <v>94</v>
      </c>
      <c r="Y28" s="87">
        <f t="shared" ca="1" si="10"/>
        <v>2.9</v>
      </c>
      <c r="AA28" s="87" t="str">
        <f t="shared" ca="1" si="11"/>
        <v>Hillingdon</v>
      </c>
      <c r="AB28" s="87">
        <v>2</v>
      </c>
      <c r="AC28" s="86">
        <f t="shared" ca="1" si="12"/>
        <v>1.8</v>
      </c>
      <c r="AD28" s="87" t="str">
        <f t="shared" ca="1" si="13"/>
        <v>Hillingdon</v>
      </c>
      <c r="AE28" s="87" t="str">
        <f t="shared" ca="1" si="14"/>
        <v/>
      </c>
      <c r="AF28" s="87" t="str">
        <f t="shared" ca="1" si="15"/>
        <v/>
      </c>
      <c r="AG28" s="87">
        <f t="shared" ca="1" si="16"/>
        <v>1.8</v>
      </c>
      <c r="AH28" s="87">
        <f t="shared" ref="AH28:AH58" ca="1" si="26">$AH$27</f>
        <v>2.8</v>
      </c>
      <c r="AI28" s="87">
        <f t="shared" ref="AI28:AI58" ca="1" si="27">$AI$27</f>
        <v>3.3</v>
      </c>
      <c r="AJ28" s="87">
        <f t="shared" ref="AJ28:AJ58" ca="1" si="28">$AJ$27</f>
        <v>3</v>
      </c>
      <c r="AK28" s="87">
        <f t="shared" ca="1" si="17"/>
        <v>1.8</v>
      </c>
      <c r="AL28" s="87" t="str">
        <f t="shared" ca="1" si="18"/>
        <v/>
      </c>
      <c r="AN28" s="87">
        <f ca="1">IFERROR(RANK(AP28,$AP$27:$AP$37,$U$3)+COUNTIF($AP$27:AP28,AP28)-1,"")</f>
        <v>3</v>
      </c>
      <c r="AO28" s="87" t="s">
        <v>79</v>
      </c>
      <c r="AP28" s="87">
        <f t="shared" ca="1" si="19"/>
        <v>3.7</v>
      </c>
      <c r="AR28" s="87" t="str">
        <f t="shared" ca="1" si="20"/>
        <v>Richmond</v>
      </c>
      <c r="AS28" s="87">
        <v>2</v>
      </c>
      <c r="AT28" s="87">
        <f t="shared" ca="1" si="21"/>
        <v>3</v>
      </c>
      <c r="AU28" s="87" t="str">
        <f t="shared" ca="1" si="22"/>
        <v>Richmond</v>
      </c>
      <c r="AV28" s="87">
        <f t="shared" ca="1" si="23"/>
        <v>3</v>
      </c>
      <c r="AW28" s="87" t="str">
        <f t="shared" ca="1" si="24"/>
        <v/>
      </c>
      <c r="AX28" s="87">
        <f t="shared" ca="1" si="25"/>
        <v>3.3</v>
      </c>
      <c r="AY28" s="94"/>
      <c r="BA28" s="94"/>
      <c r="BB28" s="94"/>
      <c r="BC28" s="94"/>
      <c r="BD28" s="94"/>
      <c r="BF28" s="94">
        <v>90</v>
      </c>
      <c r="BG28" s="94"/>
      <c r="BT28" s="87"/>
    </row>
    <row r="29" spans="10:72">
      <c r="J29" s="125"/>
      <c r="K29" s="125"/>
      <c r="L29" s="125"/>
      <c r="M29" s="125"/>
      <c r="N29" s="125"/>
      <c r="W29" s="87">
        <f ca="1">IFERROR(RANK(Y29,$Y$27:$Y$59,$U$3)+COUNTIF($Y$27:Y29,Y29)-1,"")</f>
        <v>14</v>
      </c>
      <c r="X29" s="87" t="s">
        <v>98</v>
      </c>
      <c r="Y29" s="87">
        <f t="shared" ca="1" si="10"/>
        <v>2.8</v>
      </c>
      <c r="AA29" s="87" t="str">
        <f t="shared" ca="1" si="11"/>
        <v>Harrow</v>
      </c>
      <c r="AB29" s="87">
        <v>3</v>
      </c>
      <c r="AC29" s="86">
        <f t="shared" ca="1" si="12"/>
        <v>1.9</v>
      </c>
      <c r="AD29" s="87" t="str">
        <f t="shared" ca="1" si="13"/>
        <v>Harrow</v>
      </c>
      <c r="AE29" s="87" t="str">
        <f t="shared" ca="1" si="14"/>
        <v/>
      </c>
      <c r="AF29" s="87">
        <f t="shared" ca="1" si="15"/>
        <v>1.9</v>
      </c>
      <c r="AG29" s="87" t="str">
        <f t="shared" ca="1" si="16"/>
        <v/>
      </c>
      <c r="AH29" s="87">
        <f t="shared" ca="1" si="26"/>
        <v>2.8</v>
      </c>
      <c r="AI29" s="87">
        <f t="shared" ca="1" si="27"/>
        <v>3.3</v>
      </c>
      <c r="AJ29" s="87">
        <f t="shared" ca="1" si="28"/>
        <v>3</v>
      </c>
      <c r="AK29" s="87">
        <f t="shared" ca="1" si="17"/>
        <v>1.9</v>
      </c>
      <c r="AL29" s="87" t="str">
        <f t="shared" ca="1" si="18"/>
        <v/>
      </c>
      <c r="AN29" s="87" t="str">
        <f ca="1">IFERROR(RANK(AP29,$AP$27:$AP$37,$U$3)+COUNTIF($AP$27:AP29,AP29)-1,"")</f>
        <v/>
      </c>
      <c r="AO29" s="87" t="s">
        <v>1064</v>
      </c>
      <c r="AP29" s="87" t="str">
        <f t="shared" ca="1" si="19"/>
        <v/>
      </c>
      <c r="AR29" s="87" t="str">
        <f t="shared" ca="1" si="20"/>
        <v>Bromley</v>
      </c>
      <c r="AS29" s="87">
        <v>3</v>
      </c>
      <c r="AT29" s="87">
        <f t="shared" ca="1" si="21"/>
        <v>3.7</v>
      </c>
      <c r="AU29" s="87" t="str">
        <f t="shared" ca="1" si="22"/>
        <v>Bromley</v>
      </c>
      <c r="AV29" s="87" t="str">
        <f t="shared" ca="1" si="23"/>
        <v/>
      </c>
      <c r="AW29" s="87">
        <f t="shared" ca="1" si="24"/>
        <v>3.7</v>
      </c>
      <c r="AX29" s="87">
        <f t="shared" ca="1" si="25"/>
        <v>3.3</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12</v>
      </c>
      <c r="X30" s="87" t="s">
        <v>69</v>
      </c>
      <c r="Y30" s="87">
        <f t="shared" ca="1" si="10"/>
        <v>2.5</v>
      </c>
      <c r="AA30" s="87" t="str">
        <f t="shared" ca="1" si="11"/>
        <v>Ealing</v>
      </c>
      <c r="AB30" s="87">
        <v>4</v>
      </c>
      <c r="AC30" s="86">
        <f t="shared" ca="1" si="12"/>
        <v>2</v>
      </c>
      <c r="AD30" s="87" t="str">
        <f t="shared" ca="1" si="13"/>
        <v>Ealing</v>
      </c>
      <c r="AE30" s="87" t="str">
        <f t="shared" ca="1" si="14"/>
        <v/>
      </c>
      <c r="AF30" s="87" t="str">
        <f t="shared" ca="1" si="15"/>
        <v/>
      </c>
      <c r="AG30" s="87">
        <f t="shared" ca="1" si="16"/>
        <v>2</v>
      </c>
      <c r="AH30" s="87">
        <f t="shared" ca="1" si="26"/>
        <v>2.8</v>
      </c>
      <c r="AI30" s="87">
        <f t="shared" ca="1" si="27"/>
        <v>3.3</v>
      </c>
      <c r="AJ30" s="87">
        <f t="shared" ca="1" si="28"/>
        <v>3</v>
      </c>
      <c r="AK30" s="87">
        <f t="shared" ca="1" si="17"/>
        <v>2</v>
      </c>
      <c r="AL30" s="87" t="str">
        <f t="shared" ca="1" si="18"/>
        <v/>
      </c>
      <c r="AN30" s="87">
        <f ca="1">IFERROR(RANK(AP30,$AP$27:$AP$37,$U$3)+COUNTIF($AP$27:AP30,AP30)-1,"")</f>
        <v>1</v>
      </c>
      <c r="AO30" s="87" t="s">
        <v>119</v>
      </c>
      <c r="AP30" s="87">
        <f t="shared" ca="1" si="19"/>
        <v>2.1</v>
      </c>
      <c r="AR30" s="87" t="e">
        <f t="shared" ca="1" si="20"/>
        <v>#N/A</v>
      </c>
      <c r="AS30" s="87">
        <v>4</v>
      </c>
      <c r="AT30" s="87" t="e">
        <f t="shared" ca="1" si="21"/>
        <v>#N/A</v>
      </c>
      <c r="AU30" s="87" t="e">
        <f t="shared" ca="1" si="22"/>
        <v>#N/A</v>
      </c>
      <c r="AV30" s="87" t="e">
        <f t="shared" ca="1" si="23"/>
        <v>#N/A</v>
      </c>
      <c r="AW30" s="87" t="e">
        <f t="shared" ca="1" si="24"/>
        <v>#N/A</v>
      </c>
      <c r="AX30" s="87">
        <f t="shared" ca="1" si="25"/>
        <v>3.3</v>
      </c>
      <c r="AY30" s="94"/>
      <c r="BA30" s="94"/>
      <c r="BB30" s="94"/>
      <c r="BC30" s="94"/>
      <c r="BD30" s="94"/>
      <c r="BE30" s="87" t="s">
        <v>1091</v>
      </c>
      <c r="BF30" s="92">
        <v>0</v>
      </c>
      <c r="BG30" s="92"/>
      <c r="BT30" s="87"/>
    </row>
    <row r="31" spans="10:72">
      <c r="J31" s="125"/>
      <c r="K31" s="125"/>
      <c r="L31" s="125"/>
      <c r="M31" s="125"/>
      <c r="N31" s="125"/>
      <c r="W31" s="87">
        <f ca="1">IFERROR(RANK(Y31,$Y$27:$Y$59,$U$3)+COUNTIF($Y$27:Y31,Y31)-1,"")</f>
        <v>28</v>
      </c>
      <c r="X31" s="87" t="s">
        <v>79</v>
      </c>
      <c r="Y31" s="87">
        <f t="shared" ca="1" si="10"/>
        <v>3.7</v>
      </c>
      <c r="AA31" s="87" t="str">
        <f t="shared" ca="1" si="11"/>
        <v>Havering</v>
      </c>
      <c r="AB31" s="87">
        <v>5</v>
      </c>
      <c r="AC31" s="86">
        <f t="shared" ca="1" si="12"/>
        <v>2.1</v>
      </c>
      <c r="AD31" s="87" t="str">
        <f t="shared" ca="1" si="13"/>
        <v>Havering</v>
      </c>
      <c r="AE31" s="87" t="str">
        <f t="shared" ca="1" si="14"/>
        <v/>
      </c>
      <c r="AF31" s="87" t="str">
        <f t="shared" ca="1" si="15"/>
        <v/>
      </c>
      <c r="AG31" s="87">
        <f t="shared" ca="1" si="16"/>
        <v>2.1</v>
      </c>
      <c r="AH31" s="87">
        <f t="shared" ca="1" si="26"/>
        <v>2.8</v>
      </c>
      <c r="AI31" s="87">
        <f t="shared" ca="1" si="27"/>
        <v>3.3</v>
      </c>
      <c r="AJ31" s="87">
        <f t="shared" ca="1" si="28"/>
        <v>3</v>
      </c>
      <c r="AK31" s="87">
        <f t="shared" ca="1" si="17"/>
        <v>2.1</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3.3</v>
      </c>
      <c r="AY31" s="94"/>
      <c r="BA31" s="94"/>
      <c r="BB31" s="94"/>
      <c r="BC31" s="94"/>
      <c r="BD31" s="94"/>
      <c r="BE31" s="87" t="s">
        <v>128</v>
      </c>
      <c r="BF31" s="92">
        <v>32</v>
      </c>
      <c r="BG31" s="92"/>
      <c r="BT31" s="87"/>
    </row>
    <row r="32" spans="10:72">
      <c r="J32" s="125"/>
      <c r="K32" s="125"/>
      <c r="L32" s="125"/>
      <c r="M32" s="125"/>
      <c r="N32" s="125"/>
      <c r="W32" s="87">
        <f ca="1">IFERROR(RANK(Y32,$Y$27:$Y$59,$U$3)+COUNTIF($Y$27:Y32,Y32)-1,"")</f>
        <v>29</v>
      </c>
      <c r="X32" s="87" t="s">
        <v>73</v>
      </c>
      <c r="Y32" s="87">
        <f t="shared" ca="1" si="10"/>
        <v>3.9</v>
      </c>
      <c r="AA32" s="87" t="str">
        <f t="shared" ca="1" si="11"/>
        <v>Hammersmith and Fulham</v>
      </c>
      <c r="AB32" s="87">
        <v>6</v>
      </c>
      <c r="AC32" s="86">
        <f t="shared" ca="1" si="12"/>
        <v>2.2999999999999998</v>
      </c>
      <c r="AD32" s="87" t="str">
        <f t="shared" ca="1" si="13"/>
        <v>Hammersmith and Fulham</v>
      </c>
      <c r="AE32" s="87" t="str">
        <f t="shared" ca="1" si="14"/>
        <v/>
      </c>
      <c r="AF32" s="87" t="str">
        <f t="shared" ca="1" si="15"/>
        <v/>
      </c>
      <c r="AG32" s="87">
        <f t="shared" ca="1" si="16"/>
        <v>2.2999999999999998</v>
      </c>
      <c r="AH32" s="87">
        <f t="shared" ca="1" si="26"/>
        <v>2.8</v>
      </c>
      <c r="AI32" s="87">
        <f t="shared" ca="1" si="27"/>
        <v>3.3</v>
      </c>
      <c r="AJ32" s="87">
        <f t="shared" ca="1" si="28"/>
        <v>3</v>
      </c>
      <c r="AK32" s="87" t="str">
        <f t="shared" ca="1" si="17"/>
        <v/>
      </c>
      <c r="AL32" s="87">
        <f t="shared" ca="1" si="18"/>
        <v>2.2999999999999998</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3.3</v>
      </c>
      <c r="AY32" s="94"/>
      <c r="BA32" s="94"/>
      <c r="BB32" s="94"/>
      <c r="BC32" s="94"/>
      <c r="BD32" s="94"/>
      <c r="BE32" s="87" t="s">
        <v>173</v>
      </c>
      <c r="BF32" s="92"/>
      <c r="BG32" s="92"/>
      <c r="BT32" s="87"/>
    </row>
    <row r="33" spans="1:72">
      <c r="W33" s="87">
        <f ca="1">IFERROR(RANK(Y33,$Y$27:$Y$59,$U$3)+COUNTIF($Y$27:Y33,Y33)-1,"")</f>
        <v>23</v>
      </c>
      <c r="X33" s="87" t="s">
        <v>111</v>
      </c>
      <c r="Y33" s="87">
        <f t="shared" ca="1" si="10"/>
        <v>3.4</v>
      </c>
      <c r="AA33" s="87" t="str">
        <f t="shared" ca="1" si="11"/>
        <v>Sutton</v>
      </c>
      <c r="AB33" s="87">
        <v>7</v>
      </c>
      <c r="AC33" s="86">
        <f t="shared" ca="1" si="12"/>
        <v>2.2999999999999998</v>
      </c>
      <c r="AD33" s="87" t="str">
        <f t="shared" ca="1" si="13"/>
        <v>Sutton</v>
      </c>
      <c r="AE33" s="87" t="str">
        <f t="shared" ca="1" si="14"/>
        <v/>
      </c>
      <c r="AF33" s="87">
        <f t="shared" ca="1" si="15"/>
        <v>2.2999999999999998</v>
      </c>
      <c r="AG33" s="87" t="str">
        <f t="shared" ca="1" si="16"/>
        <v/>
      </c>
      <c r="AH33" s="87">
        <f t="shared" ca="1" si="26"/>
        <v>2.8</v>
      </c>
      <c r="AI33" s="87">
        <f t="shared" ca="1" si="27"/>
        <v>3.3</v>
      </c>
      <c r="AJ33" s="87">
        <f t="shared" ca="1" si="28"/>
        <v>3</v>
      </c>
      <c r="AK33" s="87">
        <f t="shared" ca="1" si="17"/>
        <v>2.2999999999999998</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3.3</v>
      </c>
      <c r="AY33" s="94"/>
      <c r="BA33" s="94"/>
      <c r="BB33" s="94"/>
      <c r="BC33" s="94"/>
      <c r="BD33" s="94"/>
      <c r="BE33" s="87" t="s">
        <v>1092</v>
      </c>
      <c r="BF33" s="92"/>
      <c r="BG33" s="92"/>
      <c r="BT33" s="87"/>
    </row>
    <row r="34" spans="1:72">
      <c r="A34" s="12" t="s">
        <v>1093</v>
      </c>
      <c r="W34" s="87">
        <f ca="1">IFERROR(RANK(Y34,$Y$27:$Y$59,$U$3)+COUNTIF($Y$27:Y34,Y34)-1,"")</f>
        <v>4</v>
      </c>
      <c r="X34" s="87" t="s">
        <v>63</v>
      </c>
      <c r="Y34" s="87">
        <f t="shared" ca="1" si="10"/>
        <v>2</v>
      </c>
      <c r="AA34" s="87" t="str">
        <f t="shared" ca="1" si="11"/>
        <v>Haringey</v>
      </c>
      <c r="AB34" s="87">
        <v>8</v>
      </c>
      <c r="AC34" s="86">
        <f t="shared" ca="1" si="12"/>
        <v>2.4</v>
      </c>
      <c r="AD34" s="87" t="str">
        <f t="shared" ca="1" si="13"/>
        <v>Haringey</v>
      </c>
      <c r="AE34" s="87" t="str">
        <f t="shared" ca="1" si="14"/>
        <v/>
      </c>
      <c r="AF34" s="87" t="str">
        <f t="shared" ca="1" si="15"/>
        <v/>
      </c>
      <c r="AG34" s="87">
        <f t="shared" ca="1" si="16"/>
        <v>2.4</v>
      </c>
      <c r="AH34" s="87">
        <f t="shared" ca="1" si="26"/>
        <v>2.8</v>
      </c>
      <c r="AI34" s="87">
        <f t="shared" ca="1" si="27"/>
        <v>3.3</v>
      </c>
      <c r="AJ34" s="87">
        <f t="shared" ca="1" si="28"/>
        <v>3</v>
      </c>
      <c r="AK34" s="87" t="str">
        <f t="shared" ca="1" si="17"/>
        <v/>
      </c>
      <c r="AL34" s="87">
        <f t="shared" ca="1" si="18"/>
        <v>2.4</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3.3</v>
      </c>
      <c r="AY34" s="94"/>
      <c r="BA34" s="94"/>
      <c r="BB34" s="94"/>
      <c r="BC34" s="94"/>
      <c r="BD34" s="94"/>
      <c r="BE34" s="87" t="s">
        <v>1094</v>
      </c>
      <c r="BF34" s="92"/>
      <c r="BG34" s="92"/>
      <c r="BT34" s="87"/>
    </row>
    <row r="35" spans="1:72" ht="15" customHeight="1">
      <c r="A35" s="124" t="str">
        <f>VLOOKUP($U$1,IndicatorMetadata!$B:$Z,2,FALSE)</f>
        <v>The number of school children with Special Education Needs (SEN) who are identified as having social, emotional and mental health as the primary type of need, expressed as a percentage of all schoolpupils.</v>
      </c>
      <c r="B35" s="125"/>
      <c r="C35" s="125"/>
      <c r="D35" s="125"/>
      <c r="E35" s="125"/>
      <c r="F35" s="125"/>
      <c r="G35" s="125"/>
      <c r="H35" s="125"/>
      <c r="I35" s="125"/>
      <c r="J35" s="125"/>
      <c r="K35" s="125"/>
      <c r="L35" s="125"/>
      <c r="M35" s="125"/>
      <c r="N35" s="125"/>
      <c r="W35" s="87">
        <f ca="1">IFERROR(RANK(Y35,$Y$27:$Y$59,$U$3)+COUNTIF($Y$27:Y35,Y35)-1,"")</f>
        <v>18</v>
      </c>
      <c r="X35" s="87" t="s">
        <v>121</v>
      </c>
      <c r="Y35" s="87">
        <f t="shared" ca="1" si="10"/>
        <v>2.9</v>
      </c>
      <c r="AA35" s="87" t="str">
        <f t="shared" ca="1" si="11"/>
        <v>Kingston</v>
      </c>
      <c r="AB35" s="87">
        <v>9</v>
      </c>
      <c r="AC35" s="86">
        <f t="shared" ca="1" si="12"/>
        <v>2.4</v>
      </c>
      <c r="AD35" s="87" t="str">
        <f t="shared" ca="1" si="13"/>
        <v>Kingston</v>
      </c>
      <c r="AE35" s="87" t="str">
        <f t="shared" ca="1" si="14"/>
        <v/>
      </c>
      <c r="AF35" s="87">
        <f t="shared" ca="1" si="15"/>
        <v>2.4</v>
      </c>
      <c r="AG35" s="87" t="str">
        <f t="shared" ca="1" si="16"/>
        <v/>
      </c>
      <c r="AH35" s="87">
        <f t="shared" ca="1" si="26"/>
        <v>2.8</v>
      </c>
      <c r="AI35" s="87">
        <f t="shared" ca="1" si="27"/>
        <v>3.3</v>
      </c>
      <c r="AJ35" s="87">
        <f t="shared" ca="1" si="28"/>
        <v>3</v>
      </c>
      <c r="AK35" s="87">
        <f t="shared" ca="1" si="17"/>
        <v>2.4</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3.3</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21</v>
      </c>
      <c r="X36" s="87" t="s">
        <v>81</v>
      </c>
      <c r="Y36" s="87">
        <f t="shared" ca="1" si="10"/>
        <v>3.2</v>
      </c>
      <c r="AA36" s="87" t="str">
        <f t="shared" ca="1" si="11"/>
        <v>Redbridge</v>
      </c>
      <c r="AB36" s="87">
        <v>10</v>
      </c>
      <c r="AC36" s="86">
        <f t="shared" ca="1" si="12"/>
        <v>2.4</v>
      </c>
      <c r="AD36" s="87" t="str">
        <f t="shared" ca="1" si="13"/>
        <v>Redbridge</v>
      </c>
      <c r="AE36" s="87" t="str">
        <f t="shared" ca="1" si="14"/>
        <v/>
      </c>
      <c r="AF36" s="87" t="str">
        <f t="shared" ca="1" si="15"/>
        <v/>
      </c>
      <c r="AG36" s="87">
        <f t="shared" ca="1" si="16"/>
        <v>2.4</v>
      </c>
      <c r="AH36" s="87">
        <f t="shared" ca="1" si="26"/>
        <v>2.8</v>
      </c>
      <c r="AI36" s="87">
        <f t="shared" ca="1" si="27"/>
        <v>3.3</v>
      </c>
      <c r="AJ36" s="87">
        <f t="shared" ca="1" si="28"/>
        <v>3</v>
      </c>
      <c r="AK36" s="87">
        <f t="shared" ca="1" si="17"/>
        <v>2.4</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3.3</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24</v>
      </c>
      <c r="X37" s="87" t="s">
        <v>102</v>
      </c>
      <c r="Y37" s="87">
        <f t="shared" ca="1" si="10"/>
        <v>3.5</v>
      </c>
      <c r="AA37" s="87" t="str">
        <f t="shared" ca="1" si="11"/>
        <v>Barking and Dagenham</v>
      </c>
      <c r="AB37" s="87">
        <v>11</v>
      </c>
      <c r="AC37" s="86">
        <f t="shared" ca="1" si="12"/>
        <v>2.5</v>
      </c>
      <c r="AD37" s="87" t="str">
        <f t="shared" ca="1" si="13"/>
        <v>Barking and Dagenham</v>
      </c>
      <c r="AE37" s="87" t="str">
        <f t="shared" ca="1" si="14"/>
        <v/>
      </c>
      <c r="AF37" s="87" t="str">
        <f t="shared" ca="1" si="15"/>
        <v/>
      </c>
      <c r="AG37" s="87">
        <f t="shared" ca="1" si="16"/>
        <v>2.5</v>
      </c>
      <c r="AH37" s="87">
        <f t="shared" ca="1" si="26"/>
        <v>2.8</v>
      </c>
      <c r="AI37" s="87">
        <f t="shared" ca="1" si="27"/>
        <v>3.3</v>
      </c>
      <c r="AJ37" s="87">
        <f t="shared" ca="1" si="28"/>
        <v>3</v>
      </c>
      <c r="AK37" s="87" t="str">
        <f t="shared" ca="1" si="17"/>
        <v/>
      </c>
      <c r="AL37" s="87">
        <f t="shared" ca="1" si="18"/>
        <v>2.5</v>
      </c>
      <c r="AN37" s="87">
        <f ca="1">IFERROR(RANK(AP37,$AP$27:$AP$37,$U$3)+COUNTIF($AP$27:AP37,AP37)-1,"")</f>
        <v>2</v>
      </c>
      <c r="AO37" s="87" t="str">
        <f>T8</f>
        <v>Richmond</v>
      </c>
      <c r="AP37" s="87">
        <f t="shared" ca="1" si="19"/>
        <v>3</v>
      </c>
      <c r="AR37" s="87" t="e">
        <f t="shared" ca="1" si="20"/>
        <v>#N/A</v>
      </c>
      <c r="AS37" s="87">
        <v>11</v>
      </c>
      <c r="AT37" s="87" t="e">
        <f t="shared" ca="1" si="21"/>
        <v>#N/A</v>
      </c>
      <c r="AU37" s="87" t="e">
        <f t="shared" ca="1" si="22"/>
        <v>#N/A</v>
      </c>
      <c r="AV37" s="87" t="e">
        <f t="shared" ca="1" si="23"/>
        <v>#N/A</v>
      </c>
      <c r="AW37" s="87" t="e">
        <f t="shared" ca="1" si="24"/>
        <v>#N/A</v>
      </c>
      <c r="AX37" s="87">
        <f t="shared" ca="1" si="25"/>
        <v>3.3</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6</v>
      </c>
      <c r="X38" s="87" t="s">
        <v>67</v>
      </c>
      <c r="Y38" s="87">
        <f t="shared" ca="1" si="10"/>
        <v>2.2999999999999998</v>
      </c>
      <c r="AA38" s="87" t="str">
        <f t="shared" ca="1" si="11"/>
        <v>Brent</v>
      </c>
      <c r="AB38" s="87">
        <v>12</v>
      </c>
      <c r="AC38" s="86">
        <f t="shared" ca="1" si="12"/>
        <v>2.5</v>
      </c>
      <c r="AD38" s="87" t="str">
        <f t="shared" ca="1" si="13"/>
        <v>Brent</v>
      </c>
      <c r="AE38" s="87" t="str">
        <f t="shared" ca="1" si="14"/>
        <v/>
      </c>
      <c r="AF38" s="87" t="str">
        <f t="shared" ca="1" si="15"/>
        <v/>
      </c>
      <c r="AG38" s="87">
        <f t="shared" ca="1" si="16"/>
        <v>2.5</v>
      </c>
      <c r="AH38" s="87">
        <f t="shared" ca="1" si="26"/>
        <v>2.8</v>
      </c>
      <c r="AI38" s="87">
        <f t="shared" ca="1" si="27"/>
        <v>3.3</v>
      </c>
      <c r="AJ38" s="87">
        <f t="shared" ca="1" si="28"/>
        <v>3</v>
      </c>
      <c r="AK38" s="87" t="str">
        <f t="shared" ca="1" si="17"/>
        <v/>
      </c>
      <c r="AL38" s="87">
        <f t="shared" ca="1" si="18"/>
        <v>2.5</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8</v>
      </c>
      <c r="X39" s="87" t="s">
        <v>117</v>
      </c>
      <c r="Y39" s="87">
        <f t="shared" ca="1" si="10"/>
        <v>2.4</v>
      </c>
      <c r="AA39" s="87" t="str">
        <f t="shared" ca="1" si="11"/>
        <v>Waltham Forest</v>
      </c>
      <c r="AB39" s="87">
        <v>13</v>
      </c>
      <c r="AC39" s="86">
        <f t="shared" ca="1" si="12"/>
        <v>2.6</v>
      </c>
      <c r="AD39" s="87" t="str">
        <f t="shared" ca="1" si="13"/>
        <v>Waltham Forest</v>
      </c>
      <c r="AE39" s="87" t="str">
        <f t="shared" ca="1" si="14"/>
        <v/>
      </c>
      <c r="AF39" s="87" t="str">
        <f t="shared" ca="1" si="15"/>
        <v/>
      </c>
      <c r="AG39" s="87">
        <f t="shared" ca="1" si="16"/>
        <v>2.6</v>
      </c>
      <c r="AH39" s="87">
        <f t="shared" ca="1" si="26"/>
        <v>2.8</v>
      </c>
      <c r="AI39" s="87">
        <f t="shared" ca="1" si="27"/>
        <v>3.3</v>
      </c>
      <c r="AJ39" s="87">
        <f t="shared" ca="1" si="28"/>
        <v>3</v>
      </c>
      <c r="AK39" s="87">
        <f t="shared" ca="1" si="17"/>
        <v>2.6</v>
      </c>
      <c r="AL39" s="87" t="str">
        <f t="shared" ca="1" si="18"/>
        <v/>
      </c>
      <c r="AO39" s="87" t="s">
        <v>1096</v>
      </c>
      <c r="BA39" s="94"/>
      <c r="BD39" s="94" t="s">
        <v>1097</v>
      </c>
      <c r="BF39" s="94">
        <f ca="1">U9</f>
        <v>19</v>
      </c>
      <c r="BG39" s="94"/>
      <c r="BT39" s="87"/>
    </row>
    <row r="40" spans="1:72">
      <c r="A40" s="125"/>
      <c r="B40" s="125"/>
      <c r="C40" s="125"/>
      <c r="D40" s="125"/>
      <c r="E40" s="125"/>
      <c r="F40" s="125"/>
      <c r="G40" s="125"/>
      <c r="H40" s="125"/>
      <c r="I40" s="125"/>
      <c r="J40" s="125"/>
      <c r="K40" s="125"/>
      <c r="L40" s="125"/>
      <c r="M40" s="125"/>
      <c r="N40" s="125"/>
      <c r="W40" s="87">
        <f ca="1">IFERROR(RANK(Y40,$Y$27:$Y$59,$U$3)+COUNTIF($Y$27:Y40,Y40)-1,"")</f>
        <v>3</v>
      </c>
      <c r="X40" s="87" t="s">
        <v>65</v>
      </c>
      <c r="Y40" s="87">
        <f t="shared" ca="1" si="10"/>
        <v>1.9</v>
      </c>
      <c r="AA40" s="87" t="str">
        <f t="shared" ca="1" si="11"/>
        <v>Bexley</v>
      </c>
      <c r="AB40" s="87">
        <v>14</v>
      </c>
      <c r="AC40" s="86">
        <f t="shared" ca="1" si="12"/>
        <v>2.8</v>
      </c>
      <c r="AD40" s="87" t="str">
        <f t="shared" ca="1" si="13"/>
        <v>Bexley</v>
      </c>
      <c r="AE40" s="87" t="str">
        <f t="shared" ca="1" si="14"/>
        <v/>
      </c>
      <c r="AF40" s="87" t="str">
        <f t="shared" ca="1" si="15"/>
        <v/>
      </c>
      <c r="AG40" s="87">
        <f t="shared" ca="1" si="16"/>
        <v>2.8</v>
      </c>
      <c r="AH40" s="87">
        <f t="shared" ca="1" si="26"/>
        <v>2.8</v>
      </c>
      <c r="AI40" s="87">
        <f t="shared" ca="1" si="27"/>
        <v>3.3</v>
      </c>
      <c r="AJ40" s="87">
        <f t="shared" ca="1" si="28"/>
        <v>3</v>
      </c>
      <c r="AK40" s="87" t="str">
        <f t="shared" ca="1" si="17"/>
        <v/>
      </c>
      <c r="AL40" s="87">
        <f t="shared" ca="1" si="18"/>
        <v>2.8</v>
      </c>
      <c r="AO40" s="87" t="str">
        <f>List!R2</f>
        <v>Kingston</v>
      </c>
      <c r="AP40" s="87">
        <f t="shared" ref="AP40:AP54" ca="1" si="29">VLOOKUP(AO40,$AA$27:$AC$58,3,FALSE)</f>
        <v>2.4</v>
      </c>
      <c r="BA40" s="94"/>
      <c r="BB40" s="94"/>
      <c r="BC40" s="94"/>
      <c r="BD40" s="94"/>
      <c r="BE40" s="87" t="s">
        <v>1098</v>
      </c>
      <c r="BF40" s="92">
        <f ca="1">IF(BF39=1,0,BE45*BF39/$BF45)</f>
        <v>52.84375</v>
      </c>
      <c r="BG40" s="93"/>
      <c r="BT40" s="87"/>
    </row>
    <row r="41" spans="1:72">
      <c r="A41" s="125"/>
      <c r="B41" s="125"/>
      <c r="C41" s="125"/>
      <c r="D41" s="125"/>
      <c r="E41" s="125"/>
      <c r="F41" s="125"/>
      <c r="G41" s="125"/>
      <c r="H41" s="125"/>
      <c r="I41" s="125"/>
      <c r="J41" s="125"/>
      <c r="K41" s="125"/>
      <c r="L41" s="125"/>
      <c r="M41" s="125"/>
      <c r="N41" s="125"/>
      <c r="W41" s="87">
        <f ca="1">IFERROR(RANK(Y41,$Y$27:$Y$59,$U$3)+COUNTIF($Y$27:Y41,Y41)-1,"")</f>
        <v>5</v>
      </c>
      <c r="X41" s="87" t="s">
        <v>119</v>
      </c>
      <c r="Y41" s="87">
        <f t="shared" ca="1" si="10"/>
        <v>2.1</v>
      </c>
      <c r="AA41" s="87" t="str">
        <f t="shared" ca="1" si="11"/>
        <v>Kensington and Chelsea</v>
      </c>
      <c r="AB41" s="87">
        <v>15</v>
      </c>
      <c r="AC41" s="86">
        <f t="shared" ca="1" si="12"/>
        <v>2.8</v>
      </c>
      <c r="AD41" s="87" t="str">
        <f t="shared" ca="1" si="13"/>
        <v>Kensington and Chelsea</v>
      </c>
      <c r="AE41" s="87" t="str">
        <f t="shared" ca="1" si="14"/>
        <v/>
      </c>
      <c r="AF41" s="87" t="str">
        <f t="shared" ca="1" si="15"/>
        <v/>
      </c>
      <c r="AG41" s="87">
        <f t="shared" ca="1" si="16"/>
        <v>2.8</v>
      </c>
      <c r="AH41" s="87">
        <f t="shared" ca="1" si="26"/>
        <v>2.8</v>
      </c>
      <c r="AI41" s="87">
        <f t="shared" ca="1" si="27"/>
        <v>3.3</v>
      </c>
      <c r="AJ41" s="87">
        <f t="shared" ca="1" si="28"/>
        <v>3</v>
      </c>
      <c r="AK41" s="87" t="str">
        <f t="shared" ca="1" si="17"/>
        <v/>
      </c>
      <c r="AL41" s="87">
        <f t="shared" ca="1" si="18"/>
        <v>2.8</v>
      </c>
      <c r="AO41" s="87" t="str">
        <f>List!R3</f>
        <v>Merton</v>
      </c>
      <c r="AP41" s="87">
        <f t="shared" ca="1" si="29"/>
        <v>4</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v>
      </c>
      <c r="X42" s="87" t="s">
        <v>87</v>
      </c>
      <c r="Y42" s="87">
        <f t="shared" ca="1" si="10"/>
        <v>1.8</v>
      </c>
      <c r="AA42" s="87" t="str">
        <f t="shared" ca="1" si="11"/>
        <v>Lewisham</v>
      </c>
      <c r="AB42" s="87">
        <v>16</v>
      </c>
      <c r="AC42" s="86">
        <f t="shared" ca="1" si="12"/>
        <v>2.8</v>
      </c>
      <c r="AD42" s="87" t="str">
        <f t="shared" ca="1" si="13"/>
        <v>Lewisham</v>
      </c>
      <c r="AE42" s="87" t="str">
        <f t="shared" ca="1" si="14"/>
        <v/>
      </c>
      <c r="AF42" s="87" t="str">
        <f t="shared" ca="1" si="15"/>
        <v/>
      </c>
      <c r="AG42" s="87">
        <f t="shared" ca="1" si="16"/>
        <v>2.8</v>
      </c>
      <c r="AH42" s="87">
        <f t="shared" ca="1" si="26"/>
        <v>2.8</v>
      </c>
      <c r="AI42" s="87">
        <f t="shared" ca="1" si="27"/>
        <v>3.3</v>
      </c>
      <c r="AJ42" s="87">
        <f t="shared" ca="1" si="28"/>
        <v>3</v>
      </c>
      <c r="AK42" s="87" t="str">
        <f t="shared" ca="1" si="17"/>
        <v/>
      </c>
      <c r="AL42" s="87">
        <f t="shared" ca="1" si="18"/>
        <v>2.8</v>
      </c>
      <c r="AO42" s="87" t="str">
        <f>List!R4</f>
        <v>Richmond</v>
      </c>
      <c r="AP42" s="87">
        <f t="shared" ca="1" si="29"/>
        <v>3</v>
      </c>
      <c r="BA42" s="94"/>
      <c r="BB42" s="94"/>
      <c r="BC42" s="94"/>
      <c r="BD42" s="94"/>
      <c r="BE42" s="87" t="s">
        <v>1094</v>
      </c>
      <c r="BF42" s="92">
        <f ca="1">IF(181-SUM(BF40:BF41)&lt;0,0,181-SUM(BF40:BF41))</f>
        <v>126.15625</v>
      </c>
      <c r="BG42" s="93"/>
      <c r="BT42" s="87"/>
    </row>
    <row r="43" spans="1:72">
      <c r="A43" s="17"/>
      <c r="B43" s="17"/>
      <c r="C43" s="17"/>
      <c r="D43" s="17"/>
      <c r="E43" s="17"/>
      <c r="F43" s="17"/>
      <c r="G43" s="17"/>
      <c r="H43" s="17"/>
      <c r="I43" s="17"/>
      <c r="J43" s="17"/>
      <c r="K43" s="17"/>
      <c r="L43" s="17"/>
      <c r="M43" s="17"/>
      <c r="W43" s="87">
        <f ca="1">IFERROR(RANK(Y43,$Y$27:$Y$59,$U$3)+COUNTIF($Y$27:Y43,Y43)-1,"")</f>
        <v>25</v>
      </c>
      <c r="X43" s="87" t="s">
        <v>60</v>
      </c>
      <c r="Y43" s="87">
        <f t="shared" ca="1" si="10"/>
        <v>3.5</v>
      </c>
      <c r="AA43" s="87" t="str">
        <f t="shared" ca="1" si="11"/>
        <v>Barnet</v>
      </c>
      <c r="AB43" s="87">
        <v>17</v>
      </c>
      <c r="AC43" s="86">
        <f t="shared" ca="1" si="12"/>
        <v>2.9</v>
      </c>
      <c r="AD43" s="87" t="str">
        <f t="shared" ca="1" si="13"/>
        <v>Barnet</v>
      </c>
      <c r="AE43" s="87" t="str">
        <f t="shared" ca="1" si="14"/>
        <v/>
      </c>
      <c r="AF43" s="87">
        <f t="shared" ca="1" si="15"/>
        <v>2.9</v>
      </c>
      <c r="AG43" s="87" t="str">
        <f t="shared" ca="1" si="16"/>
        <v/>
      </c>
      <c r="AH43" s="87">
        <f t="shared" ca="1" si="26"/>
        <v>2.8</v>
      </c>
      <c r="AI43" s="87">
        <f t="shared" ca="1" si="27"/>
        <v>3.3</v>
      </c>
      <c r="AJ43" s="87">
        <f t="shared" ca="1" si="28"/>
        <v>3</v>
      </c>
      <c r="AK43" s="87">
        <f t="shared" ca="1" si="17"/>
        <v>2.9</v>
      </c>
      <c r="AL43" s="87" t="str">
        <f t="shared" ca="1" si="18"/>
        <v/>
      </c>
      <c r="AO43" s="87" t="str">
        <f>List!R5</f>
        <v>Sutton</v>
      </c>
      <c r="AP43" s="87">
        <f t="shared" ca="1" si="29"/>
        <v>2.2999999999999998</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32</v>
      </c>
      <c r="X44" s="87" t="s">
        <v>75</v>
      </c>
      <c r="Y44" s="87">
        <f t="shared" ca="1" si="10"/>
        <v>4.3</v>
      </c>
      <c r="AA44" s="87" t="str">
        <f t="shared" ca="1" si="11"/>
        <v>Enfield</v>
      </c>
      <c r="AB44" s="87">
        <v>18</v>
      </c>
      <c r="AC44" s="86">
        <f t="shared" ca="1" si="12"/>
        <v>2.9</v>
      </c>
      <c r="AD44" s="87" t="str">
        <f t="shared" ca="1" si="13"/>
        <v>Enfield</v>
      </c>
      <c r="AE44" s="87" t="str">
        <f t="shared" ca="1" si="14"/>
        <v/>
      </c>
      <c r="AF44" s="87" t="str">
        <f t="shared" ca="1" si="15"/>
        <v/>
      </c>
      <c r="AG44" s="87">
        <f t="shared" ca="1" si="16"/>
        <v>2.9</v>
      </c>
      <c r="AH44" s="87">
        <f t="shared" ca="1" si="26"/>
        <v>2.8</v>
      </c>
      <c r="AI44" s="87">
        <f t="shared" ca="1" si="27"/>
        <v>3.3</v>
      </c>
      <c r="AJ44" s="87">
        <f t="shared" ca="1" si="28"/>
        <v>3</v>
      </c>
      <c r="AK44" s="87">
        <f t="shared" ca="1" si="17"/>
        <v>2.9</v>
      </c>
      <c r="AL44" s="87" t="str">
        <f t="shared" ca="1" si="18"/>
        <v/>
      </c>
      <c r="AO44" s="87" t="str">
        <f>List!R6</f>
        <v>Havering</v>
      </c>
      <c r="AP44" s="87">
        <f t="shared" ca="1" si="29"/>
        <v>2.1</v>
      </c>
      <c r="BT44" s="87"/>
    </row>
    <row r="45" spans="1:72">
      <c r="A45" s="17"/>
      <c r="B45" s="17"/>
      <c r="C45" s="17"/>
      <c r="D45" s="17"/>
      <c r="E45" s="17"/>
      <c r="F45" s="17"/>
      <c r="G45" s="17"/>
      <c r="H45" s="17"/>
      <c r="I45" s="17"/>
      <c r="J45" s="17"/>
      <c r="K45" s="17"/>
      <c r="L45" s="17"/>
      <c r="M45" s="17"/>
      <c r="W45" s="87">
        <f ca="1">IFERROR(RANK(Y45,$Y$27:$Y$59,$U$3)+COUNTIF($Y$27:Y45,Y45)-1,"")</f>
        <v>15</v>
      </c>
      <c r="X45" s="87" t="s">
        <v>71</v>
      </c>
      <c r="Y45" s="87">
        <f t="shared" ca="1" si="10"/>
        <v>2.8</v>
      </c>
      <c r="AA45" s="87" t="str">
        <f t="shared" ca="1" si="11"/>
        <v>Richmond</v>
      </c>
      <c r="AB45" s="87">
        <v>19</v>
      </c>
      <c r="AC45" s="86">
        <f t="shared" ca="1" si="12"/>
        <v>3</v>
      </c>
      <c r="AD45" s="87" t="str">
        <f t="shared" ca="1" si="13"/>
        <v>Richmond</v>
      </c>
      <c r="AE45" s="87">
        <f t="shared" ca="1" si="14"/>
        <v>3</v>
      </c>
      <c r="AF45" s="87" t="str">
        <f t="shared" ca="1" si="15"/>
        <v/>
      </c>
      <c r="AG45" s="87" t="str">
        <f t="shared" ca="1" si="16"/>
        <v/>
      </c>
      <c r="AH45" s="87">
        <f t="shared" ca="1" si="26"/>
        <v>2.8</v>
      </c>
      <c r="AI45" s="87">
        <f t="shared" ca="1" si="27"/>
        <v>3.3</v>
      </c>
      <c r="AJ45" s="87">
        <f t="shared" ca="1" si="28"/>
        <v>3</v>
      </c>
      <c r="AK45" s="87">
        <f t="shared" ca="1" si="17"/>
        <v>3</v>
      </c>
      <c r="AL45" s="87" t="str">
        <f t="shared" ca="1" si="18"/>
        <v/>
      </c>
      <c r="AO45" s="87" t="str">
        <f>List!R7</f>
        <v>Hounslow</v>
      </c>
      <c r="AP45" s="87">
        <f t="shared" ca="1" si="29"/>
        <v>3.5</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9</v>
      </c>
      <c r="X46" s="87" t="s">
        <v>83</v>
      </c>
      <c r="Y46" s="87">
        <f t="shared" ca="1" si="10"/>
        <v>2.4</v>
      </c>
      <c r="AA46" s="87" t="str">
        <f t="shared" ca="1" si="11"/>
        <v>Southwark</v>
      </c>
      <c r="AB46" s="87">
        <v>20</v>
      </c>
      <c r="AC46" s="86">
        <f t="shared" ca="1" si="12"/>
        <v>3</v>
      </c>
      <c r="AD46" s="87" t="str">
        <f t="shared" ca="1" si="13"/>
        <v>Southwark</v>
      </c>
      <c r="AE46" s="87" t="str">
        <f t="shared" ca="1" si="14"/>
        <v/>
      </c>
      <c r="AF46" s="87" t="str">
        <f t="shared" ca="1" si="15"/>
        <v/>
      </c>
      <c r="AG46" s="87">
        <f t="shared" ca="1" si="16"/>
        <v>3</v>
      </c>
      <c r="AH46" s="87">
        <f t="shared" ca="1" si="26"/>
        <v>2.8</v>
      </c>
      <c r="AI46" s="87">
        <f t="shared" ca="1" si="27"/>
        <v>3.3</v>
      </c>
      <c r="AJ46" s="87">
        <f t="shared" ca="1" si="28"/>
        <v>3</v>
      </c>
      <c r="AK46" s="87" t="str">
        <f t="shared" ca="1" si="17"/>
        <v/>
      </c>
      <c r="AL46" s="87">
        <f t="shared" ca="1" si="18"/>
        <v>3</v>
      </c>
      <c r="AO46" s="87" t="str">
        <f>List!R8</f>
        <v>Redbridge</v>
      </c>
      <c r="AP46" s="87">
        <f t="shared" ca="1" si="29"/>
        <v>2.4</v>
      </c>
      <c r="BF46" s="94">
        <v>2</v>
      </c>
      <c r="BG46" s="94"/>
      <c r="BT46" s="87"/>
    </row>
    <row r="47" spans="1:72">
      <c r="A47" s="17"/>
      <c r="B47" s="17"/>
      <c r="C47" s="17"/>
      <c r="D47" s="17"/>
      <c r="E47" s="17"/>
      <c r="F47" s="17"/>
      <c r="G47" s="17"/>
      <c r="H47" s="17"/>
      <c r="I47" s="17"/>
      <c r="J47" s="17"/>
      <c r="K47" s="17"/>
      <c r="L47" s="17"/>
      <c r="M47" s="17"/>
      <c r="W47" s="87">
        <f ca="1">IFERROR(RANK(Y47,$Y$27:$Y$59,$U$3)+COUNTIF($Y$27:Y47,Y47)-1,"")</f>
        <v>26</v>
      </c>
      <c r="X47" s="87" t="s">
        <v>92</v>
      </c>
      <c r="Y47" s="87">
        <f t="shared" ca="1" si="10"/>
        <v>3.5</v>
      </c>
      <c r="AA47" s="87" t="str">
        <f t="shared" ca="1" si="11"/>
        <v>Greenwich</v>
      </c>
      <c r="AB47" s="87">
        <v>21</v>
      </c>
      <c r="AC47" s="86">
        <f t="shared" ca="1" si="12"/>
        <v>3.2</v>
      </c>
      <c r="AD47" s="87" t="str">
        <f t="shared" ca="1" si="13"/>
        <v>Greenwich</v>
      </c>
      <c r="AE47" s="87" t="str">
        <f t="shared" ca="1" si="14"/>
        <v/>
      </c>
      <c r="AF47" s="87" t="str">
        <f t="shared" ca="1" si="15"/>
        <v/>
      </c>
      <c r="AG47" s="87">
        <f t="shared" ca="1" si="16"/>
        <v>3.2</v>
      </c>
      <c r="AH47" s="87">
        <f t="shared" ca="1" si="26"/>
        <v>2.8</v>
      </c>
      <c r="AI47" s="87">
        <f t="shared" ca="1" si="27"/>
        <v>3.3</v>
      </c>
      <c r="AJ47" s="87">
        <f t="shared" ca="1" si="28"/>
        <v>3</v>
      </c>
      <c r="AK47" s="87" t="str">
        <f t="shared" ca="1" si="17"/>
        <v/>
      </c>
      <c r="AL47" s="87">
        <f t="shared" ca="1" si="18"/>
        <v>3.2</v>
      </c>
      <c r="AO47" s="87" t="str">
        <f>List!R9</f>
        <v>Enfield</v>
      </c>
      <c r="AP47" s="87">
        <f t="shared" ca="1" si="29"/>
        <v>2.9</v>
      </c>
    </row>
    <row r="48" spans="1:72">
      <c r="A48" s="17"/>
      <c r="B48" s="17"/>
      <c r="C48" s="17"/>
      <c r="D48" s="17"/>
      <c r="E48" s="17"/>
      <c r="F48" s="17"/>
      <c r="G48" s="17"/>
      <c r="H48" s="17"/>
      <c r="I48" s="17"/>
      <c r="J48" s="17"/>
      <c r="K48" s="17"/>
      <c r="L48" s="17"/>
      <c r="M48" s="17"/>
      <c r="W48" s="87">
        <f ca="1">IFERROR(RANK(Y48,$Y$27:$Y$59,$U$3)+COUNTIF($Y$27:Y48,Y48)-1,"")</f>
        <v>16</v>
      </c>
      <c r="X48" s="87" t="s">
        <v>85</v>
      </c>
      <c r="Y48" s="87">
        <f t="shared" ca="1" si="10"/>
        <v>2.8</v>
      </c>
      <c r="AA48" s="87" t="str">
        <f t="shared" ca="1" si="11"/>
        <v>Tower Hamlets</v>
      </c>
      <c r="AB48" s="87">
        <v>22</v>
      </c>
      <c r="AC48" s="86">
        <f t="shared" ca="1" si="12"/>
        <v>3.3</v>
      </c>
      <c r="AD48" s="87" t="str">
        <f t="shared" ca="1" si="13"/>
        <v>Tower Hamlets</v>
      </c>
      <c r="AE48" s="87" t="str">
        <f t="shared" ca="1" si="14"/>
        <v/>
      </c>
      <c r="AF48" s="87" t="str">
        <f t="shared" ca="1" si="15"/>
        <v/>
      </c>
      <c r="AG48" s="87">
        <f t="shared" ca="1" si="16"/>
        <v>3.3</v>
      </c>
      <c r="AH48" s="87">
        <f t="shared" ca="1" si="26"/>
        <v>2.8</v>
      </c>
      <c r="AI48" s="87">
        <f t="shared" ca="1" si="27"/>
        <v>3.3</v>
      </c>
      <c r="AJ48" s="87">
        <f t="shared" ca="1" si="28"/>
        <v>3</v>
      </c>
      <c r="AK48" s="87" t="str">
        <f t="shared" ca="1" si="17"/>
        <v/>
      </c>
      <c r="AL48" s="87">
        <f t="shared" ca="1" si="18"/>
        <v>3.3</v>
      </c>
      <c r="AO48" s="87" t="str">
        <f>List!R10</f>
        <v>Harrow</v>
      </c>
      <c r="AP48" s="87">
        <f t="shared" ca="1" si="29"/>
        <v>1.9</v>
      </c>
      <c r="BF48" s="94"/>
    </row>
    <row r="49" spans="1:59">
      <c r="A49" s="17"/>
      <c r="B49" s="17"/>
      <c r="C49" s="17"/>
      <c r="D49" s="17"/>
      <c r="E49" s="17"/>
      <c r="F49" s="17"/>
      <c r="G49" s="17"/>
      <c r="H49" s="17"/>
      <c r="I49" s="17"/>
      <c r="J49" s="17"/>
      <c r="K49" s="17"/>
      <c r="L49" s="17"/>
      <c r="M49" s="17"/>
      <c r="W49" s="87">
        <f ca="1">IFERROR(RANK(Y49,$Y$27:$Y$59,$U$3)+COUNTIF($Y$27:Y49,Y49)-1,"")</f>
        <v>30</v>
      </c>
      <c r="X49" s="87" t="s">
        <v>109</v>
      </c>
      <c r="Y49" s="87">
        <f t="shared" ca="1" si="10"/>
        <v>4</v>
      </c>
      <c r="AA49" s="87" t="str">
        <f t="shared" ca="1" si="11"/>
        <v>Croydon</v>
      </c>
      <c r="AB49" s="87">
        <v>23</v>
      </c>
      <c r="AC49" s="86">
        <f t="shared" ca="1" si="12"/>
        <v>3.4</v>
      </c>
      <c r="AD49" s="87" t="str">
        <f t="shared" ca="1" si="13"/>
        <v>Croydon</v>
      </c>
      <c r="AE49" s="87" t="str">
        <f t="shared" ca="1" si="14"/>
        <v/>
      </c>
      <c r="AF49" s="87" t="str">
        <f t="shared" ca="1" si="15"/>
        <v/>
      </c>
      <c r="AG49" s="87">
        <f t="shared" ca="1" si="16"/>
        <v>3.4</v>
      </c>
      <c r="AH49" s="87">
        <f t="shared" ca="1" si="26"/>
        <v>2.8</v>
      </c>
      <c r="AI49" s="87">
        <f t="shared" ca="1" si="27"/>
        <v>3.3</v>
      </c>
      <c r="AJ49" s="87">
        <f t="shared" ca="1" si="28"/>
        <v>3</v>
      </c>
      <c r="AK49" s="87">
        <f t="shared" ca="1" si="17"/>
        <v>3.4</v>
      </c>
      <c r="AL49" s="87" t="str">
        <f t="shared" ca="1" si="18"/>
        <v/>
      </c>
      <c r="AO49" s="87" t="str">
        <f>List!R11</f>
        <v>Waltham Forest</v>
      </c>
      <c r="AP49" s="87">
        <f t="shared" ca="1" si="29"/>
        <v>2.6</v>
      </c>
      <c r="BF49" s="92"/>
      <c r="BG49" s="93"/>
    </row>
    <row r="50" spans="1:59">
      <c r="A50" s="17"/>
      <c r="B50" s="17"/>
      <c r="C50" s="17"/>
      <c r="D50" s="17"/>
      <c r="E50" s="17"/>
      <c r="F50" s="17"/>
      <c r="G50" s="17"/>
      <c r="H50" s="17"/>
      <c r="I50" s="17"/>
      <c r="J50" s="17"/>
      <c r="K50" s="17"/>
      <c r="L50" s="17"/>
      <c r="M50" s="17"/>
      <c r="W50" s="87">
        <f ca="1">IFERROR(RANK(Y50,$Y$27:$Y$59,$U$3)+COUNTIF($Y$27:Y50,Y50)-1,"")</f>
        <v>1</v>
      </c>
      <c r="X50" s="87" t="s">
        <v>123</v>
      </c>
      <c r="Y50" s="87">
        <f t="shared" ca="1" si="10"/>
        <v>1.6</v>
      </c>
      <c r="AA50" s="87" t="str">
        <f t="shared" ca="1" si="11"/>
        <v>Hackney</v>
      </c>
      <c r="AB50" s="87">
        <v>24</v>
      </c>
      <c r="AC50" s="86">
        <f t="shared" ca="1" si="12"/>
        <v>3.5</v>
      </c>
      <c r="AD50" s="87" t="str">
        <f t="shared" ca="1" si="13"/>
        <v>Hackney</v>
      </c>
      <c r="AE50" s="87" t="str">
        <f t="shared" ca="1" si="14"/>
        <v/>
      </c>
      <c r="AF50" s="87" t="str">
        <f t="shared" ca="1" si="15"/>
        <v/>
      </c>
      <c r="AG50" s="87">
        <f t="shared" ca="1" si="16"/>
        <v>3.5</v>
      </c>
      <c r="AH50" s="87">
        <f t="shared" ca="1" si="26"/>
        <v>2.8</v>
      </c>
      <c r="AI50" s="87">
        <f t="shared" ca="1" si="27"/>
        <v>3.3</v>
      </c>
      <c r="AJ50" s="87">
        <f t="shared" ca="1" si="28"/>
        <v>3</v>
      </c>
      <c r="AK50" s="87" t="str">
        <f t="shared" ca="1" si="17"/>
        <v/>
      </c>
      <c r="AL50" s="87">
        <f t="shared" ca="1" si="18"/>
        <v>3.5</v>
      </c>
      <c r="AO50" s="87" t="str">
        <f>List!R12</f>
        <v>Bromley</v>
      </c>
      <c r="AP50" s="87">
        <f t="shared" ca="1" si="29"/>
        <v>3.7</v>
      </c>
      <c r="BF50" s="92"/>
      <c r="BG50" s="92"/>
    </row>
    <row r="51" spans="1:59">
      <c r="W51" s="87">
        <f ca="1">IFERROR(RANK(Y51,$Y$27:$Y$59,$U$3)+COUNTIF($Y$27:Y51,Y51)-1,"")</f>
        <v>10</v>
      </c>
      <c r="X51" s="87" t="s">
        <v>113</v>
      </c>
      <c r="Y51" s="87">
        <f t="shared" ca="1" si="10"/>
        <v>2.4</v>
      </c>
      <c r="AA51" s="87" t="str">
        <f t="shared" ca="1" si="11"/>
        <v>Hounslow</v>
      </c>
      <c r="AB51" s="87">
        <v>25</v>
      </c>
      <c r="AC51" s="86">
        <f t="shared" ca="1" si="12"/>
        <v>3.5</v>
      </c>
      <c r="AD51" s="87" t="str">
        <f t="shared" ca="1" si="13"/>
        <v>Hounslow</v>
      </c>
      <c r="AE51" s="87" t="str">
        <f t="shared" ca="1" si="14"/>
        <v/>
      </c>
      <c r="AF51" s="87" t="str">
        <f t="shared" ca="1" si="15"/>
        <v/>
      </c>
      <c r="AG51" s="87">
        <f t="shared" ca="1" si="16"/>
        <v>3.5</v>
      </c>
      <c r="AH51" s="87">
        <f t="shared" ca="1" si="26"/>
        <v>2.8</v>
      </c>
      <c r="AI51" s="87">
        <f t="shared" ca="1" si="27"/>
        <v>3.3</v>
      </c>
      <c r="AJ51" s="87">
        <f t="shared" ca="1" si="28"/>
        <v>3</v>
      </c>
      <c r="AK51" s="87">
        <f t="shared" ca="1" si="17"/>
        <v>3.5</v>
      </c>
      <c r="AL51" s="87" t="str">
        <f t="shared" ca="1" si="18"/>
        <v/>
      </c>
      <c r="AO51" s="87" t="str">
        <f>List!R13</f>
        <v>Hillingdon</v>
      </c>
      <c r="AP51" s="87">
        <f t="shared" ca="1" si="29"/>
        <v>1.8</v>
      </c>
      <c r="BF51" s="92"/>
      <c r="BG51" s="93"/>
    </row>
    <row r="52" spans="1:59">
      <c r="W52" s="87">
        <f ca="1">IFERROR(RANK(Y52,$Y$27:$Y$59,$U$3)+COUNTIF($Y$27:Y52,Y52)-1,"")</f>
        <v>19</v>
      </c>
      <c r="X52" s="87" t="s">
        <v>33</v>
      </c>
      <c r="Y52" s="87">
        <f t="shared" ca="1" si="10"/>
        <v>3</v>
      </c>
      <c r="AA52" s="87" t="str">
        <f t="shared" ca="1" si="11"/>
        <v>Lambeth</v>
      </c>
      <c r="AB52" s="87">
        <v>26</v>
      </c>
      <c r="AC52" s="86">
        <f t="shared" ca="1" si="12"/>
        <v>3.5</v>
      </c>
      <c r="AD52" s="87" t="str">
        <f t="shared" ca="1" si="13"/>
        <v>Lambeth</v>
      </c>
      <c r="AE52" s="87" t="str">
        <f t="shared" ca="1" si="14"/>
        <v/>
      </c>
      <c r="AF52" s="87" t="str">
        <f t="shared" ca="1" si="15"/>
        <v/>
      </c>
      <c r="AG52" s="87">
        <f t="shared" ca="1" si="16"/>
        <v>3.5</v>
      </c>
      <c r="AH52" s="87">
        <f t="shared" ca="1" si="26"/>
        <v>2.8</v>
      </c>
      <c r="AI52" s="87">
        <f t="shared" ca="1" si="27"/>
        <v>3.3</v>
      </c>
      <c r="AJ52" s="87">
        <f t="shared" ca="1" si="28"/>
        <v>3</v>
      </c>
      <c r="AK52" s="87" t="str">
        <f t="shared" ca="1" si="17"/>
        <v/>
      </c>
      <c r="AL52" s="87">
        <f t="shared" ca="1" si="18"/>
        <v>3.5</v>
      </c>
      <c r="AO52" s="87" t="str">
        <f>List!R14</f>
        <v>Ealing</v>
      </c>
      <c r="AP52" s="87">
        <f t="shared" ca="1" si="29"/>
        <v>2</v>
      </c>
      <c r="BF52" s="94"/>
      <c r="BG52" s="94"/>
    </row>
    <row r="53" spans="1:59">
      <c r="W53" s="87">
        <f ca="1">IFERROR(RANK(Y53,$Y$27:$Y$59,$U$3)+COUNTIF($Y$27:Y53,Y53)-1,"")</f>
        <v>20</v>
      </c>
      <c r="X53" s="87" t="s">
        <v>96</v>
      </c>
      <c r="Y53" s="87">
        <f t="shared" ca="1" si="10"/>
        <v>3</v>
      </c>
      <c r="AA53" s="87" t="str">
        <f t="shared" ca="1" si="11"/>
        <v>Westminster</v>
      </c>
      <c r="AB53" s="87">
        <v>27</v>
      </c>
      <c r="AC53" s="86">
        <f t="shared" ca="1" si="12"/>
        <v>3.5</v>
      </c>
      <c r="AD53" s="87" t="str">
        <f t="shared" ca="1" si="13"/>
        <v>Westminster</v>
      </c>
      <c r="AE53" s="87" t="str">
        <f t="shared" ca="1" si="14"/>
        <v/>
      </c>
      <c r="AF53" s="87" t="str">
        <f t="shared" ca="1" si="15"/>
        <v/>
      </c>
      <c r="AG53" s="87">
        <f t="shared" ca="1" si="16"/>
        <v>3.5</v>
      </c>
      <c r="AH53" s="87">
        <f t="shared" ca="1" si="26"/>
        <v>2.8</v>
      </c>
      <c r="AI53" s="87">
        <f t="shared" ca="1" si="27"/>
        <v>3.3</v>
      </c>
      <c r="AJ53" s="87">
        <f t="shared" ca="1" si="28"/>
        <v>3</v>
      </c>
      <c r="AK53" s="87" t="str">
        <f t="shared" ca="1" si="17"/>
        <v/>
      </c>
      <c r="AL53" s="87">
        <f t="shared" ca="1" si="18"/>
        <v>3.5</v>
      </c>
      <c r="AO53" s="87" t="str">
        <f>List!R15</f>
        <v>Barnet</v>
      </c>
      <c r="AP53" s="87">
        <f t="shared" ca="1" si="29"/>
        <v>2.9</v>
      </c>
    </row>
    <row r="54" spans="1:59">
      <c r="W54" s="87">
        <f ca="1">IFERROR(RANK(Y54,$Y$27:$Y$59,$U$3)+COUNTIF($Y$27:Y54,Y54)-1,"")</f>
        <v>7</v>
      </c>
      <c r="X54" s="87" t="s">
        <v>90</v>
      </c>
      <c r="Y54" s="87">
        <f t="shared" ca="1" si="10"/>
        <v>2.2999999999999998</v>
      </c>
      <c r="AA54" s="87" t="str">
        <f t="shared" ca="1" si="11"/>
        <v>Bromley</v>
      </c>
      <c r="AB54" s="87">
        <v>28</v>
      </c>
      <c r="AC54" s="86">
        <f t="shared" ca="1" si="12"/>
        <v>3.7</v>
      </c>
      <c r="AD54" s="87" t="str">
        <f t="shared" ca="1" si="13"/>
        <v>Bromley</v>
      </c>
      <c r="AE54" s="87" t="str">
        <f t="shared" ca="1" si="14"/>
        <v/>
      </c>
      <c r="AF54" s="87">
        <f t="shared" ca="1" si="15"/>
        <v>3.7</v>
      </c>
      <c r="AG54" s="87" t="str">
        <f t="shared" ca="1" si="16"/>
        <v/>
      </c>
      <c r="AH54" s="87">
        <f t="shared" ca="1" si="26"/>
        <v>2.8</v>
      </c>
      <c r="AI54" s="87">
        <f t="shared" ca="1" si="27"/>
        <v>3.3</v>
      </c>
      <c r="AJ54" s="87">
        <f t="shared" ca="1" si="28"/>
        <v>3</v>
      </c>
      <c r="AK54" s="87">
        <f t="shared" ca="1" si="17"/>
        <v>3.7</v>
      </c>
      <c r="AL54" s="87" t="str">
        <f t="shared" ca="1" si="18"/>
        <v/>
      </c>
      <c r="AO54" s="87" t="str">
        <f>List!R16</f>
        <v>Croydon</v>
      </c>
      <c r="AP54" s="87">
        <f t="shared" ca="1" si="29"/>
        <v>3.4</v>
      </c>
      <c r="BF54" s="94"/>
      <c r="BG54" s="94"/>
    </row>
    <row r="55" spans="1:59" ht="14.45" customHeight="1">
      <c r="W55" s="87">
        <f ca="1">IFERROR(RANK(Y55,$Y$27:$Y$59,$U$3)+COUNTIF($Y$27:Y55,Y55)-1,"")</f>
        <v>22</v>
      </c>
      <c r="X55" s="87" t="s">
        <v>105</v>
      </c>
      <c r="Y55" s="87">
        <f t="shared" ca="1" si="10"/>
        <v>3.3</v>
      </c>
      <c r="AA55" s="87" t="str">
        <f t="shared" ca="1" si="11"/>
        <v>Camden</v>
      </c>
      <c r="AB55" s="87">
        <v>29</v>
      </c>
      <c r="AC55" s="86">
        <f t="shared" ca="1" si="12"/>
        <v>3.9</v>
      </c>
      <c r="AD55" s="87" t="str">
        <f t="shared" ca="1" si="13"/>
        <v>Camden</v>
      </c>
      <c r="AE55" s="87" t="str">
        <f t="shared" ca="1" si="14"/>
        <v/>
      </c>
      <c r="AF55" s="87" t="str">
        <f t="shared" ca="1" si="15"/>
        <v/>
      </c>
      <c r="AG55" s="87">
        <f t="shared" ca="1" si="16"/>
        <v>3.9</v>
      </c>
      <c r="AH55" s="87">
        <f t="shared" ca="1" si="26"/>
        <v>2.8</v>
      </c>
      <c r="AI55" s="87">
        <f t="shared" ca="1" si="27"/>
        <v>3.3</v>
      </c>
      <c r="AJ55" s="87">
        <f t="shared" ca="1" si="28"/>
        <v>3</v>
      </c>
      <c r="AK55" s="87" t="str">
        <f t="shared" ca="1" si="17"/>
        <v/>
      </c>
      <c r="AL55" s="87">
        <f t="shared" ca="1" si="18"/>
        <v>3.9</v>
      </c>
      <c r="AO55" s="87" t="str">
        <f>T8</f>
        <v>Richmond</v>
      </c>
      <c r="AP55" s="87">
        <f ca="1">U14</f>
        <v>3</v>
      </c>
      <c r="BF55" s="94"/>
      <c r="BG55" s="94"/>
    </row>
    <row r="56" spans="1:59">
      <c r="W56" s="87">
        <f ca="1">IFERROR(RANK(Y56,$Y$27:$Y$59,$U$3)+COUNTIF($Y$27:Y56,Y56)-1,"")</f>
        <v>13</v>
      </c>
      <c r="X56" s="87" t="s">
        <v>115</v>
      </c>
      <c r="Y56" s="87">
        <f t="shared" ca="1" si="10"/>
        <v>2.6</v>
      </c>
      <c r="AA56" s="87" t="str">
        <f t="shared" ca="1" si="11"/>
        <v>Merton</v>
      </c>
      <c r="AB56" s="87">
        <v>30</v>
      </c>
      <c r="AC56" s="86">
        <f t="shared" ca="1" si="12"/>
        <v>4</v>
      </c>
      <c r="AD56" s="87" t="str">
        <f t="shared" ca="1" si="13"/>
        <v>Merton</v>
      </c>
      <c r="AE56" s="87" t="str">
        <f t="shared" ca="1" si="14"/>
        <v/>
      </c>
      <c r="AF56" s="87">
        <f t="shared" ca="1" si="15"/>
        <v>4</v>
      </c>
      <c r="AG56" s="87" t="str">
        <f t="shared" ca="1" si="16"/>
        <v/>
      </c>
      <c r="AH56" s="87">
        <f t="shared" ca="1" si="26"/>
        <v>2.8</v>
      </c>
      <c r="AI56" s="87">
        <f t="shared" ca="1" si="27"/>
        <v>3.3</v>
      </c>
      <c r="AJ56" s="87">
        <f t="shared" ca="1" si="28"/>
        <v>3</v>
      </c>
      <c r="AK56" s="87">
        <f t="shared" ca="1" si="17"/>
        <v>4</v>
      </c>
      <c r="AL56" s="87" t="str">
        <f t="shared" ca="1" si="18"/>
        <v/>
      </c>
    </row>
    <row r="57" spans="1:59">
      <c r="W57" s="87">
        <f ca="1">IFERROR(RANK(Y57,$Y$27:$Y$59,$U$3)+COUNTIF($Y$27:Y57,Y57)-1,"")</f>
        <v>31</v>
      </c>
      <c r="X57" s="87" t="s">
        <v>77</v>
      </c>
      <c r="Y57" s="87">
        <f t="shared" ca="1" si="10"/>
        <v>4.2</v>
      </c>
      <c r="AA57" s="87" t="str">
        <f t="shared" ca="1" si="11"/>
        <v>Wandsworth</v>
      </c>
      <c r="AB57" s="87">
        <v>31</v>
      </c>
      <c r="AC57" s="86">
        <f t="shared" ca="1" si="12"/>
        <v>4.2</v>
      </c>
      <c r="AD57" s="87" t="str">
        <f t="shared" ca="1" si="13"/>
        <v>Wandsworth</v>
      </c>
      <c r="AE57" s="87" t="str">
        <f t="shared" ca="1" si="14"/>
        <v/>
      </c>
      <c r="AF57" s="87" t="str">
        <f t="shared" ca="1" si="15"/>
        <v/>
      </c>
      <c r="AG57" s="87">
        <f t="shared" ca="1" si="16"/>
        <v>4.2</v>
      </c>
      <c r="AH57" s="87">
        <f t="shared" ca="1" si="26"/>
        <v>2.8</v>
      </c>
      <c r="AI57" s="87">
        <f t="shared" ca="1" si="27"/>
        <v>3.3</v>
      </c>
      <c r="AJ57" s="87">
        <f t="shared" ca="1" si="28"/>
        <v>3</v>
      </c>
      <c r="AK57" s="87" t="str">
        <f t="shared" ca="1" si="17"/>
        <v/>
      </c>
      <c r="AL57" s="87">
        <f t="shared" ca="1" si="18"/>
        <v>4.2</v>
      </c>
      <c r="BF57" s="94"/>
      <c r="BG57" s="94"/>
    </row>
    <row r="58" spans="1:59">
      <c r="W58" s="87">
        <f ca="1">IFERROR(RANK(Y58,$Y$27:$Y$59,$U$3)+COUNTIF($Y$27:Y58,Y58)-1,"")</f>
        <v>27</v>
      </c>
      <c r="X58" s="87" t="s">
        <v>100</v>
      </c>
      <c r="Y58" s="87">
        <f t="shared" ca="1" si="10"/>
        <v>3.5</v>
      </c>
      <c r="AA58" s="87" t="str">
        <f t="shared" ca="1" si="11"/>
        <v>Islington</v>
      </c>
      <c r="AB58" s="87">
        <v>32</v>
      </c>
      <c r="AC58" s="86">
        <f t="shared" ca="1" si="12"/>
        <v>4.3</v>
      </c>
      <c r="AD58" s="87" t="str">
        <f t="shared" ca="1" si="13"/>
        <v>Islington</v>
      </c>
      <c r="AE58" s="87" t="str">
        <f t="shared" ca="1" si="14"/>
        <v/>
      </c>
      <c r="AF58" s="87" t="str">
        <f t="shared" ca="1" si="15"/>
        <v/>
      </c>
      <c r="AG58" s="87">
        <f t="shared" ca="1" si="16"/>
        <v>4.3</v>
      </c>
      <c r="AH58" s="87">
        <f t="shared" ca="1" si="26"/>
        <v>2.8</v>
      </c>
      <c r="AI58" s="87">
        <f t="shared" ca="1" si="27"/>
        <v>3.3</v>
      </c>
      <c r="AJ58" s="87">
        <f t="shared" ca="1" si="28"/>
        <v>3</v>
      </c>
      <c r="AK58" s="87" t="str">
        <f t="shared" ca="1" si="17"/>
        <v/>
      </c>
      <c r="AL58" s="87">
        <f t="shared" ca="1" si="18"/>
        <v>4.3</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1600-000000000000}"/>
    <dataValidation type="list" showInputMessage="1" showErrorMessage="1" sqref="U2" xr:uid="{00000000-0002-0000-1600-000001000000}">
      <formula1>gender</formula1>
    </dataValidation>
    <dataValidation type="list" showInputMessage="1" showErrorMessage="1" sqref="U1" xr:uid="{00000000-0002-0000-1600-000002000000}">
      <formula1>indlist</formula1>
    </dataValidation>
  </dataValidations>
  <hyperlinks>
    <hyperlink ref="O1" location="Summary!A1" display="Back to summary" xr:uid="{00000000-0004-0000-16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BT64"/>
  <sheetViews>
    <sheetView showGridLines="0" showRowColHeaders="0" zoomScale="130" zoomScaleNormal="130" workbookViewId="0">
      <selection activeCell="R19" sqref="R19"/>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Population vaccination coverage: MMR for one dose (2 years old), 2022/23</v>
      </c>
      <c r="B1" s="125"/>
      <c r="C1" s="125"/>
      <c r="D1" s="125"/>
      <c r="E1" s="125"/>
      <c r="F1" s="125"/>
      <c r="G1" s="125"/>
      <c r="H1" s="126" t="str">
        <f ca="1">'13'!$X$1</f>
        <v>Population vaccination coverage: MMR for one dose (2 years old), 2010/11 - 2022/23</v>
      </c>
      <c r="I1" s="125"/>
      <c r="J1" s="125"/>
      <c r="K1" s="125"/>
      <c r="L1" s="125"/>
      <c r="M1" s="125"/>
      <c r="N1" s="125"/>
      <c r="O1" s="4" t="s">
        <v>1075</v>
      </c>
      <c r="T1" s="87" t="s">
        <v>282</v>
      </c>
      <c r="U1" s="87" t="s">
        <v>261</v>
      </c>
      <c r="V1" s="87" t="str">
        <f>T8&amp;U23&amp;U2&amp;U5</f>
        <v>Richmond30309Persons2 yrs</v>
      </c>
      <c r="W1" s="86">
        <f>21-COUNTBLANK(X2:X21)</f>
        <v>14</v>
      </c>
      <c r="X1" s="87" t="str">
        <f ca="1">IF(U2&lt;&gt;"Persons",U1&amp;", "&amp;SUBSTITUTE(X2, " ","")&amp;" - "&amp;SUBSTITUTE(INDIRECT("x"&amp;W1), " ","")&amp;" ("&amp;U2&amp;")",U1&amp;", "&amp;SUBSTITUTE(X2, " ","")&amp;" - "&amp;SUBSTITUTE(INDIRECT("x"&amp;W1), " ",""))</f>
        <v>Population vaccination coverage: MMR for one dose (2 years old), 2010/11 - 2022/23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2010/11</v>
      </c>
      <c r="T2" s="88" t="s">
        <v>1056</v>
      </c>
      <c r="U2" s="87" t="s">
        <v>35</v>
      </c>
      <c r="V2" s="87">
        <v>1</v>
      </c>
      <c r="W2" s="86">
        <f t="array" ref="W2">IFERROR(SMALL(IF(IndicatorData!B:B=$V$1,IndicatorData!AA:AA),$V2),"")</f>
        <v>20100000</v>
      </c>
      <c r="X2" s="86" t="str">
        <f>S2</f>
        <v>2010/11</v>
      </c>
      <c r="Y2" s="88">
        <f t="shared" ref="Y2:AH11" ca="1" si="0">IFERROR(VLOOKUP(Y$1&amp;$U$1&amp;$X2&amp;$U$2&amp;$U$5,DATA,14,FALSE),"")</f>
        <v>89.13</v>
      </c>
      <c r="Z2" s="87">
        <f t="shared" ca="1" si="0"/>
        <v>83.75</v>
      </c>
      <c r="AA2" s="87">
        <f t="shared" ca="1" si="0"/>
        <v>85.27</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85.27</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2011/12</v>
      </c>
      <c r="T3" s="88" t="s">
        <v>1076</v>
      </c>
      <c r="U3" s="87">
        <f>VLOOKUP(U1,IndicatorMetadata!$B:$AG,32,FALSE)</f>
        <v>0</v>
      </c>
      <c r="V3" s="89">
        <v>2</v>
      </c>
      <c r="W3" s="86">
        <f t="array" ref="W3">IFERROR(SMALL(IF(IndicatorData!B:B=$V$1,IndicatorData!AA:AA),$V3),"")</f>
        <v>20110000</v>
      </c>
      <c r="X3" s="86" t="str">
        <f t="shared" ref="X3:X21" si="5">IF(S3=X2,"",S3)</f>
        <v>2011/12</v>
      </c>
      <c r="Y3" s="88">
        <f t="shared" ca="1" si="0"/>
        <v>91.25</v>
      </c>
      <c r="Z3" s="87">
        <f t="shared" ca="1" si="0"/>
        <v>86.08</v>
      </c>
      <c r="AA3" s="87">
        <f t="shared" ca="1" si="0"/>
        <v>86.49</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86.49</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85.500240000000005</v>
      </c>
      <c r="F4" s="2"/>
      <c r="S4" s="87" t="str">
        <f t="array" ref="S4">IFERROR(VLOOKUP($W4,IF(IndicatorData!$B:$B=$V$1,IndicatorData!$A$1:$O$5203),15,FALSE),"")</f>
        <v>2012/13</v>
      </c>
      <c r="T4" s="88" t="s">
        <v>308</v>
      </c>
      <c r="U4" s="87" t="str">
        <f>VLOOKUP(U1,IndicatorMetadata!$B:$AG,27,FALSE)</f>
        <v>%</v>
      </c>
      <c r="V4" s="87">
        <v>3</v>
      </c>
      <c r="W4" s="86">
        <f t="array" ref="W4">IFERROR(SMALL(IF(IndicatorData!B:B=$V$1,IndicatorData!AA:AA),$V4),"")</f>
        <v>20120000</v>
      </c>
      <c r="X4" s="86" t="str">
        <f t="shared" si="5"/>
        <v>2012/13</v>
      </c>
      <c r="Y4" s="88">
        <f t="shared" ca="1" si="0"/>
        <v>92.32</v>
      </c>
      <c r="Z4" s="87">
        <f t="shared" ca="1" si="0"/>
        <v>87.14</v>
      </c>
      <c r="AA4" s="87">
        <f t="shared" ca="1" si="0"/>
        <v>87.95</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87.95</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4% lower</v>
      </c>
      <c r="S5" s="87" t="str">
        <f t="array" ref="S5">IFERROR(VLOOKUP($W5,IF(IndicatorData!$B:$B=$V$1,IndicatorData!$A$1:$O$5203),15,FALSE),"")</f>
        <v>2013/14</v>
      </c>
      <c r="T5" s="88" t="s">
        <v>10</v>
      </c>
      <c r="U5" s="87" t="str">
        <f>VLOOKUP(U23&amp;U2,Interpretations!$A$1:$E$155,4,FALSE)</f>
        <v>2 yrs</v>
      </c>
      <c r="V5" s="87">
        <v>4</v>
      </c>
      <c r="W5" s="86">
        <f t="array" ref="W5">IFERROR(SMALL(IF(IndicatorData!B:B=$V$1,IndicatorData!AA:AA),$V5),"")</f>
        <v>20130000</v>
      </c>
      <c r="X5" s="86" t="str">
        <f t="shared" si="5"/>
        <v>2013/14</v>
      </c>
      <c r="Y5" s="88">
        <f t="shared" ca="1" si="0"/>
        <v>92.66</v>
      </c>
      <c r="Z5" s="87">
        <f t="shared" ca="1" si="0"/>
        <v>87.46</v>
      </c>
      <c r="AA5" s="87">
        <f t="shared" ca="1" si="0"/>
        <v>89.02</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89.02</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4% higher</v>
      </c>
      <c r="S6" s="87" t="str">
        <f t="array" ref="S6">IFERROR(VLOOKUP($W6,IF(IndicatorData!$B:$B=$V$1,IndicatorData!$A$1:$O$5203),15,FALSE),"")</f>
        <v>2014/15</v>
      </c>
      <c r="T6" s="88"/>
      <c r="V6" s="87">
        <v>5</v>
      </c>
      <c r="W6" s="86">
        <f t="array" ref="W6">IFERROR(SMALL(IF(IndicatorData!B:B=$V$1,IndicatorData!AA:AA),$V6),"")</f>
        <v>20140000</v>
      </c>
      <c r="X6" s="86" t="str">
        <f t="shared" si="5"/>
        <v>2014/15</v>
      </c>
      <c r="Y6" s="88">
        <f t="shared" ca="1" si="0"/>
        <v>92.29</v>
      </c>
      <c r="Z6" s="87">
        <f t="shared" ca="1" si="0"/>
        <v>87.29</v>
      </c>
      <c r="AA6" s="87">
        <f t="shared" ca="1" si="0"/>
        <v>86.35</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86.35</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2015/16</v>
      </c>
      <c r="T7" s="88"/>
      <c r="V7" s="87">
        <v>6</v>
      </c>
      <c r="W7" s="86">
        <f t="array" ref="W7">IFERROR(SMALL(IF(IndicatorData!B:B=$V$1,IndicatorData!AA:AA),$V7),"")</f>
        <v>20150000</v>
      </c>
      <c r="X7" s="86" t="str">
        <f t="shared" si="5"/>
        <v>2015/16</v>
      </c>
      <c r="Y7" s="88">
        <f t="shared" ca="1" si="0"/>
        <v>91.92</v>
      </c>
      <c r="Z7" s="87">
        <f t="shared" ca="1" si="0"/>
        <v>86.38</v>
      </c>
      <c r="AA7" s="87">
        <f t="shared" ca="1" si="0"/>
        <v>87.19</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87.19</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(2010/11)</v>
      </c>
      <c r="E8" s="13" t="str">
        <f ca="1">U22</f>
        <v>no change</v>
      </c>
      <c r="S8" s="87" t="str">
        <f t="array" ref="S8">IFERROR(VLOOKUP($W8,IF(IndicatorData!$B:$B=$V$1,IndicatorData!$A$1:$O$5203),15,FALSE),"")</f>
        <v>2016/17</v>
      </c>
      <c r="T8" s="88" t="str">
        <f>Summary!$E$2</f>
        <v>Richmond</v>
      </c>
      <c r="V8" s="87">
        <v>7</v>
      </c>
      <c r="W8" s="86">
        <f t="array" ref="W8">IFERROR(SMALL(IF(IndicatorData!B:B=$V$1,IndicatorData!AA:AA),$V8),"")</f>
        <v>20160000</v>
      </c>
      <c r="X8" s="86" t="str">
        <f t="shared" si="5"/>
        <v>2016/17</v>
      </c>
      <c r="Y8" s="88">
        <f t="shared" ca="1" si="0"/>
        <v>91.6</v>
      </c>
      <c r="Z8" s="87">
        <f t="shared" ca="1" si="0"/>
        <v>85.05</v>
      </c>
      <c r="AA8" s="87">
        <f t="shared" ca="1" si="0"/>
        <v>76.2</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76.2</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3% improvement</v>
      </c>
      <c r="S9" s="87" t="str">
        <f t="array" ref="S9">IFERROR(VLOOKUP($W9,IF(IndicatorData!$B:$B=$V$1,IndicatorData!$A$1:$O$5203),15,FALSE),"")</f>
        <v>2017/18</v>
      </c>
      <c r="T9" s="88" t="str">
        <f>T8&amp;" Rank"</f>
        <v>Richmond Rank</v>
      </c>
      <c r="U9" s="87">
        <f ca="1">VLOOKUP(T8,$AA$26:$AB$58,2,FALSE)</f>
        <v>11</v>
      </c>
      <c r="V9" s="87">
        <v>8</v>
      </c>
      <c r="W9" s="86">
        <f t="array" ref="W9">IFERROR(SMALL(IF(IndicatorData!B:B=$V$1,IndicatorData!AA:AA),$V9),"")</f>
        <v>20170000</v>
      </c>
      <c r="X9" s="86" t="str">
        <f t="shared" si="5"/>
        <v>2017/18</v>
      </c>
      <c r="Y9" s="88">
        <f t="shared" ca="1" si="0"/>
        <v>91.16</v>
      </c>
      <c r="Z9" s="87">
        <f t="shared" ca="1" si="0"/>
        <v>85.14</v>
      </c>
      <c r="AA9" s="87">
        <f t="shared" ca="1" si="0"/>
        <v>91.75</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91.75</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2018/19</v>
      </c>
      <c r="T10" s="88" t="s">
        <v>14</v>
      </c>
      <c r="V10" s="87">
        <v>9</v>
      </c>
      <c r="W10" s="86">
        <f t="array" ref="W10">IFERROR(SMALL(IF(IndicatorData!B:B=$V$1,IndicatorData!AA:AA),$V10),"")</f>
        <v>20180000</v>
      </c>
      <c r="X10" s="86" t="str">
        <f t="shared" si="5"/>
        <v>2018/19</v>
      </c>
      <c r="Y10" s="88">
        <f t="shared" ca="1" si="0"/>
        <v>90.31</v>
      </c>
      <c r="Z10" s="87">
        <f t="shared" ca="1" si="0"/>
        <v>82.99</v>
      </c>
      <c r="AA10" s="87">
        <f t="shared" ca="1" si="0"/>
        <v>86.97</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86.97</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2019/20</v>
      </c>
      <c r="T11" s="88" t="s">
        <v>31</v>
      </c>
      <c r="U11" s="87">
        <f ca="1">AI27</f>
        <v>89.35</v>
      </c>
      <c r="V11" s="90">
        <v>10</v>
      </c>
      <c r="W11" s="86">
        <f t="array" ref="W11">IFERROR(SMALL(IF(IndicatorData!B:B=$V$1,IndicatorData!AA:AA),$V11),"")</f>
        <v>20190000</v>
      </c>
      <c r="X11" s="86" t="str">
        <f t="shared" si="5"/>
        <v>2019/20</v>
      </c>
      <c r="Y11" s="88">
        <f t="shared" ca="1" si="0"/>
        <v>90.62</v>
      </c>
      <c r="Z11" s="87">
        <f t="shared" ca="1" si="0"/>
        <v>83.58</v>
      </c>
      <c r="AA11" s="87">
        <f t="shared" ca="1" si="0"/>
        <v>87.96</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87.96</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(2022/23) rank:</v>
      </c>
      <c r="E12" s="128">
        <f ca="1">U9</f>
        <v>11</v>
      </c>
      <c r="S12" s="87" t="str">
        <f t="array" ref="S12">IFERROR(VLOOKUP($W12,IF(IndicatorData!$B:$B=$V$1,IndicatorData!$A$1:$O$5203),15,FALSE),"")</f>
        <v>2020/21</v>
      </c>
      <c r="T12" s="88" t="s">
        <v>57</v>
      </c>
      <c r="U12" s="87">
        <f ca="1">AH27</f>
        <v>82.4</v>
      </c>
      <c r="V12" s="90">
        <v>11</v>
      </c>
      <c r="W12" s="86">
        <f t="array" ref="W12">IFERROR(SMALL(IF(IndicatorData!B:B=$V$1,IndicatorData!AA:AA),$V12),"")</f>
        <v>20200000</v>
      </c>
      <c r="X12" s="86" t="str">
        <f t="shared" si="5"/>
        <v>2020/21</v>
      </c>
      <c r="Y12" s="88">
        <f t="shared" ref="Y12:AH21" ca="1" si="6">IFERROR(VLOOKUP(Y$1&amp;$U$1&amp;$X12&amp;$U$2&amp;$U$5,DATA,14,FALSE),"")</f>
        <v>90.3</v>
      </c>
      <c r="Z12" s="87">
        <f t="shared" ca="1" si="6"/>
        <v>82.37</v>
      </c>
      <c r="AA12" s="87">
        <f t="shared" ca="1" si="6"/>
        <v>86.66</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86.66</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2021/22</v>
      </c>
      <c r="T13" s="88" t="s">
        <v>1011</v>
      </c>
      <c r="U13" s="87">
        <f ca="1">AJ27</f>
        <v>85.500240000000005</v>
      </c>
      <c r="V13" s="90">
        <v>12</v>
      </c>
      <c r="W13" s="86">
        <f t="array" ref="W13">IFERROR(SMALL(IF(IndicatorData!B:B=$V$1,IndicatorData!AA:AA),$V13),"")</f>
        <v>20210000</v>
      </c>
      <c r="X13" s="86" t="str">
        <f t="shared" si="5"/>
        <v>2021/22</v>
      </c>
      <c r="Y13" s="88">
        <f t="shared" ca="1" si="6"/>
        <v>89.18</v>
      </c>
      <c r="Z13" s="87">
        <f t="shared" ca="1" si="6"/>
        <v>79.89</v>
      </c>
      <c r="AA13" s="87">
        <f t="shared" ca="1" si="6"/>
        <v>82.96</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f t="shared" ca="1" si="9"/>
        <v>82.96</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2022/23</v>
      </c>
      <c r="T14" s="88" t="str">
        <f>T8&amp;" current data"</f>
        <v>Richmond current data</v>
      </c>
      <c r="U14" s="87">
        <f ca="1">INDIRECT("aa"&amp;$W$1)</f>
        <v>85.500240000000005</v>
      </c>
      <c r="V14" s="87">
        <v>13</v>
      </c>
      <c r="W14" s="86">
        <f t="array" ref="W14">IFERROR(SMALL(IF(IndicatorData!B:B=$V$1,IndicatorData!AA:AA),$V14),"")</f>
        <v>20220000</v>
      </c>
      <c r="X14" s="86" t="str">
        <f t="shared" si="5"/>
        <v>2022/23</v>
      </c>
      <c r="Y14" s="88">
        <f t="shared" ca="1" si="6"/>
        <v>89.35</v>
      </c>
      <c r="Z14" s="87">
        <f t="shared" ca="1" si="6"/>
        <v>82.4</v>
      </c>
      <c r="AA14" s="87">
        <f t="shared" ca="1" si="6"/>
        <v>85.500240000000005</v>
      </c>
      <c r="AB14" s="87">
        <f t="shared" ca="1" si="6"/>
        <v>87.623270000000005</v>
      </c>
      <c r="AC14" s="86">
        <f t="shared" ca="1" si="6"/>
        <v>87.739819999999995</v>
      </c>
      <c r="AD14" s="87">
        <f t="shared" ca="1" si="6"/>
        <v>91.053790000000006</v>
      </c>
      <c r="AE14" s="87">
        <f t="shared" ca="1" si="6"/>
        <v>82.261449999999996</v>
      </c>
      <c r="AF14" s="87">
        <f t="shared" ca="1" si="6"/>
        <v>84.591489999999993</v>
      </c>
      <c r="AG14" s="87">
        <f t="shared" ca="1" si="6"/>
        <v>80.633880000000005</v>
      </c>
      <c r="AH14" s="87">
        <f t="shared" ca="1" si="6"/>
        <v>79.037499999999994</v>
      </c>
      <c r="AI14" s="87">
        <f t="shared" ca="1" si="7"/>
        <v>80.633880000000005</v>
      </c>
      <c r="AJ14" s="87">
        <f t="shared" ca="1" si="7"/>
        <v>88.378659999999996</v>
      </c>
      <c r="AK14" s="87">
        <f t="shared" ca="1" si="7"/>
        <v>83.295559999999995</v>
      </c>
      <c r="AL14" s="87">
        <f t="shared" ca="1" si="7"/>
        <v>91.053790000000006</v>
      </c>
      <c r="AM14" s="87">
        <f t="shared" ca="1" si="7"/>
        <v>75.041809999999998</v>
      </c>
      <c r="AN14" s="87">
        <f t="shared" ca="1" si="7"/>
        <v>79.083669999999998</v>
      </c>
      <c r="AO14" s="87">
        <f t="shared" ca="1" si="7"/>
        <v>85.835999999999999</v>
      </c>
      <c r="AP14" s="87">
        <f t="shared" ca="1" si="7"/>
        <v>75.290629999999993</v>
      </c>
      <c r="AQ14" s="87">
        <f t="shared" ca="1" si="7"/>
        <v>86.577179999999998</v>
      </c>
      <c r="AR14" s="87">
        <f t="shared" ca="1" si="7"/>
        <v>68.129919999999998</v>
      </c>
      <c r="AS14" s="87">
        <f t="shared" ca="1" si="8"/>
        <v>81.302239999999998</v>
      </c>
      <c r="AT14" s="87">
        <f t="shared" ca="1" si="8"/>
        <v>76.725430000000003</v>
      </c>
      <c r="AU14" s="87">
        <f t="shared" ca="1" si="8"/>
        <v>84.591489999999993</v>
      </c>
      <c r="AV14" s="87">
        <f t="shared" ca="1" si="8"/>
        <v>86.399760000000001</v>
      </c>
      <c r="AW14" s="87">
        <f t="shared" ca="1" si="8"/>
        <v>87.661820000000006</v>
      </c>
      <c r="AX14" s="87">
        <f t="shared" ca="1" si="8"/>
        <v>85.580770000000001</v>
      </c>
      <c r="AY14" s="87">
        <f t="shared" ca="1" si="8"/>
        <v>78.170839999999998</v>
      </c>
      <c r="AZ14" s="87">
        <f t="shared" ca="1" si="8"/>
        <v>79.642169999999993</v>
      </c>
      <c r="BA14" s="87">
        <f t="shared" ca="1" si="8"/>
        <v>87.623270000000005</v>
      </c>
      <c r="BB14" s="87">
        <f t="shared" ca="1" si="8"/>
        <v>85.23451</v>
      </c>
      <c r="BC14" s="87">
        <f t="shared" ca="1" si="9"/>
        <v>86.519220000000004</v>
      </c>
      <c r="BD14" s="87">
        <f t="shared" ca="1" si="9"/>
        <v>82.261449999999996</v>
      </c>
      <c r="BE14" s="87">
        <f t="shared" ca="1" si="9"/>
        <v>79.118120000000005</v>
      </c>
      <c r="BF14" s="87">
        <f t="shared" ca="1" si="9"/>
        <v>80.479150000000004</v>
      </c>
      <c r="BG14" s="87">
        <f t="shared" ca="1" si="9"/>
        <v>85.500240000000005</v>
      </c>
      <c r="BH14" s="87">
        <f t="shared" ca="1" si="9"/>
        <v>85.173929999999999</v>
      </c>
      <c r="BI14" s="87">
        <f t="shared" ca="1" si="9"/>
        <v>87.739819999999995</v>
      </c>
      <c r="BJ14" s="87">
        <f t="shared" ca="1" si="9"/>
        <v>81.895899999999997</v>
      </c>
      <c r="BK14" s="87">
        <f t="shared" ca="1" si="9"/>
        <v>82.191100000000006</v>
      </c>
      <c r="BL14" s="87">
        <f t="shared" ca="1" si="9"/>
        <v>83.742099999999994</v>
      </c>
      <c r="BM14" s="87">
        <f t="shared" ca="1" si="9"/>
        <v>83.958209999999994</v>
      </c>
      <c r="BN14" s="87">
        <f t="shared" ca="1" si="4"/>
        <v>85.650616666666664</v>
      </c>
    </row>
    <row r="15" spans="1:66">
      <c r="A15" s="130" t="str">
        <f ca="1">$AC$26</f>
        <v>Population vaccination coverage: MMR for one dose (2 years old), 2022/23</v>
      </c>
      <c r="B15" s="125"/>
      <c r="C15" s="125"/>
      <c r="D15" s="125"/>
      <c r="E15" s="125"/>
      <c r="F15" s="125"/>
      <c r="G15" s="125"/>
      <c r="S15" s="87" t="str">
        <f t="array" ref="S15">IFERROR(VLOOKUP($W15,IF(IndicatorData!$B:$B=$V$1,IndicatorData!$A$1:$O$5203),15,FALSE),"")</f>
        <v/>
      </c>
      <c r="T15" s="88" t="str">
        <f>T8&amp;" previous data"</f>
        <v>Richmond previous data</v>
      </c>
      <c r="U15" s="87">
        <f ca="1">INDIRECT("aa"&amp;$W$1-1)</f>
        <v>82.96</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85.27</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3.0620057859209397E-2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85.5% (n=1769), which was the 11th highest in London, 4.3% lower than the England average and 3.8% higher than the London average. The latest Borough figure for 2022/23 was also 0.3% higher than in 2010/11, in comparison with 0.2% increase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2.700129001993774E-3</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3%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no change</v>
      </c>
    </row>
    <row r="23" spans="10:72">
      <c r="J23" s="125"/>
      <c r="K23" s="125"/>
      <c r="L23" s="125"/>
      <c r="M23" s="125"/>
      <c r="N23" s="125"/>
      <c r="T23" s="87" t="s">
        <v>1085</v>
      </c>
      <c r="U23" s="87">
        <f>VLOOKUP(U1,List!$AD$2:$AE$63,2,FALSE)</f>
        <v>30309</v>
      </c>
    </row>
    <row r="24" spans="10:72">
      <c r="J24" s="125"/>
      <c r="K24" s="125"/>
      <c r="L24" s="125"/>
      <c r="M24" s="125"/>
      <c r="N24" s="125"/>
    </row>
    <row r="25" spans="10:72">
      <c r="J25" s="125"/>
      <c r="K25" s="125"/>
      <c r="L25" s="125"/>
      <c r="M25" s="125"/>
      <c r="N25" s="125"/>
      <c r="AU25" s="87" t="str">
        <f ca="1">AC26&amp;", Bexley vs. CYP Comparators"</f>
        <v>Population vaccination coverage: MMR for one dose (2 years old),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Population vaccination coverage: MMR for one dose (2 years old),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27</v>
      </c>
      <c r="X27" s="87" t="s">
        <v>107</v>
      </c>
      <c r="Y27" s="87">
        <f t="shared" ref="Y27:Y58" ca="1" si="10">IFERROR(VLOOKUP($X27&amp;$U$1&amp;$Y$26&amp;$U$2&amp;$U$5,DATA,14,FALSE),"")</f>
        <v>79.037499999999994</v>
      </c>
      <c r="AA27" s="87" t="str">
        <f t="shared" ref="AA27:AA58" ca="1" si="11">AD27</f>
        <v>Bromley</v>
      </c>
      <c r="AB27" s="87">
        <v>1</v>
      </c>
      <c r="AC27" s="86">
        <f t="shared" ref="AC27:AC58" ca="1" si="12">VLOOKUP($AB27,$W$26:$Y$58,3,FALSE)</f>
        <v>91.053790000000006</v>
      </c>
      <c r="AD27" s="87" t="str">
        <f t="shared" ref="AD27:AD58" ca="1" si="13">VLOOKUP($AB27,$W$26:$Y$58,2,FALSE)</f>
        <v>Bromley</v>
      </c>
      <c r="AE27" s="87" t="str">
        <f t="shared" ref="AE27:AE58" ca="1" si="14">IF($AD27=$AE$26,AC27,"")</f>
        <v/>
      </c>
      <c r="AF27" s="87">
        <f t="shared" ref="AF27:AF58" ca="1" si="15">IF(ISERROR(HLOOKUP($AD27,$AB$1:$AG$1,1,FALSE)),"",AC27)</f>
        <v>91.053790000000006</v>
      </c>
      <c r="AG27" s="87" t="str">
        <f t="shared" ref="AG27:AG58" ca="1" si="16">IF(AND(AE27="",AF27=""),AC27,"")</f>
        <v/>
      </c>
      <c r="AH27" s="87">
        <f ca="1">INDIRECT("z"&amp;$W$1)</f>
        <v>82.4</v>
      </c>
      <c r="AI27" s="87">
        <f ca="1">INDIRECT("y"&amp;$W$1)</f>
        <v>89.35</v>
      </c>
      <c r="AJ27" s="87">
        <f ca="1">INDIRECT("aa"&amp;$W$1)</f>
        <v>85.500240000000005</v>
      </c>
      <c r="AK27" s="87">
        <f t="shared" ref="AK27:AK58" ca="1" si="17">IF(ISERROR(VLOOKUP($AD27,AOP_comparators,1,FALSE)),"",AC27)</f>
        <v>91.053790000000006</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Bromley</v>
      </c>
      <c r="AS27" s="87">
        <v>1</v>
      </c>
      <c r="AT27" s="87">
        <f t="shared" ref="AT27:AT37" ca="1" si="21">VLOOKUP($AS27,$AN$27:$AP$37,3,FALSE)</f>
        <v>91.053790000000006</v>
      </c>
      <c r="AU27" s="87" t="str">
        <f t="shared" ref="AU27:AU37" ca="1" si="22">VLOOKUP($AS27,$AN$27:$AP$37,2,FALSE)</f>
        <v>Bromley</v>
      </c>
      <c r="AV27" s="87" t="str">
        <f t="shared" ref="AV27:AV37" ca="1" si="23">IF($AU27=$AV$26,$AT27,"")</f>
        <v/>
      </c>
      <c r="AW27" s="87">
        <f t="shared" ref="AW27:AW37" ca="1" si="24">IF(AV27="",AT27,"")</f>
        <v>91.053790000000006</v>
      </c>
      <c r="AX27" s="87">
        <f t="shared" ref="AX27:AX37" ca="1" si="25">AI27</f>
        <v>89.35</v>
      </c>
      <c r="AY27" s="94"/>
      <c r="AZ27" s="94"/>
      <c r="BA27" s="94"/>
      <c r="BB27" s="94"/>
      <c r="BC27" s="94"/>
      <c r="BD27" s="94"/>
      <c r="BT27" s="87"/>
    </row>
    <row r="28" spans="10:72">
      <c r="J28" s="125"/>
      <c r="K28" s="125"/>
      <c r="L28" s="125"/>
      <c r="M28" s="125"/>
      <c r="N28" s="125"/>
      <c r="W28" s="87">
        <f ca="1">IFERROR(RANK(Y28,$Y$27:$Y$59,$U$3)+COUNTIF($Y$27:Y28,Y28)-1,"")</f>
        <v>22</v>
      </c>
      <c r="X28" s="87" t="s">
        <v>94</v>
      </c>
      <c r="Y28" s="87">
        <f t="shared" ca="1" si="10"/>
        <v>80.633880000000005</v>
      </c>
      <c r="AA28" s="87" t="str">
        <f t="shared" ca="1" si="11"/>
        <v>Bexley</v>
      </c>
      <c r="AB28" s="87">
        <v>2</v>
      </c>
      <c r="AC28" s="86">
        <f t="shared" ca="1" si="12"/>
        <v>88.378659999999996</v>
      </c>
      <c r="AD28" s="87" t="str">
        <f t="shared" ca="1" si="13"/>
        <v>Bexley</v>
      </c>
      <c r="AE28" s="87" t="str">
        <f t="shared" ca="1" si="14"/>
        <v/>
      </c>
      <c r="AF28" s="87" t="str">
        <f t="shared" ca="1" si="15"/>
        <v/>
      </c>
      <c r="AG28" s="87">
        <f t="shared" ca="1" si="16"/>
        <v>88.378659999999996</v>
      </c>
      <c r="AH28" s="87">
        <f t="shared" ref="AH28:AH58" ca="1" si="26">$AH$27</f>
        <v>82.4</v>
      </c>
      <c r="AI28" s="87">
        <f t="shared" ref="AI28:AI58" ca="1" si="27">$AI$27</f>
        <v>89.35</v>
      </c>
      <c r="AJ28" s="87">
        <f t="shared" ref="AJ28:AJ58" ca="1" si="28">$AJ$27</f>
        <v>85.500240000000005</v>
      </c>
      <c r="AK28" s="87" t="str">
        <f t="shared" ca="1" si="17"/>
        <v/>
      </c>
      <c r="AL28" s="87">
        <f t="shared" ca="1" si="18"/>
        <v>88.378659999999996</v>
      </c>
      <c r="AN28" s="87">
        <f ca="1">IFERROR(RANK(AP28,$AP$27:$AP$37,$U$3)+COUNTIF($AP$27:AP28,AP28)-1,"")</f>
        <v>1</v>
      </c>
      <c r="AO28" s="87" t="s">
        <v>79</v>
      </c>
      <c r="AP28" s="87">
        <f t="shared" ca="1" si="19"/>
        <v>91.053790000000006</v>
      </c>
      <c r="AR28" s="87" t="str">
        <f t="shared" ca="1" si="20"/>
        <v>Havering</v>
      </c>
      <c r="AS28" s="87">
        <v>2</v>
      </c>
      <c r="AT28" s="87">
        <f t="shared" ca="1" si="21"/>
        <v>86.399760000000001</v>
      </c>
      <c r="AU28" s="87" t="str">
        <f t="shared" ca="1" si="22"/>
        <v>Havering</v>
      </c>
      <c r="AV28" s="87" t="str">
        <f t="shared" ca="1" si="23"/>
        <v/>
      </c>
      <c r="AW28" s="87">
        <f t="shared" ca="1" si="24"/>
        <v>86.399760000000001</v>
      </c>
      <c r="AX28" s="87">
        <f t="shared" ca="1" si="25"/>
        <v>89.35</v>
      </c>
      <c r="AY28" s="94"/>
      <c r="BA28" s="94"/>
      <c r="BB28" s="94"/>
      <c r="BC28" s="94"/>
      <c r="BD28" s="94"/>
      <c r="BF28" s="94">
        <v>90</v>
      </c>
      <c r="BG28" s="94"/>
      <c r="BT28" s="87"/>
    </row>
    <row r="29" spans="10:72">
      <c r="J29" s="125"/>
      <c r="K29" s="125"/>
      <c r="L29" s="125"/>
      <c r="M29" s="125"/>
      <c r="N29" s="125"/>
      <c r="W29" s="87">
        <f ca="1">IFERROR(RANK(Y29,$Y$27:$Y$59,$U$3)+COUNTIF($Y$27:Y29,Y29)-1,"")</f>
        <v>2</v>
      </c>
      <c r="X29" s="87" t="s">
        <v>98</v>
      </c>
      <c r="Y29" s="87">
        <f t="shared" ca="1" si="10"/>
        <v>88.378659999999996</v>
      </c>
      <c r="AA29" s="87" t="str">
        <f t="shared" ca="1" si="11"/>
        <v>Sutton</v>
      </c>
      <c r="AB29" s="87">
        <v>3</v>
      </c>
      <c r="AC29" s="86">
        <f t="shared" ca="1" si="12"/>
        <v>87.739819999999995</v>
      </c>
      <c r="AD29" s="87" t="str">
        <f t="shared" ca="1" si="13"/>
        <v>Sutton</v>
      </c>
      <c r="AE29" s="87" t="str">
        <f t="shared" ca="1" si="14"/>
        <v/>
      </c>
      <c r="AF29" s="87">
        <f t="shared" ca="1" si="15"/>
        <v>87.739819999999995</v>
      </c>
      <c r="AG29" s="87" t="str">
        <f t="shared" ca="1" si="16"/>
        <v/>
      </c>
      <c r="AH29" s="87">
        <f t="shared" ca="1" si="26"/>
        <v>82.4</v>
      </c>
      <c r="AI29" s="87">
        <f t="shared" ca="1" si="27"/>
        <v>89.35</v>
      </c>
      <c r="AJ29" s="87">
        <f t="shared" ca="1" si="28"/>
        <v>85.500240000000005</v>
      </c>
      <c r="AK29" s="87">
        <f t="shared" ca="1" si="17"/>
        <v>87.739819999999995</v>
      </c>
      <c r="AL29" s="87" t="str">
        <f t="shared" ca="1" si="18"/>
        <v/>
      </c>
      <c r="AN29" s="87" t="str">
        <f ca="1">IFERROR(RANK(AP29,$AP$27:$AP$37,$U$3)+COUNTIF($AP$27:AP29,AP29)-1,"")</f>
        <v/>
      </c>
      <c r="AO29" s="87" t="s">
        <v>1064</v>
      </c>
      <c r="AP29" s="87" t="str">
        <f t="shared" ca="1" si="19"/>
        <v/>
      </c>
      <c r="AR29" s="87" t="str">
        <f t="shared" ca="1" si="20"/>
        <v>Richmond</v>
      </c>
      <c r="AS29" s="87">
        <v>3</v>
      </c>
      <c r="AT29" s="87">
        <f t="shared" ca="1" si="21"/>
        <v>85.500240000000005</v>
      </c>
      <c r="AU29" s="87" t="str">
        <f t="shared" ca="1" si="22"/>
        <v>Richmond</v>
      </c>
      <c r="AV29" s="87">
        <f t="shared" ca="1" si="23"/>
        <v>85.500240000000005</v>
      </c>
      <c r="AW29" s="87" t="str">
        <f t="shared" ca="1" si="24"/>
        <v/>
      </c>
      <c r="AX29" s="87">
        <f t="shared" ca="1" si="25"/>
        <v>89.35</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17</v>
      </c>
      <c r="X30" s="87" t="s">
        <v>69</v>
      </c>
      <c r="Y30" s="87">
        <f t="shared" ca="1" si="10"/>
        <v>83.295559999999995</v>
      </c>
      <c r="AA30" s="87" t="str">
        <f t="shared" ca="1" si="11"/>
        <v>Hillingdon</v>
      </c>
      <c r="AB30" s="87">
        <v>4</v>
      </c>
      <c r="AC30" s="86">
        <f t="shared" ca="1" si="12"/>
        <v>87.661820000000006</v>
      </c>
      <c r="AD30" s="87" t="str">
        <f t="shared" ca="1" si="13"/>
        <v>Hillingdon</v>
      </c>
      <c r="AE30" s="87" t="str">
        <f t="shared" ca="1" si="14"/>
        <v/>
      </c>
      <c r="AF30" s="87" t="str">
        <f t="shared" ca="1" si="15"/>
        <v/>
      </c>
      <c r="AG30" s="87">
        <f t="shared" ca="1" si="16"/>
        <v>87.661820000000006</v>
      </c>
      <c r="AH30" s="87">
        <f t="shared" ca="1" si="26"/>
        <v>82.4</v>
      </c>
      <c r="AI30" s="87">
        <f t="shared" ca="1" si="27"/>
        <v>89.35</v>
      </c>
      <c r="AJ30" s="87">
        <f t="shared" ca="1" si="28"/>
        <v>85.500240000000005</v>
      </c>
      <c r="AK30" s="87">
        <f t="shared" ca="1" si="17"/>
        <v>87.661820000000006</v>
      </c>
      <c r="AL30" s="87" t="str">
        <f t="shared" ca="1" si="18"/>
        <v/>
      </c>
      <c r="AN30" s="87">
        <f ca="1">IFERROR(RANK(AP30,$AP$27:$AP$37,$U$3)+COUNTIF($AP$27:AP30,AP30)-1,"")</f>
        <v>2</v>
      </c>
      <c r="AO30" s="87" t="s">
        <v>119</v>
      </c>
      <c r="AP30" s="87">
        <f t="shared" ca="1" si="19"/>
        <v>86.399760000000001</v>
      </c>
      <c r="AR30" s="87" t="e">
        <f t="shared" ca="1" si="20"/>
        <v>#N/A</v>
      </c>
      <c r="AS30" s="87">
        <v>4</v>
      </c>
      <c r="AT30" s="87" t="e">
        <f t="shared" ca="1" si="21"/>
        <v>#N/A</v>
      </c>
      <c r="AU30" s="87" t="e">
        <f t="shared" ca="1" si="22"/>
        <v>#N/A</v>
      </c>
      <c r="AV30" s="87" t="e">
        <f t="shared" ca="1" si="23"/>
        <v>#N/A</v>
      </c>
      <c r="AW30" s="87" t="e">
        <f t="shared" ca="1" si="24"/>
        <v>#N/A</v>
      </c>
      <c r="AX30" s="87">
        <f t="shared" ca="1" si="25"/>
        <v>89.35</v>
      </c>
      <c r="AY30" s="94"/>
      <c r="BA30" s="94"/>
      <c r="BB30" s="94"/>
      <c r="BC30" s="94"/>
      <c r="BD30" s="94"/>
      <c r="BE30" s="87" t="s">
        <v>1091</v>
      </c>
      <c r="BF30" s="92">
        <v>0</v>
      </c>
      <c r="BG30" s="92"/>
      <c r="BT30" s="87"/>
    </row>
    <row r="31" spans="10:72">
      <c r="J31" s="125"/>
      <c r="K31" s="125"/>
      <c r="L31" s="125"/>
      <c r="M31" s="125"/>
      <c r="N31" s="125"/>
      <c r="W31" s="87">
        <f ca="1">IFERROR(RANK(Y31,$Y$27:$Y$59,$U$3)+COUNTIF($Y$27:Y31,Y31)-1,"")</f>
        <v>1</v>
      </c>
      <c r="X31" s="87" t="s">
        <v>79</v>
      </c>
      <c r="Y31" s="87">
        <f t="shared" ca="1" si="10"/>
        <v>91.053790000000006</v>
      </c>
      <c r="AA31" s="87" t="str">
        <f t="shared" ca="1" si="11"/>
        <v>Kingston</v>
      </c>
      <c r="AB31" s="87">
        <v>5</v>
      </c>
      <c r="AC31" s="86">
        <f t="shared" ca="1" si="12"/>
        <v>87.623270000000005</v>
      </c>
      <c r="AD31" s="87" t="str">
        <f t="shared" ca="1" si="13"/>
        <v>Kingston</v>
      </c>
      <c r="AE31" s="87" t="str">
        <f t="shared" ca="1" si="14"/>
        <v/>
      </c>
      <c r="AF31" s="87">
        <f t="shared" ca="1" si="15"/>
        <v>87.623270000000005</v>
      </c>
      <c r="AG31" s="87" t="str">
        <f t="shared" ca="1" si="16"/>
        <v/>
      </c>
      <c r="AH31" s="87">
        <f t="shared" ca="1" si="26"/>
        <v>82.4</v>
      </c>
      <c r="AI31" s="87">
        <f t="shared" ca="1" si="27"/>
        <v>89.35</v>
      </c>
      <c r="AJ31" s="87">
        <f t="shared" ca="1" si="28"/>
        <v>85.500240000000005</v>
      </c>
      <c r="AK31" s="87">
        <f t="shared" ca="1" si="17"/>
        <v>87.623270000000005</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89.35</v>
      </c>
      <c r="AY31" s="94"/>
      <c r="BA31" s="94"/>
      <c r="BB31" s="94"/>
      <c r="BC31" s="94"/>
      <c r="BD31" s="94"/>
      <c r="BE31" s="87" t="s">
        <v>128</v>
      </c>
      <c r="BF31" s="92">
        <v>32</v>
      </c>
      <c r="BG31" s="92"/>
      <c r="BT31" s="87"/>
    </row>
    <row r="32" spans="10:72">
      <c r="J32" s="125"/>
      <c r="K32" s="125"/>
      <c r="L32" s="125"/>
      <c r="M32" s="125"/>
      <c r="N32" s="125"/>
      <c r="W32" s="87">
        <f ca="1">IFERROR(RANK(Y32,$Y$27:$Y$59,$U$3)+COUNTIF($Y$27:Y32,Y32)-1,"")</f>
        <v>31</v>
      </c>
      <c r="X32" s="87" t="s">
        <v>73</v>
      </c>
      <c r="Y32" s="87">
        <f t="shared" ca="1" si="10"/>
        <v>75.041809999999998</v>
      </c>
      <c r="AA32" s="87" t="str">
        <f t="shared" ca="1" si="11"/>
        <v>Greenwich</v>
      </c>
      <c r="AB32" s="87">
        <v>6</v>
      </c>
      <c r="AC32" s="86">
        <f t="shared" ca="1" si="12"/>
        <v>86.577179999999998</v>
      </c>
      <c r="AD32" s="87" t="str">
        <f t="shared" ca="1" si="13"/>
        <v>Greenwich</v>
      </c>
      <c r="AE32" s="87" t="str">
        <f t="shared" ca="1" si="14"/>
        <v/>
      </c>
      <c r="AF32" s="87" t="str">
        <f t="shared" ca="1" si="15"/>
        <v/>
      </c>
      <c r="AG32" s="87">
        <f t="shared" ca="1" si="16"/>
        <v>86.577179999999998</v>
      </c>
      <c r="AH32" s="87">
        <f t="shared" ca="1" si="26"/>
        <v>82.4</v>
      </c>
      <c r="AI32" s="87">
        <f t="shared" ca="1" si="27"/>
        <v>89.35</v>
      </c>
      <c r="AJ32" s="87">
        <f t="shared" ca="1" si="28"/>
        <v>85.500240000000005</v>
      </c>
      <c r="AK32" s="87" t="str">
        <f t="shared" ca="1" si="17"/>
        <v/>
      </c>
      <c r="AL32" s="87">
        <f t="shared" ca="1" si="18"/>
        <v>86.577179999999998</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89.35</v>
      </c>
      <c r="AY32" s="94"/>
      <c r="BA32" s="94"/>
      <c r="BB32" s="94"/>
      <c r="BC32" s="94"/>
      <c r="BD32" s="94"/>
      <c r="BE32" s="87" t="s">
        <v>173</v>
      </c>
      <c r="BF32" s="92"/>
      <c r="BG32" s="92"/>
      <c r="BT32" s="87"/>
    </row>
    <row r="33" spans="1:72">
      <c r="W33" s="87">
        <f ca="1">IFERROR(RANK(Y33,$Y$27:$Y$59,$U$3)+COUNTIF($Y$27:Y33,Y33)-1,"")</f>
        <v>26</v>
      </c>
      <c r="X33" s="87" t="s">
        <v>111</v>
      </c>
      <c r="Y33" s="87">
        <f t="shared" ca="1" si="10"/>
        <v>79.083669999999998</v>
      </c>
      <c r="AA33" s="87" t="str">
        <f t="shared" ca="1" si="11"/>
        <v>Lewisham</v>
      </c>
      <c r="AB33" s="87">
        <v>7</v>
      </c>
      <c r="AC33" s="86">
        <f t="shared" ca="1" si="12"/>
        <v>86.519220000000004</v>
      </c>
      <c r="AD33" s="87" t="str">
        <f t="shared" ca="1" si="13"/>
        <v>Lewisham</v>
      </c>
      <c r="AE33" s="87" t="str">
        <f t="shared" ca="1" si="14"/>
        <v/>
      </c>
      <c r="AF33" s="87" t="str">
        <f t="shared" ca="1" si="15"/>
        <v/>
      </c>
      <c r="AG33" s="87">
        <f t="shared" ca="1" si="16"/>
        <v>86.519220000000004</v>
      </c>
      <c r="AH33" s="87">
        <f t="shared" ca="1" si="26"/>
        <v>82.4</v>
      </c>
      <c r="AI33" s="87">
        <f t="shared" ca="1" si="27"/>
        <v>89.35</v>
      </c>
      <c r="AJ33" s="87">
        <f t="shared" ca="1" si="28"/>
        <v>85.500240000000005</v>
      </c>
      <c r="AK33" s="87" t="str">
        <f t="shared" ca="1" si="17"/>
        <v/>
      </c>
      <c r="AL33" s="87">
        <f t="shared" ca="1" si="18"/>
        <v>86.519220000000004</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89.35</v>
      </c>
      <c r="AY33" s="94"/>
      <c r="BA33" s="94"/>
      <c r="BB33" s="94"/>
      <c r="BC33" s="94"/>
      <c r="BD33" s="94"/>
      <c r="BE33" s="87" t="s">
        <v>1092</v>
      </c>
      <c r="BF33" s="92"/>
      <c r="BG33" s="92"/>
      <c r="BT33" s="87"/>
    </row>
    <row r="34" spans="1:72">
      <c r="A34" s="12" t="s">
        <v>1093</v>
      </c>
      <c r="W34" s="87">
        <f ca="1">IFERROR(RANK(Y34,$Y$27:$Y$59,$U$3)+COUNTIF($Y$27:Y34,Y34)-1,"")</f>
        <v>9</v>
      </c>
      <c r="X34" s="87" t="s">
        <v>63</v>
      </c>
      <c r="Y34" s="87">
        <f t="shared" ca="1" si="10"/>
        <v>85.835999999999999</v>
      </c>
      <c r="AA34" s="87" t="str">
        <f t="shared" ca="1" si="11"/>
        <v>Havering</v>
      </c>
      <c r="AB34" s="87">
        <v>8</v>
      </c>
      <c r="AC34" s="86">
        <f t="shared" ca="1" si="12"/>
        <v>86.399760000000001</v>
      </c>
      <c r="AD34" s="87" t="str">
        <f t="shared" ca="1" si="13"/>
        <v>Havering</v>
      </c>
      <c r="AE34" s="87" t="str">
        <f t="shared" ca="1" si="14"/>
        <v/>
      </c>
      <c r="AF34" s="87" t="str">
        <f t="shared" ca="1" si="15"/>
        <v/>
      </c>
      <c r="AG34" s="87">
        <f t="shared" ca="1" si="16"/>
        <v>86.399760000000001</v>
      </c>
      <c r="AH34" s="87">
        <f t="shared" ca="1" si="26"/>
        <v>82.4</v>
      </c>
      <c r="AI34" s="87">
        <f t="shared" ca="1" si="27"/>
        <v>89.35</v>
      </c>
      <c r="AJ34" s="87">
        <f t="shared" ca="1" si="28"/>
        <v>85.500240000000005</v>
      </c>
      <c r="AK34" s="87">
        <f t="shared" ca="1" si="17"/>
        <v>86.399760000000001</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89.35</v>
      </c>
      <c r="AY34" s="94"/>
      <c r="BA34" s="94"/>
      <c r="BB34" s="94"/>
      <c r="BC34" s="94"/>
      <c r="BD34" s="94"/>
      <c r="BE34" s="87" t="s">
        <v>1094</v>
      </c>
      <c r="BF34" s="92"/>
      <c r="BG34" s="92"/>
      <c r="BT34" s="87"/>
    </row>
    <row r="35" spans="1:72" ht="15" customHeight="1">
      <c r="A35" s="124" t="str">
        <f>VLOOKUP($U$1,IndicatorMetadata!$B:$Z,2,FALSE)</f>
        <v>All children for whom the local authority is responsible who received one dose of MMR on or after their first birthday and at any time up to their second birthday as a percentage of all children whose second birthday falls within the time period</v>
      </c>
      <c r="B35" s="125"/>
      <c r="C35" s="125"/>
      <c r="D35" s="125"/>
      <c r="E35" s="125"/>
      <c r="F35" s="125"/>
      <c r="G35" s="125"/>
      <c r="H35" s="125"/>
      <c r="I35" s="125"/>
      <c r="J35" s="125"/>
      <c r="K35" s="125"/>
      <c r="L35" s="125"/>
      <c r="M35" s="125"/>
      <c r="N35" s="125"/>
      <c r="W35" s="87">
        <f ca="1">IFERROR(RANK(Y35,$Y$27:$Y$59,$U$3)+COUNTIF($Y$27:Y35,Y35)-1,"")</f>
        <v>30</v>
      </c>
      <c r="X35" s="87" t="s">
        <v>121</v>
      </c>
      <c r="Y35" s="87">
        <f t="shared" ca="1" si="10"/>
        <v>75.290629999999993</v>
      </c>
      <c r="AA35" s="87" t="str">
        <f t="shared" ca="1" si="11"/>
        <v>Ealing</v>
      </c>
      <c r="AB35" s="87">
        <v>9</v>
      </c>
      <c r="AC35" s="86">
        <f t="shared" ca="1" si="12"/>
        <v>85.835999999999999</v>
      </c>
      <c r="AD35" s="87" t="str">
        <f t="shared" ca="1" si="13"/>
        <v>Ealing</v>
      </c>
      <c r="AE35" s="87" t="str">
        <f t="shared" ca="1" si="14"/>
        <v/>
      </c>
      <c r="AF35" s="87" t="str">
        <f t="shared" ca="1" si="15"/>
        <v/>
      </c>
      <c r="AG35" s="87">
        <f t="shared" ca="1" si="16"/>
        <v>85.835999999999999</v>
      </c>
      <c r="AH35" s="87">
        <f t="shared" ca="1" si="26"/>
        <v>82.4</v>
      </c>
      <c r="AI35" s="87">
        <f t="shared" ca="1" si="27"/>
        <v>89.35</v>
      </c>
      <c r="AJ35" s="87">
        <f t="shared" ca="1" si="28"/>
        <v>85.500240000000005</v>
      </c>
      <c r="AK35" s="87">
        <f t="shared" ca="1" si="17"/>
        <v>85.835999999999999</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89.35</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6</v>
      </c>
      <c r="X36" s="87" t="s">
        <v>81</v>
      </c>
      <c r="Y36" s="87">
        <f t="shared" ca="1" si="10"/>
        <v>86.577179999999998</v>
      </c>
      <c r="AA36" s="87" t="str">
        <f t="shared" ca="1" si="11"/>
        <v>Hounslow</v>
      </c>
      <c r="AB36" s="87">
        <v>10</v>
      </c>
      <c r="AC36" s="86">
        <f t="shared" ca="1" si="12"/>
        <v>85.580770000000001</v>
      </c>
      <c r="AD36" s="87" t="str">
        <f t="shared" ca="1" si="13"/>
        <v>Hounslow</v>
      </c>
      <c r="AE36" s="87" t="str">
        <f t="shared" ca="1" si="14"/>
        <v/>
      </c>
      <c r="AF36" s="87" t="str">
        <f t="shared" ca="1" si="15"/>
        <v/>
      </c>
      <c r="AG36" s="87">
        <f t="shared" ca="1" si="16"/>
        <v>85.580770000000001</v>
      </c>
      <c r="AH36" s="87">
        <f t="shared" ca="1" si="26"/>
        <v>82.4</v>
      </c>
      <c r="AI36" s="87">
        <f t="shared" ca="1" si="27"/>
        <v>89.35</v>
      </c>
      <c r="AJ36" s="87">
        <f t="shared" ca="1" si="28"/>
        <v>85.500240000000005</v>
      </c>
      <c r="AK36" s="87">
        <f t="shared" ca="1" si="17"/>
        <v>85.580770000000001</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89.35</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32</v>
      </c>
      <c r="X37" s="87" t="s">
        <v>102</v>
      </c>
      <c r="Y37" s="87">
        <f t="shared" ca="1" si="10"/>
        <v>68.129919999999998</v>
      </c>
      <c r="AA37" s="87" t="str">
        <f t="shared" ca="1" si="11"/>
        <v>Richmond</v>
      </c>
      <c r="AB37" s="87">
        <v>11</v>
      </c>
      <c r="AC37" s="86">
        <f t="shared" ca="1" si="12"/>
        <v>85.500240000000005</v>
      </c>
      <c r="AD37" s="87" t="str">
        <f t="shared" ca="1" si="13"/>
        <v>Richmond</v>
      </c>
      <c r="AE37" s="87">
        <f t="shared" ca="1" si="14"/>
        <v>85.500240000000005</v>
      </c>
      <c r="AF37" s="87" t="str">
        <f t="shared" ca="1" si="15"/>
        <v/>
      </c>
      <c r="AG37" s="87" t="str">
        <f t="shared" ca="1" si="16"/>
        <v/>
      </c>
      <c r="AH37" s="87">
        <f t="shared" ca="1" si="26"/>
        <v>82.4</v>
      </c>
      <c r="AI37" s="87">
        <f t="shared" ca="1" si="27"/>
        <v>89.35</v>
      </c>
      <c r="AJ37" s="87">
        <f t="shared" ca="1" si="28"/>
        <v>85.500240000000005</v>
      </c>
      <c r="AK37" s="87">
        <f t="shared" ca="1" si="17"/>
        <v>85.500240000000005</v>
      </c>
      <c r="AL37" s="87" t="str">
        <f t="shared" ca="1" si="18"/>
        <v/>
      </c>
      <c r="AN37" s="87">
        <f ca="1">IFERROR(RANK(AP37,$AP$27:$AP$37,$U$3)+COUNTIF($AP$27:AP37,AP37)-1,"")</f>
        <v>3</v>
      </c>
      <c r="AO37" s="87" t="str">
        <f>T8</f>
        <v>Richmond</v>
      </c>
      <c r="AP37" s="87">
        <f t="shared" ca="1" si="19"/>
        <v>85.500240000000005</v>
      </c>
      <c r="AR37" s="87" t="e">
        <f t="shared" ca="1" si="20"/>
        <v>#N/A</v>
      </c>
      <c r="AS37" s="87">
        <v>11</v>
      </c>
      <c r="AT37" s="87" t="e">
        <f t="shared" ca="1" si="21"/>
        <v>#N/A</v>
      </c>
      <c r="AU37" s="87" t="e">
        <f t="shared" ca="1" si="22"/>
        <v>#N/A</v>
      </c>
      <c r="AV37" s="87" t="e">
        <f t="shared" ca="1" si="23"/>
        <v>#N/A</v>
      </c>
      <c r="AW37" s="87" t="e">
        <f t="shared" ca="1" si="24"/>
        <v>#N/A</v>
      </c>
      <c r="AX37" s="87">
        <f t="shared" ca="1" si="25"/>
        <v>89.35</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21</v>
      </c>
      <c r="X38" s="87" t="s">
        <v>67</v>
      </c>
      <c r="Y38" s="87">
        <f t="shared" ca="1" si="10"/>
        <v>81.302239999999998</v>
      </c>
      <c r="AA38" s="87" t="str">
        <f t="shared" ca="1" si="11"/>
        <v>Lambeth</v>
      </c>
      <c r="AB38" s="87">
        <v>12</v>
      </c>
      <c r="AC38" s="86">
        <f t="shared" ca="1" si="12"/>
        <v>85.23451</v>
      </c>
      <c r="AD38" s="87" t="str">
        <f t="shared" ca="1" si="13"/>
        <v>Lambeth</v>
      </c>
      <c r="AE38" s="87" t="str">
        <f t="shared" ca="1" si="14"/>
        <v/>
      </c>
      <c r="AF38" s="87" t="str">
        <f t="shared" ca="1" si="15"/>
        <v/>
      </c>
      <c r="AG38" s="87">
        <f t="shared" ca="1" si="16"/>
        <v>85.23451</v>
      </c>
      <c r="AH38" s="87">
        <f t="shared" ca="1" si="26"/>
        <v>82.4</v>
      </c>
      <c r="AI38" s="87">
        <f t="shared" ca="1" si="27"/>
        <v>89.35</v>
      </c>
      <c r="AJ38" s="87">
        <f t="shared" ca="1" si="28"/>
        <v>85.500240000000005</v>
      </c>
      <c r="AK38" s="87" t="str">
        <f t="shared" ca="1" si="17"/>
        <v/>
      </c>
      <c r="AL38" s="87">
        <f t="shared" ca="1" si="18"/>
        <v>85.23451</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29</v>
      </c>
      <c r="X39" s="87" t="s">
        <v>117</v>
      </c>
      <c r="Y39" s="87">
        <f t="shared" ca="1" si="10"/>
        <v>76.725430000000003</v>
      </c>
      <c r="AA39" s="87" t="str">
        <f t="shared" ca="1" si="11"/>
        <v>Southwark</v>
      </c>
      <c r="AB39" s="87">
        <v>13</v>
      </c>
      <c r="AC39" s="86">
        <f t="shared" ca="1" si="12"/>
        <v>85.173929999999999</v>
      </c>
      <c r="AD39" s="87" t="str">
        <f t="shared" ca="1" si="13"/>
        <v>Southwark</v>
      </c>
      <c r="AE39" s="87" t="str">
        <f t="shared" ca="1" si="14"/>
        <v/>
      </c>
      <c r="AF39" s="87" t="str">
        <f t="shared" ca="1" si="15"/>
        <v/>
      </c>
      <c r="AG39" s="87">
        <f t="shared" ca="1" si="16"/>
        <v>85.173929999999999</v>
      </c>
      <c r="AH39" s="87">
        <f t="shared" ca="1" si="26"/>
        <v>82.4</v>
      </c>
      <c r="AI39" s="87">
        <f t="shared" ca="1" si="27"/>
        <v>89.35</v>
      </c>
      <c r="AJ39" s="87">
        <f t="shared" ca="1" si="28"/>
        <v>85.500240000000005</v>
      </c>
      <c r="AK39" s="87" t="str">
        <f t="shared" ca="1" si="17"/>
        <v/>
      </c>
      <c r="AL39" s="87">
        <f t="shared" ca="1" si="18"/>
        <v>85.173929999999999</v>
      </c>
      <c r="AO39" s="87" t="s">
        <v>1096</v>
      </c>
      <c r="BA39" s="94"/>
      <c r="BD39" s="94" t="s">
        <v>1097</v>
      </c>
      <c r="BF39" s="94">
        <f ca="1">U9</f>
        <v>11</v>
      </c>
      <c r="BG39" s="94"/>
      <c r="BT39" s="87"/>
    </row>
    <row r="40" spans="1:72">
      <c r="A40" s="125"/>
      <c r="B40" s="125"/>
      <c r="C40" s="125"/>
      <c r="D40" s="125"/>
      <c r="E40" s="125"/>
      <c r="F40" s="125"/>
      <c r="G40" s="125"/>
      <c r="H40" s="125"/>
      <c r="I40" s="125"/>
      <c r="J40" s="125"/>
      <c r="K40" s="125"/>
      <c r="L40" s="125"/>
      <c r="M40" s="125"/>
      <c r="N40" s="125"/>
      <c r="W40" s="87">
        <f ca="1">IFERROR(RANK(Y40,$Y$27:$Y$59,$U$3)+COUNTIF($Y$27:Y40,Y40)-1,"")</f>
        <v>14</v>
      </c>
      <c r="X40" s="87" t="s">
        <v>65</v>
      </c>
      <c r="Y40" s="87">
        <f t="shared" ca="1" si="10"/>
        <v>84.591489999999993</v>
      </c>
      <c r="AA40" s="87" t="str">
        <f t="shared" ca="1" si="11"/>
        <v>Harrow</v>
      </c>
      <c r="AB40" s="87">
        <v>14</v>
      </c>
      <c r="AC40" s="86">
        <f t="shared" ca="1" si="12"/>
        <v>84.591489999999993</v>
      </c>
      <c r="AD40" s="87" t="str">
        <f t="shared" ca="1" si="13"/>
        <v>Harrow</v>
      </c>
      <c r="AE40" s="87" t="str">
        <f t="shared" ca="1" si="14"/>
        <v/>
      </c>
      <c r="AF40" s="87">
        <f t="shared" ca="1" si="15"/>
        <v>84.591489999999993</v>
      </c>
      <c r="AG40" s="87" t="str">
        <f t="shared" ca="1" si="16"/>
        <v/>
      </c>
      <c r="AH40" s="87">
        <f t="shared" ca="1" si="26"/>
        <v>82.4</v>
      </c>
      <c r="AI40" s="87">
        <f t="shared" ca="1" si="27"/>
        <v>89.35</v>
      </c>
      <c r="AJ40" s="87">
        <f t="shared" ca="1" si="28"/>
        <v>85.500240000000005</v>
      </c>
      <c r="AK40" s="87">
        <f t="shared" ca="1" si="17"/>
        <v>84.591489999999993</v>
      </c>
      <c r="AL40" s="87" t="str">
        <f t="shared" ca="1" si="18"/>
        <v/>
      </c>
      <c r="AO40" s="87" t="str">
        <f>List!R2</f>
        <v>Kingston</v>
      </c>
      <c r="AP40" s="87">
        <f t="shared" ref="AP40:AP54" ca="1" si="29">VLOOKUP(AO40,$AA$27:$AC$58,3,FALSE)</f>
        <v>87.623270000000005</v>
      </c>
      <c r="BA40" s="94"/>
      <c r="BB40" s="94"/>
      <c r="BC40" s="94"/>
      <c r="BD40" s="94"/>
      <c r="BE40" s="87" t="s">
        <v>1098</v>
      </c>
      <c r="BF40" s="92">
        <f ca="1">IF(BF39=1,0,BE45*BF39/$BF45)</f>
        <v>30.59375</v>
      </c>
      <c r="BG40" s="93"/>
      <c r="BT40" s="87"/>
    </row>
    <row r="41" spans="1:72">
      <c r="A41" s="125"/>
      <c r="B41" s="125"/>
      <c r="C41" s="125"/>
      <c r="D41" s="125"/>
      <c r="E41" s="125"/>
      <c r="F41" s="125"/>
      <c r="G41" s="125"/>
      <c r="H41" s="125"/>
      <c r="I41" s="125"/>
      <c r="J41" s="125"/>
      <c r="K41" s="125"/>
      <c r="L41" s="125"/>
      <c r="M41" s="125"/>
      <c r="N41" s="125"/>
      <c r="W41" s="87">
        <f ca="1">IFERROR(RANK(Y41,$Y$27:$Y$59,$U$3)+COUNTIF($Y$27:Y41,Y41)-1,"")</f>
        <v>8</v>
      </c>
      <c r="X41" s="87" t="s">
        <v>119</v>
      </c>
      <c r="Y41" s="87">
        <f t="shared" ca="1" si="10"/>
        <v>86.399760000000001</v>
      </c>
      <c r="AA41" s="87" t="str">
        <f t="shared" ca="1" si="11"/>
        <v>Westminster</v>
      </c>
      <c r="AB41" s="87">
        <v>15</v>
      </c>
      <c r="AC41" s="86">
        <f t="shared" ca="1" si="12"/>
        <v>83.958209999999994</v>
      </c>
      <c r="AD41" s="87" t="str">
        <f t="shared" ca="1" si="13"/>
        <v>Westminster</v>
      </c>
      <c r="AE41" s="87" t="str">
        <f t="shared" ca="1" si="14"/>
        <v/>
      </c>
      <c r="AF41" s="87" t="str">
        <f t="shared" ca="1" si="15"/>
        <v/>
      </c>
      <c r="AG41" s="87">
        <f t="shared" ca="1" si="16"/>
        <v>83.958209999999994</v>
      </c>
      <c r="AH41" s="87">
        <f t="shared" ca="1" si="26"/>
        <v>82.4</v>
      </c>
      <c r="AI41" s="87">
        <f t="shared" ca="1" si="27"/>
        <v>89.35</v>
      </c>
      <c r="AJ41" s="87">
        <f t="shared" ca="1" si="28"/>
        <v>85.500240000000005</v>
      </c>
      <c r="AK41" s="87" t="str">
        <f t="shared" ca="1" si="17"/>
        <v/>
      </c>
      <c r="AL41" s="87">
        <f t="shared" ca="1" si="18"/>
        <v>83.958209999999994</v>
      </c>
      <c r="AO41" s="87" t="str">
        <f>List!R3</f>
        <v>Merton</v>
      </c>
      <c r="AP41" s="87">
        <f t="shared" ca="1" si="29"/>
        <v>82.261449999999996</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4</v>
      </c>
      <c r="X42" s="87" t="s">
        <v>87</v>
      </c>
      <c r="Y42" s="87">
        <f t="shared" ca="1" si="10"/>
        <v>87.661820000000006</v>
      </c>
      <c r="AA42" s="87" t="str">
        <f t="shared" ca="1" si="11"/>
        <v>Wandsworth</v>
      </c>
      <c r="AB42" s="87">
        <v>16</v>
      </c>
      <c r="AC42" s="86">
        <f t="shared" ca="1" si="12"/>
        <v>83.742099999999994</v>
      </c>
      <c r="AD42" s="87" t="str">
        <f t="shared" ca="1" si="13"/>
        <v>Wandsworth</v>
      </c>
      <c r="AE42" s="87" t="str">
        <f t="shared" ca="1" si="14"/>
        <v/>
      </c>
      <c r="AF42" s="87" t="str">
        <f t="shared" ca="1" si="15"/>
        <v/>
      </c>
      <c r="AG42" s="87">
        <f t="shared" ca="1" si="16"/>
        <v>83.742099999999994</v>
      </c>
      <c r="AH42" s="87">
        <f t="shared" ca="1" si="26"/>
        <v>82.4</v>
      </c>
      <c r="AI42" s="87">
        <f t="shared" ca="1" si="27"/>
        <v>89.35</v>
      </c>
      <c r="AJ42" s="87">
        <f t="shared" ca="1" si="28"/>
        <v>85.500240000000005</v>
      </c>
      <c r="AK42" s="87" t="str">
        <f t="shared" ca="1" si="17"/>
        <v/>
      </c>
      <c r="AL42" s="87">
        <f t="shared" ca="1" si="18"/>
        <v>83.742099999999994</v>
      </c>
      <c r="AO42" s="87" t="str">
        <f>List!R4</f>
        <v>Richmond</v>
      </c>
      <c r="AP42" s="87">
        <f t="shared" ca="1" si="29"/>
        <v>85.500240000000005</v>
      </c>
      <c r="BA42" s="94"/>
      <c r="BB42" s="94"/>
      <c r="BC42" s="94"/>
      <c r="BD42" s="94"/>
      <c r="BE42" s="87" t="s">
        <v>1094</v>
      </c>
      <c r="BF42" s="92">
        <f ca="1">IF(181-SUM(BF40:BF41)&lt;0,0,181-SUM(BF40:BF41))</f>
        <v>148.40625</v>
      </c>
      <c r="BG42" s="93"/>
      <c r="BT42" s="87"/>
    </row>
    <row r="43" spans="1:72">
      <c r="A43" s="17"/>
      <c r="B43" s="17"/>
      <c r="C43" s="17"/>
      <c r="D43" s="17"/>
      <c r="E43" s="17"/>
      <c r="F43" s="17"/>
      <c r="G43" s="17"/>
      <c r="H43" s="17"/>
      <c r="I43" s="17"/>
      <c r="J43" s="17"/>
      <c r="K43" s="17"/>
      <c r="L43" s="17"/>
      <c r="M43" s="17"/>
      <c r="W43" s="87">
        <f ca="1">IFERROR(RANK(Y43,$Y$27:$Y$59,$U$3)+COUNTIF($Y$27:Y43,Y43)-1,"")</f>
        <v>10</v>
      </c>
      <c r="X43" s="87" t="s">
        <v>60</v>
      </c>
      <c r="Y43" s="87">
        <f t="shared" ca="1" si="10"/>
        <v>85.580770000000001</v>
      </c>
      <c r="AA43" s="87" t="str">
        <f t="shared" ca="1" si="11"/>
        <v>Brent</v>
      </c>
      <c r="AB43" s="87">
        <v>17</v>
      </c>
      <c r="AC43" s="86">
        <f t="shared" ca="1" si="12"/>
        <v>83.295559999999995</v>
      </c>
      <c r="AD43" s="87" t="str">
        <f t="shared" ca="1" si="13"/>
        <v>Brent</v>
      </c>
      <c r="AE43" s="87" t="str">
        <f t="shared" ca="1" si="14"/>
        <v/>
      </c>
      <c r="AF43" s="87" t="str">
        <f t="shared" ca="1" si="15"/>
        <v/>
      </c>
      <c r="AG43" s="87">
        <f t="shared" ca="1" si="16"/>
        <v>83.295559999999995</v>
      </c>
      <c r="AH43" s="87">
        <f t="shared" ca="1" si="26"/>
        <v>82.4</v>
      </c>
      <c r="AI43" s="87">
        <f t="shared" ca="1" si="27"/>
        <v>89.35</v>
      </c>
      <c r="AJ43" s="87">
        <f t="shared" ca="1" si="28"/>
        <v>85.500240000000005</v>
      </c>
      <c r="AK43" s="87" t="str">
        <f t="shared" ca="1" si="17"/>
        <v/>
      </c>
      <c r="AL43" s="87">
        <f t="shared" ca="1" si="18"/>
        <v>83.295559999999995</v>
      </c>
      <c r="AO43" s="87" t="str">
        <f>List!R5</f>
        <v>Sutton</v>
      </c>
      <c r="AP43" s="87">
        <f t="shared" ca="1" si="29"/>
        <v>87.739819999999995</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28</v>
      </c>
      <c r="X44" s="87" t="s">
        <v>75</v>
      </c>
      <c r="Y44" s="87">
        <f t="shared" ca="1" si="10"/>
        <v>78.170839999999998</v>
      </c>
      <c r="AA44" s="87" t="str">
        <f t="shared" ca="1" si="11"/>
        <v>Merton</v>
      </c>
      <c r="AB44" s="87">
        <v>18</v>
      </c>
      <c r="AC44" s="86">
        <f t="shared" ca="1" si="12"/>
        <v>82.261449999999996</v>
      </c>
      <c r="AD44" s="87" t="str">
        <f t="shared" ca="1" si="13"/>
        <v>Merton</v>
      </c>
      <c r="AE44" s="87" t="str">
        <f t="shared" ca="1" si="14"/>
        <v/>
      </c>
      <c r="AF44" s="87">
        <f t="shared" ca="1" si="15"/>
        <v>82.261449999999996</v>
      </c>
      <c r="AG44" s="87" t="str">
        <f t="shared" ca="1" si="16"/>
        <v/>
      </c>
      <c r="AH44" s="87">
        <f t="shared" ca="1" si="26"/>
        <v>82.4</v>
      </c>
      <c r="AI44" s="87">
        <f t="shared" ca="1" si="27"/>
        <v>89.35</v>
      </c>
      <c r="AJ44" s="87">
        <f t="shared" ca="1" si="28"/>
        <v>85.500240000000005</v>
      </c>
      <c r="AK44" s="87">
        <f t="shared" ca="1" si="17"/>
        <v>82.261449999999996</v>
      </c>
      <c r="AL44" s="87" t="str">
        <f t="shared" ca="1" si="18"/>
        <v/>
      </c>
      <c r="AO44" s="87" t="str">
        <f>List!R6</f>
        <v>Havering</v>
      </c>
      <c r="AP44" s="87">
        <f t="shared" ca="1" si="29"/>
        <v>86.399760000000001</v>
      </c>
      <c r="BT44" s="87"/>
    </row>
    <row r="45" spans="1:72">
      <c r="A45" s="17"/>
      <c r="B45" s="17"/>
      <c r="C45" s="17"/>
      <c r="D45" s="17"/>
      <c r="E45" s="17"/>
      <c r="F45" s="17"/>
      <c r="G45" s="17"/>
      <c r="H45" s="17"/>
      <c r="I45" s="17"/>
      <c r="J45" s="17"/>
      <c r="K45" s="17"/>
      <c r="L45" s="17"/>
      <c r="M45" s="17"/>
      <c r="W45" s="87">
        <f ca="1">IFERROR(RANK(Y45,$Y$27:$Y$59,$U$3)+COUNTIF($Y$27:Y45,Y45)-1,"")</f>
        <v>24</v>
      </c>
      <c r="X45" s="87" t="s">
        <v>71</v>
      </c>
      <c r="Y45" s="87">
        <f t="shared" ca="1" si="10"/>
        <v>79.642169999999993</v>
      </c>
      <c r="AA45" s="87" t="str">
        <f t="shared" ca="1" si="11"/>
        <v>Waltham Forest</v>
      </c>
      <c r="AB45" s="87">
        <v>19</v>
      </c>
      <c r="AC45" s="86">
        <f t="shared" ca="1" si="12"/>
        <v>82.191100000000006</v>
      </c>
      <c r="AD45" s="87" t="str">
        <f t="shared" ca="1" si="13"/>
        <v>Waltham Forest</v>
      </c>
      <c r="AE45" s="87" t="str">
        <f t="shared" ca="1" si="14"/>
        <v/>
      </c>
      <c r="AF45" s="87" t="str">
        <f t="shared" ca="1" si="15"/>
        <v/>
      </c>
      <c r="AG45" s="87">
        <f t="shared" ca="1" si="16"/>
        <v>82.191100000000006</v>
      </c>
      <c r="AH45" s="87">
        <f t="shared" ca="1" si="26"/>
        <v>82.4</v>
      </c>
      <c r="AI45" s="87">
        <f t="shared" ca="1" si="27"/>
        <v>89.35</v>
      </c>
      <c r="AJ45" s="87">
        <f t="shared" ca="1" si="28"/>
        <v>85.500240000000005</v>
      </c>
      <c r="AK45" s="87">
        <f t="shared" ca="1" si="17"/>
        <v>82.191100000000006</v>
      </c>
      <c r="AL45" s="87" t="str">
        <f t="shared" ca="1" si="18"/>
        <v/>
      </c>
      <c r="AO45" s="87" t="str">
        <f>List!R7</f>
        <v>Hounslow</v>
      </c>
      <c r="AP45" s="87">
        <f t="shared" ca="1" si="29"/>
        <v>85.580770000000001</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5</v>
      </c>
      <c r="X46" s="87" t="s">
        <v>83</v>
      </c>
      <c r="Y46" s="87">
        <f t="shared" ca="1" si="10"/>
        <v>87.623270000000005</v>
      </c>
      <c r="AA46" s="87" t="str">
        <f t="shared" ca="1" si="11"/>
        <v>Tower Hamlets</v>
      </c>
      <c r="AB46" s="87">
        <v>20</v>
      </c>
      <c r="AC46" s="86">
        <f t="shared" ca="1" si="12"/>
        <v>81.895899999999997</v>
      </c>
      <c r="AD46" s="87" t="str">
        <f t="shared" ca="1" si="13"/>
        <v>Tower Hamlets</v>
      </c>
      <c r="AE46" s="87" t="str">
        <f t="shared" ca="1" si="14"/>
        <v/>
      </c>
      <c r="AF46" s="87" t="str">
        <f t="shared" ca="1" si="15"/>
        <v/>
      </c>
      <c r="AG46" s="87">
        <f t="shared" ca="1" si="16"/>
        <v>81.895899999999997</v>
      </c>
      <c r="AH46" s="87">
        <f t="shared" ca="1" si="26"/>
        <v>82.4</v>
      </c>
      <c r="AI46" s="87">
        <f t="shared" ca="1" si="27"/>
        <v>89.35</v>
      </c>
      <c r="AJ46" s="87">
        <f t="shared" ca="1" si="28"/>
        <v>85.500240000000005</v>
      </c>
      <c r="AK46" s="87" t="str">
        <f t="shared" ca="1" si="17"/>
        <v/>
      </c>
      <c r="AL46" s="87">
        <f t="shared" ca="1" si="18"/>
        <v>81.895899999999997</v>
      </c>
      <c r="AO46" s="87" t="str">
        <f>List!R8</f>
        <v>Redbridge</v>
      </c>
      <c r="AP46" s="87">
        <f t="shared" ca="1" si="29"/>
        <v>80.479150000000004</v>
      </c>
      <c r="BF46" s="94">
        <v>2</v>
      </c>
      <c r="BG46" s="94"/>
      <c r="BT46" s="87"/>
    </row>
    <row r="47" spans="1:72">
      <c r="A47" s="17"/>
      <c r="B47" s="17"/>
      <c r="C47" s="17"/>
      <c r="D47" s="17"/>
      <c r="E47" s="17"/>
      <c r="F47" s="17"/>
      <c r="G47" s="17"/>
      <c r="H47" s="17"/>
      <c r="I47" s="17"/>
      <c r="J47" s="17"/>
      <c r="K47" s="17"/>
      <c r="L47" s="17"/>
      <c r="M47" s="17"/>
      <c r="W47" s="87">
        <f ca="1">IFERROR(RANK(Y47,$Y$27:$Y$59,$U$3)+COUNTIF($Y$27:Y47,Y47)-1,"")</f>
        <v>12</v>
      </c>
      <c r="X47" s="87" t="s">
        <v>92</v>
      </c>
      <c r="Y47" s="87">
        <f t="shared" ca="1" si="10"/>
        <v>85.23451</v>
      </c>
      <c r="AA47" s="87" t="str">
        <f t="shared" ca="1" si="11"/>
        <v>Hammersmith and Fulham</v>
      </c>
      <c r="AB47" s="87">
        <v>21</v>
      </c>
      <c r="AC47" s="86">
        <f t="shared" ca="1" si="12"/>
        <v>81.302239999999998</v>
      </c>
      <c r="AD47" s="87" t="str">
        <f t="shared" ca="1" si="13"/>
        <v>Hammersmith and Fulham</v>
      </c>
      <c r="AE47" s="87" t="str">
        <f t="shared" ca="1" si="14"/>
        <v/>
      </c>
      <c r="AF47" s="87" t="str">
        <f t="shared" ca="1" si="15"/>
        <v/>
      </c>
      <c r="AG47" s="87">
        <f t="shared" ca="1" si="16"/>
        <v>81.302239999999998</v>
      </c>
      <c r="AH47" s="87">
        <f t="shared" ca="1" si="26"/>
        <v>82.4</v>
      </c>
      <c r="AI47" s="87">
        <f t="shared" ca="1" si="27"/>
        <v>89.35</v>
      </c>
      <c r="AJ47" s="87">
        <f t="shared" ca="1" si="28"/>
        <v>85.500240000000005</v>
      </c>
      <c r="AK47" s="87" t="str">
        <f t="shared" ca="1" si="17"/>
        <v/>
      </c>
      <c r="AL47" s="87">
        <f t="shared" ca="1" si="18"/>
        <v>81.302239999999998</v>
      </c>
      <c r="AO47" s="87" t="str">
        <f>List!R9</f>
        <v>Enfield</v>
      </c>
      <c r="AP47" s="87">
        <f t="shared" ca="1" si="29"/>
        <v>75.290629999999993</v>
      </c>
    </row>
    <row r="48" spans="1:72">
      <c r="A48" s="17"/>
      <c r="B48" s="17"/>
      <c r="C48" s="17"/>
      <c r="D48" s="17"/>
      <c r="E48" s="17"/>
      <c r="F48" s="17"/>
      <c r="G48" s="17"/>
      <c r="H48" s="17"/>
      <c r="I48" s="17"/>
      <c r="J48" s="17"/>
      <c r="K48" s="17"/>
      <c r="L48" s="17"/>
      <c r="M48" s="17"/>
      <c r="W48" s="87">
        <f ca="1">IFERROR(RANK(Y48,$Y$27:$Y$59,$U$3)+COUNTIF($Y$27:Y48,Y48)-1,"")</f>
        <v>7</v>
      </c>
      <c r="X48" s="87" t="s">
        <v>85</v>
      </c>
      <c r="Y48" s="87">
        <f t="shared" ca="1" si="10"/>
        <v>86.519220000000004</v>
      </c>
      <c r="AA48" s="87" t="str">
        <f t="shared" ca="1" si="11"/>
        <v>Barnet</v>
      </c>
      <c r="AB48" s="87">
        <v>22</v>
      </c>
      <c r="AC48" s="86">
        <f t="shared" ca="1" si="12"/>
        <v>80.633880000000005</v>
      </c>
      <c r="AD48" s="87" t="str">
        <f t="shared" ca="1" si="13"/>
        <v>Barnet</v>
      </c>
      <c r="AE48" s="87" t="str">
        <f t="shared" ca="1" si="14"/>
        <v/>
      </c>
      <c r="AF48" s="87">
        <f t="shared" ca="1" si="15"/>
        <v>80.633880000000005</v>
      </c>
      <c r="AG48" s="87" t="str">
        <f t="shared" ca="1" si="16"/>
        <v/>
      </c>
      <c r="AH48" s="87">
        <f t="shared" ca="1" si="26"/>
        <v>82.4</v>
      </c>
      <c r="AI48" s="87">
        <f t="shared" ca="1" si="27"/>
        <v>89.35</v>
      </c>
      <c r="AJ48" s="87">
        <f t="shared" ca="1" si="28"/>
        <v>85.500240000000005</v>
      </c>
      <c r="AK48" s="87">
        <f t="shared" ca="1" si="17"/>
        <v>80.633880000000005</v>
      </c>
      <c r="AL48" s="87" t="str">
        <f t="shared" ca="1" si="18"/>
        <v/>
      </c>
      <c r="AO48" s="87" t="str">
        <f>List!R10</f>
        <v>Harrow</v>
      </c>
      <c r="AP48" s="87">
        <f t="shared" ca="1" si="29"/>
        <v>84.591489999999993</v>
      </c>
      <c r="BF48" s="94"/>
    </row>
    <row r="49" spans="1:59">
      <c r="A49" s="17"/>
      <c r="B49" s="17"/>
      <c r="C49" s="17"/>
      <c r="D49" s="17"/>
      <c r="E49" s="17"/>
      <c r="F49" s="17"/>
      <c r="G49" s="17"/>
      <c r="H49" s="17"/>
      <c r="I49" s="17"/>
      <c r="J49" s="17"/>
      <c r="K49" s="17"/>
      <c r="L49" s="17"/>
      <c r="M49" s="17"/>
      <c r="W49" s="87">
        <f ca="1">IFERROR(RANK(Y49,$Y$27:$Y$59,$U$3)+COUNTIF($Y$27:Y49,Y49)-1,"")</f>
        <v>18</v>
      </c>
      <c r="X49" s="87" t="s">
        <v>109</v>
      </c>
      <c r="Y49" s="87">
        <f t="shared" ca="1" si="10"/>
        <v>82.261449999999996</v>
      </c>
      <c r="AA49" s="87" t="str">
        <f t="shared" ca="1" si="11"/>
        <v>Redbridge</v>
      </c>
      <c r="AB49" s="87">
        <v>23</v>
      </c>
      <c r="AC49" s="86">
        <f t="shared" ca="1" si="12"/>
        <v>80.479150000000004</v>
      </c>
      <c r="AD49" s="87" t="str">
        <f t="shared" ca="1" si="13"/>
        <v>Redbridge</v>
      </c>
      <c r="AE49" s="87" t="str">
        <f t="shared" ca="1" si="14"/>
        <v/>
      </c>
      <c r="AF49" s="87" t="str">
        <f t="shared" ca="1" si="15"/>
        <v/>
      </c>
      <c r="AG49" s="87">
        <f t="shared" ca="1" si="16"/>
        <v>80.479150000000004</v>
      </c>
      <c r="AH49" s="87">
        <f t="shared" ca="1" si="26"/>
        <v>82.4</v>
      </c>
      <c r="AI49" s="87">
        <f t="shared" ca="1" si="27"/>
        <v>89.35</v>
      </c>
      <c r="AJ49" s="87">
        <f t="shared" ca="1" si="28"/>
        <v>85.500240000000005</v>
      </c>
      <c r="AK49" s="87">
        <f t="shared" ca="1" si="17"/>
        <v>80.479150000000004</v>
      </c>
      <c r="AL49" s="87" t="str">
        <f t="shared" ca="1" si="18"/>
        <v/>
      </c>
      <c r="AO49" s="87" t="str">
        <f>List!R11</f>
        <v>Waltham Forest</v>
      </c>
      <c r="AP49" s="87">
        <f t="shared" ca="1" si="29"/>
        <v>82.191100000000006</v>
      </c>
      <c r="BF49" s="92"/>
      <c r="BG49" s="93"/>
    </row>
    <row r="50" spans="1:59">
      <c r="A50" s="17"/>
      <c r="B50" s="17"/>
      <c r="C50" s="17"/>
      <c r="D50" s="17"/>
      <c r="E50" s="17"/>
      <c r="F50" s="17"/>
      <c r="G50" s="17"/>
      <c r="H50" s="17"/>
      <c r="I50" s="17"/>
      <c r="J50" s="17"/>
      <c r="K50" s="17"/>
      <c r="L50" s="17"/>
      <c r="M50" s="17"/>
      <c r="W50" s="87">
        <f ca="1">IFERROR(RANK(Y50,$Y$27:$Y$59,$U$3)+COUNTIF($Y$27:Y50,Y50)-1,"")</f>
        <v>25</v>
      </c>
      <c r="X50" s="87" t="s">
        <v>123</v>
      </c>
      <c r="Y50" s="87">
        <f t="shared" ca="1" si="10"/>
        <v>79.118120000000005</v>
      </c>
      <c r="AA50" s="87" t="str">
        <f t="shared" ca="1" si="11"/>
        <v>Kensington and Chelsea</v>
      </c>
      <c r="AB50" s="87">
        <v>24</v>
      </c>
      <c r="AC50" s="86">
        <f t="shared" ca="1" si="12"/>
        <v>79.642169999999993</v>
      </c>
      <c r="AD50" s="87" t="str">
        <f t="shared" ca="1" si="13"/>
        <v>Kensington and Chelsea</v>
      </c>
      <c r="AE50" s="87" t="str">
        <f t="shared" ca="1" si="14"/>
        <v/>
      </c>
      <c r="AF50" s="87" t="str">
        <f t="shared" ca="1" si="15"/>
        <v/>
      </c>
      <c r="AG50" s="87">
        <f t="shared" ca="1" si="16"/>
        <v>79.642169999999993</v>
      </c>
      <c r="AH50" s="87">
        <f t="shared" ca="1" si="26"/>
        <v>82.4</v>
      </c>
      <c r="AI50" s="87">
        <f t="shared" ca="1" si="27"/>
        <v>89.35</v>
      </c>
      <c r="AJ50" s="87">
        <f t="shared" ca="1" si="28"/>
        <v>85.500240000000005</v>
      </c>
      <c r="AK50" s="87" t="str">
        <f t="shared" ca="1" si="17"/>
        <v/>
      </c>
      <c r="AL50" s="87">
        <f t="shared" ca="1" si="18"/>
        <v>79.642169999999993</v>
      </c>
      <c r="AO50" s="87" t="str">
        <f>List!R12</f>
        <v>Bromley</v>
      </c>
      <c r="AP50" s="87">
        <f t="shared" ca="1" si="29"/>
        <v>91.053790000000006</v>
      </c>
      <c r="BF50" s="92"/>
      <c r="BG50" s="92"/>
    </row>
    <row r="51" spans="1:59">
      <c r="W51" s="87">
        <f ca="1">IFERROR(RANK(Y51,$Y$27:$Y$59,$U$3)+COUNTIF($Y$27:Y51,Y51)-1,"")</f>
        <v>23</v>
      </c>
      <c r="X51" s="87" t="s">
        <v>113</v>
      </c>
      <c r="Y51" s="87">
        <f t="shared" ca="1" si="10"/>
        <v>80.479150000000004</v>
      </c>
      <c r="AA51" s="87" t="str">
        <f t="shared" ca="1" si="11"/>
        <v>Newham</v>
      </c>
      <c r="AB51" s="87">
        <v>25</v>
      </c>
      <c r="AC51" s="86">
        <f t="shared" ca="1" si="12"/>
        <v>79.118120000000005</v>
      </c>
      <c r="AD51" s="87" t="str">
        <f t="shared" ca="1" si="13"/>
        <v>Newham</v>
      </c>
      <c r="AE51" s="87" t="str">
        <f t="shared" ca="1" si="14"/>
        <v/>
      </c>
      <c r="AF51" s="87" t="str">
        <f t="shared" ca="1" si="15"/>
        <v/>
      </c>
      <c r="AG51" s="87">
        <f t="shared" ca="1" si="16"/>
        <v>79.118120000000005</v>
      </c>
      <c r="AH51" s="87">
        <f t="shared" ca="1" si="26"/>
        <v>82.4</v>
      </c>
      <c r="AI51" s="87">
        <f t="shared" ca="1" si="27"/>
        <v>89.35</v>
      </c>
      <c r="AJ51" s="87">
        <f t="shared" ca="1" si="28"/>
        <v>85.500240000000005</v>
      </c>
      <c r="AK51" s="87" t="str">
        <f t="shared" ca="1" si="17"/>
        <v/>
      </c>
      <c r="AL51" s="87">
        <f t="shared" ca="1" si="18"/>
        <v>79.118120000000005</v>
      </c>
      <c r="AO51" s="87" t="str">
        <f>List!R13</f>
        <v>Hillingdon</v>
      </c>
      <c r="AP51" s="87">
        <f t="shared" ca="1" si="29"/>
        <v>87.661820000000006</v>
      </c>
      <c r="BF51" s="92"/>
      <c r="BG51" s="93"/>
    </row>
    <row r="52" spans="1:59">
      <c r="W52" s="87">
        <f ca="1">IFERROR(RANK(Y52,$Y$27:$Y$59,$U$3)+COUNTIF($Y$27:Y52,Y52)-1,"")</f>
        <v>11</v>
      </c>
      <c r="X52" s="87" t="s">
        <v>33</v>
      </c>
      <c r="Y52" s="87">
        <f t="shared" ca="1" si="10"/>
        <v>85.500240000000005</v>
      </c>
      <c r="AA52" s="87" t="str">
        <f t="shared" ca="1" si="11"/>
        <v>Croydon</v>
      </c>
      <c r="AB52" s="87">
        <v>26</v>
      </c>
      <c r="AC52" s="86">
        <f t="shared" ca="1" si="12"/>
        <v>79.083669999999998</v>
      </c>
      <c r="AD52" s="87" t="str">
        <f t="shared" ca="1" si="13"/>
        <v>Croydon</v>
      </c>
      <c r="AE52" s="87" t="str">
        <f t="shared" ca="1" si="14"/>
        <v/>
      </c>
      <c r="AF52" s="87" t="str">
        <f t="shared" ca="1" si="15"/>
        <v/>
      </c>
      <c r="AG52" s="87">
        <f t="shared" ca="1" si="16"/>
        <v>79.083669999999998</v>
      </c>
      <c r="AH52" s="87">
        <f t="shared" ca="1" si="26"/>
        <v>82.4</v>
      </c>
      <c r="AI52" s="87">
        <f t="shared" ca="1" si="27"/>
        <v>89.35</v>
      </c>
      <c r="AJ52" s="87">
        <f t="shared" ca="1" si="28"/>
        <v>85.500240000000005</v>
      </c>
      <c r="AK52" s="87">
        <f t="shared" ca="1" si="17"/>
        <v>79.083669999999998</v>
      </c>
      <c r="AL52" s="87" t="str">
        <f t="shared" ca="1" si="18"/>
        <v/>
      </c>
      <c r="AO52" s="87" t="str">
        <f>List!R14</f>
        <v>Ealing</v>
      </c>
      <c r="AP52" s="87">
        <f t="shared" ca="1" si="29"/>
        <v>85.835999999999999</v>
      </c>
      <c r="BF52" s="94"/>
      <c r="BG52" s="94"/>
    </row>
    <row r="53" spans="1:59">
      <c r="W53" s="87">
        <f ca="1">IFERROR(RANK(Y53,$Y$27:$Y$59,$U$3)+COUNTIF($Y$27:Y53,Y53)-1,"")</f>
        <v>13</v>
      </c>
      <c r="X53" s="87" t="s">
        <v>96</v>
      </c>
      <c r="Y53" s="87">
        <f t="shared" ca="1" si="10"/>
        <v>85.173929999999999</v>
      </c>
      <c r="AA53" s="87" t="str">
        <f t="shared" ca="1" si="11"/>
        <v>Barking and Dagenham</v>
      </c>
      <c r="AB53" s="87">
        <v>27</v>
      </c>
      <c r="AC53" s="86">
        <f t="shared" ca="1" si="12"/>
        <v>79.037499999999994</v>
      </c>
      <c r="AD53" s="87" t="str">
        <f t="shared" ca="1" si="13"/>
        <v>Barking and Dagenham</v>
      </c>
      <c r="AE53" s="87" t="str">
        <f t="shared" ca="1" si="14"/>
        <v/>
      </c>
      <c r="AF53" s="87" t="str">
        <f t="shared" ca="1" si="15"/>
        <v/>
      </c>
      <c r="AG53" s="87">
        <f t="shared" ca="1" si="16"/>
        <v>79.037499999999994</v>
      </c>
      <c r="AH53" s="87">
        <f t="shared" ca="1" si="26"/>
        <v>82.4</v>
      </c>
      <c r="AI53" s="87">
        <f t="shared" ca="1" si="27"/>
        <v>89.35</v>
      </c>
      <c r="AJ53" s="87">
        <f t="shared" ca="1" si="28"/>
        <v>85.500240000000005</v>
      </c>
      <c r="AK53" s="87" t="str">
        <f t="shared" ca="1" si="17"/>
        <v/>
      </c>
      <c r="AL53" s="87">
        <f t="shared" ca="1" si="18"/>
        <v>79.037499999999994</v>
      </c>
      <c r="AO53" s="87" t="str">
        <f>List!R15</f>
        <v>Barnet</v>
      </c>
      <c r="AP53" s="87">
        <f t="shared" ca="1" si="29"/>
        <v>80.633880000000005</v>
      </c>
    </row>
    <row r="54" spans="1:59">
      <c r="W54" s="87">
        <f ca="1">IFERROR(RANK(Y54,$Y$27:$Y$59,$U$3)+COUNTIF($Y$27:Y54,Y54)-1,"")</f>
        <v>3</v>
      </c>
      <c r="X54" s="87" t="s">
        <v>90</v>
      </c>
      <c r="Y54" s="87">
        <f t="shared" ca="1" si="10"/>
        <v>87.739819999999995</v>
      </c>
      <c r="AA54" s="87" t="str">
        <f t="shared" ca="1" si="11"/>
        <v>Islington</v>
      </c>
      <c r="AB54" s="87">
        <v>28</v>
      </c>
      <c r="AC54" s="86">
        <f t="shared" ca="1" si="12"/>
        <v>78.170839999999998</v>
      </c>
      <c r="AD54" s="87" t="str">
        <f t="shared" ca="1" si="13"/>
        <v>Islington</v>
      </c>
      <c r="AE54" s="87" t="str">
        <f t="shared" ca="1" si="14"/>
        <v/>
      </c>
      <c r="AF54" s="87" t="str">
        <f t="shared" ca="1" si="15"/>
        <v/>
      </c>
      <c r="AG54" s="87">
        <f t="shared" ca="1" si="16"/>
        <v>78.170839999999998</v>
      </c>
      <c r="AH54" s="87">
        <f t="shared" ca="1" si="26"/>
        <v>82.4</v>
      </c>
      <c r="AI54" s="87">
        <f t="shared" ca="1" si="27"/>
        <v>89.35</v>
      </c>
      <c r="AJ54" s="87">
        <f t="shared" ca="1" si="28"/>
        <v>85.500240000000005</v>
      </c>
      <c r="AK54" s="87" t="str">
        <f t="shared" ca="1" si="17"/>
        <v/>
      </c>
      <c r="AL54" s="87">
        <f t="shared" ca="1" si="18"/>
        <v>78.170839999999998</v>
      </c>
      <c r="AO54" s="87" t="str">
        <f>List!R16</f>
        <v>Croydon</v>
      </c>
      <c r="AP54" s="87">
        <f t="shared" ca="1" si="29"/>
        <v>79.083669999999998</v>
      </c>
      <c r="BF54" s="94"/>
      <c r="BG54" s="94"/>
    </row>
    <row r="55" spans="1:59" ht="14.45" customHeight="1">
      <c r="W55" s="87">
        <f ca="1">IFERROR(RANK(Y55,$Y$27:$Y$59,$U$3)+COUNTIF($Y$27:Y55,Y55)-1,"")</f>
        <v>20</v>
      </c>
      <c r="X55" s="87" t="s">
        <v>105</v>
      </c>
      <c r="Y55" s="87">
        <f t="shared" ca="1" si="10"/>
        <v>81.895899999999997</v>
      </c>
      <c r="AA55" s="87" t="str">
        <f t="shared" ca="1" si="11"/>
        <v>Haringey</v>
      </c>
      <c r="AB55" s="87">
        <v>29</v>
      </c>
      <c r="AC55" s="86">
        <f t="shared" ca="1" si="12"/>
        <v>76.725430000000003</v>
      </c>
      <c r="AD55" s="87" t="str">
        <f t="shared" ca="1" si="13"/>
        <v>Haringey</v>
      </c>
      <c r="AE55" s="87" t="str">
        <f t="shared" ca="1" si="14"/>
        <v/>
      </c>
      <c r="AF55" s="87" t="str">
        <f t="shared" ca="1" si="15"/>
        <v/>
      </c>
      <c r="AG55" s="87">
        <f t="shared" ca="1" si="16"/>
        <v>76.725430000000003</v>
      </c>
      <c r="AH55" s="87">
        <f t="shared" ca="1" si="26"/>
        <v>82.4</v>
      </c>
      <c r="AI55" s="87">
        <f t="shared" ca="1" si="27"/>
        <v>89.35</v>
      </c>
      <c r="AJ55" s="87">
        <f t="shared" ca="1" si="28"/>
        <v>85.500240000000005</v>
      </c>
      <c r="AK55" s="87" t="str">
        <f t="shared" ca="1" si="17"/>
        <v/>
      </c>
      <c r="AL55" s="87">
        <f t="shared" ca="1" si="18"/>
        <v>76.725430000000003</v>
      </c>
      <c r="AO55" s="87" t="str">
        <f>T8</f>
        <v>Richmond</v>
      </c>
      <c r="AP55" s="87">
        <f ca="1">U14</f>
        <v>85.500240000000005</v>
      </c>
      <c r="BF55" s="94"/>
      <c r="BG55" s="94"/>
    </row>
    <row r="56" spans="1:59">
      <c r="W56" s="87">
        <f ca="1">IFERROR(RANK(Y56,$Y$27:$Y$59,$U$3)+COUNTIF($Y$27:Y56,Y56)-1,"")</f>
        <v>19</v>
      </c>
      <c r="X56" s="87" t="s">
        <v>115</v>
      </c>
      <c r="Y56" s="87">
        <f t="shared" ca="1" si="10"/>
        <v>82.191100000000006</v>
      </c>
      <c r="AA56" s="87" t="str">
        <f t="shared" ca="1" si="11"/>
        <v>Enfield</v>
      </c>
      <c r="AB56" s="87">
        <v>30</v>
      </c>
      <c r="AC56" s="86">
        <f t="shared" ca="1" si="12"/>
        <v>75.290629999999993</v>
      </c>
      <c r="AD56" s="87" t="str">
        <f t="shared" ca="1" si="13"/>
        <v>Enfield</v>
      </c>
      <c r="AE56" s="87" t="str">
        <f t="shared" ca="1" si="14"/>
        <v/>
      </c>
      <c r="AF56" s="87" t="str">
        <f t="shared" ca="1" si="15"/>
        <v/>
      </c>
      <c r="AG56" s="87">
        <f t="shared" ca="1" si="16"/>
        <v>75.290629999999993</v>
      </c>
      <c r="AH56" s="87">
        <f t="shared" ca="1" si="26"/>
        <v>82.4</v>
      </c>
      <c r="AI56" s="87">
        <f t="shared" ca="1" si="27"/>
        <v>89.35</v>
      </c>
      <c r="AJ56" s="87">
        <f t="shared" ca="1" si="28"/>
        <v>85.500240000000005</v>
      </c>
      <c r="AK56" s="87">
        <f t="shared" ca="1" si="17"/>
        <v>75.290629999999993</v>
      </c>
      <c r="AL56" s="87" t="str">
        <f t="shared" ca="1" si="18"/>
        <v/>
      </c>
    </row>
    <row r="57" spans="1:59">
      <c r="W57" s="87">
        <f ca="1">IFERROR(RANK(Y57,$Y$27:$Y$59,$U$3)+COUNTIF($Y$27:Y57,Y57)-1,"")</f>
        <v>16</v>
      </c>
      <c r="X57" s="87" t="s">
        <v>77</v>
      </c>
      <c r="Y57" s="87">
        <f t="shared" ca="1" si="10"/>
        <v>83.742099999999994</v>
      </c>
      <c r="AA57" s="87" t="str">
        <f t="shared" ca="1" si="11"/>
        <v>Camden</v>
      </c>
      <c r="AB57" s="87">
        <v>31</v>
      </c>
      <c r="AC57" s="86">
        <f t="shared" ca="1" si="12"/>
        <v>75.041809999999998</v>
      </c>
      <c r="AD57" s="87" t="str">
        <f t="shared" ca="1" si="13"/>
        <v>Camden</v>
      </c>
      <c r="AE57" s="87" t="str">
        <f t="shared" ca="1" si="14"/>
        <v/>
      </c>
      <c r="AF57" s="87" t="str">
        <f t="shared" ca="1" si="15"/>
        <v/>
      </c>
      <c r="AG57" s="87">
        <f t="shared" ca="1" si="16"/>
        <v>75.041809999999998</v>
      </c>
      <c r="AH57" s="87">
        <f t="shared" ca="1" si="26"/>
        <v>82.4</v>
      </c>
      <c r="AI57" s="87">
        <f t="shared" ca="1" si="27"/>
        <v>89.35</v>
      </c>
      <c r="AJ57" s="87">
        <f t="shared" ca="1" si="28"/>
        <v>85.500240000000005</v>
      </c>
      <c r="AK57" s="87" t="str">
        <f t="shared" ca="1" si="17"/>
        <v/>
      </c>
      <c r="AL57" s="87">
        <f t="shared" ca="1" si="18"/>
        <v>75.041809999999998</v>
      </c>
      <c r="BF57" s="94"/>
      <c r="BG57" s="94"/>
    </row>
    <row r="58" spans="1:59">
      <c r="W58" s="87">
        <f ca="1">IFERROR(RANK(Y58,$Y$27:$Y$59,$U$3)+COUNTIF($Y$27:Y58,Y58)-1,"")</f>
        <v>15</v>
      </c>
      <c r="X58" s="87" t="s">
        <v>100</v>
      </c>
      <c r="Y58" s="87">
        <f t="shared" ca="1" si="10"/>
        <v>83.958209999999994</v>
      </c>
      <c r="AA58" s="87" t="str">
        <f t="shared" ca="1" si="11"/>
        <v>Hackney</v>
      </c>
      <c r="AB58" s="87">
        <v>32</v>
      </c>
      <c r="AC58" s="86">
        <f t="shared" ca="1" si="12"/>
        <v>68.129919999999998</v>
      </c>
      <c r="AD58" s="87" t="str">
        <f t="shared" ca="1" si="13"/>
        <v>Hackney</v>
      </c>
      <c r="AE58" s="87" t="str">
        <f t="shared" ca="1" si="14"/>
        <v/>
      </c>
      <c r="AF58" s="87" t="str">
        <f t="shared" ca="1" si="15"/>
        <v/>
      </c>
      <c r="AG58" s="87">
        <f t="shared" ca="1" si="16"/>
        <v>68.129919999999998</v>
      </c>
      <c r="AH58" s="87">
        <f t="shared" ca="1" si="26"/>
        <v>82.4</v>
      </c>
      <c r="AI58" s="87">
        <f t="shared" ca="1" si="27"/>
        <v>89.35</v>
      </c>
      <c r="AJ58" s="87">
        <f t="shared" ca="1" si="28"/>
        <v>85.500240000000005</v>
      </c>
      <c r="AK58" s="87" t="str">
        <f t="shared" ca="1" si="17"/>
        <v/>
      </c>
      <c r="AL58" s="87">
        <f t="shared" ca="1" si="18"/>
        <v>68.129919999999998</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1700-000000000000}">
      <formula1>indlist</formula1>
    </dataValidation>
    <dataValidation type="list" showInputMessage="1" showErrorMessage="1" sqref="U2" xr:uid="{00000000-0002-0000-1700-000001000000}">
      <formula1>gender</formula1>
    </dataValidation>
    <dataValidation showInputMessage="1" showErrorMessage="1" sqref="U5" xr:uid="{00000000-0002-0000-1700-000002000000}"/>
  </dataValidations>
  <hyperlinks>
    <hyperlink ref="O1" location="Summary!A1" display="Back to summary" xr:uid="{00000000-0004-0000-17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BT64"/>
  <sheetViews>
    <sheetView showGridLines="0" showRowColHeaders="0" zoomScale="130" zoomScaleNormal="130" workbookViewId="0">
      <selection activeCell="Q21" sqref="Q2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Population vaccination coverage: MMR for two doses (5 years old), 2022/23</v>
      </c>
      <c r="B1" s="125"/>
      <c r="C1" s="125"/>
      <c r="D1" s="125"/>
      <c r="E1" s="125"/>
      <c r="F1" s="125"/>
      <c r="G1" s="125"/>
      <c r="H1" s="126" t="str">
        <f ca="1">'14'!$X$1</f>
        <v>Population vaccination coverage: MMR for two doses (5 years old), 2010/11 - 2022/23</v>
      </c>
      <c r="I1" s="125"/>
      <c r="J1" s="125"/>
      <c r="K1" s="125"/>
      <c r="L1" s="125"/>
      <c r="M1" s="125"/>
      <c r="N1" s="125"/>
      <c r="O1" s="4" t="s">
        <v>1075</v>
      </c>
      <c r="T1" s="87" t="s">
        <v>282</v>
      </c>
      <c r="U1" s="87" t="s">
        <v>262</v>
      </c>
      <c r="V1" s="87" t="str">
        <f>T8&amp;U23&amp;U2&amp;U5</f>
        <v>Richmond30311Persons5 yrs</v>
      </c>
      <c r="W1" s="86">
        <f>21-COUNTBLANK(X2:X21)</f>
        <v>14</v>
      </c>
      <c r="X1" s="87" t="str">
        <f ca="1">IF(U2&lt;&gt;"Persons",U1&amp;", "&amp;SUBSTITUTE(X2, " ","")&amp;" - "&amp;SUBSTITUTE(INDIRECT("x"&amp;W1), " ","")&amp;" ("&amp;U2&amp;")",U1&amp;", "&amp;SUBSTITUTE(X2, " ","")&amp;" - "&amp;SUBSTITUTE(INDIRECT("x"&amp;W1), " ",""))</f>
        <v>Population vaccination coverage: MMR for two doses (5 years old), 2010/11 - 2022/23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2010/11</v>
      </c>
      <c r="T2" s="88" t="s">
        <v>1056</v>
      </c>
      <c r="U2" s="87" t="s">
        <v>35</v>
      </c>
      <c r="V2" s="87">
        <v>1</v>
      </c>
      <c r="W2" s="86">
        <f t="array" ref="W2">IFERROR(SMALL(IF(IndicatorData!B:B=$V$1,IndicatorData!AA:AA),$V2),"")</f>
        <v>20100000</v>
      </c>
      <c r="X2" s="86" t="str">
        <f>S2</f>
        <v>2010/11</v>
      </c>
      <c r="Y2" s="88">
        <f t="shared" ref="Y2:AH11" ca="1" si="0">IFERROR(VLOOKUP(Y$1&amp;$U$1&amp;$X2&amp;$U$2&amp;$U$5,DATA,14,FALSE),"")</f>
        <v>84.21</v>
      </c>
      <c r="Z2" s="87">
        <f t="shared" ca="1" si="0"/>
        <v>76.62</v>
      </c>
      <c r="AA2" s="87">
        <f t="shared" ca="1" si="0"/>
        <v>75.760000000000005</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75.760000000000005</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2011/12</v>
      </c>
      <c r="T3" s="88" t="s">
        <v>1076</v>
      </c>
      <c r="U3" s="87">
        <f>VLOOKUP(U1,IndicatorMetadata!$B:$AG,32,FALSE)</f>
        <v>0</v>
      </c>
      <c r="V3" s="89">
        <v>2</v>
      </c>
      <c r="W3" s="86">
        <f t="array" ref="W3">IFERROR(SMALL(IF(IndicatorData!B:B=$V$1,IndicatorData!AA:AA),$V3),"")</f>
        <v>20110000</v>
      </c>
      <c r="X3" s="86" t="str">
        <f t="shared" ref="X3:X21" si="5">IF(S3=X2,"",S3)</f>
        <v>2011/12</v>
      </c>
      <c r="Y3" s="88">
        <f t="shared" ca="1" si="0"/>
        <v>86.02</v>
      </c>
      <c r="Z3" s="87">
        <f t="shared" ca="1" si="0"/>
        <v>80.209999999999994</v>
      </c>
      <c r="AA3" s="87">
        <f t="shared" ca="1" si="0"/>
        <v>79.39</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79.39</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74.103139999999996</v>
      </c>
      <c r="F4" s="2"/>
      <c r="S4" s="87" t="str">
        <f t="array" ref="S4">IFERROR(VLOOKUP($W4,IF(IndicatorData!$B:$B=$V$1,IndicatorData!$A$1:$O$5203),15,FALSE),"")</f>
        <v>2012/13</v>
      </c>
      <c r="T4" s="88" t="s">
        <v>308</v>
      </c>
      <c r="U4" s="87" t="str">
        <f>VLOOKUP(U1,IndicatorMetadata!$B:$AG,27,FALSE)</f>
        <v>%</v>
      </c>
      <c r="V4" s="87">
        <v>3</v>
      </c>
      <c r="W4" s="86">
        <f t="array" ref="W4">IFERROR(SMALL(IF(IndicatorData!B:B=$V$1,IndicatorData!AA:AA),$V4),"")</f>
        <v>20120000</v>
      </c>
      <c r="X4" s="86" t="str">
        <f t="shared" si="5"/>
        <v>2012/13</v>
      </c>
      <c r="Y4" s="88">
        <f t="shared" ca="1" si="0"/>
        <v>87.72</v>
      </c>
      <c r="Z4" s="87">
        <f t="shared" ca="1" si="0"/>
        <v>80.77</v>
      </c>
      <c r="AA4" s="87">
        <f t="shared" ca="1" si="0"/>
        <v>79.47</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79.47</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12% lower</v>
      </c>
      <c r="S5" s="87" t="str">
        <f t="array" ref="S5">IFERROR(VLOOKUP($W5,IF(IndicatorData!$B:$B=$V$1,IndicatorData!$A$1:$O$5203),15,FALSE),"")</f>
        <v>2013/14</v>
      </c>
      <c r="T5" s="88" t="s">
        <v>10</v>
      </c>
      <c r="U5" s="87" t="str">
        <f>VLOOKUP(U23&amp;U2,Interpretations!$A$1:$E$155,4,FALSE)</f>
        <v>5 yrs</v>
      </c>
      <c r="V5" s="87">
        <v>4</v>
      </c>
      <c r="W5" s="86">
        <f t="array" ref="W5">IFERROR(SMALL(IF(IndicatorData!B:B=$V$1,IndicatorData!AA:AA),$V5),"")</f>
        <v>20130000</v>
      </c>
      <c r="X5" s="86" t="str">
        <f t="shared" si="5"/>
        <v>2013/14</v>
      </c>
      <c r="Y5" s="88">
        <f t="shared" ca="1" si="0"/>
        <v>88.32</v>
      </c>
      <c r="Z5" s="87">
        <f t="shared" ca="1" si="0"/>
        <v>80.7</v>
      </c>
      <c r="AA5" s="87">
        <f t="shared" ca="1" si="0"/>
        <v>77.260000000000005</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77.260000000000005</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similar</v>
      </c>
      <c r="S6" s="87" t="str">
        <f t="array" ref="S6">IFERROR(VLOOKUP($W6,IF(IndicatorData!$B:$B=$V$1,IndicatorData!$A$1:$O$5203),15,FALSE),"")</f>
        <v>2014/15</v>
      </c>
      <c r="T6" s="88"/>
      <c r="V6" s="87">
        <v>5</v>
      </c>
      <c r="W6" s="86">
        <f t="array" ref="W6">IFERROR(SMALL(IF(IndicatorData!B:B=$V$1,IndicatorData!AA:AA),$V6),"")</f>
        <v>20140000</v>
      </c>
      <c r="X6" s="86" t="str">
        <f t="shared" si="5"/>
        <v>2014/15</v>
      </c>
      <c r="Y6" s="88">
        <f t="shared" ca="1" si="0"/>
        <v>88.62</v>
      </c>
      <c r="Z6" s="87">
        <f t="shared" ca="1" si="0"/>
        <v>81.099999999999994</v>
      </c>
      <c r="AA6" s="87">
        <f t="shared" ca="1" si="0"/>
        <v>77.34</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77.34</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2015/16</v>
      </c>
      <c r="T7" s="88"/>
      <c r="V7" s="87">
        <v>6</v>
      </c>
      <c r="W7" s="86">
        <f t="array" ref="W7">IFERROR(SMALL(IF(IndicatorData!B:B=$V$1,IndicatorData!AA:AA),$V7),"")</f>
        <v>20150000</v>
      </c>
      <c r="X7" s="86" t="str">
        <f t="shared" si="5"/>
        <v>2015/16</v>
      </c>
      <c r="Y7" s="88">
        <f t="shared" ca="1" si="0"/>
        <v>88.2</v>
      </c>
      <c r="Z7" s="87">
        <f t="shared" ca="1" si="0"/>
        <v>81.7</v>
      </c>
      <c r="AA7" s="87">
        <f t="shared" ca="1" si="0"/>
        <v>78.099999999999994</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78.099999999999994</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(2010/11)</v>
      </c>
      <c r="E8" s="13" t="str">
        <f ca="1">U22</f>
        <v>2% deterioration</v>
      </c>
      <c r="S8" s="87" t="str">
        <f t="array" ref="S8">IFERROR(VLOOKUP($W8,IF(IndicatorData!$B:$B=$V$1,IndicatorData!$A$1:$O$5203),15,FALSE),"")</f>
        <v>2016/17</v>
      </c>
      <c r="T8" s="88" t="str">
        <f>Summary!$E$2</f>
        <v>Richmond</v>
      </c>
      <c r="V8" s="87">
        <v>7</v>
      </c>
      <c r="W8" s="86">
        <f t="array" ref="W8">IFERROR(SMALL(IF(IndicatorData!B:B=$V$1,IndicatorData!AA:AA),$V8),"")</f>
        <v>20160000</v>
      </c>
      <c r="X8" s="86" t="str">
        <f t="shared" si="5"/>
        <v>2016/17</v>
      </c>
      <c r="Y8" s="88">
        <f t="shared" ca="1" si="0"/>
        <v>87.6</v>
      </c>
      <c r="Z8" s="87">
        <f t="shared" ca="1" si="0"/>
        <v>79.48</v>
      </c>
      <c r="AA8" s="87">
        <f t="shared" ca="1" si="0"/>
        <v>70</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70</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2% deterioration</v>
      </c>
      <c r="S9" s="87" t="str">
        <f t="array" ref="S9">IFERROR(VLOOKUP($W9,IF(IndicatorData!$B:$B=$V$1,IndicatorData!$A$1:$O$5203),15,FALSE),"")</f>
        <v>2017/18</v>
      </c>
      <c r="T9" s="88" t="str">
        <f>T8&amp;" Rank"</f>
        <v>Richmond Rank</v>
      </c>
      <c r="U9" s="87">
        <f ca="1">VLOOKUP(T8,$AA$26:$AB$58,2,FALSE)</f>
        <v>16</v>
      </c>
      <c r="V9" s="87">
        <v>8</v>
      </c>
      <c r="W9" s="86">
        <f t="array" ref="W9">IFERROR(SMALL(IF(IndicatorData!B:B=$V$1,IndicatorData!AA:AA),$V9),"")</f>
        <v>20170000</v>
      </c>
      <c r="X9" s="86" t="str">
        <f t="shared" si="5"/>
        <v>2017/18</v>
      </c>
      <c r="Y9" s="88">
        <f t="shared" ca="1" si="0"/>
        <v>87.17</v>
      </c>
      <c r="Z9" s="87">
        <f t="shared" ca="1" si="0"/>
        <v>77.819999999999993</v>
      </c>
      <c r="AA9" s="87">
        <f t="shared" ca="1" si="0"/>
        <v>72.900000000000006</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72.900000000000006</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2018/19</v>
      </c>
      <c r="T10" s="88" t="s">
        <v>14</v>
      </c>
      <c r="V10" s="87">
        <v>9</v>
      </c>
      <c r="W10" s="86">
        <f t="array" ref="W10">IFERROR(SMALL(IF(IndicatorData!B:B=$V$1,IndicatorData!AA:AA),$V10),"")</f>
        <v>20180000</v>
      </c>
      <c r="X10" s="86" t="str">
        <f t="shared" si="5"/>
        <v>2018/19</v>
      </c>
      <c r="Y10" s="88">
        <f t="shared" ca="1" si="0"/>
        <v>86.43</v>
      </c>
      <c r="Z10" s="87">
        <f t="shared" ca="1" si="0"/>
        <v>76.31</v>
      </c>
      <c r="AA10" s="87">
        <f t="shared" ca="1" si="0"/>
        <v>75.89</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75.89</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2019/20</v>
      </c>
      <c r="T11" s="88" t="s">
        <v>31</v>
      </c>
      <c r="U11" s="87">
        <f ca="1">AI27</f>
        <v>84.52</v>
      </c>
      <c r="V11" s="90">
        <v>10</v>
      </c>
      <c r="W11" s="86">
        <f t="array" ref="W11">IFERROR(SMALL(IF(IndicatorData!B:B=$V$1,IndicatorData!AA:AA),$V11),"")</f>
        <v>20190000</v>
      </c>
      <c r="X11" s="86" t="str">
        <f t="shared" si="5"/>
        <v>2019/20</v>
      </c>
      <c r="Y11" s="88">
        <f t="shared" ca="1" si="0"/>
        <v>86.81</v>
      </c>
      <c r="Z11" s="87">
        <f t="shared" ca="1" si="0"/>
        <v>76.94</v>
      </c>
      <c r="AA11" s="87">
        <f t="shared" ca="1" si="0"/>
        <v>76.56</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76.56</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(2022/23) rank:</v>
      </c>
      <c r="E12" s="128">
        <f ca="1">U9</f>
        <v>16</v>
      </c>
      <c r="S12" s="87" t="str">
        <f t="array" ref="S12">IFERROR(VLOOKUP($W12,IF(IndicatorData!$B:$B=$V$1,IndicatorData!$A$1:$O$5203),15,FALSE),"")</f>
        <v>2020/21</v>
      </c>
      <c r="T12" s="88" t="s">
        <v>57</v>
      </c>
      <c r="U12" s="87">
        <f ca="1">AH27</f>
        <v>73.97</v>
      </c>
      <c r="V12" s="90">
        <v>11</v>
      </c>
      <c r="W12" s="86">
        <f t="array" ref="W12">IFERROR(SMALL(IF(IndicatorData!B:B=$V$1,IndicatorData!AA:AA),$V12),"")</f>
        <v>20200000</v>
      </c>
      <c r="X12" s="86" t="str">
        <f t="shared" si="5"/>
        <v>2020/21</v>
      </c>
      <c r="Y12" s="88">
        <f t="shared" ref="Y12:AH21" ca="1" si="6">IFERROR(VLOOKUP(Y$1&amp;$U$1&amp;$X12&amp;$U$2&amp;$U$5,DATA,14,FALSE),"")</f>
        <v>86.62</v>
      </c>
      <c r="Z12" s="87">
        <f t="shared" ca="1" si="6"/>
        <v>75.12</v>
      </c>
      <c r="AA12" s="87">
        <f t="shared" ca="1" si="6"/>
        <v>75.459999999999994</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75.459999999999994</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2021/22</v>
      </c>
      <c r="T13" s="88" t="s">
        <v>1011</v>
      </c>
      <c r="U13" s="87">
        <f ca="1">AJ27</f>
        <v>74.103139999999996</v>
      </c>
      <c r="V13" s="90">
        <v>12</v>
      </c>
      <c r="W13" s="86">
        <f t="array" ref="W13">IFERROR(SMALL(IF(IndicatorData!B:B=$V$1,IndicatorData!AA:AA),$V13),"")</f>
        <v>20210000</v>
      </c>
      <c r="X13" s="86" t="str">
        <f t="shared" si="5"/>
        <v>2021/22</v>
      </c>
      <c r="Y13" s="88">
        <f t="shared" ca="1" si="6"/>
        <v>85.69</v>
      </c>
      <c r="Z13" s="87">
        <f t="shared" ca="1" si="6"/>
        <v>74.25</v>
      </c>
      <c r="AA13" s="87">
        <f t="shared" ca="1" si="6"/>
        <v>75.59</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f t="shared" ca="1" si="9"/>
        <v>75.59</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2022/23</v>
      </c>
      <c r="T14" s="88" t="str">
        <f>T8&amp;" current data"</f>
        <v>Richmond current data</v>
      </c>
      <c r="U14" s="87">
        <f ca="1">INDIRECT("aa"&amp;$W$1)</f>
        <v>74.103139999999996</v>
      </c>
      <c r="V14" s="87">
        <v>13</v>
      </c>
      <c r="W14" s="86">
        <f t="array" ref="W14">IFERROR(SMALL(IF(IndicatorData!B:B=$V$1,IndicatorData!AA:AA),$V14),"")</f>
        <v>20220000</v>
      </c>
      <c r="X14" s="86" t="str">
        <f t="shared" si="5"/>
        <v>2022/23</v>
      </c>
      <c r="Y14" s="88">
        <f t="shared" ca="1" si="6"/>
        <v>84.52</v>
      </c>
      <c r="Z14" s="87">
        <f t="shared" ca="1" si="6"/>
        <v>73.97</v>
      </c>
      <c r="AA14" s="87">
        <f t="shared" ca="1" si="6"/>
        <v>74.103139999999996</v>
      </c>
      <c r="AB14" s="87">
        <f t="shared" ca="1" si="6"/>
        <v>76.385540000000006</v>
      </c>
      <c r="AC14" s="86">
        <f t="shared" ca="1" si="6"/>
        <v>77.651219999999995</v>
      </c>
      <c r="AD14" s="87">
        <f t="shared" ca="1" si="6"/>
        <v>87.028030000000001</v>
      </c>
      <c r="AE14" s="87">
        <f t="shared" ca="1" si="6"/>
        <v>71.656170000000003</v>
      </c>
      <c r="AF14" s="87">
        <f t="shared" ca="1" si="6"/>
        <v>78.910979999999995</v>
      </c>
      <c r="AG14" s="87">
        <f t="shared" ca="1" si="6"/>
        <v>70.55565</v>
      </c>
      <c r="AH14" s="87">
        <f t="shared" ca="1" si="6"/>
        <v>69.454909999999998</v>
      </c>
      <c r="AI14" s="87">
        <f t="shared" ca="1" si="7"/>
        <v>70.55565</v>
      </c>
      <c r="AJ14" s="87">
        <f t="shared" ca="1" si="7"/>
        <v>82.585340000000002</v>
      </c>
      <c r="AK14" s="87">
        <f t="shared" ca="1" si="7"/>
        <v>77.563559999999995</v>
      </c>
      <c r="AL14" s="87">
        <f t="shared" ca="1" si="7"/>
        <v>87.028030000000001</v>
      </c>
      <c r="AM14" s="87">
        <f t="shared" ca="1" si="7"/>
        <v>63.550339999999998</v>
      </c>
      <c r="AN14" s="87">
        <f t="shared" ca="1" si="7"/>
        <v>70.256699999999995</v>
      </c>
      <c r="AO14" s="87">
        <f t="shared" ca="1" si="7"/>
        <v>81.00873</v>
      </c>
      <c r="AP14" s="87">
        <f t="shared" ca="1" si="7"/>
        <v>64.819429999999997</v>
      </c>
      <c r="AQ14" s="87">
        <f t="shared" ca="1" si="7"/>
        <v>83.354479999999995</v>
      </c>
      <c r="AR14" s="87">
        <f t="shared" ca="1" si="7"/>
        <v>56.3</v>
      </c>
      <c r="AS14" s="87">
        <f t="shared" ca="1" si="8"/>
        <v>70.329160000000002</v>
      </c>
      <c r="AT14" s="87">
        <f t="shared" ca="1" si="8"/>
        <v>65.944929999999999</v>
      </c>
      <c r="AU14" s="87">
        <f t="shared" ca="1" si="8"/>
        <v>78.910979999999995</v>
      </c>
      <c r="AV14" s="87">
        <f t="shared" ca="1" si="8"/>
        <v>79.481809999999996</v>
      </c>
      <c r="AW14" s="87">
        <f t="shared" ca="1" si="8"/>
        <v>80.972520000000003</v>
      </c>
      <c r="AX14" s="87">
        <f t="shared" ca="1" si="8"/>
        <v>77.932689999999994</v>
      </c>
      <c r="AY14" s="87">
        <f t="shared" ca="1" si="8"/>
        <v>66.28</v>
      </c>
      <c r="AZ14" s="87">
        <f t="shared" ca="1" si="8"/>
        <v>67.199629999999999</v>
      </c>
      <c r="BA14" s="87">
        <f t="shared" ca="1" si="8"/>
        <v>76.385540000000006</v>
      </c>
      <c r="BB14" s="87">
        <f t="shared" ca="1" si="8"/>
        <v>79.112700000000004</v>
      </c>
      <c r="BC14" s="87">
        <f t="shared" ca="1" si="9"/>
        <v>80.398430000000005</v>
      </c>
      <c r="BD14" s="87">
        <f t="shared" ca="1" si="9"/>
        <v>71.656170000000003</v>
      </c>
      <c r="BE14" s="87">
        <f t="shared" ca="1" si="9"/>
        <v>67.972239999999999</v>
      </c>
      <c r="BF14" s="87">
        <f t="shared" ca="1" si="9"/>
        <v>69.459190000000007</v>
      </c>
      <c r="BG14" s="87">
        <f t="shared" ca="1" si="9"/>
        <v>74.103139999999996</v>
      </c>
      <c r="BH14" s="87">
        <f t="shared" ca="1" si="9"/>
        <v>82.506200000000007</v>
      </c>
      <c r="BI14" s="87">
        <f t="shared" ca="1" si="9"/>
        <v>77.651219999999995</v>
      </c>
      <c r="BJ14" s="87">
        <f t="shared" ca="1" si="9"/>
        <v>73.811269999999993</v>
      </c>
      <c r="BK14" s="87">
        <f t="shared" ca="1" si="9"/>
        <v>70.750889999999998</v>
      </c>
      <c r="BL14" s="87">
        <f t="shared" ca="1" si="9"/>
        <v>75.151660000000007</v>
      </c>
      <c r="BM14" s="87">
        <f t="shared" ca="1" si="9"/>
        <v>74.011629999999997</v>
      </c>
      <c r="BN14" s="87">
        <f t="shared" ca="1" si="4"/>
        <v>77.031265000000005</v>
      </c>
    </row>
    <row r="15" spans="1:66">
      <c r="A15" s="130" t="str">
        <f ca="1">$AC$26</f>
        <v>Population vaccination coverage: MMR for two doses (5 years old), 2022/23</v>
      </c>
      <c r="B15" s="125"/>
      <c r="C15" s="125"/>
      <c r="D15" s="125"/>
      <c r="E15" s="125"/>
      <c r="F15" s="125"/>
      <c r="G15" s="125"/>
      <c r="S15" s="87" t="str">
        <f t="array" ref="S15">IFERROR(VLOOKUP($W15,IF(IndicatorData!$B:$B=$V$1,IndicatorData!$A$1:$O$5203),15,FALSE),"")</f>
        <v/>
      </c>
      <c r="T15" s="88" t="str">
        <f>T8&amp;" previous data"</f>
        <v>Richmond previous data</v>
      </c>
      <c r="U15" s="87">
        <f ca="1">INDIRECT("aa"&amp;$W$1-1)</f>
        <v>75.59</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75.760000000000005</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-1.9670062177536807E-2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74.1% (n=1983), which was the 16th highest in London, 12.3% lower than the England average and 0.2% higher than the London average. The latest Borough figure for 2022/23 was also 2.2% lower than in 2010/11, in comparison with 0.4% increase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-2.1869852164730846E-2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2%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2% deterioration</v>
      </c>
    </row>
    <row r="23" spans="10:72">
      <c r="J23" s="125"/>
      <c r="K23" s="125"/>
      <c r="L23" s="125"/>
      <c r="M23" s="125"/>
      <c r="N23" s="125"/>
      <c r="T23" s="87" t="s">
        <v>1085</v>
      </c>
      <c r="U23" s="87">
        <f>VLOOKUP(U1,List!$AD$2:$AE$63,2,FALSE)</f>
        <v>30311</v>
      </c>
    </row>
    <row r="24" spans="10:72">
      <c r="J24" s="125"/>
      <c r="K24" s="125"/>
      <c r="L24" s="125"/>
      <c r="M24" s="125"/>
      <c r="N24" s="125"/>
    </row>
    <row r="25" spans="10:72">
      <c r="J25" s="125"/>
      <c r="K25" s="125"/>
      <c r="L25" s="125"/>
      <c r="M25" s="125"/>
      <c r="N25" s="125"/>
      <c r="AU25" s="87" t="str">
        <f ca="1">AC26&amp;", Bexley vs. CYP Comparators"</f>
        <v>Population vaccination coverage: MMR for two doses (5 years old),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Population vaccination coverage: MMR for two doses (5 years old),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25</v>
      </c>
      <c r="X27" s="87" t="s">
        <v>107</v>
      </c>
      <c r="Y27" s="87">
        <f t="shared" ref="Y27:Y58" ca="1" si="10">IFERROR(VLOOKUP($X27&amp;$U$1&amp;$Y$26&amp;$U$2&amp;$U$5,DATA,14,FALSE),"")</f>
        <v>69.454909999999998</v>
      </c>
      <c r="AA27" s="87" t="str">
        <f t="shared" ref="AA27:AA58" ca="1" si="11">AD27</f>
        <v>Bromley</v>
      </c>
      <c r="AB27" s="87">
        <v>1</v>
      </c>
      <c r="AC27" s="86">
        <f t="shared" ref="AC27:AC58" ca="1" si="12">VLOOKUP($AB27,$W$26:$Y$58,3,FALSE)</f>
        <v>87.028030000000001</v>
      </c>
      <c r="AD27" s="87" t="str">
        <f t="shared" ref="AD27:AD58" ca="1" si="13">VLOOKUP($AB27,$W$26:$Y$58,2,FALSE)</f>
        <v>Bromley</v>
      </c>
      <c r="AE27" s="87" t="str">
        <f t="shared" ref="AE27:AE58" ca="1" si="14">IF($AD27=$AE$26,AC27,"")</f>
        <v/>
      </c>
      <c r="AF27" s="87">
        <f t="shared" ref="AF27:AF58" ca="1" si="15">IF(ISERROR(HLOOKUP($AD27,$AB$1:$AG$1,1,FALSE)),"",AC27)</f>
        <v>87.028030000000001</v>
      </c>
      <c r="AG27" s="87" t="str">
        <f t="shared" ref="AG27:AG58" ca="1" si="16">IF(AND(AE27="",AF27=""),AC27,"")</f>
        <v/>
      </c>
      <c r="AH27" s="87">
        <f ca="1">INDIRECT("z"&amp;$W$1)</f>
        <v>73.97</v>
      </c>
      <c r="AI27" s="87">
        <f ca="1">INDIRECT("y"&amp;$W$1)</f>
        <v>84.52</v>
      </c>
      <c r="AJ27" s="87">
        <f ca="1">INDIRECT("aa"&amp;$W$1)</f>
        <v>74.103139999999996</v>
      </c>
      <c r="AK27" s="87">
        <f t="shared" ref="AK27:AK58" ca="1" si="17">IF(ISERROR(VLOOKUP($AD27,AOP_comparators,1,FALSE)),"",AC27)</f>
        <v>87.028030000000001</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Bromley</v>
      </c>
      <c r="AS27" s="87">
        <v>1</v>
      </c>
      <c r="AT27" s="87">
        <f t="shared" ref="AT27:AT37" ca="1" si="21">VLOOKUP($AS27,$AN$27:$AP$37,3,FALSE)</f>
        <v>87.028030000000001</v>
      </c>
      <c r="AU27" s="87" t="str">
        <f t="shared" ref="AU27:AU37" ca="1" si="22">VLOOKUP($AS27,$AN$27:$AP$37,2,FALSE)</f>
        <v>Bromley</v>
      </c>
      <c r="AV27" s="87" t="str">
        <f t="shared" ref="AV27:AV37" ca="1" si="23">IF($AU27=$AV$26,$AT27,"")</f>
        <v/>
      </c>
      <c r="AW27" s="87">
        <f t="shared" ref="AW27:AW37" ca="1" si="24">IF(AV27="",AT27,"")</f>
        <v>87.028030000000001</v>
      </c>
      <c r="AX27" s="87">
        <f t="shared" ref="AX27:AX37" ca="1" si="25">AI27</f>
        <v>84.52</v>
      </c>
      <c r="AY27" s="94"/>
      <c r="AZ27" s="94"/>
      <c r="BA27" s="94"/>
      <c r="BB27" s="94"/>
      <c r="BC27" s="94"/>
      <c r="BD27" s="94"/>
      <c r="BT27" s="87"/>
    </row>
    <row r="28" spans="10:72">
      <c r="J28" s="125"/>
      <c r="K28" s="125"/>
      <c r="L28" s="125"/>
      <c r="M28" s="125"/>
      <c r="N28" s="125"/>
      <c r="W28" s="87">
        <f ca="1">IFERROR(RANK(Y28,$Y$27:$Y$59,$U$3)+COUNTIF($Y$27:Y28,Y28)-1,"")</f>
        <v>21</v>
      </c>
      <c r="X28" s="87" t="s">
        <v>94</v>
      </c>
      <c r="Y28" s="87">
        <f t="shared" ca="1" si="10"/>
        <v>70.55565</v>
      </c>
      <c r="AA28" s="87" t="str">
        <f t="shared" ca="1" si="11"/>
        <v>Greenwich</v>
      </c>
      <c r="AB28" s="87">
        <v>2</v>
      </c>
      <c r="AC28" s="86">
        <f t="shared" ca="1" si="12"/>
        <v>83.354479999999995</v>
      </c>
      <c r="AD28" s="87" t="str">
        <f t="shared" ca="1" si="13"/>
        <v>Greenwich</v>
      </c>
      <c r="AE28" s="87" t="str">
        <f t="shared" ca="1" si="14"/>
        <v/>
      </c>
      <c r="AF28" s="87" t="str">
        <f t="shared" ca="1" si="15"/>
        <v/>
      </c>
      <c r="AG28" s="87">
        <f t="shared" ca="1" si="16"/>
        <v>83.354479999999995</v>
      </c>
      <c r="AH28" s="87">
        <f t="shared" ref="AH28:AH58" ca="1" si="26">$AH$27</f>
        <v>73.97</v>
      </c>
      <c r="AI28" s="87">
        <f t="shared" ref="AI28:AI58" ca="1" si="27">$AI$27</f>
        <v>84.52</v>
      </c>
      <c r="AJ28" s="87">
        <f t="shared" ref="AJ28:AJ58" ca="1" si="28">$AJ$27</f>
        <v>74.103139999999996</v>
      </c>
      <c r="AK28" s="87" t="str">
        <f t="shared" ca="1" si="17"/>
        <v/>
      </c>
      <c r="AL28" s="87">
        <f t="shared" ca="1" si="18"/>
        <v>83.354479999999995</v>
      </c>
      <c r="AN28" s="87">
        <f ca="1">IFERROR(RANK(AP28,$AP$27:$AP$37,$U$3)+COUNTIF($AP$27:AP28,AP28)-1,"")</f>
        <v>1</v>
      </c>
      <c r="AO28" s="87" t="s">
        <v>79</v>
      </c>
      <c r="AP28" s="87">
        <f t="shared" ca="1" si="19"/>
        <v>87.028030000000001</v>
      </c>
      <c r="AR28" s="87" t="str">
        <f t="shared" ca="1" si="20"/>
        <v>Havering</v>
      </c>
      <c r="AS28" s="87">
        <v>2</v>
      </c>
      <c r="AT28" s="87">
        <f t="shared" ca="1" si="21"/>
        <v>79.481809999999996</v>
      </c>
      <c r="AU28" s="87" t="str">
        <f t="shared" ca="1" si="22"/>
        <v>Havering</v>
      </c>
      <c r="AV28" s="87" t="str">
        <f t="shared" ca="1" si="23"/>
        <v/>
      </c>
      <c r="AW28" s="87">
        <f t="shared" ca="1" si="24"/>
        <v>79.481809999999996</v>
      </c>
      <c r="AX28" s="87">
        <f t="shared" ca="1" si="25"/>
        <v>84.52</v>
      </c>
      <c r="AY28" s="94"/>
      <c r="BA28" s="94"/>
      <c r="BB28" s="94"/>
      <c r="BC28" s="94"/>
      <c r="BD28" s="94"/>
      <c r="BF28" s="94">
        <v>90</v>
      </c>
      <c r="BG28" s="94"/>
      <c r="BT28" s="87"/>
    </row>
    <row r="29" spans="10:72">
      <c r="J29" s="125"/>
      <c r="K29" s="125"/>
      <c r="L29" s="125"/>
      <c r="M29" s="125"/>
      <c r="N29" s="125"/>
      <c r="W29" s="87">
        <f ca="1">IFERROR(RANK(Y29,$Y$27:$Y$59,$U$3)+COUNTIF($Y$27:Y29,Y29)-1,"")</f>
        <v>3</v>
      </c>
      <c r="X29" s="87" t="s">
        <v>98</v>
      </c>
      <c r="Y29" s="87">
        <f t="shared" ca="1" si="10"/>
        <v>82.585340000000002</v>
      </c>
      <c r="AA29" s="87" t="str">
        <f t="shared" ca="1" si="11"/>
        <v>Bexley</v>
      </c>
      <c r="AB29" s="87">
        <v>3</v>
      </c>
      <c r="AC29" s="86">
        <f t="shared" ca="1" si="12"/>
        <v>82.585340000000002</v>
      </c>
      <c r="AD29" s="87" t="str">
        <f t="shared" ca="1" si="13"/>
        <v>Bexley</v>
      </c>
      <c r="AE29" s="87" t="str">
        <f t="shared" ca="1" si="14"/>
        <v/>
      </c>
      <c r="AF29" s="87" t="str">
        <f t="shared" ca="1" si="15"/>
        <v/>
      </c>
      <c r="AG29" s="87">
        <f t="shared" ca="1" si="16"/>
        <v>82.585340000000002</v>
      </c>
      <c r="AH29" s="87">
        <f t="shared" ca="1" si="26"/>
        <v>73.97</v>
      </c>
      <c r="AI29" s="87">
        <f t="shared" ca="1" si="27"/>
        <v>84.52</v>
      </c>
      <c r="AJ29" s="87">
        <f t="shared" ca="1" si="28"/>
        <v>74.103139999999996</v>
      </c>
      <c r="AK29" s="87" t="str">
        <f t="shared" ca="1" si="17"/>
        <v/>
      </c>
      <c r="AL29" s="87">
        <f t="shared" ca="1" si="18"/>
        <v>82.585340000000002</v>
      </c>
      <c r="AN29" s="87" t="str">
        <f ca="1">IFERROR(RANK(AP29,$AP$27:$AP$37,$U$3)+COUNTIF($AP$27:AP29,AP29)-1,"")</f>
        <v/>
      </c>
      <c r="AO29" s="87" t="s">
        <v>1064</v>
      </c>
      <c r="AP29" s="87" t="str">
        <f t="shared" ca="1" si="19"/>
        <v/>
      </c>
      <c r="AR29" s="87" t="str">
        <f t="shared" ca="1" si="20"/>
        <v>Richmond</v>
      </c>
      <c r="AS29" s="87">
        <v>3</v>
      </c>
      <c r="AT29" s="87">
        <f t="shared" ca="1" si="21"/>
        <v>74.103139999999996</v>
      </c>
      <c r="AU29" s="87" t="str">
        <f t="shared" ca="1" si="22"/>
        <v>Richmond</v>
      </c>
      <c r="AV29" s="87">
        <f t="shared" ca="1" si="23"/>
        <v>74.103139999999996</v>
      </c>
      <c r="AW29" s="87" t="str">
        <f t="shared" ca="1" si="24"/>
        <v/>
      </c>
      <c r="AX29" s="87">
        <f t="shared" ca="1" si="25"/>
        <v>84.52</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13</v>
      </c>
      <c r="X30" s="87" t="s">
        <v>69</v>
      </c>
      <c r="Y30" s="87">
        <f t="shared" ca="1" si="10"/>
        <v>77.563559999999995</v>
      </c>
      <c r="AA30" s="87" t="str">
        <f t="shared" ca="1" si="11"/>
        <v>Southwark</v>
      </c>
      <c r="AB30" s="87">
        <v>4</v>
      </c>
      <c r="AC30" s="86">
        <f t="shared" ca="1" si="12"/>
        <v>82.506200000000007</v>
      </c>
      <c r="AD30" s="87" t="str">
        <f t="shared" ca="1" si="13"/>
        <v>Southwark</v>
      </c>
      <c r="AE30" s="87" t="str">
        <f t="shared" ca="1" si="14"/>
        <v/>
      </c>
      <c r="AF30" s="87" t="str">
        <f t="shared" ca="1" si="15"/>
        <v/>
      </c>
      <c r="AG30" s="87">
        <f t="shared" ca="1" si="16"/>
        <v>82.506200000000007</v>
      </c>
      <c r="AH30" s="87">
        <f t="shared" ca="1" si="26"/>
        <v>73.97</v>
      </c>
      <c r="AI30" s="87">
        <f t="shared" ca="1" si="27"/>
        <v>84.52</v>
      </c>
      <c r="AJ30" s="87">
        <f t="shared" ca="1" si="28"/>
        <v>74.103139999999996</v>
      </c>
      <c r="AK30" s="87" t="str">
        <f t="shared" ca="1" si="17"/>
        <v/>
      </c>
      <c r="AL30" s="87">
        <f t="shared" ca="1" si="18"/>
        <v>82.506200000000007</v>
      </c>
      <c r="AN30" s="87">
        <f ca="1">IFERROR(RANK(AP30,$AP$27:$AP$37,$U$3)+COUNTIF($AP$27:AP30,AP30)-1,"")</f>
        <v>2</v>
      </c>
      <c r="AO30" s="87" t="s">
        <v>119</v>
      </c>
      <c r="AP30" s="87">
        <f t="shared" ca="1" si="19"/>
        <v>79.481809999999996</v>
      </c>
      <c r="AR30" s="87" t="e">
        <f t="shared" ca="1" si="20"/>
        <v>#N/A</v>
      </c>
      <c r="AS30" s="87">
        <v>4</v>
      </c>
      <c r="AT30" s="87" t="e">
        <f t="shared" ca="1" si="21"/>
        <v>#N/A</v>
      </c>
      <c r="AU30" s="87" t="e">
        <f t="shared" ca="1" si="22"/>
        <v>#N/A</v>
      </c>
      <c r="AV30" s="87" t="e">
        <f t="shared" ca="1" si="23"/>
        <v>#N/A</v>
      </c>
      <c r="AW30" s="87" t="e">
        <f t="shared" ca="1" si="24"/>
        <v>#N/A</v>
      </c>
      <c r="AX30" s="87">
        <f t="shared" ca="1" si="25"/>
        <v>84.52</v>
      </c>
      <c r="AY30" s="94"/>
      <c r="BA30" s="94"/>
      <c r="BB30" s="94"/>
      <c r="BC30" s="94"/>
      <c r="BD30" s="94"/>
      <c r="BE30" s="87" t="s">
        <v>1091</v>
      </c>
      <c r="BF30" s="92">
        <v>0</v>
      </c>
      <c r="BG30" s="92"/>
      <c r="BT30" s="87"/>
    </row>
    <row r="31" spans="10:72">
      <c r="J31" s="125"/>
      <c r="K31" s="125"/>
      <c r="L31" s="125"/>
      <c r="M31" s="125"/>
      <c r="N31" s="125"/>
      <c r="W31" s="87">
        <f ca="1">IFERROR(RANK(Y31,$Y$27:$Y$59,$U$3)+COUNTIF($Y$27:Y31,Y31)-1,"")</f>
        <v>1</v>
      </c>
      <c r="X31" s="87" t="s">
        <v>79</v>
      </c>
      <c r="Y31" s="87">
        <f t="shared" ca="1" si="10"/>
        <v>87.028030000000001</v>
      </c>
      <c r="AA31" s="87" t="str">
        <f t="shared" ca="1" si="11"/>
        <v>Ealing</v>
      </c>
      <c r="AB31" s="87">
        <v>5</v>
      </c>
      <c r="AC31" s="86">
        <f t="shared" ca="1" si="12"/>
        <v>81.00873</v>
      </c>
      <c r="AD31" s="87" t="str">
        <f t="shared" ca="1" si="13"/>
        <v>Ealing</v>
      </c>
      <c r="AE31" s="87" t="str">
        <f t="shared" ca="1" si="14"/>
        <v/>
      </c>
      <c r="AF31" s="87" t="str">
        <f t="shared" ca="1" si="15"/>
        <v/>
      </c>
      <c r="AG31" s="87">
        <f t="shared" ca="1" si="16"/>
        <v>81.00873</v>
      </c>
      <c r="AH31" s="87">
        <f t="shared" ca="1" si="26"/>
        <v>73.97</v>
      </c>
      <c r="AI31" s="87">
        <f t="shared" ca="1" si="27"/>
        <v>84.52</v>
      </c>
      <c r="AJ31" s="87">
        <f t="shared" ca="1" si="28"/>
        <v>74.103139999999996</v>
      </c>
      <c r="AK31" s="87">
        <f t="shared" ca="1" si="17"/>
        <v>81.00873</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84.52</v>
      </c>
      <c r="AY31" s="94"/>
      <c r="BA31" s="94"/>
      <c r="BB31" s="94"/>
      <c r="BC31" s="94"/>
      <c r="BD31" s="94"/>
      <c r="BE31" s="87" t="s">
        <v>128</v>
      </c>
      <c r="BF31" s="92">
        <v>32</v>
      </c>
      <c r="BG31" s="92"/>
      <c r="BT31" s="87"/>
    </row>
    <row r="32" spans="10:72">
      <c r="J32" s="125"/>
      <c r="K32" s="125"/>
      <c r="L32" s="125"/>
      <c r="M32" s="125"/>
      <c r="N32" s="125"/>
      <c r="W32" s="87">
        <f ca="1">IFERROR(RANK(Y32,$Y$27:$Y$59,$U$3)+COUNTIF($Y$27:Y32,Y32)-1,"")</f>
        <v>31</v>
      </c>
      <c r="X32" s="87" t="s">
        <v>73</v>
      </c>
      <c r="Y32" s="87">
        <f t="shared" ca="1" si="10"/>
        <v>63.550339999999998</v>
      </c>
      <c r="AA32" s="87" t="str">
        <f t="shared" ca="1" si="11"/>
        <v>Hillingdon</v>
      </c>
      <c r="AB32" s="87">
        <v>6</v>
      </c>
      <c r="AC32" s="86">
        <f t="shared" ca="1" si="12"/>
        <v>80.972520000000003</v>
      </c>
      <c r="AD32" s="87" t="str">
        <f t="shared" ca="1" si="13"/>
        <v>Hillingdon</v>
      </c>
      <c r="AE32" s="87" t="str">
        <f t="shared" ca="1" si="14"/>
        <v/>
      </c>
      <c r="AF32" s="87" t="str">
        <f t="shared" ca="1" si="15"/>
        <v/>
      </c>
      <c r="AG32" s="87">
        <f t="shared" ca="1" si="16"/>
        <v>80.972520000000003</v>
      </c>
      <c r="AH32" s="87">
        <f t="shared" ca="1" si="26"/>
        <v>73.97</v>
      </c>
      <c r="AI32" s="87">
        <f t="shared" ca="1" si="27"/>
        <v>84.52</v>
      </c>
      <c r="AJ32" s="87">
        <f t="shared" ca="1" si="28"/>
        <v>74.103139999999996</v>
      </c>
      <c r="AK32" s="87">
        <f t="shared" ca="1" si="17"/>
        <v>80.972520000000003</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84.52</v>
      </c>
      <c r="AY32" s="94"/>
      <c r="BA32" s="94"/>
      <c r="BB32" s="94"/>
      <c r="BC32" s="94"/>
      <c r="BD32" s="94"/>
      <c r="BE32" s="87" t="s">
        <v>173</v>
      </c>
      <c r="BF32" s="92"/>
      <c r="BG32" s="92"/>
      <c r="BT32" s="87"/>
    </row>
    <row r="33" spans="1:72">
      <c r="W33" s="87">
        <f ca="1">IFERROR(RANK(Y33,$Y$27:$Y$59,$U$3)+COUNTIF($Y$27:Y33,Y33)-1,"")</f>
        <v>23</v>
      </c>
      <c r="X33" s="87" t="s">
        <v>111</v>
      </c>
      <c r="Y33" s="87">
        <f t="shared" ca="1" si="10"/>
        <v>70.256699999999995</v>
      </c>
      <c r="AA33" s="87" t="str">
        <f t="shared" ca="1" si="11"/>
        <v>Lewisham</v>
      </c>
      <c r="AB33" s="87">
        <v>7</v>
      </c>
      <c r="AC33" s="86">
        <f t="shared" ca="1" si="12"/>
        <v>80.398430000000005</v>
      </c>
      <c r="AD33" s="87" t="str">
        <f t="shared" ca="1" si="13"/>
        <v>Lewisham</v>
      </c>
      <c r="AE33" s="87" t="str">
        <f t="shared" ca="1" si="14"/>
        <v/>
      </c>
      <c r="AF33" s="87" t="str">
        <f t="shared" ca="1" si="15"/>
        <v/>
      </c>
      <c r="AG33" s="87">
        <f t="shared" ca="1" si="16"/>
        <v>80.398430000000005</v>
      </c>
      <c r="AH33" s="87">
        <f t="shared" ca="1" si="26"/>
        <v>73.97</v>
      </c>
      <c r="AI33" s="87">
        <f t="shared" ca="1" si="27"/>
        <v>84.52</v>
      </c>
      <c r="AJ33" s="87">
        <f t="shared" ca="1" si="28"/>
        <v>74.103139999999996</v>
      </c>
      <c r="AK33" s="87" t="str">
        <f t="shared" ca="1" si="17"/>
        <v/>
      </c>
      <c r="AL33" s="87">
        <f t="shared" ca="1" si="18"/>
        <v>80.398430000000005</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84.52</v>
      </c>
      <c r="AY33" s="94"/>
      <c r="BA33" s="94"/>
      <c r="BB33" s="94"/>
      <c r="BC33" s="94"/>
      <c r="BD33" s="94"/>
      <c r="BE33" s="87" t="s">
        <v>1092</v>
      </c>
      <c r="BF33" s="92"/>
      <c r="BG33" s="92"/>
      <c r="BT33" s="87"/>
    </row>
    <row r="34" spans="1:72">
      <c r="A34" s="12" t="s">
        <v>1093</v>
      </c>
      <c r="W34" s="87">
        <f ca="1">IFERROR(RANK(Y34,$Y$27:$Y$59,$U$3)+COUNTIF($Y$27:Y34,Y34)-1,"")</f>
        <v>5</v>
      </c>
      <c r="X34" s="87" t="s">
        <v>63</v>
      </c>
      <c r="Y34" s="87">
        <f t="shared" ca="1" si="10"/>
        <v>81.00873</v>
      </c>
      <c r="AA34" s="87" t="str">
        <f t="shared" ca="1" si="11"/>
        <v>Havering</v>
      </c>
      <c r="AB34" s="87">
        <v>8</v>
      </c>
      <c r="AC34" s="86">
        <f t="shared" ca="1" si="12"/>
        <v>79.481809999999996</v>
      </c>
      <c r="AD34" s="87" t="str">
        <f t="shared" ca="1" si="13"/>
        <v>Havering</v>
      </c>
      <c r="AE34" s="87" t="str">
        <f t="shared" ca="1" si="14"/>
        <v/>
      </c>
      <c r="AF34" s="87" t="str">
        <f t="shared" ca="1" si="15"/>
        <v/>
      </c>
      <c r="AG34" s="87">
        <f t="shared" ca="1" si="16"/>
        <v>79.481809999999996</v>
      </c>
      <c r="AH34" s="87">
        <f t="shared" ca="1" si="26"/>
        <v>73.97</v>
      </c>
      <c r="AI34" s="87">
        <f t="shared" ca="1" si="27"/>
        <v>84.52</v>
      </c>
      <c r="AJ34" s="87">
        <f t="shared" ca="1" si="28"/>
        <v>74.103139999999996</v>
      </c>
      <c r="AK34" s="87">
        <f t="shared" ca="1" si="17"/>
        <v>79.481809999999996</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84.52</v>
      </c>
      <c r="AY34" s="94"/>
      <c r="BA34" s="94"/>
      <c r="BB34" s="94"/>
      <c r="BC34" s="94"/>
      <c r="BD34" s="94"/>
      <c r="BE34" s="87" t="s">
        <v>1094</v>
      </c>
      <c r="BF34" s="92"/>
      <c r="BG34" s="92"/>
      <c r="BT34" s="87"/>
    </row>
    <row r="35" spans="1:72" ht="15" customHeight="1">
      <c r="A35" s="124" t="str">
        <f>VLOOKUP($U$1,IndicatorMetadata!$B:$Z,2,FALSE)</f>
        <v>All children for whom the local authority is responsible who received two doses of MMR on or after their first birthday and at any time up to their fifth birthday as a percentage of all children whose fifth birthday falls within the time period</v>
      </c>
      <c r="B35" s="125"/>
      <c r="C35" s="125"/>
      <c r="D35" s="125"/>
      <c r="E35" s="125"/>
      <c r="F35" s="125"/>
      <c r="G35" s="125"/>
      <c r="H35" s="125"/>
      <c r="I35" s="125"/>
      <c r="J35" s="125"/>
      <c r="K35" s="125"/>
      <c r="L35" s="125"/>
      <c r="M35" s="125"/>
      <c r="N35" s="125"/>
      <c r="W35" s="87">
        <f ca="1">IFERROR(RANK(Y35,$Y$27:$Y$59,$U$3)+COUNTIF($Y$27:Y35,Y35)-1,"")</f>
        <v>30</v>
      </c>
      <c r="X35" s="87" t="s">
        <v>121</v>
      </c>
      <c r="Y35" s="87">
        <f t="shared" ca="1" si="10"/>
        <v>64.819429999999997</v>
      </c>
      <c r="AA35" s="87" t="str">
        <f t="shared" ca="1" si="11"/>
        <v>Lambeth</v>
      </c>
      <c r="AB35" s="87">
        <v>9</v>
      </c>
      <c r="AC35" s="86">
        <f t="shared" ca="1" si="12"/>
        <v>79.112700000000004</v>
      </c>
      <c r="AD35" s="87" t="str">
        <f t="shared" ca="1" si="13"/>
        <v>Lambeth</v>
      </c>
      <c r="AE35" s="87" t="str">
        <f t="shared" ca="1" si="14"/>
        <v/>
      </c>
      <c r="AF35" s="87" t="str">
        <f t="shared" ca="1" si="15"/>
        <v/>
      </c>
      <c r="AG35" s="87">
        <f t="shared" ca="1" si="16"/>
        <v>79.112700000000004</v>
      </c>
      <c r="AH35" s="87">
        <f t="shared" ca="1" si="26"/>
        <v>73.97</v>
      </c>
      <c r="AI35" s="87">
        <f t="shared" ca="1" si="27"/>
        <v>84.52</v>
      </c>
      <c r="AJ35" s="87">
        <f t="shared" ca="1" si="28"/>
        <v>74.103139999999996</v>
      </c>
      <c r="AK35" s="87" t="str">
        <f t="shared" ca="1" si="17"/>
        <v/>
      </c>
      <c r="AL35" s="87">
        <f t="shared" ca="1" si="18"/>
        <v>79.112700000000004</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84.52</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v>
      </c>
      <c r="X36" s="87" t="s">
        <v>81</v>
      </c>
      <c r="Y36" s="87">
        <f t="shared" ca="1" si="10"/>
        <v>83.354479999999995</v>
      </c>
      <c r="AA36" s="87" t="str">
        <f t="shared" ca="1" si="11"/>
        <v>Harrow</v>
      </c>
      <c r="AB36" s="87">
        <v>10</v>
      </c>
      <c r="AC36" s="86">
        <f t="shared" ca="1" si="12"/>
        <v>78.910979999999995</v>
      </c>
      <c r="AD36" s="87" t="str">
        <f t="shared" ca="1" si="13"/>
        <v>Harrow</v>
      </c>
      <c r="AE36" s="87" t="str">
        <f t="shared" ca="1" si="14"/>
        <v/>
      </c>
      <c r="AF36" s="87">
        <f t="shared" ca="1" si="15"/>
        <v>78.910979999999995</v>
      </c>
      <c r="AG36" s="87" t="str">
        <f t="shared" ca="1" si="16"/>
        <v/>
      </c>
      <c r="AH36" s="87">
        <f t="shared" ca="1" si="26"/>
        <v>73.97</v>
      </c>
      <c r="AI36" s="87">
        <f t="shared" ca="1" si="27"/>
        <v>84.52</v>
      </c>
      <c r="AJ36" s="87">
        <f t="shared" ca="1" si="28"/>
        <v>74.103139999999996</v>
      </c>
      <c r="AK36" s="87">
        <f t="shared" ca="1" si="17"/>
        <v>78.910979999999995</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84.52</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32</v>
      </c>
      <c r="X37" s="87" t="s">
        <v>102</v>
      </c>
      <c r="Y37" s="87">
        <f t="shared" ca="1" si="10"/>
        <v>56.3</v>
      </c>
      <c r="AA37" s="87" t="str">
        <f t="shared" ca="1" si="11"/>
        <v>Hounslow</v>
      </c>
      <c r="AB37" s="87">
        <v>11</v>
      </c>
      <c r="AC37" s="86">
        <f t="shared" ca="1" si="12"/>
        <v>77.932689999999994</v>
      </c>
      <c r="AD37" s="87" t="str">
        <f t="shared" ca="1" si="13"/>
        <v>Hounslow</v>
      </c>
      <c r="AE37" s="87" t="str">
        <f t="shared" ca="1" si="14"/>
        <v/>
      </c>
      <c r="AF37" s="87" t="str">
        <f t="shared" ca="1" si="15"/>
        <v/>
      </c>
      <c r="AG37" s="87">
        <f t="shared" ca="1" si="16"/>
        <v>77.932689999999994</v>
      </c>
      <c r="AH37" s="87">
        <f t="shared" ca="1" si="26"/>
        <v>73.97</v>
      </c>
      <c r="AI37" s="87">
        <f t="shared" ca="1" si="27"/>
        <v>84.52</v>
      </c>
      <c r="AJ37" s="87">
        <f t="shared" ca="1" si="28"/>
        <v>74.103139999999996</v>
      </c>
      <c r="AK37" s="87">
        <f t="shared" ca="1" si="17"/>
        <v>77.932689999999994</v>
      </c>
      <c r="AL37" s="87" t="str">
        <f t="shared" ca="1" si="18"/>
        <v/>
      </c>
      <c r="AN37" s="87">
        <f ca="1">IFERROR(RANK(AP37,$AP$27:$AP$37,$U$3)+COUNTIF($AP$27:AP37,AP37)-1,"")</f>
        <v>3</v>
      </c>
      <c r="AO37" s="87" t="str">
        <f>T8</f>
        <v>Richmond</v>
      </c>
      <c r="AP37" s="87">
        <f t="shared" ca="1" si="19"/>
        <v>74.103139999999996</v>
      </c>
      <c r="AR37" s="87" t="e">
        <f t="shared" ca="1" si="20"/>
        <v>#N/A</v>
      </c>
      <c r="AS37" s="87">
        <v>11</v>
      </c>
      <c r="AT37" s="87" t="e">
        <f t="shared" ca="1" si="21"/>
        <v>#N/A</v>
      </c>
      <c r="AU37" s="87" t="e">
        <f t="shared" ca="1" si="22"/>
        <v>#N/A</v>
      </c>
      <c r="AV37" s="87" t="e">
        <f t="shared" ca="1" si="23"/>
        <v>#N/A</v>
      </c>
      <c r="AW37" s="87" t="e">
        <f t="shared" ca="1" si="24"/>
        <v>#N/A</v>
      </c>
      <c r="AX37" s="87">
        <f t="shared" ca="1" si="25"/>
        <v>84.52</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22</v>
      </c>
      <c r="X38" s="87" t="s">
        <v>67</v>
      </c>
      <c r="Y38" s="87">
        <f t="shared" ca="1" si="10"/>
        <v>70.329160000000002</v>
      </c>
      <c r="AA38" s="87" t="str">
        <f t="shared" ca="1" si="11"/>
        <v>Sutton</v>
      </c>
      <c r="AB38" s="87">
        <v>12</v>
      </c>
      <c r="AC38" s="86">
        <f t="shared" ca="1" si="12"/>
        <v>77.651219999999995</v>
      </c>
      <c r="AD38" s="87" t="str">
        <f t="shared" ca="1" si="13"/>
        <v>Sutton</v>
      </c>
      <c r="AE38" s="87" t="str">
        <f t="shared" ca="1" si="14"/>
        <v/>
      </c>
      <c r="AF38" s="87">
        <f t="shared" ca="1" si="15"/>
        <v>77.651219999999995</v>
      </c>
      <c r="AG38" s="87" t="str">
        <f t="shared" ca="1" si="16"/>
        <v/>
      </c>
      <c r="AH38" s="87">
        <f t="shared" ca="1" si="26"/>
        <v>73.97</v>
      </c>
      <c r="AI38" s="87">
        <f t="shared" ca="1" si="27"/>
        <v>84.52</v>
      </c>
      <c r="AJ38" s="87">
        <f t="shared" ca="1" si="28"/>
        <v>74.103139999999996</v>
      </c>
      <c r="AK38" s="87">
        <f t="shared" ca="1" si="17"/>
        <v>77.651219999999995</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29</v>
      </c>
      <c r="X39" s="87" t="s">
        <v>117</v>
      </c>
      <c r="Y39" s="87">
        <f t="shared" ca="1" si="10"/>
        <v>65.944929999999999</v>
      </c>
      <c r="AA39" s="87" t="str">
        <f t="shared" ca="1" si="11"/>
        <v>Brent</v>
      </c>
      <c r="AB39" s="87">
        <v>13</v>
      </c>
      <c r="AC39" s="86">
        <f t="shared" ca="1" si="12"/>
        <v>77.563559999999995</v>
      </c>
      <c r="AD39" s="87" t="str">
        <f t="shared" ca="1" si="13"/>
        <v>Brent</v>
      </c>
      <c r="AE39" s="87" t="str">
        <f t="shared" ca="1" si="14"/>
        <v/>
      </c>
      <c r="AF39" s="87" t="str">
        <f t="shared" ca="1" si="15"/>
        <v/>
      </c>
      <c r="AG39" s="87">
        <f t="shared" ca="1" si="16"/>
        <v>77.563559999999995</v>
      </c>
      <c r="AH39" s="87">
        <f t="shared" ca="1" si="26"/>
        <v>73.97</v>
      </c>
      <c r="AI39" s="87">
        <f t="shared" ca="1" si="27"/>
        <v>84.52</v>
      </c>
      <c r="AJ39" s="87">
        <f t="shared" ca="1" si="28"/>
        <v>74.103139999999996</v>
      </c>
      <c r="AK39" s="87" t="str">
        <f t="shared" ca="1" si="17"/>
        <v/>
      </c>
      <c r="AL39" s="87">
        <f t="shared" ca="1" si="18"/>
        <v>77.563559999999995</v>
      </c>
      <c r="AO39" s="87" t="s">
        <v>1096</v>
      </c>
      <c r="BA39" s="94"/>
      <c r="BD39" s="94" t="s">
        <v>1097</v>
      </c>
      <c r="BF39" s="94">
        <f ca="1">U9</f>
        <v>16</v>
      </c>
      <c r="BG39" s="94"/>
      <c r="BT39" s="87"/>
    </row>
    <row r="40" spans="1:72">
      <c r="A40" s="125"/>
      <c r="B40" s="125"/>
      <c r="C40" s="125"/>
      <c r="D40" s="125"/>
      <c r="E40" s="125"/>
      <c r="F40" s="125"/>
      <c r="G40" s="125"/>
      <c r="H40" s="125"/>
      <c r="I40" s="125"/>
      <c r="J40" s="125"/>
      <c r="K40" s="125"/>
      <c r="L40" s="125"/>
      <c r="M40" s="125"/>
      <c r="N40" s="125"/>
      <c r="W40" s="87">
        <f ca="1">IFERROR(RANK(Y40,$Y$27:$Y$59,$U$3)+COUNTIF($Y$27:Y40,Y40)-1,"")</f>
        <v>10</v>
      </c>
      <c r="X40" s="87" t="s">
        <v>65</v>
      </c>
      <c r="Y40" s="87">
        <f t="shared" ca="1" si="10"/>
        <v>78.910979999999995</v>
      </c>
      <c r="AA40" s="87" t="str">
        <f t="shared" ca="1" si="11"/>
        <v>Kingston</v>
      </c>
      <c r="AB40" s="87">
        <v>14</v>
      </c>
      <c r="AC40" s="86">
        <f t="shared" ca="1" si="12"/>
        <v>76.385540000000006</v>
      </c>
      <c r="AD40" s="87" t="str">
        <f t="shared" ca="1" si="13"/>
        <v>Kingston</v>
      </c>
      <c r="AE40" s="87" t="str">
        <f t="shared" ca="1" si="14"/>
        <v/>
      </c>
      <c r="AF40" s="87">
        <f t="shared" ca="1" si="15"/>
        <v>76.385540000000006</v>
      </c>
      <c r="AG40" s="87" t="str">
        <f t="shared" ca="1" si="16"/>
        <v/>
      </c>
      <c r="AH40" s="87">
        <f t="shared" ca="1" si="26"/>
        <v>73.97</v>
      </c>
      <c r="AI40" s="87">
        <f t="shared" ca="1" si="27"/>
        <v>84.52</v>
      </c>
      <c r="AJ40" s="87">
        <f t="shared" ca="1" si="28"/>
        <v>74.103139999999996</v>
      </c>
      <c r="AK40" s="87">
        <f t="shared" ca="1" si="17"/>
        <v>76.385540000000006</v>
      </c>
      <c r="AL40" s="87" t="str">
        <f t="shared" ca="1" si="18"/>
        <v/>
      </c>
      <c r="AO40" s="87" t="str">
        <f>List!R2</f>
        <v>Kingston</v>
      </c>
      <c r="AP40" s="87">
        <f t="shared" ref="AP40:AP54" ca="1" si="29">VLOOKUP(AO40,$AA$27:$AC$58,3,FALSE)</f>
        <v>76.385540000000006</v>
      </c>
      <c r="BA40" s="94"/>
      <c r="BB40" s="94"/>
      <c r="BC40" s="94"/>
      <c r="BD40" s="94"/>
      <c r="BE40" s="87" t="s">
        <v>1098</v>
      </c>
      <c r="BF40" s="92">
        <f ca="1">IF(BF39=1,0,BE45*BF39/$BF45)</f>
        <v>44.5</v>
      </c>
      <c r="BG40" s="93"/>
      <c r="BT40" s="87"/>
    </row>
    <row r="41" spans="1:72">
      <c r="A41" s="125"/>
      <c r="B41" s="125"/>
      <c r="C41" s="125"/>
      <c r="D41" s="125"/>
      <c r="E41" s="125"/>
      <c r="F41" s="125"/>
      <c r="G41" s="125"/>
      <c r="H41" s="125"/>
      <c r="I41" s="125"/>
      <c r="J41" s="125"/>
      <c r="K41" s="125"/>
      <c r="L41" s="125"/>
      <c r="M41" s="125"/>
      <c r="N41" s="125"/>
      <c r="W41" s="87">
        <f ca="1">IFERROR(RANK(Y41,$Y$27:$Y$59,$U$3)+COUNTIF($Y$27:Y41,Y41)-1,"")</f>
        <v>8</v>
      </c>
      <c r="X41" s="87" t="s">
        <v>119</v>
      </c>
      <c r="Y41" s="87">
        <f t="shared" ca="1" si="10"/>
        <v>79.481809999999996</v>
      </c>
      <c r="AA41" s="87" t="str">
        <f t="shared" ca="1" si="11"/>
        <v>Wandsworth</v>
      </c>
      <c r="AB41" s="87">
        <v>15</v>
      </c>
      <c r="AC41" s="86">
        <f t="shared" ca="1" si="12"/>
        <v>75.151660000000007</v>
      </c>
      <c r="AD41" s="87" t="str">
        <f t="shared" ca="1" si="13"/>
        <v>Wandsworth</v>
      </c>
      <c r="AE41" s="87" t="str">
        <f t="shared" ca="1" si="14"/>
        <v/>
      </c>
      <c r="AF41" s="87" t="str">
        <f t="shared" ca="1" si="15"/>
        <v/>
      </c>
      <c r="AG41" s="87">
        <f t="shared" ca="1" si="16"/>
        <v>75.151660000000007</v>
      </c>
      <c r="AH41" s="87">
        <f t="shared" ca="1" si="26"/>
        <v>73.97</v>
      </c>
      <c r="AI41" s="87">
        <f t="shared" ca="1" si="27"/>
        <v>84.52</v>
      </c>
      <c r="AJ41" s="87">
        <f t="shared" ca="1" si="28"/>
        <v>74.103139999999996</v>
      </c>
      <c r="AK41" s="87" t="str">
        <f t="shared" ca="1" si="17"/>
        <v/>
      </c>
      <c r="AL41" s="87">
        <f t="shared" ca="1" si="18"/>
        <v>75.151660000000007</v>
      </c>
      <c r="AO41" s="87" t="str">
        <f>List!R3</f>
        <v>Merton</v>
      </c>
      <c r="AP41" s="87">
        <f t="shared" ca="1" si="29"/>
        <v>71.656170000000003</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6</v>
      </c>
      <c r="X42" s="87" t="s">
        <v>87</v>
      </c>
      <c r="Y42" s="87">
        <f t="shared" ca="1" si="10"/>
        <v>80.972520000000003</v>
      </c>
      <c r="AA42" s="87" t="str">
        <f t="shared" ca="1" si="11"/>
        <v>Richmond</v>
      </c>
      <c r="AB42" s="87">
        <v>16</v>
      </c>
      <c r="AC42" s="86">
        <f t="shared" ca="1" si="12"/>
        <v>74.103139999999996</v>
      </c>
      <c r="AD42" s="87" t="str">
        <f t="shared" ca="1" si="13"/>
        <v>Richmond</v>
      </c>
      <c r="AE42" s="87">
        <f t="shared" ca="1" si="14"/>
        <v>74.103139999999996</v>
      </c>
      <c r="AF42" s="87" t="str">
        <f t="shared" ca="1" si="15"/>
        <v/>
      </c>
      <c r="AG42" s="87" t="str">
        <f t="shared" ca="1" si="16"/>
        <v/>
      </c>
      <c r="AH42" s="87">
        <f t="shared" ca="1" si="26"/>
        <v>73.97</v>
      </c>
      <c r="AI42" s="87">
        <f t="shared" ca="1" si="27"/>
        <v>84.52</v>
      </c>
      <c r="AJ42" s="87">
        <f t="shared" ca="1" si="28"/>
        <v>74.103139999999996</v>
      </c>
      <c r="AK42" s="87">
        <f t="shared" ca="1" si="17"/>
        <v>74.103139999999996</v>
      </c>
      <c r="AL42" s="87" t="str">
        <f t="shared" ca="1" si="18"/>
        <v/>
      </c>
      <c r="AO42" s="87" t="str">
        <f>List!R4</f>
        <v>Richmond</v>
      </c>
      <c r="AP42" s="87">
        <f t="shared" ca="1" si="29"/>
        <v>74.103139999999996</v>
      </c>
      <c r="BA42" s="94"/>
      <c r="BB42" s="94"/>
      <c r="BC42" s="94"/>
      <c r="BD42" s="94"/>
      <c r="BE42" s="87" t="s">
        <v>1094</v>
      </c>
      <c r="BF42" s="92">
        <f ca="1">IF(181-SUM(BF40:BF41)&lt;0,0,181-SUM(BF40:BF41))</f>
        <v>134.5</v>
      </c>
      <c r="BG42" s="93"/>
      <c r="BT42" s="87"/>
    </row>
    <row r="43" spans="1:72">
      <c r="A43" s="17"/>
      <c r="B43" s="17"/>
      <c r="C43" s="17"/>
      <c r="D43" s="17"/>
      <c r="E43" s="17"/>
      <c r="F43" s="17"/>
      <c r="G43" s="17"/>
      <c r="H43" s="17"/>
      <c r="I43" s="17"/>
      <c r="J43" s="17"/>
      <c r="K43" s="17"/>
      <c r="L43" s="17"/>
      <c r="M43" s="17"/>
      <c r="W43" s="87">
        <f ca="1">IFERROR(RANK(Y43,$Y$27:$Y$59,$U$3)+COUNTIF($Y$27:Y43,Y43)-1,"")</f>
        <v>11</v>
      </c>
      <c r="X43" s="87" t="s">
        <v>60</v>
      </c>
      <c r="Y43" s="87">
        <f t="shared" ca="1" si="10"/>
        <v>77.932689999999994</v>
      </c>
      <c r="AA43" s="87" t="str">
        <f t="shared" ca="1" si="11"/>
        <v>Westminster</v>
      </c>
      <c r="AB43" s="87">
        <v>17</v>
      </c>
      <c r="AC43" s="86">
        <f t="shared" ca="1" si="12"/>
        <v>74.011629999999997</v>
      </c>
      <c r="AD43" s="87" t="str">
        <f t="shared" ca="1" si="13"/>
        <v>Westminster</v>
      </c>
      <c r="AE43" s="87" t="str">
        <f t="shared" ca="1" si="14"/>
        <v/>
      </c>
      <c r="AF43" s="87" t="str">
        <f t="shared" ca="1" si="15"/>
        <v/>
      </c>
      <c r="AG43" s="87">
        <f t="shared" ca="1" si="16"/>
        <v>74.011629999999997</v>
      </c>
      <c r="AH43" s="87">
        <f t="shared" ca="1" si="26"/>
        <v>73.97</v>
      </c>
      <c r="AI43" s="87">
        <f t="shared" ca="1" si="27"/>
        <v>84.52</v>
      </c>
      <c r="AJ43" s="87">
        <f t="shared" ca="1" si="28"/>
        <v>74.103139999999996</v>
      </c>
      <c r="AK43" s="87" t="str">
        <f t="shared" ca="1" si="17"/>
        <v/>
      </c>
      <c r="AL43" s="87">
        <f t="shared" ca="1" si="18"/>
        <v>74.011629999999997</v>
      </c>
      <c r="AO43" s="87" t="str">
        <f>List!R5</f>
        <v>Sutton</v>
      </c>
      <c r="AP43" s="87">
        <f t="shared" ca="1" si="29"/>
        <v>77.651219999999995</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28</v>
      </c>
      <c r="X44" s="87" t="s">
        <v>75</v>
      </c>
      <c r="Y44" s="87">
        <f t="shared" ca="1" si="10"/>
        <v>66.28</v>
      </c>
      <c r="AA44" s="87" t="str">
        <f t="shared" ca="1" si="11"/>
        <v>Tower Hamlets</v>
      </c>
      <c r="AB44" s="87">
        <v>18</v>
      </c>
      <c r="AC44" s="86">
        <f t="shared" ca="1" si="12"/>
        <v>73.811269999999993</v>
      </c>
      <c r="AD44" s="87" t="str">
        <f t="shared" ca="1" si="13"/>
        <v>Tower Hamlets</v>
      </c>
      <c r="AE44" s="87" t="str">
        <f t="shared" ca="1" si="14"/>
        <v/>
      </c>
      <c r="AF44" s="87" t="str">
        <f t="shared" ca="1" si="15"/>
        <v/>
      </c>
      <c r="AG44" s="87">
        <f t="shared" ca="1" si="16"/>
        <v>73.811269999999993</v>
      </c>
      <c r="AH44" s="87">
        <f t="shared" ca="1" si="26"/>
        <v>73.97</v>
      </c>
      <c r="AI44" s="87">
        <f t="shared" ca="1" si="27"/>
        <v>84.52</v>
      </c>
      <c r="AJ44" s="87">
        <f t="shared" ca="1" si="28"/>
        <v>74.103139999999996</v>
      </c>
      <c r="AK44" s="87" t="str">
        <f t="shared" ca="1" si="17"/>
        <v/>
      </c>
      <c r="AL44" s="87">
        <f t="shared" ca="1" si="18"/>
        <v>73.811269999999993</v>
      </c>
      <c r="AO44" s="87" t="str">
        <f>List!R6</f>
        <v>Havering</v>
      </c>
      <c r="AP44" s="87">
        <f t="shared" ca="1" si="29"/>
        <v>79.481809999999996</v>
      </c>
      <c r="BT44" s="87"/>
    </row>
    <row r="45" spans="1:72">
      <c r="A45" s="17"/>
      <c r="B45" s="17"/>
      <c r="C45" s="17"/>
      <c r="D45" s="17"/>
      <c r="E45" s="17"/>
      <c r="F45" s="17"/>
      <c r="G45" s="17"/>
      <c r="H45" s="17"/>
      <c r="I45" s="17"/>
      <c r="J45" s="17"/>
      <c r="K45" s="17"/>
      <c r="L45" s="17"/>
      <c r="M45" s="17"/>
      <c r="W45" s="87">
        <f ca="1">IFERROR(RANK(Y45,$Y$27:$Y$59,$U$3)+COUNTIF($Y$27:Y45,Y45)-1,"")</f>
        <v>27</v>
      </c>
      <c r="X45" s="87" t="s">
        <v>71</v>
      </c>
      <c r="Y45" s="87">
        <f t="shared" ca="1" si="10"/>
        <v>67.199629999999999</v>
      </c>
      <c r="AA45" s="87" t="str">
        <f t="shared" ca="1" si="11"/>
        <v>Merton</v>
      </c>
      <c r="AB45" s="87">
        <v>19</v>
      </c>
      <c r="AC45" s="86">
        <f t="shared" ca="1" si="12"/>
        <v>71.656170000000003</v>
      </c>
      <c r="AD45" s="87" t="str">
        <f t="shared" ca="1" si="13"/>
        <v>Merton</v>
      </c>
      <c r="AE45" s="87" t="str">
        <f t="shared" ca="1" si="14"/>
        <v/>
      </c>
      <c r="AF45" s="87">
        <f t="shared" ca="1" si="15"/>
        <v>71.656170000000003</v>
      </c>
      <c r="AG45" s="87" t="str">
        <f t="shared" ca="1" si="16"/>
        <v/>
      </c>
      <c r="AH45" s="87">
        <f t="shared" ca="1" si="26"/>
        <v>73.97</v>
      </c>
      <c r="AI45" s="87">
        <f t="shared" ca="1" si="27"/>
        <v>84.52</v>
      </c>
      <c r="AJ45" s="87">
        <f t="shared" ca="1" si="28"/>
        <v>74.103139999999996</v>
      </c>
      <c r="AK45" s="87">
        <f t="shared" ca="1" si="17"/>
        <v>71.656170000000003</v>
      </c>
      <c r="AL45" s="87" t="str">
        <f t="shared" ca="1" si="18"/>
        <v/>
      </c>
      <c r="AO45" s="87" t="str">
        <f>List!R7</f>
        <v>Hounslow</v>
      </c>
      <c r="AP45" s="87">
        <f t="shared" ca="1" si="29"/>
        <v>77.932689999999994</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14</v>
      </c>
      <c r="X46" s="87" t="s">
        <v>83</v>
      </c>
      <c r="Y46" s="87">
        <f t="shared" ca="1" si="10"/>
        <v>76.385540000000006</v>
      </c>
      <c r="AA46" s="87" t="str">
        <f t="shared" ca="1" si="11"/>
        <v>Waltham Forest</v>
      </c>
      <c r="AB46" s="87">
        <v>20</v>
      </c>
      <c r="AC46" s="86">
        <f t="shared" ca="1" si="12"/>
        <v>70.750889999999998</v>
      </c>
      <c r="AD46" s="87" t="str">
        <f t="shared" ca="1" si="13"/>
        <v>Waltham Forest</v>
      </c>
      <c r="AE46" s="87" t="str">
        <f t="shared" ca="1" si="14"/>
        <v/>
      </c>
      <c r="AF46" s="87" t="str">
        <f t="shared" ca="1" si="15"/>
        <v/>
      </c>
      <c r="AG46" s="87">
        <f t="shared" ca="1" si="16"/>
        <v>70.750889999999998</v>
      </c>
      <c r="AH46" s="87">
        <f t="shared" ca="1" si="26"/>
        <v>73.97</v>
      </c>
      <c r="AI46" s="87">
        <f t="shared" ca="1" si="27"/>
        <v>84.52</v>
      </c>
      <c r="AJ46" s="87">
        <f t="shared" ca="1" si="28"/>
        <v>74.103139999999996</v>
      </c>
      <c r="AK46" s="87">
        <f t="shared" ca="1" si="17"/>
        <v>70.750889999999998</v>
      </c>
      <c r="AL46" s="87" t="str">
        <f t="shared" ca="1" si="18"/>
        <v/>
      </c>
      <c r="AO46" s="87" t="str">
        <f>List!R8</f>
        <v>Redbridge</v>
      </c>
      <c r="AP46" s="87">
        <f t="shared" ca="1" si="29"/>
        <v>69.459190000000007</v>
      </c>
      <c r="BF46" s="94">
        <v>2</v>
      </c>
      <c r="BG46" s="94"/>
      <c r="BT46" s="87"/>
    </row>
    <row r="47" spans="1:72">
      <c r="A47" s="17"/>
      <c r="B47" s="17"/>
      <c r="C47" s="17"/>
      <c r="D47" s="17"/>
      <c r="E47" s="17"/>
      <c r="F47" s="17"/>
      <c r="G47" s="17"/>
      <c r="H47" s="17"/>
      <c r="I47" s="17"/>
      <c r="J47" s="17"/>
      <c r="K47" s="17"/>
      <c r="L47" s="17"/>
      <c r="M47" s="17"/>
      <c r="W47" s="87">
        <f ca="1">IFERROR(RANK(Y47,$Y$27:$Y$59,$U$3)+COUNTIF($Y$27:Y47,Y47)-1,"")</f>
        <v>9</v>
      </c>
      <c r="X47" s="87" t="s">
        <v>92</v>
      </c>
      <c r="Y47" s="87">
        <f t="shared" ca="1" si="10"/>
        <v>79.112700000000004</v>
      </c>
      <c r="AA47" s="87" t="str">
        <f t="shared" ca="1" si="11"/>
        <v>Barnet</v>
      </c>
      <c r="AB47" s="87">
        <v>21</v>
      </c>
      <c r="AC47" s="86">
        <f t="shared" ca="1" si="12"/>
        <v>70.55565</v>
      </c>
      <c r="AD47" s="87" t="str">
        <f t="shared" ca="1" si="13"/>
        <v>Barnet</v>
      </c>
      <c r="AE47" s="87" t="str">
        <f t="shared" ca="1" si="14"/>
        <v/>
      </c>
      <c r="AF47" s="87">
        <f t="shared" ca="1" si="15"/>
        <v>70.55565</v>
      </c>
      <c r="AG47" s="87" t="str">
        <f t="shared" ca="1" si="16"/>
        <v/>
      </c>
      <c r="AH47" s="87">
        <f t="shared" ca="1" si="26"/>
        <v>73.97</v>
      </c>
      <c r="AI47" s="87">
        <f t="shared" ca="1" si="27"/>
        <v>84.52</v>
      </c>
      <c r="AJ47" s="87">
        <f t="shared" ca="1" si="28"/>
        <v>74.103139999999996</v>
      </c>
      <c r="AK47" s="87">
        <f t="shared" ca="1" si="17"/>
        <v>70.55565</v>
      </c>
      <c r="AL47" s="87" t="str">
        <f t="shared" ca="1" si="18"/>
        <v/>
      </c>
      <c r="AO47" s="87" t="str">
        <f>List!R9</f>
        <v>Enfield</v>
      </c>
      <c r="AP47" s="87">
        <f t="shared" ca="1" si="29"/>
        <v>64.819429999999997</v>
      </c>
    </row>
    <row r="48" spans="1:72">
      <c r="A48" s="17"/>
      <c r="B48" s="17"/>
      <c r="C48" s="17"/>
      <c r="D48" s="17"/>
      <c r="E48" s="17"/>
      <c r="F48" s="17"/>
      <c r="G48" s="17"/>
      <c r="H48" s="17"/>
      <c r="I48" s="17"/>
      <c r="J48" s="17"/>
      <c r="K48" s="17"/>
      <c r="L48" s="17"/>
      <c r="M48" s="17"/>
      <c r="W48" s="87">
        <f ca="1">IFERROR(RANK(Y48,$Y$27:$Y$59,$U$3)+COUNTIF($Y$27:Y48,Y48)-1,"")</f>
        <v>7</v>
      </c>
      <c r="X48" s="87" t="s">
        <v>85</v>
      </c>
      <c r="Y48" s="87">
        <f t="shared" ca="1" si="10"/>
        <v>80.398430000000005</v>
      </c>
      <c r="AA48" s="87" t="str">
        <f t="shared" ca="1" si="11"/>
        <v>Hammersmith and Fulham</v>
      </c>
      <c r="AB48" s="87">
        <v>22</v>
      </c>
      <c r="AC48" s="86">
        <f t="shared" ca="1" si="12"/>
        <v>70.329160000000002</v>
      </c>
      <c r="AD48" s="87" t="str">
        <f t="shared" ca="1" si="13"/>
        <v>Hammersmith and Fulham</v>
      </c>
      <c r="AE48" s="87" t="str">
        <f t="shared" ca="1" si="14"/>
        <v/>
      </c>
      <c r="AF48" s="87" t="str">
        <f t="shared" ca="1" si="15"/>
        <v/>
      </c>
      <c r="AG48" s="87">
        <f t="shared" ca="1" si="16"/>
        <v>70.329160000000002</v>
      </c>
      <c r="AH48" s="87">
        <f t="shared" ca="1" si="26"/>
        <v>73.97</v>
      </c>
      <c r="AI48" s="87">
        <f t="shared" ca="1" si="27"/>
        <v>84.52</v>
      </c>
      <c r="AJ48" s="87">
        <f t="shared" ca="1" si="28"/>
        <v>74.103139999999996</v>
      </c>
      <c r="AK48" s="87" t="str">
        <f t="shared" ca="1" si="17"/>
        <v/>
      </c>
      <c r="AL48" s="87">
        <f t="shared" ca="1" si="18"/>
        <v>70.329160000000002</v>
      </c>
      <c r="AO48" s="87" t="str">
        <f>List!R10</f>
        <v>Harrow</v>
      </c>
      <c r="AP48" s="87">
        <f t="shared" ca="1" si="29"/>
        <v>78.910979999999995</v>
      </c>
      <c r="BF48" s="94"/>
    </row>
    <row r="49" spans="1:59">
      <c r="A49" s="17"/>
      <c r="B49" s="17"/>
      <c r="C49" s="17"/>
      <c r="D49" s="17"/>
      <c r="E49" s="17"/>
      <c r="F49" s="17"/>
      <c r="G49" s="17"/>
      <c r="H49" s="17"/>
      <c r="I49" s="17"/>
      <c r="J49" s="17"/>
      <c r="K49" s="17"/>
      <c r="L49" s="17"/>
      <c r="M49" s="17"/>
      <c r="W49" s="87">
        <f ca="1">IFERROR(RANK(Y49,$Y$27:$Y$59,$U$3)+COUNTIF($Y$27:Y49,Y49)-1,"")</f>
        <v>19</v>
      </c>
      <c r="X49" s="87" t="s">
        <v>109</v>
      </c>
      <c r="Y49" s="87">
        <f t="shared" ca="1" si="10"/>
        <v>71.656170000000003</v>
      </c>
      <c r="AA49" s="87" t="str">
        <f t="shared" ca="1" si="11"/>
        <v>Croydon</v>
      </c>
      <c r="AB49" s="87">
        <v>23</v>
      </c>
      <c r="AC49" s="86">
        <f t="shared" ca="1" si="12"/>
        <v>70.256699999999995</v>
      </c>
      <c r="AD49" s="87" t="str">
        <f t="shared" ca="1" si="13"/>
        <v>Croydon</v>
      </c>
      <c r="AE49" s="87" t="str">
        <f t="shared" ca="1" si="14"/>
        <v/>
      </c>
      <c r="AF49" s="87" t="str">
        <f t="shared" ca="1" si="15"/>
        <v/>
      </c>
      <c r="AG49" s="87">
        <f t="shared" ca="1" si="16"/>
        <v>70.256699999999995</v>
      </c>
      <c r="AH49" s="87">
        <f t="shared" ca="1" si="26"/>
        <v>73.97</v>
      </c>
      <c r="AI49" s="87">
        <f t="shared" ca="1" si="27"/>
        <v>84.52</v>
      </c>
      <c r="AJ49" s="87">
        <f t="shared" ca="1" si="28"/>
        <v>74.103139999999996</v>
      </c>
      <c r="AK49" s="87">
        <f t="shared" ca="1" si="17"/>
        <v>70.256699999999995</v>
      </c>
      <c r="AL49" s="87" t="str">
        <f t="shared" ca="1" si="18"/>
        <v/>
      </c>
      <c r="AO49" s="87" t="str">
        <f>List!R11</f>
        <v>Waltham Forest</v>
      </c>
      <c r="AP49" s="87">
        <f t="shared" ca="1" si="29"/>
        <v>70.750889999999998</v>
      </c>
      <c r="BF49" s="92"/>
      <c r="BG49" s="93"/>
    </row>
    <row r="50" spans="1:59">
      <c r="A50" s="17"/>
      <c r="B50" s="17"/>
      <c r="C50" s="17"/>
      <c r="D50" s="17"/>
      <c r="E50" s="17"/>
      <c r="F50" s="17"/>
      <c r="G50" s="17"/>
      <c r="H50" s="17"/>
      <c r="I50" s="17"/>
      <c r="J50" s="17"/>
      <c r="K50" s="17"/>
      <c r="L50" s="17"/>
      <c r="M50" s="17"/>
      <c r="W50" s="87">
        <f ca="1">IFERROR(RANK(Y50,$Y$27:$Y$59,$U$3)+COUNTIF($Y$27:Y50,Y50)-1,"")</f>
        <v>26</v>
      </c>
      <c r="X50" s="87" t="s">
        <v>123</v>
      </c>
      <c r="Y50" s="87">
        <f t="shared" ca="1" si="10"/>
        <v>67.972239999999999</v>
      </c>
      <c r="AA50" s="87" t="str">
        <f t="shared" ca="1" si="11"/>
        <v>Redbridge</v>
      </c>
      <c r="AB50" s="87">
        <v>24</v>
      </c>
      <c r="AC50" s="86">
        <f t="shared" ca="1" si="12"/>
        <v>69.459190000000007</v>
      </c>
      <c r="AD50" s="87" t="str">
        <f t="shared" ca="1" si="13"/>
        <v>Redbridge</v>
      </c>
      <c r="AE50" s="87" t="str">
        <f t="shared" ca="1" si="14"/>
        <v/>
      </c>
      <c r="AF50" s="87" t="str">
        <f t="shared" ca="1" si="15"/>
        <v/>
      </c>
      <c r="AG50" s="87">
        <f t="shared" ca="1" si="16"/>
        <v>69.459190000000007</v>
      </c>
      <c r="AH50" s="87">
        <f t="shared" ca="1" si="26"/>
        <v>73.97</v>
      </c>
      <c r="AI50" s="87">
        <f t="shared" ca="1" si="27"/>
        <v>84.52</v>
      </c>
      <c r="AJ50" s="87">
        <f t="shared" ca="1" si="28"/>
        <v>74.103139999999996</v>
      </c>
      <c r="AK50" s="87">
        <f t="shared" ca="1" si="17"/>
        <v>69.459190000000007</v>
      </c>
      <c r="AL50" s="87" t="str">
        <f t="shared" ca="1" si="18"/>
        <v/>
      </c>
      <c r="AO50" s="87" t="str">
        <f>List!R12</f>
        <v>Bromley</v>
      </c>
      <c r="AP50" s="87">
        <f t="shared" ca="1" si="29"/>
        <v>87.028030000000001</v>
      </c>
      <c r="BF50" s="92"/>
      <c r="BG50" s="92"/>
    </row>
    <row r="51" spans="1:59">
      <c r="W51" s="87">
        <f ca="1">IFERROR(RANK(Y51,$Y$27:$Y$59,$U$3)+COUNTIF($Y$27:Y51,Y51)-1,"")</f>
        <v>24</v>
      </c>
      <c r="X51" s="87" t="s">
        <v>113</v>
      </c>
      <c r="Y51" s="87">
        <f t="shared" ca="1" si="10"/>
        <v>69.459190000000007</v>
      </c>
      <c r="AA51" s="87" t="str">
        <f t="shared" ca="1" si="11"/>
        <v>Barking and Dagenham</v>
      </c>
      <c r="AB51" s="87">
        <v>25</v>
      </c>
      <c r="AC51" s="86">
        <f t="shared" ca="1" si="12"/>
        <v>69.454909999999998</v>
      </c>
      <c r="AD51" s="87" t="str">
        <f t="shared" ca="1" si="13"/>
        <v>Barking and Dagenham</v>
      </c>
      <c r="AE51" s="87" t="str">
        <f t="shared" ca="1" si="14"/>
        <v/>
      </c>
      <c r="AF51" s="87" t="str">
        <f t="shared" ca="1" si="15"/>
        <v/>
      </c>
      <c r="AG51" s="87">
        <f t="shared" ca="1" si="16"/>
        <v>69.454909999999998</v>
      </c>
      <c r="AH51" s="87">
        <f t="shared" ca="1" si="26"/>
        <v>73.97</v>
      </c>
      <c r="AI51" s="87">
        <f t="shared" ca="1" si="27"/>
        <v>84.52</v>
      </c>
      <c r="AJ51" s="87">
        <f t="shared" ca="1" si="28"/>
        <v>74.103139999999996</v>
      </c>
      <c r="AK51" s="87" t="str">
        <f t="shared" ca="1" si="17"/>
        <v/>
      </c>
      <c r="AL51" s="87">
        <f t="shared" ca="1" si="18"/>
        <v>69.454909999999998</v>
      </c>
      <c r="AO51" s="87" t="str">
        <f>List!R13</f>
        <v>Hillingdon</v>
      </c>
      <c r="AP51" s="87">
        <f t="shared" ca="1" si="29"/>
        <v>80.972520000000003</v>
      </c>
      <c r="BF51" s="92"/>
      <c r="BG51" s="93"/>
    </row>
    <row r="52" spans="1:59">
      <c r="W52" s="87">
        <f ca="1">IFERROR(RANK(Y52,$Y$27:$Y$59,$U$3)+COUNTIF($Y$27:Y52,Y52)-1,"")</f>
        <v>16</v>
      </c>
      <c r="X52" s="87" t="s">
        <v>33</v>
      </c>
      <c r="Y52" s="87">
        <f t="shared" ca="1" si="10"/>
        <v>74.103139999999996</v>
      </c>
      <c r="AA52" s="87" t="str">
        <f t="shared" ca="1" si="11"/>
        <v>Newham</v>
      </c>
      <c r="AB52" s="87">
        <v>26</v>
      </c>
      <c r="AC52" s="86">
        <f t="shared" ca="1" si="12"/>
        <v>67.972239999999999</v>
      </c>
      <c r="AD52" s="87" t="str">
        <f t="shared" ca="1" si="13"/>
        <v>Newham</v>
      </c>
      <c r="AE52" s="87" t="str">
        <f t="shared" ca="1" si="14"/>
        <v/>
      </c>
      <c r="AF52" s="87" t="str">
        <f t="shared" ca="1" si="15"/>
        <v/>
      </c>
      <c r="AG52" s="87">
        <f t="shared" ca="1" si="16"/>
        <v>67.972239999999999</v>
      </c>
      <c r="AH52" s="87">
        <f t="shared" ca="1" si="26"/>
        <v>73.97</v>
      </c>
      <c r="AI52" s="87">
        <f t="shared" ca="1" si="27"/>
        <v>84.52</v>
      </c>
      <c r="AJ52" s="87">
        <f t="shared" ca="1" si="28"/>
        <v>74.103139999999996</v>
      </c>
      <c r="AK52" s="87" t="str">
        <f t="shared" ca="1" si="17"/>
        <v/>
      </c>
      <c r="AL52" s="87">
        <f t="shared" ca="1" si="18"/>
        <v>67.972239999999999</v>
      </c>
      <c r="AO52" s="87" t="str">
        <f>List!R14</f>
        <v>Ealing</v>
      </c>
      <c r="AP52" s="87">
        <f t="shared" ca="1" si="29"/>
        <v>81.00873</v>
      </c>
      <c r="BF52" s="94"/>
      <c r="BG52" s="94"/>
    </row>
    <row r="53" spans="1:59">
      <c r="W53" s="87">
        <f ca="1">IFERROR(RANK(Y53,$Y$27:$Y$59,$U$3)+COUNTIF($Y$27:Y53,Y53)-1,"")</f>
        <v>4</v>
      </c>
      <c r="X53" s="87" t="s">
        <v>96</v>
      </c>
      <c r="Y53" s="87">
        <f t="shared" ca="1" si="10"/>
        <v>82.506200000000007</v>
      </c>
      <c r="AA53" s="87" t="str">
        <f t="shared" ca="1" si="11"/>
        <v>Kensington and Chelsea</v>
      </c>
      <c r="AB53" s="87">
        <v>27</v>
      </c>
      <c r="AC53" s="86">
        <f t="shared" ca="1" si="12"/>
        <v>67.199629999999999</v>
      </c>
      <c r="AD53" s="87" t="str">
        <f t="shared" ca="1" si="13"/>
        <v>Kensington and Chelsea</v>
      </c>
      <c r="AE53" s="87" t="str">
        <f t="shared" ca="1" si="14"/>
        <v/>
      </c>
      <c r="AF53" s="87" t="str">
        <f t="shared" ca="1" si="15"/>
        <v/>
      </c>
      <c r="AG53" s="87">
        <f t="shared" ca="1" si="16"/>
        <v>67.199629999999999</v>
      </c>
      <c r="AH53" s="87">
        <f t="shared" ca="1" si="26"/>
        <v>73.97</v>
      </c>
      <c r="AI53" s="87">
        <f t="shared" ca="1" si="27"/>
        <v>84.52</v>
      </c>
      <c r="AJ53" s="87">
        <f t="shared" ca="1" si="28"/>
        <v>74.103139999999996</v>
      </c>
      <c r="AK53" s="87" t="str">
        <f t="shared" ca="1" si="17"/>
        <v/>
      </c>
      <c r="AL53" s="87">
        <f t="shared" ca="1" si="18"/>
        <v>67.199629999999999</v>
      </c>
      <c r="AO53" s="87" t="str">
        <f>List!R15</f>
        <v>Barnet</v>
      </c>
      <c r="AP53" s="87">
        <f t="shared" ca="1" si="29"/>
        <v>70.55565</v>
      </c>
    </row>
    <row r="54" spans="1:59">
      <c r="W54" s="87">
        <f ca="1">IFERROR(RANK(Y54,$Y$27:$Y$59,$U$3)+COUNTIF($Y$27:Y54,Y54)-1,"")</f>
        <v>12</v>
      </c>
      <c r="X54" s="87" t="s">
        <v>90</v>
      </c>
      <c r="Y54" s="87">
        <f t="shared" ca="1" si="10"/>
        <v>77.651219999999995</v>
      </c>
      <c r="AA54" s="87" t="str">
        <f t="shared" ca="1" si="11"/>
        <v>Islington</v>
      </c>
      <c r="AB54" s="87">
        <v>28</v>
      </c>
      <c r="AC54" s="86">
        <f t="shared" ca="1" si="12"/>
        <v>66.28</v>
      </c>
      <c r="AD54" s="87" t="str">
        <f t="shared" ca="1" si="13"/>
        <v>Islington</v>
      </c>
      <c r="AE54" s="87" t="str">
        <f t="shared" ca="1" si="14"/>
        <v/>
      </c>
      <c r="AF54" s="87" t="str">
        <f t="shared" ca="1" si="15"/>
        <v/>
      </c>
      <c r="AG54" s="87">
        <f t="shared" ca="1" si="16"/>
        <v>66.28</v>
      </c>
      <c r="AH54" s="87">
        <f t="shared" ca="1" si="26"/>
        <v>73.97</v>
      </c>
      <c r="AI54" s="87">
        <f t="shared" ca="1" si="27"/>
        <v>84.52</v>
      </c>
      <c r="AJ54" s="87">
        <f t="shared" ca="1" si="28"/>
        <v>74.103139999999996</v>
      </c>
      <c r="AK54" s="87" t="str">
        <f t="shared" ca="1" si="17"/>
        <v/>
      </c>
      <c r="AL54" s="87">
        <f t="shared" ca="1" si="18"/>
        <v>66.28</v>
      </c>
      <c r="AO54" s="87" t="str">
        <f>List!R16</f>
        <v>Croydon</v>
      </c>
      <c r="AP54" s="87">
        <f t="shared" ca="1" si="29"/>
        <v>70.256699999999995</v>
      </c>
      <c r="BF54" s="94"/>
      <c r="BG54" s="94"/>
    </row>
    <row r="55" spans="1:59" ht="14.45" customHeight="1">
      <c r="W55" s="87">
        <f ca="1">IFERROR(RANK(Y55,$Y$27:$Y$59,$U$3)+COUNTIF($Y$27:Y55,Y55)-1,"")</f>
        <v>18</v>
      </c>
      <c r="X55" s="87" t="s">
        <v>105</v>
      </c>
      <c r="Y55" s="87">
        <f t="shared" ca="1" si="10"/>
        <v>73.811269999999993</v>
      </c>
      <c r="AA55" s="87" t="str">
        <f t="shared" ca="1" si="11"/>
        <v>Haringey</v>
      </c>
      <c r="AB55" s="87">
        <v>29</v>
      </c>
      <c r="AC55" s="86">
        <f t="shared" ca="1" si="12"/>
        <v>65.944929999999999</v>
      </c>
      <c r="AD55" s="87" t="str">
        <f t="shared" ca="1" si="13"/>
        <v>Haringey</v>
      </c>
      <c r="AE55" s="87" t="str">
        <f t="shared" ca="1" si="14"/>
        <v/>
      </c>
      <c r="AF55" s="87" t="str">
        <f t="shared" ca="1" si="15"/>
        <v/>
      </c>
      <c r="AG55" s="87">
        <f t="shared" ca="1" si="16"/>
        <v>65.944929999999999</v>
      </c>
      <c r="AH55" s="87">
        <f t="shared" ca="1" si="26"/>
        <v>73.97</v>
      </c>
      <c r="AI55" s="87">
        <f t="shared" ca="1" si="27"/>
        <v>84.52</v>
      </c>
      <c r="AJ55" s="87">
        <f t="shared" ca="1" si="28"/>
        <v>74.103139999999996</v>
      </c>
      <c r="AK55" s="87" t="str">
        <f t="shared" ca="1" si="17"/>
        <v/>
      </c>
      <c r="AL55" s="87">
        <f t="shared" ca="1" si="18"/>
        <v>65.944929999999999</v>
      </c>
      <c r="AO55" s="87" t="str">
        <f>T8</f>
        <v>Richmond</v>
      </c>
      <c r="AP55" s="87">
        <f ca="1">U14</f>
        <v>74.103139999999996</v>
      </c>
      <c r="BF55" s="94"/>
      <c r="BG55" s="94"/>
    </row>
    <row r="56" spans="1:59">
      <c r="W56" s="87">
        <f ca="1">IFERROR(RANK(Y56,$Y$27:$Y$59,$U$3)+COUNTIF($Y$27:Y56,Y56)-1,"")</f>
        <v>20</v>
      </c>
      <c r="X56" s="87" t="s">
        <v>115</v>
      </c>
      <c r="Y56" s="87">
        <f t="shared" ca="1" si="10"/>
        <v>70.750889999999998</v>
      </c>
      <c r="AA56" s="87" t="str">
        <f t="shared" ca="1" si="11"/>
        <v>Enfield</v>
      </c>
      <c r="AB56" s="87">
        <v>30</v>
      </c>
      <c r="AC56" s="86">
        <f t="shared" ca="1" si="12"/>
        <v>64.819429999999997</v>
      </c>
      <c r="AD56" s="87" t="str">
        <f t="shared" ca="1" si="13"/>
        <v>Enfield</v>
      </c>
      <c r="AE56" s="87" t="str">
        <f t="shared" ca="1" si="14"/>
        <v/>
      </c>
      <c r="AF56" s="87" t="str">
        <f t="shared" ca="1" si="15"/>
        <v/>
      </c>
      <c r="AG56" s="87">
        <f t="shared" ca="1" si="16"/>
        <v>64.819429999999997</v>
      </c>
      <c r="AH56" s="87">
        <f t="shared" ca="1" si="26"/>
        <v>73.97</v>
      </c>
      <c r="AI56" s="87">
        <f t="shared" ca="1" si="27"/>
        <v>84.52</v>
      </c>
      <c r="AJ56" s="87">
        <f t="shared" ca="1" si="28"/>
        <v>74.103139999999996</v>
      </c>
      <c r="AK56" s="87">
        <f t="shared" ca="1" si="17"/>
        <v>64.819429999999997</v>
      </c>
      <c r="AL56" s="87" t="str">
        <f t="shared" ca="1" si="18"/>
        <v/>
      </c>
    </row>
    <row r="57" spans="1:59">
      <c r="W57" s="87">
        <f ca="1">IFERROR(RANK(Y57,$Y$27:$Y$59,$U$3)+COUNTIF($Y$27:Y57,Y57)-1,"")</f>
        <v>15</v>
      </c>
      <c r="X57" s="87" t="s">
        <v>77</v>
      </c>
      <c r="Y57" s="87">
        <f t="shared" ca="1" si="10"/>
        <v>75.151660000000007</v>
      </c>
      <c r="AA57" s="87" t="str">
        <f t="shared" ca="1" si="11"/>
        <v>Camden</v>
      </c>
      <c r="AB57" s="87">
        <v>31</v>
      </c>
      <c r="AC57" s="86">
        <f t="shared" ca="1" si="12"/>
        <v>63.550339999999998</v>
      </c>
      <c r="AD57" s="87" t="str">
        <f t="shared" ca="1" si="13"/>
        <v>Camden</v>
      </c>
      <c r="AE57" s="87" t="str">
        <f t="shared" ca="1" si="14"/>
        <v/>
      </c>
      <c r="AF57" s="87" t="str">
        <f t="shared" ca="1" si="15"/>
        <v/>
      </c>
      <c r="AG57" s="87">
        <f t="shared" ca="1" si="16"/>
        <v>63.550339999999998</v>
      </c>
      <c r="AH57" s="87">
        <f t="shared" ca="1" si="26"/>
        <v>73.97</v>
      </c>
      <c r="AI57" s="87">
        <f t="shared" ca="1" si="27"/>
        <v>84.52</v>
      </c>
      <c r="AJ57" s="87">
        <f t="shared" ca="1" si="28"/>
        <v>74.103139999999996</v>
      </c>
      <c r="AK57" s="87" t="str">
        <f t="shared" ca="1" si="17"/>
        <v/>
      </c>
      <c r="AL57" s="87">
        <f t="shared" ca="1" si="18"/>
        <v>63.550339999999998</v>
      </c>
      <c r="BF57" s="94"/>
      <c r="BG57" s="94"/>
    </row>
    <row r="58" spans="1:59">
      <c r="W58" s="87">
        <f ca="1">IFERROR(RANK(Y58,$Y$27:$Y$59,$U$3)+COUNTIF($Y$27:Y58,Y58)-1,"")</f>
        <v>17</v>
      </c>
      <c r="X58" s="87" t="s">
        <v>100</v>
      </c>
      <c r="Y58" s="87">
        <f t="shared" ca="1" si="10"/>
        <v>74.011629999999997</v>
      </c>
      <c r="AA58" s="87" t="str">
        <f t="shared" ca="1" si="11"/>
        <v>Hackney</v>
      </c>
      <c r="AB58" s="87">
        <v>32</v>
      </c>
      <c r="AC58" s="86">
        <f t="shared" ca="1" si="12"/>
        <v>56.3</v>
      </c>
      <c r="AD58" s="87" t="str">
        <f t="shared" ca="1" si="13"/>
        <v>Hackney</v>
      </c>
      <c r="AE58" s="87" t="str">
        <f t="shared" ca="1" si="14"/>
        <v/>
      </c>
      <c r="AF58" s="87" t="str">
        <f t="shared" ca="1" si="15"/>
        <v/>
      </c>
      <c r="AG58" s="87">
        <f t="shared" ca="1" si="16"/>
        <v>56.3</v>
      </c>
      <c r="AH58" s="87">
        <f t="shared" ca="1" si="26"/>
        <v>73.97</v>
      </c>
      <c r="AI58" s="87">
        <f t="shared" ca="1" si="27"/>
        <v>84.52</v>
      </c>
      <c r="AJ58" s="87">
        <f t="shared" ca="1" si="28"/>
        <v>74.103139999999996</v>
      </c>
      <c r="AK58" s="87" t="str">
        <f t="shared" ca="1" si="17"/>
        <v/>
      </c>
      <c r="AL58" s="87">
        <f t="shared" ca="1" si="18"/>
        <v>56.3</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1800-000000000000}"/>
    <dataValidation type="list" showInputMessage="1" showErrorMessage="1" sqref="U2" xr:uid="{00000000-0002-0000-1800-000001000000}">
      <formula1>gender</formula1>
    </dataValidation>
    <dataValidation type="list" showInputMessage="1" showErrorMessage="1" sqref="U1" xr:uid="{00000000-0002-0000-1800-000002000000}">
      <formula1>indlist</formula1>
    </dataValidation>
  </dataValidations>
  <hyperlinks>
    <hyperlink ref="O1" location="Summary!A1" display="Back to summary" xr:uid="{00000000-0004-0000-18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BT64"/>
  <sheetViews>
    <sheetView showGridLines="0" zoomScale="130" zoomScaleNormal="130" workbookViewId="0">
      <selection activeCell="Q18" sqref="Q18"/>
    </sheetView>
  </sheetViews>
  <sheetFormatPr defaultColWidth="8.85546875" defaultRowHeight="15"/>
  <cols>
    <col min="16" max="16" width="8.7109375" style="5" customWidth="1"/>
    <col min="17" max="17" width="8.710937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Population vaccination coverage: Dtap  IPV  Hib HepB (2 years old), 2022/23</v>
      </c>
      <c r="B1" s="125"/>
      <c r="C1" s="125"/>
      <c r="D1" s="125"/>
      <c r="E1" s="125"/>
      <c r="F1" s="125"/>
      <c r="G1" s="125"/>
      <c r="H1" s="126" t="str">
        <f ca="1">'15'!$X$1</f>
        <v>Population vaccination coverage: Dtap  IPV  Hib HepB (2 years old), 2010/11 - 2022/23</v>
      </c>
      <c r="I1" s="125"/>
      <c r="J1" s="125"/>
      <c r="K1" s="125"/>
      <c r="L1" s="125"/>
      <c r="M1" s="125"/>
      <c r="N1" s="125"/>
      <c r="O1" s="4" t="s">
        <v>1075</v>
      </c>
      <c r="T1" s="87" t="s">
        <v>282</v>
      </c>
      <c r="U1" s="87" t="s">
        <v>259</v>
      </c>
      <c r="V1" s="87" t="str">
        <f>T8&amp;U23&amp;U2&amp;U5</f>
        <v>Richmond30304Persons2 yrs</v>
      </c>
      <c r="W1" s="86">
        <f>21-COUNTBLANK(X2:X21)</f>
        <v>14</v>
      </c>
      <c r="X1" s="87" t="str">
        <f ca="1">IF(U2&lt;&gt;"Persons",U1&amp;", "&amp;SUBSTITUTE(X2, " ","")&amp;" - "&amp;SUBSTITUTE(INDIRECT("x"&amp;W1), " ","")&amp;" ("&amp;U2&amp;")",U1&amp;", "&amp;SUBSTITUTE(X2, " ","")&amp;" - "&amp;SUBSTITUTE(INDIRECT("x"&amp;W1), " ",""))</f>
        <v>Population vaccination coverage: Dtap  IPV  Hib HepB (2 years old), 2010/11 - 2022/23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2010/11</v>
      </c>
      <c r="T2" s="88" t="s">
        <v>1056</v>
      </c>
      <c r="U2" s="87" t="s">
        <v>35</v>
      </c>
      <c r="V2" s="87">
        <v>1</v>
      </c>
      <c r="W2" s="86">
        <f t="array" ref="W2">IFERROR(SMALL(IF(IndicatorData!B:B=$V$1,IndicatorData!AA:AA),$V2),"")</f>
        <v>20100000</v>
      </c>
      <c r="X2" s="86" t="str">
        <f>S2</f>
        <v>2010/11</v>
      </c>
      <c r="Y2" s="88">
        <f t="shared" ref="Y2:AH11" ca="1" si="0">IFERROR(VLOOKUP(Y$1&amp;$U$1&amp;$X2&amp;$U$2&amp;$U$5,DATA,14,FALSE),"")</f>
        <v>95.98</v>
      </c>
      <c r="Z2" s="87">
        <f t="shared" ca="1" si="0"/>
        <v>92.85</v>
      </c>
      <c r="AA2" s="87">
        <f t="shared" ca="1" si="0"/>
        <v>94.7</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94.7</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2011/12</v>
      </c>
      <c r="T3" s="88" t="s">
        <v>1076</v>
      </c>
      <c r="U3" s="87">
        <f>VLOOKUP(U1,IndicatorMetadata!$B:$AG,32,FALSE)</f>
        <v>0</v>
      </c>
      <c r="V3" s="89">
        <v>2</v>
      </c>
      <c r="W3" s="86">
        <f t="array" ref="W3">IFERROR(SMALL(IF(IndicatorData!B:B=$V$1,IndicatorData!AA:AA),$V3),"")</f>
        <v>20110000</v>
      </c>
      <c r="X3" s="86" t="str">
        <f t="shared" ref="X3:X21" si="5">IF(S3=X2,"",S3)</f>
        <v>2011/12</v>
      </c>
      <c r="Y3" s="88">
        <f t="shared" ca="1" si="0"/>
        <v>96.14</v>
      </c>
      <c r="Z3" s="87">
        <f t="shared" ca="1" si="0"/>
        <v>93.33</v>
      </c>
      <c r="AA3" s="87">
        <f t="shared" ca="1" si="0"/>
        <v>94.56</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94.56</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89.366839999999996</v>
      </c>
      <c r="F4" s="2"/>
      <c r="S4" s="87" t="str">
        <f t="array" ref="S4">IFERROR(VLOOKUP($W4,IF(IndicatorData!$B:$B=$V$1,IndicatorData!$A$1:$O$5203),15,FALSE),"")</f>
        <v>2012/13</v>
      </c>
      <c r="T4" s="88" t="s">
        <v>308</v>
      </c>
      <c r="U4" s="87" t="str">
        <f>VLOOKUP(U1,IndicatorMetadata!$B:$AG,27,FALSE)</f>
        <v>%</v>
      </c>
      <c r="V4" s="87">
        <v>3</v>
      </c>
      <c r="W4" s="86">
        <f t="array" ref="W4">IFERROR(SMALL(IF(IndicatorData!B:B=$V$1,IndicatorData!AA:AA),$V4),"")</f>
        <v>20120000</v>
      </c>
      <c r="X4" s="86" t="str">
        <f t="shared" si="5"/>
        <v>2012/13</v>
      </c>
      <c r="Y4" s="88">
        <f t="shared" ca="1" si="0"/>
        <v>96.3</v>
      </c>
      <c r="Z4" s="87">
        <f t="shared" ca="1" si="0"/>
        <v>93.58</v>
      </c>
      <c r="AA4" s="87">
        <f t="shared" ca="1" si="0"/>
        <v>95.11</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95.11</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4% lower</v>
      </c>
      <c r="S5" s="87" t="str">
        <f t="array" ref="S5">IFERROR(VLOOKUP($W5,IF(IndicatorData!$B:$B=$V$1,IndicatorData!$A$1:$O$5203),15,FALSE),"")</f>
        <v>2013/14</v>
      </c>
      <c r="T5" s="88" t="s">
        <v>10</v>
      </c>
      <c r="U5" s="87" t="str">
        <f>VLOOKUP(U23&amp;U2,Interpretations!$A$1:$E$155,4,FALSE)</f>
        <v>2 yrs</v>
      </c>
      <c r="V5" s="87">
        <v>4</v>
      </c>
      <c r="W5" s="86">
        <f t="array" ref="W5">IFERROR(SMALL(IF(IndicatorData!B:B=$V$1,IndicatorData!AA:AA),$V5),"")</f>
        <v>20130000</v>
      </c>
      <c r="X5" s="86" t="str">
        <f t="shared" si="5"/>
        <v>2013/14</v>
      </c>
      <c r="Y5" s="88">
        <f t="shared" ca="1" si="0"/>
        <v>96.14</v>
      </c>
      <c r="Z5" s="87">
        <f t="shared" ca="1" si="0"/>
        <v>93.08</v>
      </c>
      <c r="AA5" s="87">
        <f t="shared" ca="1" si="0"/>
        <v>94.87</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94.87</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2% higher</v>
      </c>
      <c r="S6" s="87" t="str">
        <f t="array" ref="S6">IFERROR(VLOOKUP($W6,IF(IndicatorData!$B:$B=$V$1,IndicatorData!$A$1:$O$5203),15,FALSE),"")</f>
        <v>2014/15</v>
      </c>
      <c r="T6" s="88"/>
      <c r="V6" s="87">
        <v>5</v>
      </c>
      <c r="W6" s="86">
        <f t="array" ref="W6">IFERROR(SMALL(IF(IndicatorData!B:B=$V$1,IndicatorData!AA:AA),$V6),"")</f>
        <v>20140000</v>
      </c>
      <c r="X6" s="86" t="str">
        <f t="shared" si="5"/>
        <v>2014/15</v>
      </c>
      <c r="Y6" s="88">
        <f t="shared" ca="1" si="0"/>
        <v>95.74</v>
      </c>
      <c r="Z6" s="87">
        <f t="shared" ca="1" si="0"/>
        <v>92.52</v>
      </c>
      <c r="AA6" s="87">
        <f t="shared" ca="1" si="0"/>
        <v>93.82</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93.82</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2015/16</v>
      </c>
      <c r="T7" s="88"/>
      <c r="V7" s="87">
        <v>6</v>
      </c>
      <c r="W7" s="86">
        <f t="array" ref="W7">IFERROR(SMALL(IF(IndicatorData!B:B=$V$1,IndicatorData!AA:AA),$V7),"")</f>
        <v>20150000</v>
      </c>
      <c r="X7" s="86" t="str">
        <f t="shared" si="5"/>
        <v>2015/16</v>
      </c>
      <c r="Y7" s="88">
        <f t="shared" ca="1" si="0"/>
        <v>95.2</v>
      </c>
      <c r="Z7" s="87">
        <f t="shared" ca="1" si="0"/>
        <v>92.2</v>
      </c>
      <c r="AA7" s="87">
        <f t="shared" ca="1" si="0"/>
        <v>94.3</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94.3</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(2010/11)</v>
      </c>
      <c r="E8" s="13" t="str">
        <f ca="1">U22</f>
        <v>6% deterioration</v>
      </c>
      <c r="S8" s="87" t="str">
        <f t="array" ref="S8">IFERROR(VLOOKUP($W8,IF(IndicatorData!$B:$B=$V$1,IndicatorData!$A$1:$O$5203),15,FALSE),"")</f>
        <v>2016/17</v>
      </c>
      <c r="T8" s="88" t="str">
        <f>Summary!$E$2</f>
        <v>Richmond</v>
      </c>
      <c r="V8" s="87">
        <v>7</v>
      </c>
      <c r="W8" s="86">
        <f t="array" ref="W8">IFERROR(SMALL(IF(IndicatorData!B:B=$V$1,IndicatorData!AA:AA),$V8),"")</f>
        <v>20160000</v>
      </c>
      <c r="X8" s="86" t="str">
        <f t="shared" si="5"/>
        <v>2016/17</v>
      </c>
      <c r="Y8" s="88">
        <f t="shared" ca="1" si="0"/>
        <v>95.1</v>
      </c>
      <c r="Z8" s="87">
        <f t="shared" ca="1" si="0"/>
        <v>91.64</v>
      </c>
      <c r="AA8" s="87">
        <f t="shared" ca="1" si="0"/>
        <v>86.5</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86.5</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3% deterioration</v>
      </c>
      <c r="S9" s="87" t="str">
        <f t="array" ref="S9">IFERROR(VLOOKUP($W9,IF(IndicatorData!$B:$B=$V$1,IndicatorData!$A$1:$O$5203),15,FALSE),"")</f>
        <v>2017/18</v>
      </c>
      <c r="T9" s="88" t="str">
        <f>T8&amp;" Rank"</f>
        <v>Richmond Rank</v>
      </c>
      <c r="U9" s="87">
        <f ca="1">VLOOKUP(T8,$AA$26:$AB$58,2,FALSE)</f>
        <v>10</v>
      </c>
      <c r="V9" s="87">
        <v>8</v>
      </c>
      <c r="W9" s="86">
        <f t="array" ref="W9">IFERROR(SMALL(IF(IndicatorData!B:B=$V$1,IndicatorData!AA:AA),$V9),"")</f>
        <v>20170000</v>
      </c>
      <c r="X9" s="86" t="str">
        <f t="shared" si="5"/>
        <v>2017/18</v>
      </c>
      <c r="Y9" s="88">
        <f t="shared" ca="1" si="0"/>
        <v>95.1</v>
      </c>
      <c r="Z9" s="87">
        <f t="shared" ca="1" si="0"/>
        <v>91.73</v>
      </c>
      <c r="AA9" s="87">
        <f t="shared" ca="1" si="0"/>
        <v>91.86</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91.86</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2018/19</v>
      </c>
      <c r="T10" s="88" t="s">
        <v>14</v>
      </c>
      <c r="V10" s="87">
        <v>9</v>
      </c>
      <c r="W10" s="86">
        <f t="array" ref="W10">IFERROR(SMALL(IF(IndicatorData!B:B=$V$1,IndicatorData!AA:AA),$V10),"")</f>
        <v>20180000</v>
      </c>
      <c r="X10" s="86" t="str">
        <f t="shared" si="5"/>
        <v>2018/19</v>
      </c>
      <c r="Y10" s="88">
        <f t="shared" ca="1" si="0"/>
        <v>94.17</v>
      </c>
      <c r="Z10" s="87">
        <f t="shared" ca="1" si="0"/>
        <v>90.64</v>
      </c>
      <c r="AA10" s="87">
        <f t="shared" ca="1" si="0"/>
        <v>92.76</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92.76</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2019/20</v>
      </c>
      <c r="T11" s="88" t="s">
        <v>31</v>
      </c>
      <c r="U11" s="87">
        <f ca="1">AI27</f>
        <v>92.62</v>
      </c>
      <c r="V11" s="90">
        <v>10</v>
      </c>
      <c r="W11" s="86">
        <f t="array" ref="W11">IFERROR(SMALL(IF(IndicatorData!B:B=$V$1,IndicatorData!AA:AA),$V11),"")</f>
        <v>20190000</v>
      </c>
      <c r="X11" s="86" t="str">
        <f t="shared" si="5"/>
        <v>2019/20</v>
      </c>
      <c r="Y11" s="88">
        <f t="shared" ca="1" si="0"/>
        <v>93.85</v>
      </c>
      <c r="Z11" s="87">
        <f t="shared" ca="1" si="0"/>
        <v>90.09</v>
      </c>
      <c r="AA11" s="87">
        <f t="shared" ca="1" si="0"/>
        <v>93.28</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93.28</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(2022/23) rank:</v>
      </c>
      <c r="E12" s="128">
        <f ca="1">U9</f>
        <v>10</v>
      </c>
      <c r="S12" s="87" t="str">
        <f t="array" ref="S12">IFERROR(VLOOKUP($W12,IF(IndicatorData!$B:$B=$V$1,IndicatorData!$A$1:$O$5203),15,FALSE),"")</f>
        <v>2020/21</v>
      </c>
      <c r="T12" s="88" t="s">
        <v>57</v>
      </c>
      <c r="U12" s="87">
        <f ca="1">AH27</f>
        <v>87.37</v>
      </c>
      <c r="V12" s="90">
        <v>11</v>
      </c>
      <c r="W12" s="86">
        <f t="array" ref="W12">IFERROR(SMALL(IF(IndicatorData!B:B=$V$1,IndicatorData!AA:AA),$V12),"")</f>
        <v>20200000</v>
      </c>
      <c r="X12" s="86" t="str">
        <f t="shared" si="5"/>
        <v>2020/21</v>
      </c>
      <c r="Y12" s="88">
        <f t="shared" ref="Y12:AH21" ca="1" si="6">IFERROR(VLOOKUP(Y$1&amp;$U$1&amp;$X12&amp;$U$2&amp;$U$5,DATA,14,FALSE),"")</f>
        <v>93.85</v>
      </c>
      <c r="Z12" s="87">
        <f t="shared" ca="1" si="6"/>
        <v>89.39</v>
      </c>
      <c r="AA12" s="87">
        <f t="shared" ca="1" si="6"/>
        <v>91.28</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91.28</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2021/22</v>
      </c>
      <c r="T13" s="88" t="s">
        <v>1011</v>
      </c>
      <c r="U13" s="87">
        <f ca="1">AJ27</f>
        <v>89.366839999999996</v>
      </c>
      <c r="V13" s="90">
        <v>12</v>
      </c>
      <c r="W13" s="86">
        <f t="array" ref="W13">IFERROR(SMALL(IF(IndicatorData!B:B=$V$1,IndicatorData!AA:AA),$V13),"")</f>
        <v>20210000</v>
      </c>
      <c r="X13" s="86" t="str">
        <f t="shared" si="5"/>
        <v>2021/22</v>
      </c>
      <c r="Y13" s="88">
        <f t="shared" ca="1" si="6"/>
        <v>93.04</v>
      </c>
      <c r="Z13" s="87">
        <f t="shared" ca="1" si="6"/>
        <v>87.21</v>
      </c>
      <c r="AA13" s="87">
        <f t="shared" ca="1" si="6"/>
        <v>92.24</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f t="shared" ca="1" si="9"/>
        <v>92.24</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2022/23</v>
      </c>
      <c r="T14" s="88" t="str">
        <f>T8&amp;" current data"</f>
        <v>Richmond current data</v>
      </c>
      <c r="U14" s="87">
        <f ca="1">INDIRECT("aa"&amp;$W$1)</f>
        <v>89.366839999999996</v>
      </c>
      <c r="V14" s="87">
        <v>13</v>
      </c>
      <c r="W14" s="86">
        <f t="array" ref="W14">IFERROR(SMALL(IF(IndicatorData!B:B=$V$1,IndicatorData!AA:AA),$V14),"")</f>
        <v>20220000</v>
      </c>
      <c r="X14" s="86" t="str">
        <f t="shared" si="5"/>
        <v>2022/23</v>
      </c>
      <c r="Y14" s="88">
        <f t="shared" ca="1" si="6"/>
        <v>92.62</v>
      </c>
      <c r="Z14" s="87">
        <f t="shared" ca="1" si="6"/>
        <v>87.37</v>
      </c>
      <c r="AA14" s="87">
        <f t="shared" ca="1" si="6"/>
        <v>89.366839999999996</v>
      </c>
      <c r="AB14" s="87">
        <f t="shared" ca="1" si="6"/>
        <v>91.272189999999995</v>
      </c>
      <c r="AC14" s="86">
        <f t="shared" ca="1" si="6"/>
        <v>92.044920000000005</v>
      </c>
      <c r="AD14" s="87">
        <f t="shared" ca="1" si="6"/>
        <v>92.590559999999996</v>
      </c>
      <c r="AE14" s="87">
        <f t="shared" ca="1" si="6"/>
        <v>89.281210000000002</v>
      </c>
      <c r="AF14" s="87">
        <f t="shared" ca="1" si="6"/>
        <v>87.29419</v>
      </c>
      <c r="AG14" s="87">
        <f t="shared" ca="1" si="6"/>
        <v>87.692939999999993</v>
      </c>
      <c r="AH14" s="87">
        <f t="shared" ca="1" si="6"/>
        <v>84.912899999999993</v>
      </c>
      <c r="AI14" s="87">
        <f t="shared" ca="1" si="7"/>
        <v>87.692939999999993</v>
      </c>
      <c r="AJ14" s="87">
        <f t="shared" ca="1" si="7"/>
        <v>90.674670000000006</v>
      </c>
      <c r="AK14" s="87">
        <f t="shared" ca="1" si="7"/>
        <v>87.330010000000001</v>
      </c>
      <c r="AL14" s="87">
        <f t="shared" ca="1" si="7"/>
        <v>92.590559999999996</v>
      </c>
      <c r="AM14" s="87">
        <f t="shared" ca="1" si="7"/>
        <v>82.357860000000002</v>
      </c>
      <c r="AN14" s="87">
        <f t="shared" ca="1" si="7"/>
        <v>85.936250000000001</v>
      </c>
      <c r="AO14" s="87">
        <f t="shared" ca="1" si="7"/>
        <v>90.756119999999996</v>
      </c>
      <c r="AP14" s="87">
        <f t="shared" ca="1" si="7"/>
        <v>83.131339999999994</v>
      </c>
      <c r="AQ14" s="87">
        <f t="shared" ca="1" si="7"/>
        <v>89.373599999999996</v>
      </c>
      <c r="AR14" s="87">
        <f t="shared" ca="1" si="7"/>
        <v>70.768839999999997</v>
      </c>
      <c r="AS14" s="87">
        <f t="shared" ca="1" si="8"/>
        <v>88.253410000000002</v>
      </c>
      <c r="AT14" s="87">
        <f t="shared" ca="1" si="8"/>
        <v>83.567369999999997</v>
      </c>
      <c r="AU14" s="87">
        <f t="shared" ca="1" si="8"/>
        <v>87.29419</v>
      </c>
      <c r="AV14" s="87">
        <f t="shared" ca="1" si="8"/>
        <v>90.756550000000004</v>
      </c>
      <c r="AW14" s="87">
        <f t="shared" ca="1" si="8"/>
        <v>90.145309999999995</v>
      </c>
      <c r="AX14" s="87">
        <f t="shared" ca="1" si="8"/>
        <v>89.506010000000003</v>
      </c>
      <c r="AY14" s="87">
        <f t="shared" ca="1" si="8"/>
        <v>88.222610000000003</v>
      </c>
      <c r="AZ14" s="87">
        <f t="shared" ca="1" si="8"/>
        <v>85.831720000000004</v>
      </c>
      <c r="BA14" s="87">
        <f t="shared" ca="1" si="8"/>
        <v>91.272189999999995</v>
      </c>
      <c r="BB14" s="87">
        <f t="shared" ca="1" si="8"/>
        <v>88.824550000000002</v>
      </c>
      <c r="BC14" s="87">
        <f t="shared" ca="1" si="9"/>
        <v>88.783569999999997</v>
      </c>
      <c r="BD14" s="87">
        <f t="shared" ca="1" si="9"/>
        <v>89.281210000000002</v>
      </c>
      <c r="BE14" s="87">
        <f t="shared" ca="1" si="9"/>
        <v>85.266180000000006</v>
      </c>
      <c r="BF14" s="87">
        <f t="shared" ca="1" si="9"/>
        <v>86.357590000000002</v>
      </c>
      <c r="BG14" s="87">
        <f t="shared" ca="1" si="9"/>
        <v>89.366839999999996</v>
      </c>
      <c r="BH14" s="87">
        <f t="shared" ca="1" si="9"/>
        <v>88.956429999999997</v>
      </c>
      <c r="BI14" s="87">
        <f t="shared" ca="1" si="9"/>
        <v>92.044920000000005</v>
      </c>
      <c r="BJ14" s="87">
        <f t="shared" ca="1" si="9"/>
        <v>89.112399999999994</v>
      </c>
      <c r="BK14" s="87">
        <f t="shared" ca="1" si="9"/>
        <v>87.168580000000006</v>
      </c>
      <c r="BL14" s="87">
        <f t="shared" ca="1" si="9"/>
        <v>88.975980000000007</v>
      </c>
      <c r="BM14" s="87">
        <f t="shared" ca="1" si="9"/>
        <v>88.567920000000001</v>
      </c>
      <c r="BN14" s="87">
        <f t="shared" ca="1" si="4"/>
        <v>90.029335000000003</v>
      </c>
    </row>
    <row r="15" spans="1:66">
      <c r="A15" s="130" t="str">
        <f ca="1">$AC$26</f>
        <v>Population vaccination coverage: Dtap  IPV  Hib HepB (2 years old), 2022/23</v>
      </c>
      <c r="B15" s="125"/>
      <c r="C15" s="125"/>
      <c r="D15" s="125"/>
      <c r="E15" s="125"/>
      <c r="F15" s="125"/>
      <c r="G15" s="125"/>
      <c r="S15" s="87" t="str">
        <f t="array" ref="S15">IFERROR(VLOOKUP($W15,IF(IndicatorData!$B:$B=$V$1,IndicatorData!$A$1:$O$5203),15,FALSE),"")</f>
        <v/>
      </c>
      <c r="T15" s="88" t="str">
        <f>T8&amp;" previous data"</f>
        <v>Richmond previous data</v>
      </c>
      <c r="U15" s="87">
        <f ca="1">INDIRECT("aa"&amp;$W$1-1)</f>
        <v>92.24</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94.7</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-3.1148742411101462E-2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89.4% (n=1849), which was the 10th highest in London, 3.5% lower than the England average and 2.3% higher than the London average. The latest Borough figure for 2022/23 was also 5.6% lower than in 2010/11, in comparison with 3.5%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-5.6316367476240831E-2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3%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6% deterioration</v>
      </c>
    </row>
    <row r="23" spans="10:72">
      <c r="J23" s="125"/>
      <c r="K23" s="125"/>
      <c r="L23" s="125"/>
      <c r="M23" s="125"/>
      <c r="N23" s="125"/>
      <c r="T23" s="87" t="s">
        <v>1085</v>
      </c>
      <c r="U23" s="87">
        <f>VLOOKUP(U1,List!$AD$2:$AE$63,2,FALSE)</f>
        <v>30304</v>
      </c>
    </row>
    <row r="24" spans="10:72">
      <c r="J24" s="125"/>
      <c r="K24" s="125"/>
      <c r="L24" s="125"/>
      <c r="M24" s="125"/>
      <c r="N24" s="125"/>
    </row>
    <row r="25" spans="10:72">
      <c r="J25" s="125"/>
      <c r="K25" s="125"/>
      <c r="L25" s="125"/>
      <c r="M25" s="125"/>
      <c r="N25" s="125"/>
      <c r="AU25" s="87" t="str">
        <f ca="1">AC26&amp;", Bexley vs. CYP Comparators"</f>
        <v>Population vaccination coverage: Dtap  IPV  Hib HepB (2 years old),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Population vaccination coverage: Dtap  IPV  Hib HepB (2 years old),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28</v>
      </c>
      <c r="X27" s="87" t="s">
        <v>107</v>
      </c>
      <c r="Y27" s="87">
        <f t="shared" ref="Y27:Y58" ca="1" si="10">IFERROR(VLOOKUP($X27&amp;$U$1&amp;$Y$26&amp;$U$2&amp;$U$5,DATA,14,FALSE),"")</f>
        <v>84.912899999999993</v>
      </c>
      <c r="AA27" s="87" t="str">
        <f t="shared" ref="AA27:AA58" ca="1" si="11">AD27</f>
        <v>Bromley</v>
      </c>
      <c r="AB27" s="87">
        <v>1</v>
      </c>
      <c r="AC27" s="86">
        <f t="shared" ref="AC27:AC58" ca="1" si="12">VLOOKUP($AB27,$W$26:$Y$58,3,FALSE)</f>
        <v>92.590559999999996</v>
      </c>
      <c r="AD27" s="87" t="str">
        <f t="shared" ref="AD27:AD58" ca="1" si="13">VLOOKUP($AB27,$W$26:$Y$58,2,FALSE)</f>
        <v>Bromley</v>
      </c>
      <c r="AE27" s="87" t="str">
        <f t="shared" ref="AE27:AE58" ca="1" si="14">IF($AD27=$AE$26,AC27,"")</f>
        <v/>
      </c>
      <c r="AF27" s="87">
        <f t="shared" ref="AF27:AF58" ca="1" si="15">IF(ISERROR(HLOOKUP($AD27,$AB$1:$AG$1,1,FALSE)),"",AC27)</f>
        <v>92.590559999999996</v>
      </c>
      <c r="AG27" s="87" t="str">
        <f t="shared" ref="AG27:AG58" ca="1" si="16">IF(AND(AE27="",AF27=""),AC27,"")</f>
        <v/>
      </c>
      <c r="AH27" s="87">
        <f ca="1">INDIRECT("z"&amp;$W$1)</f>
        <v>87.37</v>
      </c>
      <c r="AI27" s="87">
        <f ca="1">INDIRECT("y"&amp;$W$1)</f>
        <v>92.62</v>
      </c>
      <c r="AJ27" s="87">
        <f ca="1">INDIRECT("aa"&amp;$W$1)</f>
        <v>89.366839999999996</v>
      </c>
      <c r="AK27" s="87">
        <f t="shared" ref="AK27:AK58" ca="1" si="17">IF(ISERROR(VLOOKUP($AD27,AOP_comparators,1,FALSE)),"",AC27)</f>
        <v>92.590559999999996</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Bromley</v>
      </c>
      <c r="AS27" s="87">
        <v>1</v>
      </c>
      <c r="AT27" s="87">
        <f t="shared" ref="AT27:AT37" ca="1" si="21">VLOOKUP($AS27,$AN$27:$AP$37,3,FALSE)</f>
        <v>92.590559999999996</v>
      </c>
      <c r="AU27" s="87" t="str">
        <f t="shared" ref="AU27:AU37" ca="1" si="22">VLOOKUP($AS27,$AN$27:$AP$37,2,FALSE)</f>
        <v>Bromley</v>
      </c>
      <c r="AV27" s="87" t="str">
        <f t="shared" ref="AV27:AV37" ca="1" si="23">IF($AU27=$AV$26,$AT27,"")</f>
        <v/>
      </c>
      <c r="AW27" s="87">
        <f t="shared" ref="AW27:AW37" ca="1" si="24">IF(AV27="",AT27,"")</f>
        <v>92.590559999999996</v>
      </c>
      <c r="AX27" s="87">
        <f t="shared" ref="AX27:AX37" ca="1" si="25">AI27</f>
        <v>92.62</v>
      </c>
      <c r="AY27" s="94"/>
      <c r="AZ27" s="94"/>
      <c r="BA27" s="94"/>
      <c r="BB27" s="94"/>
      <c r="BC27" s="94"/>
      <c r="BD27" s="94"/>
      <c r="BT27" s="87"/>
    </row>
    <row r="28" spans="10:72">
      <c r="J28" s="125"/>
      <c r="K28" s="125"/>
      <c r="L28" s="125"/>
      <c r="M28" s="125"/>
      <c r="N28" s="125"/>
      <c r="W28" s="87">
        <f ca="1">IFERROR(RANK(Y28,$Y$27:$Y$59,$U$3)+COUNTIF($Y$27:Y28,Y28)-1,"")</f>
        <v>20</v>
      </c>
      <c r="X28" s="87" t="s">
        <v>94</v>
      </c>
      <c r="Y28" s="87">
        <f t="shared" ca="1" si="10"/>
        <v>87.692939999999993</v>
      </c>
      <c r="AA28" s="87" t="str">
        <f t="shared" ca="1" si="11"/>
        <v>Sutton</v>
      </c>
      <c r="AB28" s="87">
        <v>2</v>
      </c>
      <c r="AC28" s="86">
        <f t="shared" ca="1" si="12"/>
        <v>92.044920000000005</v>
      </c>
      <c r="AD28" s="87" t="str">
        <f t="shared" ca="1" si="13"/>
        <v>Sutton</v>
      </c>
      <c r="AE28" s="87" t="str">
        <f t="shared" ca="1" si="14"/>
        <v/>
      </c>
      <c r="AF28" s="87">
        <f t="shared" ca="1" si="15"/>
        <v>92.044920000000005</v>
      </c>
      <c r="AG28" s="87" t="str">
        <f t="shared" ca="1" si="16"/>
        <v/>
      </c>
      <c r="AH28" s="87">
        <f t="shared" ref="AH28:AH58" ca="1" si="26">$AH$27</f>
        <v>87.37</v>
      </c>
      <c r="AI28" s="87">
        <f t="shared" ref="AI28:AI58" ca="1" si="27">$AI$27</f>
        <v>92.62</v>
      </c>
      <c r="AJ28" s="87">
        <f t="shared" ref="AJ28:AJ58" ca="1" si="28">$AJ$27</f>
        <v>89.366839999999996</v>
      </c>
      <c r="AK28" s="87">
        <f t="shared" ca="1" si="17"/>
        <v>92.044920000000005</v>
      </c>
      <c r="AL28" s="87" t="str">
        <f t="shared" ca="1" si="18"/>
        <v/>
      </c>
      <c r="AN28" s="87">
        <f ca="1">IFERROR(RANK(AP28,$AP$27:$AP$37,$U$3)+COUNTIF($AP$27:AP28,AP28)-1,"")</f>
        <v>1</v>
      </c>
      <c r="AO28" s="87" t="s">
        <v>79</v>
      </c>
      <c r="AP28" s="87">
        <f t="shared" ca="1" si="19"/>
        <v>92.590559999999996</v>
      </c>
      <c r="AR28" s="87" t="str">
        <f t="shared" ca="1" si="20"/>
        <v>Havering</v>
      </c>
      <c r="AS28" s="87">
        <v>2</v>
      </c>
      <c r="AT28" s="87">
        <f t="shared" ca="1" si="21"/>
        <v>90.756550000000004</v>
      </c>
      <c r="AU28" s="87" t="str">
        <f t="shared" ca="1" si="22"/>
        <v>Havering</v>
      </c>
      <c r="AV28" s="87" t="str">
        <f t="shared" ca="1" si="23"/>
        <v/>
      </c>
      <c r="AW28" s="87">
        <f t="shared" ca="1" si="24"/>
        <v>90.756550000000004</v>
      </c>
      <c r="AX28" s="87">
        <f t="shared" ca="1" si="25"/>
        <v>92.62</v>
      </c>
      <c r="AY28" s="94"/>
      <c r="BA28" s="94"/>
      <c r="BB28" s="94"/>
      <c r="BC28" s="94"/>
      <c r="BD28" s="94"/>
      <c r="BF28" s="94">
        <v>90</v>
      </c>
      <c r="BG28" s="94"/>
      <c r="BT28" s="87"/>
    </row>
    <row r="29" spans="10:72">
      <c r="J29" s="125"/>
      <c r="K29" s="125"/>
      <c r="L29" s="125"/>
      <c r="M29" s="125"/>
      <c r="N29" s="125"/>
      <c r="W29" s="87">
        <f ca="1">IFERROR(RANK(Y29,$Y$27:$Y$59,$U$3)+COUNTIF($Y$27:Y29,Y29)-1,"")</f>
        <v>6</v>
      </c>
      <c r="X29" s="87" t="s">
        <v>98</v>
      </c>
      <c r="Y29" s="87">
        <f t="shared" ca="1" si="10"/>
        <v>90.674670000000006</v>
      </c>
      <c r="AA29" s="87" t="str">
        <f t="shared" ca="1" si="11"/>
        <v>Kingston</v>
      </c>
      <c r="AB29" s="87">
        <v>3</v>
      </c>
      <c r="AC29" s="86">
        <f t="shared" ca="1" si="12"/>
        <v>91.272189999999995</v>
      </c>
      <c r="AD29" s="87" t="str">
        <f t="shared" ca="1" si="13"/>
        <v>Kingston</v>
      </c>
      <c r="AE29" s="87" t="str">
        <f t="shared" ca="1" si="14"/>
        <v/>
      </c>
      <c r="AF29" s="87">
        <f t="shared" ca="1" si="15"/>
        <v>91.272189999999995</v>
      </c>
      <c r="AG29" s="87" t="str">
        <f t="shared" ca="1" si="16"/>
        <v/>
      </c>
      <c r="AH29" s="87">
        <f t="shared" ca="1" si="26"/>
        <v>87.37</v>
      </c>
      <c r="AI29" s="87">
        <f t="shared" ca="1" si="27"/>
        <v>92.62</v>
      </c>
      <c r="AJ29" s="87">
        <f t="shared" ca="1" si="28"/>
        <v>89.366839999999996</v>
      </c>
      <c r="AK29" s="87">
        <f t="shared" ca="1" si="17"/>
        <v>91.272189999999995</v>
      </c>
      <c r="AL29" s="87" t="str">
        <f t="shared" ca="1" si="18"/>
        <v/>
      </c>
      <c r="AN29" s="87" t="str">
        <f ca="1">IFERROR(RANK(AP29,$AP$27:$AP$37,$U$3)+COUNTIF($AP$27:AP29,AP29)-1,"")</f>
        <v/>
      </c>
      <c r="AO29" s="87" t="s">
        <v>1064</v>
      </c>
      <c r="AP29" s="87" t="str">
        <f t="shared" ca="1" si="19"/>
        <v/>
      </c>
      <c r="AR29" s="87" t="str">
        <f t="shared" ca="1" si="20"/>
        <v>Richmond</v>
      </c>
      <c r="AS29" s="87">
        <v>3</v>
      </c>
      <c r="AT29" s="87">
        <f t="shared" ca="1" si="21"/>
        <v>89.366839999999996</v>
      </c>
      <c r="AU29" s="87" t="str">
        <f t="shared" ca="1" si="22"/>
        <v>Richmond</v>
      </c>
      <c r="AV29" s="87">
        <f t="shared" ca="1" si="23"/>
        <v>89.366839999999996</v>
      </c>
      <c r="AW29" s="87" t="str">
        <f t="shared" ca="1" si="24"/>
        <v/>
      </c>
      <c r="AX29" s="87">
        <f t="shared" ca="1" si="25"/>
        <v>92.62</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21</v>
      </c>
      <c r="X30" s="87" t="s">
        <v>69</v>
      </c>
      <c r="Y30" s="87">
        <f t="shared" ca="1" si="10"/>
        <v>87.330010000000001</v>
      </c>
      <c r="AA30" s="87" t="str">
        <f t="shared" ca="1" si="11"/>
        <v>Havering</v>
      </c>
      <c r="AB30" s="87">
        <v>4</v>
      </c>
      <c r="AC30" s="86">
        <f t="shared" ca="1" si="12"/>
        <v>90.756550000000004</v>
      </c>
      <c r="AD30" s="87" t="str">
        <f t="shared" ca="1" si="13"/>
        <v>Havering</v>
      </c>
      <c r="AE30" s="87" t="str">
        <f t="shared" ca="1" si="14"/>
        <v/>
      </c>
      <c r="AF30" s="87" t="str">
        <f t="shared" ca="1" si="15"/>
        <v/>
      </c>
      <c r="AG30" s="87">
        <f t="shared" ca="1" si="16"/>
        <v>90.756550000000004</v>
      </c>
      <c r="AH30" s="87">
        <f t="shared" ca="1" si="26"/>
        <v>87.37</v>
      </c>
      <c r="AI30" s="87">
        <f t="shared" ca="1" si="27"/>
        <v>92.62</v>
      </c>
      <c r="AJ30" s="87">
        <f t="shared" ca="1" si="28"/>
        <v>89.366839999999996</v>
      </c>
      <c r="AK30" s="87">
        <f t="shared" ca="1" si="17"/>
        <v>90.756550000000004</v>
      </c>
      <c r="AL30" s="87" t="str">
        <f t="shared" ca="1" si="18"/>
        <v/>
      </c>
      <c r="AN30" s="87">
        <f ca="1">IFERROR(RANK(AP30,$AP$27:$AP$37,$U$3)+COUNTIF($AP$27:AP30,AP30)-1,"")</f>
        <v>2</v>
      </c>
      <c r="AO30" s="87" t="s">
        <v>119</v>
      </c>
      <c r="AP30" s="87">
        <f t="shared" ca="1" si="19"/>
        <v>90.756550000000004</v>
      </c>
      <c r="AR30" s="87" t="e">
        <f t="shared" ca="1" si="20"/>
        <v>#N/A</v>
      </c>
      <c r="AS30" s="87">
        <v>4</v>
      </c>
      <c r="AT30" s="87" t="e">
        <f t="shared" ca="1" si="21"/>
        <v>#N/A</v>
      </c>
      <c r="AU30" s="87" t="e">
        <f t="shared" ca="1" si="22"/>
        <v>#N/A</v>
      </c>
      <c r="AV30" s="87" t="e">
        <f t="shared" ca="1" si="23"/>
        <v>#N/A</v>
      </c>
      <c r="AW30" s="87" t="e">
        <f t="shared" ca="1" si="24"/>
        <v>#N/A</v>
      </c>
      <c r="AX30" s="87">
        <f t="shared" ca="1" si="25"/>
        <v>92.62</v>
      </c>
      <c r="AY30" s="94"/>
      <c r="BA30" s="94"/>
      <c r="BB30" s="94"/>
      <c r="BC30" s="94"/>
      <c r="BD30" s="94"/>
      <c r="BE30" s="87" t="s">
        <v>1091</v>
      </c>
      <c r="BF30" s="92">
        <v>0</v>
      </c>
      <c r="BG30" s="92"/>
      <c r="BT30" s="87"/>
    </row>
    <row r="31" spans="10:72">
      <c r="J31" s="125"/>
      <c r="K31" s="125"/>
      <c r="L31" s="125"/>
      <c r="M31" s="125"/>
      <c r="N31" s="125"/>
      <c r="W31" s="87">
        <f ca="1">IFERROR(RANK(Y31,$Y$27:$Y$59,$U$3)+COUNTIF($Y$27:Y31,Y31)-1,"")</f>
        <v>1</v>
      </c>
      <c r="X31" s="87" t="s">
        <v>79</v>
      </c>
      <c r="Y31" s="87">
        <f t="shared" ca="1" si="10"/>
        <v>92.590559999999996</v>
      </c>
      <c r="AA31" s="87" t="str">
        <f t="shared" ca="1" si="11"/>
        <v>Ealing</v>
      </c>
      <c r="AB31" s="87">
        <v>5</v>
      </c>
      <c r="AC31" s="86">
        <f t="shared" ca="1" si="12"/>
        <v>90.756119999999996</v>
      </c>
      <c r="AD31" s="87" t="str">
        <f t="shared" ca="1" si="13"/>
        <v>Ealing</v>
      </c>
      <c r="AE31" s="87" t="str">
        <f t="shared" ca="1" si="14"/>
        <v/>
      </c>
      <c r="AF31" s="87" t="str">
        <f t="shared" ca="1" si="15"/>
        <v/>
      </c>
      <c r="AG31" s="87">
        <f t="shared" ca="1" si="16"/>
        <v>90.756119999999996</v>
      </c>
      <c r="AH31" s="87">
        <f t="shared" ca="1" si="26"/>
        <v>87.37</v>
      </c>
      <c r="AI31" s="87">
        <f t="shared" ca="1" si="27"/>
        <v>92.62</v>
      </c>
      <c r="AJ31" s="87">
        <f t="shared" ca="1" si="28"/>
        <v>89.366839999999996</v>
      </c>
      <c r="AK31" s="87">
        <f t="shared" ca="1" si="17"/>
        <v>90.756119999999996</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92.62</v>
      </c>
      <c r="AY31" s="94"/>
      <c r="BA31" s="94"/>
      <c r="BB31" s="94"/>
      <c r="BC31" s="94"/>
      <c r="BD31" s="94"/>
      <c r="BE31" s="87" t="s">
        <v>128</v>
      </c>
      <c r="BF31" s="92">
        <v>32</v>
      </c>
      <c r="BG31" s="92"/>
      <c r="BT31" s="87"/>
    </row>
    <row r="32" spans="10:72">
      <c r="J32" s="125"/>
      <c r="K32" s="125"/>
      <c r="L32" s="125"/>
      <c r="M32" s="125"/>
      <c r="N32" s="125"/>
      <c r="W32" s="87">
        <f ca="1">IFERROR(RANK(Y32,$Y$27:$Y$59,$U$3)+COUNTIF($Y$27:Y32,Y32)-1,"")</f>
        <v>31</v>
      </c>
      <c r="X32" s="87" t="s">
        <v>73</v>
      </c>
      <c r="Y32" s="87">
        <f t="shared" ca="1" si="10"/>
        <v>82.357860000000002</v>
      </c>
      <c r="AA32" s="87" t="str">
        <f t="shared" ca="1" si="11"/>
        <v>Bexley</v>
      </c>
      <c r="AB32" s="87">
        <v>6</v>
      </c>
      <c r="AC32" s="86">
        <f t="shared" ca="1" si="12"/>
        <v>90.674670000000006</v>
      </c>
      <c r="AD32" s="87" t="str">
        <f t="shared" ca="1" si="13"/>
        <v>Bexley</v>
      </c>
      <c r="AE32" s="87" t="str">
        <f t="shared" ca="1" si="14"/>
        <v/>
      </c>
      <c r="AF32" s="87" t="str">
        <f t="shared" ca="1" si="15"/>
        <v/>
      </c>
      <c r="AG32" s="87">
        <f t="shared" ca="1" si="16"/>
        <v>90.674670000000006</v>
      </c>
      <c r="AH32" s="87">
        <f t="shared" ca="1" si="26"/>
        <v>87.37</v>
      </c>
      <c r="AI32" s="87">
        <f t="shared" ca="1" si="27"/>
        <v>92.62</v>
      </c>
      <c r="AJ32" s="87">
        <f t="shared" ca="1" si="28"/>
        <v>89.366839999999996</v>
      </c>
      <c r="AK32" s="87" t="str">
        <f t="shared" ca="1" si="17"/>
        <v/>
      </c>
      <c r="AL32" s="87">
        <f t="shared" ca="1" si="18"/>
        <v>90.674670000000006</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92.62</v>
      </c>
      <c r="AY32" s="94"/>
      <c r="BA32" s="94"/>
      <c r="BB32" s="94"/>
      <c r="BC32" s="94"/>
      <c r="BD32" s="94"/>
      <c r="BE32" s="87" t="s">
        <v>173</v>
      </c>
      <c r="BF32" s="92"/>
      <c r="BG32" s="92"/>
      <c r="BT32" s="87"/>
    </row>
    <row r="33" spans="1:72">
      <c r="W33" s="87">
        <f ca="1">IFERROR(RANK(Y33,$Y$27:$Y$59,$U$3)+COUNTIF($Y$27:Y33,Y33)-1,"")</f>
        <v>25</v>
      </c>
      <c r="X33" s="87" t="s">
        <v>111</v>
      </c>
      <c r="Y33" s="87">
        <f t="shared" ca="1" si="10"/>
        <v>85.936250000000001</v>
      </c>
      <c r="AA33" s="87" t="str">
        <f t="shared" ca="1" si="11"/>
        <v>Hillingdon</v>
      </c>
      <c r="AB33" s="87">
        <v>7</v>
      </c>
      <c r="AC33" s="86">
        <f t="shared" ca="1" si="12"/>
        <v>90.145309999999995</v>
      </c>
      <c r="AD33" s="87" t="str">
        <f t="shared" ca="1" si="13"/>
        <v>Hillingdon</v>
      </c>
      <c r="AE33" s="87" t="str">
        <f t="shared" ca="1" si="14"/>
        <v/>
      </c>
      <c r="AF33" s="87" t="str">
        <f t="shared" ca="1" si="15"/>
        <v/>
      </c>
      <c r="AG33" s="87">
        <f t="shared" ca="1" si="16"/>
        <v>90.145309999999995</v>
      </c>
      <c r="AH33" s="87">
        <f t="shared" ca="1" si="26"/>
        <v>87.37</v>
      </c>
      <c r="AI33" s="87">
        <f t="shared" ca="1" si="27"/>
        <v>92.62</v>
      </c>
      <c r="AJ33" s="87">
        <f t="shared" ca="1" si="28"/>
        <v>89.366839999999996</v>
      </c>
      <c r="AK33" s="87">
        <f t="shared" ca="1" si="17"/>
        <v>90.145309999999995</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92.62</v>
      </c>
      <c r="AY33" s="94"/>
      <c r="BA33" s="94"/>
      <c r="BB33" s="94"/>
      <c r="BC33" s="94"/>
      <c r="BD33" s="94"/>
      <c r="BE33" s="87" t="s">
        <v>1092</v>
      </c>
      <c r="BF33" s="92"/>
      <c r="BG33" s="92"/>
      <c r="BT33" s="87"/>
    </row>
    <row r="34" spans="1:72">
      <c r="A34" s="12" t="s">
        <v>1093</v>
      </c>
      <c r="W34" s="87">
        <f ca="1">IFERROR(RANK(Y34,$Y$27:$Y$59,$U$3)+COUNTIF($Y$27:Y34,Y34)-1,"")</f>
        <v>5</v>
      </c>
      <c r="X34" s="87" t="s">
        <v>63</v>
      </c>
      <c r="Y34" s="87">
        <f t="shared" ca="1" si="10"/>
        <v>90.756119999999996</v>
      </c>
      <c r="AA34" s="87" t="str">
        <f t="shared" ca="1" si="11"/>
        <v>Hounslow</v>
      </c>
      <c r="AB34" s="87">
        <v>8</v>
      </c>
      <c r="AC34" s="86">
        <f t="shared" ca="1" si="12"/>
        <v>89.506010000000003</v>
      </c>
      <c r="AD34" s="87" t="str">
        <f t="shared" ca="1" si="13"/>
        <v>Hounslow</v>
      </c>
      <c r="AE34" s="87" t="str">
        <f t="shared" ca="1" si="14"/>
        <v/>
      </c>
      <c r="AF34" s="87" t="str">
        <f t="shared" ca="1" si="15"/>
        <v/>
      </c>
      <c r="AG34" s="87">
        <f t="shared" ca="1" si="16"/>
        <v>89.506010000000003</v>
      </c>
      <c r="AH34" s="87">
        <f t="shared" ca="1" si="26"/>
        <v>87.37</v>
      </c>
      <c r="AI34" s="87">
        <f t="shared" ca="1" si="27"/>
        <v>92.62</v>
      </c>
      <c r="AJ34" s="87">
        <f t="shared" ca="1" si="28"/>
        <v>89.366839999999996</v>
      </c>
      <c r="AK34" s="87">
        <f t="shared" ca="1" si="17"/>
        <v>89.506010000000003</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92.62</v>
      </c>
      <c r="AY34" s="94"/>
      <c r="BA34" s="94"/>
      <c r="BB34" s="94"/>
      <c r="BC34" s="94"/>
      <c r="BD34" s="94"/>
      <c r="BE34" s="87" t="s">
        <v>1094</v>
      </c>
      <c r="BF34" s="92"/>
      <c r="BG34" s="92"/>
      <c r="BT34" s="87"/>
    </row>
    <row r="35" spans="1:72" ht="15" customHeight="1">
      <c r="A35" s="124" t="str">
        <f>VLOOKUP($U$1,IndicatorMetadata!$B:$Z,2,FALSE)</f>
        <v>Children for whom the local authority is responsible who received 3 doses of DTaP IPV Hib HepB vaccine at any time by their second birthday as a percentage of all children whose second birthday falls within the time period.</v>
      </c>
      <c r="B35" s="125"/>
      <c r="C35" s="125"/>
      <c r="D35" s="125"/>
      <c r="E35" s="125"/>
      <c r="F35" s="125"/>
      <c r="G35" s="125"/>
      <c r="H35" s="125"/>
      <c r="I35" s="125"/>
      <c r="J35" s="125"/>
      <c r="K35" s="125"/>
      <c r="L35" s="125"/>
      <c r="M35" s="125"/>
      <c r="N35" s="125"/>
      <c r="W35" s="87">
        <f ca="1">IFERROR(RANK(Y35,$Y$27:$Y$59,$U$3)+COUNTIF($Y$27:Y35,Y35)-1,"")</f>
        <v>30</v>
      </c>
      <c r="X35" s="87" t="s">
        <v>121</v>
      </c>
      <c r="Y35" s="87">
        <f t="shared" ca="1" si="10"/>
        <v>83.131339999999994</v>
      </c>
      <c r="AA35" s="87" t="str">
        <f t="shared" ca="1" si="11"/>
        <v>Greenwich</v>
      </c>
      <c r="AB35" s="87">
        <v>9</v>
      </c>
      <c r="AC35" s="86">
        <f t="shared" ca="1" si="12"/>
        <v>89.373599999999996</v>
      </c>
      <c r="AD35" s="87" t="str">
        <f t="shared" ca="1" si="13"/>
        <v>Greenwich</v>
      </c>
      <c r="AE35" s="87" t="str">
        <f t="shared" ca="1" si="14"/>
        <v/>
      </c>
      <c r="AF35" s="87" t="str">
        <f t="shared" ca="1" si="15"/>
        <v/>
      </c>
      <c r="AG35" s="87">
        <f t="shared" ca="1" si="16"/>
        <v>89.373599999999996</v>
      </c>
      <c r="AH35" s="87">
        <f t="shared" ca="1" si="26"/>
        <v>87.37</v>
      </c>
      <c r="AI35" s="87">
        <f t="shared" ca="1" si="27"/>
        <v>92.62</v>
      </c>
      <c r="AJ35" s="87">
        <f t="shared" ca="1" si="28"/>
        <v>89.366839999999996</v>
      </c>
      <c r="AK35" s="87" t="str">
        <f t="shared" ca="1" si="17"/>
        <v/>
      </c>
      <c r="AL35" s="87">
        <f t="shared" ca="1" si="18"/>
        <v>89.373599999999996</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92.62</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9</v>
      </c>
      <c r="X36" s="87" t="s">
        <v>81</v>
      </c>
      <c r="Y36" s="87">
        <f t="shared" ca="1" si="10"/>
        <v>89.373599999999996</v>
      </c>
      <c r="AA36" s="87" t="str">
        <f t="shared" ca="1" si="11"/>
        <v>Richmond</v>
      </c>
      <c r="AB36" s="87">
        <v>10</v>
      </c>
      <c r="AC36" s="86">
        <f t="shared" ca="1" si="12"/>
        <v>89.366839999999996</v>
      </c>
      <c r="AD36" s="87" t="str">
        <f t="shared" ca="1" si="13"/>
        <v>Richmond</v>
      </c>
      <c r="AE36" s="87">
        <f t="shared" ca="1" si="14"/>
        <v>89.366839999999996</v>
      </c>
      <c r="AF36" s="87" t="str">
        <f t="shared" ca="1" si="15"/>
        <v/>
      </c>
      <c r="AG36" s="87" t="str">
        <f t="shared" ca="1" si="16"/>
        <v/>
      </c>
      <c r="AH36" s="87">
        <f t="shared" ca="1" si="26"/>
        <v>87.37</v>
      </c>
      <c r="AI36" s="87">
        <f t="shared" ca="1" si="27"/>
        <v>92.62</v>
      </c>
      <c r="AJ36" s="87">
        <f t="shared" ca="1" si="28"/>
        <v>89.366839999999996</v>
      </c>
      <c r="AK36" s="87">
        <f t="shared" ca="1" si="17"/>
        <v>89.366839999999996</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92.62</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32</v>
      </c>
      <c r="X37" s="87" t="s">
        <v>102</v>
      </c>
      <c r="Y37" s="87">
        <f t="shared" ca="1" si="10"/>
        <v>70.768839999999997</v>
      </c>
      <c r="AA37" s="87" t="str">
        <f t="shared" ca="1" si="11"/>
        <v>Merton</v>
      </c>
      <c r="AB37" s="87">
        <v>11</v>
      </c>
      <c r="AC37" s="86">
        <f t="shared" ca="1" si="12"/>
        <v>89.281210000000002</v>
      </c>
      <c r="AD37" s="87" t="str">
        <f t="shared" ca="1" si="13"/>
        <v>Merton</v>
      </c>
      <c r="AE37" s="87" t="str">
        <f t="shared" ca="1" si="14"/>
        <v/>
      </c>
      <c r="AF37" s="87">
        <f t="shared" ca="1" si="15"/>
        <v>89.281210000000002</v>
      </c>
      <c r="AG37" s="87" t="str">
        <f t="shared" ca="1" si="16"/>
        <v/>
      </c>
      <c r="AH37" s="87">
        <f t="shared" ca="1" si="26"/>
        <v>87.37</v>
      </c>
      <c r="AI37" s="87">
        <f t="shared" ca="1" si="27"/>
        <v>92.62</v>
      </c>
      <c r="AJ37" s="87">
        <f t="shared" ca="1" si="28"/>
        <v>89.366839999999996</v>
      </c>
      <c r="AK37" s="87">
        <f t="shared" ca="1" si="17"/>
        <v>89.281210000000002</v>
      </c>
      <c r="AL37" s="87" t="str">
        <f t="shared" ca="1" si="18"/>
        <v/>
      </c>
      <c r="AN37" s="87">
        <f ca="1">IFERROR(RANK(AP37,$AP$27:$AP$37,$U$3)+COUNTIF($AP$27:AP37,AP37)-1,"")</f>
        <v>3</v>
      </c>
      <c r="AO37" s="87" t="str">
        <f>T8</f>
        <v>Richmond</v>
      </c>
      <c r="AP37" s="87">
        <f t="shared" ca="1" si="19"/>
        <v>89.366839999999996</v>
      </c>
      <c r="AR37" s="87" t="e">
        <f t="shared" ca="1" si="20"/>
        <v>#N/A</v>
      </c>
      <c r="AS37" s="87">
        <v>11</v>
      </c>
      <c r="AT37" s="87" t="e">
        <f t="shared" ca="1" si="21"/>
        <v>#N/A</v>
      </c>
      <c r="AU37" s="87" t="e">
        <f t="shared" ca="1" si="22"/>
        <v>#N/A</v>
      </c>
      <c r="AV37" s="87" t="e">
        <f t="shared" ca="1" si="23"/>
        <v>#N/A</v>
      </c>
      <c r="AW37" s="87" t="e">
        <f t="shared" ca="1" si="24"/>
        <v>#N/A</v>
      </c>
      <c r="AX37" s="87">
        <f t="shared" ca="1" si="25"/>
        <v>92.62</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18</v>
      </c>
      <c r="X38" s="87" t="s">
        <v>67</v>
      </c>
      <c r="Y38" s="87">
        <f t="shared" ca="1" si="10"/>
        <v>88.253410000000002</v>
      </c>
      <c r="AA38" s="87" t="str">
        <f t="shared" ca="1" si="11"/>
        <v>Tower Hamlets</v>
      </c>
      <c r="AB38" s="87">
        <v>12</v>
      </c>
      <c r="AC38" s="86">
        <f t="shared" ca="1" si="12"/>
        <v>89.112399999999994</v>
      </c>
      <c r="AD38" s="87" t="str">
        <f t="shared" ca="1" si="13"/>
        <v>Tower Hamlets</v>
      </c>
      <c r="AE38" s="87" t="str">
        <f t="shared" ca="1" si="14"/>
        <v/>
      </c>
      <c r="AF38" s="87" t="str">
        <f t="shared" ca="1" si="15"/>
        <v/>
      </c>
      <c r="AG38" s="87">
        <f t="shared" ca="1" si="16"/>
        <v>89.112399999999994</v>
      </c>
      <c r="AH38" s="87">
        <f t="shared" ca="1" si="26"/>
        <v>87.37</v>
      </c>
      <c r="AI38" s="87">
        <f t="shared" ca="1" si="27"/>
        <v>92.62</v>
      </c>
      <c r="AJ38" s="87">
        <f t="shared" ca="1" si="28"/>
        <v>89.366839999999996</v>
      </c>
      <c r="AK38" s="87" t="str">
        <f t="shared" ca="1" si="17"/>
        <v/>
      </c>
      <c r="AL38" s="87">
        <f t="shared" ca="1" si="18"/>
        <v>89.112399999999994</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29</v>
      </c>
      <c r="X39" s="87" t="s">
        <v>117</v>
      </c>
      <c r="Y39" s="87">
        <f t="shared" ca="1" si="10"/>
        <v>83.567369999999997</v>
      </c>
      <c r="AA39" s="87" t="str">
        <f t="shared" ca="1" si="11"/>
        <v>Wandsworth</v>
      </c>
      <c r="AB39" s="87">
        <v>13</v>
      </c>
      <c r="AC39" s="86">
        <f t="shared" ca="1" si="12"/>
        <v>88.975980000000007</v>
      </c>
      <c r="AD39" s="87" t="str">
        <f t="shared" ca="1" si="13"/>
        <v>Wandsworth</v>
      </c>
      <c r="AE39" s="87" t="str">
        <f t="shared" ca="1" si="14"/>
        <v/>
      </c>
      <c r="AF39" s="87" t="str">
        <f t="shared" ca="1" si="15"/>
        <v/>
      </c>
      <c r="AG39" s="87">
        <f t="shared" ca="1" si="16"/>
        <v>88.975980000000007</v>
      </c>
      <c r="AH39" s="87">
        <f t="shared" ca="1" si="26"/>
        <v>87.37</v>
      </c>
      <c r="AI39" s="87">
        <f t="shared" ca="1" si="27"/>
        <v>92.62</v>
      </c>
      <c r="AJ39" s="87">
        <f t="shared" ca="1" si="28"/>
        <v>89.366839999999996</v>
      </c>
      <c r="AK39" s="87" t="str">
        <f t="shared" ca="1" si="17"/>
        <v/>
      </c>
      <c r="AL39" s="87">
        <f t="shared" ca="1" si="18"/>
        <v>88.975980000000007</v>
      </c>
      <c r="AO39" s="87" t="s">
        <v>1096</v>
      </c>
      <c r="BA39" s="94"/>
      <c r="BD39" s="94" t="s">
        <v>1097</v>
      </c>
      <c r="BF39" s="94">
        <f ca="1">U9</f>
        <v>10</v>
      </c>
      <c r="BG39" s="94"/>
      <c r="BT39" s="87"/>
    </row>
    <row r="40" spans="1:72">
      <c r="A40" s="125"/>
      <c r="B40" s="125"/>
      <c r="C40" s="125"/>
      <c r="D40" s="125"/>
      <c r="E40" s="125"/>
      <c r="F40" s="125"/>
      <c r="G40" s="125"/>
      <c r="H40" s="125"/>
      <c r="I40" s="125"/>
      <c r="J40" s="125"/>
      <c r="K40" s="125"/>
      <c r="L40" s="125"/>
      <c r="M40" s="125"/>
      <c r="N40" s="125"/>
      <c r="W40" s="87">
        <f ca="1">IFERROR(RANK(Y40,$Y$27:$Y$59,$U$3)+COUNTIF($Y$27:Y40,Y40)-1,"")</f>
        <v>22</v>
      </c>
      <c r="X40" s="87" t="s">
        <v>65</v>
      </c>
      <c r="Y40" s="87">
        <f t="shared" ca="1" si="10"/>
        <v>87.29419</v>
      </c>
      <c r="AA40" s="87" t="str">
        <f t="shared" ca="1" si="11"/>
        <v>Southwark</v>
      </c>
      <c r="AB40" s="87">
        <v>14</v>
      </c>
      <c r="AC40" s="86">
        <f t="shared" ca="1" si="12"/>
        <v>88.956429999999997</v>
      </c>
      <c r="AD40" s="87" t="str">
        <f t="shared" ca="1" si="13"/>
        <v>Southwark</v>
      </c>
      <c r="AE40" s="87" t="str">
        <f t="shared" ca="1" si="14"/>
        <v/>
      </c>
      <c r="AF40" s="87" t="str">
        <f t="shared" ca="1" si="15"/>
        <v/>
      </c>
      <c r="AG40" s="87">
        <f t="shared" ca="1" si="16"/>
        <v>88.956429999999997</v>
      </c>
      <c r="AH40" s="87">
        <f t="shared" ca="1" si="26"/>
        <v>87.37</v>
      </c>
      <c r="AI40" s="87">
        <f t="shared" ca="1" si="27"/>
        <v>92.62</v>
      </c>
      <c r="AJ40" s="87">
        <f t="shared" ca="1" si="28"/>
        <v>89.366839999999996</v>
      </c>
      <c r="AK40" s="87" t="str">
        <f t="shared" ca="1" si="17"/>
        <v/>
      </c>
      <c r="AL40" s="87">
        <f t="shared" ca="1" si="18"/>
        <v>88.956429999999997</v>
      </c>
      <c r="AO40" s="87" t="str">
        <f>List!R2</f>
        <v>Kingston</v>
      </c>
      <c r="AP40" s="87">
        <f t="shared" ref="AP40:AP54" ca="1" si="29">VLOOKUP(AO40,$AA$27:$AC$58,3,FALSE)</f>
        <v>91.272189999999995</v>
      </c>
      <c r="BA40" s="94"/>
      <c r="BB40" s="94"/>
      <c r="BC40" s="94"/>
      <c r="BD40" s="94"/>
      <c r="BE40" s="87" t="s">
        <v>1098</v>
      </c>
      <c r="BF40" s="92">
        <f ca="1">IF(BF39=1,0,BE45*BF39/$BF45)</f>
        <v>27.8125</v>
      </c>
      <c r="BG40" s="93"/>
      <c r="BT40" s="87"/>
    </row>
    <row r="41" spans="1:72">
      <c r="A41" s="125"/>
      <c r="B41" s="125"/>
      <c r="C41" s="125"/>
      <c r="D41" s="125"/>
      <c r="E41" s="125"/>
      <c r="F41" s="125"/>
      <c r="G41" s="125"/>
      <c r="H41" s="125"/>
      <c r="I41" s="125"/>
      <c r="J41" s="125"/>
      <c r="K41" s="125"/>
      <c r="L41" s="125"/>
      <c r="M41" s="125"/>
      <c r="N41" s="125"/>
      <c r="W41" s="87">
        <f ca="1">IFERROR(RANK(Y41,$Y$27:$Y$59,$U$3)+COUNTIF($Y$27:Y41,Y41)-1,"")</f>
        <v>4</v>
      </c>
      <c r="X41" s="87" t="s">
        <v>119</v>
      </c>
      <c r="Y41" s="87">
        <f t="shared" ca="1" si="10"/>
        <v>90.756550000000004</v>
      </c>
      <c r="AA41" s="87" t="str">
        <f t="shared" ca="1" si="11"/>
        <v>Lambeth</v>
      </c>
      <c r="AB41" s="87">
        <v>15</v>
      </c>
      <c r="AC41" s="86">
        <f t="shared" ca="1" si="12"/>
        <v>88.824550000000002</v>
      </c>
      <c r="AD41" s="87" t="str">
        <f t="shared" ca="1" si="13"/>
        <v>Lambeth</v>
      </c>
      <c r="AE41" s="87" t="str">
        <f t="shared" ca="1" si="14"/>
        <v/>
      </c>
      <c r="AF41" s="87" t="str">
        <f t="shared" ca="1" si="15"/>
        <v/>
      </c>
      <c r="AG41" s="87">
        <f t="shared" ca="1" si="16"/>
        <v>88.824550000000002</v>
      </c>
      <c r="AH41" s="87">
        <f t="shared" ca="1" si="26"/>
        <v>87.37</v>
      </c>
      <c r="AI41" s="87">
        <f t="shared" ca="1" si="27"/>
        <v>92.62</v>
      </c>
      <c r="AJ41" s="87">
        <f t="shared" ca="1" si="28"/>
        <v>89.366839999999996</v>
      </c>
      <c r="AK41" s="87" t="str">
        <f t="shared" ca="1" si="17"/>
        <v/>
      </c>
      <c r="AL41" s="87">
        <f t="shared" ca="1" si="18"/>
        <v>88.824550000000002</v>
      </c>
      <c r="AO41" s="87" t="str">
        <f>List!R3</f>
        <v>Merton</v>
      </c>
      <c r="AP41" s="87">
        <f t="shared" ca="1" si="29"/>
        <v>89.281210000000002</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7</v>
      </c>
      <c r="X42" s="87" t="s">
        <v>87</v>
      </c>
      <c r="Y42" s="87">
        <f t="shared" ca="1" si="10"/>
        <v>90.145309999999995</v>
      </c>
      <c r="AA42" s="87" t="str">
        <f t="shared" ca="1" si="11"/>
        <v>Lewisham</v>
      </c>
      <c r="AB42" s="87">
        <v>16</v>
      </c>
      <c r="AC42" s="86">
        <f t="shared" ca="1" si="12"/>
        <v>88.783569999999997</v>
      </c>
      <c r="AD42" s="87" t="str">
        <f t="shared" ca="1" si="13"/>
        <v>Lewisham</v>
      </c>
      <c r="AE42" s="87" t="str">
        <f t="shared" ca="1" si="14"/>
        <v/>
      </c>
      <c r="AF42" s="87" t="str">
        <f t="shared" ca="1" si="15"/>
        <v/>
      </c>
      <c r="AG42" s="87">
        <f t="shared" ca="1" si="16"/>
        <v>88.783569999999997</v>
      </c>
      <c r="AH42" s="87">
        <f t="shared" ca="1" si="26"/>
        <v>87.37</v>
      </c>
      <c r="AI42" s="87">
        <f t="shared" ca="1" si="27"/>
        <v>92.62</v>
      </c>
      <c r="AJ42" s="87">
        <f t="shared" ca="1" si="28"/>
        <v>89.366839999999996</v>
      </c>
      <c r="AK42" s="87" t="str">
        <f t="shared" ca="1" si="17"/>
        <v/>
      </c>
      <c r="AL42" s="87">
        <f t="shared" ca="1" si="18"/>
        <v>88.783569999999997</v>
      </c>
      <c r="AO42" s="87" t="str">
        <f>List!R4</f>
        <v>Richmond</v>
      </c>
      <c r="AP42" s="87">
        <f t="shared" ca="1" si="29"/>
        <v>89.366839999999996</v>
      </c>
      <c r="BA42" s="94"/>
      <c r="BB42" s="94"/>
      <c r="BC42" s="94"/>
      <c r="BD42" s="94"/>
      <c r="BE42" s="87" t="s">
        <v>1094</v>
      </c>
      <c r="BF42" s="92">
        <f ca="1">IF(181-SUM(BF40:BF41)&lt;0,0,181-SUM(BF40:BF41))</f>
        <v>151.1875</v>
      </c>
      <c r="BG42" s="93"/>
      <c r="BT42" s="87"/>
    </row>
    <row r="43" spans="1:72">
      <c r="A43" s="17"/>
      <c r="B43" s="17"/>
      <c r="C43" s="17"/>
      <c r="D43" s="17"/>
      <c r="E43" s="17"/>
      <c r="F43" s="17"/>
      <c r="G43" s="17"/>
      <c r="H43" s="17"/>
      <c r="I43" s="17"/>
      <c r="J43" s="17"/>
      <c r="K43" s="17"/>
      <c r="L43" s="17"/>
      <c r="M43" s="17"/>
      <c r="W43" s="87">
        <f ca="1">IFERROR(RANK(Y43,$Y$27:$Y$59,$U$3)+COUNTIF($Y$27:Y43,Y43)-1,"")</f>
        <v>8</v>
      </c>
      <c r="X43" s="87" t="s">
        <v>60</v>
      </c>
      <c r="Y43" s="87">
        <f t="shared" ca="1" si="10"/>
        <v>89.506010000000003</v>
      </c>
      <c r="AA43" s="87" t="str">
        <f t="shared" ca="1" si="11"/>
        <v>Westminster</v>
      </c>
      <c r="AB43" s="87">
        <v>17</v>
      </c>
      <c r="AC43" s="86">
        <f t="shared" ca="1" si="12"/>
        <v>88.567920000000001</v>
      </c>
      <c r="AD43" s="87" t="str">
        <f t="shared" ca="1" si="13"/>
        <v>Westminster</v>
      </c>
      <c r="AE43" s="87" t="str">
        <f t="shared" ca="1" si="14"/>
        <v/>
      </c>
      <c r="AF43" s="87" t="str">
        <f t="shared" ca="1" si="15"/>
        <v/>
      </c>
      <c r="AG43" s="87">
        <f t="shared" ca="1" si="16"/>
        <v>88.567920000000001</v>
      </c>
      <c r="AH43" s="87">
        <f t="shared" ca="1" si="26"/>
        <v>87.37</v>
      </c>
      <c r="AI43" s="87">
        <f t="shared" ca="1" si="27"/>
        <v>92.62</v>
      </c>
      <c r="AJ43" s="87">
        <f t="shared" ca="1" si="28"/>
        <v>89.366839999999996</v>
      </c>
      <c r="AK43" s="87" t="str">
        <f t="shared" ca="1" si="17"/>
        <v/>
      </c>
      <c r="AL43" s="87">
        <f t="shared" ca="1" si="18"/>
        <v>88.567920000000001</v>
      </c>
      <c r="AO43" s="87" t="str">
        <f>List!R5</f>
        <v>Sutton</v>
      </c>
      <c r="AP43" s="87">
        <f t="shared" ca="1" si="29"/>
        <v>92.044920000000005</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19</v>
      </c>
      <c r="X44" s="87" t="s">
        <v>75</v>
      </c>
      <c r="Y44" s="87">
        <f t="shared" ca="1" si="10"/>
        <v>88.222610000000003</v>
      </c>
      <c r="AA44" s="87" t="str">
        <f t="shared" ca="1" si="11"/>
        <v>Hammersmith and Fulham</v>
      </c>
      <c r="AB44" s="87">
        <v>18</v>
      </c>
      <c r="AC44" s="86">
        <f t="shared" ca="1" si="12"/>
        <v>88.253410000000002</v>
      </c>
      <c r="AD44" s="87" t="str">
        <f t="shared" ca="1" si="13"/>
        <v>Hammersmith and Fulham</v>
      </c>
      <c r="AE44" s="87" t="str">
        <f t="shared" ca="1" si="14"/>
        <v/>
      </c>
      <c r="AF44" s="87" t="str">
        <f t="shared" ca="1" si="15"/>
        <v/>
      </c>
      <c r="AG44" s="87">
        <f t="shared" ca="1" si="16"/>
        <v>88.253410000000002</v>
      </c>
      <c r="AH44" s="87">
        <f t="shared" ca="1" si="26"/>
        <v>87.37</v>
      </c>
      <c r="AI44" s="87">
        <f t="shared" ca="1" si="27"/>
        <v>92.62</v>
      </c>
      <c r="AJ44" s="87">
        <f t="shared" ca="1" si="28"/>
        <v>89.366839999999996</v>
      </c>
      <c r="AK44" s="87" t="str">
        <f t="shared" ca="1" si="17"/>
        <v/>
      </c>
      <c r="AL44" s="87">
        <f t="shared" ca="1" si="18"/>
        <v>88.253410000000002</v>
      </c>
      <c r="AO44" s="87" t="str">
        <f>List!R6</f>
        <v>Havering</v>
      </c>
      <c r="AP44" s="87">
        <f t="shared" ca="1" si="29"/>
        <v>90.756550000000004</v>
      </c>
      <c r="BT44" s="87"/>
    </row>
    <row r="45" spans="1:72">
      <c r="A45" s="17"/>
      <c r="B45" s="17"/>
      <c r="C45" s="17"/>
      <c r="D45" s="17"/>
      <c r="E45" s="17"/>
      <c r="F45" s="17"/>
      <c r="G45" s="17"/>
      <c r="H45" s="17"/>
      <c r="I45" s="17"/>
      <c r="J45" s="17"/>
      <c r="K45" s="17"/>
      <c r="L45" s="17"/>
      <c r="M45" s="17"/>
      <c r="W45" s="87">
        <f ca="1">IFERROR(RANK(Y45,$Y$27:$Y$59,$U$3)+COUNTIF($Y$27:Y45,Y45)-1,"")</f>
        <v>26</v>
      </c>
      <c r="X45" s="87" t="s">
        <v>71</v>
      </c>
      <c r="Y45" s="87">
        <f t="shared" ca="1" si="10"/>
        <v>85.831720000000004</v>
      </c>
      <c r="AA45" s="87" t="str">
        <f t="shared" ca="1" si="11"/>
        <v>Islington</v>
      </c>
      <c r="AB45" s="87">
        <v>19</v>
      </c>
      <c r="AC45" s="86">
        <f t="shared" ca="1" si="12"/>
        <v>88.222610000000003</v>
      </c>
      <c r="AD45" s="87" t="str">
        <f t="shared" ca="1" si="13"/>
        <v>Islington</v>
      </c>
      <c r="AE45" s="87" t="str">
        <f t="shared" ca="1" si="14"/>
        <v/>
      </c>
      <c r="AF45" s="87" t="str">
        <f t="shared" ca="1" si="15"/>
        <v/>
      </c>
      <c r="AG45" s="87">
        <f t="shared" ca="1" si="16"/>
        <v>88.222610000000003</v>
      </c>
      <c r="AH45" s="87">
        <f t="shared" ca="1" si="26"/>
        <v>87.37</v>
      </c>
      <c r="AI45" s="87">
        <f t="shared" ca="1" si="27"/>
        <v>92.62</v>
      </c>
      <c r="AJ45" s="87">
        <f t="shared" ca="1" si="28"/>
        <v>89.366839999999996</v>
      </c>
      <c r="AK45" s="87" t="str">
        <f t="shared" ca="1" si="17"/>
        <v/>
      </c>
      <c r="AL45" s="87">
        <f t="shared" ca="1" si="18"/>
        <v>88.222610000000003</v>
      </c>
      <c r="AO45" s="87" t="str">
        <f>List!R7</f>
        <v>Hounslow</v>
      </c>
      <c r="AP45" s="87">
        <f t="shared" ca="1" si="29"/>
        <v>89.506010000000003</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3</v>
      </c>
      <c r="X46" s="87" t="s">
        <v>83</v>
      </c>
      <c r="Y46" s="87">
        <f t="shared" ca="1" si="10"/>
        <v>91.272189999999995</v>
      </c>
      <c r="AA46" s="87" t="str">
        <f t="shared" ca="1" si="11"/>
        <v>Barnet</v>
      </c>
      <c r="AB46" s="87">
        <v>20</v>
      </c>
      <c r="AC46" s="86">
        <f t="shared" ca="1" si="12"/>
        <v>87.692939999999993</v>
      </c>
      <c r="AD46" s="87" t="str">
        <f t="shared" ca="1" si="13"/>
        <v>Barnet</v>
      </c>
      <c r="AE46" s="87" t="str">
        <f t="shared" ca="1" si="14"/>
        <v/>
      </c>
      <c r="AF46" s="87">
        <f t="shared" ca="1" si="15"/>
        <v>87.692939999999993</v>
      </c>
      <c r="AG46" s="87" t="str">
        <f t="shared" ca="1" si="16"/>
        <v/>
      </c>
      <c r="AH46" s="87">
        <f t="shared" ca="1" si="26"/>
        <v>87.37</v>
      </c>
      <c r="AI46" s="87">
        <f t="shared" ca="1" si="27"/>
        <v>92.62</v>
      </c>
      <c r="AJ46" s="87">
        <f t="shared" ca="1" si="28"/>
        <v>89.366839999999996</v>
      </c>
      <c r="AK46" s="87">
        <f t="shared" ca="1" si="17"/>
        <v>87.692939999999993</v>
      </c>
      <c r="AL46" s="87" t="str">
        <f t="shared" ca="1" si="18"/>
        <v/>
      </c>
      <c r="AO46" s="87" t="str">
        <f>List!R8</f>
        <v>Redbridge</v>
      </c>
      <c r="AP46" s="87">
        <f t="shared" ca="1" si="29"/>
        <v>86.357590000000002</v>
      </c>
      <c r="BF46" s="94">
        <v>2</v>
      </c>
      <c r="BG46" s="94"/>
      <c r="BT46" s="87"/>
    </row>
    <row r="47" spans="1:72">
      <c r="A47" s="17"/>
      <c r="B47" s="17"/>
      <c r="C47" s="17"/>
      <c r="D47" s="17"/>
      <c r="E47" s="17"/>
      <c r="F47" s="17"/>
      <c r="G47" s="17"/>
      <c r="H47" s="17"/>
      <c r="I47" s="17"/>
      <c r="J47" s="17"/>
      <c r="K47" s="17"/>
      <c r="L47" s="17"/>
      <c r="M47" s="17"/>
      <c r="W47" s="87">
        <f ca="1">IFERROR(RANK(Y47,$Y$27:$Y$59,$U$3)+COUNTIF($Y$27:Y47,Y47)-1,"")</f>
        <v>15</v>
      </c>
      <c r="X47" s="87" t="s">
        <v>92</v>
      </c>
      <c r="Y47" s="87">
        <f t="shared" ca="1" si="10"/>
        <v>88.824550000000002</v>
      </c>
      <c r="AA47" s="87" t="str">
        <f t="shared" ca="1" si="11"/>
        <v>Brent</v>
      </c>
      <c r="AB47" s="87">
        <v>21</v>
      </c>
      <c r="AC47" s="86">
        <f t="shared" ca="1" si="12"/>
        <v>87.330010000000001</v>
      </c>
      <c r="AD47" s="87" t="str">
        <f t="shared" ca="1" si="13"/>
        <v>Brent</v>
      </c>
      <c r="AE47" s="87" t="str">
        <f t="shared" ca="1" si="14"/>
        <v/>
      </c>
      <c r="AF47" s="87" t="str">
        <f t="shared" ca="1" si="15"/>
        <v/>
      </c>
      <c r="AG47" s="87">
        <f t="shared" ca="1" si="16"/>
        <v>87.330010000000001</v>
      </c>
      <c r="AH47" s="87">
        <f t="shared" ca="1" si="26"/>
        <v>87.37</v>
      </c>
      <c r="AI47" s="87">
        <f t="shared" ca="1" si="27"/>
        <v>92.62</v>
      </c>
      <c r="AJ47" s="87">
        <f t="shared" ca="1" si="28"/>
        <v>89.366839999999996</v>
      </c>
      <c r="AK47" s="87" t="str">
        <f t="shared" ca="1" si="17"/>
        <v/>
      </c>
      <c r="AL47" s="87">
        <f t="shared" ca="1" si="18"/>
        <v>87.330010000000001</v>
      </c>
      <c r="AO47" s="87" t="str">
        <f>List!R9</f>
        <v>Enfield</v>
      </c>
      <c r="AP47" s="87">
        <f t="shared" ca="1" si="29"/>
        <v>83.131339999999994</v>
      </c>
    </row>
    <row r="48" spans="1:72">
      <c r="A48" s="17"/>
      <c r="B48" s="17"/>
      <c r="C48" s="17"/>
      <c r="D48" s="17"/>
      <c r="E48" s="17"/>
      <c r="F48" s="17"/>
      <c r="G48" s="17"/>
      <c r="H48" s="17"/>
      <c r="I48" s="17"/>
      <c r="J48" s="17"/>
      <c r="K48" s="17"/>
      <c r="L48" s="17"/>
      <c r="M48" s="17"/>
      <c r="W48" s="87">
        <f ca="1">IFERROR(RANK(Y48,$Y$27:$Y$59,$U$3)+COUNTIF($Y$27:Y48,Y48)-1,"")</f>
        <v>16</v>
      </c>
      <c r="X48" s="87" t="s">
        <v>85</v>
      </c>
      <c r="Y48" s="87">
        <f t="shared" ca="1" si="10"/>
        <v>88.783569999999997</v>
      </c>
      <c r="AA48" s="87" t="str">
        <f t="shared" ca="1" si="11"/>
        <v>Harrow</v>
      </c>
      <c r="AB48" s="87">
        <v>22</v>
      </c>
      <c r="AC48" s="86">
        <f t="shared" ca="1" si="12"/>
        <v>87.29419</v>
      </c>
      <c r="AD48" s="87" t="str">
        <f t="shared" ca="1" si="13"/>
        <v>Harrow</v>
      </c>
      <c r="AE48" s="87" t="str">
        <f t="shared" ca="1" si="14"/>
        <v/>
      </c>
      <c r="AF48" s="87">
        <f t="shared" ca="1" si="15"/>
        <v>87.29419</v>
      </c>
      <c r="AG48" s="87" t="str">
        <f t="shared" ca="1" si="16"/>
        <v/>
      </c>
      <c r="AH48" s="87">
        <f t="shared" ca="1" si="26"/>
        <v>87.37</v>
      </c>
      <c r="AI48" s="87">
        <f t="shared" ca="1" si="27"/>
        <v>92.62</v>
      </c>
      <c r="AJ48" s="87">
        <f t="shared" ca="1" si="28"/>
        <v>89.366839999999996</v>
      </c>
      <c r="AK48" s="87">
        <f t="shared" ca="1" si="17"/>
        <v>87.29419</v>
      </c>
      <c r="AL48" s="87" t="str">
        <f t="shared" ca="1" si="18"/>
        <v/>
      </c>
      <c r="AO48" s="87" t="str">
        <f>List!R10</f>
        <v>Harrow</v>
      </c>
      <c r="AP48" s="87">
        <f t="shared" ca="1" si="29"/>
        <v>87.29419</v>
      </c>
      <c r="BF48" s="94"/>
    </row>
    <row r="49" spans="1:59">
      <c r="A49" s="17"/>
      <c r="B49" s="17"/>
      <c r="C49" s="17"/>
      <c r="D49" s="17"/>
      <c r="E49" s="17"/>
      <c r="F49" s="17"/>
      <c r="G49" s="17"/>
      <c r="H49" s="17"/>
      <c r="I49" s="17"/>
      <c r="J49" s="17"/>
      <c r="K49" s="17"/>
      <c r="L49" s="17"/>
      <c r="M49" s="17"/>
      <c r="W49" s="87">
        <f ca="1">IFERROR(RANK(Y49,$Y$27:$Y$59,$U$3)+COUNTIF($Y$27:Y49,Y49)-1,"")</f>
        <v>11</v>
      </c>
      <c r="X49" s="87" t="s">
        <v>109</v>
      </c>
      <c r="Y49" s="87">
        <f t="shared" ca="1" si="10"/>
        <v>89.281210000000002</v>
      </c>
      <c r="AA49" s="87" t="str">
        <f t="shared" ca="1" si="11"/>
        <v>Waltham Forest</v>
      </c>
      <c r="AB49" s="87">
        <v>23</v>
      </c>
      <c r="AC49" s="86">
        <f t="shared" ca="1" si="12"/>
        <v>87.168580000000006</v>
      </c>
      <c r="AD49" s="87" t="str">
        <f t="shared" ca="1" si="13"/>
        <v>Waltham Forest</v>
      </c>
      <c r="AE49" s="87" t="str">
        <f t="shared" ca="1" si="14"/>
        <v/>
      </c>
      <c r="AF49" s="87" t="str">
        <f t="shared" ca="1" si="15"/>
        <v/>
      </c>
      <c r="AG49" s="87">
        <f t="shared" ca="1" si="16"/>
        <v>87.168580000000006</v>
      </c>
      <c r="AH49" s="87">
        <f t="shared" ca="1" si="26"/>
        <v>87.37</v>
      </c>
      <c r="AI49" s="87">
        <f t="shared" ca="1" si="27"/>
        <v>92.62</v>
      </c>
      <c r="AJ49" s="87">
        <f t="shared" ca="1" si="28"/>
        <v>89.366839999999996</v>
      </c>
      <c r="AK49" s="87">
        <f t="shared" ca="1" si="17"/>
        <v>87.168580000000006</v>
      </c>
      <c r="AL49" s="87" t="str">
        <f t="shared" ca="1" si="18"/>
        <v/>
      </c>
      <c r="AO49" s="87" t="str">
        <f>List!R11</f>
        <v>Waltham Forest</v>
      </c>
      <c r="AP49" s="87">
        <f t="shared" ca="1" si="29"/>
        <v>87.168580000000006</v>
      </c>
      <c r="BF49" s="92"/>
      <c r="BG49" s="93"/>
    </row>
    <row r="50" spans="1:59">
      <c r="A50" s="17"/>
      <c r="B50" s="17"/>
      <c r="C50" s="17"/>
      <c r="D50" s="17"/>
      <c r="E50" s="17"/>
      <c r="F50" s="17"/>
      <c r="G50" s="17"/>
      <c r="H50" s="17"/>
      <c r="I50" s="17"/>
      <c r="J50" s="17"/>
      <c r="K50" s="17"/>
      <c r="L50" s="17"/>
      <c r="M50" s="17"/>
      <c r="W50" s="87">
        <f ca="1">IFERROR(RANK(Y50,$Y$27:$Y$59,$U$3)+COUNTIF($Y$27:Y50,Y50)-1,"")</f>
        <v>27</v>
      </c>
      <c r="X50" s="87" t="s">
        <v>123</v>
      </c>
      <c r="Y50" s="87">
        <f t="shared" ca="1" si="10"/>
        <v>85.266180000000006</v>
      </c>
      <c r="AA50" s="87" t="str">
        <f t="shared" ca="1" si="11"/>
        <v>Redbridge</v>
      </c>
      <c r="AB50" s="87">
        <v>24</v>
      </c>
      <c r="AC50" s="86">
        <f t="shared" ca="1" si="12"/>
        <v>86.357590000000002</v>
      </c>
      <c r="AD50" s="87" t="str">
        <f t="shared" ca="1" si="13"/>
        <v>Redbridge</v>
      </c>
      <c r="AE50" s="87" t="str">
        <f t="shared" ca="1" si="14"/>
        <v/>
      </c>
      <c r="AF50" s="87" t="str">
        <f t="shared" ca="1" si="15"/>
        <v/>
      </c>
      <c r="AG50" s="87">
        <f t="shared" ca="1" si="16"/>
        <v>86.357590000000002</v>
      </c>
      <c r="AH50" s="87">
        <f t="shared" ca="1" si="26"/>
        <v>87.37</v>
      </c>
      <c r="AI50" s="87">
        <f t="shared" ca="1" si="27"/>
        <v>92.62</v>
      </c>
      <c r="AJ50" s="87">
        <f t="shared" ca="1" si="28"/>
        <v>89.366839999999996</v>
      </c>
      <c r="AK50" s="87">
        <f t="shared" ca="1" si="17"/>
        <v>86.357590000000002</v>
      </c>
      <c r="AL50" s="87" t="str">
        <f t="shared" ca="1" si="18"/>
        <v/>
      </c>
      <c r="AO50" s="87" t="str">
        <f>List!R12</f>
        <v>Bromley</v>
      </c>
      <c r="AP50" s="87">
        <f t="shared" ca="1" si="29"/>
        <v>92.590559999999996</v>
      </c>
      <c r="BF50" s="92"/>
      <c r="BG50" s="92"/>
    </row>
    <row r="51" spans="1:59">
      <c r="W51" s="87">
        <f ca="1">IFERROR(RANK(Y51,$Y$27:$Y$59,$U$3)+COUNTIF($Y$27:Y51,Y51)-1,"")</f>
        <v>24</v>
      </c>
      <c r="X51" s="87" t="s">
        <v>113</v>
      </c>
      <c r="Y51" s="87">
        <f t="shared" ca="1" si="10"/>
        <v>86.357590000000002</v>
      </c>
      <c r="AA51" s="87" t="str">
        <f t="shared" ca="1" si="11"/>
        <v>Croydon</v>
      </c>
      <c r="AB51" s="87">
        <v>25</v>
      </c>
      <c r="AC51" s="86">
        <f t="shared" ca="1" si="12"/>
        <v>85.936250000000001</v>
      </c>
      <c r="AD51" s="87" t="str">
        <f t="shared" ca="1" si="13"/>
        <v>Croydon</v>
      </c>
      <c r="AE51" s="87" t="str">
        <f t="shared" ca="1" si="14"/>
        <v/>
      </c>
      <c r="AF51" s="87" t="str">
        <f t="shared" ca="1" si="15"/>
        <v/>
      </c>
      <c r="AG51" s="87">
        <f t="shared" ca="1" si="16"/>
        <v>85.936250000000001</v>
      </c>
      <c r="AH51" s="87">
        <f t="shared" ca="1" si="26"/>
        <v>87.37</v>
      </c>
      <c r="AI51" s="87">
        <f t="shared" ca="1" si="27"/>
        <v>92.62</v>
      </c>
      <c r="AJ51" s="87">
        <f t="shared" ca="1" si="28"/>
        <v>89.366839999999996</v>
      </c>
      <c r="AK51" s="87">
        <f t="shared" ca="1" si="17"/>
        <v>85.936250000000001</v>
      </c>
      <c r="AL51" s="87" t="str">
        <f t="shared" ca="1" si="18"/>
        <v/>
      </c>
      <c r="AO51" s="87" t="str">
        <f>List!R13</f>
        <v>Hillingdon</v>
      </c>
      <c r="AP51" s="87">
        <f t="shared" ca="1" si="29"/>
        <v>90.145309999999995</v>
      </c>
      <c r="BF51" s="92"/>
      <c r="BG51" s="93"/>
    </row>
    <row r="52" spans="1:59">
      <c r="W52" s="87">
        <f ca="1">IFERROR(RANK(Y52,$Y$27:$Y$59,$U$3)+COUNTIF($Y$27:Y52,Y52)-1,"")</f>
        <v>10</v>
      </c>
      <c r="X52" s="87" t="s">
        <v>33</v>
      </c>
      <c r="Y52" s="87">
        <f t="shared" ca="1" si="10"/>
        <v>89.366839999999996</v>
      </c>
      <c r="AA52" s="87" t="str">
        <f t="shared" ca="1" si="11"/>
        <v>Kensington and Chelsea</v>
      </c>
      <c r="AB52" s="87">
        <v>26</v>
      </c>
      <c r="AC52" s="86">
        <f t="shared" ca="1" si="12"/>
        <v>85.831720000000004</v>
      </c>
      <c r="AD52" s="87" t="str">
        <f t="shared" ca="1" si="13"/>
        <v>Kensington and Chelsea</v>
      </c>
      <c r="AE52" s="87" t="str">
        <f t="shared" ca="1" si="14"/>
        <v/>
      </c>
      <c r="AF52" s="87" t="str">
        <f t="shared" ca="1" si="15"/>
        <v/>
      </c>
      <c r="AG52" s="87">
        <f t="shared" ca="1" si="16"/>
        <v>85.831720000000004</v>
      </c>
      <c r="AH52" s="87">
        <f t="shared" ca="1" si="26"/>
        <v>87.37</v>
      </c>
      <c r="AI52" s="87">
        <f t="shared" ca="1" si="27"/>
        <v>92.62</v>
      </c>
      <c r="AJ52" s="87">
        <f t="shared" ca="1" si="28"/>
        <v>89.366839999999996</v>
      </c>
      <c r="AK52" s="87" t="str">
        <f t="shared" ca="1" si="17"/>
        <v/>
      </c>
      <c r="AL52" s="87">
        <f t="shared" ca="1" si="18"/>
        <v>85.831720000000004</v>
      </c>
      <c r="AO52" s="87" t="str">
        <f>List!R14</f>
        <v>Ealing</v>
      </c>
      <c r="AP52" s="87">
        <f t="shared" ca="1" si="29"/>
        <v>90.756119999999996</v>
      </c>
      <c r="BF52" s="94"/>
      <c r="BG52" s="94"/>
    </row>
    <row r="53" spans="1:59">
      <c r="W53" s="87">
        <f ca="1">IFERROR(RANK(Y53,$Y$27:$Y$59,$U$3)+COUNTIF($Y$27:Y53,Y53)-1,"")</f>
        <v>14</v>
      </c>
      <c r="X53" s="87" t="s">
        <v>96</v>
      </c>
      <c r="Y53" s="87">
        <f t="shared" ca="1" si="10"/>
        <v>88.956429999999997</v>
      </c>
      <c r="AA53" s="87" t="str">
        <f t="shared" ca="1" si="11"/>
        <v>Newham</v>
      </c>
      <c r="AB53" s="87">
        <v>27</v>
      </c>
      <c r="AC53" s="86">
        <f t="shared" ca="1" si="12"/>
        <v>85.266180000000006</v>
      </c>
      <c r="AD53" s="87" t="str">
        <f t="shared" ca="1" si="13"/>
        <v>Newham</v>
      </c>
      <c r="AE53" s="87" t="str">
        <f t="shared" ca="1" si="14"/>
        <v/>
      </c>
      <c r="AF53" s="87" t="str">
        <f t="shared" ca="1" si="15"/>
        <v/>
      </c>
      <c r="AG53" s="87">
        <f t="shared" ca="1" si="16"/>
        <v>85.266180000000006</v>
      </c>
      <c r="AH53" s="87">
        <f t="shared" ca="1" si="26"/>
        <v>87.37</v>
      </c>
      <c r="AI53" s="87">
        <f t="shared" ca="1" si="27"/>
        <v>92.62</v>
      </c>
      <c r="AJ53" s="87">
        <f t="shared" ca="1" si="28"/>
        <v>89.366839999999996</v>
      </c>
      <c r="AK53" s="87" t="str">
        <f t="shared" ca="1" si="17"/>
        <v/>
      </c>
      <c r="AL53" s="87">
        <f t="shared" ca="1" si="18"/>
        <v>85.266180000000006</v>
      </c>
      <c r="AO53" s="87" t="str">
        <f>List!R15</f>
        <v>Barnet</v>
      </c>
      <c r="AP53" s="87">
        <f t="shared" ca="1" si="29"/>
        <v>87.692939999999993</v>
      </c>
    </row>
    <row r="54" spans="1:59">
      <c r="W54" s="87">
        <f ca="1">IFERROR(RANK(Y54,$Y$27:$Y$59,$U$3)+COUNTIF($Y$27:Y54,Y54)-1,"")</f>
        <v>2</v>
      </c>
      <c r="X54" s="87" t="s">
        <v>90</v>
      </c>
      <c r="Y54" s="87">
        <f t="shared" ca="1" si="10"/>
        <v>92.044920000000005</v>
      </c>
      <c r="AA54" s="87" t="str">
        <f t="shared" ca="1" si="11"/>
        <v>Barking and Dagenham</v>
      </c>
      <c r="AB54" s="87">
        <v>28</v>
      </c>
      <c r="AC54" s="86">
        <f t="shared" ca="1" si="12"/>
        <v>84.912899999999993</v>
      </c>
      <c r="AD54" s="87" t="str">
        <f t="shared" ca="1" si="13"/>
        <v>Barking and Dagenham</v>
      </c>
      <c r="AE54" s="87" t="str">
        <f t="shared" ca="1" si="14"/>
        <v/>
      </c>
      <c r="AF54" s="87" t="str">
        <f t="shared" ca="1" si="15"/>
        <v/>
      </c>
      <c r="AG54" s="87">
        <f t="shared" ca="1" si="16"/>
        <v>84.912899999999993</v>
      </c>
      <c r="AH54" s="87">
        <f t="shared" ca="1" si="26"/>
        <v>87.37</v>
      </c>
      <c r="AI54" s="87">
        <f t="shared" ca="1" si="27"/>
        <v>92.62</v>
      </c>
      <c r="AJ54" s="87">
        <f t="shared" ca="1" si="28"/>
        <v>89.366839999999996</v>
      </c>
      <c r="AK54" s="87" t="str">
        <f t="shared" ca="1" si="17"/>
        <v/>
      </c>
      <c r="AL54" s="87">
        <f t="shared" ca="1" si="18"/>
        <v>84.912899999999993</v>
      </c>
      <c r="AO54" s="87" t="str">
        <f>List!R16</f>
        <v>Croydon</v>
      </c>
      <c r="AP54" s="87">
        <f t="shared" ca="1" si="29"/>
        <v>85.936250000000001</v>
      </c>
      <c r="BF54" s="94"/>
      <c r="BG54" s="94"/>
    </row>
    <row r="55" spans="1:59" ht="14.45" customHeight="1">
      <c r="W55" s="87">
        <f ca="1">IFERROR(RANK(Y55,$Y$27:$Y$59,$U$3)+COUNTIF($Y$27:Y55,Y55)-1,"")</f>
        <v>12</v>
      </c>
      <c r="X55" s="87" t="s">
        <v>105</v>
      </c>
      <c r="Y55" s="87">
        <f t="shared" ca="1" si="10"/>
        <v>89.112399999999994</v>
      </c>
      <c r="AA55" s="87" t="str">
        <f t="shared" ca="1" si="11"/>
        <v>Haringey</v>
      </c>
      <c r="AB55" s="87">
        <v>29</v>
      </c>
      <c r="AC55" s="86">
        <f t="shared" ca="1" si="12"/>
        <v>83.567369999999997</v>
      </c>
      <c r="AD55" s="87" t="str">
        <f t="shared" ca="1" si="13"/>
        <v>Haringey</v>
      </c>
      <c r="AE55" s="87" t="str">
        <f t="shared" ca="1" si="14"/>
        <v/>
      </c>
      <c r="AF55" s="87" t="str">
        <f t="shared" ca="1" si="15"/>
        <v/>
      </c>
      <c r="AG55" s="87">
        <f t="shared" ca="1" si="16"/>
        <v>83.567369999999997</v>
      </c>
      <c r="AH55" s="87">
        <f t="shared" ca="1" si="26"/>
        <v>87.37</v>
      </c>
      <c r="AI55" s="87">
        <f t="shared" ca="1" si="27"/>
        <v>92.62</v>
      </c>
      <c r="AJ55" s="87">
        <f t="shared" ca="1" si="28"/>
        <v>89.366839999999996</v>
      </c>
      <c r="AK55" s="87" t="str">
        <f t="shared" ca="1" si="17"/>
        <v/>
      </c>
      <c r="AL55" s="87">
        <f t="shared" ca="1" si="18"/>
        <v>83.567369999999997</v>
      </c>
      <c r="AO55" s="87" t="str">
        <f>T8</f>
        <v>Richmond</v>
      </c>
      <c r="AP55" s="87">
        <f ca="1">U14</f>
        <v>89.366839999999996</v>
      </c>
      <c r="BF55" s="94"/>
      <c r="BG55" s="94"/>
    </row>
    <row r="56" spans="1:59">
      <c r="W56" s="87">
        <f ca="1">IFERROR(RANK(Y56,$Y$27:$Y$59,$U$3)+COUNTIF($Y$27:Y56,Y56)-1,"")</f>
        <v>23</v>
      </c>
      <c r="X56" s="87" t="s">
        <v>115</v>
      </c>
      <c r="Y56" s="87">
        <f t="shared" ca="1" si="10"/>
        <v>87.168580000000006</v>
      </c>
      <c r="AA56" s="87" t="str">
        <f t="shared" ca="1" si="11"/>
        <v>Enfield</v>
      </c>
      <c r="AB56" s="87">
        <v>30</v>
      </c>
      <c r="AC56" s="86">
        <f t="shared" ca="1" si="12"/>
        <v>83.131339999999994</v>
      </c>
      <c r="AD56" s="87" t="str">
        <f t="shared" ca="1" si="13"/>
        <v>Enfield</v>
      </c>
      <c r="AE56" s="87" t="str">
        <f t="shared" ca="1" si="14"/>
        <v/>
      </c>
      <c r="AF56" s="87" t="str">
        <f t="shared" ca="1" si="15"/>
        <v/>
      </c>
      <c r="AG56" s="87">
        <f t="shared" ca="1" si="16"/>
        <v>83.131339999999994</v>
      </c>
      <c r="AH56" s="87">
        <f t="shared" ca="1" si="26"/>
        <v>87.37</v>
      </c>
      <c r="AI56" s="87">
        <f t="shared" ca="1" si="27"/>
        <v>92.62</v>
      </c>
      <c r="AJ56" s="87">
        <f t="shared" ca="1" si="28"/>
        <v>89.366839999999996</v>
      </c>
      <c r="AK56" s="87">
        <f t="shared" ca="1" si="17"/>
        <v>83.131339999999994</v>
      </c>
      <c r="AL56" s="87" t="str">
        <f t="shared" ca="1" si="18"/>
        <v/>
      </c>
    </row>
    <row r="57" spans="1:59">
      <c r="W57" s="87">
        <f ca="1">IFERROR(RANK(Y57,$Y$27:$Y$59,$U$3)+COUNTIF($Y$27:Y57,Y57)-1,"")</f>
        <v>13</v>
      </c>
      <c r="X57" s="87" t="s">
        <v>77</v>
      </c>
      <c r="Y57" s="87">
        <f t="shared" ca="1" si="10"/>
        <v>88.975980000000007</v>
      </c>
      <c r="AA57" s="87" t="str">
        <f t="shared" ca="1" si="11"/>
        <v>Camden</v>
      </c>
      <c r="AB57" s="87">
        <v>31</v>
      </c>
      <c r="AC57" s="86">
        <f t="shared" ca="1" si="12"/>
        <v>82.357860000000002</v>
      </c>
      <c r="AD57" s="87" t="str">
        <f t="shared" ca="1" si="13"/>
        <v>Camden</v>
      </c>
      <c r="AE57" s="87" t="str">
        <f t="shared" ca="1" si="14"/>
        <v/>
      </c>
      <c r="AF57" s="87" t="str">
        <f t="shared" ca="1" si="15"/>
        <v/>
      </c>
      <c r="AG57" s="87">
        <f t="shared" ca="1" si="16"/>
        <v>82.357860000000002</v>
      </c>
      <c r="AH57" s="87">
        <f t="shared" ca="1" si="26"/>
        <v>87.37</v>
      </c>
      <c r="AI57" s="87">
        <f t="shared" ca="1" si="27"/>
        <v>92.62</v>
      </c>
      <c r="AJ57" s="87">
        <f t="shared" ca="1" si="28"/>
        <v>89.366839999999996</v>
      </c>
      <c r="AK57" s="87" t="str">
        <f t="shared" ca="1" si="17"/>
        <v/>
      </c>
      <c r="AL57" s="87">
        <f t="shared" ca="1" si="18"/>
        <v>82.357860000000002</v>
      </c>
      <c r="BF57" s="94"/>
      <c r="BG57" s="94"/>
    </row>
    <row r="58" spans="1:59">
      <c r="W58" s="87">
        <f ca="1">IFERROR(RANK(Y58,$Y$27:$Y$59,$U$3)+COUNTIF($Y$27:Y58,Y58)-1,"")</f>
        <v>17</v>
      </c>
      <c r="X58" s="87" t="s">
        <v>100</v>
      </c>
      <c r="Y58" s="87">
        <f t="shared" ca="1" si="10"/>
        <v>88.567920000000001</v>
      </c>
      <c r="AA58" s="87" t="str">
        <f t="shared" ca="1" si="11"/>
        <v>Hackney</v>
      </c>
      <c r="AB58" s="87">
        <v>32</v>
      </c>
      <c r="AC58" s="86">
        <f t="shared" ca="1" si="12"/>
        <v>70.768839999999997</v>
      </c>
      <c r="AD58" s="87" t="str">
        <f t="shared" ca="1" si="13"/>
        <v>Hackney</v>
      </c>
      <c r="AE58" s="87" t="str">
        <f t="shared" ca="1" si="14"/>
        <v/>
      </c>
      <c r="AF58" s="87" t="str">
        <f t="shared" ca="1" si="15"/>
        <v/>
      </c>
      <c r="AG58" s="87">
        <f t="shared" ca="1" si="16"/>
        <v>70.768839999999997</v>
      </c>
      <c r="AH58" s="87">
        <f t="shared" ca="1" si="26"/>
        <v>87.37</v>
      </c>
      <c r="AI58" s="87">
        <f t="shared" ca="1" si="27"/>
        <v>92.62</v>
      </c>
      <c r="AJ58" s="87">
        <f t="shared" ca="1" si="28"/>
        <v>89.366839999999996</v>
      </c>
      <c r="AK58" s="87" t="str">
        <f t="shared" ca="1" si="17"/>
        <v/>
      </c>
      <c r="AL58" s="87">
        <f t="shared" ca="1" si="18"/>
        <v>70.768839999999997</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1900-000000000000}">
      <formula1>indlist</formula1>
    </dataValidation>
    <dataValidation type="list" showInputMessage="1" showErrorMessage="1" sqref="U2" xr:uid="{00000000-0002-0000-1900-000001000000}">
      <formula1>gender</formula1>
    </dataValidation>
    <dataValidation showInputMessage="1" showErrorMessage="1" sqref="U5" xr:uid="{00000000-0002-0000-1900-000002000000}"/>
  </dataValidations>
  <hyperlinks>
    <hyperlink ref="O1" location="Summary!A1" display="Back to summary" xr:uid="{00000000-0004-0000-19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BT64"/>
  <sheetViews>
    <sheetView showGridLines="0" showRowColHeaders="0" zoomScale="130" zoomScaleNormal="130" workbookViewId="0">
      <selection activeCell="O24" sqref="O24"/>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Population vaccination coverage: DTaP and IPV booster (5 years), 2022/23</v>
      </c>
      <c r="B1" s="125"/>
      <c r="C1" s="125"/>
      <c r="D1" s="125"/>
      <c r="E1" s="125"/>
      <c r="F1" s="125"/>
      <c r="G1" s="125"/>
      <c r="H1" s="126" t="str">
        <f ca="1">'16'!$X$1</f>
        <v>Population vaccination coverage: DTaP and IPV booster (5 years), 2015/16 - 2022/23</v>
      </c>
      <c r="I1" s="125"/>
      <c r="J1" s="125"/>
      <c r="K1" s="125"/>
      <c r="L1" s="125"/>
      <c r="M1" s="125"/>
      <c r="N1" s="125"/>
      <c r="O1" s="4" t="s">
        <v>1075</v>
      </c>
      <c r="T1" s="87" t="s">
        <v>282</v>
      </c>
      <c r="U1" s="87" t="s">
        <v>281</v>
      </c>
      <c r="V1" s="87" t="str">
        <f>T8&amp;U23&amp;U2&amp;U5</f>
        <v>Richmond93607Persons5 yrs</v>
      </c>
      <c r="W1" s="86">
        <f>21-COUNTBLANK(X2:X21)</f>
        <v>9</v>
      </c>
      <c r="X1" s="87" t="str">
        <f ca="1">IF(U2&lt;&gt;"Persons",U1&amp;", "&amp;SUBSTITUTE(X2, " ","")&amp;" - "&amp;SUBSTITUTE(INDIRECT("x"&amp;W1), " ","")&amp;" ("&amp;U2&amp;")",U1&amp;", "&amp;SUBSTITUTE(X2, " ","")&amp;" - "&amp;SUBSTITUTE(INDIRECT("x"&amp;W1), " ",""))</f>
        <v>Population vaccination coverage: DTaP and IPV booster (5 years), 2015/16 - 2022/23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2015/16</v>
      </c>
      <c r="T2" s="88" t="s">
        <v>1056</v>
      </c>
      <c r="U2" s="87" t="s">
        <v>35</v>
      </c>
      <c r="V2" s="87">
        <v>1</v>
      </c>
      <c r="W2" s="86">
        <f t="array" ref="W2">IFERROR(SMALL(IF(IndicatorData!B:B=$V$1,IndicatorData!AA:AA),$V2),"")</f>
        <v>20150000</v>
      </c>
      <c r="X2" s="86" t="str">
        <f>S2</f>
        <v>2015/16</v>
      </c>
      <c r="Y2" s="88">
        <f t="shared" ref="Y2:AH11" ca="1" si="0">IFERROR(VLOOKUP(Y$1&amp;$U$1&amp;$X2&amp;$U$2&amp;$U$5,DATA,14,FALSE),"")</f>
        <v>86.26</v>
      </c>
      <c r="Z2" s="87">
        <f t="shared" ca="1" si="0"/>
        <v>78.28</v>
      </c>
      <c r="AA2" s="87">
        <f t="shared" ca="1" si="0"/>
        <v>65.89</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65.89</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2016/17</v>
      </c>
      <c r="T3" s="88" t="s">
        <v>1076</v>
      </c>
      <c r="U3" s="87">
        <f>VLOOKUP(U1,IndicatorMetadata!$B:$AG,32,FALSE)</f>
        <v>0</v>
      </c>
      <c r="V3" s="89">
        <v>2</v>
      </c>
      <c r="W3" s="86">
        <f t="array" ref="W3">IFERROR(SMALL(IF(IndicatorData!B:B=$V$1,IndicatorData!AA:AA),$V3),"")</f>
        <v>20160000</v>
      </c>
      <c r="X3" s="86" t="str">
        <f t="shared" ref="X3:X21" si="5">IF(S3=X2,"",S3)</f>
        <v>2016/17</v>
      </c>
      <c r="Y3" s="88">
        <f t="shared" ca="1" si="0"/>
        <v>86.24</v>
      </c>
      <c r="Z3" s="87">
        <f t="shared" ca="1" si="0"/>
        <v>76.91</v>
      </c>
      <c r="AA3" s="87">
        <f t="shared" ca="1" si="0"/>
        <v>47.37</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47.37</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71.449929999999995</v>
      </c>
      <c r="F4" s="2"/>
      <c r="S4" s="87" t="str">
        <f t="array" ref="S4">IFERROR(VLOOKUP($W4,IF(IndicatorData!$B:$B=$V$1,IndicatorData!$A$1:$O$5203),15,FALSE),"")</f>
        <v>2017/18</v>
      </c>
      <c r="T4" s="88" t="s">
        <v>308</v>
      </c>
      <c r="U4" s="87" t="str">
        <f>VLOOKUP(U1,IndicatorMetadata!$B:$AG,27,FALSE)</f>
        <v>%</v>
      </c>
      <c r="V4" s="87">
        <v>3</v>
      </c>
      <c r="W4" s="86">
        <f t="array" ref="W4">IFERROR(SMALL(IF(IndicatorData!B:B=$V$1,IndicatorData!AA:AA),$V4),"")</f>
        <v>20170000</v>
      </c>
      <c r="X4" s="86" t="str">
        <f t="shared" si="5"/>
        <v>2017/18</v>
      </c>
      <c r="Y4" s="88">
        <f t="shared" ca="1" si="0"/>
        <v>85.63</v>
      </c>
      <c r="Z4" s="87">
        <f t="shared" ca="1" si="0"/>
        <v>75.91</v>
      </c>
      <c r="AA4" s="87">
        <f t="shared" ca="1" si="0"/>
        <v>69.150000000000006</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69.150000000000006</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14% lower</v>
      </c>
      <c r="S5" s="87" t="str">
        <f t="array" ref="S5">IFERROR(VLOOKUP($W5,IF(IndicatorData!$B:$B=$V$1,IndicatorData!$A$1:$O$5203),15,FALSE),"")</f>
        <v>2018/19</v>
      </c>
      <c r="T5" s="88" t="s">
        <v>10</v>
      </c>
      <c r="U5" s="87" t="str">
        <f>VLOOKUP(U23&amp;U2,Interpretations!$A$1:$E$155,4,FALSE)</f>
        <v>5 yrs</v>
      </c>
      <c r="V5" s="87">
        <v>4</v>
      </c>
      <c r="W5" s="86">
        <f t="array" ref="W5">IFERROR(SMALL(IF(IndicatorData!B:B=$V$1,IndicatorData!AA:AA),$V5),"")</f>
        <v>20180000</v>
      </c>
      <c r="X5" s="86" t="str">
        <f t="shared" si="5"/>
        <v>2018/19</v>
      </c>
      <c r="Y5" s="88">
        <f t="shared" ca="1" si="0"/>
        <v>84.83</v>
      </c>
      <c r="Z5" s="87">
        <f t="shared" ca="1" si="0"/>
        <v>73.900000000000006</v>
      </c>
      <c r="AA5" s="87">
        <f t="shared" ca="1" si="0"/>
        <v>71.400000000000006</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71.400000000000006</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2% lower</v>
      </c>
      <c r="S6" s="87" t="str">
        <f t="array" ref="S6">IFERROR(VLOOKUP($W6,IF(IndicatorData!$B:$B=$V$1,IndicatorData!$A$1:$O$5203),15,FALSE),"")</f>
        <v>2019/20</v>
      </c>
      <c r="T6" s="88"/>
      <c r="V6" s="87">
        <v>5</v>
      </c>
      <c r="W6" s="86">
        <f t="array" ref="W6">IFERROR(SMALL(IF(IndicatorData!B:B=$V$1,IndicatorData!AA:AA),$V6),"")</f>
        <v>20190000</v>
      </c>
      <c r="X6" s="86" t="str">
        <f t="shared" si="5"/>
        <v>2019/20</v>
      </c>
      <c r="Y6" s="88">
        <f t="shared" ca="1" si="0"/>
        <v>85.41</v>
      </c>
      <c r="Z6" s="87">
        <f t="shared" ca="1" si="0"/>
        <v>74.349999999999994</v>
      </c>
      <c r="AA6" s="87">
        <f t="shared" ca="1" si="0"/>
        <v>71.63</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71.63</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2020/21</v>
      </c>
      <c r="T7" s="88"/>
      <c r="V7" s="87">
        <v>6</v>
      </c>
      <c r="W7" s="86">
        <f t="array" ref="W7">IFERROR(SMALL(IF(IndicatorData!B:B=$V$1,IndicatorData!AA:AA),$V7),"")</f>
        <v>20200000</v>
      </c>
      <c r="X7" s="86" t="str">
        <f t="shared" si="5"/>
        <v>2020/21</v>
      </c>
      <c r="Y7" s="88">
        <f t="shared" ca="1" si="0"/>
        <v>85.34</v>
      </c>
      <c r="Z7" s="87">
        <f t="shared" ca="1" si="0"/>
        <v>72.63</v>
      </c>
      <c r="AA7" s="87">
        <f t="shared" ca="1" si="0"/>
        <v>71.45</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71.45</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(2015/16)</v>
      </c>
      <c r="E8" s="13" t="str">
        <f ca="1">U22</f>
        <v>8% improvement</v>
      </c>
      <c r="S8" s="87" t="str">
        <f t="array" ref="S8">IFERROR(VLOOKUP($W8,IF(IndicatorData!$B:$B=$V$1,IndicatorData!$A$1:$O$5203),15,FALSE),"")</f>
        <v>2021/22</v>
      </c>
      <c r="T8" s="88" t="str">
        <f>Summary!$E$2</f>
        <v>Richmond</v>
      </c>
      <c r="V8" s="87">
        <v>7</v>
      </c>
      <c r="W8" s="86">
        <f t="array" ref="W8">IFERROR(SMALL(IF(IndicatorData!B:B=$V$1,IndicatorData!AA:AA),$V8),"")</f>
        <v>20210000</v>
      </c>
      <c r="X8" s="86" t="str">
        <f t="shared" si="5"/>
        <v>2021/22</v>
      </c>
      <c r="Y8" s="88">
        <f t="shared" ca="1" si="0"/>
        <v>84.24</v>
      </c>
      <c r="Z8" s="87">
        <f t="shared" ca="1" si="0"/>
        <v>71.84</v>
      </c>
      <c r="AA8" s="87">
        <f t="shared" ca="1" si="0"/>
        <v>71.56</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71.56</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no change</v>
      </c>
      <c r="S9" s="87" t="str">
        <f t="array" ref="S9">IFERROR(VLOOKUP($W9,IF(IndicatorData!$B:$B=$V$1,IndicatorData!$A$1:$O$5203),15,FALSE),"")</f>
        <v>2022/23</v>
      </c>
      <c r="T9" s="88" t="str">
        <f>T8&amp;" Rank"</f>
        <v>Richmond Rank</v>
      </c>
      <c r="U9" s="87">
        <f ca="1">VLOOKUP(T8,$AA$26:$AB$58,2,FALSE)</f>
        <v>17</v>
      </c>
      <c r="V9" s="87">
        <v>8</v>
      </c>
      <c r="W9" s="86">
        <f t="array" ref="W9">IFERROR(SMALL(IF(IndicatorData!B:B=$V$1,IndicatorData!AA:AA),$V9),"")</f>
        <v>20220000</v>
      </c>
      <c r="X9" s="86" t="str">
        <f t="shared" si="5"/>
        <v>2022/23</v>
      </c>
      <c r="Y9" s="88">
        <f t="shared" ca="1" si="0"/>
        <v>83.28</v>
      </c>
      <c r="Z9" s="87">
        <f t="shared" ca="1" si="0"/>
        <v>72.680000000000007</v>
      </c>
      <c r="AA9" s="87">
        <f t="shared" ca="1" si="0"/>
        <v>71.449929999999995</v>
      </c>
      <c r="AB9" s="87">
        <f t="shared" ca="1" si="0"/>
        <v>75.301199999999994</v>
      </c>
      <c r="AC9" s="86">
        <f t="shared" ca="1" si="0"/>
        <v>76.315790000000007</v>
      </c>
      <c r="AD9" s="87">
        <f t="shared" ca="1" si="0"/>
        <v>83.460740000000001</v>
      </c>
      <c r="AE9" s="87">
        <f t="shared" ca="1" si="0"/>
        <v>69.544280000000001</v>
      </c>
      <c r="AF9" s="87">
        <f t="shared" ca="1" si="0"/>
        <v>79.227890000000002</v>
      </c>
      <c r="AG9" s="87">
        <f t="shared" ca="1" si="0"/>
        <v>68.911199999999994</v>
      </c>
      <c r="AH9" s="87">
        <f t="shared" ca="1" si="0"/>
        <v>68.500380000000007</v>
      </c>
      <c r="AI9" s="87">
        <f t="shared" ca="1" si="1"/>
        <v>68.911199999999994</v>
      </c>
      <c r="AJ9" s="87">
        <f t="shared" ca="1" si="1"/>
        <v>83.185839999999999</v>
      </c>
      <c r="AK9" s="87">
        <f t="shared" ca="1" si="1"/>
        <v>77.860169999999997</v>
      </c>
      <c r="AL9" s="87">
        <f t="shared" ca="1" si="1"/>
        <v>83.460740000000001</v>
      </c>
      <c r="AM9" s="87">
        <f t="shared" ca="1" si="1"/>
        <v>60.825130000000001</v>
      </c>
      <c r="AN9" s="87">
        <f t="shared" ca="1" si="1"/>
        <v>69.717259999999996</v>
      </c>
      <c r="AO9" s="87">
        <f t="shared" ca="1" si="1"/>
        <v>82.28904</v>
      </c>
      <c r="AP9" s="87">
        <f t="shared" ca="1" si="1"/>
        <v>63.615609999999997</v>
      </c>
      <c r="AQ9" s="87">
        <f t="shared" ca="1" si="1"/>
        <v>79.167720000000003</v>
      </c>
      <c r="AR9" s="87">
        <f t="shared" ca="1" si="1"/>
        <v>54.174999999999997</v>
      </c>
      <c r="AS9" s="87">
        <f t="shared" ca="1" si="2"/>
        <v>71.117289999999997</v>
      </c>
      <c r="AT9" s="87">
        <f t="shared" ca="1" si="2"/>
        <v>64.60839</v>
      </c>
      <c r="AU9" s="87">
        <f t="shared" ca="1" si="2"/>
        <v>79.227890000000002</v>
      </c>
      <c r="AV9" s="87">
        <f t="shared" ca="1" si="2"/>
        <v>78.565820000000002</v>
      </c>
      <c r="AW9" s="87">
        <f t="shared" ca="1" si="2"/>
        <v>82.405450000000002</v>
      </c>
      <c r="AX9" s="87">
        <f t="shared" ca="1" si="2"/>
        <v>79.711539999999999</v>
      </c>
      <c r="AY9" s="87">
        <f t="shared" ca="1" si="2"/>
        <v>66.239999999999995</v>
      </c>
      <c r="AZ9" s="87">
        <f t="shared" ca="1" si="2"/>
        <v>67.656459999999996</v>
      </c>
      <c r="BA9" s="87">
        <f t="shared" ca="1" si="2"/>
        <v>75.301199999999994</v>
      </c>
      <c r="BB9" s="87">
        <f t="shared" ca="1" si="2"/>
        <v>75.723339999999993</v>
      </c>
      <c r="BC9" s="87">
        <f t="shared" ca="1" si="3"/>
        <v>76.955240000000003</v>
      </c>
      <c r="BD9" s="87">
        <f t="shared" ca="1" si="3"/>
        <v>69.544280000000001</v>
      </c>
      <c r="BE9" s="87">
        <f t="shared" ca="1" si="3"/>
        <v>68.10445</v>
      </c>
      <c r="BF9" s="87">
        <f t="shared" ca="1" si="3"/>
        <v>68.751230000000007</v>
      </c>
      <c r="BG9" s="87">
        <f t="shared" ca="1" si="3"/>
        <v>71.449929999999995</v>
      </c>
      <c r="BH9" s="87">
        <f t="shared" ca="1" si="3"/>
        <v>77.450370000000007</v>
      </c>
      <c r="BI9" s="87">
        <f t="shared" ca="1" si="3"/>
        <v>76.315790000000007</v>
      </c>
      <c r="BJ9" s="87">
        <f t="shared" ca="1" si="3"/>
        <v>73.908799999999999</v>
      </c>
      <c r="BK9" s="87">
        <f t="shared" ca="1" si="3"/>
        <v>69.106080000000006</v>
      </c>
      <c r="BL9" s="87">
        <f t="shared" ca="1" si="3"/>
        <v>66.798879999999997</v>
      </c>
      <c r="BM9" s="87">
        <f t="shared" ca="1" si="3"/>
        <v>74.593019999999996</v>
      </c>
      <c r="BN9" s="87">
        <f t="shared" ca="1" si="4"/>
        <v>75.460183333333333</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83.28</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(2022/23) rank:</v>
      </c>
      <c r="E12" s="128">
        <f ca="1">U9</f>
        <v>17</v>
      </c>
      <c r="S12" s="87" t="str">
        <f t="array" ref="S12">IFERROR(VLOOKUP($W12,IF(IndicatorData!$B:$B=$V$1,IndicatorData!$A$1:$O$5203),15,FALSE),"")</f>
        <v/>
      </c>
      <c r="T12" s="88" t="s">
        <v>57</v>
      </c>
      <c r="U12" s="87">
        <f ca="1">AH27</f>
        <v>72.680000000000007</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71.449929999999995</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71.449929999999995</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Population vaccination coverage: DTaP and IPV booster (5 years), 2022/23</v>
      </c>
      <c r="B15" s="125"/>
      <c r="C15" s="125"/>
      <c r="D15" s="125"/>
      <c r="E15" s="125"/>
      <c r="F15" s="125"/>
      <c r="G15" s="125"/>
      <c r="S15" s="87" t="str">
        <f t="array" ref="S15">IFERROR(VLOOKUP($W15,IF(IndicatorData!$B:$B=$V$1,IndicatorData!$A$1:$O$5203),15,FALSE),"")</f>
        <v/>
      </c>
      <c r="T15" s="88" t="str">
        <f>T8&amp;" previous data"</f>
        <v>Richmond previous data</v>
      </c>
      <c r="U15" s="87">
        <f ca="1">INDIRECT("aa"&amp;$W$1-1)</f>
        <v>71.56</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65.89</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-1.5381498043600815E-3</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71.4% (n=1912), which was the 16th lowest in London, 14.2% lower than the England average and 1.7% lower than the London average. The latest Borough figure for 2022/23 was also 8.4% higher than in 2015/16, in comparison with 3.4%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8.4382000303536112E-2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no change</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8% improvement</v>
      </c>
    </row>
    <row r="23" spans="10:72">
      <c r="J23" s="125"/>
      <c r="K23" s="125"/>
      <c r="L23" s="125"/>
      <c r="M23" s="125"/>
      <c r="N23" s="125"/>
      <c r="T23" s="87" t="s">
        <v>1085</v>
      </c>
      <c r="U23" s="87">
        <f>VLOOKUP(U1,List!$AD$2:$AE$63,2,FALSE)</f>
        <v>93607</v>
      </c>
    </row>
    <row r="24" spans="10:72">
      <c r="J24" s="125"/>
      <c r="K24" s="125"/>
      <c r="L24" s="125"/>
      <c r="M24" s="125"/>
      <c r="N24" s="125"/>
    </row>
    <row r="25" spans="10:72">
      <c r="J25" s="125"/>
      <c r="K25" s="125"/>
      <c r="L25" s="125"/>
      <c r="M25" s="125"/>
      <c r="N25" s="125"/>
      <c r="AU25" s="87" t="str">
        <f ca="1">AC26&amp;", Bexley vs. CYP Comparators"</f>
        <v>Population vaccination coverage: DTaP and IPV booster (5 years),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Population vaccination coverage: DTaP and IPV booster (5 years),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24</v>
      </c>
      <c r="X27" s="87" t="s">
        <v>107</v>
      </c>
      <c r="Y27" s="87">
        <f t="shared" ref="Y27:Y58" ca="1" si="10">IFERROR(VLOOKUP($X27&amp;$U$1&amp;$Y$26&amp;$U$2&amp;$U$5,DATA,14,FALSE),"")</f>
        <v>68.500380000000007</v>
      </c>
      <c r="AA27" s="87" t="str">
        <f t="shared" ref="AA27:AA58" ca="1" si="11">AD27</f>
        <v>Bromley</v>
      </c>
      <c r="AB27" s="87">
        <v>1</v>
      </c>
      <c r="AC27" s="86">
        <f t="shared" ref="AC27:AC58" ca="1" si="12">VLOOKUP($AB27,$W$26:$Y$58,3,FALSE)</f>
        <v>83.460740000000001</v>
      </c>
      <c r="AD27" s="87" t="str">
        <f t="shared" ref="AD27:AD58" ca="1" si="13">VLOOKUP($AB27,$W$26:$Y$58,2,FALSE)</f>
        <v>Bromley</v>
      </c>
      <c r="AE27" s="87" t="str">
        <f t="shared" ref="AE27:AE58" ca="1" si="14">IF($AD27=$AE$26,AC27,"")</f>
        <v/>
      </c>
      <c r="AF27" s="87">
        <f t="shared" ref="AF27:AF58" ca="1" si="15">IF(ISERROR(HLOOKUP($AD27,$AB$1:$AG$1,1,FALSE)),"",AC27)</f>
        <v>83.460740000000001</v>
      </c>
      <c r="AG27" s="87" t="str">
        <f t="shared" ref="AG27:AG58" ca="1" si="16">IF(AND(AE27="",AF27=""),AC27,"")</f>
        <v/>
      </c>
      <c r="AH27" s="87">
        <f ca="1">INDIRECT("z"&amp;$W$1)</f>
        <v>72.680000000000007</v>
      </c>
      <c r="AI27" s="87">
        <f ca="1">INDIRECT("y"&amp;$W$1)</f>
        <v>83.28</v>
      </c>
      <c r="AJ27" s="87">
        <f ca="1">INDIRECT("aa"&amp;$W$1)</f>
        <v>71.449929999999995</v>
      </c>
      <c r="AK27" s="87">
        <f t="shared" ref="AK27:AK58" ca="1" si="17">IF(ISERROR(VLOOKUP($AD27,AOP_comparators,1,FALSE)),"",AC27)</f>
        <v>83.460740000000001</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Bromley</v>
      </c>
      <c r="AS27" s="87">
        <v>1</v>
      </c>
      <c r="AT27" s="87">
        <f t="shared" ref="AT27:AT37" ca="1" si="21">VLOOKUP($AS27,$AN$27:$AP$37,3,FALSE)</f>
        <v>83.460740000000001</v>
      </c>
      <c r="AU27" s="87" t="str">
        <f t="shared" ref="AU27:AU37" ca="1" si="22">VLOOKUP($AS27,$AN$27:$AP$37,2,FALSE)</f>
        <v>Bromley</v>
      </c>
      <c r="AV27" s="87" t="str">
        <f t="shared" ref="AV27:AV37" ca="1" si="23">IF($AU27=$AV$26,$AT27,"")</f>
        <v/>
      </c>
      <c r="AW27" s="87">
        <f t="shared" ref="AW27:AW37" ca="1" si="24">IF(AV27="",AT27,"")</f>
        <v>83.460740000000001</v>
      </c>
      <c r="AX27" s="87">
        <f t="shared" ref="AX27:AX37" ca="1" si="25">AI27</f>
        <v>83.28</v>
      </c>
      <c r="AY27" s="94"/>
      <c r="AZ27" s="94"/>
      <c r="BA27" s="94"/>
      <c r="BB27" s="94"/>
      <c r="BC27" s="94"/>
      <c r="BD27" s="94"/>
      <c r="BT27" s="87"/>
    </row>
    <row r="28" spans="10:72">
      <c r="J28" s="125"/>
      <c r="K28" s="125"/>
      <c r="L28" s="125"/>
      <c r="M28" s="125"/>
      <c r="N28" s="125"/>
      <c r="W28" s="87">
        <f ca="1">IFERROR(RANK(Y28,$Y$27:$Y$59,$U$3)+COUNTIF($Y$27:Y28,Y28)-1,"")</f>
        <v>22</v>
      </c>
      <c r="X28" s="87" t="s">
        <v>94</v>
      </c>
      <c r="Y28" s="87">
        <f t="shared" ca="1" si="10"/>
        <v>68.911199999999994</v>
      </c>
      <c r="AA28" s="87" t="str">
        <f t="shared" ca="1" si="11"/>
        <v>Bexley</v>
      </c>
      <c r="AB28" s="87">
        <v>2</v>
      </c>
      <c r="AC28" s="86">
        <f t="shared" ca="1" si="12"/>
        <v>83.185839999999999</v>
      </c>
      <c r="AD28" s="87" t="str">
        <f t="shared" ca="1" si="13"/>
        <v>Bexley</v>
      </c>
      <c r="AE28" s="87" t="str">
        <f t="shared" ca="1" si="14"/>
        <v/>
      </c>
      <c r="AF28" s="87" t="str">
        <f t="shared" ca="1" si="15"/>
        <v/>
      </c>
      <c r="AG28" s="87">
        <f t="shared" ca="1" si="16"/>
        <v>83.185839999999999</v>
      </c>
      <c r="AH28" s="87">
        <f t="shared" ref="AH28:AH58" ca="1" si="26">$AH$27</f>
        <v>72.680000000000007</v>
      </c>
      <c r="AI28" s="87">
        <f t="shared" ref="AI28:AI58" ca="1" si="27">$AI$27</f>
        <v>83.28</v>
      </c>
      <c r="AJ28" s="87">
        <f t="shared" ref="AJ28:AJ58" ca="1" si="28">$AJ$27</f>
        <v>71.449929999999995</v>
      </c>
      <c r="AK28" s="87" t="str">
        <f t="shared" ca="1" si="17"/>
        <v/>
      </c>
      <c r="AL28" s="87">
        <f t="shared" ca="1" si="18"/>
        <v>83.185839999999999</v>
      </c>
      <c r="AN28" s="87">
        <f ca="1">IFERROR(RANK(AP28,$AP$27:$AP$37,$U$3)+COUNTIF($AP$27:AP28,AP28)-1,"")</f>
        <v>1</v>
      </c>
      <c r="AO28" s="87" t="s">
        <v>79</v>
      </c>
      <c r="AP28" s="87">
        <f t="shared" ca="1" si="19"/>
        <v>83.460740000000001</v>
      </c>
      <c r="AR28" s="87" t="str">
        <f t="shared" ca="1" si="20"/>
        <v>Havering</v>
      </c>
      <c r="AS28" s="87">
        <v>2</v>
      </c>
      <c r="AT28" s="87">
        <f t="shared" ca="1" si="21"/>
        <v>78.565820000000002</v>
      </c>
      <c r="AU28" s="87" t="str">
        <f t="shared" ca="1" si="22"/>
        <v>Havering</v>
      </c>
      <c r="AV28" s="87" t="str">
        <f t="shared" ca="1" si="23"/>
        <v/>
      </c>
      <c r="AW28" s="87">
        <f t="shared" ca="1" si="24"/>
        <v>78.565820000000002</v>
      </c>
      <c r="AX28" s="87">
        <f t="shared" ca="1" si="25"/>
        <v>83.28</v>
      </c>
      <c r="AY28" s="94"/>
      <c r="BA28" s="94"/>
      <c r="BB28" s="94"/>
      <c r="BC28" s="94"/>
      <c r="BD28" s="94"/>
      <c r="BF28" s="94">
        <v>90</v>
      </c>
      <c r="BG28" s="94"/>
      <c r="BT28" s="87"/>
    </row>
    <row r="29" spans="10:72">
      <c r="J29" s="125"/>
      <c r="K29" s="125"/>
      <c r="L29" s="125"/>
      <c r="M29" s="125"/>
      <c r="N29" s="125"/>
      <c r="W29" s="87">
        <f ca="1">IFERROR(RANK(Y29,$Y$27:$Y$59,$U$3)+COUNTIF($Y$27:Y29,Y29)-1,"")</f>
        <v>2</v>
      </c>
      <c r="X29" s="87" t="s">
        <v>98</v>
      </c>
      <c r="Y29" s="87">
        <f t="shared" ca="1" si="10"/>
        <v>83.185839999999999</v>
      </c>
      <c r="AA29" s="87" t="str">
        <f t="shared" ca="1" si="11"/>
        <v>Hillingdon</v>
      </c>
      <c r="AB29" s="87">
        <v>3</v>
      </c>
      <c r="AC29" s="86">
        <f t="shared" ca="1" si="12"/>
        <v>82.405450000000002</v>
      </c>
      <c r="AD29" s="87" t="str">
        <f t="shared" ca="1" si="13"/>
        <v>Hillingdon</v>
      </c>
      <c r="AE29" s="87" t="str">
        <f t="shared" ca="1" si="14"/>
        <v/>
      </c>
      <c r="AF29" s="87" t="str">
        <f t="shared" ca="1" si="15"/>
        <v/>
      </c>
      <c r="AG29" s="87">
        <f t="shared" ca="1" si="16"/>
        <v>82.405450000000002</v>
      </c>
      <c r="AH29" s="87">
        <f t="shared" ca="1" si="26"/>
        <v>72.680000000000007</v>
      </c>
      <c r="AI29" s="87">
        <f t="shared" ca="1" si="27"/>
        <v>83.28</v>
      </c>
      <c r="AJ29" s="87">
        <f t="shared" ca="1" si="28"/>
        <v>71.449929999999995</v>
      </c>
      <c r="AK29" s="87">
        <f t="shared" ca="1" si="17"/>
        <v>82.405450000000002</v>
      </c>
      <c r="AL29" s="87" t="str">
        <f t="shared" ca="1" si="18"/>
        <v/>
      </c>
      <c r="AN29" s="87" t="str">
        <f ca="1">IFERROR(RANK(AP29,$AP$27:$AP$37,$U$3)+COUNTIF($AP$27:AP29,AP29)-1,"")</f>
        <v/>
      </c>
      <c r="AO29" s="87" t="s">
        <v>1064</v>
      </c>
      <c r="AP29" s="87" t="str">
        <f t="shared" ca="1" si="19"/>
        <v/>
      </c>
      <c r="AR29" s="87" t="str">
        <f t="shared" ca="1" si="20"/>
        <v>Richmond</v>
      </c>
      <c r="AS29" s="87">
        <v>3</v>
      </c>
      <c r="AT29" s="87">
        <f t="shared" ca="1" si="21"/>
        <v>71.449929999999995</v>
      </c>
      <c r="AU29" s="87" t="str">
        <f t="shared" ca="1" si="22"/>
        <v>Richmond</v>
      </c>
      <c r="AV29" s="87">
        <f t="shared" ca="1" si="23"/>
        <v>71.449929999999995</v>
      </c>
      <c r="AW29" s="87" t="str">
        <f t="shared" ca="1" si="24"/>
        <v/>
      </c>
      <c r="AX29" s="87">
        <f t="shared" ca="1" si="25"/>
        <v>83.28</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9</v>
      </c>
      <c r="X30" s="87" t="s">
        <v>69</v>
      </c>
      <c r="Y30" s="87">
        <f t="shared" ca="1" si="10"/>
        <v>77.860169999999997</v>
      </c>
      <c r="AA30" s="87" t="str">
        <f t="shared" ca="1" si="11"/>
        <v>Ealing</v>
      </c>
      <c r="AB30" s="87">
        <v>4</v>
      </c>
      <c r="AC30" s="86">
        <f t="shared" ca="1" si="12"/>
        <v>82.28904</v>
      </c>
      <c r="AD30" s="87" t="str">
        <f t="shared" ca="1" si="13"/>
        <v>Ealing</v>
      </c>
      <c r="AE30" s="87" t="str">
        <f t="shared" ca="1" si="14"/>
        <v/>
      </c>
      <c r="AF30" s="87" t="str">
        <f t="shared" ca="1" si="15"/>
        <v/>
      </c>
      <c r="AG30" s="87">
        <f t="shared" ca="1" si="16"/>
        <v>82.28904</v>
      </c>
      <c r="AH30" s="87">
        <f t="shared" ca="1" si="26"/>
        <v>72.680000000000007</v>
      </c>
      <c r="AI30" s="87">
        <f t="shared" ca="1" si="27"/>
        <v>83.28</v>
      </c>
      <c r="AJ30" s="87">
        <f t="shared" ca="1" si="28"/>
        <v>71.449929999999995</v>
      </c>
      <c r="AK30" s="87">
        <f t="shared" ca="1" si="17"/>
        <v>82.28904</v>
      </c>
      <c r="AL30" s="87" t="str">
        <f t="shared" ca="1" si="18"/>
        <v/>
      </c>
      <c r="AN30" s="87">
        <f ca="1">IFERROR(RANK(AP30,$AP$27:$AP$37,$U$3)+COUNTIF($AP$27:AP30,AP30)-1,"")</f>
        <v>2</v>
      </c>
      <c r="AO30" s="87" t="s">
        <v>119</v>
      </c>
      <c r="AP30" s="87">
        <f t="shared" ca="1" si="19"/>
        <v>78.565820000000002</v>
      </c>
      <c r="AR30" s="87" t="e">
        <f t="shared" ca="1" si="20"/>
        <v>#N/A</v>
      </c>
      <c r="AS30" s="87">
        <v>4</v>
      </c>
      <c r="AT30" s="87" t="e">
        <f t="shared" ca="1" si="21"/>
        <v>#N/A</v>
      </c>
      <c r="AU30" s="87" t="e">
        <f t="shared" ca="1" si="22"/>
        <v>#N/A</v>
      </c>
      <c r="AV30" s="87" t="e">
        <f t="shared" ca="1" si="23"/>
        <v>#N/A</v>
      </c>
      <c r="AW30" s="87" t="e">
        <f t="shared" ca="1" si="24"/>
        <v>#N/A</v>
      </c>
      <c r="AX30" s="87">
        <f t="shared" ca="1" si="25"/>
        <v>83.28</v>
      </c>
      <c r="AY30" s="94"/>
      <c r="BA30" s="94"/>
      <c r="BB30" s="94"/>
      <c r="BC30" s="94"/>
      <c r="BD30" s="94"/>
      <c r="BE30" s="87" t="s">
        <v>1091</v>
      </c>
      <c r="BF30" s="92">
        <v>0</v>
      </c>
      <c r="BG30" s="92"/>
      <c r="BT30" s="87"/>
    </row>
    <row r="31" spans="10:72">
      <c r="J31" s="125"/>
      <c r="K31" s="125"/>
      <c r="L31" s="125"/>
      <c r="M31" s="125"/>
      <c r="N31" s="125"/>
      <c r="W31" s="87">
        <f ca="1">IFERROR(RANK(Y31,$Y$27:$Y$59,$U$3)+COUNTIF($Y$27:Y31,Y31)-1,"")</f>
        <v>1</v>
      </c>
      <c r="X31" s="87" t="s">
        <v>79</v>
      </c>
      <c r="Y31" s="87">
        <f t="shared" ca="1" si="10"/>
        <v>83.460740000000001</v>
      </c>
      <c r="AA31" s="87" t="str">
        <f t="shared" ca="1" si="11"/>
        <v>Hounslow</v>
      </c>
      <c r="AB31" s="87">
        <v>5</v>
      </c>
      <c r="AC31" s="86">
        <f t="shared" ca="1" si="12"/>
        <v>79.711539999999999</v>
      </c>
      <c r="AD31" s="87" t="str">
        <f t="shared" ca="1" si="13"/>
        <v>Hounslow</v>
      </c>
      <c r="AE31" s="87" t="str">
        <f t="shared" ca="1" si="14"/>
        <v/>
      </c>
      <c r="AF31" s="87" t="str">
        <f t="shared" ca="1" si="15"/>
        <v/>
      </c>
      <c r="AG31" s="87">
        <f t="shared" ca="1" si="16"/>
        <v>79.711539999999999</v>
      </c>
      <c r="AH31" s="87">
        <f t="shared" ca="1" si="26"/>
        <v>72.680000000000007</v>
      </c>
      <c r="AI31" s="87">
        <f t="shared" ca="1" si="27"/>
        <v>83.28</v>
      </c>
      <c r="AJ31" s="87">
        <f t="shared" ca="1" si="28"/>
        <v>71.449929999999995</v>
      </c>
      <c r="AK31" s="87">
        <f t="shared" ca="1" si="17"/>
        <v>79.711539999999999</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83.28</v>
      </c>
      <c r="AY31" s="94"/>
      <c r="BA31" s="94"/>
      <c r="BB31" s="94"/>
      <c r="BC31" s="94"/>
      <c r="BD31" s="94"/>
      <c r="BE31" s="87" t="s">
        <v>128</v>
      </c>
      <c r="BF31" s="92">
        <v>32</v>
      </c>
      <c r="BG31" s="92"/>
      <c r="BT31" s="87"/>
    </row>
    <row r="32" spans="10:72">
      <c r="J32" s="125"/>
      <c r="K32" s="125"/>
      <c r="L32" s="125"/>
      <c r="M32" s="125"/>
      <c r="N32" s="125"/>
      <c r="W32" s="87">
        <f ca="1">IFERROR(RANK(Y32,$Y$27:$Y$59,$U$3)+COUNTIF($Y$27:Y32,Y32)-1,"")</f>
        <v>31</v>
      </c>
      <c r="X32" s="87" t="s">
        <v>73</v>
      </c>
      <c r="Y32" s="87">
        <f t="shared" ca="1" si="10"/>
        <v>60.825130000000001</v>
      </c>
      <c r="AA32" s="87" t="str">
        <f t="shared" ca="1" si="11"/>
        <v>Harrow</v>
      </c>
      <c r="AB32" s="87">
        <v>6</v>
      </c>
      <c r="AC32" s="86">
        <f t="shared" ca="1" si="12"/>
        <v>79.227890000000002</v>
      </c>
      <c r="AD32" s="87" t="str">
        <f t="shared" ca="1" si="13"/>
        <v>Harrow</v>
      </c>
      <c r="AE32" s="87" t="str">
        <f t="shared" ca="1" si="14"/>
        <v/>
      </c>
      <c r="AF32" s="87">
        <f t="shared" ca="1" si="15"/>
        <v>79.227890000000002</v>
      </c>
      <c r="AG32" s="87" t="str">
        <f t="shared" ca="1" si="16"/>
        <v/>
      </c>
      <c r="AH32" s="87">
        <f t="shared" ca="1" si="26"/>
        <v>72.680000000000007</v>
      </c>
      <c r="AI32" s="87">
        <f t="shared" ca="1" si="27"/>
        <v>83.28</v>
      </c>
      <c r="AJ32" s="87">
        <f t="shared" ca="1" si="28"/>
        <v>71.449929999999995</v>
      </c>
      <c r="AK32" s="87">
        <f t="shared" ca="1" si="17"/>
        <v>79.227890000000002</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83.28</v>
      </c>
      <c r="AY32" s="94"/>
      <c r="BA32" s="94"/>
      <c r="BB32" s="94"/>
      <c r="BC32" s="94"/>
      <c r="BD32" s="94"/>
      <c r="BE32" s="87" t="s">
        <v>173</v>
      </c>
      <c r="BF32" s="92"/>
      <c r="BG32" s="92"/>
      <c r="BT32" s="87"/>
    </row>
    <row r="33" spans="1:72">
      <c r="W33" s="87">
        <f ca="1">IFERROR(RANK(Y33,$Y$27:$Y$59,$U$3)+COUNTIF($Y$27:Y33,Y33)-1,"")</f>
        <v>19</v>
      </c>
      <c r="X33" s="87" t="s">
        <v>111</v>
      </c>
      <c r="Y33" s="87">
        <f t="shared" ca="1" si="10"/>
        <v>69.717259999999996</v>
      </c>
      <c r="AA33" s="87" t="str">
        <f t="shared" ca="1" si="11"/>
        <v>Greenwich</v>
      </c>
      <c r="AB33" s="87">
        <v>7</v>
      </c>
      <c r="AC33" s="86">
        <f t="shared" ca="1" si="12"/>
        <v>79.167720000000003</v>
      </c>
      <c r="AD33" s="87" t="str">
        <f t="shared" ca="1" si="13"/>
        <v>Greenwich</v>
      </c>
      <c r="AE33" s="87" t="str">
        <f t="shared" ca="1" si="14"/>
        <v/>
      </c>
      <c r="AF33" s="87" t="str">
        <f t="shared" ca="1" si="15"/>
        <v/>
      </c>
      <c r="AG33" s="87">
        <f t="shared" ca="1" si="16"/>
        <v>79.167720000000003</v>
      </c>
      <c r="AH33" s="87">
        <f t="shared" ca="1" si="26"/>
        <v>72.680000000000007</v>
      </c>
      <c r="AI33" s="87">
        <f t="shared" ca="1" si="27"/>
        <v>83.28</v>
      </c>
      <c r="AJ33" s="87">
        <f t="shared" ca="1" si="28"/>
        <v>71.449929999999995</v>
      </c>
      <c r="AK33" s="87" t="str">
        <f t="shared" ca="1" si="17"/>
        <v/>
      </c>
      <c r="AL33" s="87">
        <f t="shared" ca="1" si="18"/>
        <v>79.167720000000003</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83.28</v>
      </c>
      <c r="AY33" s="94"/>
      <c r="BA33" s="94"/>
      <c r="BB33" s="94"/>
      <c r="BC33" s="94"/>
      <c r="BD33" s="94"/>
      <c r="BE33" s="87" t="s">
        <v>1092</v>
      </c>
      <c r="BF33" s="92"/>
      <c r="BG33" s="92"/>
      <c r="BT33" s="87"/>
    </row>
    <row r="34" spans="1:72">
      <c r="A34" s="12" t="s">
        <v>1093</v>
      </c>
      <c r="W34" s="87">
        <f ca="1">IFERROR(RANK(Y34,$Y$27:$Y$59,$U$3)+COUNTIF($Y$27:Y34,Y34)-1,"")</f>
        <v>4</v>
      </c>
      <c r="X34" s="87" t="s">
        <v>63</v>
      </c>
      <c r="Y34" s="87">
        <f t="shared" ca="1" si="10"/>
        <v>82.28904</v>
      </c>
      <c r="AA34" s="87" t="str">
        <f t="shared" ca="1" si="11"/>
        <v>Havering</v>
      </c>
      <c r="AB34" s="87">
        <v>8</v>
      </c>
      <c r="AC34" s="86">
        <f t="shared" ca="1" si="12"/>
        <v>78.565820000000002</v>
      </c>
      <c r="AD34" s="87" t="str">
        <f t="shared" ca="1" si="13"/>
        <v>Havering</v>
      </c>
      <c r="AE34" s="87" t="str">
        <f t="shared" ca="1" si="14"/>
        <v/>
      </c>
      <c r="AF34" s="87" t="str">
        <f t="shared" ca="1" si="15"/>
        <v/>
      </c>
      <c r="AG34" s="87">
        <f t="shared" ca="1" si="16"/>
        <v>78.565820000000002</v>
      </c>
      <c r="AH34" s="87">
        <f t="shared" ca="1" si="26"/>
        <v>72.680000000000007</v>
      </c>
      <c r="AI34" s="87">
        <f t="shared" ca="1" si="27"/>
        <v>83.28</v>
      </c>
      <c r="AJ34" s="87">
        <f t="shared" ca="1" si="28"/>
        <v>71.449929999999995</v>
      </c>
      <c r="AK34" s="87">
        <f t="shared" ca="1" si="17"/>
        <v>78.565820000000002</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83.28</v>
      </c>
      <c r="AY34" s="94"/>
      <c r="BA34" s="94"/>
      <c r="BB34" s="94"/>
      <c r="BC34" s="94"/>
      <c r="BD34" s="94"/>
      <c r="BE34" s="87" t="s">
        <v>1094</v>
      </c>
      <c r="BF34" s="92"/>
      <c r="BG34" s="92"/>
      <c r="BT34" s="87"/>
    </row>
    <row r="35" spans="1:72" ht="15" customHeight="1">
      <c r="A35" s="124" t="str">
        <f>VLOOKUP($U$1,IndicatorMetadata!$B:$Z,2,FALSE)</f>
        <v>Children for whom the local authority is responsible who completed a booster course of diphtheria, tetanus, pertussis, polio (DTaP and IPV) vaccine at any time by their fifth birthday as a percentage of all children whose fifith birthday falls within the time period.</v>
      </c>
      <c r="B35" s="125"/>
      <c r="C35" s="125"/>
      <c r="D35" s="125"/>
      <c r="E35" s="125"/>
      <c r="F35" s="125"/>
      <c r="G35" s="125"/>
      <c r="H35" s="125"/>
      <c r="I35" s="125"/>
      <c r="J35" s="125"/>
      <c r="K35" s="125"/>
      <c r="L35" s="125"/>
      <c r="M35" s="125"/>
      <c r="N35" s="125"/>
      <c r="W35" s="87">
        <f ca="1">IFERROR(RANK(Y35,$Y$27:$Y$59,$U$3)+COUNTIF($Y$27:Y35,Y35)-1,"")</f>
        <v>30</v>
      </c>
      <c r="X35" s="87" t="s">
        <v>121</v>
      </c>
      <c r="Y35" s="87">
        <f t="shared" ca="1" si="10"/>
        <v>63.615609999999997</v>
      </c>
      <c r="AA35" s="87" t="str">
        <f t="shared" ca="1" si="11"/>
        <v>Brent</v>
      </c>
      <c r="AB35" s="87">
        <v>9</v>
      </c>
      <c r="AC35" s="86">
        <f t="shared" ca="1" si="12"/>
        <v>77.860169999999997</v>
      </c>
      <c r="AD35" s="87" t="str">
        <f t="shared" ca="1" si="13"/>
        <v>Brent</v>
      </c>
      <c r="AE35" s="87" t="str">
        <f t="shared" ca="1" si="14"/>
        <v/>
      </c>
      <c r="AF35" s="87" t="str">
        <f t="shared" ca="1" si="15"/>
        <v/>
      </c>
      <c r="AG35" s="87">
        <f t="shared" ca="1" si="16"/>
        <v>77.860169999999997</v>
      </c>
      <c r="AH35" s="87">
        <f t="shared" ca="1" si="26"/>
        <v>72.680000000000007</v>
      </c>
      <c r="AI35" s="87">
        <f t="shared" ca="1" si="27"/>
        <v>83.28</v>
      </c>
      <c r="AJ35" s="87">
        <f t="shared" ca="1" si="28"/>
        <v>71.449929999999995</v>
      </c>
      <c r="AK35" s="87" t="str">
        <f t="shared" ca="1" si="17"/>
        <v/>
      </c>
      <c r="AL35" s="87">
        <f t="shared" ca="1" si="18"/>
        <v>77.860169999999997</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83.28</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7</v>
      </c>
      <c r="X36" s="87" t="s">
        <v>81</v>
      </c>
      <c r="Y36" s="87">
        <f t="shared" ca="1" si="10"/>
        <v>79.167720000000003</v>
      </c>
      <c r="AA36" s="87" t="str">
        <f t="shared" ca="1" si="11"/>
        <v>Southwark</v>
      </c>
      <c r="AB36" s="87">
        <v>10</v>
      </c>
      <c r="AC36" s="86">
        <f t="shared" ca="1" si="12"/>
        <v>77.450370000000007</v>
      </c>
      <c r="AD36" s="87" t="str">
        <f t="shared" ca="1" si="13"/>
        <v>Southwark</v>
      </c>
      <c r="AE36" s="87" t="str">
        <f t="shared" ca="1" si="14"/>
        <v/>
      </c>
      <c r="AF36" s="87" t="str">
        <f t="shared" ca="1" si="15"/>
        <v/>
      </c>
      <c r="AG36" s="87">
        <f t="shared" ca="1" si="16"/>
        <v>77.450370000000007</v>
      </c>
      <c r="AH36" s="87">
        <f t="shared" ca="1" si="26"/>
        <v>72.680000000000007</v>
      </c>
      <c r="AI36" s="87">
        <f t="shared" ca="1" si="27"/>
        <v>83.28</v>
      </c>
      <c r="AJ36" s="87">
        <f t="shared" ca="1" si="28"/>
        <v>71.449929999999995</v>
      </c>
      <c r="AK36" s="87" t="str">
        <f t="shared" ca="1" si="17"/>
        <v/>
      </c>
      <c r="AL36" s="87">
        <f t="shared" ca="1" si="18"/>
        <v>77.450370000000007</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83.28</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32</v>
      </c>
      <c r="X37" s="87" t="s">
        <v>102</v>
      </c>
      <c r="Y37" s="87">
        <f t="shared" ca="1" si="10"/>
        <v>54.174999999999997</v>
      </c>
      <c r="AA37" s="87" t="str">
        <f t="shared" ca="1" si="11"/>
        <v>Lewisham</v>
      </c>
      <c r="AB37" s="87">
        <v>11</v>
      </c>
      <c r="AC37" s="86">
        <f t="shared" ca="1" si="12"/>
        <v>76.955240000000003</v>
      </c>
      <c r="AD37" s="87" t="str">
        <f t="shared" ca="1" si="13"/>
        <v>Lewisham</v>
      </c>
      <c r="AE37" s="87" t="str">
        <f t="shared" ca="1" si="14"/>
        <v/>
      </c>
      <c r="AF37" s="87" t="str">
        <f t="shared" ca="1" si="15"/>
        <v/>
      </c>
      <c r="AG37" s="87">
        <f t="shared" ca="1" si="16"/>
        <v>76.955240000000003</v>
      </c>
      <c r="AH37" s="87">
        <f t="shared" ca="1" si="26"/>
        <v>72.680000000000007</v>
      </c>
      <c r="AI37" s="87">
        <f t="shared" ca="1" si="27"/>
        <v>83.28</v>
      </c>
      <c r="AJ37" s="87">
        <f t="shared" ca="1" si="28"/>
        <v>71.449929999999995</v>
      </c>
      <c r="AK37" s="87" t="str">
        <f t="shared" ca="1" si="17"/>
        <v/>
      </c>
      <c r="AL37" s="87">
        <f t="shared" ca="1" si="18"/>
        <v>76.955240000000003</v>
      </c>
      <c r="AN37" s="87">
        <f ca="1">IFERROR(RANK(AP37,$AP$27:$AP$37,$U$3)+COUNTIF($AP$27:AP37,AP37)-1,"")</f>
        <v>3</v>
      </c>
      <c r="AO37" s="87" t="str">
        <f>T8</f>
        <v>Richmond</v>
      </c>
      <c r="AP37" s="87">
        <f t="shared" ca="1" si="19"/>
        <v>71.449929999999995</v>
      </c>
      <c r="AR37" s="87" t="e">
        <f t="shared" ca="1" si="20"/>
        <v>#N/A</v>
      </c>
      <c r="AS37" s="87">
        <v>11</v>
      </c>
      <c r="AT37" s="87" t="e">
        <f t="shared" ca="1" si="21"/>
        <v>#N/A</v>
      </c>
      <c r="AU37" s="87" t="e">
        <f t="shared" ca="1" si="22"/>
        <v>#N/A</v>
      </c>
      <c r="AV37" s="87" t="e">
        <f t="shared" ca="1" si="23"/>
        <v>#N/A</v>
      </c>
      <c r="AW37" s="87" t="e">
        <f t="shared" ca="1" si="24"/>
        <v>#N/A</v>
      </c>
      <c r="AX37" s="87">
        <f t="shared" ca="1" si="25"/>
        <v>83.28</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18</v>
      </c>
      <c r="X38" s="87" t="s">
        <v>67</v>
      </c>
      <c r="Y38" s="87">
        <f t="shared" ca="1" si="10"/>
        <v>71.117289999999997</v>
      </c>
      <c r="AA38" s="87" t="str">
        <f t="shared" ca="1" si="11"/>
        <v>Sutton</v>
      </c>
      <c r="AB38" s="87">
        <v>12</v>
      </c>
      <c r="AC38" s="86">
        <f t="shared" ca="1" si="12"/>
        <v>76.315790000000007</v>
      </c>
      <c r="AD38" s="87" t="str">
        <f t="shared" ca="1" si="13"/>
        <v>Sutton</v>
      </c>
      <c r="AE38" s="87" t="str">
        <f t="shared" ca="1" si="14"/>
        <v/>
      </c>
      <c r="AF38" s="87">
        <f t="shared" ca="1" si="15"/>
        <v>76.315790000000007</v>
      </c>
      <c r="AG38" s="87" t="str">
        <f t="shared" ca="1" si="16"/>
        <v/>
      </c>
      <c r="AH38" s="87">
        <f t="shared" ca="1" si="26"/>
        <v>72.680000000000007</v>
      </c>
      <c r="AI38" s="87">
        <f t="shared" ca="1" si="27"/>
        <v>83.28</v>
      </c>
      <c r="AJ38" s="87">
        <f t="shared" ca="1" si="28"/>
        <v>71.449929999999995</v>
      </c>
      <c r="AK38" s="87">
        <f t="shared" ca="1" si="17"/>
        <v>76.315790000000007</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29</v>
      </c>
      <c r="X39" s="87" t="s">
        <v>117</v>
      </c>
      <c r="Y39" s="87">
        <f t="shared" ca="1" si="10"/>
        <v>64.60839</v>
      </c>
      <c r="AA39" s="87" t="str">
        <f t="shared" ca="1" si="11"/>
        <v>Lambeth</v>
      </c>
      <c r="AB39" s="87">
        <v>13</v>
      </c>
      <c r="AC39" s="86">
        <f t="shared" ca="1" si="12"/>
        <v>75.723339999999993</v>
      </c>
      <c r="AD39" s="87" t="str">
        <f t="shared" ca="1" si="13"/>
        <v>Lambeth</v>
      </c>
      <c r="AE39" s="87" t="str">
        <f t="shared" ca="1" si="14"/>
        <v/>
      </c>
      <c r="AF39" s="87" t="str">
        <f t="shared" ca="1" si="15"/>
        <v/>
      </c>
      <c r="AG39" s="87">
        <f t="shared" ca="1" si="16"/>
        <v>75.723339999999993</v>
      </c>
      <c r="AH39" s="87">
        <f t="shared" ca="1" si="26"/>
        <v>72.680000000000007</v>
      </c>
      <c r="AI39" s="87">
        <f t="shared" ca="1" si="27"/>
        <v>83.28</v>
      </c>
      <c r="AJ39" s="87">
        <f t="shared" ca="1" si="28"/>
        <v>71.449929999999995</v>
      </c>
      <c r="AK39" s="87" t="str">
        <f t="shared" ca="1" si="17"/>
        <v/>
      </c>
      <c r="AL39" s="87">
        <f t="shared" ca="1" si="18"/>
        <v>75.723339999999993</v>
      </c>
      <c r="AO39" s="87" t="s">
        <v>1096</v>
      </c>
      <c r="BA39" s="94"/>
      <c r="BD39" s="94" t="s">
        <v>1097</v>
      </c>
      <c r="BF39" s="94">
        <f ca="1">U9</f>
        <v>17</v>
      </c>
      <c r="BG39" s="94"/>
      <c r="BT39" s="87"/>
    </row>
    <row r="40" spans="1:72">
      <c r="A40" s="125"/>
      <c r="B40" s="125"/>
      <c r="C40" s="125"/>
      <c r="D40" s="125"/>
      <c r="E40" s="125"/>
      <c r="F40" s="125"/>
      <c r="G40" s="125"/>
      <c r="H40" s="125"/>
      <c r="I40" s="125"/>
      <c r="J40" s="125"/>
      <c r="K40" s="125"/>
      <c r="L40" s="125"/>
      <c r="M40" s="125"/>
      <c r="N40" s="125"/>
      <c r="W40" s="87">
        <f ca="1">IFERROR(RANK(Y40,$Y$27:$Y$59,$U$3)+COUNTIF($Y$27:Y40,Y40)-1,"")</f>
        <v>6</v>
      </c>
      <c r="X40" s="87" t="s">
        <v>65</v>
      </c>
      <c r="Y40" s="87">
        <f t="shared" ca="1" si="10"/>
        <v>79.227890000000002</v>
      </c>
      <c r="AA40" s="87" t="str">
        <f t="shared" ca="1" si="11"/>
        <v>Kingston</v>
      </c>
      <c r="AB40" s="87">
        <v>14</v>
      </c>
      <c r="AC40" s="86">
        <f t="shared" ca="1" si="12"/>
        <v>75.301199999999994</v>
      </c>
      <c r="AD40" s="87" t="str">
        <f t="shared" ca="1" si="13"/>
        <v>Kingston</v>
      </c>
      <c r="AE40" s="87" t="str">
        <f t="shared" ca="1" si="14"/>
        <v/>
      </c>
      <c r="AF40" s="87">
        <f t="shared" ca="1" si="15"/>
        <v>75.301199999999994</v>
      </c>
      <c r="AG40" s="87" t="str">
        <f t="shared" ca="1" si="16"/>
        <v/>
      </c>
      <c r="AH40" s="87">
        <f t="shared" ca="1" si="26"/>
        <v>72.680000000000007</v>
      </c>
      <c r="AI40" s="87">
        <f t="shared" ca="1" si="27"/>
        <v>83.28</v>
      </c>
      <c r="AJ40" s="87">
        <f t="shared" ca="1" si="28"/>
        <v>71.449929999999995</v>
      </c>
      <c r="AK40" s="87">
        <f t="shared" ca="1" si="17"/>
        <v>75.301199999999994</v>
      </c>
      <c r="AL40" s="87" t="str">
        <f t="shared" ca="1" si="18"/>
        <v/>
      </c>
      <c r="AO40" s="87" t="str">
        <f>List!R2</f>
        <v>Kingston</v>
      </c>
      <c r="AP40" s="87">
        <f t="shared" ref="AP40:AP54" ca="1" si="29">VLOOKUP(AO40,$AA$27:$AC$58,3,FALSE)</f>
        <v>75.301199999999994</v>
      </c>
      <c r="BA40" s="94"/>
      <c r="BB40" s="94"/>
      <c r="BC40" s="94"/>
      <c r="BD40" s="94"/>
      <c r="BE40" s="87" t="s">
        <v>1098</v>
      </c>
      <c r="BF40" s="92">
        <f ca="1">IF(BF39=1,0,BE45*BF39/$BF45)</f>
        <v>47.28125</v>
      </c>
      <c r="BG40" s="93"/>
      <c r="BT40" s="87"/>
    </row>
    <row r="41" spans="1:72">
      <c r="A41" s="125"/>
      <c r="B41" s="125"/>
      <c r="C41" s="125"/>
      <c r="D41" s="125"/>
      <c r="E41" s="125"/>
      <c r="F41" s="125"/>
      <c r="G41" s="125"/>
      <c r="H41" s="125"/>
      <c r="I41" s="125"/>
      <c r="J41" s="125"/>
      <c r="K41" s="125"/>
      <c r="L41" s="125"/>
      <c r="M41" s="125"/>
      <c r="N41" s="125"/>
      <c r="W41" s="87">
        <f ca="1">IFERROR(RANK(Y41,$Y$27:$Y$59,$U$3)+COUNTIF($Y$27:Y41,Y41)-1,"")</f>
        <v>8</v>
      </c>
      <c r="X41" s="87" t="s">
        <v>119</v>
      </c>
      <c r="Y41" s="87">
        <f t="shared" ca="1" si="10"/>
        <v>78.565820000000002</v>
      </c>
      <c r="AA41" s="87" t="str">
        <f t="shared" ca="1" si="11"/>
        <v>Westminster</v>
      </c>
      <c r="AB41" s="87">
        <v>15</v>
      </c>
      <c r="AC41" s="86">
        <f t="shared" ca="1" si="12"/>
        <v>74.593019999999996</v>
      </c>
      <c r="AD41" s="87" t="str">
        <f t="shared" ca="1" si="13"/>
        <v>Westminster</v>
      </c>
      <c r="AE41" s="87" t="str">
        <f t="shared" ca="1" si="14"/>
        <v/>
      </c>
      <c r="AF41" s="87" t="str">
        <f t="shared" ca="1" si="15"/>
        <v/>
      </c>
      <c r="AG41" s="87">
        <f t="shared" ca="1" si="16"/>
        <v>74.593019999999996</v>
      </c>
      <c r="AH41" s="87">
        <f t="shared" ca="1" si="26"/>
        <v>72.680000000000007</v>
      </c>
      <c r="AI41" s="87">
        <f t="shared" ca="1" si="27"/>
        <v>83.28</v>
      </c>
      <c r="AJ41" s="87">
        <f t="shared" ca="1" si="28"/>
        <v>71.449929999999995</v>
      </c>
      <c r="AK41" s="87" t="str">
        <f t="shared" ca="1" si="17"/>
        <v/>
      </c>
      <c r="AL41" s="87">
        <f t="shared" ca="1" si="18"/>
        <v>74.593019999999996</v>
      </c>
      <c r="AO41" s="87" t="str">
        <f>List!R3</f>
        <v>Merton</v>
      </c>
      <c r="AP41" s="87">
        <f t="shared" ca="1" si="29"/>
        <v>69.544280000000001</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3</v>
      </c>
      <c r="X42" s="87" t="s">
        <v>87</v>
      </c>
      <c r="Y42" s="87">
        <f t="shared" ca="1" si="10"/>
        <v>82.405450000000002</v>
      </c>
      <c r="AA42" s="87" t="str">
        <f t="shared" ca="1" si="11"/>
        <v>Tower Hamlets</v>
      </c>
      <c r="AB42" s="87">
        <v>16</v>
      </c>
      <c r="AC42" s="86">
        <f t="shared" ca="1" si="12"/>
        <v>73.908799999999999</v>
      </c>
      <c r="AD42" s="87" t="str">
        <f t="shared" ca="1" si="13"/>
        <v>Tower Hamlets</v>
      </c>
      <c r="AE42" s="87" t="str">
        <f t="shared" ca="1" si="14"/>
        <v/>
      </c>
      <c r="AF42" s="87" t="str">
        <f t="shared" ca="1" si="15"/>
        <v/>
      </c>
      <c r="AG42" s="87">
        <f t="shared" ca="1" si="16"/>
        <v>73.908799999999999</v>
      </c>
      <c r="AH42" s="87">
        <f t="shared" ca="1" si="26"/>
        <v>72.680000000000007</v>
      </c>
      <c r="AI42" s="87">
        <f t="shared" ca="1" si="27"/>
        <v>83.28</v>
      </c>
      <c r="AJ42" s="87">
        <f t="shared" ca="1" si="28"/>
        <v>71.449929999999995</v>
      </c>
      <c r="AK42" s="87" t="str">
        <f t="shared" ca="1" si="17"/>
        <v/>
      </c>
      <c r="AL42" s="87">
        <f t="shared" ca="1" si="18"/>
        <v>73.908799999999999</v>
      </c>
      <c r="AO42" s="87" t="str">
        <f>List!R4</f>
        <v>Richmond</v>
      </c>
      <c r="AP42" s="87">
        <f t="shared" ca="1" si="29"/>
        <v>71.449929999999995</v>
      </c>
      <c r="BA42" s="94"/>
      <c r="BB42" s="94"/>
      <c r="BC42" s="94"/>
      <c r="BD42" s="94"/>
      <c r="BE42" s="87" t="s">
        <v>1094</v>
      </c>
      <c r="BF42" s="92">
        <f ca="1">IF(181-SUM(BF40:BF41)&lt;0,0,181-SUM(BF40:BF41))</f>
        <v>131.71875</v>
      </c>
      <c r="BG42" s="93"/>
      <c r="BT42" s="87"/>
    </row>
    <row r="43" spans="1:72">
      <c r="A43" s="17"/>
      <c r="B43" s="17"/>
      <c r="C43" s="17"/>
      <c r="D43" s="17"/>
      <c r="E43" s="17"/>
      <c r="F43" s="17"/>
      <c r="G43" s="17"/>
      <c r="H43" s="17"/>
      <c r="I43" s="17"/>
      <c r="J43" s="17"/>
      <c r="K43" s="17"/>
      <c r="L43" s="17"/>
      <c r="M43" s="17"/>
      <c r="W43" s="87">
        <f ca="1">IFERROR(RANK(Y43,$Y$27:$Y$59,$U$3)+COUNTIF($Y$27:Y43,Y43)-1,"")</f>
        <v>5</v>
      </c>
      <c r="X43" s="87" t="s">
        <v>60</v>
      </c>
      <c r="Y43" s="87">
        <f t="shared" ca="1" si="10"/>
        <v>79.711539999999999</v>
      </c>
      <c r="AA43" s="87" t="str">
        <f t="shared" ca="1" si="11"/>
        <v>Richmond</v>
      </c>
      <c r="AB43" s="87">
        <v>17</v>
      </c>
      <c r="AC43" s="86">
        <f t="shared" ca="1" si="12"/>
        <v>71.449929999999995</v>
      </c>
      <c r="AD43" s="87" t="str">
        <f t="shared" ca="1" si="13"/>
        <v>Richmond</v>
      </c>
      <c r="AE43" s="87">
        <f t="shared" ca="1" si="14"/>
        <v>71.449929999999995</v>
      </c>
      <c r="AF43" s="87" t="str">
        <f t="shared" ca="1" si="15"/>
        <v/>
      </c>
      <c r="AG43" s="87" t="str">
        <f t="shared" ca="1" si="16"/>
        <v/>
      </c>
      <c r="AH43" s="87">
        <f t="shared" ca="1" si="26"/>
        <v>72.680000000000007</v>
      </c>
      <c r="AI43" s="87">
        <f t="shared" ca="1" si="27"/>
        <v>83.28</v>
      </c>
      <c r="AJ43" s="87">
        <f t="shared" ca="1" si="28"/>
        <v>71.449929999999995</v>
      </c>
      <c r="AK43" s="87">
        <f t="shared" ca="1" si="17"/>
        <v>71.449929999999995</v>
      </c>
      <c r="AL43" s="87" t="str">
        <f t="shared" ca="1" si="18"/>
        <v/>
      </c>
      <c r="AO43" s="87" t="str">
        <f>List!R5</f>
        <v>Sutton</v>
      </c>
      <c r="AP43" s="87">
        <f t="shared" ca="1" si="29"/>
        <v>76.315790000000007</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28</v>
      </c>
      <c r="X44" s="87" t="s">
        <v>75</v>
      </c>
      <c r="Y44" s="87">
        <f t="shared" ca="1" si="10"/>
        <v>66.239999999999995</v>
      </c>
      <c r="AA44" s="87" t="str">
        <f t="shared" ca="1" si="11"/>
        <v>Hammersmith and Fulham</v>
      </c>
      <c r="AB44" s="87">
        <v>18</v>
      </c>
      <c r="AC44" s="86">
        <f t="shared" ca="1" si="12"/>
        <v>71.117289999999997</v>
      </c>
      <c r="AD44" s="87" t="str">
        <f t="shared" ca="1" si="13"/>
        <v>Hammersmith and Fulham</v>
      </c>
      <c r="AE44" s="87" t="str">
        <f t="shared" ca="1" si="14"/>
        <v/>
      </c>
      <c r="AF44" s="87" t="str">
        <f t="shared" ca="1" si="15"/>
        <v/>
      </c>
      <c r="AG44" s="87">
        <f t="shared" ca="1" si="16"/>
        <v>71.117289999999997</v>
      </c>
      <c r="AH44" s="87">
        <f t="shared" ca="1" si="26"/>
        <v>72.680000000000007</v>
      </c>
      <c r="AI44" s="87">
        <f t="shared" ca="1" si="27"/>
        <v>83.28</v>
      </c>
      <c r="AJ44" s="87">
        <f t="shared" ca="1" si="28"/>
        <v>71.449929999999995</v>
      </c>
      <c r="AK44" s="87" t="str">
        <f t="shared" ca="1" si="17"/>
        <v/>
      </c>
      <c r="AL44" s="87">
        <f t="shared" ca="1" si="18"/>
        <v>71.117289999999997</v>
      </c>
      <c r="AO44" s="87" t="str">
        <f>List!R6</f>
        <v>Havering</v>
      </c>
      <c r="AP44" s="87">
        <f t="shared" ca="1" si="29"/>
        <v>78.565820000000002</v>
      </c>
      <c r="BT44" s="87"/>
    </row>
    <row r="45" spans="1:72">
      <c r="A45" s="17"/>
      <c r="B45" s="17"/>
      <c r="C45" s="17"/>
      <c r="D45" s="17"/>
      <c r="E45" s="17"/>
      <c r="F45" s="17"/>
      <c r="G45" s="17"/>
      <c r="H45" s="17"/>
      <c r="I45" s="17"/>
      <c r="J45" s="17"/>
      <c r="K45" s="17"/>
      <c r="L45" s="17"/>
      <c r="M45" s="17"/>
      <c r="W45" s="87">
        <f ca="1">IFERROR(RANK(Y45,$Y$27:$Y$59,$U$3)+COUNTIF($Y$27:Y45,Y45)-1,"")</f>
        <v>26</v>
      </c>
      <c r="X45" s="87" t="s">
        <v>71</v>
      </c>
      <c r="Y45" s="87">
        <f t="shared" ca="1" si="10"/>
        <v>67.656459999999996</v>
      </c>
      <c r="AA45" s="87" t="str">
        <f t="shared" ca="1" si="11"/>
        <v>Croydon</v>
      </c>
      <c r="AB45" s="87">
        <v>19</v>
      </c>
      <c r="AC45" s="86">
        <f t="shared" ca="1" si="12"/>
        <v>69.717259999999996</v>
      </c>
      <c r="AD45" s="87" t="str">
        <f t="shared" ca="1" si="13"/>
        <v>Croydon</v>
      </c>
      <c r="AE45" s="87" t="str">
        <f t="shared" ca="1" si="14"/>
        <v/>
      </c>
      <c r="AF45" s="87" t="str">
        <f t="shared" ca="1" si="15"/>
        <v/>
      </c>
      <c r="AG45" s="87">
        <f t="shared" ca="1" si="16"/>
        <v>69.717259999999996</v>
      </c>
      <c r="AH45" s="87">
        <f t="shared" ca="1" si="26"/>
        <v>72.680000000000007</v>
      </c>
      <c r="AI45" s="87">
        <f t="shared" ca="1" si="27"/>
        <v>83.28</v>
      </c>
      <c r="AJ45" s="87">
        <f t="shared" ca="1" si="28"/>
        <v>71.449929999999995</v>
      </c>
      <c r="AK45" s="87">
        <f t="shared" ca="1" si="17"/>
        <v>69.717259999999996</v>
      </c>
      <c r="AL45" s="87" t="str">
        <f t="shared" ca="1" si="18"/>
        <v/>
      </c>
      <c r="AO45" s="87" t="str">
        <f>List!R7</f>
        <v>Hounslow</v>
      </c>
      <c r="AP45" s="87">
        <f t="shared" ca="1" si="29"/>
        <v>79.711539999999999</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14</v>
      </c>
      <c r="X46" s="87" t="s">
        <v>83</v>
      </c>
      <c r="Y46" s="87">
        <f t="shared" ca="1" si="10"/>
        <v>75.301199999999994</v>
      </c>
      <c r="AA46" s="87" t="str">
        <f t="shared" ca="1" si="11"/>
        <v>Merton</v>
      </c>
      <c r="AB46" s="87">
        <v>20</v>
      </c>
      <c r="AC46" s="86">
        <f t="shared" ca="1" si="12"/>
        <v>69.544280000000001</v>
      </c>
      <c r="AD46" s="87" t="str">
        <f t="shared" ca="1" si="13"/>
        <v>Merton</v>
      </c>
      <c r="AE46" s="87" t="str">
        <f t="shared" ca="1" si="14"/>
        <v/>
      </c>
      <c r="AF46" s="87">
        <f t="shared" ca="1" si="15"/>
        <v>69.544280000000001</v>
      </c>
      <c r="AG46" s="87" t="str">
        <f t="shared" ca="1" si="16"/>
        <v/>
      </c>
      <c r="AH46" s="87">
        <f t="shared" ca="1" si="26"/>
        <v>72.680000000000007</v>
      </c>
      <c r="AI46" s="87">
        <f t="shared" ca="1" si="27"/>
        <v>83.28</v>
      </c>
      <c r="AJ46" s="87">
        <f t="shared" ca="1" si="28"/>
        <v>71.449929999999995</v>
      </c>
      <c r="AK46" s="87">
        <f t="shared" ca="1" si="17"/>
        <v>69.544280000000001</v>
      </c>
      <c r="AL46" s="87" t="str">
        <f t="shared" ca="1" si="18"/>
        <v/>
      </c>
      <c r="AO46" s="87" t="str">
        <f>List!R8</f>
        <v>Redbridge</v>
      </c>
      <c r="AP46" s="87">
        <f t="shared" ca="1" si="29"/>
        <v>68.751230000000007</v>
      </c>
      <c r="BF46" s="94">
        <v>2</v>
      </c>
      <c r="BG46" s="94"/>
      <c r="BT46" s="87"/>
    </row>
    <row r="47" spans="1:72">
      <c r="A47" s="17"/>
      <c r="B47" s="17"/>
      <c r="C47" s="17"/>
      <c r="D47" s="17"/>
      <c r="E47" s="17"/>
      <c r="F47" s="17"/>
      <c r="G47" s="17"/>
      <c r="H47" s="17"/>
      <c r="I47" s="17"/>
      <c r="J47" s="17"/>
      <c r="K47" s="17"/>
      <c r="L47" s="17"/>
      <c r="M47" s="17"/>
      <c r="W47" s="87">
        <f ca="1">IFERROR(RANK(Y47,$Y$27:$Y$59,$U$3)+COUNTIF($Y$27:Y47,Y47)-1,"")</f>
        <v>13</v>
      </c>
      <c r="X47" s="87" t="s">
        <v>92</v>
      </c>
      <c r="Y47" s="87">
        <f t="shared" ca="1" si="10"/>
        <v>75.723339999999993</v>
      </c>
      <c r="AA47" s="87" t="str">
        <f t="shared" ca="1" si="11"/>
        <v>Waltham Forest</v>
      </c>
      <c r="AB47" s="87">
        <v>21</v>
      </c>
      <c r="AC47" s="86">
        <f t="shared" ca="1" si="12"/>
        <v>69.106080000000006</v>
      </c>
      <c r="AD47" s="87" t="str">
        <f t="shared" ca="1" si="13"/>
        <v>Waltham Forest</v>
      </c>
      <c r="AE47" s="87" t="str">
        <f t="shared" ca="1" si="14"/>
        <v/>
      </c>
      <c r="AF47" s="87" t="str">
        <f t="shared" ca="1" si="15"/>
        <v/>
      </c>
      <c r="AG47" s="87">
        <f t="shared" ca="1" si="16"/>
        <v>69.106080000000006</v>
      </c>
      <c r="AH47" s="87">
        <f t="shared" ca="1" si="26"/>
        <v>72.680000000000007</v>
      </c>
      <c r="AI47" s="87">
        <f t="shared" ca="1" si="27"/>
        <v>83.28</v>
      </c>
      <c r="AJ47" s="87">
        <f t="shared" ca="1" si="28"/>
        <v>71.449929999999995</v>
      </c>
      <c r="AK47" s="87">
        <f t="shared" ca="1" si="17"/>
        <v>69.106080000000006</v>
      </c>
      <c r="AL47" s="87" t="str">
        <f t="shared" ca="1" si="18"/>
        <v/>
      </c>
      <c r="AO47" s="87" t="str">
        <f>List!R9</f>
        <v>Enfield</v>
      </c>
      <c r="AP47" s="87">
        <f t="shared" ca="1" si="29"/>
        <v>63.615609999999997</v>
      </c>
    </row>
    <row r="48" spans="1:72">
      <c r="A48" s="17"/>
      <c r="B48" s="17"/>
      <c r="C48" s="17"/>
      <c r="D48" s="17"/>
      <c r="E48" s="17"/>
      <c r="F48" s="17"/>
      <c r="G48" s="17"/>
      <c r="H48" s="17"/>
      <c r="I48" s="17"/>
      <c r="J48" s="17"/>
      <c r="K48" s="17"/>
      <c r="L48" s="17"/>
      <c r="M48" s="17"/>
      <c r="W48" s="87">
        <f ca="1">IFERROR(RANK(Y48,$Y$27:$Y$59,$U$3)+COUNTIF($Y$27:Y48,Y48)-1,"")</f>
        <v>11</v>
      </c>
      <c r="X48" s="87" t="s">
        <v>85</v>
      </c>
      <c r="Y48" s="87">
        <f t="shared" ca="1" si="10"/>
        <v>76.955240000000003</v>
      </c>
      <c r="AA48" s="87" t="str">
        <f t="shared" ca="1" si="11"/>
        <v>Barnet</v>
      </c>
      <c r="AB48" s="87">
        <v>22</v>
      </c>
      <c r="AC48" s="86">
        <f t="shared" ca="1" si="12"/>
        <v>68.911199999999994</v>
      </c>
      <c r="AD48" s="87" t="str">
        <f t="shared" ca="1" si="13"/>
        <v>Barnet</v>
      </c>
      <c r="AE48" s="87" t="str">
        <f t="shared" ca="1" si="14"/>
        <v/>
      </c>
      <c r="AF48" s="87">
        <f t="shared" ca="1" si="15"/>
        <v>68.911199999999994</v>
      </c>
      <c r="AG48" s="87" t="str">
        <f t="shared" ca="1" si="16"/>
        <v/>
      </c>
      <c r="AH48" s="87">
        <f t="shared" ca="1" si="26"/>
        <v>72.680000000000007</v>
      </c>
      <c r="AI48" s="87">
        <f t="shared" ca="1" si="27"/>
        <v>83.28</v>
      </c>
      <c r="AJ48" s="87">
        <f t="shared" ca="1" si="28"/>
        <v>71.449929999999995</v>
      </c>
      <c r="AK48" s="87">
        <f t="shared" ca="1" si="17"/>
        <v>68.911199999999994</v>
      </c>
      <c r="AL48" s="87" t="str">
        <f t="shared" ca="1" si="18"/>
        <v/>
      </c>
      <c r="AO48" s="87" t="str">
        <f>List!R10</f>
        <v>Harrow</v>
      </c>
      <c r="AP48" s="87">
        <f t="shared" ca="1" si="29"/>
        <v>79.227890000000002</v>
      </c>
      <c r="BF48" s="94"/>
    </row>
    <row r="49" spans="1:59">
      <c r="A49" s="17"/>
      <c r="B49" s="17"/>
      <c r="C49" s="17"/>
      <c r="D49" s="17"/>
      <c r="E49" s="17"/>
      <c r="F49" s="17"/>
      <c r="G49" s="17"/>
      <c r="H49" s="17"/>
      <c r="I49" s="17"/>
      <c r="J49" s="17"/>
      <c r="K49" s="17"/>
      <c r="L49" s="17"/>
      <c r="M49" s="17"/>
      <c r="W49" s="87">
        <f ca="1">IFERROR(RANK(Y49,$Y$27:$Y$59,$U$3)+COUNTIF($Y$27:Y49,Y49)-1,"")</f>
        <v>20</v>
      </c>
      <c r="X49" s="87" t="s">
        <v>109</v>
      </c>
      <c r="Y49" s="87">
        <f t="shared" ca="1" si="10"/>
        <v>69.544280000000001</v>
      </c>
      <c r="AA49" s="87" t="str">
        <f t="shared" ca="1" si="11"/>
        <v>Redbridge</v>
      </c>
      <c r="AB49" s="87">
        <v>23</v>
      </c>
      <c r="AC49" s="86">
        <f t="shared" ca="1" si="12"/>
        <v>68.751230000000007</v>
      </c>
      <c r="AD49" s="87" t="str">
        <f t="shared" ca="1" si="13"/>
        <v>Redbridge</v>
      </c>
      <c r="AE49" s="87" t="str">
        <f t="shared" ca="1" si="14"/>
        <v/>
      </c>
      <c r="AF49" s="87" t="str">
        <f t="shared" ca="1" si="15"/>
        <v/>
      </c>
      <c r="AG49" s="87">
        <f t="shared" ca="1" si="16"/>
        <v>68.751230000000007</v>
      </c>
      <c r="AH49" s="87">
        <f t="shared" ca="1" si="26"/>
        <v>72.680000000000007</v>
      </c>
      <c r="AI49" s="87">
        <f t="shared" ca="1" si="27"/>
        <v>83.28</v>
      </c>
      <c r="AJ49" s="87">
        <f t="shared" ca="1" si="28"/>
        <v>71.449929999999995</v>
      </c>
      <c r="AK49" s="87">
        <f t="shared" ca="1" si="17"/>
        <v>68.751230000000007</v>
      </c>
      <c r="AL49" s="87" t="str">
        <f t="shared" ca="1" si="18"/>
        <v/>
      </c>
      <c r="AO49" s="87" t="str">
        <f>List!R11</f>
        <v>Waltham Forest</v>
      </c>
      <c r="AP49" s="87">
        <f t="shared" ca="1" si="29"/>
        <v>69.106080000000006</v>
      </c>
      <c r="BF49" s="92"/>
      <c r="BG49" s="93"/>
    </row>
    <row r="50" spans="1:59">
      <c r="A50" s="17"/>
      <c r="B50" s="17"/>
      <c r="C50" s="17"/>
      <c r="D50" s="17"/>
      <c r="E50" s="17"/>
      <c r="F50" s="17"/>
      <c r="G50" s="17"/>
      <c r="H50" s="17"/>
      <c r="I50" s="17"/>
      <c r="J50" s="17"/>
      <c r="K50" s="17"/>
      <c r="L50" s="17"/>
      <c r="M50" s="17"/>
      <c r="W50" s="87">
        <f ca="1">IFERROR(RANK(Y50,$Y$27:$Y$59,$U$3)+COUNTIF($Y$27:Y50,Y50)-1,"")</f>
        <v>25</v>
      </c>
      <c r="X50" s="87" t="s">
        <v>123</v>
      </c>
      <c r="Y50" s="87">
        <f t="shared" ca="1" si="10"/>
        <v>68.10445</v>
      </c>
      <c r="AA50" s="87" t="str">
        <f t="shared" ca="1" si="11"/>
        <v>Barking and Dagenham</v>
      </c>
      <c r="AB50" s="87">
        <v>24</v>
      </c>
      <c r="AC50" s="86">
        <f t="shared" ca="1" si="12"/>
        <v>68.500380000000007</v>
      </c>
      <c r="AD50" s="87" t="str">
        <f t="shared" ca="1" si="13"/>
        <v>Barking and Dagenham</v>
      </c>
      <c r="AE50" s="87" t="str">
        <f t="shared" ca="1" si="14"/>
        <v/>
      </c>
      <c r="AF50" s="87" t="str">
        <f t="shared" ca="1" si="15"/>
        <v/>
      </c>
      <c r="AG50" s="87">
        <f t="shared" ca="1" si="16"/>
        <v>68.500380000000007</v>
      </c>
      <c r="AH50" s="87">
        <f t="shared" ca="1" si="26"/>
        <v>72.680000000000007</v>
      </c>
      <c r="AI50" s="87">
        <f t="shared" ca="1" si="27"/>
        <v>83.28</v>
      </c>
      <c r="AJ50" s="87">
        <f t="shared" ca="1" si="28"/>
        <v>71.449929999999995</v>
      </c>
      <c r="AK50" s="87" t="str">
        <f t="shared" ca="1" si="17"/>
        <v/>
      </c>
      <c r="AL50" s="87">
        <f t="shared" ca="1" si="18"/>
        <v>68.500380000000007</v>
      </c>
      <c r="AO50" s="87" t="str">
        <f>List!R12</f>
        <v>Bromley</v>
      </c>
      <c r="AP50" s="87">
        <f t="shared" ca="1" si="29"/>
        <v>83.460740000000001</v>
      </c>
      <c r="BF50" s="92"/>
      <c r="BG50" s="92"/>
    </row>
    <row r="51" spans="1:59">
      <c r="W51" s="87">
        <f ca="1">IFERROR(RANK(Y51,$Y$27:$Y$59,$U$3)+COUNTIF($Y$27:Y51,Y51)-1,"")</f>
        <v>23</v>
      </c>
      <c r="X51" s="87" t="s">
        <v>113</v>
      </c>
      <c r="Y51" s="87">
        <f t="shared" ca="1" si="10"/>
        <v>68.751230000000007</v>
      </c>
      <c r="AA51" s="87" t="str">
        <f t="shared" ca="1" si="11"/>
        <v>Newham</v>
      </c>
      <c r="AB51" s="87">
        <v>25</v>
      </c>
      <c r="AC51" s="86">
        <f t="shared" ca="1" si="12"/>
        <v>68.10445</v>
      </c>
      <c r="AD51" s="87" t="str">
        <f t="shared" ca="1" si="13"/>
        <v>Newham</v>
      </c>
      <c r="AE51" s="87" t="str">
        <f t="shared" ca="1" si="14"/>
        <v/>
      </c>
      <c r="AF51" s="87" t="str">
        <f t="shared" ca="1" si="15"/>
        <v/>
      </c>
      <c r="AG51" s="87">
        <f t="shared" ca="1" si="16"/>
        <v>68.10445</v>
      </c>
      <c r="AH51" s="87">
        <f t="shared" ca="1" si="26"/>
        <v>72.680000000000007</v>
      </c>
      <c r="AI51" s="87">
        <f t="shared" ca="1" si="27"/>
        <v>83.28</v>
      </c>
      <c r="AJ51" s="87">
        <f t="shared" ca="1" si="28"/>
        <v>71.449929999999995</v>
      </c>
      <c r="AK51" s="87" t="str">
        <f t="shared" ca="1" si="17"/>
        <v/>
      </c>
      <c r="AL51" s="87">
        <f t="shared" ca="1" si="18"/>
        <v>68.10445</v>
      </c>
      <c r="AO51" s="87" t="str">
        <f>List!R13</f>
        <v>Hillingdon</v>
      </c>
      <c r="AP51" s="87">
        <f t="shared" ca="1" si="29"/>
        <v>82.405450000000002</v>
      </c>
      <c r="BF51" s="92"/>
      <c r="BG51" s="93"/>
    </row>
    <row r="52" spans="1:59">
      <c r="W52" s="87">
        <f ca="1">IFERROR(RANK(Y52,$Y$27:$Y$59,$U$3)+COUNTIF($Y$27:Y52,Y52)-1,"")</f>
        <v>17</v>
      </c>
      <c r="X52" s="87" t="s">
        <v>33</v>
      </c>
      <c r="Y52" s="87">
        <f t="shared" ca="1" si="10"/>
        <v>71.449929999999995</v>
      </c>
      <c r="AA52" s="87" t="str">
        <f t="shared" ca="1" si="11"/>
        <v>Kensington and Chelsea</v>
      </c>
      <c r="AB52" s="87">
        <v>26</v>
      </c>
      <c r="AC52" s="86">
        <f t="shared" ca="1" si="12"/>
        <v>67.656459999999996</v>
      </c>
      <c r="AD52" s="87" t="str">
        <f t="shared" ca="1" si="13"/>
        <v>Kensington and Chelsea</v>
      </c>
      <c r="AE52" s="87" t="str">
        <f t="shared" ca="1" si="14"/>
        <v/>
      </c>
      <c r="AF52" s="87" t="str">
        <f t="shared" ca="1" si="15"/>
        <v/>
      </c>
      <c r="AG52" s="87">
        <f t="shared" ca="1" si="16"/>
        <v>67.656459999999996</v>
      </c>
      <c r="AH52" s="87">
        <f t="shared" ca="1" si="26"/>
        <v>72.680000000000007</v>
      </c>
      <c r="AI52" s="87">
        <f t="shared" ca="1" si="27"/>
        <v>83.28</v>
      </c>
      <c r="AJ52" s="87">
        <f t="shared" ca="1" si="28"/>
        <v>71.449929999999995</v>
      </c>
      <c r="AK52" s="87" t="str">
        <f t="shared" ca="1" si="17"/>
        <v/>
      </c>
      <c r="AL52" s="87">
        <f t="shared" ca="1" si="18"/>
        <v>67.656459999999996</v>
      </c>
      <c r="AO52" s="87" t="str">
        <f>List!R14</f>
        <v>Ealing</v>
      </c>
      <c r="AP52" s="87">
        <f t="shared" ca="1" si="29"/>
        <v>82.28904</v>
      </c>
      <c r="BF52" s="94"/>
      <c r="BG52" s="94"/>
    </row>
    <row r="53" spans="1:59">
      <c r="W53" s="87">
        <f ca="1">IFERROR(RANK(Y53,$Y$27:$Y$59,$U$3)+COUNTIF($Y$27:Y53,Y53)-1,"")</f>
        <v>10</v>
      </c>
      <c r="X53" s="87" t="s">
        <v>96</v>
      </c>
      <c r="Y53" s="87">
        <f t="shared" ca="1" si="10"/>
        <v>77.450370000000007</v>
      </c>
      <c r="AA53" s="87" t="str">
        <f t="shared" ca="1" si="11"/>
        <v>Wandsworth</v>
      </c>
      <c r="AB53" s="87">
        <v>27</v>
      </c>
      <c r="AC53" s="86">
        <f t="shared" ca="1" si="12"/>
        <v>66.798879999999997</v>
      </c>
      <c r="AD53" s="87" t="str">
        <f t="shared" ca="1" si="13"/>
        <v>Wandsworth</v>
      </c>
      <c r="AE53" s="87" t="str">
        <f t="shared" ca="1" si="14"/>
        <v/>
      </c>
      <c r="AF53" s="87" t="str">
        <f t="shared" ca="1" si="15"/>
        <v/>
      </c>
      <c r="AG53" s="87">
        <f t="shared" ca="1" si="16"/>
        <v>66.798879999999997</v>
      </c>
      <c r="AH53" s="87">
        <f t="shared" ca="1" si="26"/>
        <v>72.680000000000007</v>
      </c>
      <c r="AI53" s="87">
        <f t="shared" ca="1" si="27"/>
        <v>83.28</v>
      </c>
      <c r="AJ53" s="87">
        <f t="shared" ca="1" si="28"/>
        <v>71.449929999999995</v>
      </c>
      <c r="AK53" s="87" t="str">
        <f t="shared" ca="1" si="17"/>
        <v/>
      </c>
      <c r="AL53" s="87">
        <f t="shared" ca="1" si="18"/>
        <v>66.798879999999997</v>
      </c>
      <c r="AO53" s="87" t="str">
        <f>List!R15</f>
        <v>Barnet</v>
      </c>
      <c r="AP53" s="87">
        <f t="shared" ca="1" si="29"/>
        <v>68.911199999999994</v>
      </c>
    </row>
    <row r="54" spans="1:59">
      <c r="W54" s="87">
        <f ca="1">IFERROR(RANK(Y54,$Y$27:$Y$59,$U$3)+COUNTIF($Y$27:Y54,Y54)-1,"")</f>
        <v>12</v>
      </c>
      <c r="X54" s="87" t="s">
        <v>90</v>
      </c>
      <c r="Y54" s="87">
        <f t="shared" ca="1" si="10"/>
        <v>76.315790000000007</v>
      </c>
      <c r="AA54" s="87" t="str">
        <f t="shared" ca="1" si="11"/>
        <v>Islington</v>
      </c>
      <c r="AB54" s="87">
        <v>28</v>
      </c>
      <c r="AC54" s="86">
        <f t="shared" ca="1" si="12"/>
        <v>66.239999999999995</v>
      </c>
      <c r="AD54" s="87" t="str">
        <f t="shared" ca="1" si="13"/>
        <v>Islington</v>
      </c>
      <c r="AE54" s="87" t="str">
        <f t="shared" ca="1" si="14"/>
        <v/>
      </c>
      <c r="AF54" s="87" t="str">
        <f t="shared" ca="1" si="15"/>
        <v/>
      </c>
      <c r="AG54" s="87">
        <f t="shared" ca="1" si="16"/>
        <v>66.239999999999995</v>
      </c>
      <c r="AH54" s="87">
        <f t="shared" ca="1" si="26"/>
        <v>72.680000000000007</v>
      </c>
      <c r="AI54" s="87">
        <f t="shared" ca="1" si="27"/>
        <v>83.28</v>
      </c>
      <c r="AJ54" s="87">
        <f t="shared" ca="1" si="28"/>
        <v>71.449929999999995</v>
      </c>
      <c r="AK54" s="87" t="str">
        <f t="shared" ca="1" si="17"/>
        <v/>
      </c>
      <c r="AL54" s="87">
        <f t="shared" ca="1" si="18"/>
        <v>66.239999999999995</v>
      </c>
      <c r="AO54" s="87" t="str">
        <f>List!R16</f>
        <v>Croydon</v>
      </c>
      <c r="AP54" s="87">
        <f t="shared" ca="1" si="29"/>
        <v>69.717259999999996</v>
      </c>
      <c r="BF54" s="94"/>
      <c r="BG54" s="94"/>
    </row>
    <row r="55" spans="1:59" ht="14.45" customHeight="1">
      <c r="W55" s="87">
        <f ca="1">IFERROR(RANK(Y55,$Y$27:$Y$59,$U$3)+COUNTIF($Y$27:Y55,Y55)-1,"")</f>
        <v>16</v>
      </c>
      <c r="X55" s="87" t="s">
        <v>105</v>
      </c>
      <c r="Y55" s="87">
        <f t="shared" ca="1" si="10"/>
        <v>73.908799999999999</v>
      </c>
      <c r="AA55" s="87" t="str">
        <f t="shared" ca="1" si="11"/>
        <v>Haringey</v>
      </c>
      <c r="AB55" s="87">
        <v>29</v>
      </c>
      <c r="AC55" s="86">
        <f t="shared" ca="1" si="12"/>
        <v>64.60839</v>
      </c>
      <c r="AD55" s="87" t="str">
        <f t="shared" ca="1" si="13"/>
        <v>Haringey</v>
      </c>
      <c r="AE55" s="87" t="str">
        <f t="shared" ca="1" si="14"/>
        <v/>
      </c>
      <c r="AF55" s="87" t="str">
        <f t="shared" ca="1" si="15"/>
        <v/>
      </c>
      <c r="AG55" s="87">
        <f t="shared" ca="1" si="16"/>
        <v>64.60839</v>
      </c>
      <c r="AH55" s="87">
        <f t="shared" ca="1" si="26"/>
        <v>72.680000000000007</v>
      </c>
      <c r="AI55" s="87">
        <f t="shared" ca="1" si="27"/>
        <v>83.28</v>
      </c>
      <c r="AJ55" s="87">
        <f t="shared" ca="1" si="28"/>
        <v>71.449929999999995</v>
      </c>
      <c r="AK55" s="87" t="str">
        <f t="shared" ca="1" si="17"/>
        <v/>
      </c>
      <c r="AL55" s="87">
        <f t="shared" ca="1" si="18"/>
        <v>64.60839</v>
      </c>
      <c r="AO55" s="87" t="str">
        <f>T8</f>
        <v>Richmond</v>
      </c>
      <c r="AP55" s="87">
        <f ca="1">U14</f>
        <v>71.449929999999995</v>
      </c>
      <c r="BF55" s="94"/>
      <c r="BG55" s="94"/>
    </row>
    <row r="56" spans="1:59">
      <c r="W56" s="87">
        <f ca="1">IFERROR(RANK(Y56,$Y$27:$Y$59,$U$3)+COUNTIF($Y$27:Y56,Y56)-1,"")</f>
        <v>21</v>
      </c>
      <c r="X56" s="87" t="s">
        <v>115</v>
      </c>
      <c r="Y56" s="87">
        <f t="shared" ca="1" si="10"/>
        <v>69.106080000000006</v>
      </c>
      <c r="AA56" s="87" t="str">
        <f t="shared" ca="1" si="11"/>
        <v>Enfield</v>
      </c>
      <c r="AB56" s="87">
        <v>30</v>
      </c>
      <c r="AC56" s="86">
        <f t="shared" ca="1" si="12"/>
        <v>63.615609999999997</v>
      </c>
      <c r="AD56" s="87" t="str">
        <f t="shared" ca="1" si="13"/>
        <v>Enfield</v>
      </c>
      <c r="AE56" s="87" t="str">
        <f t="shared" ca="1" si="14"/>
        <v/>
      </c>
      <c r="AF56" s="87" t="str">
        <f t="shared" ca="1" si="15"/>
        <v/>
      </c>
      <c r="AG56" s="87">
        <f t="shared" ca="1" si="16"/>
        <v>63.615609999999997</v>
      </c>
      <c r="AH56" s="87">
        <f t="shared" ca="1" si="26"/>
        <v>72.680000000000007</v>
      </c>
      <c r="AI56" s="87">
        <f t="shared" ca="1" si="27"/>
        <v>83.28</v>
      </c>
      <c r="AJ56" s="87">
        <f t="shared" ca="1" si="28"/>
        <v>71.449929999999995</v>
      </c>
      <c r="AK56" s="87">
        <f t="shared" ca="1" si="17"/>
        <v>63.615609999999997</v>
      </c>
      <c r="AL56" s="87" t="str">
        <f t="shared" ca="1" si="18"/>
        <v/>
      </c>
    </row>
    <row r="57" spans="1:59">
      <c r="W57" s="87">
        <f ca="1">IFERROR(RANK(Y57,$Y$27:$Y$59,$U$3)+COUNTIF($Y$27:Y57,Y57)-1,"")</f>
        <v>27</v>
      </c>
      <c r="X57" s="87" t="s">
        <v>77</v>
      </c>
      <c r="Y57" s="87">
        <f t="shared" ca="1" si="10"/>
        <v>66.798879999999997</v>
      </c>
      <c r="AA57" s="87" t="str">
        <f t="shared" ca="1" si="11"/>
        <v>Camden</v>
      </c>
      <c r="AB57" s="87">
        <v>31</v>
      </c>
      <c r="AC57" s="86">
        <f t="shared" ca="1" si="12"/>
        <v>60.825130000000001</v>
      </c>
      <c r="AD57" s="87" t="str">
        <f t="shared" ca="1" si="13"/>
        <v>Camden</v>
      </c>
      <c r="AE57" s="87" t="str">
        <f t="shared" ca="1" si="14"/>
        <v/>
      </c>
      <c r="AF57" s="87" t="str">
        <f t="shared" ca="1" si="15"/>
        <v/>
      </c>
      <c r="AG57" s="87">
        <f t="shared" ca="1" si="16"/>
        <v>60.825130000000001</v>
      </c>
      <c r="AH57" s="87">
        <f t="shared" ca="1" si="26"/>
        <v>72.680000000000007</v>
      </c>
      <c r="AI57" s="87">
        <f t="shared" ca="1" si="27"/>
        <v>83.28</v>
      </c>
      <c r="AJ57" s="87">
        <f t="shared" ca="1" si="28"/>
        <v>71.449929999999995</v>
      </c>
      <c r="AK57" s="87" t="str">
        <f t="shared" ca="1" si="17"/>
        <v/>
      </c>
      <c r="AL57" s="87">
        <f t="shared" ca="1" si="18"/>
        <v>60.825130000000001</v>
      </c>
      <c r="BF57" s="94"/>
      <c r="BG57" s="94"/>
    </row>
    <row r="58" spans="1:59">
      <c r="W58" s="87">
        <f ca="1">IFERROR(RANK(Y58,$Y$27:$Y$59,$U$3)+COUNTIF($Y$27:Y58,Y58)-1,"")</f>
        <v>15</v>
      </c>
      <c r="X58" s="87" t="s">
        <v>100</v>
      </c>
      <c r="Y58" s="87">
        <f t="shared" ca="1" si="10"/>
        <v>74.593019999999996</v>
      </c>
      <c r="AA58" s="87" t="str">
        <f t="shared" ca="1" si="11"/>
        <v>Hackney</v>
      </c>
      <c r="AB58" s="87">
        <v>32</v>
      </c>
      <c r="AC58" s="86">
        <f t="shared" ca="1" si="12"/>
        <v>54.174999999999997</v>
      </c>
      <c r="AD58" s="87" t="str">
        <f t="shared" ca="1" si="13"/>
        <v>Hackney</v>
      </c>
      <c r="AE58" s="87" t="str">
        <f t="shared" ca="1" si="14"/>
        <v/>
      </c>
      <c r="AF58" s="87" t="str">
        <f t="shared" ca="1" si="15"/>
        <v/>
      </c>
      <c r="AG58" s="87">
        <f t="shared" ca="1" si="16"/>
        <v>54.174999999999997</v>
      </c>
      <c r="AH58" s="87">
        <f t="shared" ca="1" si="26"/>
        <v>72.680000000000007</v>
      </c>
      <c r="AI58" s="87">
        <f t="shared" ca="1" si="27"/>
        <v>83.28</v>
      </c>
      <c r="AJ58" s="87">
        <f t="shared" ca="1" si="28"/>
        <v>71.449929999999995</v>
      </c>
      <c r="AK58" s="87" t="str">
        <f t="shared" ca="1" si="17"/>
        <v/>
      </c>
      <c r="AL58" s="87">
        <f t="shared" ca="1" si="18"/>
        <v>54.174999999999997</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1A00-000000000000}"/>
    <dataValidation type="list" showInputMessage="1" showErrorMessage="1" sqref="U2" xr:uid="{00000000-0002-0000-1A00-000001000000}">
      <formula1>gender</formula1>
    </dataValidation>
    <dataValidation type="list" showInputMessage="1" showErrorMessage="1" sqref="U1" xr:uid="{00000000-0002-0000-1A00-000002000000}">
      <formula1>indlist</formula1>
    </dataValidation>
  </dataValidations>
  <hyperlinks>
    <hyperlink ref="O1" location="Summary!A1" display="Back to summary" xr:uid="{00000000-0004-0000-1A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T64"/>
  <sheetViews>
    <sheetView showGridLines="0" showRowColHeaders="0" topLeftCell="F1" zoomScale="130" zoomScaleNormal="130" workbookViewId="0">
      <selection activeCell="T18" sqref="T18"/>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Population vaccination coverage: HPV vaccination coverage for one dose (12 to 13 year old), 2022/23 (Female)</v>
      </c>
      <c r="B1" s="125"/>
      <c r="C1" s="125"/>
      <c r="D1" s="125"/>
      <c r="E1" s="125"/>
      <c r="F1" s="125"/>
      <c r="G1" s="125"/>
      <c r="H1" s="126" t="str">
        <f ca="1">'17'!$X$1</f>
        <v>Population vaccination coverage: HPV vaccination coverage for one dose (12 to 13 year old), 2013/14 - 2022/23 (Female)</v>
      </c>
      <c r="I1" s="125"/>
      <c r="J1" s="125"/>
      <c r="K1" s="125"/>
      <c r="L1" s="125"/>
      <c r="M1" s="125"/>
      <c r="N1" s="125"/>
      <c r="O1" s="4" t="s">
        <v>1075</v>
      </c>
      <c r="T1" s="87" t="s">
        <v>282</v>
      </c>
      <c r="U1" s="87" t="s">
        <v>279</v>
      </c>
      <c r="V1" s="87" t="str">
        <f>T8&amp;U23&amp;U2&amp;U5</f>
        <v>Richmond92319Female12-13 yrs</v>
      </c>
      <c r="W1" s="86">
        <f>21-COUNTBLANK(X2:X21)</f>
        <v>11</v>
      </c>
      <c r="X1" s="87" t="str">
        <f ca="1">IF(U2&lt;&gt;"Persons",U1&amp;", "&amp;SUBSTITUTE(X2, " ","")&amp;" - "&amp;SUBSTITUTE(INDIRECT("x"&amp;W1), " ","")&amp;" ("&amp;U2&amp;")",U1&amp;", "&amp;SUBSTITUTE(X2, " ","")&amp;" - "&amp;SUBSTITUTE(INDIRECT("x"&amp;W1), " ",""))</f>
        <v>Population vaccination coverage: HPV vaccination coverage for one dose (12 to 13 year old), 2013/14 - 2022/23 (Female)</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2013/14</v>
      </c>
      <c r="T2" s="88" t="s">
        <v>1056</v>
      </c>
      <c r="U2" s="87" t="s">
        <v>189</v>
      </c>
      <c r="V2" s="87">
        <v>1</v>
      </c>
      <c r="W2" s="86">
        <f t="array" ref="W2">IFERROR(SMALL(IF(IndicatorData!B:B=$V$1,IndicatorData!AA:AA),$V2),"")</f>
        <v>20130000</v>
      </c>
      <c r="X2" s="86" t="str">
        <f>S2</f>
        <v>2013/14</v>
      </c>
      <c r="Y2" s="88">
        <f t="shared" ref="Y2:AH11" ca="1" si="0">IFERROR(VLOOKUP(Y$1&amp;$U$1&amp;$X2&amp;$U$2&amp;$U$5,DATA,14,FALSE),"")</f>
        <v>91.11</v>
      </c>
      <c r="Z2" s="87">
        <f t="shared" ca="1" si="0"/>
        <v>85.3</v>
      </c>
      <c r="AA2" s="87">
        <f t="shared" ca="1" si="0"/>
        <v>89.6</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89.6</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2014/15</v>
      </c>
      <c r="T3" s="88" t="s">
        <v>1076</v>
      </c>
      <c r="U3" s="87">
        <f>VLOOKUP(U1,IndicatorMetadata!$B:$AG,32,FALSE)</f>
        <v>0</v>
      </c>
      <c r="V3" s="89">
        <v>2</v>
      </c>
      <c r="W3" s="86">
        <f t="array" ref="W3">IFERROR(SMALL(IF(IndicatorData!B:B=$V$1,IndicatorData!AA:AA),$V3),"")</f>
        <v>20140000</v>
      </c>
      <c r="X3" s="86" t="str">
        <f t="shared" ref="X3:X21" si="5">IF(S3=X2,"",S3)</f>
        <v>2014/15</v>
      </c>
      <c r="Y3" s="88">
        <f t="shared" ca="1" si="0"/>
        <v>89.4</v>
      </c>
      <c r="Z3" s="87">
        <f t="shared" ca="1" si="0"/>
        <v>83.8</v>
      </c>
      <c r="AA3" s="87">
        <f t="shared" ca="1" si="0"/>
        <v>76.900000000000006</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76.900000000000006</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81.282619999999994</v>
      </c>
      <c r="F4" s="2"/>
      <c r="S4" s="87" t="str">
        <f t="array" ref="S4">IFERROR(VLOOKUP($W4,IF(IndicatorData!$B:$B=$V$1,IndicatorData!$A$1:$O$5203),15,FALSE),"")</f>
        <v>2015/16</v>
      </c>
      <c r="T4" s="88" t="s">
        <v>308</v>
      </c>
      <c r="U4" s="87" t="str">
        <f>VLOOKUP(U1,IndicatorMetadata!$B:$AG,27,FALSE)</f>
        <v>%</v>
      </c>
      <c r="V4" s="87">
        <v>3</v>
      </c>
      <c r="W4" s="86">
        <f t="array" ref="W4">IFERROR(SMALL(IF(IndicatorData!B:B=$V$1,IndicatorData!AA:AA),$V4),"")</f>
        <v>20150000</v>
      </c>
      <c r="X4" s="86" t="str">
        <f t="shared" si="5"/>
        <v>2015/16</v>
      </c>
      <c r="Y4" s="88">
        <f t="shared" ca="1" si="0"/>
        <v>86.99</v>
      </c>
      <c r="Z4" s="87">
        <f t="shared" ca="1" si="0"/>
        <v>83.88</v>
      </c>
      <c r="AA4" s="87">
        <f t="shared" ca="1" si="0"/>
        <v>86.5</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86.5</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14% higher</v>
      </c>
      <c r="S5" s="87" t="str">
        <f t="array" ref="S5">IFERROR(VLOOKUP($W5,IF(IndicatorData!$B:$B=$V$1,IndicatorData!$A$1:$O$5203),15,FALSE),"")</f>
        <v>2016/17</v>
      </c>
      <c r="T5" s="88" t="s">
        <v>10</v>
      </c>
      <c r="U5" s="87" t="str">
        <f>VLOOKUP(U23&amp;U2,Interpretations!$A$1:$E$70,4,FALSE)</f>
        <v>12-13 yrs</v>
      </c>
      <c r="V5" s="87">
        <v>4</v>
      </c>
      <c r="W5" s="86">
        <f t="array" ref="W5">IFERROR(SMALL(IF(IndicatorData!B:B=$V$1,IndicatorData!AA:AA),$V5),"")</f>
        <v>20160000</v>
      </c>
      <c r="X5" s="86" t="str">
        <f t="shared" si="5"/>
        <v>2016/17</v>
      </c>
      <c r="Y5" s="88">
        <f t="shared" ca="1" si="0"/>
        <v>87.22</v>
      </c>
      <c r="Z5" s="87">
        <f t="shared" ca="1" si="0"/>
        <v>83.84</v>
      </c>
      <c r="AA5" s="87">
        <f t="shared" ca="1" si="0"/>
        <v>85.04</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85.04</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38% higher</v>
      </c>
      <c r="S6" s="87" t="str">
        <f t="array" ref="S6">IFERROR(VLOOKUP($W6,IF(IndicatorData!$B:$B=$V$1,IndicatorData!$A$1:$O$5203),15,FALSE),"")</f>
        <v>2017/18</v>
      </c>
      <c r="T6" s="88"/>
      <c r="V6" s="87">
        <v>5</v>
      </c>
      <c r="W6" s="86">
        <f t="array" ref="W6">IFERROR(SMALL(IF(IndicatorData!B:B=$V$1,IndicatorData!AA:AA),$V6),"")</f>
        <v>20170000</v>
      </c>
      <c r="X6" s="86" t="str">
        <f t="shared" si="5"/>
        <v>2017/18</v>
      </c>
      <c r="Y6" s="88">
        <f t="shared" ca="1" si="0"/>
        <v>86.92</v>
      </c>
      <c r="Z6" s="87">
        <f t="shared" ca="1" si="0"/>
        <v>80.97</v>
      </c>
      <c r="AA6" s="87">
        <f t="shared" ca="1" si="0"/>
        <v>89.23</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89.23</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2018/19</v>
      </c>
      <c r="T7" s="88"/>
      <c r="V7" s="87">
        <v>6</v>
      </c>
      <c r="W7" s="86">
        <f t="array" ref="W7">IFERROR(SMALL(IF(IndicatorData!B:B=$V$1,IndicatorData!AA:AA),$V7),"")</f>
        <v>20180000</v>
      </c>
      <c r="X7" s="86" t="str">
        <f t="shared" si="5"/>
        <v>2018/19</v>
      </c>
      <c r="Y7" s="88">
        <f t="shared" ca="1" si="0"/>
        <v>88.01</v>
      </c>
      <c r="Z7" s="87">
        <f t="shared" ca="1" si="0"/>
        <v>83.74</v>
      </c>
      <c r="AA7" s="87">
        <f t="shared" ca="1" si="0"/>
        <v>88.59</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88.59</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(2013/14)</v>
      </c>
      <c r="E8" s="13" t="str">
        <f ca="1">U22</f>
        <v>9% deterioration</v>
      </c>
      <c r="S8" s="87" t="str">
        <f t="array" ref="S8">IFERROR(VLOOKUP($W8,IF(IndicatorData!$B:$B=$V$1,IndicatorData!$A$1:$O$5203),15,FALSE),"")</f>
        <v>2019/20</v>
      </c>
      <c r="T8" s="88" t="str">
        <f>Summary!$E$2</f>
        <v>Richmond</v>
      </c>
      <c r="V8" s="87">
        <v>7</v>
      </c>
      <c r="W8" s="86">
        <f t="array" ref="W8">IFERROR(SMALL(IF(IndicatorData!B:B=$V$1,IndicatorData!AA:AA),$V8),"")</f>
        <v>20190000</v>
      </c>
      <c r="X8" s="86" t="str">
        <f t="shared" si="5"/>
        <v>2019/20</v>
      </c>
      <c r="Y8" s="88">
        <f t="shared" ca="1" si="0"/>
        <v>59.19</v>
      </c>
      <c r="Z8" s="87">
        <f t="shared" ca="1" si="0"/>
        <v>38.39</v>
      </c>
      <c r="AA8" s="87">
        <f t="shared" ca="1" si="0"/>
        <v>0</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0</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5% improvement</v>
      </c>
      <c r="S9" s="87" t="str">
        <f t="array" ref="S9">IFERROR(VLOOKUP($W9,IF(IndicatorData!$B:$B=$V$1,IndicatorData!$A$1:$O$5203),15,FALSE),"")</f>
        <v>2020/21</v>
      </c>
      <c r="T9" s="88" t="str">
        <f>T8&amp;" Rank"</f>
        <v>Richmond Rank</v>
      </c>
      <c r="U9" s="87">
        <f ca="1">VLOOKUP(T8,$AA$26:$AB$58,2,FALSE)</f>
        <v>2</v>
      </c>
      <c r="V9" s="87">
        <v>8</v>
      </c>
      <c r="W9" s="86">
        <f t="array" ref="W9">IFERROR(SMALL(IF(IndicatorData!B:B=$V$1,IndicatorData!AA:AA),$V9),"")</f>
        <v>20200000</v>
      </c>
      <c r="X9" s="86" t="str">
        <f t="shared" si="5"/>
        <v>2020/21</v>
      </c>
      <c r="Y9" s="88">
        <f t="shared" ca="1" si="0"/>
        <v>76.66</v>
      </c>
      <c r="Z9" s="87">
        <f t="shared" ca="1" si="0"/>
        <v>70.95</v>
      </c>
      <c r="AA9" s="87">
        <f t="shared" ca="1" si="0"/>
        <v>83.4</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83.4</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2021/22</v>
      </c>
      <c r="T10" s="88" t="s">
        <v>14</v>
      </c>
      <c r="V10" s="87">
        <v>9</v>
      </c>
      <c r="W10" s="86">
        <f t="array" ref="W10">IFERROR(SMALL(IF(IndicatorData!B:B=$V$1,IndicatorData!AA:AA),$V10),"")</f>
        <v>20210000</v>
      </c>
      <c r="X10" s="86" t="str">
        <f t="shared" si="5"/>
        <v>2021/22</v>
      </c>
      <c r="Y10" s="88">
        <f t="shared" ca="1" si="0"/>
        <v>69.599999999999994</v>
      </c>
      <c r="Z10" s="87">
        <f t="shared" ca="1" si="0"/>
        <v>61.62</v>
      </c>
      <c r="AA10" s="87">
        <f t="shared" ca="1" si="0"/>
        <v>77.3</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77.3</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2022/23</v>
      </c>
      <c r="T11" s="88" t="s">
        <v>31</v>
      </c>
      <c r="U11" s="87">
        <f ca="1">AI27</f>
        <v>71.290000000000006</v>
      </c>
      <c r="V11" s="90">
        <v>10</v>
      </c>
      <c r="W11" s="86">
        <f t="array" ref="W11">IFERROR(SMALL(IF(IndicatorData!B:B=$V$1,IndicatorData!AA:AA),$V11),"")</f>
        <v>20220000</v>
      </c>
      <c r="X11" s="86" t="str">
        <f t="shared" si="5"/>
        <v>2022/23</v>
      </c>
      <c r="Y11" s="88">
        <f t="shared" ca="1" si="0"/>
        <v>71.290000000000006</v>
      </c>
      <c r="Z11" s="87">
        <f t="shared" ca="1" si="0"/>
        <v>58.99</v>
      </c>
      <c r="AA11" s="87">
        <f t="shared" ca="1" si="0"/>
        <v>81.282619999999994</v>
      </c>
      <c r="AB11" s="87">
        <f t="shared" ca="1" si="0"/>
        <v>80.787040000000005</v>
      </c>
      <c r="AC11" s="86">
        <f t="shared" ca="1" si="0"/>
        <v>79.652469999999994</v>
      </c>
      <c r="AD11" s="87">
        <f t="shared" ca="1" si="0"/>
        <v>76.473249999999993</v>
      </c>
      <c r="AE11" s="87">
        <f t="shared" ca="1" si="0"/>
        <v>72.330100000000002</v>
      </c>
      <c r="AF11" s="87">
        <f t="shared" ca="1" si="0"/>
        <v>46.169089999999997</v>
      </c>
      <c r="AG11" s="87">
        <f t="shared" ca="1" si="0"/>
        <v>49.180999999999997</v>
      </c>
      <c r="AH11" s="87">
        <f t="shared" ca="1" si="0"/>
        <v>76.714100000000002</v>
      </c>
      <c r="AI11" s="87">
        <f t="shared" ca="1" si="1"/>
        <v>49.180999999999997</v>
      </c>
      <c r="AJ11" s="87">
        <f t="shared" ca="1" si="1"/>
        <v>73.377049999999997</v>
      </c>
      <c r="AK11" s="87">
        <f t="shared" ca="1" si="1"/>
        <v>22.921479999999999</v>
      </c>
      <c r="AL11" s="87">
        <f t="shared" ca="1" si="1"/>
        <v>76.473249999999993</v>
      </c>
      <c r="AM11" s="87">
        <f t="shared" ca="1" si="1"/>
        <v>37.479669999999999</v>
      </c>
      <c r="AN11" s="87">
        <f t="shared" ca="1" si="1"/>
        <v>57.968400000000003</v>
      </c>
      <c r="AO11" s="87">
        <f t="shared" ca="1" si="1"/>
        <v>33.844070000000002</v>
      </c>
      <c r="AP11" s="87">
        <f t="shared" ca="1" si="1"/>
        <v>52.949060000000003</v>
      </c>
      <c r="AQ11" s="87">
        <f t="shared" ca="1" si="1"/>
        <v>79.465450000000004</v>
      </c>
      <c r="AR11" s="87">
        <f t="shared" ca="1" si="1"/>
        <v>53.817909999999998</v>
      </c>
      <c r="AS11" s="87">
        <f t="shared" ca="1" si="2"/>
        <v>57.507739999999998</v>
      </c>
      <c r="AT11" s="87">
        <f t="shared" ca="1" si="2"/>
        <v>72.333330000000004</v>
      </c>
      <c r="AU11" s="87">
        <f t="shared" ca="1" si="2"/>
        <v>46.169089999999997</v>
      </c>
      <c r="AV11" s="87">
        <f t="shared" ca="1" si="2"/>
        <v>82.176230000000004</v>
      </c>
      <c r="AW11" s="87">
        <f t="shared" ca="1" si="2"/>
        <v>30.961020000000001</v>
      </c>
      <c r="AX11" s="87">
        <f t="shared" ca="1" si="2"/>
        <v>45.420090000000002</v>
      </c>
      <c r="AY11" s="87">
        <f t="shared" ca="1" si="2"/>
        <v>66.849320000000006</v>
      </c>
      <c r="AZ11" s="87">
        <f t="shared" ca="1" si="2"/>
        <v>41.029209999999999</v>
      </c>
      <c r="BA11" s="87">
        <f t="shared" ca="1" si="2"/>
        <v>80.787040000000005</v>
      </c>
      <c r="BB11" s="87">
        <f t="shared" ca="1" si="2"/>
        <v>50.263750000000002</v>
      </c>
      <c r="BC11" s="87">
        <f t="shared" ca="1" si="3"/>
        <v>74.830510000000004</v>
      </c>
      <c r="BD11" s="87">
        <f t="shared" ca="1" si="3"/>
        <v>72.330100000000002</v>
      </c>
      <c r="BE11" s="87">
        <f t="shared" ca="1" si="3"/>
        <v>64.038790000000006</v>
      </c>
      <c r="BF11" s="87">
        <f t="shared" ca="1" si="3"/>
        <v>72.988510000000005</v>
      </c>
      <c r="BG11" s="87">
        <f t="shared" ca="1" si="3"/>
        <v>81.282619999999994</v>
      </c>
      <c r="BH11" s="87">
        <f t="shared" ca="1" si="3"/>
        <v>52.738039999999998</v>
      </c>
      <c r="BI11" s="87">
        <f t="shared" ca="1" si="3"/>
        <v>79.652469999999994</v>
      </c>
      <c r="BJ11" s="87">
        <f t="shared" ca="1" si="3"/>
        <v>58.953719999999997</v>
      </c>
      <c r="BK11" s="87">
        <f t="shared" ca="1" si="3"/>
        <v>53.99485</v>
      </c>
      <c r="BL11" s="87">
        <f t="shared" ca="1" si="3"/>
        <v>68.298029999999997</v>
      </c>
      <c r="BM11" s="87">
        <f t="shared" ca="1" si="3"/>
        <v>42.8</v>
      </c>
      <c r="BN11" s="87">
        <f t="shared" ca="1" si="4"/>
        <v>67.432158333333334</v>
      </c>
    </row>
    <row r="12" spans="1:66">
      <c r="B12" s="9" t="str">
        <f ca="1">$T$8&amp;" ("&amp;$Y$26&amp;") rank:"</f>
        <v>Richmond (2022/23) rank:</v>
      </c>
      <c r="E12" s="128">
        <f ca="1">U9</f>
        <v>2</v>
      </c>
      <c r="S12" s="87" t="str">
        <f t="array" ref="S12">IFERROR(VLOOKUP($W12,IF(IndicatorData!$B:$B=$V$1,IndicatorData!$A$1:$O$5203),15,FALSE),"")</f>
        <v/>
      </c>
      <c r="T12" s="88" t="s">
        <v>57</v>
      </c>
      <c r="U12" s="87">
        <f ca="1">AH27</f>
        <v>58.99</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81.282619999999994</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81.282619999999994</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Population vaccination coverage: HPV vaccination coverage for one dose (12 to 13 year old), 2022/23 (Female)</v>
      </c>
      <c r="B15" s="125"/>
      <c r="C15" s="125"/>
      <c r="D15" s="125"/>
      <c r="E15" s="125"/>
      <c r="F15" s="125"/>
      <c r="G15" s="125"/>
      <c r="S15" s="87" t="str">
        <f t="array" ref="S15">IFERROR(VLOOKUP($W15,IF(IndicatorData!$B:$B=$V$1,IndicatorData!$A$1:$O$5203),15,FALSE),"")</f>
        <v/>
      </c>
      <c r="T15" s="88" t="str">
        <f>T8&amp;" previous data"</f>
        <v>Richmond previous data</v>
      </c>
      <c r="U15" s="87">
        <f ca="1">INDIRECT("aa"&amp;$W$1-1)</f>
        <v>77.3</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89.6</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5.1521604139715363E-2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81.3% (n=1090), which was the 2nd highest in London, 14.0% higher than the England average and 37.8% higher than the London average. The latest Borough figure for 2022/23 was also 9.3% lower than in 2013/14, in comparison with 21.7%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-9.282790178571429E-2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5%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9% deterioration</v>
      </c>
    </row>
    <row r="23" spans="10:72">
      <c r="J23" s="125"/>
      <c r="K23" s="125"/>
      <c r="L23" s="125"/>
      <c r="M23" s="125"/>
      <c r="N23" s="125"/>
      <c r="T23" s="87" t="s">
        <v>1085</v>
      </c>
      <c r="U23" s="87">
        <f>VLOOKUP(U1,List!$AD$2:$AE$63,2,FALSE)</f>
        <v>92319</v>
      </c>
    </row>
    <row r="24" spans="10:72">
      <c r="J24" s="125"/>
      <c r="K24" s="125"/>
      <c r="L24" s="125"/>
      <c r="M24" s="125"/>
      <c r="N24" s="125"/>
    </row>
    <row r="25" spans="10:72">
      <c r="J25" s="125"/>
      <c r="K25" s="125"/>
      <c r="L25" s="125"/>
      <c r="M25" s="125"/>
      <c r="N25" s="125"/>
      <c r="AU25" s="87" t="str">
        <f ca="1">AC26&amp;", Bexley vs. CYP Comparators"</f>
        <v>Population vaccination coverage: HPV vaccination coverage for one dose (12 to 13 year old), 2022/23 (Female),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Population vaccination coverage: HPV vaccination coverage for one dose (12 to 13 year old), 2022/23 (Female)</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6</v>
      </c>
      <c r="X27" s="87" t="s">
        <v>107</v>
      </c>
      <c r="Y27" s="87">
        <f t="shared" ref="Y27:Y58" ca="1" si="10">IFERROR(VLOOKUP($X27&amp;$U$1&amp;$Y$26&amp;$U$2&amp;$U$5,DATA,14,FALSE),"")</f>
        <v>76.714100000000002</v>
      </c>
      <c r="AA27" s="87" t="str">
        <f t="shared" ref="AA27:AA58" ca="1" si="11">AD27</f>
        <v>Havering</v>
      </c>
      <c r="AB27" s="87">
        <v>1</v>
      </c>
      <c r="AC27" s="86">
        <f t="shared" ref="AC27:AC58" ca="1" si="12">VLOOKUP($AB27,$W$26:$Y$58,3,FALSE)</f>
        <v>82.176230000000004</v>
      </c>
      <c r="AD27" s="87" t="str">
        <f t="shared" ref="AD27:AD58" ca="1" si="13">VLOOKUP($AB27,$W$26:$Y$58,2,FALSE)</f>
        <v>Havering</v>
      </c>
      <c r="AE27" s="87" t="str">
        <f t="shared" ref="AE27:AE58" ca="1" si="14">IF($AD27=$AE$26,AC27,"")</f>
        <v/>
      </c>
      <c r="AF27" s="87" t="str">
        <f t="shared" ref="AF27:AF58" ca="1" si="15">IF(ISERROR(HLOOKUP($AD27,$AB$1:$AG$1,1,FALSE)),"",AC27)</f>
        <v/>
      </c>
      <c r="AG27" s="87">
        <f t="shared" ref="AG27:AG58" ca="1" si="16">IF(AND(AE27="",AF27=""),AC27,"")</f>
        <v>82.176230000000004</v>
      </c>
      <c r="AH27" s="87">
        <f ca="1">INDIRECT("z"&amp;$W$1)</f>
        <v>58.99</v>
      </c>
      <c r="AI27" s="87">
        <f ca="1">INDIRECT("y"&amp;$W$1)</f>
        <v>71.290000000000006</v>
      </c>
      <c r="AJ27" s="87">
        <f ca="1">INDIRECT("aa"&amp;$W$1)</f>
        <v>81.282619999999994</v>
      </c>
      <c r="AK27" s="87">
        <f t="shared" ref="AK27:AK58" ca="1" si="17">IF(ISERROR(VLOOKUP($AD27,AOP_comparators,1,FALSE)),"",AC27)</f>
        <v>82.176230000000004</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Havering</v>
      </c>
      <c r="AS27" s="87">
        <v>1</v>
      </c>
      <c r="AT27" s="87">
        <f t="shared" ref="AT27:AT37" ca="1" si="21">VLOOKUP($AS27,$AN$27:$AP$37,3,FALSE)</f>
        <v>82.176230000000004</v>
      </c>
      <c r="AU27" s="87" t="str">
        <f t="shared" ref="AU27:AU37" ca="1" si="22">VLOOKUP($AS27,$AN$27:$AP$37,2,FALSE)</f>
        <v>Havering</v>
      </c>
      <c r="AV27" s="87" t="str">
        <f t="shared" ref="AV27:AV37" ca="1" si="23">IF($AU27=$AV$26,$AT27,"")</f>
        <v/>
      </c>
      <c r="AW27" s="87">
        <f t="shared" ref="AW27:AW37" ca="1" si="24">IF(AV27="",AT27,"")</f>
        <v>82.176230000000004</v>
      </c>
      <c r="AX27" s="87">
        <f t="shared" ref="AX27:AX37" ca="1" si="25">AI27</f>
        <v>71.290000000000006</v>
      </c>
      <c r="AY27" s="94"/>
      <c r="AZ27" s="94"/>
      <c r="BA27" s="94"/>
      <c r="BB27" s="94"/>
      <c r="BC27" s="94"/>
      <c r="BD27" s="94"/>
      <c r="BT27" s="87"/>
    </row>
    <row r="28" spans="10:72">
      <c r="J28" s="125"/>
      <c r="K28" s="125"/>
      <c r="L28" s="125"/>
      <c r="M28" s="125"/>
      <c r="N28" s="125"/>
      <c r="W28" s="87">
        <f ca="1">IFERROR(RANK(Y28,$Y$27:$Y$59,$U$3)+COUNTIF($Y$27:Y28,Y28)-1,"")</f>
        <v>24</v>
      </c>
      <c r="X28" s="87" t="s">
        <v>94</v>
      </c>
      <c r="Y28" s="87">
        <f t="shared" ca="1" si="10"/>
        <v>49.180999999999997</v>
      </c>
      <c r="AA28" s="87" t="str">
        <f t="shared" ca="1" si="11"/>
        <v>Richmond</v>
      </c>
      <c r="AB28" s="87">
        <v>2</v>
      </c>
      <c r="AC28" s="86">
        <f t="shared" ca="1" si="12"/>
        <v>81.282619999999994</v>
      </c>
      <c r="AD28" s="87" t="str">
        <f t="shared" ca="1" si="13"/>
        <v>Richmond</v>
      </c>
      <c r="AE28" s="87">
        <f t="shared" ca="1" si="14"/>
        <v>81.282619999999994</v>
      </c>
      <c r="AF28" s="87" t="str">
        <f t="shared" ca="1" si="15"/>
        <v/>
      </c>
      <c r="AG28" s="87" t="str">
        <f t="shared" ca="1" si="16"/>
        <v/>
      </c>
      <c r="AH28" s="87">
        <f t="shared" ref="AH28:AH58" ca="1" si="26">$AH$27</f>
        <v>58.99</v>
      </c>
      <c r="AI28" s="87">
        <f t="shared" ref="AI28:AI58" ca="1" si="27">$AI$27</f>
        <v>71.290000000000006</v>
      </c>
      <c r="AJ28" s="87">
        <f t="shared" ref="AJ28:AJ58" ca="1" si="28">$AJ$27</f>
        <v>81.282619999999994</v>
      </c>
      <c r="AK28" s="87">
        <f t="shared" ca="1" si="17"/>
        <v>81.282619999999994</v>
      </c>
      <c r="AL28" s="87" t="str">
        <f t="shared" ca="1" si="18"/>
        <v/>
      </c>
      <c r="AN28" s="87">
        <f ca="1">IFERROR(RANK(AP28,$AP$27:$AP$37,$U$3)+COUNTIF($AP$27:AP28,AP28)-1,"")</f>
        <v>3</v>
      </c>
      <c r="AO28" s="87" t="s">
        <v>79</v>
      </c>
      <c r="AP28" s="87">
        <f t="shared" ca="1" si="19"/>
        <v>76.473249999999993</v>
      </c>
      <c r="AR28" s="87" t="str">
        <f t="shared" ca="1" si="20"/>
        <v>Richmond</v>
      </c>
      <c r="AS28" s="87">
        <v>2</v>
      </c>
      <c r="AT28" s="87">
        <f t="shared" ca="1" si="21"/>
        <v>81.282619999999994</v>
      </c>
      <c r="AU28" s="87" t="str">
        <f t="shared" ca="1" si="22"/>
        <v>Richmond</v>
      </c>
      <c r="AV28" s="87">
        <f t="shared" ca="1" si="23"/>
        <v>81.282619999999994</v>
      </c>
      <c r="AW28" s="87" t="str">
        <f t="shared" ca="1" si="24"/>
        <v/>
      </c>
      <c r="AX28" s="87">
        <f t="shared" ca="1" si="25"/>
        <v>71.290000000000006</v>
      </c>
      <c r="AY28" s="94"/>
      <c r="BA28" s="94"/>
      <c r="BB28" s="94"/>
      <c r="BC28" s="94"/>
      <c r="BD28" s="94"/>
      <c r="BF28" s="94">
        <v>90</v>
      </c>
      <c r="BG28" s="94"/>
      <c r="BT28" s="87"/>
    </row>
    <row r="29" spans="10:72">
      <c r="J29" s="125"/>
      <c r="K29" s="125"/>
      <c r="L29" s="125"/>
      <c r="M29" s="125"/>
      <c r="N29" s="125"/>
      <c r="W29" s="87">
        <f ca="1">IFERROR(RANK(Y29,$Y$27:$Y$59,$U$3)+COUNTIF($Y$27:Y29,Y29)-1,"")</f>
        <v>9</v>
      </c>
      <c r="X29" s="87" t="s">
        <v>98</v>
      </c>
      <c r="Y29" s="87">
        <f t="shared" ca="1" si="10"/>
        <v>73.377049999999997</v>
      </c>
      <c r="AA29" s="87" t="str">
        <f t="shared" ca="1" si="11"/>
        <v>Kingston</v>
      </c>
      <c r="AB29" s="87">
        <v>3</v>
      </c>
      <c r="AC29" s="86">
        <f t="shared" ca="1" si="12"/>
        <v>80.787040000000005</v>
      </c>
      <c r="AD29" s="87" t="str">
        <f t="shared" ca="1" si="13"/>
        <v>Kingston</v>
      </c>
      <c r="AE29" s="87" t="str">
        <f t="shared" ca="1" si="14"/>
        <v/>
      </c>
      <c r="AF29" s="87">
        <f t="shared" ca="1" si="15"/>
        <v>80.787040000000005</v>
      </c>
      <c r="AG29" s="87" t="str">
        <f t="shared" ca="1" si="16"/>
        <v/>
      </c>
      <c r="AH29" s="87">
        <f t="shared" ca="1" si="26"/>
        <v>58.99</v>
      </c>
      <c r="AI29" s="87">
        <f t="shared" ca="1" si="27"/>
        <v>71.290000000000006</v>
      </c>
      <c r="AJ29" s="87">
        <f t="shared" ca="1" si="28"/>
        <v>81.282619999999994</v>
      </c>
      <c r="AK29" s="87">
        <f t="shared" ca="1" si="17"/>
        <v>80.787040000000005</v>
      </c>
      <c r="AL29" s="87" t="str">
        <f t="shared" ca="1" si="18"/>
        <v/>
      </c>
      <c r="AN29" s="87" t="str">
        <f ca="1">IFERROR(RANK(AP29,$AP$27:$AP$37,$U$3)+COUNTIF($AP$27:AP29,AP29)-1,"")</f>
        <v/>
      </c>
      <c r="AO29" s="87" t="s">
        <v>1064</v>
      </c>
      <c r="AP29" s="87" t="str">
        <f t="shared" ca="1" si="19"/>
        <v/>
      </c>
      <c r="AR29" s="87" t="str">
        <f t="shared" ca="1" si="20"/>
        <v>Bromley</v>
      </c>
      <c r="AS29" s="87">
        <v>3</v>
      </c>
      <c r="AT29" s="87">
        <f t="shared" ca="1" si="21"/>
        <v>76.473249999999993</v>
      </c>
      <c r="AU29" s="87" t="str">
        <f t="shared" ca="1" si="22"/>
        <v>Bromley</v>
      </c>
      <c r="AV29" s="87" t="str">
        <f t="shared" ca="1" si="23"/>
        <v/>
      </c>
      <c r="AW29" s="87">
        <f t="shared" ca="1" si="24"/>
        <v>76.473249999999993</v>
      </c>
      <c r="AX29" s="87">
        <f t="shared" ca="1" si="25"/>
        <v>71.290000000000006</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32</v>
      </c>
      <c r="X30" s="87" t="s">
        <v>69</v>
      </c>
      <c r="Y30" s="87">
        <f t="shared" ca="1" si="10"/>
        <v>22.921479999999999</v>
      </c>
      <c r="AA30" s="87" t="str">
        <f t="shared" ca="1" si="11"/>
        <v>Sutton</v>
      </c>
      <c r="AB30" s="87">
        <v>4</v>
      </c>
      <c r="AC30" s="86">
        <f t="shared" ca="1" si="12"/>
        <v>79.652469999999994</v>
      </c>
      <c r="AD30" s="87" t="str">
        <f t="shared" ca="1" si="13"/>
        <v>Sutton</v>
      </c>
      <c r="AE30" s="87" t="str">
        <f t="shared" ca="1" si="14"/>
        <v/>
      </c>
      <c r="AF30" s="87">
        <f t="shared" ca="1" si="15"/>
        <v>79.652469999999994</v>
      </c>
      <c r="AG30" s="87" t="str">
        <f t="shared" ca="1" si="16"/>
        <v/>
      </c>
      <c r="AH30" s="87">
        <f t="shared" ca="1" si="26"/>
        <v>58.99</v>
      </c>
      <c r="AI30" s="87">
        <f t="shared" ca="1" si="27"/>
        <v>71.290000000000006</v>
      </c>
      <c r="AJ30" s="87">
        <f t="shared" ca="1" si="28"/>
        <v>81.282619999999994</v>
      </c>
      <c r="AK30" s="87">
        <f t="shared" ca="1" si="17"/>
        <v>79.652469999999994</v>
      </c>
      <c r="AL30" s="87" t="str">
        <f t="shared" ca="1" si="18"/>
        <v/>
      </c>
      <c r="AN30" s="87">
        <f ca="1">IFERROR(RANK(AP30,$AP$27:$AP$37,$U$3)+COUNTIF($AP$27:AP30,AP30)-1,"")</f>
        <v>1</v>
      </c>
      <c r="AO30" s="87" t="s">
        <v>119</v>
      </c>
      <c r="AP30" s="87">
        <f t="shared" ca="1" si="19"/>
        <v>82.176230000000004</v>
      </c>
      <c r="AR30" s="87" t="e">
        <f t="shared" ca="1" si="20"/>
        <v>#N/A</v>
      </c>
      <c r="AS30" s="87">
        <v>4</v>
      </c>
      <c r="AT30" s="87" t="e">
        <f t="shared" ca="1" si="21"/>
        <v>#N/A</v>
      </c>
      <c r="AU30" s="87" t="e">
        <f t="shared" ca="1" si="22"/>
        <v>#N/A</v>
      </c>
      <c r="AV30" s="87" t="e">
        <f t="shared" ca="1" si="23"/>
        <v>#N/A</v>
      </c>
      <c r="AW30" s="87" t="e">
        <f t="shared" ca="1" si="24"/>
        <v>#N/A</v>
      </c>
      <c r="AX30" s="87">
        <f t="shared" ca="1" si="25"/>
        <v>71.290000000000006</v>
      </c>
      <c r="AY30" s="94"/>
      <c r="BA30" s="94"/>
      <c r="BB30" s="94"/>
      <c r="BC30" s="94"/>
      <c r="BD30" s="94"/>
      <c r="BE30" s="87" t="s">
        <v>1091</v>
      </c>
      <c r="BF30" s="92">
        <v>0</v>
      </c>
      <c r="BG30" s="92"/>
      <c r="BT30" s="87"/>
    </row>
    <row r="31" spans="10:72">
      <c r="J31" s="125"/>
      <c r="K31" s="125"/>
      <c r="L31" s="125"/>
      <c r="M31" s="125"/>
      <c r="N31" s="125"/>
      <c r="W31" s="87">
        <f ca="1">IFERROR(RANK(Y31,$Y$27:$Y$59,$U$3)+COUNTIF($Y$27:Y31,Y31)-1,"")</f>
        <v>7</v>
      </c>
      <c r="X31" s="87" t="s">
        <v>79</v>
      </c>
      <c r="Y31" s="87">
        <f t="shared" ca="1" si="10"/>
        <v>76.473249999999993</v>
      </c>
      <c r="AA31" s="87" t="str">
        <f t="shared" ca="1" si="11"/>
        <v>Greenwich</v>
      </c>
      <c r="AB31" s="87">
        <v>5</v>
      </c>
      <c r="AC31" s="86">
        <f t="shared" ca="1" si="12"/>
        <v>79.465450000000004</v>
      </c>
      <c r="AD31" s="87" t="str">
        <f t="shared" ca="1" si="13"/>
        <v>Greenwich</v>
      </c>
      <c r="AE31" s="87" t="str">
        <f t="shared" ca="1" si="14"/>
        <v/>
      </c>
      <c r="AF31" s="87" t="str">
        <f t="shared" ca="1" si="15"/>
        <v/>
      </c>
      <c r="AG31" s="87">
        <f t="shared" ca="1" si="16"/>
        <v>79.465450000000004</v>
      </c>
      <c r="AH31" s="87">
        <f t="shared" ca="1" si="26"/>
        <v>58.99</v>
      </c>
      <c r="AI31" s="87">
        <f t="shared" ca="1" si="27"/>
        <v>71.290000000000006</v>
      </c>
      <c r="AJ31" s="87">
        <f t="shared" ca="1" si="28"/>
        <v>81.282619999999994</v>
      </c>
      <c r="AK31" s="87" t="str">
        <f t="shared" ca="1" si="17"/>
        <v/>
      </c>
      <c r="AL31" s="87">
        <f t="shared" ca="1" si="18"/>
        <v>79.465450000000004</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71.290000000000006</v>
      </c>
      <c r="AY31" s="94"/>
      <c r="BA31" s="94"/>
      <c r="BB31" s="94"/>
      <c r="BC31" s="94"/>
      <c r="BD31" s="94"/>
      <c r="BE31" s="87" t="s">
        <v>128</v>
      </c>
      <c r="BF31" s="92">
        <v>32</v>
      </c>
      <c r="BG31" s="92"/>
      <c r="BT31" s="87"/>
    </row>
    <row r="32" spans="10:72">
      <c r="J32" s="125"/>
      <c r="K32" s="125"/>
      <c r="L32" s="125"/>
      <c r="M32" s="125"/>
      <c r="N32" s="125"/>
      <c r="W32" s="87">
        <f ca="1">IFERROR(RANK(Y32,$Y$27:$Y$59,$U$3)+COUNTIF($Y$27:Y32,Y32)-1,"")</f>
        <v>29</v>
      </c>
      <c r="X32" s="87" t="s">
        <v>73</v>
      </c>
      <c r="Y32" s="87">
        <f t="shared" ca="1" si="10"/>
        <v>37.479669999999999</v>
      </c>
      <c r="AA32" s="87" t="str">
        <f t="shared" ca="1" si="11"/>
        <v>Barking and Dagenham</v>
      </c>
      <c r="AB32" s="87">
        <v>6</v>
      </c>
      <c r="AC32" s="86">
        <f t="shared" ca="1" si="12"/>
        <v>76.714100000000002</v>
      </c>
      <c r="AD32" s="87" t="str">
        <f t="shared" ca="1" si="13"/>
        <v>Barking and Dagenham</v>
      </c>
      <c r="AE32" s="87" t="str">
        <f t="shared" ca="1" si="14"/>
        <v/>
      </c>
      <c r="AF32" s="87" t="str">
        <f t="shared" ca="1" si="15"/>
        <v/>
      </c>
      <c r="AG32" s="87">
        <f t="shared" ca="1" si="16"/>
        <v>76.714100000000002</v>
      </c>
      <c r="AH32" s="87">
        <f t="shared" ca="1" si="26"/>
        <v>58.99</v>
      </c>
      <c r="AI32" s="87">
        <f t="shared" ca="1" si="27"/>
        <v>71.290000000000006</v>
      </c>
      <c r="AJ32" s="87">
        <f t="shared" ca="1" si="28"/>
        <v>81.282619999999994</v>
      </c>
      <c r="AK32" s="87" t="str">
        <f t="shared" ca="1" si="17"/>
        <v/>
      </c>
      <c r="AL32" s="87">
        <f t="shared" ca="1" si="18"/>
        <v>76.714100000000002</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71.290000000000006</v>
      </c>
      <c r="AY32" s="94"/>
      <c r="BA32" s="94"/>
      <c r="BB32" s="94"/>
      <c r="BC32" s="94"/>
      <c r="BD32" s="94"/>
      <c r="BE32" s="87" t="s">
        <v>173</v>
      </c>
      <c r="BF32" s="92"/>
      <c r="BG32" s="92"/>
      <c r="BT32" s="87"/>
    </row>
    <row r="33" spans="1:72">
      <c r="W33" s="87">
        <f ca="1">IFERROR(RANK(Y33,$Y$27:$Y$59,$U$3)+COUNTIF($Y$27:Y33,Y33)-1,"")</f>
        <v>17</v>
      </c>
      <c r="X33" s="87" t="s">
        <v>111</v>
      </c>
      <c r="Y33" s="87">
        <f t="shared" ca="1" si="10"/>
        <v>57.968400000000003</v>
      </c>
      <c r="AA33" s="87" t="str">
        <f t="shared" ca="1" si="11"/>
        <v>Bromley</v>
      </c>
      <c r="AB33" s="87">
        <v>7</v>
      </c>
      <c r="AC33" s="86">
        <f t="shared" ca="1" si="12"/>
        <v>76.473249999999993</v>
      </c>
      <c r="AD33" s="87" t="str">
        <f t="shared" ca="1" si="13"/>
        <v>Bromley</v>
      </c>
      <c r="AE33" s="87" t="str">
        <f t="shared" ca="1" si="14"/>
        <v/>
      </c>
      <c r="AF33" s="87">
        <f t="shared" ca="1" si="15"/>
        <v>76.473249999999993</v>
      </c>
      <c r="AG33" s="87" t="str">
        <f t="shared" ca="1" si="16"/>
        <v/>
      </c>
      <c r="AH33" s="87">
        <f t="shared" ca="1" si="26"/>
        <v>58.99</v>
      </c>
      <c r="AI33" s="87">
        <f t="shared" ca="1" si="27"/>
        <v>71.290000000000006</v>
      </c>
      <c r="AJ33" s="87">
        <f t="shared" ca="1" si="28"/>
        <v>81.282619999999994</v>
      </c>
      <c r="AK33" s="87">
        <f t="shared" ca="1" si="17"/>
        <v>76.473249999999993</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71.290000000000006</v>
      </c>
      <c r="AY33" s="94"/>
      <c r="BA33" s="94"/>
      <c r="BB33" s="94"/>
      <c r="BC33" s="94"/>
      <c r="BD33" s="94"/>
      <c r="BE33" s="87" t="s">
        <v>1092</v>
      </c>
      <c r="BF33" s="92"/>
      <c r="BG33" s="92"/>
      <c r="BT33" s="87"/>
    </row>
    <row r="34" spans="1:72">
      <c r="A34" s="12" t="s">
        <v>1093</v>
      </c>
      <c r="W34" s="87">
        <f ca="1">IFERROR(RANK(Y34,$Y$27:$Y$59,$U$3)+COUNTIF($Y$27:Y34,Y34)-1,"")</f>
        <v>30</v>
      </c>
      <c r="X34" s="87" t="s">
        <v>63</v>
      </c>
      <c r="Y34" s="87">
        <f t="shared" ca="1" si="10"/>
        <v>33.844070000000002</v>
      </c>
      <c r="AA34" s="87" t="str">
        <f t="shared" ca="1" si="11"/>
        <v>Lewisham</v>
      </c>
      <c r="AB34" s="87">
        <v>8</v>
      </c>
      <c r="AC34" s="86">
        <f t="shared" ca="1" si="12"/>
        <v>74.830510000000004</v>
      </c>
      <c r="AD34" s="87" t="str">
        <f t="shared" ca="1" si="13"/>
        <v>Lewisham</v>
      </c>
      <c r="AE34" s="87" t="str">
        <f t="shared" ca="1" si="14"/>
        <v/>
      </c>
      <c r="AF34" s="87" t="str">
        <f t="shared" ca="1" si="15"/>
        <v/>
      </c>
      <c r="AG34" s="87">
        <f t="shared" ca="1" si="16"/>
        <v>74.830510000000004</v>
      </c>
      <c r="AH34" s="87">
        <f t="shared" ca="1" si="26"/>
        <v>58.99</v>
      </c>
      <c r="AI34" s="87">
        <f t="shared" ca="1" si="27"/>
        <v>71.290000000000006</v>
      </c>
      <c r="AJ34" s="87">
        <f t="shared" ca="1" si="28"/>
        <v>81.282619999999994</v>
      </c>
      <c r="AK34" s="87" t="str">
        <f t="shared" ca="1" si="17"/>
        <v/>
      </c>
      <c r="AL34" s="87">
        <f t="shared" ca="1" si="18"/>
        <v>74.830510000000004</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71.290000000000006</v>
      </c>
      <c r="AY34" s="94"/>
      <c r="BA34" s="94"/>
      <c r="BB34" s="94"/>
      <c r="BC34" s="94"/>
      <c r="BD34" s="94"/>
      <c r="BE34" s="87" t="s">
        <v>1094</v>
      </c>
      <c r="BF34" s="92"/>
      <c r="BG34" s="92"/>
      <c r="BT34" s="87"/>
    </row>
    <row r="35" spans="1:72" ht="15" customHeight="1">
      <c r="A35" s="124" t="str">
        <f>VLOOKUP($U$1,IndicatorMetadata!$B:$Z,2,FALSE)</f>
        <v>All persons aged 12 to 13 years who have received the first (priming) dose of the HPV vaccine within each reporting area (local authority LA) as a percentage of all persons aged 12 to 13 years within each area</v>
      </c>
      <c r="B35" s="125"/>
      <c r="C35" s="125"/>
      <c r="D35" s="125"/>
      <c r="E35" s="125"/>
      <c r="F35" s="125"/>
      <c r="G35" s="125"/>
      <c r="H35" s="125"/>
      <c r="I35" s="125"/>
      <c r="J35" s="125"/>
      <c r="K35" s="125"/>
      <c r="L35" s="125"/>
      <c r="M35" s="125"/>
      <c r="N35" s="125"/>
      <c r="W35" s="87">
        <f ca="1">IFERROR(RANK(Y35,$Y$27:$Y$59,$U$3)+COUNTIF($Y$27:Y35,Y35)-1,"")</f>
        <v>21</v>
      </c>
      <c r="X35" s="87" t="s">
        <v>121</v>
      </c>
      <c r="Y35" s="87">
        <f t="shared" ca="1" si="10"/>
        <v>52.949060000000003</v>
      </c>
      <c r="AA35" s="87" t="str">
        <f t="shared" ca="1" si="11"/>
        <v>Bexley</v>
      </c>
      <c r="AB35" s="87">
        <v>9</v>
      </c>
      <c r="AC35" s="86">
        <f t="shared" ca="1" si="12"/>
        <v>73.377049999999997</v>
      </c>
      <c r="AD35" s="87" t="str">
        <f t="shared" ca="1" si="13"/>
        <v>Bexley</v>
      </c>
      <c r="AE35" s="87" t="str">
        <f t="shared" ca="1" si="14"/>
        <v/>
      </c>
      <c r="AF35" s="87" t="str">
        <f t="shared" ca="1" si="15"/>
        <v/>
      </c>
      <c r="AG35" s="87">
        <f t="shared" ca="1" si="16"/>
        <v>73.377049999999997</v>
      </c>
      <c r="AH35" s="87">
        <f t="shared" ca="1" si="26"/>
        <v>58.99</v>
      </c>
      <c r="AI35" s="87">
        <f t="shared" ca="1" si="27"/>
        <v>71.290000000000006</v>
      </c>
      <c r="AJ35" s="87">
        <f t="shared" ca="1" si="28"/>
        <v>81.282619999999994</v>
      </c>
      <c r="AK35" s="87" t="str">
        <f t="shared" ca="1" si="17"/>
        <v/>
      </c>
      <c r="AL35" s="87">
        <f t="shared" ca="1" si="18"/>
        <v>73.377049999999997</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71.290000000000006</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5</v>
      </c>
      <c r="X36" s="87" t="s">
        <v>81</v>
      </c>
      <c r="Y36" s="87">
        <f t="shared" ca="1" si="10"/>
        <v>79.465450000000004</v>
      </c>
      <c r="AA36" s="87" t="str">
        <f t="shared" ca="1" si="11"/>
        <v>Redbridge</v>
      </c>
      <c r="AB36" s="87">
        <v>10</v>
      </c>
      <c r="AC36" s="86">
        <f t="shared" ca="1" si="12"/>
        <v>72.988510000000005</v>
      </c>
      <c r="AD36" s="87" t="str">
        <f t="shared" ca="1" si="13"/>
        <v>Redbridge</v>
      </c>
      <c r="AE36" s="87" t="str">
        <f t="shared" ca="1" si="14"/>
        <v/>
      </c>
      <c r="AF36" s="87" t="str">
        <f t="shared" ca="1" si="15"/>
        <v/>
      </c>
      <c r="AG36" s="87">
        <f t="shared" ca="1" si="16"/>
        <v>72.988510000000005</v>
      </c>
      <c r="AH36" s="87">
        <f t="shared" ca="1" si="26"/>
        <v>58.99</v>
      </c>
      <c r="AI36" s="87">
        <f t="shared" ca="1" si="27"/>
        <v>71.290000000000006</v>
      </c>
      <c r="AJ36" s="87">
        <f t="shared" ca="1" si="28"/>
        <v>81.282619999999994</v>
      </c>
      <c r="AK36" s="87">
        <f t="shared" ca="1" si="17"/>
        <v>72.988510000000005</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71.290000000000006</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20</v>
      </c>
      <c r="X37" s="87" t="s">
        <v>102</v>
      </c>
      <c r="Y37" s="87">
        <f t="shared" ca="1" si="10"/>
        <v>53.817909999999998</v>
      </c>
      <c r="AA37" s="87" t="str">
        <f t="shared" ca="1" si="11"/>
        <v>Haringey</v>
      </c>
      <c r="AB37" s="87">
        <v>11</v>
      </c>
      <c r="AC37" s="86">
        <f t="shared" ca="1" si="12"/>
        <v>72.333330000000004</v>
      </c>
      <c r="AD37" s="87" t="str">
        <f t="shared" ca="1" si="13"/>
        <v>Haringey</v>
      </c>
      <c r="AE37" s="87" t="str">
        <f t="shared" ca="1" si="14"/>
        <v/>
      </c>
      <c r="AF37" s="87" t="str">
        <f t="shared" ca="1" si="15"/>
        <v/>
      </c>
      <c r="AG37" s="87">
        <f t="shared" ca="1" si="16"/>
        <v>72.333330000000004</v>
      </c>
      <c r="AH37" s="87">
        <f t="shared" ca="1" si="26"/>
        <v>58.99</v>
      </c>
      <c r="AI37" s="87">
        <f t="shared" ca="1" si="27"/>
        <v>71.290000000000006</v>
      </c>
      <c r="AJ37" s="87">
        <f t="shared" ca="1" si="28"/>
        <v>81.282619999999994</v>
      </c>
      <c r="AK37" s="87" t="str">
        <f t="shared" ca="1" si="17"/>
        <v/>
      </c>
      <c r="AL37" s="87">
        <f t="shared" ca="1" si="18"/>
        <v>72.333330000000004</v>
      </c>
      <c r="AN37" s="87">
        <f ca="1">IFERROR(RANK(AP37,$AP$27:$AP$37,$U$3)+COUNTIF($AP$27:AP37,AP37)-1,"")</f>
        <v>2</v>
      </c>
      <c r="AO37" s="87" t="str">
        <f>T8</f>
        <v>Richmond</v>
      </c>
      <c r="AP37" s="87">
        <f t="shared" ca="1" si="19"/>
        <v>81.282619999999994</v>
      </c>
      <c r="AR37" s="87" t="e">
        <f t="shared" ca="1" si="20"/>
        <v>#N/A</v>
      </c>
      <c r="AS37" s="87">
        <v>11</v>
      </c>
      <c r="AT37" s="87" t="e">
        <f t="shared" ca="1" si="21"/>
        <v>#N/A</v>
      </c>
      <c r="AU37" s="87" t="e">
        <f t="shared" ca="1" si="22"/>
        <v>#N/A</v>
      </c>
      <c r="AV37" s="87" t="e">
        <f t="shared" ca="1" si="23"/>
        <v>#N/A</v>
      </c>
      <c r="AW37" s="87" t="e">
        <f t="shared" ca="1" si="24"/>
        <v>#N/A</v>
      </c>
      <c r="AX37" s="87">
        <f t="shared" ca="1" si="25"/>
        <v>71.290000000000006</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18</v>
      </c>
      <c r="X38" s="87" t="s">
        <v>67</v>
      </c>
      <c r="Y38" s="87">
        <f t="shared" ca="1" si="10"/>
        <v>57.507739999999998</v>
      </c>
      <c r="AA38" s="87" t="str">
        <f t="shared" ca="1" si="11"/>
        <v>Merton</v>
      </c>
      <c r="AB38" s="87">
        <v>12</v>
      </c>
      <c r="AC38" s="86">
        <f t="shared" ca="1" si="12"/>
        <v>72.330100000000002</v>
      </c>
      <c r="AD38" s="87" t="str">
        <f t="shared" ca="1" si="13"/>
        <v>Merton</v>
      </c>
      <c r="AE38" s="87" t="str">
        <f t="shared" ca="1" si="14"/>
        <v/>
      </c>
      <c r="AF38" s="87">
        <f t="shared" ca="1" si="15"/>
        <v>72.330100000000002</v>
      </c>
      <c r="AG38" s="87" t="str">
        <f t="shared" ca="1" si="16"/>
        <v/>
      </c>
      <c r="AH38" s="87">
        <f t="shared" ca="1" si="26"/>
        <v>58.99</v>
      </c>
      <c r="AI38" s="87">
        <f t="shared" ca="1" si="27"/>
        <v>71.290000000000006</v>
      </c>
      <c r="AJ38" s="87">
        <f t="shared" ca="1" si="28"/>
        <v>81.282619999999994</v>
      </c>
      <c r="AK38" s="87">
        <f t="shared" ca="1" si="17"/>
        <v>72.330100000000002</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11</v>
      </c>
      <c r="X39" s="87" t="s">
        <v>117</v>
      </c>
      <c r="Y39" s="87">
        <f t="shared" ca="1" si="10"/>
        <v>72.333330000000004</v>
      </c>
      <c r="AA39" s="87" t="str">
        <f t="shared" ca="1" si="11"/>
        <v>Wandsworth</v>
      </c>
      <c r="AB39" s="87">
        <v>13</v>
      </c>
      <c r="AC39" s="86">
        <f t="shared" ca="1" si="12"/>
        <v>68.298029999999997</v>
      </c>
      <c r="AD39" s="87" t="str">
        <f t="shared" ca="1" si="13"/>
        <v>Wandsworth</v>
      </c>
      <c r="AE39" s="87" t="str">
        <f t="shared" ca="1" si="14"/>
        <v/>
      </c>
      <c r="AF39" s="87" t="str">
        <f t="shared" ca="1" si="15"/>
        <v/>
      </c>
      <c r="AG39" s="87">
        <f t="shared" ca="1" si="16"/>
        <v>68.298029999999997</v>
      </c>
      <c r="AH39" s="87">
        <f t="shared" ca="1" si="26"/>
        <v>58.99</v>
      </c>
      <c r="AI39" s="87">
        <f t="shared" ca="1" si="27"/>
        <v>71.290000000000006</v>
      </c>
      <c r="AJ39" s="87">
        <f t="shared" ca="1" si="28"/>
        <v>81.282619999999994</v>
      </c>
      <c r="AK39" s="87" t="str">
        <f t="shared" ca="1" si="17"/>
        <v/>
      </c>
      <c r="AL39" s="87">
        <f t="shared" ca="1" si="18"/>
        <v>68.298029999999997</v>
      </c>
      <c r="AO39" s="87" t="s">
        <v>1096</v>
      </c>
      <c r="BA39" s="94"/>
      <c r="BD39" s="94" t="s">
        <v>1097</v>
      </c>
      <c r="BF39" s="94">
        <f ca="1">U9</f>
        <v>2</v>
      </c>
      <c r="BG39" s="94"/>
      <c r="BT39" s="87"/>
    </row>
    <row r="40" spans="1:72">
      <c r="A40" s="125"/>
      <c r="B40" s="125"/>
      <c r="C40" s="125"/>
      <c r="D40" s="125"/>
      <c r="E40" s="125"/>
      <c r="F40" s="125"/>
      <c r="G40" s="125"/>
      <c r="H40" s="125"/>
      <c r="I40" s="125"/>
      <c r="J40" s="125"/>
      <c r="K40" s="125"/>
      <c r="L40" s="125"/>
      <c r="M40" s="125"/>
      <c r="N40" s="125"/>
      <c r="W40" s="87">
        <f ca="1">IFERROR(RANK(Y40,$Y$27:$Y$59,$U$3)+COUNTIF($Y$27:Y40,Y40)-1,"")</f>
        <v>25</v>
      </c>
      <c r="X40" s="87" t="s">
        <v>65</v>
      </c>
      <c r="Y40" s="87">
        <f t="shared" ca="1" si="10"/>
        <v>46.169089999999997</v>
      </c>
      <c r="AA40" s="87" t="str">
        <f t="shared" ca="1" si="11"/>
        <v>Islington</v>
      </c>
      <c r="AB40" s="87">
        <v>14</v>
      </c>
      <c r="AC40" s="86">
        <f t="shared" ca="1" si="12"/>
        <v>66.849320000000006</v>
      </c>
      <c r="AD40" s="87" t="str">
        <f t="shared" ca="1" si="13"/>
        <v>Islington</v>
      </c>
      <c r="AE40" s="87" t="str">
        <f t="shared" ca="1" si="14"/>
        <v/>
      </c>
      <c r="AF40" s="87" t="str">
        <f t="shared" ca="1" si="15"/>
        <v/>
      </c>
      <c r="AG40" s="87">
        <f t="shared" ca="1" si="16"/>
        <v>66.849320000000006</v>
      </c>
      <c r="AH40" s="87">
        <f t="shared" ca="1" si="26"/>
        <v>58.99</v>
      </c>
      <c r="AI40" s="87">
        <f t="shared" ca="1" si="27"/>
        <v>71.290000000000006</v>
      </c>
      <c r="AJ40" s="87">
        <f t="shared" ca="1" si="28"/>
        <v>81.282619999999994</v>
      </c>
      <c r="AK40" s="87" t="str">
        <f t="shared" ca="1" si="17"/>
        <v/>
      </c>
      <c r="AL40" s="87">
        <f t="shared" ca="1" si="18"/>
        <v>66.849320000000006</v>
      </c>
      <c r="AO40" s="87" t="str">
        <f>List!R2</f>
        <v>Kingston</v>
      </c>
      <c r="AP40" s="87">
        <f t="shared" ref="AP40:AP54" ca="1" si="29">VLOOKUP(AO40,$AA$27:$AC$58,3,FALSE)</f>
        <v>80.787040000000005</v>
      </c>
      <c r="BA40" s="94"/>
      <c r="BB40" s="94"/>
      <c r="BC40" s="94"/>
      <c r="BD40" s="94"/>
      <c r="BE40" s="87" t="s">
        <v>1098</v>
      </c>
      <c r="BF40" s="92">
        <f ca="1">IF(BF39=1,0,BE45*BF39/$BF45)</f>
        <v>5.5625</v>
      </c>
      <c r="BG40" s="93"/>
      <c r="BT40" s="87"/>
    </row>
    <row r="41" spans="1:72">
      <c r="A41" s="125"/>
      <c r="B41" s="125"/>
      <c r="C41" s="125"/>
      <c r="D41" s="125"/>
      <c r="E41" s="125"/>
      <c r="F41" s="125"/>
      <c r="G41" s="125"/>
      <c r="H41" s="125"/>
      <c r="I41" s="125"/>
      <c r="J41" s="125"/>
      <c r="K41" s="125"/>
      <c r="L41" s="125"/>
      <c r="M41" s="125"/>
      <c r="N41" s="125"/>
      <c r="W41" s="87">
        <f ca="1">IFERROR(RANK(Y41,$Y$27:$Y$59,$U$3)+COUNTIF($Y$27:Y41,Y41)-1,"")</f>
        <v>1</v>
      </c>
      <c r="X41" s="87" t="s">
        <v>119</v>
      </c>
      <c r="Y41" s="87">
        <f t="shared" ca="1" si="10"/>
        <v>82.176230000000004</v>
      </c>
      <c r="AA41" s="87" t="str">
        <f t="shared" ca="1" si="11"/>
        <v>Newham</v>
      </c>
      <c r="AB41" s="87">
        <v>15</v>
      </c>
      <c r="AC41" s="86">
        <f t="shared" ca="1" si="12"/>
        <v>64.038790000000006</v>
      </c>
      <c r="AD41" s="87" t="str">
        <f t="shared" ca="1" si="13"/>
        <v>Newham</v>
      </c>
      <c r="AE41" s="87" t="str">
        <f t="shared" ca="1" si="14"/>
        <v/>
      </c>
      <c r="AF41" s="87" t="str">
        <f t="shared" ca="1" si="15"/>
        <v/>
      </c>
      <c r="AG41" s="87">
        <f t="shared" ca="1" si="16"/>
        <v>64.038790000000006</v>
      </c>
      <c r="AH41" s="87">
        <f t="shared" ca="1" si="26"/>
        <v>58.99</v>
      </c>
      <c r="AI41" s="87">
        <f t="shared" ca="1" si="27"/>
        <v>71.290000000000006</v>
      </c>
      <c r="AJ41" s="87">
        <f t="shared" ca="1" si="28"/>
        <v>81.282619999999994</v>
      </c>
      <c r="AK41" s="87" t="str">
        <f t="shared" ca="1" si="17"/>
        <v/>
      </c>
      <c r="AL41" s="87">
        <f t="shared" ca="1" si="18"/>
        <v>64.038790000000006</v>
      </c>
      <c r="AO41" s="87" t="str">
        <f>List!R3</f>
        <v>Merton</v>
      </c>
      <c r="AP41" s="87">
        <f t="shared" ca="1" si="29"/>
        <v>72.330100000000002</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31</v>
      </c>
      <c r="X42" s="87" t="s">
        <v>87</v>
      </c>
      <c r="Y42" s="87">
        <f t="shared" ca="1" si="10"/>
        <v>30.961020000000001</v>
      </c>
      <c r="AA42" s="87" t="str">
        <f t="shared" ca="1" si="11"/>
        <v>Tower Hamlets</v>
      </c>
      <c r="AB42" s="87">
        <v>16</v>
      </c>
      <c r="AC42" s="86">
        <f t="shared" ca="1" si="12"/>
        <v>58.953719999999997</v>
      </c>
      <c r="AD42" s="87" t="str">
        <f t="shared" ca="1" si="13"/>
        <v>Tower Hamlets</v>
      </c>
      <c r="AE42" s="87" t="str">
        <f t="shared" ca="1" si="14"/>
        <v/>
      </c>
      <c r="AF42" s="87" t="str">
        <f t="shared" ca="1" si="15"/>
        <v/>
      </c>
      <c r="AG42" s="87">
        <f t="shared" ca="1" si="16"/>
        <v>58.953719999999997</v>
      </c>
      <c r="AH42" s="87">
        <f t="shared" ca="1" si="26"/>
        <v>58.99</v>
      </c>
      <c r="AI42" s="87">
        <f t="shared" ca="1" si="27"/>
        <v>71.290000000000006</v>
      </c>
      <c r="AJ42" s="87">
        <f t="shared" ca="1" si="28"/>
        <v>81.282619999999994</v>
      </c>
      <c r="AK42" s="87" t="str">
        <f t="shared" ca="1" si="17"/>
        <v/>
      </c>
      <c r="AL42" s="87">
        <f t="shared" ca="1" si="18"/>
        <v>58.953719999999997</v>
      </c>
      <c r="AO42" s="87" t="str">
        <f>List!R4</f>
        <v>Richmond</v>
      </c>
      <c r="AP42" s="87">
        <f t="shared" ca="1" si="29"/>
        <v>81.282619999999994</v>
      </c>
      <c r="BA42" s="94"/>
      <c r="BB42" s="94"/>
      <c r="BC42" s="94"/>
      <c r="BD42" s="94"/>
      <c r="BE42" s="87" t="s">
        <v>1094</v>
      </c>
      <c r="BF42" s="92">
        <f ca="1">IF(181-SUM(BF40:BF41)&lt;0,0,181-SUM(BF40:BF41))</f>
        <v>173.4375</v>
      </c>
      <c r="BG42" s="93"/>
      <c r="BT42" s="87"/>
    </row>
    <row r="43" spans="1:72">
      <c r="A43" s="17"/>
      <c r="B43" s="17"/>
      <c r="C43" s="17"/>
      <c r="D43" s="17"/>
      <c r="E43" s="17"/>
      <c r="F43" s="17"/>
      <c r="G43" s="17"/>
      <c r="H43" s="17"/>
      <c r="I43" s="17"/>
      <c r="J43" s="17"/>
      <c r="K43" s="17"/>
      <c r="L43" s="17"/>
      <c r="M43" s="17"/>
      <c r="W43" s="87">
        <f ca="1">IFERROR(RANK(Y43,$Y$27:$Y$59,$U$3)+COUNTIF($Y$27:Y43,Y43)-1,"")</f>
        <v>26</v>
      </c>
      <c r="X43" s="87" t="s">
        <v>60</v>
      </c>
      <c r="Y43" s="87">
        <f t="shared" ca="1" si="10"/>
        <v>45.420090000000002</v>
      </c>
      <c r="AA43" s="87" t="str">
        <f t="shared" ca="1" si="11"/>
        <v>Croydon</v>
      </c>
      <c r="AB43" s="87">
        <v>17</v>
      </c>
      <c r="AC43" s="86">
        <f t="shared" ca="1" si="12"/>
        <v>57.968400000000003</v>
      </c>
      <c r="AD43" s="87" t="str">
        <f t="shared" ca="1" si="13"/>
        <v>Croydon</v>
      </c>
      <c r="AE43" s="87" t="str">
        <f t="shared" ca="1" si="14"/>
        <v/>
      </c>
      <c r="AF43" s="87" t="str">
        <f t="shared" ca="1" si="15"/>
        <v/>
      </c>
      <c r="AG43" s="87">
        <f t="shared" ca="1" si="16"/>
        <v>57.968400000000003</v>
      </c>
      <c r="AH43" s="87">
        <f t="shared" ca="1" si="26"/>
        <v>58.99</v>
      </c>
      <c r="AI43" s="87">
        <f t="shared" ca="1" si="27"/>
        <v>71.290000000000006</v>
      </c>
      <c r="AJ43" s="87">
        <f t="shared" ca="1" si="28"/>
        <v>81.282619999999994</v>
      </c>
      <c r="AK43" s="87">
        <f t="shared" ca="1" si="17"/>
        <v>57.968400000000003</v>
      </c>
      <c r="AL43" s="87" t="str">
        <f t="shared" ca="1" si="18"/>
        <v/>
      </c>
      <c r="AO43" s="87" t="str">
        <f>List!R5</f>
        <v>Sutton</v>
      </c>
      <c r="AP43" s="87">
        <f t="shared" ca="1" si="29"/>
        <v>79.652469999999994</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14</v>
      </c>
      <c r="X44" s="87" t="s">
        <v>75</v>
      </c>
      <c r="Y44" s="87">
        <f t="shared" ca="1" si="10"/>
        <v>66.849320000000006</v>
      </c>
      <c r="AA44" s="87" t="str">
        <f t="shared" ca="1" si="11"/>
        <v>Hammersmith and Fulham</v>
      </c>
      <c r="AB44" s="87">
        <v>18</v>
      </c>
      <c r="AC44" s="86">
        <f t="shared" ca="1" si="12"/>
        <v>57.507739999999998</v>
      </c>
      <c r="AD44" s="87" t="str">
        <f t="shared" ca="1" si="13"/>
        <v>Hammersmith and Fulham</v>
      </c>
      <c r="AE44" s="87" t="str">
        <f t="shared" ca="1" si="14"/>
        <v/>
      </c>
      <c r="AF44" s="87" t="str">
        <f t="shared" ca="1" si="15"/>
        <v/>
      </c>
      <c r="AG44" s="87">
        <f t="shared" ca="1" si="16"/>
        <v>57.507739999999998</v>
      </c>
      <c r="AH44" s="87">
        <f t="shared" ca="1" si="26"/>
        <v>58.99</v>
      </c>
      <c r="AI44" s="87">
        <f t="shared" ca="1" si="27"/>
        <v>71.290000000000006</v>
      </c>
      <c r="AJ44" s="87">
        <f t="shared" ca="1" si="28"/>
        <v>81.282619999999994</v>
      </c>
      <c r="AK44" s="87" t="str">
        <f t="shared" ca="1" si="17"/>
        <v/>
      </c>
      <c r="AL44" s="87">
        <f t="shared" ca="1" si="18"/>
        <v>57.507739999999998</v>
      </c>
      <c r="AO44" s="87" t="str">
        <f>List!R6</f>
        <v>Havering</v>
      </c>
      <c r="AP44" s="87">
        <f t="shared" ca="1" si="29"/>
        <v>82.176230000000004</v>
      </c>
      <c r="BT44" s="87"/>
    </row>
    <row r="45" spans="1:72">
      <c r="A45" s="17"/>
      <c r="B45" s="17"/>
      <c r="C45" s="17"/>
      <c r="D45" s="17"/>
      <c r="E45" s="17"/>
      <c r="F45" s="17"/>
      <c r="G45" s="17"/>
      <c r="H45" s="17"/>
      <c r="I45" s="17"/>
      <c r="J45" s="17"/>
      <c r="K45" s="17"/>
      <c r="L45" s="17"/>
      <c r="M45" s="17"/>
      <c r="W45" s="87">
        <f ca="1">IFERROR(RANK(Y45,$Y$27:$Y$59,$U$3)+COUNTIF($Y$27:Y45,Y45)-1,"")</f>
        <v>28</v>
      </c>
      <c r="X45" s="87" t="s">
        <v>71</v>
      </c>
      <c r="Y45" s="87">
        <f t="shared" ca="1" si="10"/>
        <v>41.029209999999999</v>
      </c>
      <c r="AA45" s="87" t="str">
        <f t="shared" ca="1" si="11"/>
        <v>Waltham Forest</v>
      </c>
      <c r="AB45" s="87">
        <v>19</v>
      </c>
      <c r="AC45" s="86">
        <f t="shared" ca="1" si="12"/>
        <v>53.99485</v>
      </c>
      <c r="AD45" s="87" t="str">
        <f t="shared" ca="1" si="13"/>
        <v>Waltham Forest</v>
      </c>
      <c r="AE45" s="87" t="str">
        <f t="shared" ca="1" si="14"/>
        <v/>
      </c>
      <c r="AF45" s="87" t="str">
        <f t="shared" ca="1" si="15"/>
        <v/>
      </c>
      <c r="AG45" s="87">
        <f t="shared" ca="1" si="16"/>
        <v>53.99485</v>
      </c>
      <c r="AH45" s="87">
        <f t="shared" ca="1" si="26"/>
        <v>58.99</v>
      </c>
      <c r="AI45" s="87">
        <f t="shared" ca="1" si="27"/>
        <v>71.290000000000006</v>
      </c>
      <c r="AJ45" s="87">
        <f t="shared" ca="1" si="28"/>
        <v>81.282619999999994</v>
      </c>
      <c r="AK45" s="87">
        <f t="shared" ca="1" si="17"/>
        <v>53.99485</v>
      </c>
      <c r="AL45" s="87" t="str">
        <f t="shared" ca="1" si="18"/>
        <v/>
      </c>
      <c r="AO45" s="87" t="str">
        <f>List!R7</f>
        <v>Hounslow</v>
      </c>
      <c r="AP45" s="87">
        <f t="shared" ca="1" si="29"/>
        <v>45.420090000000002</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3</v>
      </c>
      <c r="X46" s="87" t="s">
        <v>83</v>
      </c>
      <c r="Y46" s="87">
        <f t="shared" ca="1" si="10"/>
        <v>80.787040000000005</v>
      </c>
      <c r="AA46" s="87" t="str">
        <f t="shared" ca="1" si="11"/>
        <v>Hackney</v>
      </c>
      <c r="AB46" s="87">
        <v>20</v>
      </c>
      <c r="AC46" s="86">
        <f t="shared" ca="1" si="12"/>
        <v>53.817909999999998</v>
      </c>
      <c r="AD46" s="87" t="str">
        <f t="shared" ca="1" si="13"/>
        <v>Hackney</v>
      </c>
      <c r="AE46" s="87" t="str">
        <f t="shared" ca="1" si="14"/>
        <v/>
      </c>
      <c r="AF46" s="87" t="str">
        <f t="shared" ca="1" si="15"/>
        <v/>
      </c>
      <c r="AG46" s="87">
        <f t="shared" ca="1" si="16"/>
        <v>53.817909999999998</v>
      </c>
      <c r="AH46" s="87">
        <f t="shared" ca="1" si="26"/>
        <v>58.99</v>
      </c>
      <c r="AI46" s="87">
        <f t="shared" ca="1" si="27"/>
        <v>71.290000000000006</v>
      </c>
      <c r="AJ46" s="87">
        <f t="shared" ca="1" si="28"/>
        <v>81.282619999999994</v>
      </c>
      <c r="AK46" s="87" t="str">
        <f t="shared" ca="1" si="17"/>
        <v/>
      </c>
      <c r="AL46" s="87">
        <f t="shared" ca="1" si="18"/>
        <v>53.817909999999998</v>
      </c>
      <c r="AO46" s="87" t="str">
        <f>List!R8</f>
        <v>Redbridge</v>
      </c>
      <c r="AP46" s="87">
        <f t="shared" ca="1" si="29"/>
        <v>72.988510000000005</v>
      </c>
      <c r="BF46" s="94">
        <v>2</v>
      </c>
      <c r="BG46" s="94"/>
      <c r="BT46" s="87"/>
    </row>
    <row r="47" spans="1:72">
      <c r="A47" s="17"/>
      <c r="B47" s="17"/>
      <c r="C47" s="17"/>
      <c r="D47" s="17"/>
      <c r="E47" s="17"/>
      <c r="F47" s="17"/>
      <c r="G47" s="17"/>
      <c r="H47" s="17"/>
      <c r="I47" s="17"/>
      <c r="J47" s="17"/>
      <c r="K47" s="17"/>
      <c r="L47" s="17"/>
      <c r="M47" s="17"/>
      <c r="W47" s="87">
        <f ca="1">IFERROR(RANK(Y47,$Y$27:$Y$59,$U$3)+COUNTIF($Y$27:Y47,Y47)-1,"")</f>
        <v>23</v>
      </c>
      <c r="X47" s="87" t="s">
        <v>92</v>
      </c>
      <c r="Y47" s="87">
        <f t="shared" ca="1" si="10"/>
        <v>50.263750000000002</v>
      </c>
      <c r="AA47" s="87" t="str">
        <f t="shared" ca="1" si="11"/>
        <v>Enfield</v>
      </c>
      <c r="AB47" s="87">
        <v>21</v>
      </c>
      <c r="AC47" s="86">
        <f t="shared" ca="1" si="12"/>
        <v>52.949060000000003</v>
      </c>
      <c r="AD47" s="87" t="str">
        <f t="shared" ca="1" si="13"/>
        <v>Enfield</v>
      </c>
      <c r="AE47" s="87" t="str">
        <f t="shared" ca="1" si="14"/>
        <v/>
      </c>
      <c r="AF47" s="87" t="str">
        <f t="shared" ca="1" si="15"/>
        <v/>
      </c>
      <c r="AG47" s="87">
        <f t="shared" ca="1" si="16"/>
        <v>52.949060000000003</v>
      </c>
      <c r="AH47" s="87">
        <f t="shared" ca="1" si="26"/>
        <v>58.99</v>
      </c>
      <c r="AI47" s="87">
        <f t="shared" ca="1" si="27"/>
        <v>71.290000000000006</v>
      </c>
      <c r="AJ47" s="87">
        <f t="shared" ca="1" si="28"/>
        <v>81.282619999999994</v>
      </c>
      <c r="AK47" s="87">
        <f t="shared" ca="1" si="17"/>
        <v>52.949060000000003</v>
      </c>
      <c r="AL47" s="87" t="str">
        <f t="shared" ca="1" si="18"/>
        <v/>
      </c>
      <c r="AO47" s="87" t="str">
        <f>List!R9</f>
        <v>Enfield</v>
      </c>
      <c r="AP47" s="87">
        <f t="shared" ca="1" si="29"/>
        <v>52.949060000000003</v>
      </c>
    </row>
    <row r="48" spans="1:72">
      <c r="A48" s="17"/>
      <c r="B48" s="17"/>
      <c r="C48" s="17"/>
      <c r="D48" s="17"/>
      <c r="E48" s="17"/>
      <c r="F48" s="17"/>
      <c r="G48" s="17"/>
      <c r="H48" s="17"/>
      <c r="I48" s="17"/>
      <c r="J48" s="17"/>
      <c r="K48" s="17"/>
      <c r="L48" s="17"/>
      <c r="M48" s="17"/>
      <c r="W48" s="87">
        <f ca="1">IFERROR(RANK(Y48,$Y$27:$Y$59,$U$3)+COUNTIF($Y$27:Y48,Y48)-1,"")</f>
        <v>8</v>
      </c>
      <c r="X48" s="87" t="s">
        <v>85</v>
      </c>
      <c r="Y48" s="87">
        <f t="shared" ca="1" si="10"/>
        <v>74.830510000000004</v>
      </c>
      <c r="AA48" s="87" t="str">
        <f t="shared" ca="1" si="11"/>
        <v>Southwark</v>
      </c>
      <c r="AB48" s="87">
        <v>22</v>
      </c>
      <c r="AC48" s="86">
        <f t="shared" ca="1" si="12"/>
        <v>52.738039999999998</v>
      </c>
      <c r="AD48" s="87" t="str">
        <f t="shared" ca="1" si="13"/>
        <v>Southwark</v>
      </c>
      <c r="AE48" s="87" t="str">
        <f t="shared" ca="1" si="14"/>
        <v/>
      </c>
      <c r="AF48" s="87" t="str">
        <f t="shared" ca="1" si="15"/>
        <v/>
      </c>
      <c r="AG48" s="87">
        <f t="shared" ca="1" si="16"/>
        <v>52.738039999999998</v>
      </c>
      <c r="AH48" s="87">
        <f t="shared" ca="1" si="26"/>
        <v>58.99</v>
      </c>
      <c r="AI48" s="87">
        <f t="shared" ca="1" si="27"/>
        <v>71.290000000000006</v>
      </c>
      <c r="AJ48" s="87">
        <f t="shared" ca="1" si="28"/>
        <v>81.282619999999994</v>
      </c>
      <c r="AK48" s="87" t="str">
        <f t="shared" ca="1" si="17"/>
        <v/>
      </c>
      <c r="AL48" s="87">
        <f t="shared" ca="1" si="18"/>
        <v>52.738039999999998</v>
      </c>
      <c r="AO48" s="87" t="str">
        <f>List!R10</f>
        <v>Harrow</v>
      </c>
      <c r="AP48" s="87">
        <f t="shared" ca="1" si="29"/>
        <v>46.169089999999997</v>
      </c>
      <c r="BF48" s="94"/>
    </row>
    <row r="49" spans="1:59">
      <c r="A49" s="17"/>
      <c r="B49" s="17"/>
      <c r="C49" s="17"/>
      <c r="D49" s="17"/>
      <c r="E49" s="17"/>
      <c r="F49" s="17"/>
      <c r="G49" s="17"/>
      <c r="H49" s="17"/>
      <c r="I49" s="17"/>
      <c r="J49" s="17"/>
      <c r="K49" s="17"/>
      <c r="L49" s="17"/>
      <c r="M49" s="17"/>
      <c r="W49" s="87">
        <f ca="1">IFERROR(RANK(Y49,$Y$27:$Y$59,$U$3)+COUNTIF($Y$27:Y49,Y49)-1,"")</f>
        <v>12</v>
      </c>
      <c r="X49" s="87" t="s">
        <v>109</v>
      </c>
      <c r="Y49" s="87">
        <f t="shared" ca="1" si="10"/>
        <v>72.330100000000002</v>
      </c>
      <c r="AA49" s="87" t="str">
        <f t="shared" ca="1" si="11"/>
        <v>Lambeth</v>
      </c>
      <c r="AB49" s="87">
        <v>23</v>
      </c>
      <c r="AC49" s="86">
        <f t="shared" ca="1" si="12"/>
        <v>50.263750000000002</v>
      </c>
      <c r="AD49" s="87" t="str">
        <f t="shared" ca="1" si="13"/>
        <v>Lambeth</v>
      </c>
      <c r="AE49" s="87" t="str">
        <f t="shared" ca="1" si="14"/>
        <v/>
      </c>
      <c r="AF49" s="87" t="str">
        <f t="shared" ca="1" si="15"/>
        <v/>
      </c>
      <c r="AG49" s="87">
        <f t="shared" ca="1" si="16"/>
        <v>50.263750000000002</v>
      </c>
      <c r="AH49" s="87">
        <f t="shared" ca="1" si="26"/>
        <v>58.99</v>
      </c>
      <c r="AI49" s="87">
        <f t="shared" ca="1" si="27"/>
        <v>71.290000000000006</v>
      </c>
      <c r="AJ49" s="87">
        <f t="shared" ca="1" si="28"/>
        <v>81.282619999999994</v>
      </c>
      <c r="AK49" s="87" t="str">
        <f t="shared" ca="1" si="17"/>
        <v/>
      </c>
      <c r="AL49" s="87">
        <f t="shared" ca="1" si="18"/>
        <v>50.263750000000002</v>
      </c>
      <c r="AO49" s="87" t="str">
        <f>List!R11</f>
        <v>Waltham Forest</v>
      </c>
      <c r="AP49" s="87">
        <f t="shared" ca="1" si="29"/>
        <v>53.99485</v>
      </c>
      <c r="BF49" s="92"/>
      <c r="BG49" s="93"/>
    </row>
    <row r="50" spans="1:59">
      <c r="A50" s="17"/>
      <c r="B50" s="17"/>
      <c r="C50" s="17"/>
      <c r="D50" s="17"/>
      <c r="E50" s="17"/>
      <c r="F50" s="17"/>
      <c r="G50" s="17"/>
      <c r="H50" s="17"/>
      <c r="I50" s="17"/>
      <c r="J50" s="17"/>
      <c r="K50" s="17"/>
      <c r="L50" s="17"/>
      <c r="M50" s="17"/>
      <c r="W50" s="87">
        <f ca="1">IFERROR(RANK(Y50,$Y$27:$Y$59,$U$3)+COUNTIF($Y$27:Y50,Y50)-1,"")</f>
        <v>15</v>
      </c>
      <c r="X50" s="87" t="s">
        <v>123</v>
      </c>
      <c r="Y50" s="87">
        <f t="shared" ca="1" si="10"/>
        <v>64.038790000000006</v>
      </c>
      <c r="AA50" s="87" t="str">
        <f t="shared" ca="1" si="11"/>
        <v>Barnet</v>
      </c>
      <c r="AB50" s="87">
        <v>24</v>
      </c>
      <c r="AC50" s="86">
        <f t="shared" ca="1" si="12"/>
        <v>49.180999999999997</v>
      </c>
      <c r="AD50" s="87" t="str">
        <f t="shared" ca="1" si="13"/>
        <v>Barnet</v>
      </c>
      <c r="AE50" s="87" t="str">
        <f t="shared" ca="1" si="14"/>
        <v/>
      </c>
      <c r="AF50" s="87">
        <f t="shared" ca="1" si="15"/>
        <v>49.180999999999997</v>
      </c>
      <c r="AG50" s="87" t="str">
        <f t="shared" ca="1" si="16"/>
        <v/>
      </c>
      <c r="AH50" s="87">
        <f t="shared" ca="1" si="26"/>
        <v>58.99</v>
      </c>
      <c r="AI50" s="87">
        <f t="shared" ca="1" si="27"/>
        <v>71.290000000000006</v>
      </c>
      <c r="AJ50" s="87">
        <f t="shared" ca="1" si="28"/>
        <v>81.282619999999994</v>
      </c>
      <c r="AK50" s="87">
        <f t="shared" ca="1" si="17"/>
        <v>49.180999999999997</v>
      </c>
      <c r="AL50" s="87" t="str">
        <f t="shared" ca="1" si="18"/>
        <v/>
      </c>
      <c r="AO50" s="87" t="str">
        <f>List!R12</f>
        <v>Bromley</v>
      </c>
      <c r="AP50" s="87">
        <f t="shared" ca="1" si="29"/>
        <v>76.473249999999993</v>
      </c>
      <c r="BF50" s="92"/>
      <c r="BG50" s="92"/>
    </row>
    <row r="51" spans="1:59">
      <c r="W51" s="87">
        <f ca="1">IFERROR(RANK(Y51,$Y$27:$Y$59,$U$3)+COUNTIF($Y$27:Y51,Y51)-1,"")</f>
        <v>10</v>
      </c>
      <c r="X51" s="87" t="s">
        <v>113</v>
      </c>
      <c r="Y51" s="87">
        <f t="shared" ca="1" si="10"/>
        <v>72.988510000000005</v>
      </c>
      <c r="AA51" s="87" t="str">
        <f t="shared" ca="1" si="11"/>
        <v>Harrow</v>
      </c>
      <c r="AB51" s="87">
        <v>25</v>
      </c>
      <c r="AC51" s="86">
        <f t="shared" ca="1" si="12"/>
        <v>46.169089999999997</v>
      </c>
      <c r="AD51" s="87" t="str">
        <f t="shared" ca="1" si="13"/>
        <v>Harrow</v>
      </c>
      <c r="AE51" s="87" t="str">
        <f t="shared" ca="1" si="14"/>
        <v/>
      </c>
      <c r="AF51" s="87">
        <f t="shared" ca="1" si="15"/>
        <v>46.169089999999997</v>
      </c>
      <c r="AG51" s="87" t="str">
        <f t="shared" ca="1" si="16"/>
        <v/>
      </c>
      <c r="AH51" s="87">
        <f t="shared" ca="1" si="26"/>
        <v>58.99</v>
      </c>
      <c r="AI51" s="87">
        <f t="shared" ca="1" si="27"/>
        <v>71.290000000000006</v>
      </c>
      <c r="AJ51" s="87">
        <f t="shared" ca="1" si="28"/>
        <v>81.282619999999994</v>
      </c>
      <c r="AK51" s="87">
        <f t="shared" ca="1" si="17"/>
        <v>46.169089999999997</v>
      </c>
      <c r="AL51" s="87" t="str">
        <f t="shared" ca="1" si="18"/>
        <v/>
      </c>
      <c r="AO51" s="87" t="str">
        <f>List!R13</f>
        <v>Hillingdon</v>
      </c>
      <c r="AP51" s="87">
        <f t="shared" ca="1" si="29"/>
        <v>30.961020000000001</v>
      </c>
      <c r="BF51" s="92"/>
      <c r="BG51" s="93"/>
    </row>
    <row r="52" spans="1:59">
      <c r="W52" s="87">
        <f ca="1">IFERROR(RANK(Y52,$Y$27:$Y$59,$U$3)+COUNTIF($Y$27:Y52,Y52)-1,"")</f>
        <v>2</v>
      </c>
      <c r="X52" s="87" t="s">
        <v>33</v>
      </c>
      <c r="Y52" s="87">
        <f t="shared" ca="1" si="10"/>
        <v>81.282619999999994</v>
      </c>
      <c r="AA52" s="87" t="str">
        <f t="shared" ca="1" si="11"/>
        <v>Hounslow</v>
      </c>
      <c r="AB52" s="87">
        <v>26</v>
      </c>
      <c r="AC52" s="86">
        <f t="shared" ca="1" si="12"/>
        <v>45.420090000000002</v>
      </c>
      <c r="AD52" s="87" t="str">
        <f t="shared" ca="1" si="13"/>
        <v>Hounslow</v>
      </c>
      <c r="AE52" s="87" t="str">
        <f t="shared" ca="1" si="14"/>
        <v/>
      </c>
      <c r="AF52" s="87" t="str">
        <f t="shared" ca="1" si="15"/>
        <v/>
      </c>
      <c r="AG52" s="87">
        <f t="shared" ca="1" si="16"/>
        <v>45.420090000000002</v>
      </c>
      <c r="AH52" s="87">
        <f t="shared" ca="1" si="26"/>
        <v>58.99</v>
      </c>
      <c r="AI52" s="87">
        <f t="shared" ca="1" si="27"/>
        <v>71.290000000000006</v>
      </c>
      <c r="AJ52" s="87">
        <f t="shared" ca="1" si="28"/>
        <v>81.282619999999994</v>
      </c>
      <c r="AK52" s="87">
        <f t="shared" ca="1" si="17"/>
        <v>45.420090000000002</v>
      </c>
      <c r="AL52" s="87" t="str">
        <f t="shared" ca="1" si="18"/>
        <v/>
      </c>
      <c r="AO52" s="87" t="str">
        <f>List!R14</f>
        <v>Ealing</v>
      </c>
      <c r="AP52" s="87">
        <f t="shared" ca="1" si="29"/>
        <v>33.844070000000002</v>
      </c>
      <c r="BF52" s="94"/>
      <c r="BG52" s="94"/>
    </row>
    <row r="53" spans="1:59">
      <c r="W53" s="87">
        <f ca="1">IFERROR(RANK(Y53,$Y$27:$Y$59,$U$3)+COUNTIF($Y$27:Y53,Y53)-1,"")</f>
        <v>22</v>
      </c>
      <c r="X53" s="87" t="s">
        <v>96</v>
      </c>
      <c r="Y53" s="87">
        <f t="shared" ca="1" si="10"/>
        <v>52.738039999999998</v>
      </c>
      <c r="AA53" s="87" t="str">
        <f t="shared" ca="1" si="11"/>
        <v>Westminster</v>
      </c>
      <c r="AB53" s="87">
        <v>27</v>
      </c>
      <c r="AC53" s="86">
        <f t="shared" ca="1" si="12"/>
        <v>42.8</v>
      </c>
      <c r="AD53" s="87" t="str">
        <f t="shared" ca="1" si="13"/>
        <v>Westminster</v>
      </c>
      <c r="AE53" s="87" t="str">
        <f t="shared" ca="1" si="14"/>
        <v/>
      </c>
      <c r="AF53" s="87" t="str">
        <f t="shared" ca="1" si="15"/>
        <v/>
      </c>
      <c r="AG53" s="87">
        <f t="shared" ca="1" si="16"/>
        <v>42.8</v>
      </c>
      <c r="AH53" s="87">
        <f t="shared" ca="1" si="26"/>
        <v>58.99</v>
      </c>
      <c r="AI53" s="87">
        <f t="shared" ca="1" si="27"/>
        <v>71.290000000000006</v>
      </c>
      <c r="AJ53" s="87">
        <f t="shared" ca="1" si="28"/>
        <v>81.282619999999994</v>
      </c>
      <c r="AK53" s="87" t="str">
        <f t="shared" ca="1" si="17"/>
        <v/>
      </c>
      <c r="AL53" s="87">
        <f t="shared" ca="1" si="18"/>
        <v>42.8</v>
      </c>
      <c r="AO53" s="87" t="str">
        <f>List!R15</f>
        <v>Barnet</v>
      </c>
      <c r="AP53" s="87">
        <f t="shared" ca="1" si="29"/>
        <v>49.180999999999997</v>
      </c>
    </row>
    <row r="54" spans="1:59">
      <c r="W54" s="87">
        <f ca="1">IFERROR(RANK(Y54,$Y$27:$Y$59,$U$3)+COUNTIF($Y$27:Y54,Y54)-1,"")</f>
        <v>4</v>
      </c>
      <c r="X54" s="87" t="s">
        <v>90</v>
      </c>
      <c r="Y54" s="87">
        <f t="shared" ca="1" si="10"/>
        <v>79.652469999999994</v>
      </c>
      <c r="AA54" s="87" t="str">
        <f t="shared" ca="1" si="11"/>
        <v>Kensington and Chelsea</v>
      </c>
      <c r="AB54" s="87">
        <v>28</v>
      </c>
      <c r="AC54" s="86">
        <f t="shared" ca="1" si="12"/>
        <v>41.029209999999999</v>
      </c>
      <c r="AD54" s="87" t="str">
        <f t="shared" ca="1" si="13"/>
        <v>Kensington and Chelsea</v>
      </c>
      <c r="AE54" s="87" t="str">
        <f t="shared" ca="1" si="14"/>
        <v/>
      </c>
      <c r="AF54" s="87" t="str">
        <f t="shared" ca="1" si="15"/>
        <v/>
      </c>
      <c r="AG54" s="87">
        <f t="shared" ca="1" si="16"/>
        <v>41.029209999999999</v>
      </c>
      <c r="AH54" s="87">
        <f t="shared" ca="1" si="26"/>
        <v>58.99</v>
      </c>
      <c r="AI54" s="87">
        <f t="shared" ca="1" si="27"/>
        <v>71.290000000000006</v>
      </c>
      <c r="AJ54" s="87">
        <f t="shared" ca="1" si="28"/>
        <v>81.282619999999994</v>
      </c>
      <c r="AK54" s="87" t="str">
        <f t="shared" ca="1" si="17"/>
        <v/>
      </c>
      <c r="AL54" s="87">
        <f t="shared" ca="1" si="18"/>
        <v>41.029209999999999</v>
      </c>
      <c r="AO54" s="87" t="str">
        <f>List!R16</f>
        <v>Croydon</v>
      </c>
      <c r="AP54" s="87">
        <f t="shared" ca="1" si="29"/>
        <v>57.968400000000003</v>
      </c>
      <c r="BF54" s="94"/>
      <c r="BG54" s="94"/>
    </row>
    <row r="55" spans="1:59" ht="14.45" customHeight="1">
      <c r="W55" s="87">
        <f ca="1">IFERROR(RANK(Y55,$Y$27:$Y$59,$U$3)+COUNTIF($Y$27:Y55,Y55)-1,"")</f>
        <v>16</v>
      </c>
      <c r="X55" s="87" t="s">
        <v>105</v>
      </c>
      <c r="Y55" s="87">
        <f t="shared" ca="1" si="10"/>
        <v>58.953719999999997</v>
      </c>
      <c r="AA55" s="87" t="str">
        <f t="shared" ca="1" si="11"/>
        <v>Camden</v>
      </c>
      <c r="AB55" s="87">
        <v>29</v>
      </c>
      <c r="AC55" s="86">
        <f t="shared" ca="1" si="12"/>
        <v>37.479669999999999</v>
      </c>
      <c r="AD55" s="87" t="str">
        <f t="shared" ca="1" si="13"/>
        <v>Camden</v>
      </c>
      <c r="AE55" s="87" t="str">
        <f t="shared" ca="1" si="14"/>
        <v/>
      </c>
      <c r="AF55" s="87" t="str">
        <f t="shared" ca="1" si="15"/>
        <v/>
      </c>
      <c r="AG55" s="87">
        <f t="shared" ca="1" si="16"/>
        <v>37.479669999999999</v>
      </c>
      <c r="AH55" s="87">
        <f t="shared" ca="1" si="26"/>
        <v>58.99</v>
      </c>
      <c r="AI55" s="87">
        <f t="shared" ca="1" si="27"/>
        <v>71.290000000000006</v>
      </c>
      <c r="AJ55" s="87">
        <f t="shared" ca="1" si="28"/>
        <v>81.282619999999994</v>
      </c>
      <c r="AK55" s="87" t="str">
        <f t="shared" ca="1" si="17"/>
        <v/>
      </c>
      <c r="AL55" s="87">
        <f t="shared" ca="1" si="18"/>
        <v>37.479669999999999</v>
      </c>
      <c r="AO55" s="87" t="str">
        <f>T8</f>
        <v>Richmond</v>
      </c>
      <c r="AP55" s="87">
        <f ca="1">U14</f>
        <v>81.282619999999994</v>
      </c>
      <c r="BF55" s="94"/>
      <c r="BG55" s="94"/>
    </row>
    <row r="56" spans="1:59">
      <c r="W56" s="87">
        <f ca="1">IFERROR(RANK(Y56,$Y$27:$Y$59,$U$3)+COUNTIF($Y$27:Y56,Y56)-1,"")</f>
        <v>19</v>
      </c>
      <c r="X56" s="87" t="s">
        <v>115</v>
      </c>
      <c r="Y56" s="87">
        <f t="shared" ca="1" si="10"/>
        <v>53.99485</v>
      </c>
      <c r="AA56" s="87" t="str">
        <f t="shared" ca="1" si="11"/>
        <v>Ealing</v>
      </c>
      <c r="AB56" s="87">
        <v>30</v>
      </c>
      <c r="AC56" s="86">
        <f t="shared" ca="1" si="12"/>
        <v>33.844070000000002</v>
      </c>
      <c r="AD56" s="87" t="str">
        <f t="shared" ca="1" si="13"/>
        <v>Ealing</v>
      </c>
      <c r="AE56" s="87" t="str">
        <f t="shared" ca="1" si="14"/>
        <v/>
      </c>
      <c r="AF56" s="87" t="str">
        <f t="shared" ca="1" si="15"/>
        <v/>
      </c>
      <c r="AG56" s="87">
        <f t="shared" ca="1" si="16"/>
        <v>33.844070000000002</v>
      </c>
      <c r="AH56" s="87">
        <f t="shared" ca="1" si="26"/>
        <v>58.99</v>
      </c>
      <c r="AI56" s="87">
        <f t="shared" ca="1" si="27"/>
        <v>71.290000000000006</v>
      </c>
      <c r="AJ56" s="87">
        <f t="shared" ca="1" si="28"/>
        <v>81.282619999999994</v>
      </c>
      <c r="AK56" s="87">
        <f t="shared" ca="1" si="17"/>
        <v>33.844070000000002</v>
      </c>
      <c r="AL56" s="87" t="str">
        <f t="shared" ca="1" si="18"/>
        <v/>
      </c>
    </row>
    <row r="57" spans="1:59">
      <c r="W57" s="87">
        <f ca="1">IFERROR(RANK(Y57,$Y$27:$Y$59,$U$3)+COUNTIF($Y$27:Y57,Y57)-1,"")</f>
        <v>13</v>
      </c>
      <c r="X57" s="87" t="s">
        <v>77</v>
      </c>
      <c r="Y57" s="87">
        <f t="shared" ca="1" si="10"/>
        <v>68.298029999999997</v>
      </c>
      <c r="AA57" s="87" t="str">
        <f t="shared" ca="1" si="11"/>
        <v>Hillingdon</v>
      </c>
      <c r="AB57" s="87">
        <v>31</v>
      </c>
      <c r="AC57" s="86">
        <f t="shared" ca="1" si="12"/>
        <v>30.961020000000001</v>
      </c>
      <c r="AD57" s="87" t="str">
        <f t="shared" ca="1" si="13"/>
        <v>Hillingdon</v>
      </c>
      <c r="AE57" s="87" t="str">
        <f t="shared" ca="1" si="14"/>
        <v/>
      </c>
      <c r="AF57" s="87" t="str">
        <f t="shared" ca="1" si="15"/>
        <v/>
      </c>
      <c r="AG57" s="87">
        <f t="shared" ca="1" si="16"/>
        <v>30.961020000000001</v>
      </c>
      <c r="AH57" s="87">
        <f t="shared" ca="1" si="26"/>
        <v>58.99</v>
      </c>
      <c r="AI57" s="87">
        <f t="shared" ca="1" si="27"/>
        <v>71.290000000000006</v>
      </c>
      <c r="AJ57" s="87">
        <f t="shared" ca="1" si="28"/>
        <v>81.282619999999994</v>
      </c>
      <c r="AK57" s="87">
        <f t="shared" ca="1" si="17"/>
        <v>30.961020000000001</v>
      </c>
      <c r="AL57" s="87" t="str">
        <f t="shared" ca="1" si="18"/>
        <v/>
      </c>
      <c r="BF57" s="94"/>
      <c r="BG57" s="94"/>
    </row>
    <row r="58" spans="1:59">
      <c r="W58" s="87">
        <f ca="1">IFERROR(RANK(Y58,$Y$27:$Y$59,$U$3)+COUNTIF($Y$27:Y58,Y58)-1,"")</f>
        <v>27</v>
      </c>
      <c r="X58" s="87" t="s">
        <v>100</v>
      </c>
      <c r="Y58" s="87">
        <f t="shared" ca="1" si="10"/>
        <v>42.8</v>
      </c>
      <c r="AA58" s="87" t="str">
        <f t="shared" ca="1" si="11"/>
        <v>Brent</v>
      </c>
      <c r="AB58" s="87">
        <v>32</v>
      </c>
      <c r="AC58" s="86">
        <f t="shared" ca="1" si="12"/>
        <v>22.921479999999999</v>
      </c>
      <c r="AD58" s="87" t="str">
        <f t="shared" ca="1" si="13"/>
        <v>Brent</v>
      </c>
      <c r="AE58" s="87" t="str">
        <f t="shared" ca="1" si="14"/>
        <v/>
      </c>
      <c r="AF58" s="87" t="str">
        <f t="shared" ca="1" si="15"/>
        <v/>
      </c>
      <c r="AG58" s="87">
        <f t="shared" ca="1" si="16"/>
        <v>22.921479999999999</v>
      </c>
      <c r="AH58" s="87">
        <f t="shared" ca="1" si="26"/>
        <v>58.99</v>
      </c>
      <c r="AI58" s="87">
        <f t="shared" ca="1" si="27"/>
        <v>71.290000000000006</v>
      </c>
      <c r="AJ58" s="87">
        <f t="shared" ca="1" si="28"/>
        <v>81.282619999999994</v>
      </c>
      <c r="AK58" s="87" t="str">
        <f t="shared" ca="1" si="17"/>
        <v/>
      </c>
      <c r="AL58" s="87">
        <f t="shared" ca="1" si="18"/>
        <v>22.921479999999999</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1B00-000000000000}">
      <formula1>indlist</formula1>
    </dataValidation>
    <dataValidation type="list" showInputMessage="1" showErrorMessage="1" sqref="U2" xr:uid="{00000000-0002-0000-1B00-000001000000}">
      <formula1>gender</formula1>
    </dataValidation>
    <dataValidation showInputMessage="1" showErrorMessage="1" sqref="U5" xr:uid="{00000000-0002-0000-1B00-000002000000}"/>
  </dataValidations>
  <hyperlinks>
    <hyperlink ref="O1" location="Summary!A1" display="Back to summary" xr:uid="{00000000-0004-0000-1B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BT64"/>
  <sheetViews>
    <sheetView showGridLines="0" showRowColHeaders="0" zoomScale="130" zoomScaleNormal="130" workbookViewId="0">
      <selection activeCell="U19" sqref="U19"/>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Population vaccination coverage: Flu (at risk individuals), 2022/23</v>
      </c>
      <c r="B1" s="125"/>
      <c r="C1" s="125"/>
      <c r="D1" s="125"/>
      <c r="E1" s="125"/>
      <c r="F1" s="125"/>
      <c r="G1" s="125"/>
      <c r="H1" s="126" t="str">
        <f ca="1">'18'!$X$1</f>
        <v>Population vaccination coverage: Flu (at risk individuals), 2010/11 - 2022/23</v>
      </c>
      <c r="I1" s="125"/>
      <c r="J1" s="125"/>
      <c r="K1" s="125"/>
      <c r="L1" s="125"/>
      <c r="M1" s="125"/>
      <c r="N1" s="125"/>
      <c r="O1" s="4" t="s">
        <v>1075</v>
      </c>
      <c r="T1" s="87" t="s">
        <v>282</v>
      </c>
      <c r="U1" s="87" t="s">
        <v>186</v>
      </c>
      <c r="V1" s="87" t="str">
        <f>T8&amp;U23&amp;U2&amp;U5</f>
        <v>Richmond30315Persons6 months-64 yrs</v>
      </c>
      <c r="W1" s="86">
        <f>21-COUNTBLANK(X2:X21)</f>
        <v>14</v>
      </c>
      <c r="X1" s="87" t="str">
        <f ca="1">IF(U2&lt;&gt;"Persons",U1&amp;", "&amp;SUBSTITUTE(X2, " ","")&amp;" - "&amp;SUBSTITUTE(INDIRECT("x"&amp;W1), " ","")&amp;" ("&amp;U2&amp;")",U1&amp;", "&amp;SUBSTITUTE(X2, " ","")&amp;" - "&amp;SUBSTITUTE(INDIRECT("x"&amp;W1), " ",""))</f>
        <v>Population vaccination coverage: Flu (at risk individuals), 2010/11 - 2022/23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2010/11</v>
      </c>
      <c r="T2" s="88" t="s">
        <v>1056</v>
      </c>
      <c r="U2" s="87" t="s">
        <v>35</v>
      </c>
      <c r="V2" s="87">
        <v>1</v>
      </c>
      <c r="W2" s="86">
        <f t="array" ref="W2">IFERROR(SMALL(IF(IndicatorData!B:B=$V$1,IndicatorData!AA:AA),$V2),"")</f>
        <v>20100000</v>
      </c>
      <c r="X2" s="86" t="str">
        <f>S2</f>
        <v>2010/11</v>
      </c>
      <c r="Y2" s="88">
        <f t="shared" ref="Y2:AH11" ca="1" si="0">IFERROR(VLOOKUP(Y$1&amp;$U$1&amp;$X2&amp;$U$2&amp;$U$5,DATA,14,FALSE),"")</f>
        <v>50.39</v>
      </c>
      <c r="Z2" s="87">
        <f t="shared" ca="1" si="0"/>
        <v>48.92</v>
      </c>
      <c r="AA2" s="87">
        <f t="shared" ca="1" si="0"/>
        <v>51.8</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51.8</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2011/12</v>
      </c>
      <c r="T3" s="88" t="s">
        <v>1076</v>
      </c>
      <c r="U3" s="87">
        <f>VLOOKUP(U1,IndicatorMetadata!$B:$AG,32,FALSE)</f>
        <v>0</v>
      </c>
      <c r="V3" s="89">
        <v>2</v>
      </c>
      <c r="W3" s="86">
        <f t="array" ref="W3">IFERROR(SMALL(IF(IndicatorData!B:B=$V$1,IndicatorData!AA:AA),$V3),"")</f>
        <v>20110000</v>
      </c>
      <c r="X3" s="86" t="str">
        <f t="shared" ref="X3:X21" si="5">IF(S3=X2,"",S3)</f>
        <v>2011/12</v>
      </c>
      <c r="Y3" s="88">
        <f t="shared" ca="1" si="0"/>
        <v>51.62</v>
      </c>
      <c r="Z3" s="87">
        <f t="shared" ca="1" si="0"/>
        <v>51.43</v>
      </c>
      <c r="AA3" s="87">
        <f t="shared" ca="1" si="0"/>
        <v>53.34</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53.34</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48.60389</v>
      </c>
      <c r="F4" s="2"/>
      <c r="S4" s="87" t="str">
        <f t="array" ref="S4">IFERROR(VLOOKUP($W4,IF(IndicatorData!$B:$B=$V$1,IndicatorData!$A$1:$O$5203),15,FALSE),"")</f>
        <v>2012/13</v>
      </c>
      <c r="T4" s="88" t="s">
        <v>308</v>
      </c>
      <c r="U4" s="87" t="str">
        <f>VLOOKUP(U1,IndicatorMetadata!$B:$AG,27,FALSE)</f>
        <v>%</v>
      </c>
      <c r="V4" s="87">
        <v>3</v>
      </c>
      <c r="W4" s="86">
        <f t="array" ref="W4">IFERROR(SMALL(IF(IndicatorData!B:B=$V$1,IndicatorData!AA:AA),$V4),"")</f>
        <v>20120000</v>
      </c>
      <c r="X4" s="86" t="str">
        <f t="shared" si="5"/>
        <v>2012/13</v>
      </c>
      <c r="Y4" s="88">
        <f t="shared" ca="1" si="0"/>
        <v>51.29</v>
      </c>
      <c r="Z4" s="87">
        <f t="shared" ca="1" si="0"/>
        <v>50.94</v>
      </c>
      <c r="AA4" s="87">
        <f t="shared" ca="1" si="0"/>
        <v>52.51</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52.51</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1% lower</v>
      </c>
      <c r="S5" s="87" t="str">
        <f t="array" ref="S5">IFERROR(VLOOKUP($W5,IF(IndicatorData!$B:$B=$V$1,IndicatorData!$A$1:$O$5203),15,FALSE),"")</f>
        <v>2013/14</v>
      </c>
      <c r="T5" s="88" t="s">
        <v>10</v>
      </c>
      <c r="U5" s="87" t="str">
        <f>VLOOKUP(U23&amp;U2,Interpretations!$A$1:$E$155,4,FALSE)</f>
        <v>6 months-64 yrs</v>
      </c>
      <c r="V5" s="87">
        <v>4</v>
      </c>
      <c r="W5" s="86">
        <f t="array" ref="W5">IFERROR(SMALL(IF(IndicatorData!B:B=$V$1,IndicatorData!AA:AA),$V5),"")</f>
        <v>20130000</v>
      </c>
      <c r="X5" s="86" t="str">
        <f t="shared" si="5"/>
        <v>2013/14</v>
      </c>
      <c r="Y5" s="88">
        <f t="shared" ca="1" si="0"/>
        <v>52.26</v>
      </c>
      <c r="Z5" s="87">
        <f t="shared" ca="1" si="0"/>
        <v>51.97</v>
      </c>
      <c r="AA5" s="87">
        <f t="shared" ca="1" si="0"/>
        <v>50.26</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50.26</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19% higher</v>
      </c>
      <c r="S6" s="87" t="str">
        <f t="array" ref="S6">IFERROR(VLOOKUP($W6,IF(IndicatorData!$B:$B=$V$1,IndicatorData!$A$1:$O$5203),15,FALSE),"")</f>
        <v>2014/15</v>
      </c>
      <c r="T6" s="88"/>
      <c r="V6" s="87">
        <v>5</v>
      </c>
      <c r="W6" s="86">
        <f t="array" ref="W6">IFERROR(SMALL(IF(IndicatorData!B:B=$V$1,IndicatorData!AA:AA),$V6),"")</f>
        <v>20140000</v>
      </c>
      <c r="X6" s="86" t="str">
        <f t="shared" si="5"/>
        <v>2014/15</v>
      </c>
      <c r="Y6" s="88">
        <f t="shared" ca="1" si="0"/>
        <v>50.27</v>
      </c>
      <c r="Z6" s="87">
        <f t="shared" ca="1" si="0"/>
        <v>49.75</v>
      </c>
      <c r="AA6" s="87">
        <f t="shared" ca="1" si="0"/>
        <v>45.61</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45.61</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2015/16</v>
      </c>
      <c r="T7" s="88"/>
      <c r="V7" s="87">
        <v>6</v>
      </c>
      <c r="W7" s="86">
        <f t="array" ref="W7">IFERROR(SMALL(IF(IndicatorData!B:B=$V$1,IndicatorData!AA:AA),$V7),"")</f>
        <v>20150000</v>
      </c>
      <c r="X7" s="86" t="str">
        <f t="shared" si="5"/>
        <v>2015/16</v>
      </c>
      <c r="Y7" s="88">
        <f t="shared" ca="1" si="0"/>
        <v>45.14</v>
      </c>
      <c r="Z7" s="87">
        <f t="shared" ca="1" si="0"/>
        <v>43.73</v>
      </c>
      <c r="AA7" s="87">
        <f t="shared" ca="1" si="0"/>
        <v>39.15</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39.15</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(2010/11)</v>
      </c>
      <c r="E8" s="13" t="str">
        <f ca="1">U22</f>
        <v>6% deterioration</v>
      </c>
      <c r="S8" s="87" t="str">
        <f t="array" ref="S8">IFERROR(VLOOKUP($W8,IF(IndicatorData!$B:$B=$V$1,IndicatorData!$A$1:$O$5203),15,FALSE),"")</f>
        <v>2016/17</v>
      </c>
      <c r="T8" s="88" t="str">
        <f>Summary!$E$2</f>
        <v>Richmond</v>
      </c>
      <c r="V8" s="87">
        <v>7</v>
      </c>
      <c r="W8" s="86">
        <f t="array" ref="W8">IFERROR(SMALL(IF(IndicatorData!B:B=$V$1,IndicatorData!AA:AA),$V8),"")</f>
        <v>20160000</v>
      </c>
      <c r="X8" s="86" t="str">
        <f t="shared" si="5"/>
        <v>2016/17</v>
      </c>
      <c r="Y8" s="88">
        <f t="shared" ca="1" si="0"/>
        <v>48.64</v>
      </c>
      <c r="Z8" s="87">
        <f t="shared" ca="1" si="0"/>
        <v>47.09</v>
      </c>
      <c r="AA8" s="87">
        <f t="shared" ca="1" si="0"/>
        <v>41.91</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41.91</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no change</v>
      </c>
      <c r="S9" s="87" t="str">
        <f t="array" ref="S9">IFERROR(VLOOKUP($W9,IF(IndicatorData!$B:$B=$V$1,IndicatorData!$A$1:$O$5203),15,FALSE),"")</f>
        <v>2017/18</v>
      </c>
      <c r="T9" s="88" t="str">
        <f>T8&amp;" Rank"</f>
        <v>Richmond Rank</v>
      </c>
      <c r="U9" s="87">
        <f ca="1">VLOOKUP(T8,$AA$26:$AB$58,2,FALSE)</f>
        <v>2</v>
      </c>
      <c r="V9" s="87">
        <v>8</v>
      </c>
      <c r="W9" s="86">
        <f t="array" ref="W9">IFERROR(SMALL(IF(IndicatorData!B:B=$V$1,IndicatorData!AA:AA),$V9),"")</f>
        <v>20170000</v>
      </c>
      <c r="X9" s="86" t="str">
        <f t="shared" si="5"/>
        <v>2017/18</v>
      </c>
      <c r="Y9" s="88">
        <f t="shared" ca="1" si="0"/>
        <v>49.74</v>
      </c>
      <c r="Z9" s="87">
        <f t="shared" ca="1" si="0"/>
        <v>46.56</v>
      </c>
      <c r="AA9" s="87">
        <f t="shared" ca="1" si="0"/>
        <v>41.84</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41.84</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2018/19</v>
      </c>
      <c r="T10" s="88" t="s">
        <v>14</v>
      </c>
      <c r="V10" s="87">
        <v>9</v>
      </c>
      <c r="W10" s="86">
        <f t="array" ref="W10">IFERROR(SMALL(IF(IndicatorData!B:B=$V$1,IndicatorData!AA:AA),$V10),"")</f>
        <v>20180000</v>
      </c>
      <c r="X10" s="86" t="str">
        <f t="shared" si="5"/>
        <v>2018/19</v>
      </c>
      <c r="Y10" s="88">
        <f t="shared" ca="1" si="0"/>
        <v>48.04</v>
      </c>
      <c r="Z10" s="87">
        <f t="shared" ca="1" si="0"/>
        <v>44.35</v>
      </c>
      <c r="AA10" s="87">
        <f t="shared" ca="1" si="0"/>
        <v>38.020000000000003</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38.020000000000003</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2019/20</v>
      </c>
      <c r="T11" s="88" t="s">
        <v>31</v>
      </c>
      <c r="U11" s="87">
        <f ca="1">AI27</f>
        <v>49.08</v>
      </c>
      <c r="V11" s="90">
        <v>10</v>
      </c>
      <c r="W11" s="86">
        <f t="array" ref="W11">IFERROR(SMALL(IF(IndicatorData!B:B=$V$1,IndicatorData!AA:AA),$V11),"")</f>
        <v>20190000</v>
      </c>
      <c r="X11" s="86" t="str">
        <f t="shared" si="5"/>
        <v>2019/20</v>
      </c>
      <c r="Y11" s="88">
        <f t="shared" ca="1" si="0"/>
        <v>44.91</v>
      </c>
      <c r="Z11" s="87">
        <f t="shared" ca="1" si="0"/>
        <v>41.84</v>
      </c>
      <c r="AA11" s="87">
        <f t="shared" ca="1" si="0"/>
        <v>38.72</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38.72</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(2022/23) rank:</v>
      </c>
      <c r="E12" s="128">
        <f ca="1">U9</f>
        <v>2</v>
      </c>
      <c r="S12" s="87" t="str">
        <f t="array" ref="S12">IFERROR(VLOOKUP($W12,IF(IndicatorData!$B:$B=$V$1,IndicatorData!$A$1:$O$5203),15,FALSE),"")</f>
        <v>2020/21</v>
      </c>
      <c r="T12" s="88" t="s">
        <v>57</v>
      </c>
      <c r="U12" s="87">
        <f ca="1">AH27</f>
        <v>40.94</v>
      </c>
      <c r="V12" s="90">
        <v>11</v>
      </c>
      <c r="W12" s="86">
        <f t="array" ref="W12">IFERROR(SMALL(IF(IndicatorData!B:B=$V$1,IndicatorData!AA:AA),$V12),"")</f>
        <v>20200000</v>
      </c>
      <c r="X12" s="86" t="str">
        <f t="shared" si="5"/>
        <v>2020/21</v>
      </c>
      <c r="Y12" s="88">
        <f t="shared" ref="Y12:AH21" ca="1" si="6">IFERROR(VLOOKUP(Y$1&amp;$U$1&amp;$X12&amp;$U$2&amp;$U$5,DATA,14,FALSE),"")</f>
        <v>53.02</v>
      </c>
      <c r="Z12" s="87">
        <f t="shared" ca="1" si="6"/>
        <v>44.96</v>
      </c>
      <c r="AA12" s="87">
        <f t="shared" ca="1" si="6"/>
        <v>37.9</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37.9</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2021/22</v>
      </c>
      <c r="T13" s="88" t="s">
        <v>1011</v>
      </c>
      <c r="U13" s="87">
        <f ca="1">AJ27</f>
        <v>48.60389</v>
      </c>
      <c r="V13" s="90">
        <v>12</v>
      </c>
      <c r="W13" s="86">
        <f t="array" ref="W13">IFERROR(SMALL(IF(IndicatorData!B:B=$V$1,IndicatorData!AA:AA),$V13),"")</f>
        <v>20210000</v>
      </c>
      <c r="X13" s="86" t="str">
        <f t="shared" si="5"/>
        <v>2021/22</v>
      </c>
      <c r="Y13" s="88">
        <f t="shared" ca="1" si="6"/>
        <v>52.94</v>
      </c>
      <c r="Z13" s="87">
        <f t="shared" ca="1" si="6"/>
        <v>42.54</v>
      </c>
      <c r="AA13" s="87">
        <f t="shared" ca="1" si="6"/>
        <v>48.4</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f t="shared" ca="1" si="9"/>
        <v>48.4</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2022/23</v>
      </c>
      <c r="T14" s="88" t="str">
        <f>T8&amp;" current data"</f>
        <v>Richmond current data</v>
      </c>
      <c r="U14" s="87">
        <f ca="1">INDIRECT("aa"&amp;$W$1)</f>
        <v>48.60389</v>
      </c>
      <c r="V14" s="87">
        <v>13</v>
      </c>
      <c r="W14" s="86">
        <f t="array" ref="W14">IFERROR(SMALL(IF(IndicatorData!B:B=$V$1,IndicatorData!AA:AA),$V14),"")</f>
        <v>20220000</v>
      </c>
      <c r="X14" s="86" t="str">
        <f t="shared" si="5"/>
        <v>2022/23</v>
      </c>
      <c r="Y14" s="88">
        <f t="shared" ca="1" si="6"/>
        <v>49.08</v>
      </c>
      <c r="Z14" s="87">
        <f t="shared" ca="1" si="6"/>
        <v>40.94</v>
      </c>
      <c r="AA14" s="87">
        <f t="shared" ca="1" si="6"/>
        <v>48.60389</v>
      </c>
      <c r="AB14" s="87">
        <f t="shared" ca="1" si="6"/>
        <v>50.537959999999998</v>
      </c>
      <c r="AC14" s="86">
        <f t="shared" ca="1" si="6"/>
        <v>48.404679999999999</v>
      </c>
      <c r="AD14" s="87">
        <f t="shared" ca="1" si="6"/>
        <v>47.470080000000003</v>
      </c>
      <c r="AE14" s="87">
        <f t="shared" ca="1" si="6"/>
        <v>42.895919999999997</v>
      </c>
      <c r="AF14" s="87">
        <f t="shared" ca="1" si="6"/>
        <v>45.664769999999997</v>
      </c>
      <c r="AG14" s="87">
        <f t="shared" ca="1" si="6"/>
        <v>41.613860000000003</v>
      </c>
      <c r="AH14" s="87">
        <f t="shared" ca="1" si="6"/>
        <v>41.913020000000003</v>
      </c>
      <c r="AI14" s="87">
        <f t="shared" ca="1" si="7"/>
        <v>41.613860000000003</v>
      </c>
      <c r="AJ14" s="87">
        <f t="shared" ca="1" si="7"/>
        <v>43.630569999999999</v>
      </c>
      <c r="AK14" s="87">
        <f t="shared" ca="1" si="7"/>
        <v>39.801490000000001</v>
      </c>
      <c r="AL14" s="87">
        <f t="shared" ca="1" si="7"/>
        <v>47.470080000000003</v>
      </c>
      <c r="AM14" s="87">
        <f t="shared" ca="1" si="7"/>
        <v>37.590739999999997</v>
      </c>
      <c r="AN14" s="87">
        <f t="shared" ca="1" si="7"/>
        <v>40.023989999999998</v>
      </c>
      <c r="AO14" s="87">
        <f t="shared" ca="1" si="7"/>
        <v>43.791469999999997</v>
      </c>
      <c r="AP14" s="87">
        <f t="shared" ca="1" si="7"/>
        <v>37.409350000000003</v>
      </c>
      <c r="AQ14" s="87">
        <f t="shared" ca="1" si="7"/>
        <v>42.192349999999998</v>
      </c>
      <c r="AR14" s="87">
        <f t="shared" ca="1" si="7"/>
        <v>36.293410000000002</v>
      </c>
      <c r="AS14" s="87">
        <f t="shared" ca="1" si="8"/>
        <v>32.6785</v>
      </c>
      <c r="AT14" s="87">
        <f t="shared" ca="1" si="8"/>
        <v>35.846769999999999</v>
      </c>
      <c r="AU14" s="87">
        <f t="shared" ca="1" si="8"/>
        <v>45.664769999999997</v>
      </c>
      <c r="AV14" s="87">
        <f t="shared" ca="1" si="8"/>
        <v>42.99165</v>
      </c>
      <c r="AW14" s="87">
        <f t="shared" ca="1" si="8"/>
        <v>45.985059999999997</v>
      </c>
      <c r="AX14" s="87">
        <f t="shared" ca="1" si="8"/>
        <v>45.405070000000002</v>
      </c>
      <c r="AY14" s="87">
        <f t="shared" ca="1" si="8"/>
        <v>37.75609</v>
      </c>
      <c r="AZ14" s="87">
        <f t="shared" ca="1" si="8"/>
        <v>37.207239999999999</v>
      </c>
      <c r="BA14" s="87">
        <f t="shared" ca="1" si="8"/>
        <v>50.537959999999998</v>
      </c>
      <c r="BB14" s="87">
        <f t="shared" ca="1" si="8"/>
        <v>35.579700000000003</v>
      </c>
      <c r="BC14" s="87">
        <f t="shared" ca="1" si="9"/>
        <v>35.347479999999997</v>
      </c>
      <c r="BD14" s="87">
        <f t="shared" ca="1" si="9"/>
        <v>42.895919999999997</v>
      </c>
      <c r="BE14" s="87">
        <f t="shared" ca="1" si="9"/>
        <v>42.041490000000003</v>
      </c>
      <c r="BF14" s="87">
        <f t="shared" ca="1" si="9"/>
        <v>43.23265</v>
      </c>
      <c r="BG14" s="87">
        <f t="shared" ca="1" si="9"/>
        <v>48.60389</v>
      </c>
      <c r="BH14" s="87">
        <f t="shared" ca="1" si="9"/>
        <v>38.819519999999997</v>
      </c>
      <c r="BI14" s="87">
        <f t="shared" ca="1" si="9"/>
        <v>48.404679999999999</v>
      </c>
      <c r="BJ14" s="87">
        <f t="shared" ca="1" si="9"/>
        <v>42.408180000000002</v>
      </c>
      <c r="BK14" s="87">
        <f t="shared" ca="1" si="9"/>
        <v>37.210329999999999</v>
      </c>
      <c r="BL14" s="87">
        <f t="shared" ca="1" si="9"/>
        <v>41.482799999999997</v>
      </c>
      <c r="BM14" s="87">
        <f t="shared" ca="1" si="9"/>
        <v>36.96687</v>
      </c>
      <c r="BN14" s="87">
        <f t="shared" ca="1" si="4"/>
        <v>46.097878333333334</v>
      </c>
    </row>
    <row r="15" spans="1:66">
      <c r="A15" s="130" t="str">
        <f ca="1">$AC$26</f>
        <v>Population vaccination coverage: Flu (at risk individuals), 2022/23</v>
      </c>
      <c r="B15" s="125"/>
      <c r="C15" s="125"/>
      <c r="D15" s="125"/>
      <c r="E15" s="125"/>
      <c r="F15" s="125"/>
      <c r="G15" s="125"/>
      <c r="S15" s="87" t="str">
        <f t="array" ref="S15">IFERROR(VLOOKUP($W15,IF(IndicatorData!$B:$B=$V$1,IndicatorData!$A$1:$O$5203),15,FALSE),"")</f>
        <v/>
      </c>
      <c r="T15" s="88" t="str">
        <f>T8&amp;" previous data"</f>
        <v>Richmond previous data</v>
      </c>
      <c r="U15" s="87">
        <f ca="1">INDIRECT("aa"&amp;$W$1-1)</f>
        <v>48.4</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51.8</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4.2126033057851495E-3</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48.6% (n=10183), which was the 2nd highest in London, 1.0% lower than the England average and 18.7% higher than the London average. The latest Borough figure for 2022/23 was also 6.2% lower than in 2010/11, in comparison with 2.6%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-6.1700965250965203E-2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no change</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6% deterioration</v>
      </c>
    </row>
    <row r="23" spans="10:72">
      <c r="J23" s="125"/>
      <c r="K23" s="125"/>
      <c r="L23" s="125"/>
      <c r="M23" s="125"/>
      <c r="N23" s="125"/>
      <c r="T23" s="87" t="s">
        <v>1085</v>
      </c>
      <c r="U23" s="87">
        <f>VLOOKUP(U1,List!$AD$2:$AE$63,2,FALSE)</f>
        <v>30315</v>
      </c>
    </row>
    <row r="24" spans="10:72">
      <c r="J24" s="125"/>
      <c r="K24" s="125"/>
      <c r="L24" s="125"/>
      <c r="M24" s="125"/>
      <c r="N24" s="125"/>
    </row>
    <row r="25" spans="10:72">
      <c r="J25" s="125"/>
      <c r="K25" s="125"/>
      <c r="L25" s="125"/>
      <c r="M25" s="125"/>
      <c r="N25" s="125"/>
      <c r="AU25" s="87" t="str">
        <f ca="1">AC26&amp;", Bexley vs. CYP Comparators"</f>
        <v>Population vaccination coverage: Flu (at risk individuals),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Population vaccination coverage: Flu (at risk individuals),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16</v>
      </c>
      <c r="X27" s="87" t="s">
        <v>107</v>
      </c>
      <c r="Y27" s="87">
        <f t="shared" ref="Y27:Y58" ca="1" si="10">IFERROR(VLOOKUP($X27&amp;$U$1&amp;$Y$26&amp;$U$2&amp;$U$5,DATA,14,FALSE),"")</f>
        <v>41.913020000000003</v>
      </c>
      <c r="AA27" s="87" t="str">
        <f t="shared" ref="AA27:AA58" ca="1" si="11">AD27</f>
        <v>Kingston</v>
      </c>
      <c r="AB27" s="87">
        <v>1</v>
      </c>
      <c r="AC27" s="86">
        <f t="shared" ref="AC27:AC58" ca="1" si="12">VLOOKUP($AB27,$W$26:$Y$58,3,FALSE)</f>
        <v>50.537959999999998</v>
      </c>
      <c r="AD27" s="87" t="str">
        <f t="shared" ref="AD27:AD58" ca="1" si="13">VLOOKUP($AB27,$W$26:$Y$58,2,FALSE)</f>
        <v>Kingston</v>
      </c>
      <c r="AE27" s="87" t="str">
        <f t="shared" ref="AE27:AE58" ca="1" si="14">IF($AD27=$AE$26,AC27,"")</f>
        <v/>
      </c>
      <c r="AF27" s="87">
        <f t="shared" ref="AF27:AF58" ca="1" si="15">IF(ISERROR(HLOOKUP($AD27,$AB$1:$AG$1,1,FALSE)),"",AC27)</f>
        <v>50.537959999999998</v>
      </c>
      <c r="AG27" s="87" t="str">
        <f t="shared" ref="AG27:AG58" ca="1" si="16">IF(AND(AE27="",AF27=""),AC27,"")</f>
        <v/>
      </c>
      <c r="AH27" s="87">
        <f ca="1">INDIRECT("z"&amp;$W$1)</f>
        <v>40.94</v>
      </c>
      <c r="AI27" s="87">
        <f ca="1">INDIRECT("y"&amp;$W$1)</f>
        <v>49.08</v>
      </c>
      <c r="AJ27" s="87">
        <f ca="1">INDIRECT("aa"&amp;$W$1)</f>
        <v>48.60389</v>
      </c>
      <c r="AK27" s="87">
        <f t="shared" ref="AK27:AK58" ca="1" si="17">IF(ISERROR(VLOOKUP($AD27,AOP_comparators,1,FALSE)),"",AC27)</f>
        <v>50.537959999999998</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48.60389</v>
      </c>
      <c r="AU27" s="87" t="str">
        <f t="shared" ref="AU27:AU37" ca="1" si="22">VLOOKUP($AS27,$AN$27:$AP$37,2,FALSE)</f>
        <v>Richmond</v>
      </c>
      <c r="AV27" s="87">
        <f t="shared" ref="AV27:AV37" ca="1" si="23">IF($AU27=$AV$26,$AT27,"")</f>
        <v>48.60389</v>
      </c>
      <c r="AW27" s="87" t="str">
        <f t="shared" ref="AW27:AW37" ca="1" si="24">IF(AV27="",AT27,"")</f>
        <v/>
      </c>
      <c r="AX27" s="87">
        <f t="shared" ref="AX27:AX37" ca="1" si="25">AI27</f>
        <v>49.08</v>
      </c>
      <c r="AY27" s="94"/>
      <c r="AZ27" s="94"/>
      <c r="BA27" s="94"/>
      <c r="BB27" s="94"/>
      <c r="BC27" s="94"/>
      <c r="BD27" s="94"/>
      <c r="BT27" s="87"/>
    </row>
    <row r="28" spans="10:72">
      <c r="J28" s="125"/>
      <c r="K28" s="125"/>
      <c r="L28" s="125"/>
      <c r="M28" s="125"/>
      <c r="N28" s="125"/>
      <c r="W28" s="87">
        <f ca="1">IFERROR(RANK(Y28,$Y$27:$Y$59,$U$3)+COUNTIF($Y$27:Y28,Y28)-1,"")</f>
        <v>17</v>
      </c>
      <c r="X28" s="87" t="s">
        <v>94</v>
      </c>
      <c r="Y28" s="87">
        <f t="shared" ca="1" si="10"/>
        <v>41.613860000000003</v>
      </c>
      <c r="AA28" s="87" t="str">
        <f t="shared" ca="1" si="11"/>
        <v>Richmond</v>
      </c>
      <c r="AB28" s="87">
        <v>2</v>
      </c>
      <c r="AC28" s="86">
        <f t="shared" ca="1" si="12"/>
        <v>48.60389</v>
      </c>
      <c r="AD28" s="87" t="str">
        <f t="shared" ca="1" si="13"/>
        <v>Richmond</v>
      </c>
      <c r="AE28" s="87">
        <f t="shared" ca="1" si="14"/>
        <v>48.60389</v>
      </c>
      <c r="AF28" s="87" t="str">
        <f t="shared" ca="1" si="15"/>
        <v/>
      </c>
      <c r="AG28" s="87" t="str">
        <f t="shared" ca="1" si="16"/>
        <v/>
      </c>
      <c r="AH28" s="87">
        <f t="shared" ref="AH28:AH58" ca="1" si="26">$AH$27</f>
        <v>40.94</v>
      </c>
      <c r="AI28" s="87">
        <f t="shared" ref="AI28:AI58" ca="1" si="27">$AI$27</f>
        <v>49.08</v>
      </c>
      <c r="AJ28" s="87">
        <f t="shared" ref="AJ28:AJ58" ca="1" si="28">$AJ$27</f>
        <v>48.60389</v>
      </c>
      <c r="AK28" s="87">
        <f t="shared" ca="1" si="17"/>
        <v>48.60389</v>
      </c>
      <c r="AL28" s="87" t="str">
        <f t="shared" ca="1" si="18"/>
        <v/>
      </c>
      <c r="AN28" s="87">
        <f ca="1">IFERROR(RANK(AP28,$AP$27:$AP$37,$U$3)+COUNTIF($AP$27:AP28,AP28)-1,"")</f>
        <v>2</v>
      </c>
      <c r="AO28" s="87" t="s">
        <v>79</v>
      </c>
      <c r="AP28" s="87">
        <f t="shared" ca="1" si="19"/>
        <v>47.470080000000003</v>
      </c>
      <c r="AR28" s="87" t="str">
        <f t="shared" ca="1" si="20"/>
        <v>Bromley</v>
      </c>
      <c r="AS28" s="87">
        <v>2</v>
      </c>
      <c r="AT28" s="87">
        <f t="shared" ca="1" si="21"/>
        <v>47.470080000000003</v>
      </c>
      <c r="AU28" s="87" t="str">
        <f t="shared" ca="1" si="22"/>
        <v>Bromley</v>
      </c>
      <c r="AV28" s="87" t="str">
        <f t="shared" ca="1" si="23"/>
        <v/>
      </c>
      <c r="AW28" s="87">
        <f t="shared" ca="1" si="24"/>
        <v>47.470080000000003</v>
      </c>
      <c r="AX28" s="87">
        <f t="shared" ca="1" si="25"/>
        <v>49.08</v>
      </c>
      <c r="AY28" s="94"/>
      <c r="BA28" s="94"/>
      <c r="BB28" s="94"/>
      <c r="BC28" s="94"/>
      <c r="BD28" s="94"/>
      <c r="BF28" s="94">
        <v>90</v>
      </c>
      <c r="BG28" s="94"/>
      <c r="BT28" s="87"/>
    </row>
    <row r="29" spans="10:72">
      <c r="J29" s="125"/>
      <c r="K29" s="125"/>
      <c r="L29" s="125"/>
      <c r="M29" s="125"/>
      <c r="N29" s="125"/>
      <c r="W29" s="87">
        <f ca="1">IFERROR(RANK(Y29,$Y$27:$Y$59,$U$3)+COUNTIF($Y$27:Y29,Y29)-1,"")</f>
        <v>9</v>
      </c>
      <c r="X29" s="87" t="s">
        <v>98</v>
      </c>
      <c r="Y29" s="87">
        <f t="shared" ca="1" si="10"/>
        <v>43.630569999999999</v>
      </c>
      <c r="AA29" s="87" t="str">
        <f t="shared" ca="1" si="11"/>
        <v>Sutton</v>
      </c>
      <c r="AB29" s="87">
        <v>3</v>
      </c>
      <c r="AC29" s="86">
        <f t="shared" ca="1" si="12"/>
        <v>48.404679999999999</v>
      </c>
      <c r="AD29" s="87" t="str">
        <f t="shared" ca="1" si="13"/>
        <v>Sutton</v>
      </c>
      <c r="AE29" s="87" t="str">
        <f t="shared" ca="1" si="14"/>
        <v/>
      </c>
      <c r="AF29" s="87">
        <f t="shared" ca="1" si="15"/>
        <v>48.404679999999999</v>
      </c>
      <c r="AG29" s="87" t="str">
        <f t="shared" ca="1" si="16"/>
        <v/>
      </c>
      <c r="AH29" s="87">
        <f t="shared" ca="1" si="26"/>
        <v>40.94</v>
      </c>
      <c r="AI29" s="87">
        <f t="shared" ca="1" si="27"/>
        <v>49.08</v>
      </c>
      <c r="AJ29" s="87">
        <f t="shared" ca="1" si="28"/>
        <v>48.60389</v>
      </c>
      <c r="AK29" s="87">
        <f t="shared" ca="1" si="17"/>
        <v>48.404679999999999</v>
      </c>
      <c r="AL29" s="87" t="str">
        <f t="shared" ca="1" si="18"/>
        <v/>
      </c>
      <c r="AN29" s="87" t="str">
        <f ca="1">IFERROR(RANK(AP29,$AP$27:$AP$37,$U$3)+COUNTIF($AP$27:AP29,AP29)-1,"")</f>
        <v/>
      </c>
      <c r="AO29" s="87" t="s">
        <v>1064</v>
      </c>
      <c r="AP29" s="87" t="str">
        <f t="shared" ca="1" si="19"/>
        <v/>
      </c>
      <c r="AR29" s="87" t="str">
        <f t="shared" ca="1" si="20"/>
        <v>Havering</v>
      </c>
      <c r="AS29" s="87">
        <v>3</v>
      </c>
      <c r="AT29" s="87">
        <f t="shared" ca="1" si="21"/>
        <v>42.99165</v>
      </c>
      <c r="AU29" s="87" t="str">
        <f t="shared" ca="1" si="22"/>
        <v>Havering</v>
      </c>
      <c r="AV29" s="87" t="str">
        <f t="shared" ca="1" si="23"/>
        <v/>
      </c>
      <c r="AW29" s="87">
        <f t="shared" ca="1" si="24"/>
        <v>42.99165</v>
      </c>
      <c r="AX29" s="87">
        <f t="shared" ca="1" si="25"/>
        <v>49.08</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20</v>
      </c>
      <c r="X30" s="87" t="s">
        <v>69</v>
      </c>
      <c r="Y30" s="87">
        <f t="shared" ca="1" si="10"/>
        <v>39.801490000000001</v>
      </c>
      <c r="AA30" s="87" t="str">
        <f t="shared" ca="1" si="11"/>
        <v>Bromley</v>
      </c>
      <c r="AB30" s="87">
        <v>4</v>
      </c>
      <c r="AC30" s="86">
        <f t="shared" ca="1" si="12"/>
        <v>47.470080000000003</v>
      </c>
      <c r="AD30" s="87" t="str">
        <f t="shared" ca="1" si="13"/>
        <v>Bromley</v>
      </c>
      <c r="AE30" s="87" t="str">
        <f t="shared" ca="1" si="14"/>
        <v/>
      </c>
      <c r="AF30" s="87">
        <f t="shared" ca="1" si="15"/>
        <v>47.470080000000003</v>
      </c>
      <c r="AG30" s="87" t="str">
        <f t="shared" ca="1" si="16"/>
        <v/>
      </c>
      <c r="AH30" s="87">
        <f t="shared" ca="1" si="26"/>
        <v>40.94</v>
      </c>
      <c r="AI30" s="87">
        <f t="shared" ca="1" si="27"/>
        <v>49.08</v>
      </c>
      <c r="AJ30" s="87">
        <f t="shared" ca="1" si="28"/>
        <v>48.60389</v>
      </c>
      <c r="AK30" s="87">
        <f t="shared" ca="1" si="17"/>
        <v>47.470080000000003</v>
      </c>
      <c r="AL30" s="87" t="str">
        <f t="shared" ca="1" si="18"/>
        <v/>
      </c>
      <c r="AN30" s="87">
        <f ca="1">IFERROR(RANK(AP30,$AP$27:$AP$37,$U$3)+COUNTIF($AP$27:AP30,AP30)-1,"")</f>
        <v>3</v>
      </c>
      <c r="AO30" s="87" t="s">
        <v>119</v>
      </c>
      <c r="AP30" s="87">
        <f t="shared" ca="1" si="19"/>
        <v>42.99165</v>
      </c>
      <c r="AR30" s="87" t="e">
        <f t="shared" ca="1" si="20"/>
        <v>#N/A</v>
      </c>
      <c r="AS30" s="87">
        <v>4</v>
      </c>
      <c r="AT30" s="87" t="e">
        <f t="shared" ca="1" si="21"/>
        <v>#N/A</v>
      </c>
      <c r="AU30" s="87" t="e">
        <f t="shared" ca="1" si="22"/>
        <v>#N/A</v>
      </c>
      <c r="AV30" s="87" t="e">
        <f t="shared" ca="1" si="23"/>
        <v>#N/A</v>
      </c>
      <c r="AW30" s="87" t="e">
        <f t="shared" ca="1" si="24"/>
        <v>#N/A</v>
      </c>
      <c r="AX30" s="87">
        <f t="shared" ca="1" si="25"/>
        <v>49.08</v>
      </c>
      <c r="AY30" s="94"/>
      <c r="BA30" s="94"/>
      <c r="BB30" s="94"/>
      <c r="BC30" s="94"/>
      <c r="BD30" s="94"/>
      <c r="BE30" s="87" t="s">
        <v>1091</v>
      </c>
      <c r="BF30" s="92">
        <v>0</v>
      </c>
      <c r="BG30" s="92"/>
      <c r="BT30" s="87"/>
    </row>
    <row r="31" spans="10:72">
      <c r="J31" s="125"/>
      <c r="K31" s="125"/>
      <c r="L31" s="125"/>
      <c r="M31" s="125"/>
      <c r="N31" s="125"/>
      <c r="W31" s="87">
        <f ca="1">IFERROR(RANK(Y31,$Y$27:$Y$59,$U$3)+COUNTIF($Y$27:Y31,Y31)-1,"")</f>
        <v>4</v>
      </c>
      <c r="X31" s="87" t="s">
        <v>79</v>
      </c>
      <c r="Y31" s="87">
        <f t="shared" ca="1" si="10"/>
        <v>47.470080000000003</v>
      </c>
      <c r="AA31" s="87" t="str">
        <f t="shared" ca="1" si="11"/>
        <v>Hillingdon</v>
      </c>
      <c r="AB31" s="87">
        <v>5</v>
      </c>
      <c r="AC31" s="86">
        <f t="shared" ca="1" si="12"/>
        <v>45.985059999999997</v>
      </c>
      <c r="AD31" s="87" t="str">
        <f t="shared" ca="1" si="13"/>
        <v>Hillingdon</v>
      </c>
      <c r="AE31" s="87" t="str">
        <f t="shared" ca="1" si="14"/>
        <v/>
      </c>
      <c r="AF31" s="87" t="str">
        <f t="shared" ca="1" si="15"/>
        <v/>
      </c>
      <c r="AG31" s="87">
        <f t="shared" ca="1" si="16"/>
        <v>45.985059999999997</v>
      </c>
      <c r="AH31" s="87">
        <f t="shared" ca="1" si="26"/>
        <v>40.94</v>
      </c>
      <c r="AI31" s="87">
        <f t="shared" ca="1" si="27"/>
        <v>49.08</v>
      </c>
      <c r="AJ31" s="87">
        <f t="shared" ca="1" si="28"/>
        <v>48.60389</v>
      </c>
      <c r="AK31" s="87">
        <f t="shared" ca="1" si="17"/>
        <v>45.985059999999997</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49.08</v>
      </c>
      <c r="AY31" s="94"/>
      <c r="BA31" s="94"/>
      <c r="BB31" s="94"/>
      <c r="BC31" s="94"/>
      <c r="BD31" s="94"/>
      <c r="BE31" s="87" t="s">
        <v>128</v>
      </c>
      <c r="BF31" s="92">
        <v>32</v>
      </c>
      <c r="BG31" s="92"/>
      <c r="BT31" s="87"/>
    </row>
    <row r="32" spans="10:72">
      <c r="J32" s="125"/>
      <c r="K32" s="125"/>
      <c r="L32" s="125"/>
      <c r="M32" s="125"/>
      <c r="N32" s="125"/>
      <c r="W32" s="87">
        <f ca="1">IFERROR(RANK(Y32,$Y$27:$Y$59,$U$3)+COUNTIF($Y$27:Y32,Y32)-1,"")</f>
        <v>23</v>
      </c>
      <c r="X32" s="87" t="s">
        <v>73</v>
      </c>
      <c r="Y32" s="87">
        <f t="shared" ca="1" si="10"/>
        <v>37.590739999999997</v>
      </c>
      <c r="AA32" s="87" t="str">
        <f t="shared" ca="1" si="11"/>
        <v>Harrow</v>
      </c>
      <c r="AB32" s="87">
        <v>6</v>
      </c>
      <c r="AC32" s="86">
        <f t="shared" ca="1" si="12"/>
        <v>45.664769999999997</v>
      </c>
      <c r="AD32" s="87" t="str">
        <f t="shared" ca="1" si="13"/>
        <v>Harrow</v>
      </c>
      <c r="AE32" s="87" t="str">
        <f t="shared" ca="1" si="14"/>
        <v/>
      </c>
      <c r="AF32" s="87">
        <f t="shared" ca="1" si="15"/>
        <v>45.664769999999997</v>
      </c>
      <c r="AG32" s="87" t="str">
        <f t="shared" ca="1" si="16"/>
        <v/>
      </c>
      <c r="AH32" s="87">
        <f t="shared" ca="1" si="26"/>
        <v>40.94</v>
      </c>
      <c r="AI32" s="87">
        <f t="shared" ca="1" si="27"/>
        <v>49.08</v>
      </c>
      <c r="AJ32" s="87">
        <f t="shared" ca="1" si="28"/>
        <v>48.60389</v>
      </c>
      <c r="AK32" s="87">
        <f t="shared" ca="1" si="17"/>
        <v>45.664769999999997</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49.08</v>
      </c>
      <c r="AY32" s="94"/>
      <c r="BA32" s="94"/>
      <c r="BB32" s="94"/>
      <c r="BC32" s="94"/>
      <c r="BD32" s="94"/>
      <c r="BE32" s="87" t="s">
        <v>173</v>
      </c>
      <c r="BF32" s="92"/>
      <c r="BG32" s="92"/>
      <c r="BT32" s="87"/>
    </row>
    <row r="33" spans="1:72">
      <c r="W33" s="87">
        <f ca="1">IFERROR(RANK(Y33,$Y$27:$Y$59,$U$3)+COUNTIF($Y$27:Y33,Y33)-1,"")</f>
        <v>19</v>
      </c>
      <c r="X33" s="87" t="s">
        <v>111</v>
      </c>
      <c r="Y33" s="87">
        <f t="shared" ca="1" si="10"/>
        <v>40.023989999999998</v>
      </c>
      <c r="AA33" s="87" t="str">
        <f t="shared" ca="1" si="11"/>
        <v>Hounslow</v>
      </c>
      <c r="AB33" s="87">
        <v>7</v>
      </c>
      <c r="AC33" s="86">
        <f t="shared" ca="1" si="12"/>
        <v>45.405070000000002</v>
      </c>
      <c r="AD33" s="87" t="str">
        <f t="shared" ca="1" si="13"/>
        <v>Hounslow</v>
      </c>
      <c r="AE33" s="87" t="str">
        <f t="shared" ca="1" si="14"/>
        <v/>
      </c>
      <c r="AF33" s="87" t="str">
        <f t="shared" ca="1" si="15"/>
        <v/>
      </c>
      <c r="AG33" s="87">
        <f t="shared" ca="1" si="16"/>
        <v>45.405070000000002</v>
      </c>
      <c r="AH33" s="87">
        <f t="shared" ca="1" si="26"/>
        <v>40.94</v>
      </c>
      <c r="AI33" s="87">
        <f t="shared" ca="1" si="27"/>
        <v>49.08</v>
      </c>
      <c r="AJ33" s="87">
        <f t="shared" ca="1" si="28"/>
        <v>48.60389</v>
      </c>
      <c r="AK33" s="87">
        <f t="shared" ca="1" si="17"/>
        <v>45.405070000000002</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49.08</v>
      </c>
      <c r="AY33" s="94"/>
      <c r="BA33" s="94"/>
      <c r="BB33" s="94"/>
      <c r="BC33" s="94"/>
      <c r="BD33" s="94"/>
      <c r="BE33" s="87" t="s">
        <v>1092</v>
      </c>
      <c r="BF33" s="92"/>
      <c r="BG33" s="92"/>
      <c r="BT33" s="87"/>
    </row>
    <row r="34" spans="1:72">
      <c r="A34" s="12" t="s">
        <v>1093</v>
      </c>
      <c r="W34" s="87">
        <f ca="1">IFERROR(RANK(Y34,$Y$27:$Y$59,$U$3)+COUNTIF($Y$27:Y34,Y34)-1,"")</f>
        <v>8</v>
      </c>
      <c r="X34" s="87" t="s">
        <v>63</v>
      </c>
      <c r="Y34" s="87">
        <f t="shared" ca="1" si="10"/>
        <v>43.791469999999997</v>
      </c>
      <c r="AA34" s="87" t="str">
        <f t="shared" ca="1" si="11"/>
        <v>Ealing</v>
      </c>
      <c r="AB34" s="87">
        <v>8</v>
      </c>
      <c r="AC34" s="86">
        <f t="shared" ca="1" si="12"/>
        <v>43.791469999999997</v>
      </c>
      <c r="AD34" s="87" t="str">
        <f t="shared" ca="1" si="13"/>
        <v>Ealing</v>
      </c>
      <c r="AE34" s="87" t="str">
        <f t="shared" ca="1" si="14"/>
        <v/>
      </c>
      <c r="AF34" s="87" t="str">
        <f t="shared" ca="1" si="15"/>
        <v/>
      </c>
      <c r="AG34" s="87">
        <f t="shared" ca="1" si="16"/>
        <v>43.791469999999997</v>
      </c>
      <c r="AH34" s="87">
        <f t="shared" ca="1" si="26"/>
        <v>40.94</v>
      </c>
      <c r="AI34" s="87">
        <f t="shared" ca="1" si="27"/>
        <v>49.08</v>
      </c>
      <c r="AJ34" s="87">
        <f t="shared" ca="1" si="28"/>
        <v>48.60389</v>
      </c>
      <c r="AK34" s="87">
        <f t="shared" ca="1" si="17"/>
        <v>43.791469999999997</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49.08</v>
      </c>
      <c r="AY34" s="94"/>
      <c r="BA34" s="94"/>
      <c r="BB34" s="94"/>
      <c r="BC34" s="94"/>
      <c r="BD34" s="94"/>
      <c r="BE34" s="87" t="s">
        <v>1094</v>
      </c>
      <c r="BF34" s="92"/>
      <c r="BG34" s="92"/>
      <c r="BT34" s="87"/>
    </row>
    <row r="35" spans="1:72" ht="15" customHeight="1">
      <c r="A35" s="124" t="str">
        <f>VLOOKUP($U$1,IndicatorMetadata!$B:$Z,2,FALSE)</f>
        <v>Flu vaccine uptake (percent) in at risk individuals aged 6 months to 65 years (excluding pregnant women), who received the flu vaccination between 1st September to the end of February as recorded in the GP record. The February collection has been adopted for our end of season figures from 2017 to 2018. All previous data is the same definitions but until the end of January rather than February to consider data returning from outside the practice and later in practice vaccinations.</v>
      </c>
      <c r="B35" s="125"/>
      <c r="C35" s="125"/>
      <c r="D35" s="125"/>
      <c r="E35" s="125"/>
      <c r="F35" s="125"/>
      <c r="G35" s="125"/>
      <c r="H35" s="125"/>
      <c r="I35" s="125"/>
      <c r="J35" s="125"/>
      <c r="K35" s="125"/>
      <c r="L35" s="125"/>
      <c r="M35" s="125"/>
      <c r="N35" s="125"/>
      <c r="W35" s="87">
        <f ca="1">IFERROR(RANK(Y35,$Y$27:$Y$59,$U$3)+COUNTIF($Y$27:Y35,Y35)-1,"")</f>
        <v>24</v>
      </c>
      <c r="X35" s="87" t="s">
        <v>121</v>
      </c>
      <c r="Y35" s="87">
        <f t="shared" ca="1" si="10"/>
        <v>37.409350000000003</v>
      </c>
      <c r="AA35" s="87" t="str">
        <f t="shared" ca="1" si="11"/>
        <v>Bexley</v>
      </c>
      <c r="AB35" s="87">
        <v>9</v>
      </c>
      <c r="AC35" s="86">
        <f t="shared" ca="1" si="12"/>
        <v>43.630569999999999</v>
      </c>
      <c r="AD35" s="87" t="str">
        <f t="shared" ca="1" si="13"/>
        <v>Bexley</v>
      </c>
      <c r="AE35" s="87" t="str">
        <f t="shared" ca="1" si="14"/>
        <v/>
      </c>
      <c r="AF35" s="87" t="str">
        <f t="shared" ca="1" si="15"/>
        <v/>
      </c>
      <c r="AG35" s="87">
        <f t="shared" ca="1" si="16"/>
        <v>43.630569999999999</v>
      </c>
      <c r="AH35" s="87">
        <f t="shared" ca="1" si="26"/>
        <v>40.94</v>
      </c>
      <c r="AI35" s="87">
        <f t="shared" ca="1" si="27"/>
        <v>49.08</v>
      </c>
      <c r="AJ35" s="87">
        <f t="shared" ca="1" si="28"/>
        <v>48.60389</v>
      </c>
      <c r="AK35" s="87" t="str">
        <f t="shared" ca="1" si="17"/>
        <v/>
      </c>
      <c r="AL35" s="87">
        <f t="shared" ca="1" si="18"/>
        <v>43.630569999999999</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49.08</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14</v>
      </c>
      <c r="X36" s="87" t="s">
        <v>81</v>
      </c>
      <c r="Y36" s="87">
        <f t="shared" ca="1" si="10"/>
        <v>42.192349999999998</v>
      </c>
      <c r="AA36" s="87" t="str">
        <f t="shared" ca="1" si="11"/>
        <v>Redbridge</v>
      </c>
      <c r="AB36" s="87">
        <v>10</v>
      </c>
      <c r="AC36" s="86">
        <f t="shared" ca="1" si="12"/>
        <v>43.23265</v>
      </c>
      <c r="AD36" s="87" t="str">
        <f t="shared" ca="1" si="13"/>
        <v>Redbridge</v>
      </c>
      <c r="AE36" s="87" t="str">
        <f t="shared" ca="1" si="14"/>
        <v/>
      </c>
      <c r="AF36" s="87" t="str">
        <f t="shared" ca="1" si="15"/>
        <v/>
      </c>
      <c r="AG36" s="87">
        <f t="shared" ca="1" si="16"/>
        <v>43.23265</v>
      </c>
      <c r="AH36" s="87">
        <f t="shared" ca="1" si="26"/>
        <v>40.94</v>
      </c>
      <c r="AI36" s="87">
        <f t="shared" ca="1" si="27"/>
        <v>49.08</v>
      </c>
      <c r="AJ36" s="87">
        <f t="shared" ca="1" si="28"/>
        <v>48.60389</v>
      </c>
      <c r="AK36" s="87">
        <f t="shared" ca="1" si="17"/>
        <v>43.23265</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49.08</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28</v>
      </c>
      <c r="X37" s="87" t="s">
        <v>102</v>
      </c>
      <c r="Y37" s="87">
        <f t="shared" ca="1" si="10"/>
        <v>36.293410000000002</v>
      </c>
      <c r="AA37" s="87" t="str">
        <f t="shared" ca="1" si="11"/>
        <v>Havering</v>
      </c>
      <c r="AB37" s="87">
        <v>11</v>
      </c>
      <c r="AC37" s="86">
        <f t="shared" ca="1" si="12"/>
        <v>42.99165</v>
      </c>
      <c r="AD37" s="87" t="str">
        <f t="shared" ca="1" si="13"/>
        <v>Havering</v>
      </c>
      <c r="AE37" s="87" t="str">
        <f t="shared" ca="1" si="14"/>
        <v/>
      </c>
      <c r="AF37" s="87" t="str">
        <f t="shared" ca="1" si="15"/>
        <v/>
      </c>
      <c r="AG37" s="87">
        <f t="shared" ca="1" si="16"/>
        <v>42.99165</v>
      </c>
      <c r="AH37" s="87">
        <f t="shared" ca="1" si="26"/>
        <v>40.94</v>
      </c>
      <c r="AI37" s="87">
        <f t="shared" ca="1" si="27"/>
        <v>49.08</v>
      </c>
      <c r="AJ37" s="87">
        <f t="shared" ca="1" si="28"/>
        <v>48.60389</v>
      </c>
      <c r="AK37" s="87">
        <f t="shared" ca="1" si="17"/>
        <v>42.99165</v>
      </c>
      <c r="AL37" s="87" t="str">
        <f t="shared" ca="1" si="18"/>
        <v/>
      </c>
      <c r="AN37" s="87">
        <f ca="1">IFERROR(RANK(AP37,$AP$27:$AP$37,$U$3)+COUNTIF($AP$27:AP37,AP37)-1,"")</f>
        <v>1</v>
      </c>
      <c r="AO37" s="87" t="str">
        <f>T8</f>
        <v>Richmond</v>
      </c>
      <c r="AP37" s="87">
        <f t="shared" ca="1" si="19"/>
        <v>48.60389</v>
      </c>
      <c r="AR37" s="87" t="e">
        <f t="shared" ca="1" si="20"/>
        <v>#N/A</v>
      </c>
      <c r="AS37" s="87">
        <v>11</v>
      </c>
      <c r="AT37" s="87" t="e">
        <f t="shared" ca="1" si="21"/>
        <v>#N/A</v>
      </c>
      <c r="AU37" s="87" t="e">
        <f t="shared" ca="1" si="22"/>
        <v>#N/A</v>
      </c>
      <c r="AV37" s="87" t="e">
        <f t="shared" ca="1" si="23"/>
        <v>#N/A</v>
      </c>
      <c r="AW37" s="87" t="e">
        <f t="shared" ca="1" si="24"/>
        <v>#N/A</v>
      </c>
      <c r="AX37" s="87">
        <f t="shared" ca="1" si="25"/>
        <v>49.08</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32</v>
      </c>
      <c r="X38" s="87" t="s">
        <v>67</v>
      </c>
      <c r="Y38" s="87">
        <f t="shared" ca="1" si="10"/>
        <v>32.6785</v>
      </c>
      <c r="AA38" s="87" t="str">
        <f t="shared" ca="1" si="11"/>
        <v>Merton</v>
      </c>
      <c r="AB38" s="87">
        <v>12</v>
      </c>
      <c r="AC38" s="86">
        <f t="shared" ca="1" si="12"/>
        <v>42.895919999999997</v>
      </c>
      <c r="AD38" s="87" t="str">
        <f t="shared" ca="1" si="13"/>
        <v>Merton</v>
      </c>
      <c r="AE38" s="87" t="str">
        <f t="shared" ca="1" si="14"/>
        <v/>
      </c>
      <c r="AF38" s="87">
        <f t="shared" ca="1" si="15"/>
        <v>42.895919999999997</v>
      </c>
      <c r="AG38" s="87" t="str">
        <f t="shared" ca="1" si="16"/>
        <v/>
      </c>
      <c r="AH38" s="87">
        <f t="shared" ca="1" si="26"/>
        <v>40.94</v>
      </c>
      <c r="AI38" s="87">
        <f t="shared" ca="1" si="27"/>
        <v>49.08</v>
      </c>
      <c r="AJ38" s="87">
        <f t="shared" ca="1" si="28"/>
        <v>48.60389</v>
      </c>
      <c r="AK38" s="87">
        <f t="shared" ca="1" si="17"/>
        <v>42.895919999999997</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29</v>
      </c>
      <c r="X39" s="87" t="s">
        <v>117</v>
      </c>
      <c r="Y39" s="87">
        <f t="shared" ca="1" si="10"/>
        <v>35.846769999999999</v>
      </c>
      <c r="AA39" s="87" t="str">
        <f t="shared" ca="1" si="11"/>
        <v>Tower Hamlets</v>
      </c>
      <c r="AB39" s="87">
        <v>13</v>
      </c>
      <c r="AC39" s="86">
        <f t="shared" ca="1" si="12"/>
        <v>42.408180000000002</v>
      </c>
      <c r="AD39" s="87" t="str">
        <f t="shared" ca="1" si="13"/>
        <v>Tower Hamlets</v>
      </c>
      <c r="AE39" s="87" t="str">
        <f t="shared" ca="1" si="14"/>
        <v/>
      </c>
      <c r="AF39" s="87" t="str">
        <f t="shared" ca="1" si="15"/>
        <v/>
      </c>
      <c r="AG39" s="87">
        <f t="shared" ca="1" si="16"/>
        <v>42.408180000000002</v>
      </c>
      <c r="AH39" s="87">
        <f t="shared" ca="1" si="26"/>
        <v>40.94</v>
      </c>
      <c r="AI39" s="87">
        <f t="shared" ca="1" si="27"/>
        <v>49.08</v>
      </c>
      <c r="AJ39" s="87">
        <f t="shared" ca="1" si="28"/>
        <v>48.60389</v>
      </c>
      <c r="AK39" s="87" t="str">
        <f t="shared" ca="1" si="17"/>
        <v/>
      </c>
      <c r="AL39" s="87">
        <f t="shared" ca="1" si="18"/>
        <v>42.408180000000002</v>
      </c>
      <c r="AO39" s="87" t="s">
        <v>1096</v>
      </c>
      <c r="BA39" s="94"/>
      <c r="BD39" s="94" t="s">
        <v>1097</v>
      </c>
      <c r="BF39" s="94">
        <f ca="1">U9</f>
        <v>2</v>
      </c>
      <c r="BG39" s="94"/>
      <c r="BT39" s="87"/>
    </row>
    <row r="40" spans="1:72">
      <c r="A40" s="125"/>
      <c r="B40" s="125"/>
      <c r="C40" s="125"/>
      <c r="D40" s="125"/>
      <c r="E40" s="125"/>
      <c r="F40" s="125"/>
      <c r="G40" s="125"/>
      <c r="H40" s="125"/>
      <c r="I40" s="125"/>
      <c r="J40" s="125"/>
      <c r="K40" s="125"/>
      <c r="L40" s="125"/>
      <c r="M40" s="125"/>
      <c r="N40" s="125"/>
      <c r="W40" s="87">
        <f ca="1">IFERROR(RANK(Y40,$Y$27:$Y$59,$U$3)+COUNTIF($Y$27:Y40,Y40)-1,"")</f>
        <v>6</v>
      </c>
      <c r="X40" s="87" t="s">
        <v>65</v>
      </c>
      <c r="Y40" s="87">
        <f t="shared" ca="1" si="10"/>
        <v>45.664769999999997</v>
      </c>
      <c r="AA40" s="87" t="str">
        <f t="shared" ca="1" si="11"/>
        <v>Greenwich</v>
      </c>
      <c r="AB40" s="87">
        <v>14</v>
      </c>
      <c r="AC40" s="86">
        <f t="shared" ca="1" si="12"/>
        <v>42.192349999999998</v>
      </c>
      <c r="AD40" s="87" t="str">
        <f t="shared" ca="1" si="13"/>
        <v>Greenwich</v>
      </c>
      <c r="AE40" s="87" t="str">
        <f t="shared" ca="1" si="14"/>
        <v/>
      </c>
      <c r="AF40" s="87" t="str">
        <f t="shared" ca="1" si="15"/>
        <v/>
      </c>
      <c r="AG40" s="87">
        <f t="shared" ca="1" si="16"/>
        <v>42.192349999999998</v>
      </c>
      <c r="AH40" s="87">
        <f t="shared" ca="1" si="26"/>
        <v>40.94</v>
      </c>
      <c r="AI40" s="87">
        <f t="shared" ca="1" si="27"/>
        <v>49.08</v>
      </c>
      <c r="AJ40" s="87">
        <f t="shared" ca="1" si="28"/>
        <v>48.60389</v>
      </c>
      <c r="AK40" s="87" t="str">
        <f t="shared" ca="1" si="17"/>
        <v/>
      </c>
      <c r="AL40" s="87">
        <f t="shared" ca="1" si="18"/>
        <v>42.192349999999998</v>
      </c>
      <c r="AO40" s="87" t="str">
        <f>List!R2</f>
        <v>Kingston</v>
      </c>
      <c r="AP40" s="87">
        <f t="shared" ref="AP40:AP54" ca="1" si="29">VLOOKUP(AO40,$AA$27:$AC$58,3,FALSE)</f>
        <v>50.537959999999998</v>
      </c>
      <c r="BA40" s="94"/>
      <c r="BB40" s="94"/>
      <c r="BC40" s="94"/>
      <c r="BD40" s="94"/>
      <c r="BE40" s="87" t="s">
        <v>1098</v>
      </c>
      <c r="BF40" s="92">
        <f ca="1">IF(BF39=1,0,BE45*BF39/$BF45)</f>
        <v>5.5625</v>
      </c>
      <c r="BG40" s="93"/>
      <c r="BT40" s="87"/>
    </row>
    <row r="41" spans="1:72">
      <c r="A41" s="125"/>
      <c r="B41" s="125"/>
      <c r="C41" s="125"/>
      <c r="D41" s="125"/>
      <c r="E41" s="125"/>
      <c r="F41" s="125"/>
      <c r="G41" s="125"/>
      <c r="H41" s="125"/>
      <c r="I41" s="125"/>
      <c r="J41" s="125"/>
      <c r="K41" s="125"/>
      <c r="L41" s="125"/>
      <c r="M41" s="125"/>
      <c r="N41" s="125"/>
      <c r="W41" s="87">
        <f ca="1">IFERROR(RANK(Y41,$Y$27:$Y$59,$U$3)+COUNTIF($Y$27:Y41,Y41)-1,"")</f>
        <v>11</v>
      </c>
      <c r="X41" s="87" t="s">
        <v>119</v>
      </c>
      <c r="Y41" s="87">
        <f t="shared" ca="1" si="10"/>
        <v>42.99165</v>
      </c>
      <c r="AA41" s="87" t="str">
        <f t="shared" ca="1" si="11"/>
        <v>Newham</v>
      </c>
      <c r="AB41" s="87">
        <v>15</v>
      </c>
      <c r="AC41" s="86">
        <f t="shared" ca="1" si="12"/>
        <v>42.041490000000003</v>
      </c>
      <c r="AD41" s="87" t="str">
        <f t="shared" ca="1" si="13"/>
        <v>Newham</v>
      </c>
      <c r="AE41" s="87" t="str">
        <f t="shared" ca="1" si="14"/>
        <v/>
      </c>
      <c r="AF41" s="87" t="str">
        <f t="shared" ca="1" si="15"/>
        <v/>
      </c>
      <c r="AG41" s="87">
        <f t="shared" ca="1" si="16"/>
        <v>42.041490000000003</v>
      </c>
      <c r="AH41" s="87">
        <f t="shared" ca="1" si="26"/>
        <v>40.94</v>
      </c>
      <c r="AI41" s="87">
        <f t="shared" ca="1" si="27"/>
        <v>49.08</v>
      </c>
      <c r="AJ41" s="87">
        <f t="shared" ca="1" si="28"/>
        <v>48.60389</v>
      </c>
      <c r="AK41" s="87" t="str">
        <f t="shared" ca="1" si="17"/>
        <v/>
      </c>
      <c r="AL41" s="87">
        <f t="shared" ca="1" si="18"/>
        <v>42.041490000000003</v>
      </c>
      <c r="AO41" s="87" t="str">
        <f>List!R3</f>
        <v>Merton</v>
      </c>
      <c r="AP41" s="87">
        <f t="shared" ca="1" si="29"/>
        <v>42.895919999999997</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5</v>
      </c>
      <c r="X42" s="87" t="s">
        <v>87</v>
      </c>
      <c r="Y42" s="87">
        <f t="shared" ca="1" si="10"/>
        <v>45.985059999999997</v>
      </c>
      <c r="AA42" s="87" t="str">
        <f t="shared" ca="1" si="11"/>
        <v>Barking and Dagenham</v>
      </c>
      <c r="AB42" s="87">
        <v>16</v>
      </c>
      <c r="AC42" s="86">
        <f t="shared" ca="1" si="12"/>
        <v>41.913020000000003</v>
      </c>
      <c r="AD42" s="87" t="str">
        <f t="shared" ca="1" si="13"/>
        <v>Barking and Dagenham</v>
      </c>
      <c r="AE42" s="87" t="str">
        <f t="shared" ca="1" si="14"/>
        <v/>
      </c>
      <c r="AF42" s="87" t="str">
        <f t="shared" ca="1" si="15"/>
        <v/>
      </c>
      <c r="AG42" s="87">
        <f t="shared" ca="1" si="16"/>
        <v>41.913020000000003</v>
      </c>
      <c r="AH42" s="87">
        <f t="shared" ca="1" si="26"/>
        <v>40.94</v>
      </c>
      <c r="AI42" s="87">
        <f t="shared" ca="1" si="27"/>
        <v>49.08</v>
      </c>
      <c r="AJ42" s="87">
        <f t="shared" ca="1" si="28"/>
        <v>48.60389</v>
      </c>
      <c r="AK42" s="87" t="str">
        <f t="shared" ca="1" si="17"/>
        <v/>
      </c>
      <c r="AL42" s="87">
        <f t="shared" ca="1" si="18"/>
        <v>41.913020000000003</v>
      </c>
      <c r="AO42" s="87" t="str">
        <f>List!R4</f>
        <v>Richmond</v>
      </c>
      <c r="AP42" s="87">
        <f t="shared" ca="1" si="29"/>
        <v>48.60389</v>
      </c>
      <c r="BA42" s="94"/>
      <c r="BB42" s="94"/>
      <c r="BC42" s="94"/>
      <c r="BD42" s="94"/>
      <c r="BE42" s="87" t="s">
        <v>1094</v>
      </c>
      <c r="BF42" s="92">
        <f ca="1">IF(181-SUM(BF40:BF41)&lt;0,0,181-SUM(BF40:BF41))</f>
        <v>173.4375</v>
      </c>
      <c r="BG42" s="93"/>
      <c r="BT42" s="87"/>
    </row>
    <row r="43" spans="1:72">
      <c r="A43" s="17"/>
      <c r="B43" s="17"/>
      <c r="C43" s="17"/>
      <c r="D43" s="17"/>
      <c r="E43" s="17"/>
      <c r="F43" s="17"/>
      <c r="G43" s="17"/>
      <c r="H43" s="17"/>
      <c r="I43" s="17"/>
      <c r="J43" s="17"/>
      <c r="K43" s="17"/>
      <c r="L43" s="17"/>
      <c r="M43" s="17"/>
      <c r="W43" s="87">
        <f ca="1">IFERROR(RANK(Y43,$Y$27:$Y$59,$U$3)+COUNTIF($Y$27:Y43,Y43)-1,"")</f>
        <v>7</v>
      </c>
      <c r="X43" s="87" t="s">
        <v>60</v>
      </c>
      <c r="Y43" s="87">
        <f t="shared" ca="1" si="10"/>
        <v>45.405070000000002</v>
      </c>
      <c r="AA43" s="87" t="str">
        <f t="shared" ca="1" si="11"/>
        <v>Barnet</v>
      </c>
      <c r="AB43" s="87">
        <v>17</v>
      </c>
      <c r="AC43" s="86">
        <f t="shared" ca="1" si="12"/>
        <v>41.613860000000003</v>
      </c>
      <c r="AD43" s="87" t="str">
        <f t="shared" ca="1" si="13"/>
        <v>Barnet</v>
      </c>
      <c r="AE43" s="87" t="str">
        <f t="shared" ca="1" si="14"/>
        <v/>
      </c>
      <c r="AF43" s="87">
        <f t="shared" ca="1" si="15"/>
        <v>41.613860000000003</v>
      </c>
      <c r="AG43" s="87" t="str">
        <f t="shared" ca="1" si="16"/>
        <v/>
      </c>
      <c r="AH43" s="87">
        <f t="shared" ca="1" si="26"/>
        <v>40.94</v>
      </c>
      <c r="AI43" s="87">
        <f t="shared" ca="1" si="27"/>
        <v>49.08</v>
      </c>
      <c r="AJ43" s="87">
        <f t="shared" ca="1" si="28"/>
        <v>48.60389</v>
      </c>
      <c r="AK43" s="87">
        <f t="shared" ca="1" si="17"/>
        <v>41.613860000000003</v>
      </c>
      <c r="AL43" s="87" t="str">
        <f t="shared" ca="1" si="18"/>
        <v/>
      </c>
      <c r="AO43" s="87" t="str">
        <f>List!R5</f>
        <v>Sutton</v>
      </c>
      <c r="AP43" s="87">
        <f t="shared" ca="1" si="29"/>
        <v>48.404679999999999</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22</v>
      </c>
      <c r="X44" s="87" t="s">
        <v>75</v>
      </c>
      <c r="Y44" s="87">
        <f t="shared" ca="1" si="10"/>
        <v>37.75609</v>
      </c>
      <c r="AA44" s="87" t="str">
        <f t="shared" ca="1" si="11"/>
        <v>Wandsworth</v>
      </c>
      <c r="AB44" s="87">
        <v>18</v>
      </c>
      <c r="AC44" s="86">
        <f t="shared" ca="1" si="12"/>
        <v>41.482799999999997</v>
      </c>
      <c r="AD44" s="87" t="str">
        <f t="shared" ca="1" si="13"/>
        <v>Wandsworth</v>
      </c>
      <c r="AE44" s="87" t="str">
        <f t="shared" ca="1" si="14"/>
        <v/>
      </c>
      <c r="AF44" s="87" t="str">
        <f t="shared" ca="1" si="15"/>
        <v/>
      </c>
      <c r="AG44" s="87">
        <f t="shared" ca="1" si="16"/>
        <v>41.482799999999997</v>
      </c>
      <c r="AH44" s="87">
        <f t="shared" ca="1" si="26"/>
        <v>40.94</v>
      </c>
      <c r="AI44" s="87">
        <f t="shared" ca="1" si="27"/>
        <v>49.08</v>
      </c>
      <c r="AJ44" s="87">
        <f t="shared" ca="1" si="28"/>
        <v>48.60389</v>
      </c>
      <c r="AK44" s="87" t="str">
        <f t="shared" ca="1" si="17"/>
        <v/>
      </c>
      <c r="AL44" s="87">
        <f t="shared" ca="1" si="18"/>
        <v>41.482799999999997</v>
      </c>
      <c r="AO44" s="87" t="str">
        <f>List!R6</f>
        <v>Havering</v>
      </c>
      <c r="AP44" s="87">
        <f t="shared" ca="1" si="29"/>
        <v>42.99165</v>
      </c>
      <c r="BT44" s="87"/>
    </row>
    <row r="45" spans="1:72">
      <c r="A45" s="17"/>
      <c r="B45" s="17"/>
      <c r="C45" s="17"/>
      <c r="D45" s="17"/>
      <c r="E45" s="17"/>
      <c r="F45" s="17"/>
      <c r="G45" s="17"/>
      <c r="H45" s="17"/>
      <c r="I45" s="17"/>
      <c r="J45" s="17"/>
      <c r="K45" s="17"/>
      <c r="L45" s="17"/>
      <c r="M45" s="17"/>
      <c r="W45" s="87">
        <f ca="1">IFERROR(RANK(Y45,$Y$27:$Y$59,$U$3)+COUNTIF($Y$27:Y45,Y45)-1,"")</f>
        <v>26</v>
      </c>
      <c r="X45" s="87" t="s">
        <v>71</v>
      </c>
      <c r="Y45" s="87">
        <f t="shared" ca="1" si="10"/>
        <v>37.207239999999999</v>
      </c>
      <c r="AA45" s="87" t="str">
        <f t="shared" ca="1" si="11"/>
        <v>Croydon</v>
      </c>
      <c r="AB45" s="87">
        <v>19</v>
      </c>
      <c r="AC45" s="86">
        <f t="shared" ca="1" si="12"/>
        <v>40.023989999999998</v>
      </c>
      <c r="AD45" s="87" t="str">
        <f t="shared" ca="1" si="13"/>
        <v>Croydon</v>
      </c>
      <c r="AE45" s="87" t="str">
        <f t="shared" ca="1" si="14"/>
        <v/>
      </c>
      <c r="AF45" s="87" t="str">
        <f t="shared" ca="1" si="15"/>
        <v/>
      </c>
      <c r="AG45" s="87">
        <f t="shared" ca="1" si="16"/>
        <v>40.023989999999998</v>
      </c>
      <c r="AH45" s="87">
        <f t="shared" ca="1" si="26"/>
        <v>40.94</v>
      </c>
      <c r="AI45" s="87">
        <f t="shared" ca="1" si="27"/>
        <v>49.08</v>
      </c>
      <c r="AJ45" s="87">
        <f t="shared" ca="1" si="28"/>
        <v>48.60389</v>
      </c>
      <c r="AK45" s="87">
        <f t="shared" ca="1" si="17"/>
        <v>40.023989999999998</v>
      </c>
      <c r="AL45" s="87" t="str">
        <f t="shared" ca="1" si="18"/>
        <v/>
      </c>
      <c r="AO45" s="87" t="str">
        <f>List!R7</f>
        <v>Hounslow</v>
      </c>
      <c r="AP45" s="87">
        <f t="shared" ca="1" si="29"/>
        <v>45.405070000000002</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v>
      </c>
      <c r="X46" s="87" t="s">
        <v>83</v>
      </c>
      <c r="Y46" s="87">
        <f t="shared" ca="1" si="10"/>
        <v>50.537959999999998</v>
      </c>
      <c r="AA46" s="87" t="str">
        <f t="shared" ca="1" si="11"/>
        <v>Brent</v>
      </c>
      <c r="AB46" s="87">
        <v>20</v>
      </c>
      <c r="AC46" s="86">
        <f t="shared" ca="1" si="12"/>
        <v>39.801490000000001</v>
      </c>
      <c r="AD46" s="87" t="str">
        <f t="shared" ca="1" si="13"/>
        <v>Brent</v>
      </c>
      <c r="AE46" s="87" t="str">
        <f t="shared" ca="1" si="14"/>
        <v/>
      </c>
      <c r="AF46" s="87" t="str">
        <f t="shared" ca="1" si="15"/>
        <v/>
      </c>
      <c r="AG46" s="87">
        <f t="shared" ca="1" si="16"/>
        <v>39.801490000000001</v>
      </c>
      <c r="AH46" s="87">
        <f t="shared" ca="1" si="26"/>
        <v>40.94</v>
      </c>
      <c r="AI46" s="87">
        <f t="shared" ca="1" si="27"/>
        <v>49.08</v>
      </c>
      <c r="AJ46" s="87">
        <f t="shared" ca="1" si="28"/>
        <v>48.60389</v>
      </c>
      <c r="AK46" s="87" t="str">
        <f t="shared" ca="1" si="17"/>
        <v/>
      </c>
      <c r="AL46" s="87">
        <f t="shared" ca="1" si="18"/>
        <v>39.801490000000001</v>
      </c>
      <c r="AO46" s="87" t="str">
        <f>List!R8</f>
        <v>Redbridge</v>
      </c>
      <c r="AP46" s="87">
        <f t="shared" ca="1" si="29"/>
        <v>43.23265</v>
      </c>
      <c r="BF46" s="94">
        <v>2</v>
      </c>
      <c r="BG46" s="94"/>
      <c r="BT46" s="87"/>
    </row>
    <row r="47" spans="1:72">
      <c r="A47" s="17"/>
      <c r="B47" s="17"/>
      <c r="C47" s="17"/>
      <c r="D47" s="17"/>
      <c r="E47" s="17"/>
      <c r="F47" s="17"/>
      <c r="G47" s="17"/>
      <c r="H47" s="17"/>
      <c r="I47" s="17"/>
      <c r="J47" s="17"/>
      <c r="K47" s="17"/>
      <c r="L47" s="17"/>
      <c r="M47" s="17"/>
      <c r="W47" s="87">
        <f ca="1">IFERROR(RANK(Y47,$Y$27:$Y$59,$U$3)+COUNTIF($Y$27:Y47,Y47)-1,"")</f>
        <v>30</v>
      </c>
      <c r="X47" s="87" t="s">
        <v>92</v>
      </c>
      <c r="Y47" s="87">
        <f t="shared" ca="1" si="10"/>
        <v>35.579700000000003</v>
      </c>
      <c r="AA47" s="87" t="str">
        <f t="shared" ca="1" si="11"/>
        <v>Southwark</v>
      </c>
      <c r="AB47" s="87">
        <v>21</v>
      </c>
      <c r="AC47" s="86">
        <f t="shared" ca="1" si="12"/>
        <v>38.819519999999997</v>
      </c>
      <c r="AD47" s="87" t="str">
        <f t="shared" ca="1" si="13"/>
        <v>Southwark</v>
      </c>
      <c r="AE47" s="87" t="str">
        <f t="shared" ca="1" si="14"/>
        <v/>
      </c>
      <c r="AF47" s="87" t="str">
        <f t="shared" ca="1" si="15"/>
        <v/>
      </c>
      <c r="AG47" s="87">
        <f t="shared" ca="1" si="16"/>
        <v>38.819519999999997</v>
      </c>
      <c r="AH47" s="87">
        <f t="shared" ca="1" si="26"/>
        <v>40.94</v>
      </c>
      <c r="AI47" s="87">
        <f t="shared" ca="1" si="27"/>
        <v>49.08</v>
      </c>
      <c r="AJ47" s="87">
        <f t="shared" ca="1" si="28"/>
        <v>48.60389</v>
      </c>
      <c r="AK47" s="87" t="str">
        <f t="shared" ca="1" si="17"/>
        <v/>
      </c>
      <c r="AL47" s="87">
        <f t="shared" ca="1" si="18"/>
        <v>38.819519999999997</v>
      </c>
      <c r="AO47" s="87" t="str">
        <f>List!R9</f>
        <v>Enfield</v>
      </c>
      <c r="AP47" s="87">
        <f t="shared" ca="1" si="29"/>
        <v>37.409350000000003</v>
      </c>
    </row>
    <row r="48" spans="1:72">
      <c r="A48" s="17"/>
      <c r="B48" s="17"/>
      <c r="C48" s="17"/>
      <c r="D48" s="17"/>
      <c r="E48" s="17"/>
      <c r="F48" s="17"/>
      <c r="G48" s="17"/>
      <c r="H48" s="17"/>
      <c r="I48" s="17"/>
      <c r="J48" s="17"/>
      <c r="K48" s="17"/>
      <c r="L48" s="17"/>
      <c r="M48" s="17"/>
      <c r="W48" s="87">
        <f ca="1">IFERROR(RANK(Y48,$Y$27:$Y$59,$U$3)+COUNTIF($Y$27:Y48,Y48)-1,"")</f>
        <v>31</v>
      </c>
      <c r="X48" s="87" t="s">
        <v>85</v>
      </c>
      <c r="Y48" s="87">
        <f t="shared" ca="1" si="10"/>
        <v>35.347479999999997</v>
      </c>
      <c r="AA48" s="87" t="str">
        <f t="shared" ca="1" si="11"/>
        <v>Islington</v>
      </c>
      <c r="AB48" s="87">
        <v>22</v>
      </c>
      <c r="AC48" s="86">
        <f t="shared" ca="1" si="12"/>
        <v>37.75609</v>
      </c>
      <c r="AD48" s="87" t="str">
        <f t="shared" ca="1" si="13"/>
        <v>Islington</v>
      </c>
      <c r="AE48" s="87" t="str">
        <f t="shared" ca="1" si="14"/>
        <v/>
      </c>
      <c r="AF48" s="87" t="str">
        <f t="shared" ca="1" si="15"/>
        <v/>
      </c>
      <c r="AG48" s="87">
        <f t="shared" ca="1" si="16"/>
        <v>37.75609</v>
      </c>
      <c r="AH48" s="87">
        <f t="shared" ca="1" si="26"/>
        <v>40.94</v>
      </c>
      <c r="AI48" s="87">
        <f t="shared" ca="1" si="27"/>
        <v>49.08</v>
      </c>
      <c r="AJ48" s="87">
        <f t="shared" ca="1" si="28"/>
        <v>48.60389</v>
      </c>
      <c r="AK48" s="87" t="str">
        <f t="shared" ca="1" si="17"/>
        <v/>
      </c>
      <c r="AL48" s="87">
        <f t="shared" ca="1" si="18"/>
        <v>37.75609</v>
      </c>
      <c r="AO48" s="87" t="str">
        <f>List!R10</f>
        <v>Harrow</v>
      </c>
      <c r="AP48" s="87">
        <f t="shared" ca="1" si="29"/>
        <v>45.664769999999997</v>
      </c>
      <c r="BF48" s="94"/>
    </row>
    <row r="49" spans="1:59">
      <c r="A49" s="17"/>
      <c r="B49" s="17"/>
      <c r="C49" s="17"/>
      <c r="D49" s="17"/>
      <c r="E49" s="17"/>
      <c r="F49" s="17"/>
      <c r="G49" s="17"/>
      <c r="H49" s="17"/>
      <c r="I49" s="17"/>
      <c r="J49" s="17"/>
      <c r="K49" s="17"/>
      <c r="L49" s="17"/>
      <c r="M49" s="17"/>
      <c r="W49" s="87">
        <f ca="1">IFERROR(RANK(Y49,$Y$27:$Y$59,$U$3)+COUNTIF($Y$27:Y49,Y49)-1,"")</f>
        <v>12</v>
      </c>
      <c r="X49" s="87" t="s">
        <v>109</v>
      </c>
      <c r="Y49" s="87">
        <f t="shared" ca="1" si="10"/>
        <v>42.895919999999997</v>
      </c>
      <c r="AA49" s="87" t="str">
        <f t="shared" ca="1" si="11"/>
        <v>Camden</v>
      </c>
      <c r="AB49" s="87">
        <v>23</v>
      </c>
      <c r="AC49" s="86">
        <f t="shared" ca="1" si="12"/>
        <v>37.590739999999997</v>
      </c>
      <c r="AD49" s="87" t="str">
        <f t="shared" ca="1" si="13"/>
        <v>Camden</v>
      </c>
      <c r="AE49" s="87" t="str">
        <f t="shared" ca="1" si="14"/>
        <v/>
      </c>
      <c r="AF49" s="87" t="str">
        <f t="shared" ca="1" si="15"/>
        <v/>
      </c>
      <c r="AG49" s="87">
        <f t="shared" ca="1" si="16"/>
        <v>37.590739999999997</v>
      </c>
      <c r="AH49" s="87">
        <f t="shared" ca="1" si="26"/>
        <v>40.94</v>
      </c>
      <c r="AI49" s="87">
        <f t="shared" ca="1" si="27"/>
        <v>49.08</v>
      </c>
      <c r="AJ49" s="87">
        <f t="shared" ca="1" si="28"/>
        <v>48.60389</v>
      </c>
      <c r="AK49" s="87" t="str">
        <f t="shared" ca="1" si="17"/>
        <v/>
      </c>
      <c r="AL49" s="87">
        <f t="shared" ca="1" si="18"/>
        <v>37.590739999999997</v>
      </c>
      <c r="AO49" s="87" t="str">
        <f>List!R11</f>
        <v>Waltham Forest</v>
      </c>
      <c r="AP49" s="87">
        <f t="shared" ca="1" si="29"/>
        <v>37.210329999999999</v>
      </c>
      <c r="BF49" s="92"/>
      <c r="BG49" s="93"/>
    </row>
    <row r="50" spans="1:59">
      <c r="A50" s="17"/>
      <c r="B50" s="17"/>
      <c r="C50" s="17"/>
      <c r="D50" s="17"/>
      <c r="E50" s="17"/>
      <c r="F50" s="17"/>
      <c r="G50" s="17"/>
      <c r="H50" s="17"/>
      <c r="I50" s="17"/>
      <c r="J50" s="17"/>
      <c r="K50" s="17"/>
      <c r="L50" s="17"/>
      <c r="M50" s="17"/>
      <c r="W50" s="87">
        <f ca="1">IFERROR(RANK(Y50,$Y$27:$Y$59,$U$3)+COUNTIF($Y$27:Y50,Y50)-1,"")</f>
        <v>15</v>
      </c>
      <c r="X50" s="87" t="s">
        <v>123</v>
      </c>
      <c r="Y50" s="87">
        <f t="shared" ca="1" si="10"/>
        <v>42.041490000000003</v>
      </c>
      <c r="AA50" s="87" t="str">
        <f t="shared" ca="1" si="11"/>
        <v>Enfield</v>
      </c>
      <c r="AB50" s="87">
        <v>24</v>
      </c>
      <c r="AC50" s="86">
        <f t="shared" ca="1" si="12"/>
        <v>37.409350000000003</v>
      </c>
      <c r="AD50" s="87" t="str">
        <f t="shared" ca="1" si="13"/>
        <v>Enfield</v>
      </c>
      <c r="AE50" s="87" t="str">
        <f t="shared" ca="1" si="14"/>
        <v/>
      </c>
      <c r="AF50" s="87" t="str">
        <f t="shared" ca="1" si="15"/>
        <v/>
      </c>
      <c r="AG50" s="87">
        <f t="shared" ca="1" si="16"/>
        <v>37.409350000000003</v>
      </c>
      <c r="AH50" s="87">
        <f t="shared" ca="1" si="26"/>
        <v>40.94</v>
      </c>
      <c r="AI50" s="87">
        <f t="shared" ca="1" si="27"/>
        <v>49.08</v>
      </c>
      <c r="AJ50" s="87">
        <f t="shared" ca="1" si="28"/>
        <v>48.60389</v>
      </c>
      <c r="AK50" s="87">
        <f t="shared" ca="1" si="17"/>
        <v>37.409350000000003</v>
      </c>
      <c r="AL50" s="87" t="str">
        <f t="shared" ca="1" si="18"/>
        <v/>
      </c>
      <c r="AO50" s="87" t="str">
        <f>List!R12</f>
        <v>Bromley</v>
      </c>
      <c r="AP50" s="87">
        <f t="shared" ca="1" si="29"/>
        <v>47.470080000000003</v>
      </c>
      <c r="BF50" s="92"/>
      <c r="BG50" s="92"/>
    </row>
    <row r="51" spans="1:59">
      <c r="W51" s="87">
        <f ca="1">IFERROR(RANK(Y51,$Y$27:$Y$59,$U$3)+COUNTIF($Y$27:Y51,Y51)-1,"")</f>
        <v>10</v>
      </c>
      <c r="X51" s="87" t="s">
        <v>113</v>
      </c>
      <c r="Y51" s="87">
        <f t="shared" ca="1" si="10"/>
        <v>43.23265</v>
      </c>
      <c r="AA51" s="87" t="str">
        <f t="shared" ca="1" si="11"/>
        <v>Waltham Forest</v>
      </c>
      <c r="AB51" s="87">
        <v>25</v>
      </c>
      <c r="AC51" s="86">
        <f t="shared" ca="1" si="12"/>
        <v>37.210329999999999</v>
      </c>
      <c r="AD51" s="87" t="str">
        <f t="shared" ca="1" si="13"/>
        <v>Waltham Forest</v>
      </c>
      <c r="AE51" s="87" t="str">
        <f t="shared" ca="1" si="14"/>
        <v/>
      </c>
      <c r="AF51" s="87" t="str">
        <f t="shared" ca="1" si="15"/>
        <v/>
      </c>
      <c r="AG51" s="87">
        <f t="shared" ca="1" si="16"/>
        <v>37.210329999999999</v>
      </c>
      <c r="AH51" s="87">
        <f t="shared" ca="1" si="26"/>
        <v>40.94</v>
      </c>
      <c r="AI51" s="87">
        <f t="shared" ca="1" si="27"/>
        <v>49.08</v>
      </c>
      <c r="AJ51" s="87">
        <f t="shared" ca="1" si="28"/>
        <v>48.60389</v>
      </c>
      <c r="AK51" s="87">
        <f t="shared" ca="1" si="17"/>
        <v>37.210329999999999</v>
      </c>
      <c r="AL51" s="87" t="str">
        <f t="shared" ca="1" si="18"/>
        <v/>
      </c>
      <c r="AO51" s="87" t="str">
        <f>List!R13</f>
        <v>Hillingdon</v>
      </c>
      <c r="AP51" s="87">
        <f t="shared" ca="1" si="29"/>
        <v>45.985059999999997</v>
      </c>
      <c r="BF51" s="92"/>
      <c r="BG51" s="93"/>
    </row>
    <row r="52" spans="1:59">
      <c r="W52" s="87">
        <f ca="1">IFERROR(RANK(Y52,$Y$27:$Y$59,$U$3)+COUNTIF($Y$27:Y52,Y52)-1,"")</f>
        <v>2</v>
      </c>
      <c r="X52" s="87" t="s">
        <v>33</v>
      </c>
      <c r="Y52" s="87">
        <f t="shared" ca="1" si="10"/>
        <v>48.60389</v>
      </c>
      <c r="AA52" s="87" t="str">
        <f t="shared" ca="1" si="11"/>
        <v>Kensington and Chelsea</v>
      </c>
      <c r="AB52" s="87">
        <v>26</v>
      </c>
      <c r="AC52" s="86">
        <f t="shared" ca="1" si="12"/>
        <v>37.207239999999999</v>
      </c>
      <c r="AD52" s="87" t="str">
        <f t="shared" ca="1" si="13"/>
        <v>Kensington and Chelsea</v>
      </c>
      <c r="AE52" s="87" t="str">
        <f t="shared" ca="1" si="14"/>
        <v/>
      </c>
      <c r="AF52" s="87" t="str">
        <f t="shared" ca="1" si="15"/>
        <v/>
      </c>
      <c r="AG52" s="87">
        <f t="shared" ca="1" si="16"/>
        <v>37.207239999999999</v>
      </c>
      <c r="AH52" s="87">
        <f t="shared" ca="1" si="26"/>
        <v>40.94</v>
      </c>
      <c r="AI52" s="87">
        <f t="shared" ca="1" si="27"/>
        <v>49.08</v>
      </c>
      <c r="AJ52" s="87">
        <f t="shared" ca="1" si="28"/>
        <v>48.60389</v>
      </c>
      <c r="AK52" s="87" t="str">
        <f t="shared" ca="1" si="17"/>
        <v/>
      </c>
      <c r="AL52" s="87">
        <f t="shared" ca="1" si="18"/>
        <v>37.207239999999999</v>
      </c>
      <c r="AO52" s="87" t="str">
        <f>List!R14</f>
        <v>Ealing</v>
      </c>
      <c r="AP52" s="87">
        <f t="shared" ca="1" si="29"/>
        <v>43.791469999999997</v>
      </c>
      <c r="BF52" s="94"/>
      <c r="BG52" s="94"/>
    </row>
    <row r="53" spans="1:59">
      <c r="W53" s="87">
        <f ca="1">IFERROR(RANK(Y53,$Y$27:$Y$59,$U$3)+COUNTIF($Y$27:Y53,Y53)-1,"")</f>
        <v>21</v>
      </c>
      <c r="X53" s="87" t="s">
        <v>96</v>
      </c>
      <c r="Y53" s="87">
        <f t="shared" ca="1" si="10"/>
        <v>38.819519999999997</v>
      </c>
      <c r="AA53" s="87" t="str">
        <f t="shared" ca="1" si="11"/>
        <v>Westminster</v>
      </c>
      <c r="AB53" s="87">
        <v>27</v>
      </c>
      <c r="AC53" s="86">
        <f t="shared" ca="1" si="12"/>
        <v>36.96687</v>
      </c>
      <c r="AD53" s="87" t="str">
        <f t="shared" ca="1" si="13"/>
        <v>Westminster</v>
      </c>
      <c r="AE53" s="87" t="str">
        <f t="shared" ca="1" si="14"/>
        <v/>
      </c>
      <c r="AF53" s="87" t="str">
        <f t="shared" ca="1" si="15"/>
        <v/>
      </c>
      <c r="AG53" s="87">
        <f t="shared" ca="1" si="16"/>
        <v>36.96687</v>
      </c>
      <c r="AH53" s="87">
        <f t="shared" ca="1" si="26"/>
        <v>40.94</v>
      </c>
      <c r="AI53" s="87">
        <f t="shared" ca="1" si="27"/>
        <v>49.08</v>
      </c>
      <c r="AJ53" s="87">
        <f t="shared" ca="1" si="28"/>
        <v>48.60389</v>
      </c>
      <c r="AK53" s="87" t="str">
        <f t="shared" ca="1" si="17"/>
        <v/>
      </c>
      <c r="AL53" s="87">
        <f t="shared" ca="1" si="18"/>
        <v>36.96687</v>
      </c>
      <c r="AO53" s="87" t="str">
        <f>List!R15</f>
        <v>Barnet</v>
      </c>
      <c r="AP53" s="87">
        <f t="shared" ca="1" si="29"/>
        <v>41.613860000000003</v>
      </c>
    </row>
    <row r="54" spans="1:59">
      <c r="W54" s="87">
        <f ca="1">IFERROR(RANK(Y54,$Y$27:$Y$59,$U$3)+COUNTIF($Y$27:Y54,Y54)-1,"")</f>
        <v>3</v>
      </c>
      <c r="X54" s="87" t="s">
        <v>90</v>
      </c>
      <c r="Y54" s="87">
        <f t="shared" ca="1" si="10"/>
        <v>48.404679999999999</v>
      </c>
      <c r="AA54" s="87" t="str">
        <f t="shared" ca="1" si="11"/>
        <v>Hackney</v>
      </c>
      <c r="AB54" s="87">
        <v>28</v>
      </c>
      <c r="AC54" s="86">
        <f t="shared" ca="1" si="12"/>
        <v>36.293410000000002</v>
      </c>
      <c r="AD54" s="87" t="str">
        <f t="shared" ca="1" si="13"/>
        <v>Hackney</v>
      </c>
      <c r="AE54" s="87" t="str">
        <f t="shared" ca="1" si="14"/>
        <v/>
      </c>
      <c r="AF54" s="87" t="str">
        <f t="shared" ca="1" si="15"/>
        <v/>
      </c>
      <c r="AG54" s="87">
        <f t="shared" ca="1" si="16"/>
        <v>36.293410000000002</v>
      </c>
      <c r="AH54" s="87">
        <f t="shared" ca="1" si="26"/>
        <v>40.94</v>
      </c>
      <c r="AI54" s="87">
        <f t="shared" ca="1" si="27"/>
        <v>49.08</v>
      </c>
      <c r="AJ54" s="87">
        <f t="shared" ca="1" si="28"/>
        <v>48.60389</v>
      </c>
      <c r="AK54" s="87" t="str">
        <f t="shared" ca="1" si="17"/>
        <v/>
      </c>
      <c r="AL54" s="87">
        <f t="shared" ca="1" si="18"/>
        <v>36.293410000000002</v>
      </c>
      <c r="AO54" s="87" t="str">
        <f>List!R16</f>
        <v>Croydon</v>
      </c>
      <c r="AP54" s="87">
        <f t="shared" ca="1" si="29"/>
        <v>40.023989999999998</v>
      </c>
      <c r="BF54" s="94"/>
      <c r="BG54" s="94"/>
    </row>
    <row r="55" spans="1:59" ht="14.45" customHeight="1">
      <c r="W55" s="87">
        <f ca="1">IFERROR(RANK(Y55,$Y$27:$Y$59,$U$3)+COUNTIF($Y$27:Y55,Y55)-1,"")</f>
        <v>13</v>
      </c>
      <c r="X55" s="87" t="s">
        <v>105</v>
      </c>
      <c r="Y55" s="87">
        <f t="shared" ca="1" si="10"/>
        <v>42.408180000000002</v>
      </c>
      <c r="AA55" s="87" t="str">
        <f t="shared" ca="1" si="11"/>
        <v>Haringey</v>
      </c>
      <c r="AB55" s="87">
        <v>29</v>
      </c>
      <c r="AC55" s="86">
        <f t="shared" ca="1" si="12"/>
        <v>35.846769999999999</v>
      </c>
      <c r="AD55" s="87" t="str">
        <f t="shared" ca="1" si="13"/>
        <v>Haringey</v>
      </c>
      <c r="AE55" s="87" t="str">
        <f t="shared" ca="1" si="14"/>
        <v/>
      </c>
      <c r="AF55" s="87" t="str">
        <f t="shared" ca="1" si="15"/>
        <v/>
      </c>
      <c r="AG55" s="87">
        <f t="shared" ca="1" si="16"/>
        <v>35.846769999999999</v>
      </c>
      <c r="AH55" s="87">
        <f t="shared" ca="1" si="26"/>
        <v>40.94</v>
      </c>
      <c r="AI55" s="87">
        <f t="shared" ca="1" si="27"/>
        <v>49.08</v>
      </c>
      <c r="AJ55" s="87">
        <f t="shared" ca="1" si="28"/>
        <v>48.60389</v>
      </c>
      <c r="AK55" s="87" t="str">
        <f t="shared" ca="1" si="17"/>
        <v/>
      </c>
      <c r="AL55" s="87">
        <f t="shared" ca="1" si="18"/>
        <v>35.846769999999999</v>
      </c>
      <c r="AO55" s="87" t="str">
        <f>T8</f>
        <v>Richmond</v>
      </c>
      <c r="AP55" s="87">
        <f ca="1">U14</f>
        <v>48.60389</v>
      </c>
      <c r="BF55" s="94"/>
      <c r="BG55" s="94"/>
    </row>
    <row r="56" spans="1:59">
      <c r="W56" s="87">
        <f ca="1">IFERROR(RANK(Y56,$Y$27:$Y$59,$U$3)+COUNTIF($Y$27:Y56,Y56)-1,"")</f>
        <v>25</v>
      </c>
      <c r="X56" s="87" t="s">
        <v>115</v>
      </c>
      <c r="Y56" s="87">
        <f t="shared" ca="1" si="10"/>
        <v>37.210329999999999</v>
      </c>
      <c r="AA56" s="87" t="str">
        <f t="shared" ca="1" si="11"/>
        <v>Lambeth</v>
      </c>
      <c r="AB56" s="87">
        <v>30</v>
      </c>
      <c r="AC56" s="86">
        <f t="shared" ca="1" si="12"/>
        <v>35.579700000000003</v>
      </c>
      <c r="AD56" s="87" t="str">
        <f t="shared" ca="1" si="13"/>
        <v>Lambeth</v>
      </c>
      <c r="AE56" s="87" t="str">
        <f t="shared" ca="1" si="14"/>
        <v/>
      </c>
      <c r="AF56" s="87" t="str">
        <f t="shared" ca="1" si="15"/>
        <v/>
      </c>
      <c r="AG56" s="87">
        <f t="shared" ca="1" si="16"/>
        <v>35.579700000000003</v>
      </c>
      <c r="AH56" s="87">
        <f t="shared" ca="1" si="26"/>
        <v>40.94</v>
      </c>
      <c r="AI56" s="87">
        <f t="shared" ca="1" si="27"/>
        <v>49.08</v>
      </c>
      <c r="AJ56" s="87">
        <f t="shared" ca="1" si="28"/>
        <v>48.60389</v>
      </c>
      <c r="AK56" s="87" t="str">
        <f t="shared" ca="1" si="17"/>
        <v/>
      </c>
      <c r="AL56" s="87">
        <f t="shared" ca="1" si="18"/>
        <v>35.579700000000003</v>
      </c>
    </row>
    <row r="57" spans="1:59">
      <c r="W57" s="87">
        <f ca="1">IFERROR(RANK(Y57,$Y$27:$Y$59,$U$3)+COUNTIF($Y$27:Y57,Y57)-1,"")</f>
        <v>18</v>
      </c>
      <c r="X57" s="87" t="s">
        <v>77</v>
      </c>
      <c r="Y57" s="87">
        <f t="shared" ca="1" si="10"/>
        <v>41.482799999999997</v>
      </c>
      <c r="AA57" s="87" t="str">
        <f t="shared" ca="1" si="11"/>
        <v>Lewisham</v>
      </c>
      <c r="AB57" s="87">
        <v>31</v>
      </c>
      <c r="AC57" s="86">
        <f t="shared" ca="1" si="12"/>
        <v>35.347479999999997</v>
      </c>
      <c r="AD57" s="87" t="str">
        <f t="shared" ca="1" si="13"/>
        <v>Lewisham</v>
      </c>
      <c r="AE57" s="87" t="str">
        <f t="shared" ca="1" si="14"/>
        <v/>
      </c>
      <c r="AF57" s="87" t="str">
        <f t="shared" ca="1" si="15"/>
        <v/>
      </c>
      <c r="AG57" s="87">
        <f t="shared" ca="1" si="16"/>
        <v>35.347479999999997</v>
      </c>
      <c r="AH57" s="87">
        <f t="shared" ca="1" si="26"/>
        <v>40.94</v>
      </c>
      <c r="AI57" s="87">
        <f t="shared" ca="1" si="27"/>
        <v>49.08</v>
      </c>
      <c r="AJ57" s="87">
        <f t="shared" ca="1" si="28"/>
        <v>48.60389</v>
      </c>
      <c r="AK57" s="87" t="str">
        <f t="shared" ca="1" si="17"/>
        <v/>
      </c>
      <c r="AL57" s="87">
        <f t="shared" ca="1" si="18"/>
        <v>35.347479999999997</v>
      </c>
      <c r="BF57" s="94"/>
      <c r="BG57" s="94"/>
    </row>
    <row r="58" spans="1:59">
      <c r="W58" s="87">
        <f ca="1">IFERROR(RANK(Y58,$Y$27:$Y$59,$U$3)+COUNTIF($Y$27:Y58,Y58)-1,"")</f>
        <v>27</v>
      </c>
      <c r="X58" s="87" t="s">
        <v>100</v>
      </c>
      <c r="Y58" s="87">
        <f t="shared" ca="1" si="10"/>
        <v>36.96687</v>
      </c>
      <c r="AA58" s="87" t="str">
        <f t="shared" ca="1" si="11"/>
        <v>Hammersmith and Fulham</v>
      </c>
      <c r="AB58" s="87">
        <v>32</v>
      </c>
      <c r="AC58" s="86">
        <f t="shared" ca="1" si="12"/>
        <v>32.6785</v>
      </c>
      <c r="AD58" s="87" t="str">
        <f t="shared" ca="1" si="13"/>
        <v>Hammersmith and Fulham</v>
      </c>
      <c r="AE58" s="87" t="str">
        <f t="shared" ca="1" si="14"/>
        <v/>
      </c>
      <c r="AF58" s="87" t="str">
        <f t="shared" ca="1" si="15"/>
        <v/>
      </c>
      <c r="AG58" s="87">
        <f t="shared" ca="1" si="16"/>
        <v>32.6785</v>
      </c>
      <c r="AH58" s="87">
        <f t="shared" ca="1" si="26"/>
        <v>40.94</v>
      </c>
      <c r="AI58" s="87">
        <f t="shared" ca="1" si="27"/>
        <v>49.08</v>
      </c>
      <c r="AJ58" s="87">
        <f t="shared" ca="1" si="28"/>
        <v>48.60389</v>
      </c>
      <c r="AK58" s="87" t="str">
        <f t="shared" ca="1" si="17"/>
        <v/>
      </c>
      <c r="AL58" s="87">
        <f t="shared" ca="1" si="18"/>
        <v>32.6785</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1C00-000000000000}"/>
    <dataValidation type="list" showInputMessage="1" showErrorMessage="1" sqref="U2" xr:uid="{00000000-0002-0000-1C00-000001000000}">
      <formula1>gender</formula1>
    </dataValidation>
    <dataValidation type="list" showInputMessage="1" showErrorMessage="1" sqref="U1" xr:uid="{00000000-0002-0000-1C00-000002000000}">
      <formula1>indlist</formula1>
    </dataValidation>
  </dataValidations>
  <hyperlinks>
    <hyperlink ref="O1" location="Summary!A1" display="Back to summary" xr:uid="{00000000-0004-0000-1C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E115"/>
  <sheetViews>
    <sheetView workbookViewId="0">
      <selection activeCell="D27" sqref="D27"/>
    </sheetView>
  </sheetViews>
  <sheetFormatPr defaultColWidth="8.85546875" defaultRowHeight="15"/>
  <cols>
    <col min="1" max="1" width="17.28515625" bestFit="1" customWidth="1"/>
  </cols>
  <sheetData>
    <row r="1" spans="1:5">
      <c r="A1" s="39" t="s">
        <v>944</v>
      </c>
      <c r="B1" s="103" t="s">
        <v>1</v>
      </c>
      <c r="C1" s="103" t="s">
        <v>9</v>
      </c>
      <c r="D1" s="103" t="s">
        <v>10</v>
      </c>
      <c r="E1" s="103" t="s">
        <v>945</v>
      </c>
    </row>
    <row r="2" spans="1:5">
      <c r="A2" t="str">
        <f t="shared" ref="A2:A33" si="0">B2&amp;C2</f>
        <v>22401Persons</v>
      </c>
      <c r="B2">
        <v>22401</v>
      </c>
      <c r="C2" t="s">
        <v>35</v>
      </c>
      <c r="D2" t="s">
        <v>36</v>
      </c>
      <c r="E2" t="s">
        <v>946</v>
      </c>
    </row>
    <row r="3" spans="1:5">
      <c r="A3" t="str">
        <f t="shared" si="0"/>
        <v>22403Persons</v>
      </c>
      <c r="B3">
        <v>22403</v>
      </c>
      <c r="C3" t="s">
        <v>35</v>
      </c>
      <c r="D3" t="s">
        <v>125</v>
      </c>
      <c r="E3" t="s">
        <v>947</v>
      </c>
    </row>
    <row r="4" spans="1:5">
      <c r="A4" t="str">
        <f t="shared" si="0"/>
        <v>30314Persons</v>
      </c>
      <c r="B4">
        <v>30314</v>
      </c>
      <c r="C4" t="s">
        <v>35</v>
      </c>
      <c r="D4" t="s">
        <v>36</v>
      </c>
      <c r="E4" t="s">
        <v>948</v>
      </c>
    </row>
    <row r="5" spans="1:5">
      <c r="A5" t="str">
        <f t="shared" si="0"/>
        <v>41401Persons</v>
      </c>
      <c r="B5">
        <v>41401</v>
      </c>
      <c r="C5" t="s">
        <v>35</v>
      </c>
      <c r="D5" t="s">
        <v>36</v>
      </c>
      <c r="E5" t="s">
        <v>949</v>
      </c>
    </row>
    <row r="6" spans="1:5">
      <c r="A6" t="str">
        <f t="shared" si="0"/>
        <v>90280Persons</v>
      </c>
      <c r="B6">
        <v>90280</v>
      </c>
      <c r="C6" t="s">
        <v>35</v>
      </c>
      <c r="D6" t="s">
        <v>135</v>
      </c>
      <c r="E6" t="s">
        <v>950</v>
      </c>
    </row>
    <row r="7" spans="1:5">
      <c r="A7" t="str">
        <f t="shared" si="0"/>
        <v>90280Persons</v>
      </c>
      <c r="B7">
        <v>90280</v>
      </c>
      <c r="C7" t="s">
        <v>35</v>
      </c>
      <c r="D7" t="s">
        <v>36</v>
      </c>
      <c r="E7" t="s">
        <v>951</v>
      </c>
    </row>
    <row r="8" spans="1:5">
      <c r="A8" t="str">
        <f t="shared" si="0"/>
        <v>90361Persons</v>
      </c>
      <c r="B8">
        <v>90361</v>
      </c>
      <c r="C8" t="s">
        <v>35</v>
      </c>
      <c r="D8" t="s">
        <v>139</v>
      </c>
      <c r="E8" t="s">
        <v>952</v>
      </c>
    </row>
    <row r="9" spans="1:5">
      <c r="A9" t="str">
        <f t="shared" si="0"/>
        <v>90638Persons</v>
      </c>
      <c r="B9">
        <v>90638</v>
      </c>
      <c r="C9" t="s">
        <v>35</v>
      </c>
      <c r="D9" t="s">
        <v>135</v>
      </c>
      <c r="E9" t="s">
        <v>953</v>
      </c>
    </row>
    <row r="10" spans="1:5">
      <c r="A10" t="str">
        <f t="shared" si="0"/>
        <v>91891Persons</v>
      </c>
      <c r="B10">
        <v>91891</v>
      </c>
      <c r="C10" t="s">
        <v>35</v>
      </c>
      <c r="D10" t="s">
        <v>36</v>
      </c>
      <c r="E10" t="s">
        <v>954</v>
      </c>
    </row>
    <row r="11" spans="1:5">
      <c r="A11" t="str">
        <f t="shared" si="0"/>
        <v>92718Persons</v>
      </c>
      <c r="B11">
        <v>92718</v>
      </c>
      <c r="C11" t="s">
        <v>35</v>
      </c>
      <c r="D11" t="s">
        <v>36</v>
      </c>
      <c r="E11" t="s">
        <v>955</v>
      </c>
    </row>
    <row r="12" spans="1:5">
      <c r="A12" t="str">
        <f t="shared" si="0"/>
        <v>92949Persons</v>
      </c>
      <c r="B12">
        <v>92949</v>
      </c>
      <c r="C12" t="s">
        <v>35</v>
      </c>
      <c r="D12" t="s">
        <v>36</v>
      </c>
      <c r="E12" t="s">
        <v>956</v>
      </c>
    </row>
    <row r="13" spans="1:5">
      <c r="A13" t="str">
        <f t="shared" si="0"/>
        <v>1210Persons</v>
      </c>
      <c r="B13">
        <v>1210</v>
      </c>
      <c r="C13" t="s">
        <v>35</v>
      </c>
      <c r="D13" t="s">
        <v>178</v>
      </c>
      <c r="E13" t="s">
        <v>957</v>
      </c>
    </row>
    <row r="14" spans="1:5">
      <c r="A14" t="str">
        <f t="shared" si="0"/>
        <v>11601Persons</v>
      </c>
      <c r="B14">
        <v>11601</v>
      </c>
      <c r="C14" t="s">
        <v>35</v>
      </c>
      <c r="D14" t="s">
        <v>178</v>
      </c>
      <c r="E14" t="s">
        <v>958</v>
      </c>
    </row>
    <row r="15" spans="1:5">
      <c r="A15" t="str">
        <f t="shared" si="0"/>
        <v>30315Persons</v>
      </c>
      <c r="B15">
        <v>30315</v>
      </c>
      <c r="C15" t="s">
        <v>35</v>
      </c>
      <c r="D15" t="s">
        <v>187</v>
      </c>
      <c r="E15" t="s">
        <v>959</v>
      </c>
    </row>
    <row r="16" spans="1:5">
      <c r="A16" t="str">
        <f t="shared" si="0"/>
        <v>91819Female</v>
      </c>
      <c r="B16">
        <v>91819</v>
      </c>
      <c r="C16" t="s">
        <v>189</v>
      </c>
      <c r="D16" t="s">
        <v>190</v>
      </c>
      <c r="E16" t="s">
        <v>960</v>
      </c>
    </row>
    <row r="17" spans="1:5">
      <c r="A17" t="str">
        <f t="shared" si="0"/>
        <v>92254Female</v>
      </c>
      <c r="B17">
        <v>92254</v>
      </c>
      <c r="C17" t="s">
        <v>189</v>
      </c>
      <c r="D17" t="s">
        <v>190</v>
      </c>
      <c r="E17" t="s">
        <v>961</v>
      </c>
    </row>
    <row r="18" spans="1:5">
      <c r="A18" t="str">
        <f t="shared" si="0"/>
        <v>92304Persons</v>
      </c>
      <c r="B18">
        <v>92304</v>
      </c>
      <c r="C18" t="s">
        <v>35</v>
      </c>
      <c r="D18" t="s">
        <v>135</v>
      </c>
      <c r="E18" t="s">
        <v>962</v>
      </c>
    </row>
    <row r="19" spans="1:5">
      <c r="A19" t="str">
        <f t="shared" si="0"/>
        <v>92445Persons</v>
      </c>
      <c r="B19">
        <v>92445</v>
      </c>
      <c r="C19" t="s">
        <v>35</v>
      </c>
      <c r="D19" t="s">
        <v>202</v>
      </c>
      <c r="E19" t="s">
        <v>963</v>
      </c>
    </row>
    <row r="20" spans="1:5">
      <c r="A20" t="str">
        <f t="shared" si="0"/>
        <v>93014Persons</v>
      </c>
      <c r="B20">
        <v>93014</v>
      </c>
      <c r="C20" t="s">
        <v>35</v>
      </c>
      <c r="D20" t="s">
        <v>204</v>
      </c>
      <c r="E20" t="s">
        <v>964</v>
      </c>
    </row>
    <row r="21" spans="1:5">
      <c r="A21" t="str">
        <f t="shared" si="0"/>
        <v>93015Persons</v>
      </c>
      <c r="B21">
        <v>93015</v>
      </c>
      <c r="C21" t="s">
        <v>35</v>
      </c>
      <c r="D21" t="s">
        <v>204</v>
      </c>
      <c r="E21" t="s">
        <v>965</v>
      </c>
    </row>
    <row r="22" spans="1:5">
      <c r="A22" t="str">
        <f t="shared" si="0"/>
        <v>93439Persons</v>
      </c>
      <c r="B22">
        <v>93439</v>
      </c>
      <c r="C22" t="s">
        <v>35</v>
      </c>
      <c r="D22" t="s">
        <v>178</v>
      </c>
      <c r="E22" t="s">
        <v>966</v>
      </c>
    </row>
    <row r="23" spans="1:5">
      <c r="A23" t="str">
        <f t="shared" si="0"/>
        <v>93454Persons</v>
      </c>
      <c r="B23">
        <v>93454</v>
      </c>
      <c r="C23" t="s">
        <v>35</v>
      </c>
      <c r="D23" t="s">
        <v>135</v>
      </c>
      <c r="E23" t="s">
        <v>967</v>
      </c>
    </row>
    <row r="24" spans="1:5">
      <c r="A24" t="str">
        <f t="shared" si="0"/>
        <v>93881Persons</v>
      </c>
      <c r="B24">
        <v>93881</v>
      </c>
      <c r="C24" t="s">
        <v>35</v>
      </c>
      <c r="D24" t="s">
        <v>135</v>
      </c>
      <c r="E24" t="s">
        <v>968</v>
      </c>
    </row>
    <row r="25" spans="1:5">
      <c r="A25" t="str">
        <f t="shared" si="0"/>
        <v>93982Persons</v>
      </c>
      <c r="B25">
        <v>93982</v>
      </c>
      <c r="C25" t="s">
        <v>35</v>
      </c>
      <c r="D25" t="s">
        <v>178</v>
      </c>
      <c r="E25" t="s">
        <v>969</v>
      </c>
    </row>
    <row r="26" spans="1:5">
      <c r="A26" t="str">
        <f t="shared" si="0"/>
        <v>219Persons</v>
      </c>
      <c r="B26">
        <v>219</v>
      </c>
      <c r="C26" t="s">
        <v>35</v>
      </c>
      <c r="D26" t="s">
        <v>190</v>
      </c>
      <c r="E26" t="s">
        <v>970</v>
      </c>
    </row>
    <row r="27" spans="1:5">
      <c r="A27" t="str">
        <f t="shared" si="0"/>
        <v>241Persons</v>
      </c>
      <c r="B27">
        <v>241</v>
      </c>
      <c r="C27" t="s">
        <v>35</v>
      </c>
      <c r="D27" t="s">
        <v>212</v>
      </c>
      <c r="E27" t="s">
        <v>971</v>
      </c>
    </row>
    <row r="28" spans="1:5">
      <c r="A28" t="str">
        <f t="shared" si="0"/>
        <v>22001Female</v>
      </c>
      <c r="B28">
        <v>22001</v>
      </c>
      <c r="C28" t="s">
        <v>189</v>
      </c>
      <c r="D28" t="s">
        <v>215</v>
      </c>
      <c r="E28" t="s">
        <v>972</v>
      </c>
    </row>
    <row r="29" spans="1:5">
      <c r="A29" t="str">
        <f t="shared" si="0"/>
        <v>41001Persons</v>
      </c>
      <c r="B29">
        <v>41001</v>
      </c>
      <c r="C29" t="s">
        <v>35</v>
      </c>
      <c r="D29" t="s">
        <v>218</v>
      </c>
      <c r="E29" t="s">
        <v>973</v>
      </c>
    </row>
    <row r="30" spans="1:5">
      <c r="A30" t="str">
        <f t="shared" si="0"/>
        <v>91720Persons</v>
      </c>
      <c r="B30">
        <v>91720</v>
      </c>
      <c r="C30" t="s">
        <v>35</v>
      </c>
      <c r="D30" t="s">
        <v>241</v>
      </c>
      <c r="E30" t="s">
        <v>974</v>
      </c>
    </row>
    <row r="31" spans="1:5">
      <c r="A31" t="str">
        <f t="shared" si="0"/>
        <v>93560Female</v>
      </c>
      <c r="B31">
        <v>93560</v>
      </c>
      <c r="C31" t="s">
        <v>189</v>
      </c>
      <c r="D31" t="s">
        <v>243</v>
      </c>
      <c r="E31" t="s">
        <v>975</v>
      </c>
    </row>
    <row r="32" spans="1:5">
      <c r="A32" t="str">
        <f t="shared" si="0"/>
        <v>93561Female</v>
      </c>
      <c r="B32">
        <v>93561</v>
      </c>
      <c r="C32" t="s">
        <v>189</v>
      </c>
      <c r="D32" t="s">
        <v>245</v>
      </c>
      <c r="E32" t="s">
        <v>976</v>
      </c>
    </row>
    <row r="33" spans="1:5">
      <c r="A33" t="str">
        <f t="shared" si="0"/>
        <v>93721Persons</v>
      </c>
      <c r="B33">
        <v>93721</v>
      </c>
      <c r="C33" t="s">
        <v>35</v>
      </c>
      <c r="D33" t="s">
        <v>247</v>
      </c>
      <c r="E33" t="s">
        <v>977</v>
      </c>
    </row>
    <row r="34" spans="1:5">
      <c r="A34" t="str">
        <f t="shared" ref="A34:A65" si="1">B34&amp;C34</f>
        <v>90362Male</v>
      </c>
      <c r="B34">
        <v>90362</v>
      </c>
      <c r="C34" t="s">
        <v>249</v>
      </c>
      <c r="D34" t="s">
        <v>190</v>
      </c>
      <c r="E34" t="s">
        <v>978</v>
      </c>
    </row>
    <row r="35" spans="1:5">
      <c r="A35" t="str">
        <f t="shared" si="1"/>
        <v>90362Female</v>
      </c>
      <c r="B35">
        <v>90362</v>
      </c>
      <c r="C35" t="s">
        <v>189</v>
      </c>
      <c r="D35" t="s">
        <v>190</v>
      </c>
      <c r="E35" t="s">
        <v>979</v>
      </c>
    </row>
    <row r="36" spans="1:5">
      <c r="A36" t="str">
        <f t="shared" si="1"/>
        <v>90366Male</v>
      </c>
      <c r="B36">
        <v>90366</v>
      </c>
      <c r="C36" t="s">
        <v>249</v>
      </c>
      <c r="D36" t="s">
        <v>190</v>
      </c>
      <c r="E36" t="s">
        <v>980</v>
      </c>
    </row>
    <row r="37" spans="1:5">
      <c r="A37" t="str">
        <f t="shared" si="1"/>
        <v>90366Female</v>
      </c>
      <c r="B37">
        <v>90366</v>
      </c>
      <c r="C37" t="s">
        <v>189</v>
      </c>
      <c r="D37" t="s">
        <v>190</v>
      </c>
      <c r="E37" t="s">
        <v>981</v>
      </c>
    </row>
    <row r="38" spans="1:5">
      <c r="A38" t="str">
        <f t="shared" si="1"/>
        <v>91102Male</v>
      </c>
      <c r="B38">
        <v>91102</v>
      </c>
      <c r="C38" t="s">
        <v>249</v>
      </c>
      <c r="D38">
        <v>65</v>
      </c>
      <c r="E38" t="s">
        <v>982</v>
      </c>
    </row>
    <row r="39" spans="1:5">
      <c r="A39" t="str">
        <f t="shared" si="1"/>
        <v>91102Female</v>
      </c>
      <c r="B39">
        <v>91102</v>
      </c>
      <c r="C39" t="s">
        <v>189</v>
      </c>
      <c r="D39">
        <v>65</v>
      </c>
      <c r="E39" t="s">
        <v>983</v>
      </c>
    </row>
    <row r="40" spans="1:5">
      <c r="A40" t="str">
        <f t="shared" si="1"/>
        <v>92901Male</v>
      </c>
      <c r="B40">
        <v>92901</v>
      </c>
      <c r="C40" t="s">
        <v>249</v>
      </c>
      <c r="D40" t="s">
        <v>190</v>
      </c>
      <c r="E40" t="s">
        <v>984</v>
      </c>
    </row>
    <row r="41" spans="1:5">
      <c r="A41" t="str">
        <f t="shared" si="1"/>
        <v>92901Female</v>
      </c>
      <c r="B41">
        <v>92901</v>
      </c>
      <c r="C41" t="s">
        <v>189</v>
      </c>
      <c r="D41" t="s">
        <v>190</v>
      </c>
      <c r="E41" t="s">
        <v>985</v>
      </c>
    </row>
    <row r="42" spans="1:5">
      <c r="A42" t="str">
        <f t="shared" si="1"/>
        <v>93190Male</v>
      </c>
      <c r="B42">
        <v>93190</v>
      </c>
      <c r="C42" t="s">
        <v>249</v>
      </c>
      <c r="D42">
        <v>65</v>
      </c>
      <c r="E42" t="s">
        <v>986</v>
      </c>
    </row>
    <row r="43" spans="1:5">
      <c r="A43" t="str">
        <f t="shared" si="1"/>
        <v>93190Female</v>
      </c>
      <c r="B43">
        <v>93190</v>
      </c>
      <c r="C43" t="s">
        <v>189</v>
      </c>
      <c r="D43">
        <v>65</v>
      </c>
      <c r="E43" t="s">
        <v>987</v>
      </c>
    </row>
    <row r="44" spans="1:5">
      <c r="A44" t="str">
        <f t="shared" si="1"/>
        <v>93505Male</v>
      </c>
      <c r="B44">
        <v>93505</v>
      </c>
      <c r="C44" t="s">
        <v>249</v>
      </c>
      <c r="D44">
        <v>65</v>
      </c>
      <c r="E44" t="s">
        <v>988</v>
      </c>
    </row>
    <row r="45" spans="1:5">
      <c r="A45" t="str">
        <f t="shared" si="1"/>
        <v>93505Female</v>
      </c>
      <c r="B45">
        <v>93505</v>
      </c>
      <c r="C45" t="s">
        <v>189</v>
      </c>
      <c r="D45">
        <v>65</v>
      </c>
      <c r="E45" t="s">
        <v>989</v>
      </c>
    </row>
    <row r="46" spans="1:5">
      <c r="A46" t="str">
        <f t="shared" si="1"/>
        <v>93861Persons</v>
      </c>
      <c r="B46">
        <v>93861</v>
      </c>
      <c r="C46" t="s">
        <v>35</v>
      </c>
      <c r="D46" t="s">
        <v>256</v>
      </c>
      <c r="E46" t="s">
        <v>990</v>
      </c>
    </row>
    <row r="47" spans="1:5">
      <c r="A47" t="str">
        <f t="shared" si="1"/>
        <v>93867Not applicable</v>
      </c>
      <c r="B47">
        <v>93867</v>
      </c>
      <c r="C47" t="s">
        <v>258</v>
      </c>
      <c r="D47" t="s">
        <v>258</v>
      </c>
      <c r="E47" t="s">
        <v>991</v>
      </c>
    </row>
    <row r="48" spans="1:5">
      <c r="A48" t="str">
        <f t="shared" si="1"/>
        <v>30304Persons</v>
      </c>
      <c r="B48">
        <v>30304</v>
      </c>
      <c r="C48" t="s">
        <v>35</v>
      </c>
      <c r="D48" t="s">
        <v>260</v>
      </c>
      <c r="E48" t="s">
        <v>992</v>
      </c>
    </row>
    <row r="49" spans="1:5">
      <c r="A49" t="str">
        <f t="shared" si="1"/>
        <v>30309Persons</v>
      </c>
      <c r="B49">
        <v>30309</v>
      </c>
      <c r="C49" t="s">
        <v>35</v>
      </c>
      <c r="D49" t="s">
        <v>260</v>
      </c>
      <c r="E49" t="s">
        <v>993</v>
      </c>
    </row>
    <row r="50" spans="1:5">
      <c r="A50" t="str">
        <f t="shared" si="1"/>
        <v>30311Persons</v>
      </c>
      <c r="B50">
        <v>30311</v>
      </c>
      <c r="C50" t="s">
        <v>35</v>
      </c>
      <c r="D50" t="s">
        <v>263</v>
      </c>
      <c r="E50" t="s">
        <v>994</v>
      </c>
    </row>
    <row r="51" spans="1:5">
      <c r="A51" t="str">
        <f t="shared" si="1"/>
        <v>90319Persons</v>
      </c>
      <c r="B51">
        <v>90319</v>
      </c>
      <c r="C51" t="s">
        <v>35</v>
      </c>
      <c r="D51" t="s">
        <v>265</v>
      </c>
      <c r="E51" t="s">
        <v>995</v>
      </c>
    </row>
    <row r="52" spans="1:5">
      <c r="A52" t="str">
        <f t="shared" si="1"/>
        <v>90323Persons</v>
      </c>
      <c r="B52">
        <v>90323</v>
      </c>
      <c r="C52" t="s">
        <v>35</v>
      </c>
      <c r="D52" t="s">
        <v>272</v>
      </c>
      <c r="E52" t="s">
        <v>996</v>
      </c>
    </row>
    <row r="53" spans="1:5">
      <c r="A53" t="str">
        <f t="shared" si="1"/>
        <v>90813Persons</v>
      </c>
      <c r="B53">
        <v>90813</v>
      </c>
      <c r="C53" t="s">
        <v>35</v>
      </c>
      <c r="D53" t="s">
        <v>274</v>
      </c>
      <c r="E53" t="s">
        <v>997</v>
      </c>
    </row>
    <row r="54" spans="1:5">
      <c r="A54" t="str">
        <f t="shared" si="1"/>
        <v>91871Persons</v>
      </c>
      <c r="B54">
        <v>91871</v>
      </c>
      <c r="C54" t="s">
        <v>35</v>
      </c>
      <c r="D54" t="s">
        <v>276</v>
      </c>
      <c r="E54" t="s">
        <v>998</v>
      </c>
    </row>
    <row r="55" spans="1:5">
      <c r="A55" t="str">
        <f t="shared" si="1"/>
        <v>92196Persons</v>
      </c>
      <c r="B55">
        <v>92196</v>
      </c>
      <c r="C55" t="s">
        <v>35</v>
      </c>
      <c r="D55" t="s">
        <v>278</v>
      </c>
      <c r="E55" t="s">
        <v>999</v>
      </c>
    </row>
    <row r="56" spans="1:5">
      <c r="A56" t="str">
        <f t="shared" si="1"/>
        <v>92319Female</v>
      </c>
      <c r="B56">
        <v>92319</v>
      </c>
      <c r="C56" t="s">
        <v>189</v>
      </c>
      <c r="D56" t="s">
        <v>280</v>
      </c>
      <c r="E56" t="s">
        <v>1000</v>
      </c>
    </row>
    <row r="57" spans="1:5">
      <c r="A57" t="str">
        <f t="shared" si="1"/>
        <v>93607Persons</v>
      </c>
      <c r="B57">
        <v>93607</v>
      </c>
      <c r="C57" t="s">
        <v>35</v>
      </c>
      <c r="D57" t="s">
        <v>263</v>
      </c>
      <c r="E57" t="s">
        <v>1001</v>
      </c>
    </row>
    <row r="58" spans="1:5">
      <c r="A58" t="str">
        <f t="shared" si="1"/>
        <v/>
      </c>
    </row>
    <row r="59" spans="1:5">
      <c r="A59" t="str">
        <f t="shared" si="1"/>
        <v/>
      </c>
    </row>
    <row r="60" spans="1:5">
      <c r="A60" t="str">
        <f t="shared" si="1"/>
        <v/>
      </c>
    </row>
    <row r="61" spans="1:5">
      <c r="A61" t="str">
        <f t="shared" si="1"/>
        <v/>
      </c>
    </row>
    <row r="62" spans="1:5">
      <c r="A62" t="str">
        <f t="shared" si="1"/>
        <v/>
      </c>
    </row>
    <row r="63" spans="1:5">
      <c r="A63" t="str">
        <f t="shared" si="1"/>
        <v/>
      </c>
    </row>
    <row r="64" spans="1:5">
      <c r="A64" t="str">
        <f t="shared" si="1"/>
        <v/>
      </c>
    </row>
    <row r="65" spans="1:1">
      <c r="A65" t="str">
        <f t="shared" si="1"/>
        <v/>
      </c>
    </row>
    <row r="66" spans="1:1">
      <c r="A66" t="str">
        <f t="shared" ref="A66:A97" si="2">B66&amp;C66</f>
        <v/>
      </c>
    </row>
    <row r="67" spans="1:1">
      <c r="A67" t="str">
        <f t="shared" si="2"/>
        <v/>
      </c>
    </row>
    <row r="68" spans="1:1">
      <c r="A68" t="str">
        <f t="shared" si="2"/>
        <v/>
      </c>
    </row>
    <row r="69" spans="1:1">
      <c r="A69" t="str">
        <f t="shared" si="2"/>
        <v/>
      </c>
    </row>
    <row r="70" spans="1:1">
      <c r="A70" t="str">
        <f t="shared" si="2"/>
        <v/>
      </c>
    </row>
    <row r="71" spans="1:1">
      <c r="A71" t="str">
        <f t="shared" si="2"/>
        <v/>
      </c>
    </row>
    <row r="72" spans="1:1">
      <c r="A72" t="str">
        <f t="shared" si="2"/>
        <v/>
      </c>
    </row>
    <row r="73" spans="1:1">
      <c r="A73" t="str">
        <f t="shared" si="2"/>
        <v/>
      </c>
    </row>
    <row r="74" spans="1:1">
      <c r="A74" t="str">
        <f t="shared" si="2"/>
        <v/>
      </c>
    </row>
    <row r="75" spans="1:1">
      <c r="A75" t="str">
        <f t="shared" si="2"/>
        <v/>
      </c>
    </row>
    <row r="76" spans="1:1">
      <c r="A76" t="str">
        <f t="shared" si="2"/>
        <v/>
      </c>
    </row>
    <row r="77" spans="1:1">
      <c r="A77" t="str">
        <f t="shared" si="2"/>
        <v/>
      </c>
    </row>
    <row r="78" spans="1:1">
      <c r="A78" t="str">
        <f t="shared" si="2"/>
        <v/>
      </c>
    </row>
    <row r="79" spans="1:1">
      <c r="A79" t="str">
        <f t="shared" si="2"/>
        <v/>
      </c>
    </row>
    <row r="80" spans="1:1">
      <c r="A80" t="str">
        <f t="shared" si="2"/>
        <v/>
      </c>
    </row>
    <row r="81" spans="1:1">
      <c r="A81" t="str">
        <f t="shared" si="2"/>
        <v/>
      </c>
    </row>
    <row r="82" spans="1:1">
      <c r="A82" t="str">
        <f t="shared" si="2"/>
        <v/>
      </c>
    </row>
    <row r="83" spans="1:1">
      <c r="A83" t="str">
        <f t="shared" si="2"/>
        <v/>
      </c>
    </row>
    <row r="84" spans="1:1">
      <c r="A84" t="str">
        <f t="shared" si="2"/>
        <v/>
      </c>
    </row>
    <row r="85" spans="1:1">
      <c r="A85" t="str">
        <f t="shared" si="2"/>
        <v/>
      </c>
    </row>
    <row r="86" spans="1:1">
      <c r="A86" t="str">
        <f t="shared" si="2"/>
        <v/>
      </c>
    </row>
    <row r="87" spans="1:1">
      <c r="A87" t="str">
        <f t="shared" si="2"/>
        <v/>
      </c>
    </row>
    <row r="88" spans="1:1">
      <c r="A88" t="str">
        <f t="shared" si="2"/>
        <v/>
      </c>
    </row>
    <row r="89" spans="1:1">
      <c r="A89" t="str">
        <f t="shared" si="2"/>
        <v/>
      </c>
    </row>
    <row r="90" spans="1:1">
      <c r="A90" t="str">
        <f t="shared" si="2"/>
        <v/>
      </c>
    </row>
    <row r="91" spans="1:1">
      <c r="A91" t="str">
        <f t="shared" si="2"/>
        <v/>
      </c>
    </row>
    <row r="92" spans="1:1">
      <c r="A92" t="str">
        <f t="shared" si="2"/>
        <v/>
      </c>
    </row>
    <row r="93" spans="1:1">
      <c r="A93" t="str">
        <f t="shared" si="2"/>
        <v/>
      </c>
    </row>
    <row r="94" spans="1:1">
      <c r="A94" t="str">
        <f t="shared" si="2"/>
        <v/>
      </c>
    </row>
    <row r="95" spans="1:1">
      <c r="A95" t="str">
        <f t="shared" si="2"/>
        <v/>
      </c>
    </row>
    <row r="96" spans="1:1">
      <c r="A96" t="str">
        <f t="shared" si="2"/>
        <v/>
      </c>
    </row>
    <row r="97" spans="1:1">
      <c r="A97" t="str">
        <f t="shared" si="2"/>
        <v/>
      </c>
    </row>
    <row r="98" spans="1:1">
      <c r="A98" t="str">
        <f t="shared" ref="A98:A115" si="3">B98&amp;C98</f>
        <v/>
      </c>
    </row>
    <row r="99" spans="1:1">
      <c r="A99" t="str">
        <f t="shared" si="3"/>
        <v/>
      </c>
    </row>
    <row r="100" spans="1:1">
      <c r="A100" t="str">
        <f t="shared" si="3"/>
        <v/>
      </c>
    </row>
    <row r="101" spans="1:1">
      <c r="A101" t="str">
        <f t="shared" si="3"/>
        <v/>
      </c>
    </row>
    <row r="102" spans="1:1">
      <c r="A102" t="str">
        <f t="shared" si="3"/>
        <v/>
      </c>
    </row>
    <row r="103" spans="1:1">
      <c r="A103" t="str">
        <f t="shared" si="3"/>
        <v/>
      </c>
    </row>
    <row r="104" spans="1:1">
      <c r="A104" t="str">
        <f t="shared" si="3"/>
        <v/>
      </c>
    </row>
    <row r="105" spans="1:1">
      <c r="A105" t="str">
        <f t="shared" si="3"/>
        <v/>
      </c>
    </row>
    <row r="106" spans="1:1">
      <c r="A106" t="str">
        <f t="shared" si="3"/>
        <v/>
      </c>
    </row>
    <row r="107" spans="1:1">
      <c r="A107" t="str">
        <f t="shared" si="3"/>
        <v/>
      </c>
    </row>
    <row r="108" spans="1:1">
      <c r="A108" t="str">
        <f t="shared" si="3"/>
        <v/>
      </c>
    </row>
    <row r="109" spans="1:1">
      <c r="A109" t="str">
        <f t="shared" si="3"/>
        <v/>
      </c>
    </row>
    <row r="110" spans="1:1">
      <c r="A110" t="str">
        <f t="shared" si="3"/>
        <v/>
      </c>
    </row>
    <row r="111" spans="1:1">
      <c r="A111" t="str">
        <f t="shared" si="3"/>
        <v/>
      </c>
    </row>
    <row r="112" spans="1:1">
      <c r="A112" t="str">
        <f t="shared" si="3"/>
        <v/>
      </c>
    </row>
    <row r="113" spans="1:1">
      <c r="A113" t="str">
        <f t="shared" si="3"/>
        <v/>
      </c>
    </row>
    <row r="114" spans="1:1">
      <c r="A114" t="str">
        <f t="shared" si="3"/>
        <v/>
      </c>
    </row>
    <row r="115" spans="1:1">
      <c r="A115" t="str">
        <f t="shared" si="3"/>
        <v/>
      </c>
    </row>
  </sheetData>
  <autoFilter ref="A1:E115" xr:uid="{00000000-0009-0000-0000-000002000000}"/>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BT64"/>
  <sheetViews>
    <sheetView showGridLines="0" showRowColHeaders="0" zoomScale="130" zoomScaleNormal="130" workbookViewId="0">
      <selection activeCell="U19" sqref="U19"/>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Smoking prevalence in adults (18+) - current smokers (GPPS), 2022/23</v>
      </c>
      <c r="B1" s="125"/>
      <c r="C1" s="125"/>
      <c r="D1" s="125"/>
      <c r="E1" s="125"/>
      <c r="F1" s="125"/>
      <c r="G1" s="125"/>
      <c r="H1" s="126" t="str">
        <f ca="1">'19'!$X$1</f>
        <v>Smoking prevalence in adults (18+) - current smokers (GPPS), 2013/14 - 2022/23</v>
      </c>
      <c r="I1" s="125"/>
      <c r="J1" s="125"/>
      <c r="K1" s="125"/>
      <c r="L1" s="125"/>
      <c r="M1" s="125"/>
      <c r="N1" s="125"/>
      <c r="O1" s="4" t="s">
        <v>1075</v>
      </c>
      <c r="T1" s="87" t="s">
        <v>282</v>
      </c>
      <c r="U1" s="87" t="s">
        <v>200</v>
      </c>
      <c r="V1" s="87" t="str">
        <f>T8&amp;U23&amp;U2&amp;U5</f>
        <v>Richmond92304Persons18+ yrs</v>
      </c>
      <c r="W1" s="86">
        <f>21-COUNTBLANK(X2:X21)</f>
        <v>11</v>
      </c>
      <c r="X1" s="87" t="str">
        <f ca="1">IF(U2&lt;&gt;"Persons",U1&amp;", "&amp;SUBSTITUTE(X2, " ","")&amp;" - "&amp;SUBSTITUTE(INDIRECT("x"&amp;W1), " ","")&amp;" ("&amp;U2&amp;")",U1&amp;", "&amp;SUBSTITUTE(X2, " ","")&amp;" - "&amp;SUBSTITUTE(INDIRECT("x"&amp;W1), " ",""))</f>
        <v>Smoking prevalence in adults (18+) - current smokers (GPPS), 2013/14 - 2022/23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2013/14</v>
      </c>
      <c r="T2" s="88" t="s">
        <v>1056</v>
      </c>
      <c r="U2" s="87" t="s">
        <v>35</v>
      </c>
      <c r="V2" s="87">
        <v>1</v>
      </c>
      <c r="W2" s="86">
        <f t="array" ref="W2">IFERROR(SMALL(IF(IndicatorData!B:B=$V$1,IndicatorData!AA:AA),$V2),"")</f>
        <v>20130000</v>
      </c>
      <c r="X2" s="86" t="str">
        <f>S2</f>
        <v>2013/14</v>
      </c>
      <c r="Y2" s="88">
        <f t="shared" ref="Y2:AH11" ca="1" si="0">IFERROR(VLOOKUP(Y$1&amp;$U$1&amp;$X2&amp;$U$2&amp;$U$5,DATA,14,FALSE),"")</f>
        <v>17.13</v>
      </c>
      <c r="Z2" s="87">
        <f t="shared" ca="1" si="0"/>
        <v>17.71</v>
      </c>
      <c r="AA2" s="87">
        <f t="shared" ca="1" si="0"/>
        <v>13.55</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13.55</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2014/15</v>
      </c>
      <c r="T3" s="88" t="s">
        <v>1076</v>
      </c>
      <c r="U3" s="87">
        <f>VLOOKUP(U1,IndicatorMetadata!$B:$AG,32,FALSE)</f>
        <v>1</v>
      </c>
      <c r="V3" s="89">
        <v>2</v>
      </c>
      <c r="W3" s="86">
        <f t="array" ref="W3">IFERROR(SMALL(IF(IndicatorData!B:B=$V$1,IndicatorData!AA:AA),$V3),"")</f>
        <v>20140000</v>
      </c>
      <c r="X3" s="86" t="str">
        <f t="shared" ref="X3:X21" si="5">IF(S3=X2,"",S3)</f>
        <v>2014/15</v>
      </c>
      <c r="Y3" s="88">
        <f t="shared" ca="1" si="0"/>
        <v>16.39</v>
      </c>
      <c r="Z3" s="87">
        <f t="shared" ca="1" si="0"/>
        <v>17.079999999999998</v>
      </c>
      <c r="AA3" s="87">
        <f t="shared" ca="1" si="0"/>
        <v>14.16</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14.16</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9.2636599999999998</v>
      </c>
      <c r="F4" s="2"/>
      <c r="S4" s="87" t="str">
        <f t="array" ref="S4">IFERROR(VLOOKUP($W4,IF(IndicatorData!$B:$B=$V$1,IndicatorData!$A$1:$O$5203),15,FALSE),"")</f>
        <v>2015/16</v>
      </c>
      <c r="T4" s="88" t="s">
        <v>308</v>
      </c>
      <c r="U4" s="87" t="str">
        <f>VLOOKUP(U1,IndicatorMetadata!$B:$AG,27,FALSE)</f>
        <v>%</v>
      </c>
      <c r="V4" s="87">
        <v>3</v>
      </c>
      <c r="W4" s="86">
        <f t="array" ref="W4">IFERROR(SMALL(IF(IndicatorData!B:B=$V$1,IndicatorData!AA:AA),$V4),"")</f>
        <v>20150000</v>
      </c>
      <c r="X4" s="86" t="str">
        <f t="shared" si="5"/>
        <v>2015/16</v>
      </c>
      <c r="Y4" s="88">
        <f t="shared" ca="1" si="0"/>
        <v>16.399999999999999</v>
      </c>
      <c r="Z4" s="87">
        <f t="shared" ca="1" si="0"/>
        <v>17.190000000000001</v>
      </c>
      <c r="AA4" s="87">
        <f t="shared" ca="1" si="0"/>
        <v>12.93</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12.93</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32% lower</v>
      </c>
      <c r="S5" s="87" t="str">
        <f t="array" ref="S5">IFERROR(VLOOKUP($W5,IF(IndicatorData!$B:$B=$V$1,IndicatorData!$A$1:$O$5203),15,FALSE),"")</f>
        <v>2016/17</v>
      </c>
      <c r="T5" s="88" t="s">
        <v>10</v>
      </c>
      <c r="U5" s="87" t="str">
        <f>VLOOKUP(U23&amp;U2,Interpretations!$A$1:$E$155,4,FALSE)</f>
        <v>18+ yrs</v>
      </c>
      <c r="V5" s="87">
        <v>4</v>
      </c>
      <c r="W5" s="86">
        <f t="array" ref="W5">IFERROR(SMALL(IF(IndicatorData!B:B=$V$1,IndicatorData!AA:AA),$V5),"")</f>
        <v>20160000</v>
      </c>
      <c r="X5" s="86" t="str">
        <f t="shared" si="5"/>
        <v>2016/17</v>
      </c>
      <c r="Y5" s="88">
        <f t="shared" ca="1" si="0"/>
        <v>15.59</v>
      </c>
      <c r="Z5" s="87">
        <f t="shared" ca="1" si="0"/>
        <v>16.38</v>
      </c>
      <c r="AA5" s="87">
        <f t="shared" ca="1" si="0"/>
        <v>13.09</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13.09</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38% lower</v>
      </c>
      <c r="S6" s="87" t="str">
        <f t="array" ref="S6">IFERROR(VLOOKUP($W6,IF(IndicatorData!$B:$B=$V$1,IndicatorData!$A$1:$O$5203),15,FALSE),"")</f>
        <v>2017/18</v>
      </c>
      <c r="T6" s="88"/>
      <c r="V6" s="87">
        <v>5</v>
      </c>
      <c r="W6" s="86">
        <f t="array" ref="W6">IFERROR(SMALL(IF(IndicatorData!B:B=$V$1,IndicatorData!AA:AA),$V6),"")</f>
        <v>20170000</v>
      </c>
      <c r="X6" s="86" t="str">
        <f t="shared" si="5"/>
        <v>2017/18</v>
      </c>
      <c r="Y6" s="88">
        <f t="shared" ca="1" si="0"/>
        <v>14.74</v>
      </c>
      <c r="Z6" s="87">
        <f t="shared" ca="1" si="0"/>
        <v>15.58</v>
      </c>
      <c r="AA6" s="87">
        <f t="shared" ca="1" si="0"/>
        <v>9.5299999999999994</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9.5299999999999994</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2018/19</v>
      </c>
      <c r="T7" s="88"/>
      <c r="V7" s="87">
        <v>6</v>
      </c>
      <c r="W7" s="86">
        <f t="array" ref="W7">IFERROR(SMALL(IF(IndicatorData!B:B=$V$1,IndicatorData!AA:AA),$V7),"")</f>
        <v>20180000</v>
      </c>
      <c r="X7" s="86" t="str">
        <f t="shared" si="5"/>
        <v>2018/19</v>
      </c>
      <c r="Y7" s="88">
        <f t="shared" ca="1" si="0"/>
        <v>14.46</v>
      </c>
      <c r="Z7" s="87">
        <f t="shared" ca="1" si="0"/>
        <v>15.2</v>
      </c>
      <c r="AA7" s="87">
        <f t="shared" ca="1" si="0"/>
        <v>10.88</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10.88</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(2013/14)</v>
      </c>
      <c r="E8" s="13" t="str">
        <f ca="1">U22</f>
        <v>32% improvement</v>
      </c>
      <c r="S8" s="87" t="str">
        <f t="array" ref="S8">IFERROR(VLOOKUP($W8,IF(IndicatorData!$B:$B=$V$1,IndicatorData!$A$1:$O$5203),15,FALSE),"")</f>
        <v>2019/20</v>
      </c>
      <c r="T8" s="88" t="str">
        <f>Summary!$E$2</f>
        <v>Richmond</v>
      </c>
      <c r="V8" s="87">
        <v>7</v>
      </c>
      <c r="W8" s="86">
        <f t="array" ref="W8">IFERROR(SMALL(IF(IndicatorData!B:B=$V$1,IndicatorData!AA:AA),$V8),"")</f>
        <v>20190000</v>
      </c>
      <c r="X8" s="86" t="str">
        <f t="shared" si="5"/>
        <v>2019/20</v>
      </c>
      <c r="Y8" s="88">
        <f t="shared" ca="1" si="0"/>
        <v>14.32</v>
      </c>
      <c r="Z8" s="87">
        <f t="shared" ca="1" si="0"/>
        <v>15.39</v>
      </c>
      <c r="AA8" s="87">
        <f t="shared" ca="1" si="0"/>
        <v>10.5</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10.5</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6% improvement</v>
      </c>
      <c r="S9" s="87" t="str">
        <f t="array" ref="S9">IFERROR(VLOOKUP($W9,IF(IndicatorData!$B:$B=$V$1,IndicatorData!$A$1:$O$5203),15,FALSE),"")</f>
        <v>2020/21</v>
      </c>
      <c r="T9" s="88" t="str">
        <f>T8&amp;" Rank"</f>
        <v>Richmond Rank</v>
      </c>
      <c r="U9" s="87">
        <f ca="1">VLOOKUP(T8,$AA$26:$AB$58,2,FALSE)</f>
        <v>1</v>
      </c>
      <c r="V9" s="87">
        <v>8</v>
      </c>
      <c r="W9" s="86">
        <f t="array" ref="W9">IFERROR(SMALL(IF(IndicatorData!B:B=$V$1,IndicatorData!AA:AA),$V9),"")</f>
        <v>20200000</v>
      </c>
      <c r="X9" s="86" t="str">
        <f t="shared" si="5"/>
        <v>2020/21</v>
      </c>
      <c r="Y9" s="88">
        <f t="shared" ca="1" si="0"/>
        <v>14.39</v>
      </c>
      <c r="Z9" s="87">
        <f t="shared" ca="1" si="0"/>
        <v>15</v>
      </c>
      <c r="AA9" s="87">
        <f t="shared" ca="1" si="0"/>
        <v>10.94</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10.94</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2021/22</v>
      </c>
      <c r="T10" s="88" t="s">
        <v>14</v>
      </c>
      <c r="V10" s="87">
        <v>9</v>
      </c>
      <c r="W10" s="86">
        <f t="array" ref="W10">IFERROR(SMALL(IF(IndicatorData!B:B=$V$1,IndicatorData!AA:AA),$V10),"")</f>
        <v>20210000</v>
      </c>
      <c r="X10" s="86" t="str">
        <f t="shared" si="5"/>
        <v>2021/22</v>
      </c>
      <c r="Y10" s="88">
        <f t="shared" ca="1" si="0"/>
        <v>13.55</v>
      </c>
      <c r="Z10" s="87">
        <f t="shared" ca="1" si="0"/>
        <v>14.93</v>
      </c>
      <c r="AA10" s="87">
        <f t="shared" ca="1" si="0"/>
        <v>9.86</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9.86</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2022/23</v>
      </c>
      <c r="T11" s="88" t="s">
        <v>31</v>
      </c>
      <c r="U11" s="87">
        <f ca="1">AI27</f>
        <v>13.58</v>
      </c>
      <c r="V11" s="90">
        <v>10</v>
      </c>
      <c r="W11" s="86">
        <f t="array" ref="W11">IFERROR(SMALL(IF(IndicatorData!B:B=$V$1,IndicatorData!AA:AA),$V11),"")</f>
        <v>20220000</v>
      </c>
      <c r="X11" s="86" t="str">
        <f t="shared" si="5"/>
        <v>2022/23</v>
      </c>
      <c r="Y11" s="88">
        <f t="shared" ca="1" si="0"/>
        <v>13.58</v>
      </c>
      <c r="Z11" s="87">
        <f t="shared" ca="1" si="0"/>
        <v>14.97</v>
      </c>
      <c r="AA11" s="87">
        <f t="shared" ca="1" si="0"/>
        <v>9.2636599999999998</v>
      </c>
      <c r="AB11" s="87">
        <f t="shared" ca="1" si="0"/>
        <v>15.06935</v>
      </c>
      <c r="AC11" s="86">
        <f t="shared" ca="1" si="0"/>
        <v>13.614420000000001</v>
      </c>
      <c r="AD11" s="87">
        <f t="shared" ca="1" si="0"/>
        <v>11.33422</v>
      </c>
      <c r="AE11" s="87">
        <f t="shared" ca="1" si="0"/>
        <v>12.43167</v>
      </c>
      <c r="AF11" s="87">
        <f t="shared" ca="1" si="0"/>
        <v>14.424480000000001</v>
      </c>
      <c r="AG11" s="87">
        <f t="shared" ca="1" si="0"/>
        <v>13.198840000000001</v>
      </c>
      <c r="AH11" s="87">
        <f t="shared" ca="1" si="0"/>
        <v>16.49239</v>
      </c>
      <c r="AI11" s="87">
        <f t="shared" ca="1" si="1"/>
        <v>13.198840000000001</v>
      </c>
      <c r="AJ11" s="87">
        <f t="shared" ca="1" si="1"/>
        <v>13.19764</v>
      </c>
      <c r="AK11" s="87">
        <f t="shared" ca="1" si="1"/>
        <v>15.79458</v>
      </c>
      <c r="AL11" s="87">
        <f t="shared" ca="1" si="1"/>
        <v>11.33422</v>
      </c>
      <c r="AM11" s="87">
        <f t="shared" ca="1" si="1"/>
        <v>14.96504</v>
      </c>
      <c r="AN11" s="87">
        <f t="shared" ca="1" si="1"/>
        <v>13.945650000000001</v>
      </c>
      <c r="AO11" s="87">
        <f t="shared" ca="1" si="1"/>
        <v>14.17041</v>
      </c>
      <c r="AP11" s="87">
        <f t="shared" ca="1" si="1"/>
        <v>16.00338</v>
      </c>
      <c r="AQ11" s="87">
        <f t="shared" ca="1" si="1"/>
        <v>13.93981</v>
      </c>
      <c r="AR11" s="87">
        <f t="shared" ca="1" si="1"/>
        <v>18.7851</v>
      </c>
      <c r="AS11" s="87">
        <f t="shared" ca="1" si="2"/>
        <v>16.450869999999998</v>
      </c>
      <c r="AT11" s="87">
        <f t="shared" ca="1" si="2"/>
        <v>18.66039</v>
      </c>
      <c r="AU11" s="87">
        <f t="shared" ca="1" si="2"/>
        <v>14.424480000000001</v>
      </c>
      <c r="AV11" s="87">
        <f t="shared" ca="1" si="2"/>
        <v>13.3598</v>
      </c>
      <c r="AW11" s="87">
        <f t="shared" ca="1" si="2"/>
        <v>13.844609999999999</v>
      </c>
      <c r="AX11" s="87">
        <f t="shared" ca="1" si="2"/>
        <v>14.85078</v>
      </c>
      <c r="AY11" s="87">
        <f t="shared" ca="1" si="2"/>
        <v>17.69764</v>
      </c>
      <c r="AZ11" s="87">
        <f t="shared" ca="1" si="2"/>
        <v>16.100960000000001</v>
      </c>
      <c r="BA11" s="87">
        <f t="shared" ca="1" si="2"/>
        <v>15.06935</v>
      </c>
      <c r="BB11" s="87">
        <f t="shared" ca="1" si="2"/>
        <v>16.464079999999999</v>
      </c>
      <c r="BC11" s="87">
        <f t="shared" ca="1" si="3"/>
        <v>16.550940000000001</v>
      </c>
      <c r="BD11" s="87">
        <f t="shared" ca="1" si="3"/>
        <v>12.43167</v>
      </c>
      <c r="BE11" s="87">
        <f t="shared" ca="1" si="3"/>
        <v>15.848850000000001</v>
      </c>
      <c r="BF11" s="87">
        <f t="shared" ca="1" si="3"/>
        <v>13.973190000000001</v>
      </c>
      <c r="BG11" s="87">
        <f t="shared" ca="1" si="3"/>
        <v>9.2636599999999998</v>
      </c>
      <c r="BH11" s="87">
        <f t="shared" ca="1" si="3"/>
        <v>16.3306</v>
      </c>
      <c r="BI11" s="87">
        <f t="shared" ca="1" si="3"/>
        <v>13.614420000000001</v>
      </c>
      <c r="BJ11" s="87">
        <f t="shared" ca="1" si="3"/>
        <v>17.162019999999998</v>
      </c>
      <c r="BK11" s="87">
        <f t="shared" ca="1" si="3"/>
        <v>16.69154</v>
      </c>
      <c r="BL11" s="87">
        <f t="shared" ca="1" si="3"/>
        <v>14.532030000000001</v>
      </c>
      <c r="BM11" s="87">
        <f t="shared" ca="1" si="3"/>
        <v>17.030460000000001</v>
      </c>
      <c r="BN11" s="87">
        <f t="shared" ca="1" si="4"/>
        <v>13.345496666666669</v>
      </c>
    </row>
    <row r="12" spans="1:66">
      <c r="B12" s="9" t="str">
        <f ca="1">$T$8&amp;" ("&amp;$Y$26&amp;") rank:"</f>
        <v>Richmond (2022/23) rank:</v>
      </c>
      <c r="E12" s="128">
        <f ca="1">U9</f>
        <v>1</v>
      </c>
      <c r="S12" s="87" t="str">
        <f t="array" ref="S12">IFERROR(VLOOKUP($W12,IF(IndicatorData!$B:$B=$V$1,IndicatorData!$A$1:$O$5203),15,FALSE),"")</f>
        <v/>
      </c>
      <c r="T12" s="88" t="s">
        <v>57</v>
      </c>
      <c r="U12" s="87">
        <f ca="1">AH27</f>
        <v>14.97</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9.2636599999999998</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9.2636599999999998</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Smoking prevalence in adults (18+) - current smokers (GPPS), 2022/23</v>
      </c>
      <c r="B15" s="125"/>
      <c r="C15" s="125"/>
      <c r="D15" s="125"/>
      <c r="E15" s="125"/>
      <c r="F15" s="125"/>
      <c r="G15" s="125"/>
      <c r="S15" s="87" t="str">
        <f t="array" ref="S15">IFERROR(VLOOKUP($W15,IF(IndicatorData!$B:$B=$V$1,IndicatorData!$A$1:$O$5203),15,FALSE),"")</f>
        <v/>
      </c>
      <c r="T15" s="88" t="str">
        <f>T8&amp;" previous data"</f>
        <v>Richmond previous data</v>
      </c>
      <c r="U15" s="87">
        <f ca="1">INDIRECT("aa"&amp;$W$1-1)</f>
        <v>9.86</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13.55</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-6.0480730223123703E-2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9.3%, which was the lowest in London, 31.8% lower than the England average and 38.1% lower than the London average. The latest Borough figure for 2022/23 was also 31.6% lower than in 2013/14, in comparison with 20.8%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-0.31633505535055356</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6%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32% improvement</v>
      </c>
    </row>
    <row r="23" spans="10:72">
      <c r="J23" s="125"/>
      <c r="K23" s="125"/>
      <c r="L23" s="125"/>
      <c r="M23" s="125"/>
      <c r="N23" s="125"/>
      <c r="T23" s="87" t="s">
        <v>1085</v>
      </c>
      <c r="U23" s="87">
        <f>VLOOKUP(U1,List!$AD$2:$AE$63,2,FALSE)</f>
        <v>92304</v>
      </c>
    </row>
    <row r="24" spans="10:72">
      <c r="J24" s="125"/>
      <c r="K24" s="125"/>
      <c r="L24" s="125"/>
      <c r="M24" s="125"/>
      <c r="N24" s="125"/>
    </row>
    <row r="25" spans="10:72">
      <c r="J25" s="125"/>
      <c r="K25" s="125"/>
      <c r="L25" s="125"/>
      <c r="M25" s="125"/>
      <c r="N25" s="125"/>
      <c r="AU25" s="87" t="str">
        <f ca="1">AC26&amp;", Bexley vs. CYP Comparators"</f>
        <v>Smoking prevalence in adults (18+) - current smokers (GPPS),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Smoking prevalence in adults (18+) - current smokers (GPPS),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25</v>
      </c>
      <c r="X27" s="87" t="s">
        <v>107</v>
      </c>
      <c r="Y27" s="87">
        <f t="shared" ref="Y27:Y58" ca="1" si="10">IFERROR(VLOOKUP($X27&amp;$U$1&amp;$Y$26&amp;$U$2&amp;$U$5,DATA,14,FALSE),"")</f>
        <v>16.49239</v>
      </c>
      <c r="AA27" s="87" t="str">
        <f t="shared" ref="AA27:AA58" ca="1" si="11">AD27</f>
        <v>Richmond</v>
      </c>
      <c r="AB27" s="87">
        <v>1</v>
      </c>
      <c r="AC27" s="86">
        <f t="shared" ref="AC27:AC58" ca="1" si="12">VLOOKUP($AB27,$W$26:$Y$58,3,FALSE)</f>
        <v>9.2636599999999998</v>
      </c>
      <c r="AD27" s="87" t="str">
        <f t="shared" ref="AD27:AD58" ca="1" si="13">VLOOKUP($AB27,$W$26:$Y$58,2,FALSE)</f>
        <v>Richmond</v>
      </c>
      <c r="AE27" s="87">
        <f t="shared" ref="AE27:AE58" ca="1" si="14">IF($AD27=$AE$26,AC27,"")</f>
        <v>9.2636599999999998</v>
      </c>
      <c r="AF27" s="87" t="str">
        <f t="shared" ref="AF27:AF58" ca="1" si="15">IF(ISERROR(HLOOKUP($AD27,$AB$1:$AG$1,1,FALSE)),"",AC27)</f>
        <v/>
      </c>
      <c r="AG27" s="87" t="str">
        <f t="shared" ref="AG27:AG58" ca="1" si="16">IF(AND(AE27="",AF27=""),AC27,"")</f>
        <v/>
      </c>
      <c r="AH27" s="87">
        <f ca="1">INDIRECT("z"&amp;$W$1)</f>
        <v>14.97</v>
      </c>
      <c r="AI27" s="87">
        <f ca="1">INDIRECT("y"&amp;$W$1)</f>
        <v>13.58</v>
      </c>
      <c r="AJ27" s="87">
        <f ca="1">INDIRECT("aa"&amp;$W$1)</f>
        <v>9.2636599999999998</v>
      </c>
      <c r="AK27" s="87">
        <f t="shared" ref="AK27:AK58" ca="1" si="17">IF(ISERROR(VLOOKUP($AD27,AOP_comparators,1,FALSE)),"",AC27)</f>
        <v>9.2636599999999998</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9.2636599999999998</v>
      </c>
      <c r="AU27" s="87" t="str">
        <f t="shared" ref="AU27:AU37" ca="1" si="22">VLOOKUP($AS27,$AN$27:$AP$37,2,FALSE)</f>
        <v>Richmond</v>
      </c>
      <c r="AV27" s="87">
        <f t="shared" ref="AV27:AV37" ca="1" si="23">IF($AU27=$AV$26,$AT27,"")</f>
        <v>9.2636599999999998</v>
      </c>
      <c r="AW27" s="87" t="str">
        <f t="shared" ref="AW27:AW37" ca="1" si="24">IF(AV27="",AT27,"")</f>
        <v/>
      </c>
      <c r="AX27" s="87">
        <f t="shared" ref="AX27:AX37" ca="1" si="25">AI27</f>
        <v>13.58</v>
      </c>
      <c r="AY27" s="94"/>
      <c r="AZ27" s="94"/>
      <c r="BA27" s="94"/>
      <c r="BB27" s="94"/>
      <c r="BC27" s="94"/>
      <c r="BD27" s="94"/>
      <c r="BT27" s="87"/>
    </row>
    <row r="28" spans="10:72">
      <c r="J28" s="125"/>
      <c r="K28" s="125"/>
      <c r="L28" s="125"/>
      <c r="M28" s="125"/>
      <c r="N28" s="125"/>
      <c r="W28" s="87">
        <f ca="1">IFERROR(RANK(Y28,$Y$27:$Y$59,$U$3)+COUNTIF($Y$27:Y28,Y28)-1,"")</f>
        <v>5</v>
      </c>
      <c r="X28" s="87" t="s">
        <v>94</v>
      </c>
      <c r="Y28" s="87">
        <f t="shared" ca="1" si="10"/>
        <v>13.198840000000001</v>
      </c>
      <c r="AA28" s="87" t="str">
        <f t="shared" ca="1" si="11"/>
        <v>Bromley</v>
      </c>
      <c r="AB28" s="87">
        <v>2</v>
      </c>
      <c r="AC28" s="86">
        <f t="shared" ca="1" si="12"/>
        <v>11.33422</v>
      </c>
      <c r="AD28" s="87" t="str">
        <f t="shared" ca="1" si="13"/>
        <v>Bromley</v>
      </c>
      <c r="AE28" s="87" t="str">
        <f t="shared" ca="1" si="14"/>
        <v/>
      </c>
      <c r="AF28" s="87">
        <f t="shared" ca="1" si="15"/>
        <v>11.33422</v>
      </c>
      <c r="AG28" s="87" t="str">
        <f t="shared" ca="1" si="16"/>
        <v/>
      </c>
      <c r="AH28" s="87">
        <f t="shared" ref="AH28:AH58" ca="1" si="26">$AH$27</f>
        <v>14.97</v>
      </c>
      <c r="AI28" s="87">
        <f t="shared" ref="AI28:AI58" ca="1" si="27">$AI$27</f>
        <v>13.58</v>
      </c>
      <c r="AJ28" s="87">
        <f t="shared" ref="AJ28:AJ58" ca="1" si="28">$AJ$27</f>
        <v>9.2636599999999998</v>
      </c>
      <c r="AK28" s="87">
        <f t="shared" ca="1" si="17"/>
        <v>11.33422</v>
      </c>
      <c r="AL28" s="87" t="str">
        <f t="shared" ca="1" si="18"/>
        <v/>
      </c>
      <c r="AN28" s="87">
        <f ca="1">IFERROR(RANK(AP28,$AP$27:$AP$37,$U$3)+COUNTIF($AP$27:AP28,AP28)-1,"")</f>
        <v>2</v>
      </c>
      <c r="AO28" s="87" t="s">
        <v>79</v>
      </c>
      <c r="AP28" s="87">
        <f t="shared" ca="1" si="19"/>
        <v>11.33422</v>
      </c>
      <c r="AR28" s="87" t="str">
        <f t="shared" ca="1" si="20"/>
        <v>Bromley</v>
      </c>
      <c r="AS28" s="87">
        <v>2</v>
      </c>
      <c r="AT28" s="87">
        <f t="shared" ca="1" si="21"/>
        <v>11.33422</v>
      </c>
      <c r="AU28" s="87" t="str">
        <f t="shared" ca="1" si="22"/>
        <v>Bromley</v>
      </c>
      <c r="AV28" s="87" t="str">
        <f t="shared" ca="1" si="23"/>
        <v/>
      </c>
      <c r="AW28" s="87">
        <f t="shared" ca="1" si="24"/>
        <v>11.33422</v>
      </c>
      <c r="AX28" s="87">
        <f t="shared" ca="1" si="25"/>
        <v>13.58</v>
      </c>
      <c r="AY28" s="94"/>
      <c r="BA28" s="94"/>
      <c r="BB28" s="94"/>
      <c r="BC28" s="94"/>
      <c r="BD28" s="94"/>
      <c r="BF28" s="94">
        <v>90</v>
      </c>
      <c r="BG28" s="94"/>
      <c r="BT28" s="87"/>
    </row>
    <row r="29" spans="10:72">
      <c r="J29" s="125"/>
      <c r="K29" s="125"/>
      <c r="L29" s="125"/>
      <c r="M29" s="125"/>
      <c r="N29" s="125"/>
      <c r="W29" s="87">
        <f ca="1">IFERROR(RANK(Y29,$Y$27:$Y$59,$U$3)+COUNTIF($Y$27:Y29,Y29)-1,"")</f>
        <v>4</v>
      </c>
      <c r="X29" s="87" t="s">
        <v>98</v>
      </c>
      <c r="Y29" s="87">
        <f t="shared" ca="1" si="10"/>
        <v>13.19764</v>
      </c>
      <c r="AA29" s="87" t="str">
        <f t="shared" ca="1" si="11"/>
        <v>Merton</v>
      </c>
      <c r="AB29" s="87">
        <v>3</v>
      </c>
      <c r="AC29" s="86">
        <f t="shared" ca="1" si="12"/>
        <v>12.43167</v>
      </c>
      <c r="AD29" s="87" t="str">
        <f t="shared" ca="1" si="13"/>
        <v>Merton</v>
      </c>
      <c r="AE29" s="87" t="str">
        <f t="shared" ca="1" si="14"/>
        <v/>
      </c>
      <c r="AF29" s="87">
        <f t="shared" ca="1" si="15"/>
        <v>12.43167</v>
      </c>
      <c r="AG29" s="87" t="str">
        <f t="shared" ca="1" si="16"/>
        <v/>
      </c>
      <c r="AH29" s="87">
        <f t="shared" ca="1" si="26"/>
        <v>14.97</v>
      </c>
      <c r="AI29" s="87">
        <f t="shared" ca="1" si="27"/>
        <v>13.58</v>
      </c>
      <c r="AJ29" s="87">
        <f t="shared" ca="1" si="28"/>
        <v>9.2636599999999998</v>
      </c>
      <c r="AK29" s="87">
        <f t="shared" ca="1" si="17"/>
        <v>12.43167</v>
      </c>
      <c r="AL29" s="87" t="str">
        <f t="shared" ca="1" si="18"/>
        <v/>
      </c>
      <c r="AN29" s="87" t="str">
        <f ca="1">IFERROR(RANK(AP29,$AP$27:$AP$37,$U$3)+COUNTIF($AP$27:AP29,AP29)-1,"")</f>
        <v/>
      </c>
      <c r="AO29" s="87" t="s">
        <v>1064</v>
      </c>
      <c r="AP29" s="87" t="str">
        <f t="shared" ca="1" si="19"/>
        <v/>
      </c>
      <c r="AR29" s="87" t="str">
        <f t="shared" ca="1" si="20"/>
        <v>Havering</v>
      </c>
      <c r="AS29" s="87">
        <v>3</v>
      </c>
      <c r="AT29" s="87">
        <f t="shared" ca="1" si="21"/>
        <v>13.3598</v>
      </c>
      <c r="AU29" s="87" t="str">
        <f t="shared" ca="1" si="22"/>
        <v>Havering</v>
      </c>
      <c r="AV29" s="87" t="str">
        <f t="shared" ca="1" si="23"/>
        <v/>
      </c>
      <c r="AW29" s="87">
        <f t="shared" ca="1" si="24"/>
        <v>13.3598</v>
      </c>
      <c r="AX29" s="87">
        <f t="shared" ca="1" si="25"/>
        <v>13.58</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18</v>
      </c>
      <c r="X30" s="87" t="s">
        <v>69</v>
      </c>
      <c r="Y30" s="87">
        <f t="shared" ca="1" si="10"/>
        <v>15.79458</v>
      </c>
      <c r="AA30" s="87" t="str">
        <f t="shared" ca="1" si="11"/>
        <v>Bexley</v>
      </c>
      <c r="AB30" s="87">
        <v>4</v>
      </c>
      <c r="AC30" s="86">
        <f t="shared" ca="1" si="12"/>
        <v>13.19764</v>
      </c>
      <c r="AD30" s="87" t="str">
        <f t="shared" ca="1" si="13"/>
        <v>Bexley</v>
      </c>
      <c r="AE30" s="87" t="str">
        <f t="shared" ca="1" si="14"/>
        <v/>
      </c>
      <c r="AF30" s="87" t="str">
        <f t="shared" ca="1" si="15"/>
        <v/>
      </c>
      <c r="AG30" s="87">
        <f t="shared" ca="1" si="16"/>
        <v>13.19764</v>
      </c>
      <c r="AH30" s="87">
        <f t="shared" ca="1" si="26"/>
        <v>14.97</v>
      </c>
      <c r="AI30" s="87">
        <f t="shared" ca="1" si="27"/>
        <v>13.58</v>
      </c>
      <c r="AJ30" s="87">
        <f t="shared" ca="1" si="28"/>
        <v>9.2636599999999998</v>
      </c>
      <c r="AK30" s="87" t="str">
        <f t="shared" ca="1" si="17"/>
        <v/>
      </c>
      <c r="AL30" s="87">
        <f t="shared" ca="1" si="18"/>
        <v>13.19764</v>
      </c>
      <c r="AN30" s="87">
        <f ca="1">IFERROR(RANK(AP30,$AP$27:$AP$37,$U$3)+COUNTIF($AP$27:AP30,AP30)-1,"")</f>
        <v>3</v>
      </c>
      <c r="AO30" s="87" t="s">
        <v>119</v>
      </c>
      <c r="AP30" s="87">
        <f t="shared" ca="1" si="19"/>
        <v>13.3598</v>
      </c>
      <c r="AR30" s="87" t="e">
        <f t="shared" ca="1" si="20"/>
        <v>#N/A</v>
      </c>
      <c r="AS30" s="87">
        <v>4</v>
      </c>
      <c r="AT30" s="87" t="e">
        <f t="shared" ca="1" si="21"/>
        <v>#N/A</v>
      </c>
      <c r="AU30" s="87" t="e">
        <f t="shared" ca="1" si="22"/>
        <v>#N/A</v>
      </c>
      <c r="AV30" s="87" t="e">
        <f t="shared" ca="1" si="23"/>
        <v>#N/A</v>
      </c>
      <c r="AW30" s="87" t="e">
        <f t="shared" ca="1" si="24"/>
        <v>#N/A</v>
      </c>
      <c r="AX30" s="87">
        <f t="shared" ca="1" si="25"/>
        <v>13.58</v>
      </c>
      <c r="AY30" s="94"/>
      <c r="BA30" s="94"/>
      <c r="BB30" s="94"/>
      <c r="BC30" s="94"/>
      <c r="BD30" s="94"/>
      <c r="BE30" s="87" t="s">
        <v>1091</v>
      </c>
      <c r="BF30" s="92">
        <v>0</v>
      </c>
      <c r="BG30" s="92"/>
      <c r="BT30" s="87"/>
    </row>
    <row r="31" spans="10:72">
      <c r="J31" s="125"/>
      <c r="K31" s="125"/>
      <c r="L31" s="125"/>
      <c r="M31" s="125"/>
      <c r="N31" s="125"/>
      <c r="W31" s="87">
        <f ca="1">IFERROR(RANK(Y31,$Y$27:$Y$59,$U$3)+COUNTIF($Y$27:Y31,Y31)-1,"")</f>
        <v>2</v>
      </c>
      <c r="X31" s="87" t="s">
        <v>79</v>
      </c>
      <c r="Y31" s="87">
        <f t="shared" ca="1" si="10"/>
        <v>11.33422</v>
      </c>
      <c r="AA31" s="87" t="str">
        <f t="shared" ca="1" si="11"/>
        <v>Barnet</v>
      </c>
      <c r="AB31" s="87">
        <v>5</v>
      </c>
      <c r="AC31" s="86">
        <f t="shared" ca="1" si="12"/>
        <v>13.198840000000001</v>
      </c>
      <c r="AD31" s="87" t="str">
        <f t="shared" ca="1" si="13"/>
        <v>Barnet</v>
      </c>
      <c r="AE31" s="87" t="str">
        <f t="shared" ca="1" si="14"/>
        <v/>
      </c>
      <c r="AF31" s="87">
        <f t="shared" ca="1" si="15"/>
        <v>13.198840000000001</v>
      </c>
      <c r="AG31" s="87" t="str">
        <f t="shared" ca="1" si="16"/>
        <v/>
      </c>
      <c r="AH31" s="87">
        <f t="shared" ca="1" si="26"/>
        <v>14.97</v>
      </c>
      <c r="AI31" s="87">
        <f t="shared" ca="1" si="27"/>
        <v>13.58</v>
      </c>
      <c r="AJ31" s="87">
        <f t="shared" ca="1" si="28"/>
        <v>9.2636599999999998</v>
      </c>
      <c r="AK31" s="87">
        <f t="shared" ca="1" si="17"/>
        <v>13.198840000000001</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13.58</v>
      </c>
      <c r="AY31" s="94"/>
      <c r="BA31" s="94"/>
      <c r="BB31" s="94"/>
      <c r="BC31" s="94"/>
      <c r="BD31" s="94"/>
      <c r="BE31" s="87" t="s">
        <v>128</v>
      </c>
      <c r="BF31" s="92">
        <v>32</v>
      </c>
      <c r="BG31" s="92"/>
      <c r="BT31" s="87"/>
    </row>
    <row r="32" spans="10:72">
      <c r="J32" s="125"/>
      <c r="K32" s="125"/>
      <c r="L32" s="125"/>
      <c r="M32" s="125"/>
      <c r="N32" s="125"/>
      <c r="W32" s="87">
        <f ca="1">IFERROR(RANK(Y32,$Y$27:$Y$59,$U$3)+COUNTIF($Y$27:Y32,Y32)-1,"")</f>
        <v>16</v>
      </c>
      <c r="X32" s="87" t="s">
        <v>73</v>
      </c>
      <c r="Y32" s="87">
        <f t="shared" ca="1" si="10"/>
        <v>14.96504</v>
      </c>
      <c r="AA32" s="87" t="str">
        <f t="shared" ca="1" si="11"/>
        <v>Havering</v>
      </c>
      <c r="AB32" s="87">
        <v>6</v>
      </c>
      <c r="AC32" s="86">
        <f t="shared" ca="1" si="12"/>
        <v>13.3598</v>
      </c>
      <c r="AD32" s="87" t="str">
        <f t="shared" ca="1" si="13"/>
        <v>Havering</v>
      </c>
      <c r="AE32" s="87" t="str">
        <f t="shared" ca="1" si="14"/>
        <v/>
      </c>
      <c r="AF32" s="87" t="str">
        <f t="shared" ca="1" si="15"/>
        <v/>
      </c>
      <c r="AG32" s="87">
        <f t="shared" ca="1" si="16"/>
        <v>13.3598</v>
      </c>
      <c r="AH32" s="87">
        <f t="shared" ca="1" si="26"/>
        <v>14.97</v>
      </c>
      <c r="AI32" s="87">
        <f t="shared" ca="1" si="27"/>
        <v>13.58</v>
      </c>
      <c r="AJ32" s="87">
        <f t="shared" ca="1" si="28"/>
        <v>9.2636599999999998</v>
      </c>
      <c r="AK32" s="87">
        <f t="shared" ca="1" si="17"/>
        <v>13.3598</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13.58</v>
      </c>
      <c r="AY32" s="94"/>
      <c r="BA32" s="94"/>
      <c r="BB32" s="94"/>
      <c r="BC32" s="94"/>
      <c r="BD32" s="94"/>
      <c r="BE32" s="87" t="s">
        <v>173</v>
      </c>
      <c r="BF32" s="92"/>
      <c r="BG32" s="92"/>
      <c r="BT32" s="87"/>
    </row>
    <row r="33" spans="1:72">
      <c r="W33" s="87">
        <f ca="1">IFERROR(RANK(Y33,$Y$27:$Y$59,$U$3)+COUNTIF($Y$27:Y33,Y33)-1,"")</f>
        <v>10</v>
      </c>
      <c r="X33" s="87" t="s">
        <v>111</v>
      </c>
      <c r="Y33" s="87">
        <f t="shared" ca="1" si="10"/>
        <v>13.945650000000001</v>
      </c>
      <c r="AA33" s="87" t="str">
        <f t="shared" ca="1" si="11"/>
        <v>Sutton</v>
      </c>
      <c r="AB33" s="87">
        <v>7</v>
      </c>
      <c r="AC33" s="86">
        <f t="shared" ca="1" si="12"/>
        <v>13.614420000000001</v>
      </c>
      <c r="AD33" s="87" t="str">
        <f t="shared" ca="1" si="13"/>
        <v>Sutton</v>
      </c>
      <c r="AE33" s="87" t="str">
        <f t="shared" ca="1" si="14"/>
        <v/>
      </c>
      <c r="AF33" s="87">
        <f t="shared" ca="1" si="15"/>
        <v>13.614420000000001</v>
      </c>
      <c r="AG33" s="87" t="str">
        <f t="shared" ca="1" si="16"/>
        <v/>
      </c>
      <c r="AH33" s="87">
        <f t="shared" ca="1" si="26"/>
        <v>14.97</v>
      </c>
      <c r="AI33" s="87">
        <f t="shared" ca="1" si="27"/>
        <v>13.58</v>
      </c>
      <c r="AJ33" s="87">
        <f t="shared" ca="1" si="28"/>
        <v>9.2636599999999998</v>
      </c>
      <c r="AK33" s="87">
        <f t="shared" ca="1" si="17"/>
        <v>13.614420000000001</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13.58</v>
      </c>
      <c r="AY33" s="94"/>
      <c r="BA33" s="94"/>
      <c r="BB33" s="94"/>
      <c r="BC33" s="94"/>
      <c r="BD33" s="94"/>
      <c r="BE33" s="87" t="s">
        <v>1092</v>
      </c>
      <c r="BF33" s="92"/>
      <c r="BG33" s="92"/>
      <c r="BT33" s="87"/>
    </row>
    <row r="34" spans="1:72">
      <c r="A34" s="12" t="s">
        <v>1093</v>
      </c>
      <c r="W34" s="87">
        <f ca="1">IFERROR(RANK(Y34,$Y$27:$Y$59,$U$3)+COUNTIF($Y$27:Y34,Y34)-1,"")</f>
        <v>12</v>
      </c>
      <c r="X34" s="87" t="s">
        <v>63</v>
      </c>
      <c r="Y34" s="87">
        <f t="shared" ca="1" si="10"/>
        <v>14.17041</v>
      </c>
      <c r="AA34" s="87" t="str">
        <f t="shared" ca="1" si="11"/>
        <v>Hillingdon</v>
      </c>
      <c r="AB34" s="87">
        <v>8</v>
      </c>
      <c r="AC34" s="86">
        <f t="shared" ca="1" si="12"/>
        <v>13.844609999999999</v>
      </c>
      <c r="AD34" s="87" t="str">
        <f t="shared" ca="1" si="13"/>
        <v>Hillingdon</v>
      </c>
      <c r="AE34" s="87" t="str">
        <f t="shared" ca="1" si="14"/>
        <v/>
      </c>
      <c r="AF34" s="87" t="str">
        <f t="shared" ca="1" si="15"/>
        <v/>
      </c>
      <c r="AG34" s="87">
        <f t="shared" ca="1" si="16"/>
        <v>13.844609999999999</v>
      </c>
      <c r="AH34" s="87">
        <f t="shared" ca="1" si="26"/>
        <v>14.97</v>
      </c>
      <c r="AI34" s="87">
        <f t="shared" ca="1" si="27"/>
        <v>13.58</v>
      </c>
      <c r="AJ34" s="87">
        <f t="shared" ca="1" si="28"/>
        <v>9.2636599999999998</v>
      </c>
      <c r="AK34" s="87">
        <f t="shared" ca="1" si="17"/>
        <v>13.844609999999999</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13.58</v>
      </c>
      <c r="AY34" s="94"/>
      <c r="BA34" s="94"/>
      <c r="BB34" s="94"/>
      <c r="BC34" s="94"/>
      <c r="BD34" s="94"/>
      <c r="BE34" s="87" t="s">
        <v>1094</v>
      </c>
      <c r="BF34" s="92"/>
      <c r="BG34" s="92"/>
      <c r="BT34" s="87"/>
    </row>
    <row r="35" spans="1:72" ht="15" customHeight="1">
      <c r="A35" s="124" t="str">
        <f>VLOOKUP($U$1,IndicatorMetadata!$B:$Z,2,FALSE)</f>
        <v>% of the population who classify themselves as either occasional or regular smokers according to the GP Patient Survey.</v>
      </c>
      <c r="B35" s="125"/>
      <c r="C35" s="125"/>
      <c r="D35" s="125"/>
      <c r="E35" s="125"/>
      <c r="F35" s="125"/>
      <c r="G35" s="125"/>
      <c r="H35" s="125"/>
      <c r="I35" s="125"/>
      <c r="J35" s="125"/>
      <c r="K35" s="125"/>
      <c r="L35" s="125"/>
      <c r="M35" s="125"/>
      <c r="N35" s="125"/>
      <c r="W35" s="87">
        <f ca="1">IFERROR(RANK(Y35,$Y$27:$Y$59,$U$3)+COUNTIF($Y$27:Y35,Y35)-1,"")</f>
        <v>20</v>
      </c>
      <c r="X35" s="87" t="s">
        <v>121</v>
      </c>
      <c r="Y35" s="87">
        <f t="shared" ca="1" si="10"/>
        <v>16.00338</v>
      </c>
      <c r="AA35" s="87" t="str">
        <f t="shared" ca="1" si="11"/>
        <v>Greenwich</v>
      </c>
      <c r="AB35" s="87">
        <v>9</v>
      </c>
      <c r="AC35" s="86">
        <f t="shared" ca="1" si="12"/>
        <v>13.93981</v>
      </c>
      <c r="AD35" s="87" t="str">
        <f t="shared" ca="1" si="13"/>
        <v>Greenwich</v>
      </c>
      <c r="AE35" s="87" t="str">
        <f t="shared" ca="1" si="14"/>
        <v/>
      </c>
      <c r="AF35" s="87" t="str">
        <f t="shared" ca="1" si="15"/>
        <v/>
      </c>
      <c r="AG35" s="87">
        <f t="shared" ca="1" si="16"/>
        <v>13.93981</v>
      </c>
      <c r="AH35" s="87">
        <f t="shared" ca="1" si="26"/>
        <v>14.97</v>
      </c>
      <c r="AI35" s="87">
        <f t="shared" ca="1" si="27"/>
        <v>13.58</v>
      </c>
      <c r="AJ35" s="87">
        <f t="shared" ca="1" si="28"/>
        <v>9.2636599999999998</v>
      </c>
      <c r="AK35" s="87" t="str">
        <f t="shared" ca="1" si="17"/>
        <v/>
      </c>
      <c r="AL35" s="87">
        <f t="shared" ca="1" si="18"/>
        <v>13.93981</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13.58</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9</v>
      </c>
      <c r="X36" s="87" t="s">
        <v>81</v>
      </c>
      <c r="Y36" s="87">
        <f t="shared" ca="1" si="10"/>
        <v>13.93981</v>
      </c>
      <c r="AA36" s="87" t="str">
        <f t="shared" ca="1" si="11"/>
        <v>Croydon</v>
      </c>
      <c r="AB36" s="87">
        <v>10</v>
      </c>
      <c r="AC36" s="86">
        <f t="shared" ca="1" si="12"/>
        <v>13.945650000000001</v>
      </c>
      <c r="AD36" s="87" t="str">
        <f t="shared" ca="1" si="13"/>
        <v>Croydon</v>
      </c>
      <c r="AE36" s="87" t="str">
        <f t="shared" ca="1" si="14"/>
        <v/>
      </c>
      <c r="AF36" s="87" t="str">
        <f t="shared" ca="1" si="15"/>
        <v/>
      </c>
      <c r="AG36" s="87">
        <f t="shared" ca="1" si="16"/>
        <v>13.945650000000001</v>
      </c>
      <c r="AH36" s="87">
        <f t="shared" ca="1" si="26"/>
        <v>14.97</v>
      </c>
      <c r="AI36" s="87">
        <f t="shared" ca="1" si="27"/>
        <v>13.58</v>
      </c>
      <c r="AJ36" s="87">
        <f t="shared" ca="1" si="28"/>
        <v>9.2636599999999998</v>
      </c>
      <c r="AK36" s="87">
        <f t="shared" ca="1" si="17"/>
        <v>13.945650000000001</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13.58</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32</v>
      </c>
      <c r="X37" s="87" t="s">
        <v>102</v>
      </c>
      <c r="Y37" s="87">
        <f t="shared" ca="1" si="10"/>
        <v>18.7851</v>
      </c>
      <c r="AA37" s="87" t="str">
        <f t="shared" ca="1" si="11"/>
        <v>Redbridge</v>
      </c>
      <c r="AB37" s="87">
        <v>11</v>
      </c>
      <c r="AC37" s="86">
        <f t="shared" ca="1" si="12"/>
        <v>13.973190000000001</v>
      </c>
      <c r="AD37" s="87" t="str">
        <f t="shared" ca="1" si="13"/>
        <v>Redbridge</v>
      </c>
      <c r="AE37" s="87" t="str">
        <f t="shared" ca="1" si="14"/>
        <v/>
      </c>
      <c r="AF37" s="87" t="str">
        <f t="shared" ca="1" si="15"/>
        <v/>
      </c>
      <c r="AG37" s="87">
        <f t="shared" ca="1" si="16"/>
        <v>13.973190000000001</v>
      </c>
      <c r="AH37" s="87">
        <f t="shared" ca="1" si="26"/>
        <v>14.97</v>
      </c>
      <c r="AI37" s="87">
        <f t="shared" ca="1" si="27"/>
        <v>13.58</v>
      </c>
      <c r="AJ37" s="87">
        <f t="shared" ca="1" si="28"/>
        <v>9.2636599999999998</v>
      </c>
      <c r="AK37" s="87">
        <f t="shared" ca="1" si="17"/>
        <v>13.973190000000001</v>
      </c>
      <c r="AL37" s="87" t="str">
        <f t="shared" ca="1" si="18"/>
        <v/>
      </c>
      <c r="AN37" s="87">
        <f ca="1">IFERROR(RANK(AP37,$AP$27:$AP$37,$U$3)+COUNTIF($AP$27:AP37,AP37)-1,"")</f>
        <v>1</v>
      </c>
      <c r="AO37" s="87" t="str">
        <f>T8</f>
        <v>Richmond</v>
      </c>
      <c r="AP37" s="87">
        <f t="shared" ca="1" si="19"/>
        <v>9.2636599999999998</v>
      </c>
      <c r="AR37" s="87" t="e">
        <f t="shared" ca="1" si="20"/>
        <v>#N/A</v>
      </c>
      <c r="AS37" s="87">
        <v>11</v>
      </c>
      <c r="AT37" s="87" t="e">
        <f t="shared" ca="1" si="21"/>
        <v>#N/A</v>
      </c>
      <c r="AU37" s="87" t="e">
        <f t="shared" ca="1" si="22"/>
        <v>#N/A</v>
      </c>
      <c r="AV37" s="87" t="e">
        <f t="shared" ca="1" si="23"/>
        <v>#N/A</v>
      </c>
      <c r="AW37" s="87" t="e">
        <f t="shared" ca="1" si="24"/>
        <v>#N/A</v>
      </c>
      <c r="AX37" s="87">
        <f t="shared" ca="1" si="25"/>
        <v>13.58</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23</v>
      </c>
      <c r="X38" s="87" t="s">
        <v>67</v>
      </c>
      <c r="Y38" s="87">
        <f t="shared" ca="1" si="10"/>
        <v>16.450869999999998</v>
      </c>
      <c r="AA38" s="87" t="str">
        <f t="shared" ca="1" si="11"/>
        <v>Ealing</v>
      </c>
      <c r="AB38" s="87">
        <v>12</v>
      </c>
      <c r="AC38" s="86">
        <f t="shared" ca="1" si="12"/>
        <v>14.17041</v>
      </c>
      <c r="AD38" s="87" t="str">
        <f t="shared" ca="1" si="13"/>
        <v>Ealing</v>
      </c>
      <c r="AE38" s="87" t="str">
        <f t="shared" ca="1" si="14"/>
        <v/>
      </c>
      <c r="AF38" s="87" t="str">
        <f t="shared" ca="1" si="15"/>
        <v/>
      </c>
      <c r="AG38" s="87">
        <f t="shared" ca="1" si="16"/>
        <v>14.17041</v>
      </c>
      <c r="AH38" s="87">
        <f t="shared" ca="1" si="26"/>
        <v>14.97</v>
      </c>
      <c r="AI38" s="87">
        <f t="shared" ca="1" si="27"/>
        <v>13.58</v>
      </c>
      <c r="AJ38" s="87">
        <f t="shared" ca="1" si="28"/>
        <v>9.2636599999999998</v>
      </c>
      <c r="AK38" s="87">
        <f t="shared" ca="1" si="17"/>
        <v>14.17041</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31</v>
      </c>
      <c r="X39" s="87" t="s">
        <v>117</v>
      </c>
      <c r="Y39" s="87">
        <f t="shared" ca="1" si="10"/>
        <v>18.66039</v>
      </c>
      <c r="AA39" s="87" t="str">
        <f t="shared" ca="1" si="11"/>
        <v>Harrow</v>
      </c>
      <c r="AB39" s="87">
        <v>13</v>
      </c>
      <c r="AC39" s="86">
        <f t="shared" ca="1" si="12"/>
        <v>14.424480000000001</v>
      </c>
      <c r="AD39" s="87" t="str">
        <f t="shared" ca="1" si="13"/>
        <v>Harrow</v>
      </c>
      <c r="AE39" s="87" t="str">
        <f t="shared" ca="1" si="14"/>
        <v/>
      </c>
      <c r="AF39" s="87">
        <f t="shared" ca="1" si="15"/>
        <v>14.424480000000001</v>
      </c>
      <c r="AG39" s="87" t="str">
        <f t="shared" ca="1" si="16"/>
        <v/>
      </c>
      <c r="AH39" s="87">
        <f t="shared" ca="1" si="26"/>
        <v>14.97</v>
      </c>
      <c r="AI39" s="87">
        <f t="shared" ca="1" si="27"/>
        <v>13.58</v>
      </c>
      <c r="AJ39" s="87">
        <f t="shared" ca="1" si="28"/>
        <v>9.2636599999999998</v>
      </c>
      <c r="AK39" s="87">
        <f t="shared" ca="1" si="17"/>
        <v>14.424480000000001</v>
      </c>
      <c r="AL39" s="87" t="str">
        <f t="shared" ca="1" si="18"/>
        <v/>
      </c>
      <c r="AO39" s="87" t="s">
        <v>1096</v>
      </c>
      <c r="BA39" s="94"/>
      <c r="BD39" s="94" t="s">
        <v>1097</v>
      </c>
      <c r="BF39" s="94">
        <f ca="1">U9</f>
        <v>1</v>
      </c>
      <c r="BG39" s="94"/>
      <c r="BT39" s="87"/>
    </row>
    <row r="40" spans="1:72">
      <c r="A40" s="125"/>
      <c r="B40" s="125"/>
      <c r="C40" s="125"/>
      <c r="D40" s="125"/>
      <c r="E40" s="125"/>
      <c r="F40" s="125"/>
      <c r="G40" s="125"/>
      <c r="H40" s="125"/>
      <c r="I40" s="125"/>
      <c r="J40" s="125"/>
      <c r="K40" s="125"/>
      <c r="L40" s="125"/>
      <c r="M40" s="125"/>
      <c r="N40" s="125"/>
      <c r="W40" s="87">
        <f ca="1">IFERROR(RANK(Y40,$Y$27:$Y$59,$U$3)+COUNTIF($Y$27:Y40,Y40)-1,"")</f>
        <v>13</v>
      </c>
      <c r="X40" s="87" t="s">
        <v>65</v>
      </c>
      <c r="Y40" s="87">
        <f t="shared" ca="1" si="10"/>
        <v>14.424480000000001</v>
      </c>
      <c r="AA40" s="87" t="str">
        <f t="shared" ca="1" si="11"/>
        <v>Wandsworth</v>
      </c>
      <c r="AB40" s="87">
        <v>14</v>
      </c>
      <c r="AC40" s="86">
        <f t="shared" ca="1" si="12"/>
        <v>14.532030000000001</v>
      </c>
      <c r="AD40" s="87" t="str">
        <f t="shared" ca="1" si="13"/>
        <v>Wandsworth</v>
      </c>
      <c r="AE40" s="87" t="str">
        <f t="shared" ca="1" si="14"/>
        <v/>
      </c>
      <c r="AF40" s="87" t="str">
        <f t="shared" ca="1" si="15"/>
        <v/>
      </c>
      <c r="AG40" s="87">
        <f t="shared" ca="1" si="16"/>
        <v>14.532030000000001</v>
      </c>
      <c r="AH40" s="87">
        <f t="shared" ca="1" si="26"/>
        <v>14.97</v>
      </c>
      <c r="AI40" s="87">
        <f t="shared" ca="1" si="27"/>
        <v>13.58</v>
      </c>
      <c r="AJ40" s="87">
        <f t="shared" ca="1" si="28"/>
        <v>9.2636599999999998</v>
      </c>
      <c r="AK40" s="87" t="str">
        <f t="shared" ca="1" si="17"/>
        <v/>
      </c>
      <c r="AL40" s="87">
        <f t="shared" ca="1" si="18"/>
        <v>14.532030000000001</v>
      </c>
      <c r="AO40" s="87" t="str">
        <f>List!R2</f>
        <v>Kingston</v>
      </c>
      <c r="AP40" s="87">
        <f t="shared" ref="AP40:AP54" ca="1" si="29">VLOOKUP(AO40,$AA$27:$AC$58,3,FALSE)</f>
        <v>15.06935</v>
      </c>
      <c r="BA40" s="94"/>
      <c r="BB40" s="94"/>
      <c r="BC40" s="94"/>
      <c r="BD40" s="94"/>
      <c r="BE40" s="87" t="s">
        <v>1098</v>
      </c>
      <c r="BF40" s="92">
        <f ca="1">IF(BF39=1,0,BE45*BF39/$BF45)</f>
        <v>0</v>
      </c>
      <c r="BG40" s="93"/>
      <c r="BT40" s="87"/>
    </row>
    <row r="41" spans="1:72">
      <c r="A41" s="125"/>
      <c r="B41" s="125"/>
      <c r="C41" s="125"/>
      <c r="D41" s="125"/>
      <c r="E41" s="125"/>
      <c r="F41" s="125"/>
      <c r="G41" s="125"/>
      <c r="H41" s="125"/>
      <c r="I41" s="125"/>
      <c r="J41" s="125"/>
      <c r="K41" s="125"/>
      <c r="L41" s="125"/>
      <c r="M41" s="125"/>
      <c r="N41" s="125"/>
      <c r="W41" s="87">
        <f ca="1">IFERROR(RANK(Y41,$Y$27:$Y$59,$U$3)+COUNTIF($Y$27:Y41,Y41)-1,"")</f>
        <v>6</v>
      </c>
      <c r="X41" s="87" t="s">
        <v>119</v>
      </c>
      <c r="Y41" s="87">
        <f t="shared" ca="1" si="10"/>
        <v>13.3598</v>
      </c>
      <c r="AA41" s="87" t="str">
        <f t="shared" ca="1" si="11"/>
        <v>Hounslow</v>
      </c>
      <c r="AB41" s="87">
        <v>15</v>
      </c>
      <c r="AC41" s="86">
        <f t="shared" ca="1" si="12"/>
        <v>14.85078</v>
      </c>
      <c r="AD41" s="87" t="str">
        <f t="shared" ca="1" si="13"/>
        <v>Hounslow</v>
      </c>
      <c r="AE41" s="87" t="str">
        <f t="shared" ca="1" si="14"/>
        <v/>
      </c>
      <c r="AF41" s="87" t="str">
        <f t="shared" ca="1" si="15"/>
        <v/>
      </c>
      <c r="AG41" s="87">
        <f t="shared" ca="1" si="16"/>
        <v>14.85078</v>
      </c>
      <c r="AH41" s="87">
        <f t="shared" ca="1" si="26"/>
        <v>14.97</v>
      </c>
      <c r="AI41" s="87">
        <f t="shared" ca="1" si="27"/>
        <v>13.58</v>
      </c>
      <c r="AJ41" s="87">
        <f t="shared" ca="1" si="28"/>
        <v>9.2636599999999998</v>
      </c>
      <c r="AK41" s="87">
        <f t="shared" ca="1" si="17"/>
        <v>14.85078</v>
      </c>
      <c r="AL41" s="87" t="str">
        <f t="shared" ca="1" si="18"/>
        <v/>
      </c>
      <c r="AO41" s="87" t="str">
        <f>List!R3</f>
        <v>Merton</v>
      </c>
      <c r="AP41" s="87">
        <f t="shared" ca="1" si="29"/>
        <v>12.43167</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8</v>
      </c>
      <c r="X42" s="87" t="s">
        <v>87</v>
      </c>
      <c r="Y42" s="87">
        <f t="shared" ca="1" si="10"/>
        <v>13.844609999999999</v>
      </c>
      <c r="AA42" s="87" t="str">
        <f t="shared" ca="1" si="11"/>
        <v>Camden</v>
      </c>
      <c r="AB42" s="87">
        <v>16</v>
      </c>
      <c r="AC42" s="86">
        <f t="shared" ca="1" si="12"/>
        <v>14.96504</v>
      </c>
      <c r="AD42" s="87" t="str">
        <f t="shared" ca="1" si="13"/>
        <v>Camden</v>
      </c>
      <c r="AE42" s="87" t="str">
        <f t="shared" ca="1" si="14"/>
        <v/>
      </c>
      <c r="AF42" s="87" t="str">
        <f t="shared" ca="1" si="15"/>
        <v/>
      </c>
      <c r="AG42" s="87">
        <f t="shared" ca="1" si="16"/>
        <v>14.96504</v>
      </c>
      <c r="AH42" s="87">
        <f t="shared" ca="1" si="26"/>
        <v>14.97</v>
      </c>
      <c r="AI42" s="87">
        <f t="shared" ca="1" si="27"/>
        <v>13.58</v>
      </c>
      <c r="AJ42" s="87">
        <f t="shared" ca="1" si="28"/>
        <v>9.2636599999999998</v>
      </c>
      <c r="AK42" s="87" t="str">
        <f t="shared" ca="1" si="17"/>
        <v/>
      </c>
      <c r="AL42" s="87">
        <f t="shared" ca="1" si="18"/>
        <v>14.96504</v>
      </c>
      <c r="AO42" s="87" t="str">
        <f>List!R4</f>
        <v>Richmond</v>
      </c>
      <c r="AP42" s="87">
        <f t="shared" ca="1" si="29"/>
        <v>9.2636599999999998</v>
      </c>
      <c r="BA42" s="94"/>
      <c r="BB42" s="94"/>
      <c r="BC42" s="94"/>
      <c r="BD42" s="94"/>
      <c r="BE42" s="87" t="s">
        <v>1094</v>
      </c>
      <c r="BF42" s="92">
        <f ca="1">IF(181-SUM(BF40:BF41)&lt;0,0,181-SUM(BF40:BF41))</f>
        <v>179</v>
      </c>
      <c r="BG42" s="93"/>
      <c r="BT42" s="87"/>
    </row>
    <row r="43" spans="1:72">
      <c r="A43" s="17"/>
      <c r="B43" s="17"/>
      <c r="C43" s="17"/>
      <c r="D43" s="17"/>
      <c r="E43" s="17"/>
      <c r="F43" s="17"/>
      <c r="G43" s="17"/>
      <c r="H43" s="17"/>
      <c r="I43" s="17"/>
      <c r="J43" s="17"/>
      <c r="K43" s="17"/>
      <c r="L43" s="17"/>
      <c r="M43" s="17"/>
      <c r="W43" s="87">
        <f ca="1">IFERROR(RANK(Y43,$Y$27:$Y$59,$U$3)+COUNTIF($Y$27:Y43,Y43)-1,"")</f>
        <v>15</v>
      </c>
      <c r="X43" s="87" t="s">
        <v>60</v>
      </c>
      <c r="Y43" s="87">
        <f t="shared" ca="1" si="10"/>
        <v>14.85078</v>
      </c>
      <c r="AA43" s="87" t="str">
        <f t="shared" ca="1" si="11"/>
        <v>Kingston</v>
      </c>
      <c r="AB43" s="87">
        <v>17</v>
      </c>
      <c r="AC43" s="86">
        <f t="shared" ca="1" si="12"/>
        <v>15.06935</v>
      </c>
      <c r="AD43" s="87" t="str">
        <f t="shared" ca="1" si="13"/>
        <v>Kingston</v>
      </c>
      <c r="AE43" s="87" t="str">
        <f t="shared" ca="1" si="14"/>
        <v/>
      </c>
      <c r="AF43" s="87">
        <f t="shared" ca="1" si="15"/>
        <v>15.06935</v>
      </c>
      <c r="AG43" s="87" t="str">
        <f t="shared" ca="1" si="16"/>
        <v/>
      </c>
      <c r="AH43" s="87">
        <f t="shared" ca="1" si="26"/>
        <v>14.97</v>
      </c>
      <c r="AI43" s="87">
        <f t="shared" ca="1" si="27"/>
        <v>13.58</v>
      </c>
      <c r="AJ43" s="87">
        <f t="shared" ca="1" si="28"/>
        <v>9.2636599999999998</v>
      </c>
      <c r="AK43" s="87">
        <f t="shared" ca="1" si="17"/>
        <v>15.06935</v>
      </c>
      <c r="AL43" s="87" t="str">
        <f t="shared" ca="1" si="18"/>
        <v/>
      </c>
      <c r="AO43" s="87" t="str">
        <f>List!R5</f>
        <v>Sutton</v>
      </c>
      <c r="AP43" s="87">
        <f t="shared" ca="1" si="29"/>
        <v>13.614420000000001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30</v>
      </c>
      <c r="X44" s="87" t="s">
        <v>75</v>
      </c>
      <c r="Y44" s="87">
        <f t="shared" ca="1" si="10"/>
        <v>17.69764</v>
      </c>
      <c r="AA44" s="87" t="str">
        <f t="shared" ca="1" si="11"/>
        <v>Brent</v>
      </c>
      <c r="AB44" s="87">
        <v>18</v>
      </c>
      <c r="AC44" s="86">
        <f t="shared" ca="1" si="12"/>
        <v>15.79458</v>
      </c>
      <c r="AD44" s="87" t="str">
        <f t="shared" ca="1" si="13"/>
        <v>Brent</v>
      </c>
      <c r="AE44" s="87" t="str">
        <f t="shared" ca="1" si="14"/>
        <v/>
      </c>
      <c r="AF44" s="87" t="str">
        <f t="shared" ca="1" si="15"/>
        <v/>
      </c>
      <c r="AG44" s="87">
        <f t="shared" ca="1" si="16"/>
        <v>15.79458</v>
      </c>
      <c r="AH44" s="87">
        <f t="shared" ca="1" si="26"/>
        <v>14.97</v>
      </c>
      <c r="AI44" s="87">
        <f t="shared" ca="1" si="27"/>
        <v>13.58</v>
      </c>
      <c r="AJ44" s="87">
        <f t="shared" ca="1" si="28"/>
        <v>9.2636599999999998</v>
      </c>
      <c r="AK44" s="87" t="str">
        <f t="shared" ca="1" si="17"/>
        <v/>
      </c>
      <c r="AL44" s="87">
        <f t="shared" ca="1" si="18"/>
        <v>15.79458</v>
      </c>
      <c r="AO44" s="87" t="str">
        <f>List!R6</f>
        <v>Havering</v>
      </c>
      <c r="AP44" s="87">
        <f t="shared" ca="1" si="29"/>
        <v>13.3598</v>
      </c>
      <c r="BT44" s="87"/>
    </row>
    <row r="45" spans="1:72">
      <c r="A45" s="17"/>
      <c r="B45" s="17"/>
      <c r="C45" s="17"/>
      <c r="D45" s="17"/>
      <c r="E45" s="17"/>
      <c r="F45" s="17"/>
      <c r="G45" s="17"/>
      <c r="H45" s="17"/>
      <c r="I45" s="17"/>
      <c r="J45" s="17"/>
      <c r="K45" s="17"/>
      <c r="L45" s="17"/>
      <c r="M45" s="17"/>
      <c r="W45" s="87">
        <f ca="1">IFERROR(RANK(Y45,$Y$27:$Y$59,$U$3)+COUNTIF($Y$27:Y45,Y45)-1,"")</f>
        <v>21</v>
      </c>
      <c r="X45" s="87" t="s">
        <v>71</v>
      </c>
      <c r="Y45" s="87">
        <f t="shared" ca="1" si="10"/>
        <v>16.100960000000001</v>
      </c>
      <c r="AA45" s="87" t="str">
        <f t="shared" ca="1" si="11"/>
        <v>Newham</v>
      </c>
      <c r="AB45" s="87">
        <v>19</v>
      </c>
      <c r="AC45" s="86">
        <f t="shared" ca="1" si="12"/>
        <v>15.848850000000001</v>
      </c>
      <c r="AD45" s="87" t="str">
        <f t="shared" ca="1" si="13"/>
        <v>Newham</v>
      </c>
      <c r="AE45" s="87" t="str">
        <f t="shared" ca="1" si="14"/>
        <v/>
      </c>
      <c r="AF45" s="87" t="str">
        <f t="shared" ca="1" si="15"/>
        <v/>
      </c>
      <c r="AG45" s="87">
        <f t="shared" ca="1" si="16"/>
        <v>15.848850000000001</v>
      </c>
      <c r="AH45" s="87">
        <f t="shared" ca="1" si="26"/>
        <v>14.97</v>
      </c>
      <c r="AI45" s="87">
        <f t="shared" ca="1" si="27"/>
        <v>13.58</v>
      </c>
      <c r="AJ45" s="87">
        <f t="shared" ca="1" si="28"/>
        <v>9.2636599999999998</v>
      </c>
      <c r="AK45" s="87" t="str">
        <f t="shared" ca="1" si="17"/>
        <v/>
      </c>
      <c r="AL45" s="87">
        <f t="shared" ca="1" si="18"/>
        <v>15.848850000000001</v>
      </c>
      <c r="AO45" s="87" t="str">
        <f>List!R7</f>
        <v>Hounslow</v>
      </c>
      <c r="AP45" s="87">
        <f t="shared" ca="1" si="29"/>
        <v>14.85078</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17</v>
      </c>
      <c r="X46" s="87" t="s">
        <v>83</v>
      </c>
      <c r="Y46" s="87">
        <f t="shared" ca="1" si="10"/>
        <v>15.06935</v>
      </c>
      <c r="AA46" s="87" t="str">
        <f t="shared" ca="1" si="11"/>
        <v>Enfield</v>
      </c>
      <c r="AB46" s="87">
        <v>20</v>
      </c>
      <c r="AC46" s="86">
        <f t="shared" ca="1" si="12"/>
        <v>16.00338</v>
      </c>
      <c r="AD46" s="87" t="str">
        <f t="shared" ca="1" si="13"/>
        <v>Enfield</v>
      </c>
      <c r="AE46" s="87" t="str">
        <f t="shared" ca="1" si="14"/>
        <v/>
      </c>
      <c r="AF46" s="87" t="str">
        <f t="shared" ca="1" si="15"/>
        <v/>
      </c>
      <c r="AG46" s="87">
        <f t="shared" ca="1" si="16"/>
        <v>16.00338</v>
      </c>
      <c r="AH46" s="87">
        <f t="shared" ca="1" si="26"/>
        <v>14.97</v>
      </c>
      <c r="AI46" s="87">
        <f t="shared" ca="1" si="27"/>
        <v>13.58</v>
      </c>
      <c r="AJ46" s="87">
        <f t="shared" ca="1" si="28"/>
        <v>9.2636599999999998</v>
      </c>
      <c r="AK46" s="87">
        <f t="shared" ca="1" si="17"/>
        <v>16.00338</v>
      </c>
      <c r="AL46" s="87" t="str">
        <f t="shared" ca="1" si="18"/>
        <v/>
      </c>
      <c r="AO46" s="87" t="str">
        <f>List!R8</f>
        <v>Redbridge</v>
      </c>
      <c r="AP46" s="87">
        <f t="shared" ca="1" si="29"/>
        <v>13.973190000000001</v>
      </c>
      <c r="BF46" s="94">
        <v>2</v>
      </c>
      <c r="BG46" s="94"/>
      <c r="BT46" s="87"/>
    </row>
    <row r="47" spans="1:72">
      <c r="A47" s="17"/>
      <c r="B47" s="17"/>
      <c r="C47" s="17"/>
      <c r="D47" s="17"/>
      <c r="E47" s="17"/>
      <c r="F47" s="17"/>
      <c r="G47" s="17"/>
      <c r="H47" s="17"/>
      <c r="I47" s="17"/>
      <c r="J47" s="17"/>
      <c r="K47" s="17"/>
      <c r="L47" s="17"/>
      <c r="M47" s="17"/>
      <c r="W47" s="87">
        <f ca="1">IFERROR(RANK(Y47,$Y$27:$Y$59,$U$3)+COUNTIF($Y$27:Y47,Y47)-1,"")</f>
        <v>24</v>
      </c>
      <c r="X47" s="87" t="s">
        <v>92</v>
      </c>
      <c r="Y47" s="87">
        <f t="shared" ca="1" si="10"/>
        <v>16.464079999999999</v>
      </c>
      <c r="AA47" s="87" t="str">
        <f t="shared" ca="1" si="11"/>
        <v>Kensington and Chelsea</v>
      </c>
      <c r="AB47" s="87">
        <v>21</v>
      </c>
      <c r="AC47" s="86">
        <f t="shared" ca="1" si="12"/>
        <v>16.100960000000001</v>
      </c>
      <c r="AD47" s="87" t="str">
        <f t="shared" ca="1" si="13"/>
        <v>Kensington and Chelsea</v>
      </c>
      <c r="AE47" s="87" t="str">
        <f t="shared" ca="1" si="14"/>
        <v/>
      </c>
      <c r="AF47" s="87" t="str">
        <f t="shared" ca="1" si="15"/>
        <v/>
      </c>
      <c r="AG47" s="87">
        <f t="shared" ca="1" si="16"/>
        <v>16.100960000000001</v>
      </c>
      <c r="AH47" s="87">
        <f t="shared" ca="1" si="26"/>
        <v>14.97</v>
      </c>
      <c r="AI47" s="87">
        <f t="shared" ca="1" si="27"/>
        <v>13.58</v>
      </c>
      <c r="AJ47" s="87">
        <f t="shared" ca="1" si="28"/>
        <v>9.2636599999999998</v>
      </c>
      <c r="AK47" s="87" t="str">
        <f t="shared" ca="1" si="17"/>
        <v/>
      </c>
      <c r="AL47" s="87">
        <f t="shared" ca="1" si="18"/>
        <v>16.100960000000001</v>
      </c>
      <c r="AO47" s="87" t="str">
        <f>List!R9</f>
        <v>Enfield</v>
      </c>
      <c r="AP47" s="87">
        <f t="shared" ca="1" si="29"/>
        <v>16.00338</v>
      </c>
    </row>
    <row r="48" spans="1:72">
      <c r="A48" s="17"/>
      <c r="B48" s="17"/>
      <c r="C48" s="17"/>
      <c r="D48" s="17"/>
      <c r="E48" s="17"/>
      <c r="F48" s="17"/>
      <c r="G48" s="17"/>
      <c r="H48" s="17"/>
      <c r="I48" s="17"/>
      <c r="J48" s="17"/>
      <c r="K48" s="17"/>
      <c r="L48" s="17"/>
      <c r="M48" s="17"/>
      <c r="W48" s="87">
        <f ca="1">IFERROR(RANK(Y48,$Y$27:$Y$59,$U$3)+COUNTIF($Y$27:Y48,Y48)-1,"")</f>
        <v>26</v>
      </c>
      <c r="X48" s="87" t="s">
        <v>85</v>
      </c>
      <c r="Y48" s="87">
        <f t="shared" ca="1" si="10"/>
        <v>16.550940000000001</v>
      </c>
      <c r="AA48" s="87" t="str">
        <f t="shared" ca="1" si="11"/>
        <v>Southwark</v>
      </c>
      <c r="AB48" s="87">
        <v>22</v>
      </c>
      <c r="AC48" s="86">
        <f t="shared" ca="1" si="12"/>
        <v>16.3306</v>
      </c>
      <c r="AD48" s="87" t="str">
        <f t="shared" ca="1" si="13"/>
        <v>Southwark</v>
      </c>
      <c r="AE48" s="87" t="str">
        <f t="shared" ca="1" si="14"/>
        <v/>
      </c>
      <c r="AF48" s="87" t="str">
        <f t="shared" ca="1" si="15"/>
        <v/>
      </c>
      <c r="AG48" s="87">
        <f t="shared" ca="1" si="16"/>
        <v>16.3306</v>
      </c>
      <c r="AH48" s="87">
        <f t="shared" ca="1" si="26"/>
        <v>14.97</v>
      </c>
      <c r="AI48" s="87">
        <f t="shared" ca="1" si="27"/>
        <v>13.58</v>
      </c>
      <c r="AJ48" s="87">
        <f t="shared" ca="1" si="28"/>
        <v>9.2636599999999998</v>
      </c>
      <c r="AK48" s="87" t="str">
        <f t="shared" ca="1" si="17"/>
        <v/>
      </c>
      <c r="AL48" s="87">
        <f t="shared" ca="1" si="18"/>
        <v>16.3306</v>
      </c>
      <c r="AO48" s="87" t="str">
        <f>List!R10</f>
        <v>Harrow</v>
      </c>
      <c r="AP48" s="87">
        <f t="shared" ca="1" si="29"/>
        <v>14.424480000000001</v>
      </c>
      <c r="BF48" s="94"/>
    </row>
    <row r="49" spans="1:59">
      <c r="A49" s="17"/>
      <c r="B49" s="17"/>
      <c r="C49" s="17"/>
      <c r="D49" s="17"/>
      <c r="E49" s="17"/>
      <c r="F49" s="17"/>
      <c r="G49" s="17"/>
      <c r="H49" s="17"/>
      <c r="I49" s="17"/>
      <c r="J49" s="17"/>
      <c r="K49" s="17"/>
      <c r="L49" s="17"/>
      <c r="M49" s="17"/>
      <c r="W49" s="87">
        <f ca="1">IFERROR(RANK(Y49,$Y$27:$Y$59,$U$3)+COUNTIF($Y$27:Y49,Y49)-1,"")</f>
        <v>3</v>
      </c>
      <c r="X49" s="87" t="s">
        <v>109</v>
      </c>
      <c r="Y49" s="87">
        <f t="shared" ca="1" si="10"/>
        <v>12.43167</v>
      </c>
      <c r="AA49" s="87" t="str">
        <f t="shared" ca="1" si="11"/>
        <v>Hammersmith and Fulham</v>
      </c>
      <c r="AB49" s="87">
        <v>23</v>
      </c>
      <c r="AC49" s="86">
        <f t="shared" ca="1" si="12"/>
        <v>16.450869999999998</v>
      </c>
      <c r="AD49" s="87" t="str">
        <f t="shared" ca="1" si="13"/>
        <v>Hammersmith and Fulham</v>
      </c>
      <c r="AE49" s="87" t="str">
        <f t="shared" ca="1" si="14"/>
        <v/>
      </c>
      <c r="AF49" s="87" t="str">
        <f t="shared" ca="1" si="15"/>
        <v/>
      </c>
      <c r="AG49" s="87">
        <f t="shared" ca="1" si="16"/>
        <v>16.450869999999998</v>
      </c>
      <c r="AH49" s="87">
        <f t="shared" ca="1" si="26"/>
        <v>14.97</v>
      </c>
      <c r="AI49" s="87">
        <f t="shared" ca="1" si="27"/>
        <v>13.58</v>
      </c>
      <c r="AJ49" s="87">
        <f t="shared" ca="1" si="28"/>
        <v>9.2636599999999998</v>
      </c>
      <c r="AK49" s="87" t="str">
        <f t="shared" ca="1" si="17"/>
        <v/>
      </c>
      <c r="AL49" s="87">
        <f t="shared" ca="1" si="18"/>
        <v>16.450869999999998</v>
      </c>
      <c r="AO49" s="87" t="str">
        <f>List!R11</f>
        <v>Waltham Forest</v>
      </c>
      <c r="AP49" s="87">
        <f t="shared" ca="1" si="29"/>
        <v>16.69154</v>
      </c>
      <c r="BF49" s="92"/>
      <c r="BG49" s="93"/>
    </row>
    <row r="50" spans="1:59">
      <c r="A50" s="17"/>
      <c r="B50" s="17"/>
      <c r="C50" s="17"/>
      <c r="D50" s="17"/>
      <c r="E50" s="17"/>
      <c r="F50" s="17"/>
      <c r="G50" s="17"/>
      <c r="H50" s="17"/>
      <c r="I50" s="17"/>
      <c r="J50" s="17"/>
      <c r="K50" s="17"/>
      <c r="L50" s="17"/>
      <c r="M50" s="17"/>
      <c r="W50" s="87">
        <f ca="1">IFERROR(RANK(Y50,$Y$27:$Y$59,$U$3)+COUNTIF($Y$27:Y50,Y50)-1,"")</f>
        <v>19</v>
      </c>
      <c r="X50" s="87" t="s">
        <v>123</v>
      </c>
      <c r="Y50" s="87">
        <f t="shared" ca="1" si="10"/>
        <v>15.848850000000001</v>
      </c>
      <c r="AA50" s="87" t="str">
        <f t="shared" ca="1" si="11"/>
        <v>Lambeth</v>
      </c>
      <c r="AB50" s="87">
        <v>24</v>
      </c>
      <c r="AC50" s="86">
        <f t="shared" ca="1" si="12"/>
        <v>16.464079999999999</v>
      </c>
      <c r="AD50" s="87" t="str">
        <f t="shared" ca="1" si="13"/>
        <v>Lambeth</v>
      </c>
      <c r="AE50" s="87" t="str">
        <f t="shared" ca="1" si="14"/>
        <v/>
      </c>
      <c r="AF50" s="87" t="str">
        <f t="shared" ca="1" si="15"/>
        <v/>
      </c>
      <c r="AG50" s="87">
        <f t="shared" ca="1" si="16"/>
        <v>16.464079999999999</v>
      </c>
      <c r="AH50" s="87">
        <f t="shared" ca="1" si="26"/>
        <v>14.97</v>
      </c>
      <c r="AI50" s="87">
        <f t="shared" ca="1" si="27"/>
        <v>13.58</v>
      </c>
      <c r="AJ50" s="87">
        <f t="shared" ca="1" si="28"/>
        <v>9.2636599999999998</v>
      </c>
      <c r="AK50" s="87" t="str">
        <f t="shared" ca="1" si="17"/>
        <v/>
      </c>
      <c r="AL50" s="87">
        <f t="shared" ca="1" si="18"/>
        <v>16.464079999999999</v>
      </c>
      <c r="AO50" s="87" t="str">
        <f>List!R12</f>
        <v>Bromley</v>
      </c>
      <c r="AP50" s="87">
        <f t="shared" ca="1" si="29"/>
        <v>11.33422</v>
      </c>
      <c r="BF50" s="92"/>
      <c r="BG50" s="92"/>
    </row>
    <row r="51" spans="1:59">
      <c r="W51" s="87">
        <f ca="1">IFERROR(RANK(Y51,$Y$27:$Y$59,$U$3)+COUNTIF($Y$27:Y51,Y51)-1,"")</f>
        <v>11</v>
      </c>
      <c r="X51" s="87" t="s">
        <v>113</v>
      </c>
      <c r="Y51" s="87">
        <f t="shared" ca="1" si="10"/>
        <v>13.973190000000001</v>
      </c>
      <c r="AA51" s="87" t="str">
        <f t="shared" ca="1" si="11"/>
        <v>Barking and Dagenham</v>
      </c>
      <c r="AB51" s="87">
        <v>25</v>
      </c>
      <c r="AC51" s="86">
        <f t="shared" ca="1" si="12"/>
        <v>16.49239</v>
      </c>
      <c r="AD51" s="87" t="str">
        <f t="shared" ca="1" si="13"/>
        <v>Barking and Dagenham</v>
      </c>
      <c r="AE51" s="87" t="str">
        <f t="shared" ca="1" si="14"/>
        <v/>
      </c>
      <c r="AF51" s="87" t="str">
        <f t="shared" ca="1" si="15"/>
        <v/>
      </c>
      <c r="AG51" s="87">
        <f t="shared" ca="1" si="16"/>
        <v>16.49239</v>
      </c>
      <c r="AH51" s="87">
        <f t="shared" ca="1" si="26"/>
        <v>14.97</v>
      </c>
      <c r="AI51" s="87">
        <f t="shared" ca="1" si="27"/>
        <v>13.58</v>
      </c>
      <c r="AJ51" s="87">
        <f t="shared" ca="1" si="28"/>
        <v>9.2636599999999998</v>
      </c>
      <c r="AK51" s="87" t="str">
        <f t="shared" ca="1" si="17"/>
        <v/>
      </c>
      <c r="AL51" s="87">
        <f t="shared" ca="1" si="18"/>
        <v>16.49239</v>
      </c>
      <c r="AO51" s="87" t="str">
        <f>List!R13</f>
        <v>Hillingdon</v>
      </c>
      <c r="AP51" s="87">
        <f t="shared" ca="1" si="29"/>
        <v>13.844609999999999</v>
      </c>
      <c r="BF51" s="92"/>
      <c r="BG51" s="93"/>
    </row>
    <row r="52" spans="1:59">
      <c r="W52" s="87">
        <f ca="1">IFERROR(RANK(Y52,$Y$27:$Y$59,$U$3)+COUNTIF($Y$27:Y52,Y52)-1,"")</f>
        <v>1</v>
      </c>
      <c r="X52" s="87" t="s">
        <v>33</v>
      </c>
      <c r="Y52" s="87">
        <f t="shared" ca="1" si="10"/>
        <v>9.2636599999999998</v>
      </c>
      <c r="AA52" s="87" t="str">
        <f t="shared" ca="1" si="11"/>
        <v>Lewisham</v>
      </c>
      <c r="AB52" s="87">
        <v>26</v>
      </c>
      <c r="AC52" s="86">
        <f t="shared" ca="1" si="12"/>
        <v>16.550940000000001</v>
      </c>
      <c r="AD52" s="87" t="str">
        <f t="shared" ca="1" si="13"/>
        <v>Lewisham</v>
      </c>
      <c r="AE52" s="87" t="str">
        <f t="shared" ca="1" si="14"/>
        <v/>
      </c>
      <c r="AF52" s="87" t="str">
        <f t="shared" ca="1" si="15"/>
        <v/>
      </c>
      <c r="AG52" s="87">
        <f t="shared" ca="1" si="16"/>
        <v>16.550940000000001</v>
      </c>
      <c r="AH52" s="87">
        <f t="shared" ca="1" si="26"/>
        <v>14.97</v>
      </c>
      <c r="AI52" s="87">
        <f t="shared" ca="1" si="27"/>
        <v>13.58</v>
      </c>
      <c r="AJ52" s="87">
        <f t="shared" ca="1" si="28"/>
        <v>9.2636599999999998</v>
      </c>
      <c r="AK52" s="87" t="str">
        <f t="shared" ca="1" si="17"/>
        <v/>
      </c>
      <c r="AL52" s="87">
        <f t="shared" ca="1" si="18"/>
        <v>16.550940000000001</v>
      </c>
      <c r="AO52" s="87" t="str">
        <f>List!R14</f>
        <v>Ealing</v>
      </c>
      <c r="AP52" s="87">
        <f t="shared" ca="1" si="29"/>
        <v>14.17041</v>
      </c>
      <c r="BF52" s="94"/>
      <c r="BG52" s="94"/>
    </row>
    <row r="53" spans="1:59">
      <c r="W53" s="87">
        <f ca="1">IFERROR(RANK(Y53,$Y$27:$Y$59,$U$3)+COUNTIF($Y$27:Y53,Y53)-1,"")</f>
        <v>22</v>
      </c>
      <c r="X53" s="87" t="s">
        <v>96</v>
      </c>
      <c r="Y53" s="87">
        <f t="shared" ca="1" si="10"/>
        <v>16.3306</v>
      </c>
      <c r="AA53" s="87" t="str">
        <f t="shared" ca="1" si="11"/>
        <v>Waltham Forest</v>
      </c>
      <c r="AB53" s="87">
        <v>27</v>
      </c>
      <c r="AC53" s="86">
        <f t="shared" ca="1" si="12"/>
        <v>16.69154</v>
      </c>
      <c r="AD53" s="87" t="str">
        <f t="shared" ca="1" si="13"/>
        <v>Waltham Forest</v>
      </c>
      <c r="AE53" s="87" t="str">
        <f t="shared" ca="1" si="14"/>
        <v/>
      </c>
      <c r="AF53" s="87" t="str">
        <f t="shared" ca="1" si="15"/>
        <v/>
      </c>
      <c r="AG53" s="87">
        <f t="shared" ca="1" si="16"/>
        <v>16.69154</v>
      </c>
      <c r="AH53" s="87">
        <f t="shared" ca="1" si="26"/>
        <v>14.97</v>
      </c>
      <c r="AI53" s="87">
        <f t="shared" ca="1" si="27"/>
        <v>13.58</v>
      </c>
      <c r="AJ53" s="87">
        <f t="shared" ca="1" si="28"/>
        <v>9.2636599999999998</v>
      </c>
      <c r="AK53" s="87">
        <f t="shared" ca="1" si="17"/>
        <v>16.69154</v>
      </c>
      <c r="AL53" s="87" t="str">
        <f t="shared" ca="1" si="18"/>
        <v/>
      </c>
      <c r="AO53" s="87" t="str">
        <f>List!R15</f>
        <v>Barnet</v>
      </c>
      <c r="AP53" s="87">
        <f t="shared" ca="1" si="29"/>
        <v>13.198840000000001</v>
      </c>
    </row>
    <row r="54" spans="1:59">
      <c r="W54" s="87">
        <f ca="1">IFERROR(RANK(Y54,$Y$27:$Y$59,$U$3)+COUNTIF($Y$27:Y54,Y54)-1,"")</f>
        <v>7</v>
      </c>
      <c r="X54" s="87" t="s">
        <v>90</v>
      </c>
      <c r="Y54" s="87">
        <f t="shared" ca="1" si="10"/>
        <v>13.614420000000001</v>
      </c>
      <c r="AA54" s="87" t="str">
        <f t="shared" ca="1" si="11"/>
        <v>Westminster</v>
      </c>
      <c r="AB54" s="87">
        <v>28</v>
      </c>
      <c r="AC54" s="86">
        <f t="shared" ca="1" si="12"/>
        <v>17.030460000000001</v>
      </c>
      <c r="AD54" s="87" t="str">
        <f t="shared" ca="1" si="13"/>
        <v>Westminster</v>
      </c>
      <c r="AE54" s="87" t="str">
        <f t="shared" ca="1" si="14"/>
        <v/>
      </c>
      <c r="AF54" s="87" t="str">
        <f t="shared" ca="1" si="15"/>
        <v/>
      </c>
      <c r="AG54" s="87">
        <f t="shared" ca="1" si="16"/>
        <v>17.030460000000001</v>
      </c>
      <c r="AH54" s="87">
        <f t="shared" ca="1" si="26"/>
        <v>14.97</v>
      </c>
      <c r="AI54" s="87">
        <f t="shared" ca="1" si="27"/>
        <v>13.58</v>
      </c>
      <c r="AJ54" s="87">
        <f t="shared" ca="1" si="28"/>
        <v>9.2636599999999998</v>
      </c>
      <c r="AK54" s="87" t="str">
        <f t="shared" ca="1" si="17"/>
        <v/>
      </c>
      <c r="AL54" s="87">
        <f t="shared" ca="1" si="18"/>
        <v>17.030460000000001</v>
      </c>
      <c r="AO54" s="87" t="str">
        <f>List!R16</f>
        <v>Croydon</v>
      </c>
      <c r="AP54" s="87">
        <f t="shared" ca="1" si="29"/>
        <v>13.945650000000001</v>
      </c>
      <c r="BF54" s="94"/>
      <c r="BG54" s="94"/>
    </row>
    <row r="55" spans="1:59" ht="14.45" customHeight="1">
      <c r="W55" s="87">
        <f ca="1">IFERROR(RANK(Y55,$Y$27:$Y$59,$U$3)+COUNTIF($Y$27:Y55,Y55)-1,"")</f>
        <v>29</v>
      </c>
      <c r="X55" s="87" t="s">
        <v>105</v>
      </c>
      <c r="Y55" s="87">
        <f t="shared" ca="1" si="10"/>
        <v>17.162019999999998</v>
      </c>
      <c r="AA55" s="87" t="str">
        <f t="shared" ca="1" si="11"/>
        <v>Tower Hamlets</v>
      </c>
      <c r="AB55" s="87">
        <v>29</v>
      </c>
      <c r="AC55" s="86">
        <f t="shared" ca="1" si="12"/>
        <v>17.162019999999998</v>
      </c>
      <c r="AD55" s="87" t="str">
        <f t="shared" ca="1" si="13"/>
        <v>Tower Hamlets</v>
      </c>
      <c r="AE55" s="87" t="str">
        <f t="shared" ca="1" si="14"/>
        <v/>
      </c>
      <c r="AF55" s="87" t="str">
        <f t="shared" ca="1" si="15"/>
        <v/>
      </c>
      <c r="AG55" s="87">
        <f t="shared" ca="1" si="16"/>
        <v>17.162019999999998</v>
      </c>
      <c r="AH55" s="87">
        <f t="shared" ca="1" si="26"/>
        <v>14.97</v>
      </c>
      <c r="AI55" s="87">
        <f t="shared" ca="1" si="27"/>
        <v>13.58</v>
      </c>
      <c r="AJ55" s="87">
        <f t="shared" ca="1" si="28"/>
        <v>9.2636599999999998</v>
      </c>
      <c r="AK55" s="87" t="str">
        <f t="shared" ca="1" si="17"/>
        <v/>
      </c>
      <c r="AL55" s="87">
        <f t="shared" ca="1" si="18"/>
        <v>17.162019999999998</v>
      </c>
      <c r="AO55" s="87" t="str">
        <f>T8</f>
        <v>Richmond</v>
      </c>
      <c r="AP55" s="87">
        <f ca="1">U14</f>
        <v>9.2636599999999998</v>
      </c>
      <c r="BF55" s="94"/>
      <c r="BG55" s="94"/>
    </row>
    <row r="56" spans="1:59">
      <c r="W56" s="87">
        <f ca="1">IFERROR(RANK(Y56,$Y$27:$Y$59,$U$3)+COUNTIF($Y$27:Y56,Y56)-1,"")</f>
        <v>27</v>
      </c>
      <c r="X56" s="87" t="s">
        <v>115</v>
      </c>
      <c r="Y56" s="87">
        <f t="shared" ca="1" si="10"/>
        <v>16.69154</v>
      </c>
      <c r="AA56" s="87" t="str">
        <f t="shared" ca="1" si="11"/>
        <v>Islington</v>
      </c>
      <c r="AB56" s="87">
        <v>30</v>
      </c>
      <c r="AC56" s="86">
        <f t="shared" ca="1" si="12"/>
        <v>17.69764</v>
      </c>
      <c r="AD56" s="87" t="str">
        <f t="shared" ca="1" si="13"/>
        <v>Islington</v>
      </c>
      <c r="AE56" s="87" t="str">
        <f t="shared" ca="1" si="14"/>
        <v/>
      </c>
      <c r="AF56" s="87" t="str">
        <f t="shared" ca="1" si="15"/>
        <v/>
      </c>
      <c r="AG56" s="87">
        <f t="shared" ca="1" si="16"/>
        <v>17.69764</v>
      </c>
      <c r="AH56" s="87">
        <f t="shared" ca="1" si="26"/>
        <v>14.97</v>
      </c>
      <c r="AI56" s="87">
        <f t="shared" ca="1" si="27"/>
        <v>13.58</v>
      </c>
      <c r="AJ56" s="87">
        <f t="shared" ca="1" si="28"/>
        <v>9.2636599999999998</v>
      </c>
      <c r="AK56" s="87" t="str">
        <f t="shared" ca="1" si="17"/>
        <v/>
      </c>
      <c r="AL56" s="87">
        <f t="shared" ca="1" si="18"/>
        <v>17.69764</v>
      </c>
    </row>
    <row r="57" spans="1:59">
      <c r="W57" s="87">
        <f ca="1">IFERROR(RANK(Y57,$Y$27:$Y$59,$U$3)+COUNTIF($Y$27:Y57,Y57)-1,"")</f>
        <v>14</v>
      </c>
      <c r="X57" s="87" t="s">
        <v>77</v>
      </c>
      <c r="Y57" s="87">
        <f t="shared" ca="1" si="10"/>
        <v>14.532030000000001</v>
      </c>
      <c r="AA57" s="87" t="str">
        <f t="shared" ca="1" si="11"/>
        <v>Haringey</v>
      </c>
      <c r="AB57" s="87">
        <v>31</v>
      </c>
      <c r="AC57" s="86">
        <f t="shared" ca="1" si="12"/>
        <v>18.66039</v>
      </c>
      <c r="AD57" s="87" t="str">
        <f t="shared" ca="1" si="13"/>
        <v>Haringey</v>
      </c>
      <c r="AE57" s="87" t="str">
        <f t="shared" ca="1" si="14"/>
        <v/>
      </c>
      <c r="AF57" s="87" t="str">
        <f t="shared" ca="1" si="15"/>
        <v/>
      </c>
      <c r="AG57" s="87">
        <f t="shared" ca="1" si="16"/>
        <v>18.66039</v>
      </c>
      <c r="AH57" s="87">
        <f t="shared" ca="1" si="26"/>
        <v>14.97</v>
      </c>
      <c r="AI57" s="87">
        <f t="shared" ca="1" si="27"/>
        <v>13.58</v>
      </c>
      <c r="AJ57" s="87">
        <f t="shared" ca="1" si="28"/>
        <v>9.2636599999999998</v>
      </c>
      <c r="AK57" s="87" t="str">
        <f t="shared" ca="1" si="17"/>
        <v/>
      </c>
      <c r="AL57" s="87">
        <f t="shared" ca="1" si="18"/>
        <v>18.66039</v>
      </c>
      <c r="BF57" s="94"/>
      <c r="BG57" s="94"/>
    </row>
    <row r="58" spans="1:59">
      <c r="W58" s="87">
        <f ca="1">IFERROR(RANK(Y58,$Y$27:$Y$59,$U$3)+COUNTIF($Y$27:Y58,Y58)-1,"")</f>
        <v>28</v>
      </c>
      <c r="X58" s="87" t="s">
        <v>100</v>
      </c>
      <c r="Y58" s="87">
        <f t="shared" ca="1" si="10"/>
        <v>17.030460000000001</v>
      </c>
      <c r="AA58" s="87" t="str">
        <f t="shared" ca="1" si="11"/>
        <v>Hackney</v>
      </c>
      <c r="AB58" s="87">
        <v>32</v>
      </c>
      <c r="AC58" s="86">
        <f t="shared" ca="1" si="12"/>
        <v>18.7851</v>
      </c>
      <c r="AD58" s="87" t="str">
        <f t="shared" ca="1" si="13"/>
        <v>Hackney</v>
      </c>
      <c r="AE58" s="87" t="str">
        <f t="shared" ca="1" si="14"/>
        <v/>
      </c>
      <c r="AF58" s="87" t="str">
        <f t="shared" ca="1" si="15"/>
        <v/>
      </c>
      <c r="AG58" s="87">
        <f t="shared" ca="1" si="16"/>
        <v>18.7851</v>
      </c>
      <c r="AH58" s="87">
        <f t="shared" ca="1" si="26"/>
        <v>14.97</v>
      </c>
      <c r="AI58" s="87">
        <f t="shared" ca="1" si="27"/>
        <v>13.58</v>
      </c>
      <c r="AJ58" s="87">
        <f t="shared" ca="1" si="28"/>
        <v>9.2636599999999998</v>
      </c>
      <c r="AK58" s="87" t="str">
        <f t="shared" ca="1" si="17"/>
        <v/>
      </c>
      <c r="AL58" s="87">
        <f t="shared" ca="1" si="18"/>
        <v>18.7851</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1D00-000000000000}">
      <formula1>indlist</formula1>
    </dataValidation>
    <dataValidation type="list" showInputMessage="1" showErrorMessage="1" sqref="U2" xr:uid="{00000000-0002-0000-1D00-000001000000}">
      <formula1>gender</formula1>
    </dataValidation>
    <dataValidation showInputMessage="1" showErrorMessage="1" sqref="U5" xr:uid="{00000000-0002-0000-1D00-000002000000}"/>
  </dataValidations>
  <hyperlinks>
    <hyperlink ref="O1" location="Summary!A1" display="Back to summary" xr:uid="{00000000-0004-0000-1D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BT64"/>
  <sheetViews>
    <sheetView showGridLines="0" showRowColHeaders="0" zoomScale="130" zoomScaleNormal="130" workbookViewId="0">
      <selection activeCell="Q15" sqref="Q15"/>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Smoking prevalence in adults with a long term mental health condition (18+) - current smokers (GPPS), 2022/23</v>
      </c>
      <c r="B1" s="125"/>
      <c r="C1" s="125"/>
      <c r="D1" s="125"/>
      <c r="E1" s="125"/>
      <c r="F1" s="125"/>
      <c r="G1" s="125"/>
      <c r="H1" s="126" t="str">
        <f ca="1">'20'!$X$1</f>
        <v>Smoking prevalence in adults with a long term mental health condition (18+) - current smokers (GPPS), 2013/14 - 2022/23</v>
      </c>
      <c r="I1" s="125"/>
      <c r="J1" s="125"/>
      <c r="K1" s="125"/>
      <c r="L1" s="125"/>
      <c r="M1" s="125"/>
      <c r="N1" s="125"/>
      <c r="O1" s="4" t="s">
        <v>1075</v>
      </c>
      <c r="T1" s="87" t="s">
        <v>282</v>
      </c>
      <c r="U1" s="87" t="s">
        <v>207</v>
      </c>
      <c r="V1" s="87" t="str">
        <f>T8&amp;U23&amp;U2&amp;U5</f>
        <v>Richmond93454Persons18+ yrs</v>
      </c>
      <c r="W1" s="86">
        <f>21-COUNTBLANK(X2:X21)</f>
        <v>11</v>
      </c>
      <c r="X1" s="87" t="str">
        <f ca="1">IF(U2&lt;&gt;"Persons",U1&amp;", "&amp;SUBSTITUTE(X2, " ","")&amp;" - "&amp;SUBSTITUTE(INDIRECT("x"&amp;W1), " ","")&amp;" ("&amp;U2&amp;")",U1&amp;", "&amp;SUBSTITUTE(X2, " ","")&amp;" - "&amp;SUBSTITUTE(INDIRECT("x"&amp;W1), " ",""))</f>
        <v>Smoking prevalence in adults with a long term mental health condition (18+) - current smokers (GPPS), 2013/14 - 2022/23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2013/14</v>
      </c>
      <c r="T2" s="88" t="s">
        <v>1056</v>
      </c>
      <c r="U2" s="87" t="s">
        <v>35</v>
      </c>
      <c r="V2" s="87">
        <v>1</v>
      </c>
      <c r="W2" s="86">
        <f t="array" ref="W2">IFERROR(SMALL(IF(IndicatorData!B:B=$V$1,IndicatorData!AA:AA),$V2),"")</f>
        <v>20130000</v>
      </c>
      <c r="X2" s="86" t="str">
        <f>S2</f>
        <v>2013/14</v>
      </c>
      <c r="Y2" s="88">
        <f t="shared" ref="Y2:AH11" ca="1" si="0">IFERROR(VLOOKUP(Y$1&amp;$U$1&amp;$X2&amp;$U$2&amp;$U$5,DATA,14,FALSE),"")</f>
        <v>35.28</v>
      </c>
      <c r="Z2" s="87">
        <f t="shared" ca="1" si="0"/>
        <v>35.64</v>
      </c>
      <c r="AA2" s="87">
        <f t="shared" ca="1" si="0"/>
        <v>27.86</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27.86</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2014/15</v>
      </c>
      <c r="T3" s="88" t="s">
        <v>1076</v>
      </c>
      <c r="U3" s="87">
        <f>VLOOKUP(U1,IndicatorMetadata!$B:$AG,32,FALSE)</f>
        <v>1</v>
      </c>
      <c r="V3" s="89">
        <v>2</v>
      </c>
      <c r="W3" s="86">
        <f t="array" ref="W3">IFERROR(SMALL(IF(IndicatorData!B:B=$V$1,IndicatorData!AA:AA),$V3),"")</f>
        <v>20140000</v>
      </c>
      <c r="X3" s="86" t="str">
        <f t="shared" ref="X3:X21" si="5">IF(S3=X2,"",S3)</f>
        <v>2014/15</v>
      </c>
      <c r="Y3" s="88">
        <f t="shared" ca="1" si="0"/>
        <v>34.04</v>
      </c>
      <c r="Z3" s="87">
        <f t="shared" ca="1" si="0"/>
        <v>34.630000000000003</v>
      </c>
      <c r="AA3" s="87">
        <f t="shared" ca="1" si="0"/>
        <v>31.05</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31.05</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21.990020000000001</v>
      </c>
      <c r="F4" s="2"/>
      <c r="S4" s="87" t="str">
        <f t="array" ref="S4">IFERROR(VLOOKUP($W4,IF(IndicatorData!$B:$B=$V$1,IndicatorData!$A$1:$O$5203),15,FALSE),"")</f>
        <v>2015/16</v>
      </c>
      <c r="T4" s="88" t="s">
        <v>308</v>
      </c>
      <c r="U4" s="87" t="str">
        <f>VLOOKUP(U1,IndicatorMetadata!$B:$AG,27,FALSE)</f>
        <v>%</v>
      </c>
      <c r="V4" s="87">
        <v>3</v>
      </c>
      <c r="W4" s="86">
        <f t="array" ref="W4">IFERROR(SMALL(IF(IndicatorData!B:B=$V$1,IndicatorData!AA:AA),$V4),"")</f>
        <v>20150000</v>
      </c>
      <c r="X4" s="86" t="str">
        <f t="shared" si="5"/>
        <v>2015/16</v>
      </c>
      <c r="Y4" s="88">
        <f t="shared" ca="1" si="0"/>
        <v>33.01</v>
      </c>
      <c r="Z4" s="87">
        <f t="shared" ca="1" si="0"/>
        <v>34.25</v>
      </c>
      <c r="AA4" s="87">
        <f t="shared" ca="1" si="0"/>
        <v>31.82</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31.82</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12% lower</v>
      </c>
      <c r="S5" s="87" t="str">
        <f t="array" ref="S5">IFERROR(VLOOKUP($W5,IF(IndicatorData!$B:$B=$V$1,IndicatorData!$A$1:$O$5203),15,FALSE),"")</f>
        <v>2016/17</v>
      </c>
      <c r="T5" s="88" t="s">
        <v>10</v>
      </c>
      <c r="U5" s="87" t="str">
        <f>VLOOKUP(U23&amp;U2,Interpretations!$A$1:$E$155,4,FALSE)</f>
        <v>18+ yrs</v>
      </c>
      <c r="V5" s="87">
        <v>4</v>
      </c>
      <c r="W5" s="86">
        <f t="array" ref="W5">IFERROR(SMALL(IF(IndicatorData!B:B=$V$1,IndicatorData!AA:AA),$V5),"")</f>
        <v>20160000</v>
      </c>
      <c r="X5" s="86" t="str">
        <f t="shared" si="5"/>
        <v>2016/17</v>
      </c>
      <c r="Y5" s="88">
        <f t="shared" ca="1" si="0"/>
        <v>30.31</v>
      </c>
      <c r="Z5" s="87">
        <f t="shared" ca="1" si="0"/>
        <v>31.55</v>
      </c>
      <c r="AA5" s="87">
        <f t="shared" ca="1" si="0"/>
        <v>32.28</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32.28</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16% lower</v>
      </c>
      <c r="S6" s="87" t="str">
        <f t="array" ref="S6">IFERROR(VLOOKUP($W6,IF(IndicatorData!$B:$B=$V$1,IndicatorData!$A$1:$O$5203),15,FALSE),"")</f>
        <v>2017/18</v>
      </c>
      <c r="T6" s="88"/>
      <c r="V6" s="87">
        <v>5</v>
      </c>
      <c r="W6" s="86">
        <f t="array" ref="W6">IFERROR(SMALL(IF(IndicatorData!B:B=$V$1,IndicatorData!AA:AA),$V6),"")</f>
        <v>20170000</v>
      </c>
      <c r="X6" s="86" t="str">
        <f t="shared" si="5"/>
        <v>2017/18</v>
      </c>
      <c r="Y6" s="88">
        <f t="shared" ca="1" si="0"/>
        <v>27.83</v>
      </c>
      <c r="Z6" s="87">
        <f t="shared" ca="1" si="0"/>
        <v>29.2</v>
      </c>
      <c r="AA6" s="87">
        <f t="shared" ca="1" si="0"/>
        <v>17.16</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17.16</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2018/19</v>
      </c>
      <c r="T7" s="88"/>
      <c r="V7" s="87">
        <v>6</v>
      </c>
      <c r="W7" s="86">
        <f t="array" ref="W7">IFERROR(SMALL(IF(IndicatorData!B:B=$V$1,IndicatorData!AA:AA),$V7),"")</f>
        <v>20180000</v>
      </c>
      <c r="X7" s="86" t="str">
        <f t="shared" si="5"/>
        <v>2018/19</v>
      </c>
      <c r="Y7" s="88">
        <f t="shared" ca="1" si="0"/>
        <v>26.84</v>
      </c>
      <c r="Z7" s="87">
        <f t="shared" ca="1" si="0"/>
        <v>28.37</v>
      </c>
      <c r="AA7" s="87">
        <f t="shared" ca="1" si="0"/>
        <v>24.68</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24.68</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(2013/14)</v>
      </c>
      <c r="E8" s="13" t="str">
        <f ca="1">U22</f>
        <v>21% improvement</v>
      </c>
      <c r="S8" s="87" t="str">
        <f t="array" ref="S8">IFERROR(VLOOKUP($W8,IF(IndicatorData!$B:$B=$V$1,IndicatorData!$A$1:$O$5203),15,FALSE),"")</f>
        <v>2019/20</v>
      </c>
      <c r="T8" s="88" t="str">
        <f>Summary!$E$2</f>
        <v>Richmond</v>
      </c>
      <c r="V8" s="87">
        <v>7</v>
      </c>
      <c r="W8" s="86">
        <f t="array" ref="W8">IFERROR(SMALL(IF(IndicatorData!B:B=$V$1,IndicatorData!AA:AA),$V8),"")</f>
        <v>20190000</v>
      </c>
      <c r="X8" s="86" t="str">
        <f t="shared" si="5"/>
        <v>2019/20</v>
      </c>
      <c r="Y8" s="88">
        <f t="shared" ca="1" si="0"/>
        <v>25.76</v>
      </c>
      <c r="Z8" s="87">
        <f t="shared" ca="1" si="0"/>
        <v>26.58</v>
      </c>
      <c r="AA8" s="87">
        <f t="shared" ca="1" si="0"/>
        <v>17.88</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17.88</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52% deterioration</v>
      </c>
      <c r="S9" s="87" t="str">
        <f t="array" ref="S9">IFERROR(VLOOKUP($W9,IF(IndicatorData!$B:$B=$V$1,IndicatorData!$A$1:$O$5203),15,FALSE),"")</f>
        <v>2020/21</v>
      </c>
      <c r="T9" s="88" t="str">
        <f>T8&amp;" Rank"</f>
        <v>Richmond Rank</v>
      </c>
      <c r="U9" s="87">
        <f ca="1">VLOOKUP(T8,$AA$26:$AB$58,2,FALSE)</f>
        <v>2</v>
      </c>
      <c r="V9" s="87">
        <v>8</v>
      </c>
      <c r="W9" s="86">
        <f t="array" ref="W9">IFERROR(SMALL(IF(IndicatorData!B:B=$V$1,IndicatorData!AA:AA),$V9),"")</f>
        <v>20200000</v>
      </c>
      <c r="X9" s="86" t="str">
        <f t="shared" si="5"/>
        <v>2020/21</v>
      </c>
      <c r="Y9" s="88">
        <f t="shared" ca="1" si="0"/>
        <v>26.26</v>
      </c>
      <c r="Z9" s="87">
        <f t="shared" ca="1" si="0"/>
        <v>26.02</v>
      </c>
      <c r="AA9" s="87">
        <f t="shared" ca="1" si="0"/>
        <v>23.07</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23.07</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2021/22</v>
      </c>
      <c r="T10" s="88" t="s">
        <v>14</v>
      </c>
      <c r="V10" s="87">
        <v>9</v>
      </c>
      <c r="W10" s="86">
        <f t="array" ref="W10">IFERROR(SMALL(IF(IndicatorData!B:B=$V$1,IndicatorData!AA:AA),$V10),"")</f>
        <v>20210000</v>
      </c>
      <c r="X10" s="86" t="str">
        <f t="shared" si="5"/>
        <v>2021/22</v>
      </c>
      <c r="Y10" s="88">
        <f t="shared" ca="1" si="0"/>
        <v>25.21</v>
      </c>
      <c r="Z10" s="87">
        <f t="shared" ca="1" si="0"/>
        <v>27.16</v>
      </c>
      <c r="AA10" s="87">
        <f t="shared" ca="1" si="0"/>
        <v>14.42</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14.42</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2022/23</v>
      </c>
      <c r="T11" s="88" t="s">
        <v>31</v>
      </c>
      <c r="U11" s="87">
        <f ca="1">AI27</f>
        <v>25.08</v>
      </c>
      <c r="V11" s="90">
        <v>10</v>
      </c>
      <c r="W11" s="86">
        <f t="array" ref="W11">IFERROR(SMALL(IF(IndicatorData!B:B=$V$1,IndicatorData!AA:AA),$V11),"")</f>
        <v>20220000</v>
      </c>
      <c r="X11" s="86" t="str">
        <f t="shared" si="5"/>
        <v>2022/23</v>
      </c>
      <c r="Y11" s="88">
        <f t="shared" ca="1" si="0"/>
        <v>25.08</v>
      </c>
      <c r="Z11" s="87">
        <f t="shared" ca="1" si="0"/>
        <v>26.33</v>
      </c>
      <c r="AA11" s="87">
        <f t="shared" ca="1" si="0"/>
        <v>21.990020000000001</v>
      </c>
      <c r="AB11" s="87">
        <f t="shared" ca="1" si="0"/>
        <v>27.741720000000001</v>
      </c>
      <c r="AC11" s="86">
        <f t="shared" ca="1" si="0"/>
        <v>23.092089999999999</v>
      </c>
      <c r="AD11" s="87">
        <f t="shared" ca="1" si="0"/>
        <v>17.504560000000001</v>
      </c>
      <c r="AE11" s="87">
        <f t="shared" ca="1" si="0"/>
        <v>26.96367</v>
      </c>
      <c r="AF11" s="87">
        <f t="shared" ca="1" si="0"/>
        <v>34.548250000000003</v>
      </c>
      <c r="AG11" s="87">
        <f t="shared" ca="1" si="0"/>
        <v>22.805299999999999</v>
      </c>
      <c r="AH11" s="87">
        <f t="shared" ca="1" si="0"/>
        <v>22.509650000000001</v>
      </c>
      <c r="AI11" s="87">
        <f t="shared" ca="1" si="1"/>
        <v>22.805299999999999</v>
      </c>
      <c r="AJ11" s="87">
        <f t="shared" ca="1" si="1"/>
        <v>23.84215</v>
      </c>
      <c r="AK11" s="87">
        <f t="shared" ca="1" si="1"/>
        <v>26.949339999999999</v>
      </c>
      <c r="AL11" s="87">
        <f t="shared" ca="1" si="1"/>
        <v>17.504560000000001</v>
      </c>
      <c r="AM11" s="87">
        <f t="shared" ca="1" si="1"/>
        <v>24.866869999999999</v>
      </c>
      <c r="AN11" s="87">
        <f t="shared" ca="1" si="1"/>
        <v>24.619530000000001</v>
      </c>
      <c r="AO11" s="87">
        <f t="shared" ca="1" si="1"/>
        <v>27.61317</v>
      </c>
      <c r="AP11" s="87">
        <f t="shared" ca="1" si="1"/>
        <v>25.52553</v>
      </c>
      <c r="AQ11" s="87">
        <f t="shared" ca="1" si="1"/>
        <v>28.639140000000001</v>
      </c>
      <c r="AR11" s="87">
        <f t="shared" ca="1" si="1"/>
        <v>30.450500000000002</v>
      </c>
      <c r="AS11" s="87">
        <f t="shared" ca="1" si="2"/>
        <v>25.133120000000002</v>
      </c>
      <c r="AT11" s="87">
        <f t="shared" ca="1" si="2"/>
        <v>28.217890000000001</v>
      </c>
      <c r="AU11" s="87">
        <f t="shared" ca="1" si="2"/>
        <v>34.548250000000003</v>
      </c>
      <c r="AV11" s="87">
        <f t="shared" ca="1" si="2"/>
        <v>29.15558</v>
      </c>
      <c r="AW11" s="87">
        <f t="shared" ca="1" si="2"/>
        <v>26.722490000000001</v>
      </c>
      <c r="AX11" s="87">
        <f t="shared" ca="1" si="2"/>
        <v>22.818210000000001</v>
      </c>
      <c r="AY11" s="87">
        <f t="shared" ca="1" si="2"/>
        <v>29.048919999999999</v>
      </c>
      <c r="AZ11" s="87">
        <f t="shared" ca="1" si="2"/>
        <v>22.647629999999999</v>
      </c>
      <c r="BA11" s="87">
        <f t="shared" ca="1" si="2"/>
        <v>27.741720000000001</v>
      </c>
      <c r="BB11" s="87">
        <f t="shared" ca="1" si="2"/>
        <v>26.149539999999998</v>
      </c>
      <c r="BC11" s="87">
        <f t="shared" ca="1" si="3"/>
        <v>33.273589999999999</v>
      </c>
      <c r="BD11" s="87">
        <f t="shared" ca="1" si="3"/>
        <v>26.96367</v>
      </c>
      <c r="BE11" s="87">
        <f t="shared" ca="1" si="3"/>
        <v>22.56101</v>
      </c>
      <c r="BF11" s="87">
        <f t="shared" ca="1" si="3"/>
        <v>30.993819999999999</v>
      </c>
      <c r="BG11" s="87">
        <f t="shared" ca="1" si="3"/>
        <v>21.990020000000001</v>
      </c>
      <c r="BH11" s="87">
        <f t="shared" ca="1" si="3"/>
        <v>29.397970000000001</v>
      </c>
      <c r="BI11" s="87">
        <f t="shared" ca="1" si="3"/>
        <v>23.092089999999999</v>
      </c>
      <c r="BJ11" s="87">
        <f t="shared" ca="1" si="3"/>
        <v>25.594270000000002</v>
      </c>
      <c r="BK11" s="87">
        <f t="shared" ca="1" si="3"/>
        <v>29.005050000000001</v>
      </c>
      <c r="BL11" s="87">
        <f t="shared" ca="1" si="3"/>
        <v>22.328579999999999</v>
      </c>
      <c r="BM11" s="87">
        <f t="shared" ca="1" si="3"/>
        <v>27.406759999999998</v>
      </c>
      <c r="BN11" s="87">
        <f t="shared" ca="1" si="4"/>
        <v>25.442598333333333</v>
      </c>
    </row>
    <row r="12" spans="1:66">
      <c r="B12" s="9" t="str">
        <f ca="1">$T$8&amp;" ("&amp;$Y$26&amp;") rank:"</f>
        <v>Richmond (2022/23) rank:</v>
      </c>
      <c r="E12" s="128">
        <f ca="1">U9</f>
        <v>2</v>
      </c>
      <c r="S12" s="87" t="str">
        <f t="array" ref="S12">IFERROR(VLOOKUP($W12,IF(IndicatorData!$B:$B=$V$1,IndicatorData!$A$1:$O$5203),15,FALSE),"")</f>
        <v/>
      </c>
      <c r="T12" s="88" t="s">
        <v>57</v>
      </c>
      <c r="U12" s="87">
        <f ca="1">AH27</f>
        <v>26.33</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21.990020000000001</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21.990020000000001</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Smoking prevalence in adults with a long term mental health condition (18+) - current smokers (GPPS), 2022/23</v>
      </c>
      <c r="B15" s="125"/>
      <c r="C15" s="125"/>
      <c r="D15" s="125"/>
      <c r="E15" s="125"/>
      <c r="F15" s="125"/>
      <c r="G15" s="125"/>
      <c r="S15" s="87" t="str">
        <f t="array" ref="S15">IFERROR(VLOOKUP($W15,IF(IndicatorData!$B:$B=$V$1,IndicatorData!$A$1:$O$5203),15,FALSE),"")</f>
        <v/>
      </c>
      <c r="T15" s="88" t="str">
        <f>T8&amp;" previous data"</f>
        <v>Richmond previous data</v>
      </c>
      <c r="U15" s="87">
        <f ca="1">INDIRECT("aa"&amp;$W$1-1)</f>
        <v>14.42</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27.86</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0.52496671289875185</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22.0%, which was the 2nd lowest in London, 12.3% lower than the England average and 16.5% lower than the London average. The latest Borough figure for 2022/23 was also 21.1% lower than in 2013/14, in comparison with 28.9%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-0.21069562096195257</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52%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21% improvement</v>
      </c>
    </row>
    <row r="23" spans="10:72">
      <c r="J23" s="125"/>
      <c r="K23" s="125"/>
      <c r="L23" s="125"/>
      <c r="M23" s="125"/>
      <c r="N23" s="125"/>
      <c r="T23" s="87" t="s">
        <v>1085</v>
      </c>
      <c r="U23" s="87">
        <f>VLOOKUP(U1,List!$AD$2:$AE$63,2,FALSE)</f>
        <v>93454</v>
      </c>
    </row>
    <row r="24" spans="10:72">
      <c r="J24" s="125"/>
      <c r="K24" s="125"/>
      <c r="L24" s="125"/>
      <c r="M24" s="125"/>
      <c r="N24" s="125"/>
    </row>
    <row r="25" spans="10:72">
      <c r="J25" s="125"/>
      <c r="K25" s="125"/>
      <c r="L25" s="125"/>
      <c r="M25" s="125"/>
      <c r="N25" s="125"/>
      <c r="AU25" s="87" t="str">
        <f ca="1">AC26&amp;", Bexley vs. CYP Comparators"</f>
        <v>Smoking prevalence in adults with a long term mental health condition (18+) - current smokers (GPPS),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Smoking prevalence in adults with a long term mental health condition (18+) - current smokers (GPPS),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4</v>
      </c>
      <c r="X27" s="87" t="s">
        <v>107</v>
      </c>
      <c r="Y27" s="87">
        <f t="shared" ref="Y27:Y58" ca="1" si="10">IFERROR(VLOOKUP($X27&amp;$U$1&amp;$Y$26&amp;$U$2&amp;$U$5,DATA,14,FALSE),"")</f>
        <v>22.509650000000001</v>
      </c>
      <c r="AA27" s="87" t="str">
        <f t="shared" ref="AA27:AA58" ca="1" si="11">AD27</f>
        <v>Bromley</v>
      </c>
      <c r="AB27" s="87">
        <v>1</v>
      </c>
      <c r="AC27" s="86">
        <f t="shared" ref="AC27:AC58" ca="1" si="12">VLOOKUP($AB27,$W$26:$Y$58,3,FALSE)</f>
        <v>17.504560000000001</v>
      </c>
      <c r="AD27" s="87" t="str">
        <f t="shared" ref="AD27:AD58" ca="1" si="13">VLOOKUP($AB27,$W$26:$Y$58,2,FALSE)</f>
        <v>Bromley</v>
      </c>
      <c r="AE27" s="87" t="str">
        <f t="shared" ref="AE27:AE58" ca="1" si="14">IF($AD27=$AE$26,AC27,"")</f>
        <v/>
      </c>
      <c r="AF27" s="87">
        <f t="shared" ref="AF27:AF58" ca="1" si="15">IF(ISERROR(HLOOKUP($AD27,$AB$1:$AG$1,1,FALSE)),"",AC27)</f>
        <v>17.504560000000001</v>
      </c>
      <c r="AG27" s="87" t="str">
        <f t="shared" ref="AG27:AG58" ca="1" si="16">IF(AND(AE27="",AF27=""),AC27,"")</f>
        <v/>
      </c>
      <c r="AH27" s="87">
        <f ca="1">INDIRECT("z"&amp;$W$1)</f>
        <v>26.33</v>
      </c>
      <c r="AI27" s="87">
        <f ca="1">INDIRECT("y"&amp;$W$1)</f>
        <v>25.08</v>
      </c>
      <c r="AJ27" s="87">
        <f ca="1">INDIRECT("aa"&amp;$W$1)</f>
        <v>21.990020000000001</v>
      </c>
      <c r="AK27" s="87">
        <f t="shared" ref="AK27:AK58" ca="1" si="17">IF(ISERROR(VLOOKUP($AD27,AOP_comparators,1,FALSE)),"",AC27)</f>
        <v>17.504560000000001</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Bromley</v>
      </c>
      <c r="AS27" s="87">
        <v>1</v>
      </c>
      <c r="AT27" s="87">
        <f t="shared" ref="AT27:AT37" ca="1" si="21">VLOOKUP($AS27,$AN$27:$AP$37,3,FALSE)</f>
        <v>17.504560000000001</v>
      </c>
      <c r="AU27" s="87" t="str">
        <f t="shared" ref="AU27:AU37" ca="1" si="22">VLOOKUP($AS27,$AN$27:$AP$37,2,FALSE)</f>
        <v>Bromley</v>
      </c>
      <c r="AV27" s="87" t="str">
        <f t="shared" ref="AV27:AV37" ca="1" si="23">IF($AU27=$AV$26,$AT27,"")</f>
        <v/>
      </c>
      <c r="AW27" s="87">
        <f t="shared" ref="AW27:AW37" ca="1" si="24">IF(AV27="",AT27,"")</f>
        <v>17.504560000000001</v>
      </c>
      <c r="AX27" s="87">
        <f t="shared" ref="AX27:AX37" ca="1" si="25">AI27</f>
        <v>25.08</v>
      </c>
      <c r="AY27" s="94"/>
      <c r="AZ27" s="94"/>
      <c r="BA27" s="94"/>
      <c r="BB27" s="94"/>
      <c r="BC27" s="94"/>
      <c r="BD27" s="94"/>
      <c r="BT27" s="87"/>
    </row>
    <row r="28" spans="10:72">
      <c r="J28" s="125"/>
      <c r="K28" s="125"/>
      <c r="L28" s="125"/>
      <c r="M28" s="125"/>
      <c r="N28" s="125"/>
      <c r="W28" s="87">
        <f ca="1">IFERROR(RANK(Y28,$Y$27:$Y$59,$U$3)+COUNTIF($Y$27:Y28,Y28)-1,"")</f>
        <v>7</v>
      </c>
      <c r="X28" s="87" t="s">
        <v>94</v>
      </c>
      <c r="Y28" s="87">
        <f t="shared" ca="1" si="10"/>
        <v>22.805299999999999</v>
      </c>
      <c r="AA28" s="87" t="str">
        <f t="shared" ca="1" si="11"/>
        <v>Richmond</v>
      </c>
      <c r="AB28" s="87">
        <v>2</v>
      </c>
      <c r="AC28" s="86">
        <f t="shared" ca="1" si="12"/>
        <v>21.990020000000001</v>
      </c>
      <c r="AD28" s="87" t="str">
        <f t="shared" ca="1" si="13"/>
        <v>Richmond</v>
      </c>
      <c r="AE28" s="87">
        <f t="shared" ca="1" si="14"/>
        <v>21.990020000000001</v>
      </c>
      <c r="AF28" s="87" t="str">
        <f t="shared" ca="1" si="15"/>
        <v/>
      </c>
      <c r="AG28" s="87" t="str">
        <f t="shared" ca="1" si="16"/>
        <v/>
      </c>
      <c r="AH28" s="87">
        <f t="shared" ref="AH28:AH58" ca="1" si="26">$AH$27</f>
        <v>26.33</v>
      </c>
      <c r="AI28" s="87">
        <f t="shared" ref="AI28:AI58" ca="1" si="27">$AI$27</f>
        <v>25.08</v>
      </c>
      <c r="AJ28" s="87">
        <f t="shared" ref="AJ28:AJ58" ca="1" si="28">$AJ$27</f>
        <v>21.990020000000001</v>
      </c>
      <c r="AK28" s="87">
        <f t="shared" ca="1" si="17"/>
        <v>21.990020000000001</v>
      </c>
      <c r="AL28" s="87" t="str">
        <f t="shared" ca="1" si="18"/>
        <v/>
      </c>
      <c r="AN28" s="87">
        <f ca="1">IFERROR(RANK(AP28,$AP$27:$AP$37,$U$3)+COUNTIF($AP$27:AP28,AP28)-1,"")</f>
        <v>1</v>
      </c>
      <c r="AO28" s="87" t="s">
        <v>79</v>
      </c>
      <c r="AP28" s="87">
        <f t="shared" ca="1" si="19"/>
        <v>17.504560000000001</v>
      </c>
      <c r="AR28" s="87" t="str">
        <f t="shared" ca="1" si="20"/>
        <v>Richmond</v>
      </c>
      <c r="AS28" s="87">
        <v>2</v>
      </c>
      <c r="AT28" s="87">
        <f t="shared" ca="1" si="21"/>
        <v>21.990020000000001</v>
      </c>
      <c r="AU28" s="87" t="str">
        <f t="shared" ca="1" si="22"/>
        <v>Richmond</v>
      </c>
      <c r="AV28" s="87">
        <f t="shared" ca="1" si="23"/>
        <v>21.990020000000001</v>
      </c>
      <c r="AW28" s="87" t="str">
        <f t="shared" ca="1" si="24"/>
        <v/>
      </c>
      <c r="AX28" s="87">
        <f t="shared" ca="1" si="25"/>
        <v>25.08</v>
      </c>
      <c r="AY28" s="94"/>
      <c r="BA28" s="94"/>
      <c r="BB28" s="94"/>
      <c r="BC28" s="94"/>
      <c r="BD28" s="94"/>
      <c r="BF28" s="94">
        <v>90</v>
      </c>
      <c r="BG28" s="94"/>
      <c r="BT28" s="87"/>
    </row>
    <row r="29" spans="10:72">
      <c r="J29" s="125"/>
      <c r="K29" s="125"/>
      <c r="L29" s="125"/>
      <c r="M29" s="125"/>
      <c r="N29" s="125"/>
      <c r="W29" s="87">
        <f ca="1">IFERROR(RANK(Y29,$Y$27:$Y$59,$U$3)+COUNTIF($Y$27:Y29,Y29)-1,"")</f>
        <v>10</v>
      </c>
      <c r="X29" s="87" t="s">
        <v>98</v>
      </c>
      <c r="Y29" s="87">
        <f t="shared" ca="1" si="10"/>
        <v>23.84215</v>
      </c>
      <c r="AA29" s="87" t="str">
        <f t="shared" ca="1" si="11"/>
        <v>Wandsworth</v>
      </c>
      <c r="AB29" s="87">
        <v>3</v>
      </c>
      <c r="AC29" s="86">
        <f t="shared" ca="1" si="12"/>
        <v>22.328579999999999</v>
      </c>
      <c r="AD29" s="87" t="str">
        <f t="shared" ca="1" si="13"/>
        <v>Wandsworth</v>
      </c>
      <c r="AE29" s="87" t="str">
        <f t="shared" ca="1" si="14"/>
        <v/>
      </c>
      <c r="AF29" s="87" t="str">
        <f t="shared" ca="1" si="15"/>
        <v/>
      </c>
      <c r="AG29" s="87">
        <f t="shared" ca="1" si="16"/>
        <v>22.328579999999999</v>
      </c>
      <c r="AH29" s="87">
        <f t="shared" ca="1" si="26"/>
        <v>26.33</v>
      </c>
      <c r="AI29" s="87">
        <f t="shared" ca="1" si="27"/>
        <v>25.08</v>
      </c>
      <c r="AJ29" s="87">
        <f t="shared" ca="1" si="28"/>
        <v>21.990020000000001</v>
      </c>
      <c r="AK29" s="87" t="str">
        <f t="shared" ca="1" si="17"/>
        <v/>
      </c>
      <c r="AL29" s="87">
        <f t="shared" ca="1" si="18"/>
        <v>22.328579999999999</v>
      </c>
      <c r="AN29" s="87" t="str">
        <f ca="1">IFERROR(RANK(AP29,$AP$27:$AP$37,$U$3)+COUNTIF($AP$27:AP29,AP29)-1,"")</f>
        <v/>
      </c>
      <c r="AO29" s="87" t="s">
        <v>1064</v>
      </c>
      <c r="AP29" s="87" t="str">
        <f t="shared" ca="1" si="19"/>
        <v/>
      </c>
      <c r="AR29" s="87" t="str">
        <f t="shared" ca="1" si="20"/>
        <v>Havering</v>
      </c>
      <c r="AS29" s="87">
        <v>3</v>
      </c>
      <c r="AT29" s="87">
        <f t="shared" ca="1" si="21"/>
        <v>29.15558</v>
      </c>
      <c r="AU29" s="87" t="str">
        <f t="shared" ca="1" si="22"/>
        <v>Havering</v>
      </c>
      <c r="AV29" s="87" t="str">
        <f t="shared" ca="1" si="23"/>
        <v/>
      </c>
      <c r="AW29" s="87">
        <f t="shared" ca="1" si="24"/>
        <v>29.15558</v>
      </c>
      <c r="AX29" s="87">
        <f t="shared" ca="1" si="25"/>
        <v>25.08</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18</v>
      </c>
      <c r="X30" s="87" t="s">
        <v>69</v>
      </c>
      <c r="Y30" s="87">
        <f t="shared" ca="1" si="10"/>
        <v>26.949339999999999</v>
      </c>
      <c r="AA30" s="87" t="str">
        <f t="shared" ca="1" si="11"/>
        <v>Barking and Dagenham</v>
      </c>
      <c r="AB30" s="87">
        <v>4</v>
      </c>
      <c r="AC30" s="86">
        <f t="shared" ca="1" si="12"/>
        <v>22.509650000000001</v>
      </c>
      <c r="AD30" s="87" t="str">
        <f t="shared" ca="1" si="13"/>
        <v>Barking and Dagenham</v>
      </c>
      <c r="AE30" s="87" t="str">
        <f t="shared" ca="1" si="14"/>
        <v/>
      </c>
      <c r="AF30" s="87" t="str">
        <f t="shared" ca="1" si="15"/>
        <v/>
      </c>
      <c r="AG30" s="87">
        <f t="shared" ca="1" si="16"/>
        <v>22.509650000000001</v>
      </c>
      <c r="AH30" s="87">
        <f t="shared" ca="1" si="26"/>
        <v>26.33</v>
      </c>
      <c r="AI30" s="87">
        <f t="shared" ca="1" si="27"/>
        <v>25.08</v>
      </c>
      <c r="AJ30" s="87">
        <f t="shared" ca="1" si="28"/>
        <v>21.990020000000001</v>
      </c>
      <c r="AK30" s="87" t="str">
        <f t="shared" ca="1" si="17"/>
        <v/>
      </c>
      <c r="AL30" s="87">
        <f t="shared" ca="1" si="18"/>
        <v>22.509650000000001</v>
      </c>
      <c r="AN30" s="87">
        <f ca="1">IFERROR(RANK(AP30,$AP$27:$AP$37,$U$3)+COUNTIF($AP$27:AP30,AP30)-1,"")</f>
        <v>3</v>
      </c>
      <c r="AO30" s="87" t="s">
        <v>119</v>
      </c>
      <c r="AP30" s="87">
        <f t="shared" ca="1" si="19"/>
        <v>29.15558</v>
      </c>
      <c r="AR30" s="87" t="e">
        <f t="shared" ca="1" si="20"/>
        <v>#N/A</v>
      </c>
      <c r="AS30" s="87">
        <v>4</v>
      </c>
      <c r="AT30" s="87" t="e">
        <f t="shared" ca="1" si="21"/>
        <v>#N/A</v>
      </c>
      <c r="AU30" s="87" t="e">
        <f t="shared" ca="1" si="22"/>
        <v>#N/A</v>
      </c>
      <c r="AV30" s="87" t="e">
        <f t="shared" ca="1" si="23"/>
        <v>#N/A</v>
      </c>
      <c r="AW30" s="87" t="e">
        <f t="shared" ca="1" si="24"/>
        <v>#N/A</v>
      </c>
      <c r="AX30" s="87">
        <f t="shared" ca="1" si="25"/>
        <v>25.08</v>
      </c>
      <c r="AY30" s="94"/>
      <c r="BA30" s="94"/>
      <c r="BB30" s="94"/>
      <c r="BC30" s="94"/>
      <c r="BD30" s="94"/>
      <c r="BE30" s="87" t="s">
        <v>1091</v>
      </c>
      <c r="BF30" s="92">
        <v>0</v>
      </c>
      <c r="BG30" s="92"/>
      <c r="BT30" s="87"/>
    </row>
    <row r="31" spans="10:72">
      <c r="J31" s="125"/>
      <c r="K31" s="125"/>
      <c r="L31" s="125"/>
      <c r="M31" s="125"/>
      <c r="N31" s="125"/>
      <c r="W31" s="87">
        <f ca="1">IFERROR(RANK(Y31,$Y$27:$Y$59,$U$3)+COUNTIF($Y$27:Y31,Y31)-1,"")</f>
        <v>1</v>
      </c>
      <c r="X31" s="87" t="s">
        <v>79</v>
      </c>
      <c r="Y31" s="87">
        <f t="shared" ca="1" si="10"/>
        <v>17.504560000000001</v>
      </c>
      <c r="AA31" s="87" t="str">
        <f t="shared" ca="1" si="11"/>
        <v>Newham</v>
      </c>
      <c r="AB31" s="87">
        <v>5</v>
      </c>
      <c r="AC31" s="86">
        <f t="shared" ca="1" si="12"/>
        <v>22.56101</v>
      </c>
      <c r="AD31" s="87" t="str">
        <f t="shared" ca="1" si="13"/>
        <v>Newham</v>
      </c>
      <c r="AE31" s="87" t="str">
        <f t="shared" ca="1" si="14"/>
        <v/>
      </c>
      <c r="AF31" s="87" t="str">
        <f t="shared" ca="1" si="15"/>
        <v/>
      </c>
      <c r="AG31" s="87">
        <f t="shared" ca="1" si="16"/>
        <v>22.56101</v>
      </c>
      <c r="AH31" s="87">
        <f t="shared" ca="1" si="26"/>
        <v>26.33</v>
      </c>
      <c r="AI31" s="87">
        <f t="shared" ca="1" si="27"/>
        <v>25.08</v>
      </c>
      <c r="AJ31" s="87">
        <f t="shared" ca="1" si="28"/>
        <v>21.990020000000001</v>
      </c>
      <c r="AK31" s="87" t="str">
        <f t="shared" ca="1" si="17"/>
        <v/>
      </c>
      <c r="AL31" s="87">
        <f t="shared" ca="1" si="18"/>
        <v>22.56101</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25.08</v>
      </c>
      <c r="AY31" s="94"/>
      <c r="BA31" s="94"/>
      <c r="BB31" s="94"/>
      <c r="BC31" s="94"/>
      <c r="BD31" s="94"/>
      <c r="BE31" s="87" t="s">
        <v>128</v>
      </c>
      <c r="BF31" s="92">
        <v>32</v>
      </c>
      <c r="BG31" s="92"/>
      <c r="BT31" s="87"/>
    </row>
    <row r="32" spans="10:72">
      <c r="J32" s="125"/>
      <c r="K32" s="125"/>
      <c r="L32" s="125"/>
      <c r="M32" s="125"/>
      <c r="N32" s="125"/>
      <c r="W32" s="87">
        <f ca="1">IFERROR(RANK(Y32,$Y$27:$Y$59,$U$3)+COUNTIF($Y$27:Y32,Y32)-1,"")</f>
        <v>12</v>
      </c>
      <c r="X32" s="87" t="s">
        <v>73</v>
      </c>
      <c r="Y32" s="87">
        <f t="shared" ca="1" si="10"/>
        <v>24.866869999999999</v>
      </c>
      <c r="AA32" s="87" t="str">
        <f t="shared" ca="1" si="11"/>
        <v>Kensington and Chelsea</v>
      </c>
      <c r="AB32" s="87">
        <v>6</v>
      </c>
      <c r="AC32" s="86">
        <f t="shared" ca="1" si="12"/>
        <v>22.647629999999999</v>
      </c>
      <c r="AD32" s="87" t="str">
        <f t="shared" ca="1" si="13"/>
        <v>Kensington and Chelsea</v>
      </c>
      <c r="AE32" s="87" t="str">
        <f t="shared" ca="1" si="14"/>
        <v/>
      </c>
      <c r="AF32" s="87" t="str">
        <f t="shared" ca="1" si="15"/>
        <v/>
      </c>
      <c r="AG32" s="87">
        <f t="shared" ca="1" si="16"/>
        <v>22.647629999999999</v>
      </c>
      <c r="AH32" s="87">
        <f t="shared" ca="1" si="26"/>
        <v>26.33</v>
      </c>
      <c r="AI32" s="87">
        <f t="shared" ca="1" si="27"/>
        <v>25.08</v>
      </c>
      <c r="AJ32" s="87">
        <f t="shared" ca="1" si="28"/>
        <v>21.990020000000001</v>
      </c>
      <c r="AK32" s="87" t="str">
        <f t="shared" ca="1" si="17"/>
        <v/>
      </c>
      <c r="AL32" s="87">
        <f t="shared" ca="1" si="18"/>
        <v>22.647629999999999</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25.08</v>
      </c>
      <c r="AY32" s="94"/>
      <c r="BA32" s="94"/>
      <c r="BB32" s="94"/>
      <c r="BC32" s="94"/>
      <c r="BD32" s="94"/>
      <c r="BE32" s="87" t="s">
        <v>173</v>
      </c>
      <c r="BF32" s="92"/>
      <c r="BG32" s="92"/>
      <c r="BT32" s="87"/>
    </row>
    <row r="33" spans="1:72">
      <c r="W33" s="87">
        <f ca="1">IFERROR(RANK(Y33,$Y$27:$Y$59,$U$3)+COUNTIF($Y$27:Y33,Y33)-1,"")</f>
        <v>11</v>
      </c>
      <c r="X33" s="87" t="s">
        <v>111</v>
      </c>
      <c r="Y33" s="87">
        <f t="shared" ca="1" si="10"/>
        <v>24.619530000000001</v>
      </c>
      <c r="AA33" s="87" t="str">
        <f t="shared" ca="1" si="11"/>
        <v>Barnet</v>
      </c>
      <c r="AB33" s="87">
        <v>7</v>
      </c>
      <c r="AC33" s="86">
        <f t="shared" ca="1" si="12"/>
        <v>22.805299999999999</v>
      </c>
      <c r="AD33" s="87" t="str">
        <f t="shared" ca="1" si="13"/>
        <v>Barnet</v>
      </c>
      <c r="AE33" s="87" t="str">
        <f t="shared" ca="1" si="14"/>
        <v/>
      </c>
      <c r="AF33" s="87">
        <f t="shared" ca="1" si="15"/>
        <v>22.805299999999999</v>
      </c>
      <c r="AG33" s="87" t="str">
        <f t="shared" ca="1" si="16"/>
        <v/>
      </c>
      <c r="AH33" s="87">
        <f t="shared" ca="1" si="26"/>
        <v>26.33</v>
      </c>
      <c r="AI33" s="87">
        <f t="shared" ca="1" si="27"/>
        <v>25.08</v>
      </c>
      <c r="AJ33" s="87">
        <f t="shared" ca="1" si="28"/>
        <v>21.990020000000001</v>
      </c>
      <c r="AK33" s="87">
        <f t="shared" ca="1" si="17"/>
        <v>22.805299999999999</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25.08</v>
      </c>
      <c r="AY33" s="94"/>
      <c r="BA33" s="94"/>
      <c r="BB33" s="94"/>
      <c r="BC33" s="94"/>
      <c r="BD33" s="94"/>
      <c r="BE33" s="87" t="s">
        <v>1092</v>
      </c>
      <c r="BF33" s="92"/>
      <c r="BG33" s="92"/>
      <c r="BT33" s="87"/>
    </row>
    <row r="34" spans="1:72">
      <c r="A34" s="12" t="s">
        <v>1093</v>
      </c>
      <c r="W34" s="87">
        <f ca="1">IFERROR(RANK(Y34,$Y$27:$Y$59,$U$3)+COUNTIF($Y$27:Y34,Y34)-1,"")</f>
        <v>21</v>
      </c>
      <c r="X34" s="87" t="s">
        <v>63</v>
      </c>
      <c r="Y34" s="87">
        <f t="shared" ca="1" si="10"/>
        <v>27.61317</v>
      </c>
      <c r="AA34" s="87" t="str">
        <f t="shared" ca="1" si="11"/>
        <v>Hounslow</v>
      </c>
      <c r="AB34" s="87">
        <v>8</v>
      </c>
      <c r="AC34" s="86">
        <f t="shared" ca="1" si="12"/>
        <v>22.818210000000001</v>
      </c>
      <c r="AD34" s="87" t="str">
        <f t="shared" ca="1" si="13"/>
        <v>Hounslow</v>
      </c>
      <c r="AE34" s="87" t="str">
        <f t="shared" ca="1" si="14"/>
        <v/>
      </c>
      <c r="AF34" s="87" t="str">
        <f t="shared" ca="1" si="15"/>
        <v/>
      </c>
      <c r="AG34" s="87">
        <f t="shared" ca="1" si="16"/>
        <v>22.818210000000001</v>
      </c>
      <c r="AH34" s="87">
        <f t="shared" ca="1" si="26"/>
        <v>26.33</v>
      </c>
      <c r="AI34" s="87">
        <f t="shared" ca="1" si="27"/>
        <v>25.08</v>
      </c>
      <c r="AJ34" s="87">
        <f t="shared" ca="1" si="28"/>
        <v>21.990020000000001</v>
      </c>
      <c r="AK34" s="87">
        <f t="shared" ca="1" si="17"/>
        <v>22.818210000000001</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25.08</v>
      </c>
      <c r="AY34" s="94"/>
      <c r="BA34" s="94"/>
      <c r="BB34" s="94"/>
      <c r="BC34" s="94"/>
      <c r="BD34" s="94"/>
      <c r="BE34" s="87" t="s">
        <v>1094</v>
      </c>
      <c r="BF34" s="92"/>
      <c r="BG34" s="92"/>
      <c r="BT34" s="87"/>
    </row>
    <row r="35" spans="1:72" ht="15" customHeight="1">
      <c r="A35" s="124" t="str">
        <f>VLOOKUP($U$1,IndicatorMetadata!$B:$Z,2,FALSE)</f>
        <v>Smoking prevalence in adults with a diagnosed long term mental health condition - current smokers (GPPS)</v>
      </c>
      <c r="B35" s="125"/>
      <c r="C35" s="125"/>
      <c r="D35" s="125"/>
      <c r="E35" s="125"/>
      <c r="F35" s="125"/>
      <c r="G35" s="125"/>
      <c r="H35" s="125"/>
      <c r="I35" s="125"/>
      <c r="J35" s="125"/>
      <c r="K35" s="125"/>
      <c r="L35" s="125"/>
      <c r="M35" s="125"/>
      <c r="N35" s="125"/>
      <c r="W35" s="87">
        <f ca="1">IFERROR(RANK(Y35,$Y$27:$Y$59,$U$3)+COUNTIF($Y$27:Y35,Y35)-1,"")</f>
        <v>14</v>
      </c>
      <c r="X35" s="87" t="s">
        <v>121</v>
      </c>
      <c r="Y35" s="87">
        <f t="shared" ca="1" si="10"/>
        <v>25.52553</v>
      </c>
      <c r="AA35" s="87" t="str">
        <f t="shared" ca="1" si="11"/>
        <v>Sutton</v>
      </c>
      <c r="AB35" s="87">
        <v>9</v>
      </c>
      <c r="AC35" s="86">
        <f t="shared" ca="1" si="12"/>
        <v>23.092089999999999</v>
      </c>
      <c r="AD35" s="87" t="str">
        <f t="shared" ca="1" si="13"/>
        <v>Sutton</v>
      </c>
      <c r="AE35" s="87" t="str">
        <f t="shared" ca="1" si="14"/>
        <v/>
      </c>
      <c r="AF35" s="87">
        <f t="shared" ca="1" si="15"/>
        <v>23.092089999999999</v>
      </c>
      <c r="AG35" s="87" t="str">
        <f t="shared" ca="1" si="16"/>
        <v/>
      </c>
      <c r="AH35" s="87">
        <f t="shared" ca="1" si="26"/>
        <v>26.33</v>
      </c>
      <c r="AI35" s="87">
        <f t="shared" ca="1" si="27"/>
        <v>25.08</v>
      </c>
      <c r="AJ35" s="87">
        <f t="shared" ca="1" si="28"/>
        <v>21.990020000000001</v>
      </c>
      <c r="AK35" s="87">
        <f t="shared" ca="1" si="17"/>
        <v>23.092089999999999</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25.08</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24</v>
      </c>
      <c r="X36" s="87" t="s">
        <v>81</v>
      </c>
      <c r="Y36" s="87">
        <f t="shared" ca="1" si="10"/>
        <v>28.639140000000001</v>
      </c>
      <c r="AA36" s="87" t="str">
        <f t="shared" ca="1" si="11"/>
        <v>Bexley</v>
      </c>
      <c r="AB36" s="87">
        <v>10</v>
      </c>
      <c r="AC36" s="86">
        <f t="shared" ca="1" si="12"/>
        <v>23.84215</v>
      </c>
      <c r="AD36" s="87" t="str">
        <f t="shared" ca="1" si="13"/>
        <v>Bexley</v>
      </c>
      <c r="AE36" s="87" t="str">
        <f t="shared" ca="1" si="14"/>
        <v/>
      </c>
      <c r="AF36" s="87" t="str">
        <f t="shared" ca="1" si="15"/>
        <v/>
      </c>
      <c r="AG36" s="87">
        <f t="shared" ca="1" si="16"/>
        <v>23.84215</v>
      </c>
      <c r="AH36" s="87">
        <f t="shared" ca="1" si="26"/>
        <v>26.33</v>
      </c>
      <c r="AI36" s="87">
        <f t="shared" ca="1" si="27"/>
        <v>25.08</v>
      </c>
      <c r="AJ36" s="87">
        <f t="shared" ca="1" si="28"/>
        <v>21.990020000000001</v>
      </c>
      <c r="AK36" s="87" t="str">
        <f t="shared" ca="1" si="17"/>
        <v/>
      </c>
      <c r="AL36" s="87">
        <f t="shared" ca="1" si="18"/>
        <v>23.84215</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25.08</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29</v>
      </c>
      <c r="X37" s="87" t="s">
        <v>102</v>
      </c>
      <c r="Y37" s="87">
        <f t="shared" ca="1" si="10"/>
        <v>30.450500000000002</v>
      </c>
      <c r="AA37" s="87" t="str">
        <f t="shared" ca="1" si="11"/>
        <v>Croydon</v>
      </c>
      <c r="AB37" s="87">
        <v>11</v>
      </c>
      <c r="AC37" s="86">
        <f t="shared" ca="1" si="12"/>
        <v>24.619530000000001</v>
      </c>
      <c r="AD37" s="87" t="str">
        <f t="shared" ca="1" si="13"/>
        <v>Croydon</v>
      </c>
      <c r="AE37" s="87" t="str">
        <f t="shared" ca="1" si="14"/>
        <v/>
      </c>
      <c r="AF37" s="87" t="str">
        <f t="shared" ca="1" si="15"/>
        <v/>
      </c>
      <c r="AG37" s="87">
        <f t="shared" ca="1" si="16"/>
        <v>24.619530000000001</v>
      </c>
      <c r="AH37" s="87">
        <f t="shared" ca="1" si="26"/>
        <v>26.33</v>
      </c>
      <c r="AI37" s="87">
        <f t="shared" ca="1" si="27"/>
        <v>25.08</v>
      </c>
      <c r="AJ37" s="87">
        <f t="shared" ca="1" si="28"/>
        <v>21.990020000000001</v>
      </c>
      <c r="AK37" s="87">
        <f t="shared" ca="1" si="17"/>
        <v>24.619530000000001</v>
      </c>
      <c r="AL37" s="87" t="str">
        <f t="shared" ca="1" si="18"/>
        <v/>
      </c>
      <c r="AN37" s="87">
        <f ca="1">IFERROR(RANK(AP37,$AP$27:$AP$37,$U$3)+COUNTIF($AP$27:AP37,AP37)-1,"")</f>
        <v>2</v>
      </c>
      <c r="AO37" s="87" t="str">
        <f>T8</f>
        <v>Richmond</v>
      </c>
      <c r="AP37" s="87">
        <f t="shared" ca="1" si="19"/>
        <v>21.990020000000001</v>
      </c>
      <c r="AR37" s="87" t="e">
        <f t="shared" ca="1" si="20"/>
        <v>#N/A</v>
      </c>
      <c r="AS37" s="87">
        <v>11</v>
      </c>
      <c r="AT37" s="87" t="e">
        <f t="shared" ca="1" si="21"/>
        <v>#N/A</v>
      </c>
      <c r="AU37" s="87" t="e">
        <f t="shared" ca="1" si="22"/>
        <v>#N/A</v>
      </c>
      <c r="AV37" s="87" t="e">
        <f t="shared" ca="1" si="23"/>
        <v>#N/A</v>
      </c>
      <c r="AW37" s="87" t="e">
        <f t="shared" ca="1" si="24"/>
        <v>#N/A</v>
      </c>
      <c r="AX37" s="87">
        <f t="shared" ca="1" si="25"/>
        <v>25.08</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13</v>
      </c>
      <c r="X38" s="87" t="s">
        <v>67</v>
      </c>
      <c r="Y38" s="87">
        <f t="shared" ca="1" si="10"/>
        <v>25.133120000000002</v>
      </c>
      <c r="AA38" s="87" t="str">
        <f t="shared" ca="1" si="11"/>
        <v>Camden</v>
      </c>
      <c r="AB38" s="87">
        <v>12</v>
      </c>
      <c r="AC38" s="86">
        <f t="shared" ca="1" si="12"/>
        <v>24.866869999999999</v>
      </c>
      <c r="AD38" s="87" t="str">
        <f t="shared" ca="1" si="13"/>
        <v>Camden</v>
      </c>
      <c r="AE38" s="87" t="str">
        <f t="shared" ca="1" si="14"/>
        <v/>
      </c>
      <c r="AF38" s="87" t="str">
        <f t="shared" ca="1" si="15"/>
        <v/>
      </c>
      <c r="AG38" s="87">
        <f t="shared" ca="1" si="16"/>
        <v>24.866869999999999</v>
      </c>
      <c r="AH38" s="87">
        <f t="shared" ca="1" si="26"/>
        <v>26.33</v>
      </c>
      <c r="AI38" s="87">
        <f t="shared" ca="1" si="27"/>
        <v>25.08</v>
      </c>
      <c r="AJ38" s="87">
        <f t="shared" ca="1" si="28"/>
        <v>21.990020000000001</v>
      </c>
      <c r="AK38" s="87" t="str">
        <f t="shared" ca="1" si="17"/>
        <v/>
      </c>
      <c r="AL38" s="87">
        <f t="shared" ca="1" si="18"/>
        <v>24.866869999999999</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23</v>
      </c>
      <c r="X39" s="87" t="s">
        <v>117</v>
      </c>
      <c r="Y39" s="87">
        <f t="shared" ca="1" si="10"/>
        <v>28.217890000000001</v>
      </c>
      <c r="AA39" s="87" t="str">
        <f t="shared" ca="1" si="11"/>
        <v>Hammersmith and Fulham</v>
      </c>
      <c r="AB39" s="87">
        <v>13</v>
      </c>
      <c r="AC39" s="86">
        <f t="shared" ca="1" si="12"/>
        <v>25.133120000000002</v>
      </c>
      <c r="AD39" s="87" t="str">
        <f t="shared" ca="1" si="13"/>
        <v>Hammersmith and Fulham</v>
      </c>
      <c r="AE39" s="87" t="str">
        <f t="shared" ca="1" si="14"/>
        <v/>
      </c>
      <c r="AF39" s="87" t="str">
        <f t="shared" ca="1" si="15"/>
        <v/>
      </c>
      <c r="AG39" s="87">
        <f t="shared" ca="1" si="16"/>
        <v>25.133120000000002</v>
      </c>
      <c r="AH39" s="87">
        <f t="shared" ca="1" si="26"/>
        <v>26.33</v>
      </c>
      <c r="AI39" s="87">
        <f t="shared" ca="1" si="27"/>
        <v>25.08</v>
      </c>
      <c r="AJ39" s="87">
        <f t="shared" ca="1" si="28"/>
        <v>21.990020000000001</v>
      </c>
      <c r="AK39" s="87" t="str">
        <f t="shared" ca="1" si="17"/>
        <v/>
      </c>
      <c r="AL39" s="87">
        <f t="shared" ca="1" si="18"/>
        <v>25.133120000000002</v>
      </c>
      <c r="AO39" s="87" t="s">
        <v>1096</v>
      </c>
      <c r="BA39" s="94"/>
      <c r="BD39" s="94" t="s">
        <v>1097</v>
      </c>
      <c r="BF39" s="94">
        <f ca="1">U9</f>
        <v>2</v>
      </c>
      <c r="BG39" s="94"/>
      <c r="BT39" s="87"/>
    </row>
    <row r="40" spans="1:72">
      <c r="A40" s="125"/>
      <c r="B40" s="125"/>
      <c r="C40" s="125"/>
      <c r="D40" s="125"/>
      <c r="E40" s="125"/>
      <c r="F40" s="125"/>
      <c r="G40" s="125"/>
      <c r="H40" s="125"/>
      <c r="I40" s="125"/>
      <c r="J40" s="125"/>
      <c r="K40" s="125"/>
      <c r="L40" s="125"/>
      <c r="M40" s="125"/>
      <c r="N40" s="125"/>
      <c r="W40" s="87">
        <f ca="1">IFERROR(RANK(Y40,$Y$27:$Y$59,$U$3)+COUNTIF($Y$27:Y40,Y40)-1,"")</f>
        <v>32</v>
      </c>
      <c r="X40" s="87" t="s">
        <v>65</v>
      </c>
      <c r="Y40" s="87">
        <f t="shared" ca="1" si="10"/>
        <v>34.548250000000003</v>
      </c>
      <c r="AA40" s="87" t="str">
        <f t="shared" ca="1" si="11"/>
        <v>Enfield</v>
      </c>
      <c r="AB40" s="87">
        <v>14</v>
      </c>
      <c r="AC40" s="86">
        <f t="shared" ca="1" si="12"/>
        <v>25.52553</v>
      </c>
      <c r="AD40" s="87" t="str">
        <f t="shared" ca="1" si="13"/>
        <v>Enfield</v>
      </c>
      <c r="AE40" s="87" t="str">
        <f t="shared" ca="1" si="14"/>
        <v/>
      </c>
      <c r="AF40" s="87" t="str">
        <f t="shared" ca="1" si="15"/>
        <v/>
      </c>
      <c r="AG40" s="87">
        <f t="shared" ca="1" si="16"/>
        <v>25.52553</v>
      </c>
      <c r="AH40" s="87">
        <f t="shared" ca="1" si="26"/>
        <v>26.33</v>
      </c>
      <c r="AI40" s="87">
        <f t="shared" ca="1" si="27"/>
        <v>25.08</v>
      </c>
      <c r="AJ40" s="87">
        <f t="shared" ca="1" si="28"/>
        <v>21.990020000000001</v>
      </c>
      <c r="AK40" s="87">
        <f t="shared" ca="1" si="17"/>
        <v>25.52553</v>
      </c>
      <c r="AL40" s="87" t="str">
        <f t="shared" ca="1" si="18"/>
        <v/>
      </c>
      <c r="AO40" s="87" t="str">
        <f>List!R2</f>
        <v>Kingston</v>
      </c>
      <c r="AP40" s="87">
        <f t="shared" ref="AP40:AP54" ca="1" si="29">VLOOKUP(AO40,$AA$27:$AC$58,3,FALSE)</f>
        <v>27.741720000000001</v>
      </c>
      <c r="BA40" s="94"/>
      <c r="BB40" s="94"/>
      <c r="BC40" s="94"/>
      <c r="BD40" s="94"/>
      <c r="BE40" s="87" t="s">
        <v>1098</v>
      </c>
      <c r="BF40" s="92">
        <f ca="1">IF(BF39=1,0,BE45*BF39/$BF45)</f>
        <v>5.5625</v>
      </c>
      <c r="BG40" s="93"/>
      <c r="BT40" s="87"/>
    </row>
    <row r="41" spans="1:72">
      <c r="A41" s="125"/>
      <c r="B41" s="125"/>
      <c r="C41" s="125"/>
      <c r="D41" s="125"/>
      <c r="E41" s="125"/>
      <c r="F41" s="125"/>
      <c r="G41" s="125"/>
      <c r="H41" s="125"/>
      <c r="I41" s="125"/>
      <c r="J41" s="125"/>
      <c r="K41" s="125"/>
      <c r="L41" s="125"/>
      <c r="M41" s="125"/>
      <c r="N41" s="125"/>
      <c r="W41" s="87">
        <f ca="1">IFERROR(RANK(Y41,$Y$27:$Y$59,$U$3)+COUNTIF($Y$27:Y41,Y41)-1,"")</f>
        <v>27</v>
      </c>
      <c r="X41" s="87" t="s">
        <v>119</v>
      </c>
      <c r="Y41" s="87">
        <f t="shared" ca="1" si="10"/>
        <v>29.15558</v>
      </c>
      <c r="AA41" s="87" t="str">
        <f t="shared" ca="1" si="11"/>
        <v>Tower Hamlets</v>
      </c>
      <c r="AB41" s="87">
        <v>15</v>
      </c>
      <c r="AC41" s="86">
        <f t="shared" ca="1" si="12"/>
        <v>25.594270000000002</v>
      </c>
      <c r="AD41" s="87" t="str">
        <f t="shared" ca="1" si="13"/>
        <v>Tower Hamlets</v>
      </c>
      <c r="AE41" s="87" t="str">
        <f t="shared" ca="1" si="14"/>
        <v/>
      </c>
      <c r="AF41" s="87" t="str">
        <f t="shared" ca="1" si="15"/>
        <v/>
      </c>
      <c r="AG41" s="87">
        <f t="shared" ca="1" si="16"/>
        <v>25.594270000000002</v>
      </c>
      <c r="AH41" s="87">
        <f t="shared" ca="1" si="26"/>
        <v>26.33</v>
      </c>
      <c r="AI41" s="87">
        <f t="shared" ca="1" si="27"/>
        <v>25.08</v>
      </c>
      <c r="AJ41" s="87">
        <f t="shared" ca="1" si="28"/>
        <v>21.990020000000001</v>
      </c>
      <c r="AK41" s="87" t="str">
        <f t="shared" ca="1" si="17"/>
        <v/>
      </c>
      <c r="AL41" s="87">
        <f t="shared" ca="1" si="18"/>
        <v>25.594270000000002</v>
      </c>
      <c r="AO41" s="87" t="str">
        <f>List!R3</f>
        <v>Merton</v>
      </c>
      <c r="AP41" s="87">
        <f t="shared" ca="1" si="29"/>
        <v>26.96367</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17</v>
      </c>
      <c r="X42" s="87" t="s">
        <v>87</v>
      </c>
      <c r="Y42" s="87">
        <f t="shared" ca="1" si="10"/>
        <v>26.722490000000001</v>
      </c>
      <c r="AA42" s="87" t="str">
        <f t="shared" ca="1" si="11"/>
        <v>Lambeth</v>
      </c>
      <c r="AB42" s="87">
        <v>16</v>
      </c>
      <c r="AC42" s="86">
        <f t="shared" ca="1" si="12"/>
        <v>26.149539999999998</v>
      </c>
      <c r="AD42" s="87" t="str">
        <f t="shared" ca="1" si="13"/>
        <v>Lambeth</v>
      </c>
      <c r="AE42" s="87" t="str">
        <f t="shared" ca="1" si="14"/>
        <v/>
      </c>
      <c r="AF42" s="87" t="str">
        <f t="shared" ca="1" si="15"/>
        <v/>
      </c>
      <c r="AG42" s="87">
        <f t="shared" ca="1" si="16"/>
        <v>26.149539999999998</v>
      </c>
      <c r="AH42" s="87">
        <f t="shared" ca="1" si="26"/>
        <v>26.33</v>
      </c>
      <c r="AI42" s="87">
        <f t="shared" ca="1" si="27"/>
        <v>25.08</v>
      </c>
      <c r="AJ42" s="87">
        <f t="shared" ca="1" si="28"/>
        <v>21.990020000000001</v>
      </c>
      <c r="AK42" s="87" t="str">
        <f t="shared" ca="1" si="17"/>
        <v/>
      </c>
      <c r="AL42" s="87">
        <f t="shared" ca="1" si="18"/>
        <v>26.149539999999998</v>
      </c>
      <c r="AO42" s="87" t="str">
        <f>List!R4</f>
        <v>Richmond</v>
      </c>
      <c r="AP42" s="87">
        <f t="shared" ca="1" si="29"/>
        <v>21.990020000000001</v>
      </c>
      <c r="BA42" s="94"/>
      <c r="BB42" s="94"/>
      <c r="BC42" s="94"/>
      <c r="BD42" s="94"/>
      <c r="BE42" s="87" t="s">
        <v>1094</v>
      </c>
      <c r="BF42" s="92">
        <f ca="1">IF(181-SUM(BF40:BF41)&lt;0,0,181-SUM(BF40:BF41))</f>
        <v>173.4375</v>
      </c>
      <c r="BG42" s="93"/>
      <c r="BT42" s="87"/>
    </row>
    <row r="43" spans="1:72">
      <c r="A43" s="17"/>
      <c r="B43" s="17"/>
      <c r="C43" s="17"/>
      <c r="D43" s="17"/>
      <c r="E43" s="17"/>
      <c r="F43" s="17"/>
      <c r="G43" s="17"/>
      <c r="H43" s="17"/>
      <c r="I43" s="17"/>
      <c r="J43" s="17"/>
      <c r="K43" s="17"/>
      <c r="L43" s="17"/>
      <c r="M43" s="17"/>
      <c r="W43" s="87">
        <f ca="1">IFERROR(RANK(Y43,$Y$27:$Y$59,$U$3)+COUNTIF($Y$27:Y43,Y43)-1,"")</f>
        <v>8</v>
      </c>
      <c r="X43" s="87" t="s">
        <v>60</v>
      </c>
      <c r="Y43" s="87">
        <f t="shared" ca="1" si="10"/>
        <v>22.818210000000001</v>
      </c>
      <c r="AA43" s="87" t="str">
        <f t="shared" ca="1" si="11"/>
        <v>Hillingdon</v>
      </c>
      <c r="AB43" s="87">
        <v>17</v>
      </c>
      <c r="AC43" s="86">
        <f t="shared" ca="1" si="12"/>
        <v>26.722490000000001</v>
      </c>
      <c r="AD43" s="87" t="str">
        <f t="shared" ca="1" si="13"/>
        <v>Hillingdon</v>
      </c>
      <c r="AE43" s="87" t="str">
        <f t="shared" ca="1" si="14"/>
        <v/>
      </c>
      <c r="AF43" s="87" t="str">
        <f t="shared" ca="1" si="15"/>
        <v/>
      </c>
      <c r="AG43" s="87">
        <f t="shared" ca="1" si="16"/>
        <v>26.722490000000001</v>
      </c>
      <c r="AH43" s="87">
        <f t="shared" ca="1" si="26"/>
        <v>26.33</v>
      </c>
      <c r="AI43" s="87">
        <f t="shared" ca="1" si="27"/>
        <v>25.08</v>
      </c>
      <c r="AJ43" s="87">
        <f t="shared" ca="1" si="28"/>
        <v>21.990020000000001</v>
      </c>
      <c r="AK43" s="87">
        <f t="shared" ca="1" si="17"/>
        <v>26.722490000000001</v>
      </c>
      <c r="AL43" s="87" t="str">
        <f t="shared" ca="1" si="18"/>
        <v/>
      </c>
      <c r="AO43" s="87" t="str">
        <f>List!R5</f>
        <v>Sutton</v>
      </c>
      <c r="AP43" s="87">
        <f t="shared" ca="1" si="29"/>
        <v>23.092089999999999</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26</v>
      </c>
      <c r="X44" s="87" t="s">
        <v>75</v>
      </c>
      <c r="Y44" s="87">
        <f t="shared" ca="1" si="10"/>
        <v>29.048919999999999</v>
      </c>
      <c r="AA44" s="87" t="str">
        <f t="shared" ca="1" si="11"/>
        <v>Brent</v>
      </c>
      <c r="AB44" s="87">
        <v>18</v>
      </c>
      <c r="AC44" s="86">
        <f t="shared" ca="1" si="12"/>
        <v>26.949339999999999</v>
      </c>
      <c r="AD44" s="87" t="str">
        <f t="shared" ca="1" si="13"/>
        <v>Brent</v>
      </c>
      <c r="AE44" s="87" t="str">
        <f t="shared" ca="1" si="14"/>
        <v/>
      </c>
      <c r="AF44" s="87" t="str">
        <f t="shared" ca="1" si="15"/>
        <v/>
      </c>
      <c r="AG44" s="87">
        <f t="shared" ca="1" si="16"/>
        <v>26.949339999999999</v>
      </c>
      <c r="AH44" s="87">
        <f t="shared" ca="1" si="26"/>
        <v>26.33</v>
      </c>
      <c r="AI44" s="87">
        <f t="shared" ca="1" si="27"/>
        <v>25.08</v>
      </c>
      <c r="AJ44" s="87">
        <f t="shared" ca="1" si="28"/>
        <v>21.990020000000001</v>
      </c>
      <c r="AK44" s="87" t="str">
        <f t="shared" ca="1" si="17"/>
        <v/>
      </c>
      <c r="AL44" s="87">
        <f t="shared" ca="1" si="18"/>
        <v>26.949339999999999</v>
      </c>
      <c r="AO44" s="87" t="str">
        <f>List!R6</f>
        <v>Havering</v>
      </c>
      <c r="AP44" s="87">
        <f t="shared" ca="1" si="29"/>
        <v>29.15558</v>
      </c>
      <c r="BT44" s="87"/>
    </row>
    <row r="45" spans="1:72">
      <c r="A45" s="17"/>
      <c r="B45" s="17"/>
      <c r="C45" s="17"/>
      <c r="D45" s="17"/>
      <c r="E45" s="17"/>
      <c r="F45" s="17"/>
      <c r="G45" s="17"/>
      <c r="H45" s="17"/>
      <c r="I45" s="17"/>
      <c r="J45" s="17"/>
      <c r="K45" s="17"/>
      <c r="L45" s="17"/>
      <c r="M45" s="17"/>
      <c r="W45" s="87">
        <f ca="1">IFERROR(RANK(Y45,$Y$27:$Y$59,$U$3)+COUNTIF($Y$27:Y45,Y45)-1,"")</f>
        <v>6</v>
      </c>
      <c r="X45" s="87" t="s">
        <v>71</v>
      </c>
      <c r="Y45" s="87">
        <f t="shared" ca="1" si="10"/>
        <v>22.647629999999999</v>
      </c>
      <c r="AA45" s="87" t="str">
        <f t="shared" ca="1" si="11"/>
        <v>Merton</v>
      </c>
      <c r="AB45" s="87">
        <v>19</v>
      </c>
      <c r="AC45" s="86">
        <f t="shared" ca="1" si="12"/>
        <v>26.96367</v>
      </c>
      <c r="AD45" s="87" t="str">
        <f t="shared" ca="1" si="13"/>
        <v>Merton</v>
      </c>
      <c r="AE45" s="87" t="str">
        <f t="shared" ca="1" si="14"/>
        <v/>
      </c>
      <c r="AF45" s="87">
        <f t="shared" ca="1" si="15"/>
        <v>26.96367</v>
      </c>
      <c r="AG45" s="87" t="str">
        <f t="shared" ca="1" si="16"/>
        <v/>
      </c>
      <c r="AH45" s="87">
        <f t="shared" ca="1" si="26"/>
        <v>26.33</v>
      </c>
      <c r="AI45" s="87">
        <f t="shared" ca="1" si="27"/>
        <v>25.08</v>
      </c>
      <c r="AJ45" s="87">
        <f t="shared" ca="1" si="28"/>
        <v>21.990020000000001</v>
      </c>
      <c r="AK45" s="87">
        <f t="shared" ca="1" si="17"/>
        <v>26.96367</v>
      </c>
      <c r="AL45" s="87" t="str">
        <f t="shared" ca="1" si="18"/>
        <v/>
      </c>
      <c r="AO45" s="87" t="str">
        <f>List!R7</f>
        <v>Hounslow</v>
      </c>
      <c r="AP45" s="87">
        <f t="shared" ca="1" si="29"/>
        <v>22.818210000000001</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22</v>
      </c>
      <c r="X46" s="87" t="s">
        <v>83</v>
      </c>
      <c r="Y46" s="87">
        <f t="shared" ca="1" si="10"/>
        <v>27.741720000000001</v>
      </c>
      <c r="AA46" s="87" t="str">
        <f t="shared" ca="1" si="11"/>
        <v>Westminster</v>
      </c>
      <c r="AB46" s="87">
        <v>20</v>
      </c>
      <c r="AC46" s="86">
        <f t="shared" ca="1" si="12"/>
        <v>27.406759999999998</v>
      </c>
      <c r="AD46" s="87" t="str">
        <f t="shared" ca="1" si="13"/>
        <v>Westminster</v>
      </c>
      <c r="AE46" s="87" t="str">
        <f t="shared" ca="1" si="14"/>
        <v/>
      </c>
      <c r="AF46" s="87" t="str">
        <f t="shared" ca="1" si="15"/>
        <v/>
      </c>
      <c r="AG46" s="87">
        <f t="shared" ca="1" si="16"/>
        <v>27.406759999999998</v>
      </c>
      <c r="AH46" s="87">
        <f t="shared" ca="1" si="26"/>
        <v>26.33</v>
      </c>
      <c r="AI46" s="87">
        <f t="shared" ca="1" si="27"/>
        <v>25.08</v>
      </c>
      <c r="AJ46" s="87">
        <f t="shared" ca="1" si="28"/>
        <v>21.990020000000001</v>
      </c>
      <c r="AK46" s="87" t="str">
        <f t="shared" ca="1" si="17"/>
        <v/>
      </c>
      <c r="AL46" s="87">
        <f t="shared" ca="1" si="18"/>
        <v>27.406759999999998</v>
      </c>
      <c r="AO46" s="87" t="str">
        <f>List!R8</f>
        <v>Redbridge</v>
      </c>
      <c r="AP46" s="87">
        <f t="shared" ca="1" si="29"/>
        <v>30.993819999999999</v>
      </c>
      <c r="BF46" s="94">
        <v>2</v>
      </c>
      <c r="BG46" s="94"/>
      <c r="BT46" s="87"/>
    </row>
    <row r="47" spans="1:72">
      <c r="A47" s="17"/>
      <c r="B47" s="17"/>
      <c r="C47" s="17"/>
      <c r="D47" s="17"/>
      <c r="E47" s="17"/>
      <c r="F47" s="17"/>
      <c r="G47" s="17"/>
      <c r="H47" s="17"/>
      <c r="I47" s="17"/>
      <c r="J47" s="17"/>
      <c r="K47" s="17"/>
      <c r="L47" s="17"/>
      <c r="M47" s="17"/>
      <c r="W47" s="87">
        <f ca="1">IFERROR(RANK(Y47,$Y$27:$Y$59,$U$3)+COUNTIF($Y$27:Y47,Y47)-1,"")</f>
        <v>16</v>
      </c>
      <c r="X47" s="87" t="s">
        <v>92</v>
      </c>
      <c r="Y47" s="87">
        <f t="shared" ca="1" si="10"/>
        <v>26.149539999999998</v>
      </c>
      <c r="AA47" s="87" t="str">
        <f t="shared" ca="1" si="11"/>
        <v>Ealing</v>
      </c>
      <c r="AB47" s="87">
        <v>21</v>
      </c>
      <c r="AC47" s="86">
        <f t="shared" ca="1" si="12"/>
        <v>27.61317</v>
      </c>
      <c r="AD47" s="87" t="str">
        <f t="shared" ca="1" si="13"/>
        <v>Ealing</v>
      </c>
      <c r="AE47" s="87" t="str">
        <f t="shared" ca="1" si="14"/>
        <v/>
      </c>
      <c r="AF47" s="87" t="str">
        <f t="shared" ca="1" si="15"/>
        <v/>
      </c>
      <c r="AG47" s="87">
        <f t="shared" ca="1" si="16"/>
        <v>27.61317</v>
      </c>
      <c r="AH47" s="87">
        <f t="shared" ca="1" si="26"/>
        <v>26.33</v>
      </c>
      <c r="AI47" s="87">
        <f t="shared" ca="1" si="27"/>
        <v>25.08</v>
      </c>
      <c r="AJ47" s="87">
        <f t="shared" ca="1" si="28"/>
        <v>21.990020000000001</v>
      </c>
      <c r="AK47" s="87">
        <f t="shared" ca="1" si="17"/>
        <v>27.61317</v>
      </c>
      <c r="AL47" s="87" t="str">
        <f t="shared" ca="1" si="18"/>
        <v/>
      </c>
      <c r="AO47" s="87" t="str">
        <f>List!R9</f>
        <v>Enfield</v>
      </c>
      <c r="AP47" s="87">
        <f t="shared" ca="1" si="29"/>
        <v>25.52553</v>
      </c>
    </row>
    <row r="48" spans="1:72">
      <c r="A48" s="17"/>
      <c r="B48" s="17"/>
      <c r="C48" s="17"/>
      <c r="D48" s="17"/>
      <c r="E48" s="17"/>
      <c r="F48" s="17"/>
      <c r="G48" s="17"/>
      <c r="H48" s="17"/>
      <c r="I48" s="17"/>
      <c r="J48" s="17"/>
      <c r="K48" s="17"/>
      <c r="L48" s="17"/>
      <c r="M48" s="17"/>
      <c r="W48" s="87">
        <f ca="1">IFERROR(RANK(Y48,$Y$27:$Y$59,$U$3)+COUNTIF($Y$27:Y48,Y48)-1,"")</f>
        <v>31</v>
      </c>
      <c r="X48" s="87" t="s">
        <v>85</v>
      </c>
      <c r="Y48" s="87">
        <f t="shared" ca="1" si="10"/>
        <v>33.273589999999999</v>
      </c>
      <c r="AA48" s="87" t="str">
        <f t="shared" ca="1" si="11"/>
        <v>Kingston</v>
      </c>
      <c r="AB48" s="87">
        <v>22</v>
      </c>
      <c r="AC48" s="86">
        <f t="shared" ca="1" si="12"/>
        <v>27.741720000000001</v>
      </c>
      <c r="AD48" s="87" t="str">
        <f t="shared" ca="1" si="13"/>
        <v>Kingston</v>
      </c>
      <c r="AE48" s="87" t="str">
        <f t="shared" ca="1" si="14"/>
        <v/>
      </c>
      <c r="AF48" s="87">
        <f t="shared" ca="1" si="15"/>
        <v>27.741720000000001</v>
      </c>
      <c r="AG48" s="87" t="str">
        <f t="shared" ca="1" si="16"/>
        <v/>
      </c>
      <c r="AH48" s="87">
        <f t="shared" ca="1" si="26"/>
        <v>26.33</v>
      </c>
      <c r="AI48" s="87">
        <f t="shared" ca="1" si="27"/>
        <v>25.08</v>
      </c>
      <c r="AJ48" s="87">
        <f t="shared" ca="1" si="28"/>
        <v>21.990020000000001</v>
      </c>
      <c r="AK48" s="87">
        <f t="shared" ca="1" si="17"/>
        <v>27.741720000000001</v>
      </c>
      <c r="AL48" s="87" t="str">
        <f t="shared" ca="1" si="18"/>
        <v/>
      </c>
      <c r="AO48" s="87" t="str">
        <f>List!R10</f>
        <v>Harrow</v>
      </c>
      <c r="AP48" s="87">
        <f t="shared" ca="1" si="29"/>
        <v>34.548250000000003</v>
      </c>
      <c r="BF48" s="94"/>
    </row>
    <row r="49" spans="1:59">
      <c r="A49" s="17"/>
      <c r="B49" s="17"/>
      <c r="C49" s="17"/>
      <c r="D49" s="17"/>
      <c r="E49" s="17"/>
      <c r="F49" s="17"/>
      <c r="G49" s="17"/>
      <c r="H49" s="17"/>
      <c r="I49" s="17"/>
      <c r="J49" s="17"/>
      <c r="K49" s="17"/>
      <c r="L49" s="17"/>
      <c r="M49" s="17"/>
      <c r="W49" s="87">
        <f ca="1">IFERROR(RANK(Y49,$Y$27:$Y$59,$U$3)+COUNTIF($Y$27:Y49,Y49)-1,"")</f>
        <v>19</v>
      </c>
      <c r="X49" s="87" t="s">
        <v>109</v>
      </c>
      <c r="Y49" s="87">
        <f t="shared" ca="1" si="10"/>
        <v>26.96367</v>
      </c>
      <c r="AA49" s="87" t="str">
        <f t="shared" ca="1" si="11"/>
        <v>Haringey</v>
      </c>
      <c r="AB49" s="87">
        <v>23</v>
      </c>
      <c r="AC49" s="86">
        <f t="shared" ca="1" si="12"/>
        <v>28.217890000000001</v>
      </c>
      <c r="AD49" s="87" t="str">
        <f t="shared" ca="1" si="13"/>
        <v>Haringey</v>
      </c>
      <c r="AE49" s="87" t="str">
        <f t="shared" ca="1" si="14"/>
        <v/>
      </c>
      <c r="AF49" s="87" t="str">
        <f t="shared" ca="1" si="15"/>
        <v/>
      </c>
      <c r="AG49" s="87">
        <f t="shared" ca="1" si="16"/>
        <v>28.217890000000001</v>
      </c>
      <c r="AH49" s="87">
        <f t="shared" ca="1" si="26"/>
        <v>26.33</v>
      </c>
      <c r="AI49" s="87">
        <f t="shared" ca="1" si="27"/>
        <v>25.08</v>
      </c>
      <c r="AJ49" s="87">
        <f t="shared" ca="1" si="28"/>
        <v>21.990020000000001</v>
      </c>
      <c r="AK49" s="87" t="str">
        <f t="shared" ca="1" si="17"/>
        <v/>
      </c>
      <c r="AL49" s="87">
        <f t="shared" ca="1" si="18"/>
        <v>28.217890000000001</v>
      </c>
      <c r="AO49" s="87" t="str">
        <f>List!R11</f>
        <v>Waltham Forest</v>
      </c>
      <c r="AP49" s="87">
        <f t="shared" ca="1" si="29"/>
        <v>29.005050000000001</v>
      </c>
      <c r="BF49" s="92"/>
      <c r="BG49" s="93"/>
    </row>
    <row r="50" spans="1:59">
      <c r="A50" s="17"/>
      <c r="B50" s="17"/>
      <c r="C50" s="17"/>
      <c r="D50" s="17"/>
      <c r="E50" s="17"/>
      <c r="F50" s="17"/>
      <c r="G50" s="17"/>
      <c r="H50" s="17"/>
      <c r="I50" s="17"/>
      <c r="J50" s="17"/>
      <c r="K50" s="17"/>
      <c r="L50" s="17"/>
      <c r="M50" s="17"/>
      <c r="W50" s="87">
        <f ca="1">IFERROR(RANK(Y50,$Y$27:$Y$59,$U$3)+COUNTIF($Y$27:Y50,Y50)-1,"")</f>
        <v>5</v>
      </c>
      <c r="X50" s="87" t="s">
        <v>123</v>
      </c>
      <c r="Y50" s="87">
        <f t="shared" ca="1" si="10"/>
        <v>22.56101</v>
      </c>
      <c r="AA50" s="87" t="str">
        <f t="shared" ca="1" si="11"/>
        <v>Greenwich</v>
      </c>
      <c r="AB50" s="87">
        <v>24</v>
      </c>
      <c r="AC50" s="86">
        <f t="shared" ca="1" si="12"/>
        <v>28.639140000000001</v>
      </c>
      <c r="AD50" s="87" t="str">
        <f t="shared" ca="1" si="13"/>
        <v>Greenwich</v>
      </c>
      <c r="AE50" s="87" t="str">
        <f t="shared" ca="1" si="14"/>
        <v/>
      </c>
      <c r="AF50" s="87" t="str">
        <f t="shared" ca="1" si="15"/>
        <v/>
      </c>
      <c r="AG50" s="87">
        <f t="shared" ca="1" si="16"/>
        <v>28.639140000000001</v>
      </c>
      <c r="AH50" s="87">
        <f t="shared" ca="1" si="26"/>
        <v>26.33</v>
      </c>
      <c r="AI50" s="87">
        <f t="shared" ca="1" si="27"/>
        <v>25.08</v>
      </c>
      <c r="AJ50" s="87">
        <f t="shared" ca="1" si="28"/>
        <v>21.990020000000001</v>
      </c>
      <c r="AK50" s="87" t="str">
        <f t="shared" ca="1" si="17"/>
        <v/>
      </c>
      <c r="AL50" s="87">
        <f t="shared" ca="1" si="18"/>
        <v>28.639140000000001</v>
      </c>
      <c r="AO50" s="87" t="str">
        <f>List!R12</f>
        <v>Bromley</v>
      </c>
      <c r="AP50" s="87">
        <f t="shared" ca="1" si="29"/>
        <v>17.504560000000001</v>
      </c>
      <c r="BF50" s="92"/>
      <c r="BG50" s="92"/>
    </row>
    <row r="51" spans="1:59">
      <c r="W51" s="87">
        <f ca="1">IFERROR(RANK(Y51,$Y$27:$Y$59,$U$3)+COUNTIF($Y$27:Y51,Y51)-1,"")</f>
        <v>30</v>
      </c>
      <c r="X51" s="87" t="s">
        <v>113</v>
      </c>
      <c r="Y51" s="87">
        <f t="shared" ca="1" si="10"/>
        <v>30.993819999999999</v>
      </c>
      <c r="AA51" s="87" t="str">
        <f t="shared" ca="1" si="11"/>
        <v>Waltham Forest</v>
      </c>
      <c r="AB51" s="87">
        <v>25</v>
      </c>
      <c r="AC51" s="86">
        <f t="shared" ca="1" si="12"/>
        <v>29.005050000000001</v>
      </c>
      <c r="AD51" s="87" t="str">
        <f t="shared" ca="1" si="13"/>
        <v>Waltham Forest</v>
      </c>
      <c r="AE51" s="87" t="str">
        <f t="shared" ca="1" si="14"/>
        <v/>
      </c>
      <c r="AF51" s="87" t="str">
        <f t="shared" ca="1" si="15"/>
        <v/>
      </c>
      <c r="AG51" s="87">
        <f t="shared" ca="1" si="16"/>
        <v>29.005050000000001</v>
      </c>
      <c r="AH51" s="87">
        <f t="shared" ca="1" si="26"/>
        <v>26.33</v>
      </c>
      <c r="AI51" s="87">
        <f t="shared" ca="1" si="27"/>
        <v>25.08</v>
      </c>
      <c r="AJ51" s="87">
        <f t="shared" ca="1" si="28"/>
        <v>21.990020000000001</v>
      </c>
      <c r="AK51" s="87">
        <f t="shared" ca="1" si="17"/>
        <v>29.005050000000001</v>
      </c>
      <c r="AL51" s="87" t="str">
        <f t="shared" ca="1" si="18"/>
        <v/>
      </c>
      <c r="AO51" s="87" t="str">
        <f>List!R13</f>
        <v>Hillingdon</v>
      </c>
      <c r="AP51" s="87">
        <f t="shared" ca="1" si="29"/>
        <v>26.722490000000001</v>
      </c>
      <c r="BF51" s="92"/>
      <c r="BG51" s="93"/>
    </row>
    <row r="52" spans="1:59">
      <c r="W52" s="87">
        <f ca="1">IFERROR(RANK(Y52,$Y$27:$Y$59,$U$3)+COUNTIF($Y$27:Y52,Y52)-1,"")</f>
        <v>2</v>
      </c>
      <c r="X52" s="87" t="s">
        <v>33</v>
      </c>
      <c r="Y52" s="87">
        <f t="shared" ca="1" si="10"/>
        <v>21.990020000000001</v>
      </c>
      <c r="AA52" s="87" t="str">
        <f t="shared" ca="1" si="11"/>
        <v>Islington</v>
      </c>
      <c r="AB52" s="87">
        <v>26</v>
      </c>
      <c r="AC52" s="86">
        <f t="shared" ca="1" si="12"/>
        <v>29.048919999999999</v>
      </c>
      <c r="AD52" s="87" t="str">
        <f t="shared" ca="1" si="13"/>
        <v>Islington</v>
      </c>
      <c r="AE52" s="87" t="str">
        <f t="shared" ca="1" si="14"/>
        <v/>
      </c>
      <c r="AF52" s="87" t="str">
        <f t="shared" ca="1" si="15"/>
        <v/>
      </c>
      <c r="AG52" s="87">
        <f t="shared" ca="1" si="16"/>
        <v>29.048919999999999</v>
      </c>
      <c r="AH52" s="87">
        <f t="shared" ca="1" si="26"/>
        <v>26.33</v>
      </c>
      <c r="AI52" s="87">
        <f t="shared" ca="1" si="27"/>
        <v>25.08</v>
      </c>
      <c r="AJ52" s="87">
        <f t="shared" ca="1" si="28"/>
        <v>21.990020000000001</v>
      </c>
      <c r="AK52" s="87" t="str">
        <f t="shared" ca="1" si="17"/>
        <v/>
      </c>
      <c r="AL52" s="87">
        <f t="shared" ca="1" si="18"/>
        <v>29.048919999999999</v>
      </c>
      <c r="AO52" s="87" t="str">
        <f>List!R14</f>
        <v>Ealing</v>
      </c>
      <c r="AP52" s="87">
        <f t="shared" ca="1" si="29"/>
        <v>27.61317</v>
      </c>
      <c r="BF52" s="94"/>
      <c r="BG52" s="94"/>
    </row>
    <row r="53" spans="1:59">
      <c r="W53" s="87">
        <f ca="1">IFERROR(RANK(Y53,$Y$27:$Y$59,$U$3)+COUNTIF($Y$27:Y53,Y53)-1,"")</f>
        <v>28</v>
      </c>
      <c r="X53" s="87" t="s">
        <v>96</v>
      </c>
      <c r="Y53" s="87">
        <f t="shared" ca="1" si="10"/>
        <v>29.397970000000001</v>
      </c>
      <c r="AA53" s="87" t="str">
        <f t="shared" ca="1" si="11"/>
        <v>Havering</v>
      </c>
      <c r="AB53" s="87">
        <v>27</v>
      </c>
      <c r="AC53" s="86">
        <f t="shared" ca="1" si="12"/>
        <v>29.15558</v>
      </c>
      <c r="AD53" s="87" t="str">
        <f t="shared" ca="1" si="13"/>
        <v>Havering</v>
      </c>
      <c r="AE53" s="87" t="str">
        <f t="shared" ca="1" si="14"/>
        <v/>
      </c>
      <c r="AF53" s="87" t="str">
        <f t="shared" ca="1" si="15"/>
        <v/>
      </c>
      <c r="AG53" s="87">
        <f t="shared" ca="1" si="16"/>
        <v>29.15558</v>
      </c>
      <c r="AH53" s="87">
        <f t="shared" ca="1" si="26"/>
        <v>26.33</v>
      </c>
      <c r="AI53" s="87">
        <f t="shared" ca="1" si="27"/>
        <v>25.08</v>
      </c>
      <c r="AJ53" s="87">
        <f t="shared" ca="1" si="28"/>
        <v>21.990020000000001</v>
      </c>
      <c r="AK53" s="87">
        <f t="shared" ca="1" si="17"/>
        <v>29.15558</v>
      </c>
      <c r="AL53" s="87" t="str">
        <f t="shared" ca="1" si="18"/>
        <v/>
      </c>
      <c r="AO53" s="87" t="str">
        <f>List!R15</f>
        <v>Barnet</v>
      </c>
      <c r="AP53" s="87">
        <f t="shared" ca="1" si="29"/>
        <v>22.805299999999999</v>
      </c>
    </row>
    <row r="54" spans="1:59">
      <c r="W54" s="87">
        <f ca="1">IFERROR(RANK(Y54,$Y$27:$Y$59,$U$3)+COUNTIF($Y$27:Y54,Y54)-1,"")</f>
        <v>9</v>
      </c>
      <c r="X54" s="87" t="s">
        <v>90</v>
      </c>
      <c r="Y54" s="87">
        <f t="shared" ca="1" si="10"/>
        <v>23.092089999999999</v>
      </c>
      <c r="AA54" s="87" t="str">
        <f t="shared" ca="1" si="11"/>
        <v>Southwark</v>
      </c>
      <c r="AB54" s="87">
        <v>28</v>
      </c>
      <c r="AC54" s="86">
        <f t="shared" ca="1" si="12"/>
        <v>29.397970000000001</v>
      </c>
      <c r="AD54" s="87" t="str">
        <f t="shared" ca="1" si="13"/>
        <v>Southwark</v>
      </c>
      <c r="AE54" s="87" t="str">
        <f t="shared" ca="1" si="14"/>
        <v/>
      </c>
      <c r="AF54" s="87" t="str">
        <f t="shared" ca="1" si="15"/>
        <v/>
      </c>
      <c r="AG54" s="87">
        <f t="shared" ca="1" si="16"/>
        <v>29.397970000000001</v>
      </c>
      <c r="AH54" s="87">
        <f t="shared" ca="1" si="26"/>
        <v>26.33</v>
      </c>
      <c r="AI54" s="87">
        <f t="shared" ca="1" si="27"/>
        <v>25.08</v>
      </c>
      <c r="AJ54" s="87">
        <f t="shared" ca="1" si="28"/>
        <v>21.990020000000001</v>
      </c>
      <c r="AK54" s="87" t="str">
        <f t="shared" ca="1" si="17"/>
        <v/>
      </c>
      <c r="AL54" s="87">
        <f t="shared" ca="1" si="18"/>
        <v>29.397970000000001</v>
      </c>
      <c r="AO54" s="87" t="str">
        <f>List!R16</f>
        <v>Croydon</v>
      </c>
      <c r="AP54" s="87">
        <f t="shared" ca="1" si="29"/>
        <v>24.619530000000001</v>
      </c>
      <c r="BF54" s="94"/>
      <c r="BG54" s="94"/>
    </row>
    <row r="55" spans="1:59" ht="14.45" customHeight="1">
      <c r="W55" s="87">
        <f ca="1">IFERROR(RANK(Y55,$Y$27:$Y$59,$U$3)+COUNTIF($Y$27:Y55,Y55)-1,"")</f>
        <v>15</v>
      </c>
      <c r="X55" s="87" t="s">
        <v>105</v>
      </c>
      <c r="Y55" s="87">
        <f t="shared" ca="1" si="10"/>
        <v>25.594270000000002</v>
      </c>
      <c r="AA55" s="87" t="str">
        <f t="shared" ca="1" si="11"/>
        <v>Hackney</v>
      </c>
      <c r="AB55" s="87">
        <v>29</v>
      </c>
      <c r="AC55" s="86">
        <f t="shared" ca="1" si="12"/>
        <v>30.450500000000002</v>
      </c>
      <c r="AD55" s="87" t="str">
        <f t="shared" ca="1" si="13"/>
        <v>Hackney</v>
      </c>
      <c r="AE55" s="87" t="str">
        <f t="shared" ca="1" si="14"/>
        <v/>
      </c>
      <c r="AF55" s="87" t="str">
        <f t="shared" ca="1" si="15"/>
        <v/>
      </c>
      <c r="AG55" s="87">
        <f t="shared" ca="1" si="16"/>
        <v>30.450500000000002</v>
      </c>
      <c r="AH55" s="87">
        <f t="shared" ca="1" si="26"/>
        <v>26.33</v>
      </c>
      <c r="AI55" s="87">
        <f t="shared" ca="1" si="27"/>
        <v>25.08</v>
      </c>
      <c r="AJ55" s="87">
        <f t="shared" ca="1" si="28"/>
        <v>21.990020000000001</v>
      </c>
      <c r="AK55" s="87" t="str">
        <f t="shared" ca="1" si="17"/>
        <v/>
      </c>
      <c r="AL55" s="87">
        <f t="shared" ca="1" si="18"/>
        <v>30.450500000000002</v>
      </c>
      <c r="AO55" s="87" t="str">
        <f>T8</f>
        <v>Richmond</v>
      </c>
      <c r="AP55" s="87">
        <f ca="1">U14</f>
        <v>21.990020000000001</v>
      </c>
      <c r="BF55" s="94"/>
      <c r="BG55" s="94"/>
    </row>
    <row r="56" spans="1:59">
      <c r="W56" s="87">
        <f ca="1">IFERROR(RANK(Y56,$Y$27:$Y$59,$U$3)+COUNTIF($Y$27:Y56,Y56)-1,"")</f>
        <v>25</v>
      </c>
      <c r="X56" s="87" t="s">
        <v>115</v>
      </c>
      <c r="Y56" s="87">
        <f t="shared" ca="1" si="10"/>
        <v>29.005050000000001</v>
      </c>
      <c r="AA56" s="87" t="str">
        <f t="shared" ca="1" si="11"/>
        <v>Redbridge</v>
      </c>
      <c r="AB56" s="87">
        <v>30</v>
      </c>
      <c r="AC56" s="86">
        <f t="shared" ca="1" si="12"/>
        <v>30.993819999999999</v>
      </c>
      <c r="AD56" s="87" t="str">
        <f t="shared" ca="1" si="13"/>
        <v>Redbridge</v>
      </c>
      <c r="AE56" s="87" t="str">
        <f t="shared" ca="1" si="14"/>
        <v/>
      </c>
      <c r="AF56" s="87" t="str">
        <f t="shared" ca="1" si="15"/>
        <v/>
      </c>
      <c r="AG56" s="87">
        <f t="shared" ca="1" si="16"/>
        <v>30.993819999999999</v>
      </c>
      <c r="AH56" s="87">
        <f t="shared" ca="1" si="26"/>
        <v>26.33</v>
      </c>
      <c r="AI56" s="87">
        <f t="shared" ca="1" si="27"/>
        <v>25.08</v>
      </c>
      <c r="AJ56" s="87">
        <f t="shared" ca="1" si="28"/>
        <v>21.990020000000001</v>
      </c>
      <c r="AK56" s="87">
        <f t="shared" ca="1" si="17"/>
        <v>30.993819999999999</v>
      </c>
      <c r="AL56" s="87" t="str">
        <f t="shared" ca="1" si="18"/>
        <v/>
      </c>
    </row>
    <row r="57" spans="1:59">
      <c r="W57" s="87">
        <f ca="1">IFERROR(RANK(Y57,$Y$27:$Y$59,$U$3)+COUNTIF($Y$27:Y57,Y57)-1,"")</f>
        <v>3</v>
      </c>
      <c r="X57" s="87" t="s">
        <v>77</v>
      </c>
      <c r="Y57" s="87">
        <f t="shared" ca="1" si="10"/>
        <v>22.328579999999999</v>
      </c>
      <c r="AA57" s="87" t="str">
        <f t="shared" ca="1" si="11"/>
        <v>Lewisham</v>
      </c>
      <c r="AB57" s="87">
        <v>31</v>
      </c>
      <c r="AC57" s="86">
        <f t="shared" ca="1" si="12"/>
        <v>33.273589999999999</v>
      </c>
      <c r="AD57" s="87" t="str">
        <f t="shared" ca="1" si="13"/>
        <v>Lewisham</v>
      </c>
      <c r="AE57" s="87" t="str">
        <f t="shared" ca="1" si="14"/>
        <v/>
      </c>
      <c r="AF57" s="87" t="str">
        <f t="shared" ca="1" si="15"/>
        <v/>
      </c>
      <c r="AG57" s="87">
        <f t="shared" ca="1" si="16"/>
        <v>33.273589999999999</v>
      </c>
      <c r="AH57" s="87">
        <f t="shared" ca="1" si="26"/>
        <v>26.33</v>
      </c>
      <c r="AI57" s="87">
        <f t="shared" ca="1" si="27"/>
        <v>25.08</v>
      </c>
      <c r="AJ57" s="87">
        <f t="shared" ca="1" si="28"/>
        <v>21.990020000000001</v>
      </c>
      <c r="AK57" s="87" t="str">
        <f t="shared" ca="1" si="17"/>
        <v/>
      </c>
      <c r="AL57" s="87">
        <f t="shared" ca="1" si="18"/>
        <v>33.273589999999999</v>
      </c>
      <c r="BF57" s="94"/>
      <c r="BG57" s="94"/>
    </row>
    <row r="58" spans="1:59">
      <c r="W58" s="87">
        <f ca="1">IFERROR(RANK(Y58,$Y$27:$Y$59,$U$3)+COUNTIF($Y$27:Y58,Y58)-1,"")</f>
        <v>20</v>
      </c>
      <c r="X58" s="87" t="s">
        <v>100</v>
      </c>
      <c r="Y58" s="87">
        <f t="shared" ca="1" si="10"/>
        <v>27.406759999999998</v>
      </c>
      <c r="AA58" s="87" t="str">
        <f t="shared" ca="1" si="11"/>
        <v>Harrow</v>
      </c>
      <c r="AB58" s="87">
        <v>32</v>
      </c>
      <c r="AC58" s="86">
        <f t="shared" ca="1" si="12"/>
        <v>34.548250000000003</v>
      </c>
      <c r="AD58" s="87" t="str">
        <f t="shared" ca="1" si="13"/>
        <v>Harrow</v>
      </c>
      <c r="AE58" s="87" t="str">
        <f t="shared" ca="1" si="14"/>
        <v/>
      </c>
      <c r="AF58" s="87">
        <f t="shared" ca="1" si="15"/>
        <v>34.548250000000003</v>
      </c>
      <c r="AG58" s="87" t="str">
        <f t="shared" ca="1" si="16"/>
        <v/>
      </c>
      <c r="AH58" s="87">
        <f t="shared" ca="1" si="26"/>
        <v>26.33</v>
      </c>
      <c r="AI58" s="87">
        <f t="shared" ca="1" si="27"/>
        <v>25.08</v>
      </c>
      <c r="AJ58" s="87">
        <f t="shared" ca="1" si="28"/>
        <v>21.990020000000001</v>
      </c>
      <c r="AK58" s="87">
        <f t="shared" ca="1" si="17"/>
        <v>34.548250000000003</v>
      </c>
      <c r="AL58" s="87" t="str">
        <f t="shared" ca="1" si="18"/>
        <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1E00-000000000000}"/>
    <dataValidation type="list" showInputMessage="1" showErrorMessage="1" sqref="U2" xr:uid="{00000000-0002-0000-1E00-000001000000}">
      <formula1>gender</formula1>
    </dataValidation>
    <dataValidation type="list" showInputMessage="1" showErrorMessage="1" sqref="U1" xr:uid="{00000000-0002-0000-1E00-000002000000}">
      <formula1>indlist</formula1>
    </dataValidation>
  </dataValidations>
  <hyperlinks>
    <hyperlink ref="O1" location="Summary!A1" display="Back to summary" xr:uid="{00000000-0004-0000-1E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BT64"/>
  <sheetViews>
    <sheetView showGridLines="0" showRowColHeaders="0" zoomScale="130" zoomScaleNormal="130" workbookViewId="0">
      <selection activeCell="R13" sqref="R13"/>
    </sheetView>
  </sheetViews>
  <sheetFormatPr defaultColWidth="8.85546875" defaultRowHeight="15"/>
  <cols>
    <col min="16" max="16" width="8.7109375" style="5" customWidth="1"/>
    <col min="17" max="18" width="8.7109375"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Smoking prevalence in adults in routine and manual occupations (18-64) - current smokers (APS), 2022</v>
      </c>
      <c r="B1" s="125"/>
      <c r="C1" s="125"/>
      <c r="D1" s="125"/>
      <c r="E1" s="125"/>
      <c r="F1" s="125"/>
      <c r="G1" s="125"/>
      <c r="H1" s="126" t="str">
        <f ca="1">'21'!$X$1</f>
        <v>Smoking prevalence in adults in routine and manual occupations (18-64) - current smokers (APS), 2011 - 2022</v>
      </c>
      <c r="I1" s="125"/>
      <c r="J1" s="125"/>
      <c r="K1" s="125"/>
      <c r="L1" s="125"/>
      <c r="M1" s="125"/>
      <c r="N1" s="125"/>
      <c r="O1" s="4" t="s">
        <v>1075</v>
      </c>
      <c r="T1" s="87" t="s">
        <v>282</v>
      </c>
      <c r="U1" s="87" t="s">
        <v>201</v>
      </c>
      <c r="V1" s="87" t="str">
        <f>T8&amp;U23&amp;U2&amp;U5</f>
        <v>Richmond92445Persons18-64 yrs</v>
      </c>
      <c r="W1" s="86">
        <f>21-COUNTBLANK(X2:X21)</f>
        <v>13</v>
      </c>
      <c r="X1" s="87" t="str">
        <f ca="1">IF(U2&lt;&gt;"Persons",U1&amp;", "&amp;SUBSTITUTE(X2, " ","")&amp;" - "&amp;SUBSTITUTE(INDIRECT("x"&amp;W1), " ","")&amp;" ("&amp;U2&amp;")",U1&amp;", "&amp;SUBSTITUTE(X2, " ","")&amp;" - "&amp;SUBSTITUTE(INDIRECT("x"&amp;W1), " ",""))</f>
        <v>Smoking prevalence in adults in routine and manual occupations (18-64) - current smokers (APS), 2011 - 2022</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2011</v>
      </c>
      <c r="T2" s="88" t="s">
        <v>1056</v>
      </c>
      <c r="U2" s="87" t="s">
        <v>35</v>
      </c>
      <c r="V2" s="87">
        <v>1</v>
      </c>
      <c r="W2" s="86">
        <f t="array" ref="W2">IFERROR(SMALL(IF(IndicatorData!B:B=$V$1,IndicatorData!AA:AA),$V2),"")</f>
        <v>20110000</v>
      </c>
      <c r="X2" s="86" t="str">
        <f>S2</f>
        <v>2011</v>
      </c>
      <c r="Y2" s="88">
        <f t="shared" ref="Y2:AH11" ca="1" si="0">IFERROR(VLOOKUP(Y$1&amp;$U$1&amp;$X2&amp;$U$2&amp;$U$5,DATA,14,FALSE),"")</f>
        <v>32.1</v>
      </c>
      <c r="Z2" s="87">
        <f t="shared" ca="1" si="0"/>
        <v>28.53</v>
      </c>
      <c r="AA2" s="87">
        <f t="shared" ca="1" si="0"/>
        <v>36.97</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36.97</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2012</v>
      </c>
      <c r="T3" s="88" t="s">
        <v>1076</v>
      </c>
      <c r="U3" s="87">
        <f>VLOOKUP(U1,IndicatorMetadata!$B:$AG,32,FALSE)</f>
        <v>1</v>
      </c>
      <c r="V3" s="89">
        <v>2</v>
      </c>
      <c r="W3" s="86">
        <f t="array" ref="W3">IFERROR(SMALL(IF(IndicatorData!B:B=$V$1,IndicatorData!AA:AA),$V3),"")</f>
        <v>20120000</v>
      </c>
      <c r="X3" s="86" t="str">
        <f t="shared" ref="X3:X21" si="5">IF(S3=X2,"",S3)</f>
        <v>2012</v>
      </c>
      <c r="Y3" s="88">
        <f t="shared" ca="1" si="0"/>
        <v>31.06</v>
      </c>
      <c r="Z3" s="87">
        <f t="shared" ca="1" si="0"/>
        <v>26.77</v>
      </c>
      <c r="AA3" s="87">
        <f t="shared" ca="1" si="0"/>
        <v>19.82</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19.82</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 value:</v>
      </c>
      <c r="B4" s="3"/>
      <c r="C4" s="3"/>
      <c r="D4" s="3"/>
      <c r="E4" s="14">
        <f ca="1">VLOOKUP(T8,$AA$27:$AC$59,3,FALSE)</f>
        <v>14.61515294</v>
      </c>
      <c r="F4" s="2"/>
      <c r="S4" s="87" t="str">
        <f t="array" ref="S4">IFERROR(VLOOKUP($W4,IF(IndicatorData!$B:$B=$V$1,IndicatorData!$A$1:$O$5203),15,FALSE),"")</f>
        <v>2013</v>
      </c>
      <c r="T4" s="88" t="s">
        <v>308</v>
      </c>
      <c r="U4" s="87" t="str">
        <f>VLOOKUP(U1,IndicatorMetadata!$B:$AG,27,FALSE)</f>
        <v>%</v>
      </c>
      <c r="V4" s="87">
        <v>3</v>
      </c>
      <c r="W4" s="86">
        <f t="array" ref="W4">IFERROR(SMALL(IF(IndicatorData!B:B=$V$1,IndicatorData!AA:AA),$V4),"")</f>
        <v>20130000</v>
      </c>
      <c r="X4" s="86" t="str">
        <f t="shared" si="5"/>
        <v>2013</v>
      </c>
      <c r="Y4" s="88">
        <f t="shared" ca="1" si="0"/>
        <v>30.07</v>
      </c>
      <c r="Z4" s="87">
        <f t="shared" ca="1" si="0"/>
        <v>25.67</v>
      </c>
      <c r="AA4" s="87">
        <f t="shared" ca="1" si="0"/>
        <v>17.82</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17.82</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35% lower</v>
      </c>
      <c r="S5" s="87" t="str">
        <f t="array" ref="S5">IFERROR(VLOOKUP($W5,IF(IndicatorData!$B:$B=$V$1,IndicatorData!$A$1:$O$5203),15,FALSE),"")</f>
        <v>2014</v>
      </c>
      <c r="T5" s="88" t="s">
        <v>10</v>
      </c>
      <c r="U5" s="87" t="str">
        <f>VLOOKUP(U23&amp;U2,Interpretations!$A$1:$E$56,4,FALSE)</f>
        <v>18-64 yrs</v>
      </c>
      <c r="V5" s="87">
        <v>4</v>
      </c>
      <c r="W5" s="86">
        <f t="array" ref="W5">IFERROR(SMALL(IF(IndicatorData!B:B=$V$1,IndicatorData!AA:AA),$V5),"")</f>
        <v>20140000</v>
      </c>
      <c r="X5" s="86" t="str">
        <f t="shared" si="5"/>
        <v>2014</v>
      </c>
      <c r="Y5" s="88">
        <f t="shared" ca="1" si="0"/>
        <v>29.61</v>
      </c>
      <c r="Z5" s="87">
        <f t="shared" ca="1" si="0"/>
        <v>26.01</v>
      </c>
      <c r="AA5" s="87">
        <f t="shared" ca="1" si="0"/>
        <v>20.059999999999999</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20.059999999999999</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28% lower</v>
      </c>
      <c r="S6" s="87" t="str">
        <f t="array" ref="S6">IFERROR(VLOOKUP($W6,IF(IndicatorData!$B:$B=$V$1,IndicatorData!$A$1:$O$5203),15,FALSE),"")</f>
        <v>2015</v>
      </c>
      <c r="T6" s="88"/>
      <c r="V6" s="87">
        <v>5</v>
      </c>
      <c r="W6" s="86">
        <f t="array" ref="W6">IFERROR(SMALL(IF(IndicatorData!B:B=$V$1,IndicatorData!AA:AA),$V6),"")</f>
        <v>20150000</v>
      </c>
      <c r="X6" s="86" t="str">
        <f t="shared" si="5"/>
        <v>2015</v>
      </c>
      <c r="Y6" s="88">
        <f t="shared" ca="1" si="0"/>
        <v>28.06</v>
      </c>
      <c r="Z6" s="87">
        <f t="shared" ca="1" si="0"/>
        <v>25.21</v>
      </c>
      <c r="AA6" s="87">
        <f t="shared" ca="1" si="0"/>
        <v>24.56</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24.56</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2016</v>
      </c>
      <c r="T7" s="88"/>
      <c r="V7" s="87">
        <v>6</v>
      </c>
      <c r="W7" s="86">
        <f t="array" ref="W7">IFERROR(SMALL(IF(IndicatorData!B:B=$V$1,IndicatorData!AA:AA),$V7),"")</f>
        <v>20160000</v>
      </c>
      <c r="X7" s="86" t="str">
        <f t="shared" si="5"/>
        <v>2016</v>
      </c>
      <c r="Y7" s="88">
        <f t="shared" ca="1" si="0"/>
        <v>26.55</v>
      </c>
      <c r="Z7" s="87">
        <f t="shared" ca="1" si="0"/>
        <v>23.93</v>
      </c>
      <c r="AA7" s="87">
        <f t="shared" ca="1" si="0"/>
        <v>17.45</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17.45</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(2011)</v>
      </c>
      <c r="E8" s="13" t="str">
        <f ca="1">U22</f>
        <v>60% improvement</v>
      </c>
      <c r="S8" s="87" t="str">
        <f t="array" ref="S8">IFERROR(VLOOKUP($W8,IF(IndicatorData!$B:$B=$V$1,IndicatorData!$A$1:$O$5203),15,FALSE),"")</f>
        <v>2017</v>
      </c>
      <c r="T8" s="88" t="str">
        <f>Summary!$E$2</f>
        <v>Richmond</v>
      </c>
      <c r="V8" s="87">
        <v>7</v>
      </c>
      <c r="W8" s="86">
        <f t="array" ref="W8">IFERROR(SMALL(IF(IndicatorData!B:B=$V$1,IndicatorData!AA:AA),$V8),"")</f>
        <v>20170000</v>
      </c>
      <c r="X8" s="86" t="str">
        <f t="shared" si="5"/>
        <v>2017</v>
      </c>
      <c r="Y8" s="88">
        <f t="shared" ca="1" si="0"/>
        <v>25.72</v>
      </c>
      <c r="Z8" s="87">
        <f t="shared" ca="1" si="0"/>
        <v>24.69</v>
      </c>
      <c r="AA8" s="87">
        <f t="shared" ca="1" si="0"/>
        <v>18.899999999999999</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18.899999999999999</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v>
      </c>
      <c r="C9" s="10"/>
      <c r="D9" s="10"/>
      <c r="E9" s="13" t="str">
        <f ca="1">U21</f>
        <v>42% improvement</v>
      </c>
      <c r="S9" s="87" t="str">
        <f t="array" ref="S9">IFERROR(VLOOKUP($W9,IF(IndicatorData!$B:$B=$V$1,IndicatorData!$A$1:$O$5203),15,FALSE),"")</f>
        <v>2018</v>
      </c>
      <c r="T9" s="88" t="str">
        <f>T8&amp;" Rank"</f>
        <v>Richmond Rank</v>
      </c>
      <c r="U9" s="87">
        <f ca="1">VLOOKUP(T8,$AA$26:$AB$58,2,FALSE)</f>
        <v>10</v>
      </c>
      <c r="V9" s="87">
        <v>8</v>
      </c>
      <c r="W9" s="86">
        <f t="array" ref="W9">IFERROR(SMALL(IF(IndicatorData!B:B=$V$1,IndicatorData!AA:AA),$V9),"")</f>
        <v>20180000</v>
      </c>
      <c r="X9" s="86" t="str">
        <f t="shared" si="5"/>
        <v>2018</v>
      </c>
      <c r="Y9" s="88">
        <f t="shared" ca="1" si="0"/>
        <v>25.4</v>
      </c>
      <c r="Z9" s="87">
        <f t="shared" ca="1" si="0"/>
        <v>23.64</v>
      </c>
      <c r="AA9" s="87">
        <f t="shared" ca="1" si="0"/>
        <v>29.32</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29.32</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2019</v>
      </c>
      <c r="T10" s="88" t="s">
        <v>14</v>
      </c>
      <c r="V10" s="87">
        <v>9</v>
      </c>
      <c r="W10" s="86">
        <f t="array" ref="W10">IFERROR(SMALL(IF(IndicatorData!B:B=$V$1,IndicatorData!AA:AA),$V10),"")</f>
        <v>20190000</v>
      </c>
      <c r="X10" s="86" t="str">
        <f t="shared" si="5"/>
        <v>2019</v>
      </c>
      <c r="Y10" s="88">
        <f t="shared" ca="1" si="0"/>
        <v>24.54</v>
      </c>
      <c r="Z10" s="87">
        <f t="shared" ca="1" si="0"/>
        <v>20.75</v>
      </c>
      <c r="AA10" s="87">
        <f t="shared" ca="1" si="0"/>
        <v>28.99</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28.99</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2020</v>
      </c>
      <c r="T11" s="88" t="s">
        <v>31</v>
      </c>
      <c r="U11" s="87">
        <f ca="1">AI27</f>
        <v>22.52</v>
      </c>
      <c r="V11" s="90">
        <v>10</v>
      </c>
      <c r="W11" s="86">
        <f t="array" ref="W11">IFERROR(SMALL(IF(IndicatorData!B:B=$V$1,IndicatorData!AA:AA),$V11),"")</f>
        <v>20200000</v>
      </c>
      <c r="X11" s="86" t="str">
        <f t="shared" si="5"/>
        <v>2020</v>
      </c>
      <c r="Y11" s="88">
        <f t="shared" ca="1" si="0"/>
        <v>24.53</v>
      </c>
      <c r="Z11" s="87">
        <f t="shared" ca="1" si="0"/>
        <v>21.91</v>
      </c>
      <c r="AA11" s="87">
        <f t="shared" ca="1" si="0"/>
        <v>19.600000000000001</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19.600000000000001</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 rank:</v>
      </c>
      <c r="E12" s="128">
        <f ca="1">U9</f>
        <v>10</v>
      </c>
      <c r="S12" s="87" t="str">
        <f t="array" ref="S12">IFERROR(VLOOKUP($W12,IF(IndicatorData!$B:$B=$V$1,IndicatorData!$A$1:$O$5203),15,FALSE),"")</f>
        <v>2021</v>
      </c>
      <c r="T12" s="88" t="s">
        <v>57</v>
      </c>
      <c r="U12" s="87">
        <f ca="1">AH27</f>
        <v>20.22</v>
      </c>
      <c r="V12" s="90">
        <v>11</v>
      </c>
      <c r="W12" s="86">
        <f t="array" ref="W12">IFERROR(SMALL(IF(IndicatorData!B:B=$V$1,IndicatorData!AA:AA),$V12),"")</f>
        <v>20210000</v>
      </c>
      <c r="X12" s="86" t="str">
        <f t="shared" si="5"/>
        <v>2021</v>
      </c>
      <c r="Y12" s="88">
        <f t="shared" ref="Y12:AH21" ca="1" si="6">IFERROR(VLOOKUP(Y$1&amp;$U$1&amp;$X12&amp;$U$2&amp;$U$5,DATA,14,FALSE),"")</f>
        <v>23.58</v>
      </c>
      <c r="Z12" s="87">
        <f t="shared" ca="1" si="6"/>
        <v>19.21</v>
      </c>
      <c r="AA12" s="87">
        <f t="shared" ca="1" si="6"/>
        <v>25.03</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25.03</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f t="array" ref="S13">IFERROR(VLOOKUP($W13,IF(IndicatorData!$B:$B=$V$1,IndicatorData!$A$1:$O$5203),15,FALSE),"")</f>
        <v>2022</v>
      </c>
      <c r="T13" s="88" t="s">
        <v>1011</v>
      </c>
      <c r="U13" s="87">
        <f ca="1">AJ27</f>
        <v>14.61515294</v>
      </c>
      <c r="V13" s="90">
        <v>12</v>
      </c>
      <c r="W13" s="86">
        <f t="array" ref="W13">IFERROR(SMALL(IF(IndicatorData!B:B=$V$1,IndicatorData!AA:AA),$V13),"")</f>
        <v>20220000</v>
      </c>
      <c r="X13" s="86">
        <f t="shared" si="5"/>
        <v>2022</v>
      </c>
      <c r="Y13" s="88">
        <f t="shared" ca="1" si="6"/>
        <v>22.52</v>
      </c>
      <c r="Z13" s="87">
        <f t="shared" ca="1" si="6"/>
        <v>20.22</v>
      </c>
      <c r="AA13" s="87">
        <f t="shared" ca="1" si="6"/>
        <v>14.61515294</v>
      </c>
      <c r="AB13" s="87">
        <f t="shared" ca="1" si="6"/>
        <v>25.733904760000001</v>
      </c>
      <c r="AC13" s="86">
        <f t="shared" ca="1" si="6"/>
        <v>6.4639744180000003</v>
      </c>
      <c r="AD13" s="87">
        <f t="shared" ca="1" si="6"/>
        <v>18.047371170000002</v>
      </c>
      <c r="AE13" s="87">
        <f t="shared" ca="1" si="6"/>
        <v>22.444986539999999</v>
      </c>
      <c r="AF13" s="87">
        <f t="shared" ca="1" si="6"/>
        <v>15.79903584</v>
      </c>
      <c r="AG13" s="87">
        <f t="shared" ca="1" si="6"/>
        <v>25.105954069999999</v>
      </c>
      <c r="AH13" s="87">
        <f t="shared" ca="1" si="6"/>
        <v>21.771345849999999</v>
      </c>
      <c r="AI13" s="87">
        <f t="shared" ca="1" si="7"/>
        <v>25.105954069999999</v>
      </c>
      <c r="AJ13" s="87">
        <f t="shared" ca="1" si="7"/>
        <v>8.9524220220000004</v>
      </c>
      <c r="AK13" s="87">
        <f t="shared" ca="1" si="7"/>
        <v>24.59931276</v>
      </c>
      <c r="AL13" s="87">
        <f t="shared" ca="1" si="7"/>
        <v>18.047371170000002</v>
      </c>
      <c r="AM13" s="87">
        <f t="shared" ca="1" si="7"/>
        <v>11.55593339</v>
      </c>
      <c r="AN13" s="87">
        <f t="shared" ca="1" si="7"/>
        <v>14.25497294</v>
      </c>
      <c r="AO13" s="87">
        <f t="shared" ca="1" si="7"/>
        <v>19.03373337</v>
      </c>
      <c r="AP13" s="87">
        <f t="shared" ca="1" si="7"/>
        <v>21.820740140000002</v>
      </c>
      <c r="AQ13" s="87">
        <f t="shared" ca="1" si="7"/>
        <v>17.11702309</v>
      </c>
      <c r="AR13" s="87">
        <f t="shared" ca="1" si="7"/>
        <v>19.632778550000001</v>
      </c>
      <c r="AS13" s="87">
        <f t="shared" ca="1" si="8"/>
        <v>10.54655541</v>
      </c>
      <c r="AT13" s="87">
        <f t="shared" ca="1" si="8"/>
        <v>32.91256173</v>
      </c>
      <c r="AU13" s="87">
        <f t="shared" ca="1" si="8"/>
        <v>15.79903584</v>
      </c>
      <c r="AV13" s="87">
        <f t="shared" ca="1" si="8"/>
        <v>28.10649274</v>
      </c>
      <c r="AW13" s="87">
        <f t="shared" ca="1" si="8"/>
        <v>7.1746603289999999</v>
      </c>
      <c r="AX13" s="87">
        <f t="shared" ca="1" si="8"/>
        <v>32.257728440000001</v>
      </c>
      <c r="AY13" s="87">
        <f t="shared" ca="1" si="8"/>
        <v>13.93798043</v>
      </c>
      <c r="AZ13" s="87">
        <f t="shared" ca="1" si="8"/>
        <v>10.517859509999999</v>
      </c>
      <c r="BA13" s="87">
        <f t="shared" ca="1" si="8"/>
        <v>25.733904760000001</v>
      </c>
      <c r="BB13" s="87">
        <f t="shared" ca="1" si="8"/>
        <v>34.242511450000002</v>
      </c>
      <c r="BC13" s="87">
        <f t="shared" ca="1" si="9"/>
        <v>23.993848010000001</v>
      </c>
      <c r="BD13" s="87">
        <f t="shared" ca="1" si="9"/>
        <v>22.444986539999999</v>
      </c>
      <c r="BE13" s="87">
        <f t="shared" ca="1" si="9"/>
        <v>9.9387476649999993</v>
      </c>
      <c r="BF13" s="87">
        <f t="shared" ca="1" si="9"/>
        <v>17.181336399999999</v>
      </c>
      <c r="BG13" s="87">
        <f t="shared" ca="1" si="9"/>
        <v>14.61515294</v>
      </c>
      <c r="BH13" s="87">
        <f t="shared" ca="1" si="9"/>
        <v>26.703929200000001</v>
      </c>
      <c r="BI13" s="87">
        <f t="shared" ca="1" si="9"/>
        <v>6.4639744180000003</v>
      </c>
      <c r="BJ13" s="87">
        <f t="shared" ca="1" si="9"/>
        <v>34.217757970000001</v>
      </c>
      <c r="BK13" s="87">
        <f t="shared" ca="1" si="9"/>
        <v>15.537261040000001</v>
      </c>
      <c r="BL13" s="87">
        <f t="shared" ca="1" si="9"/>
        <v>25.51267305</v>
      </c>
      <c r="BM13" s="87">
        <f t="shared" ca="1" si="9"/>
        <v>31.240468450000002</v>
      </c>
      <c r="BN13" s="87">
        <f t="shared" ca="1" si="4"/>
        <v>18.932537799666665</v>
      </c>
    </row>
    <row r="14" spans="1:66">
      <c r="S14" s="87" t="str">
        <f t="array" ref="S14">IFERROR(VLOOKUP($W14,IF(IndicatorData!$B:$B=$V$1,IndicatorData!$A$1:$O$5203),15,FALSE),"")</f>
        <v/>
      </c>
      <c r="T14" s="88" t="str">
        <f>T8&amp;" current data"</f>
        <v>Richmond current data</v>
      </c>
      <c r="U14" s="87">
        <f ca="1">INDIRECT("aa"&amp;$W$1)</f>
        <v>14.61515294</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Smoking prevalence in adults in routine and manual occupations (18-64) - current smokers (APS), 2022</v>
      </c>
      <c r="B15" s="125"/>
      <c r="C15" s="125"/>
      <c r="D15" s="125"/>
      <c r="E15" s="125"/>
      <c r="F15" s="125"/>
      <c r="G15" s="125"/>
      <c r="S15" s="87" t="str">
        <f t="array" ref="S15">IFERROR(VLOOKUP($W15,IF(IndicatorData!$B:$B=$V$1,IndicatorData!$A$1:$O$5203),15,FALSE),"")</f>
        <v/>
      </c>
      <c r="T15" s="88" t="str">
        <f>T8&amp;" previous data"</f>
        <v>Richmond previous data</v>
      </c>
      <c r="U15" s="87">
        <f ca="1">INDIRECT("aa"&amp;$W$1-1)</f>
        <v>25.03</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36.97</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-0.41609456891729929</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 Richmond's rate was 14.6%, which was the 10th lowest in London, 35.1% lower than the England average and 27.7% lower than the London average. The latest Borough figure for 2022 was also 60.5% lower than in 2011, in comparison with 29.8%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-0.6046753329726805</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42%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60% improvement</v>
      </c>
    </row>
    <row r="23" spans="10:72">
      <c r="J23" s="125"/>
      <c r="K23" s="125"/>
      <c r="L23" s="125"/>
      <c r="M23" s="125"/>
      <c r="N23" s="125"/>
      <c r="T23" s="87" t="s">
        <v>1085</v>
      </c>
      <c r="U23" s="87">
        <f>VLOOKUP(U1,List!$AD$2:$AE$63,2,FALSE)</f>
        <v>92445</v>
      </c>
    </row>
    <row r="24" spans="10:72">
      <c r="J24" s="125"/>
      <c r="K24" s="125"/>
      <c r="L24" s="125"/>
      <c r="M24" s="125"/>
      <c r="N24" s="125"/>
    </row>
    <row r="25" spans="10:72">
      <c r="J25" s="125"/>
      <c r="K25" s="125"/>
      <c r="L25" s="125"/>
      <c r="M25" s="125"/>
      <c r="N25" s="125"/>
      <c r="AU25" s="87" t="str">
        <f ca="1">AC26&amp;", Bexley vs. CYP Comparators"</f>
        <v>Smoking prevalence in adults in routine and manual occupations (18-64) - current smokers (APS), 2022, Bexley vs. CYP Comparators</v>
      </c>
      <c r="BT25" s="87"/>
    </row>
    <row r="26" spans="10:72">
      <c r="J26" s="125"/>
      <c r="K26" s="125"/>
      <c r="L26" s="125"/>
      <c r="M26" s="125"/>
      <c r="N26" s="125"/>
      <c r="W26" s="87" t="s">
        <v>1006</v>
      </c>
      <c r="X26" s="87" t="s">
        <v>1086</v>
      </c>
      <c r="Y26" s="87">
        <f ca="1">INDIRECT("X"&amp;$W$1)</f>
        <v>2022</v>
      </c>
      <c r="AB26" s="87" t="s">
        <v>1006</v>
      </c>
      <c r="AC26" s="86" t="str">
        <f ca="1">IF(U2&lt;&gt;"Persons", U1&amp;", "&amp;Y26&amp;" ("&amp;U2&amp;")",U1&amp;", "&amp;Y26)</f>
        <v>Smoking prevalence in adults in routine and manual occupations (18-64) - current smokers (APS), 2022</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18</v>
      </c>
      <c r="X27" s="87" t="s">
        <v>107</v>
      </c>
      <c r="Y27" s="87">
        <f t="shared" ref="Y27:Y58" ca="1" si="10">IFERROR(VLOOKUP($X27&amp;$U$1&amp;$Y$26&amp;$U$2&amp;$U$5,DATA,14,FALSE),"")</f>
        <v>21.771345849999999</v>
      </c>
      <c r="AA27" s="87" t="str">
        <f t="shared" ref="AA27:AA58" ca="1" si="11">AD27</f>
        <v>Sutton</v>
      </c>
      <c r="AB27" s="87">
        <v>1</v>
      </c>
      <c r="AC27" s="86">
        <f t="shared" ref="AC27:AC58" ca="1" si="12">VLOOKUP($AB27,$W$26:$Y$58,3,FALSE)</f>
        <v>6.4639744180000003</v>
      </c>
      <c r="AD27" s="87" t="str">
        <f t="shared" ref="AD27:AD58" ca="1" si="13">VLOOKUP($AB27,$W$26:$Y$58,2,FALSE)</f>
        <v>Sutton</v>
      </c>
      <c r="AE27" s="87" t="str">
        <f t="shared" ref="AE27:AE58" ca="1" si="14">IF($AD27=$AE$26,AC27,"")</f>
        <v/>
      </c>
      <c r="AF27" s="87">
        <f t="shared" ref="AF27:AF58" ca="1" si="15">IF(ISERROR(HLOOKUP($AD27,$AB$1:$AG$1,1,FALSE)),"",AC27)</f>
        <v>6.4639744180000003</v>
      </c>
      <c r="AG27" s="87" t="str">
        <f t="shared" ref="AG27:AG58" ca="1" si="16">IF(AND(AE27="",AF27=""),AC27,"")</f>
        <v/>
      </c>
      <c r="AH27" s="87">
        <f ca="1">INDIRECT("z"&amp;$W$1)</f>
        <v>20.22</v>
      </c>
      <c r="AI27" s="87">
        <f ca="1">INDIRECT("y"&amp;$W$1)</f>
        <v>22.52</v>
      </c>
      <c r="AJ27" s="87">
        <f ca="1">INDIRECT("aa"&amp;$W$1)</f>
        <v>14.61515294</v>
      </c>
      <c r="AK27" s="87">
        <f t="shared" ref="AK27:AK58" ca="1" si="17">IF(ISERROR(VLOOKUP($AD27,AOP_comparators,1,FALSE)),"",AC27)</f>
        <v>6.4639744180000003</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14.61515294</v>
      </c>
      <c r="AU27" s="87" t="str">
        <f t="shared" ref="AU27:AU37" ca="1" si="22">VLOOKUP($AS27,$AN$27:$AP$37,2,FALSE)</f>
        <v>Richmond</v>
      </c>
      <c r="AV27" s="87">
        <f t="shared" ref="AV27:AV37" ca="1" si="23">IF($AU27=$AV$26,$AT27,"")</f>
        <v>14.61515294</v>
      </c>
      <c r="AW27" s="87" t="str">
        <f t="shared" ref="AW27:AW37" ca="1" si="24">IF(AV27="",AT27,"")</f>
        <v/>
      </c>
      <c r="AX27" s="87">
        <f t="shared" ref="AX27:AX37" ca="1" si="25">AI27</f>
        <v>22.52</v>
      </c>
      <c r="AY27" s="94"/>
      <c r="AZ27" s="94"/>
      <c r="BA27" s="94"/>
      <c r="BB27" s="94"/>
      <c r="BC27" s="94"/>
      <c r="BD27" s="94"/>
      <c r="BT27" s="87"/>
    </row>
    <row r="28" spans="10:72">
      <c r="J28" s="125"/>
      <c r="K28" s="125"/>
      <c r="L28" s="125"/>
      <c r="M28" s="125"/>
      <c r="N28" s="125"/>
      <c r="W28" s="87">
        <f ca="1">IFERROR(RANK(Y28,$Y$27:$Y$59,$U$3)+COUNTIF($Y$27:Y28,Y28)-1,"")</f>
        <v>23</v>
      </c>
      <c r="X28" s="87" t="s">
        <v>94</v>
      </c>
      <c r="Y28" s="87">
        <f t="shared" ca="1" si="10"/>
        <v>25.105954069999999</v>
      </c>
      <c r="AA28" s="87" t="str">
        <f t="shared" ca="1" si="11"/>
        <v>Hillingdon</v>
      </c>
      <c r="AB28" s="87">
        <v>2</v>
      </c>
      <c r="AC28" s="86">
        <f t="shared" ca="1" si="12"/>
        <v>7.1746603289999999</v>
      </c>
      <c r="AD28" s="87" t="str">
        <f t="shared" ca="1" si="13"/>
        <v>Hillingdon</v>
      </c>
      <c r="AE28" s="87" t="str">
        <f t="shared" ca="1" si="14"/>
        <v/>
      </c>
      <c r="AF28" s="87" t="str">
        <f t="shared" ca="1" si="15"/>
        <v/>
      </c>
      <c r="AG28" s="87">
        <f t="shared" ca="1" si="16"/>
        <v>7.1746603289999999</v>
      </c>
      <c r="AH28" s="87">
        <f t="shared" ref="AH28:AH58" ca="1" si="26">$AH$27</f>
        <v>20.22</v>
      </c>
      <c r="AI28" s="87">
        <f t="shared" ref="AI28:AI58" ca="1" si="27">$AI$27</f>
        <v>22.52</v>
      </c>
      <c r="AJ28" s="87">
        <f t="shared" ref="AJ28:AJ58" ca="1" si="28">$AJ$27</f>
        <v>14.61515294</v>
      </c>
      <c r="AK28" s="87">
        <f t="shared" ca="1" si="17"/>
        <v>7.1746603289999999</v>
      </c>
      <c r="AL28" s="87" t="str">
        <f t="shared" ca="1" si="18"/>
        <v/>
      </c>
      <c r="AN28" s="87">
        <f ca="1">IFERROR(RANK(AP28,$AP$27:$AP$37,$U$3)+COUNTIF($AP$27:AP28,AP28)-1,"")</f>
        <v>2</v>
      </c>
      <c r="AO28" s="87" t="s">
        <v>79</v>
      </c>
      <c r="AP28" s="87">
        <f t="shared" ca="1" si="19"/>
        <v>18.047371170000002</v>
      </c>
      <c r="AR28" s="87" t="str">
        <f t="shared" ca="1" si="20"/>
        <v>Bromley</v>
      </c>
      <c r="AS28" s="87">
        <v>2</v>
      </c>
      <c r="AT28" s="87">
        <f t="shared" ca="1" si="21"/>
        <v>18.047371170000002</v>
      </c>
      <c r="AU28" s="87" t="str">
        <f t="shared" ca="1" si="22"/>
        <v>Bromley</v>
      </c>
      <c r="AV28" s="87" t="str">
        <f t="shared" ca="1" si="23"/>
        <v/>
      </c>
      <c r="AW28" s="87">
        <f t="shared" ca="1" si="24"/>
        <v>18.047371170000002</v>
      </c>
      <c r="AX28" s="87">
        <f t="shared" ca="1" si="25"/>
        <v>22.52</v>
      </c>
      <c r="AY28" s="94"/>
      <c r="BA28" s="94"/>
      <c r="BB28" s="94"/>
      <c r="BC28" s="94"/>
      <c r="BD28" s="94"/>
      <c r="BF28" s="94">
        <v>90</v>
      </c>
      <c r="BG28" s="94"/>
      <c r="BT28" s="87"/>
    </row>
    <row r="29" spans="10:72">
      <c r="J29" s="125"/>
      <c r="K29" s="125"/>
      <c r="L29" s="125"/>
      <c r="M29" s="125"/>
      <c r="N29" s="125"/>
      <c r="W29" s="87">
        <f ca="1">IFERROR(RANK(Y29,$Y$27:$Y$59,$U$3)+COUNTIF($Y$27:Y29,Y29)-1,"")</f>
        <v>3</v>
      </c>
      <c r="X29" s="87" t="s">
        <v>98</v>
      </c>
      <c r="Y29" s="87">
        <f t="shared" ca="1" si="10"/>
        <v>8.9524220220000004</v>
      </c>
      <c r="AA29" s="87" t="str">
        <f t="shared" ca="1" si="11"/>
        <v>Bexley</v>
      </c>
      <c r="AB29" s="87">
        <v>3</v>
      </c>
      <c r="AC29" s="86">
        <f t="shared" ca="1" si="12"/>
        <v>8.9524220220000004</v>
      </c>
      <c r="AD29" s="87" t="str">
        <f t="shared" ca="1" si="13"/>
        <v>Bexley</v>
      </c>
      <c r="AE29" s="87" t="str">
        <f t="shared" ca="1" si="14"/>
        <v/>
      </c>
      <c r="AF29" s="87" t="str">
        <f t="shared" ca="1" si="15"/>
        <v/>
      </c>
      <c r="AG29" s="87">
        <f t="shared" ca="1" si="16"/>
        <v>8.9524220220000004</v>
      </c>
      <c r="AH29" s="87">
        <f t="shared" ca="1" si="26"/>
        <v>20.22</v>
      </c>
      <c r="AI29" s="87">
        <f t="shared" ca="1" si="27"/>
        <v>22.52</v>
      </c>
      <c r="AJ29" s="87">
        <f t="shared" ca="1" si="28"/>
        <v>14.61515294</v>
      </c>
      <c r="AK29" s="87" t="str">
        <f t="shared" ca="1" si="17"/>
        <v/>
      </c>
      <c r="AL29" s="87">
        <f t="shared" ca="1" si="18"/>
        <v>8.9524220220000004</v>
      </c>
      <c r="AN29" s="87" t="str">
        <f ca="1">IFERROR(RANK(AP29,$AP$27:$AP$37,$U$3)+COUNTIF($AP$27:AP29,AP29)-1,"")</f>
        <v/>
      </c>
      <c r="AO29" s="87" t="s">
        <v>1064</v>
      </c>
      <c r="AP29" s="87" t="str">
        <f t="shared" ca="1" si="19"/>
        <v/>
      </c>
      <c r="AR29" s="87" t="str">
        <f t="shared" ca="1" si="20"/>
        <v>Havering</v>
      </c>
      <c r="AS29" s="87">
        <v>3</v>
      </c>
      <c r="AT29" s="87">
        <f t="shared" ca="1" si="21"/>
        <v>28.10649274</v>
      </c>
      <c r="AU29" s="87" t="str">
        <f t="shared" ca="1" si="22"/>
        <v>Havering</v>
      </c>
      <c r="AV29" s="87" t="str">
        <f t="shared" ca="1" si="23"/>
        <v/>
      </c>
      <c r="AW29" s="87">
        <f t="shared" ca="1" si="24"/>
        <v>28.10649274</v>
      </c>
      <c r="AX29" s="87">
        <f t="shared" ca="1" si="25"/>
        <v>22.52</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22</v>
      </c>
      <c r="X30" s="87" t="s">
        <v>69</v>
      </c>
      <c r="Y30" s="87">
        <f t="shared" ca="1" si="10"/>
        <v>24.59931276</v>
      </c>
      <c r="AA30" s="87" t="str">
        <f t="shared" ca="1" si="11"/>
        <v>Newham</v>
      </c>
      <c r="AB30" s="87">
        <v>4</v>
      </c>
      <c r="AC30" s="86">
        <f t="shared" ca="1" si="12"/>
        <v>9.9387476649999993</v>
      </c>
      <c r="AD30" s="87" t="str">
        <f t="shared" ca="1" si="13"/>
        <v>Newham</v>
      </c>
      <c r="AE30" s="87" t="str">
        <f t="shared" ca="1" si="14"/>
        <v/>
      </c>
      <c r="AF30" s="87" t="str">
        <f t="shared" ca="1" si="15"/>
        <v/>
      </c>
      <c r="AG30" s="87">
        <f t="shared" ca="1" si="16"/>
        <v>9.9387476649999993</v>
      </c>
      <c r="AH30" s="87">
        <f t="shared" ca="1" si="26"/>
        <v>20.22</v>
      </c>
      <c r="AI30" s="87">
        <f t="shared" ca="1" si="27"/>
        <v>22.52</v>
      </c>
      <c r="AJ30" s="87">
        <f t="shared" ca="1" si="28"/>
        <v>14.61515294</v>
      </c>
      <c r="AK30" s="87" t="str">
        <f t="shared" ca="1" si="17"/>
        <v/>
      </c>
      <c r="AL30" s="87">
        <f t="shared" ca="1" si="18"/>
        <v>9.9387476649999993</v>
      </c>
      <c r="AN30" s="87">
        <f ca="1">IFERROR(RANK(AP30,$AP$27:$AP$37,$U$3)+COUNTIF($AP$27:AP30,AP30)-1,"")</f>
        <v>3</v>
      </c>
      <c r="AO30" s="87" t="s">
        <v>119</v>
      </c>
      <c r="AP30" s="87">
        <f t="shared" ca="1" si="19"/>
        <v>28.10649274</v>
      </c>
      <c r="AR30" s="87" t="e">
        <f t="shared" ca="1" si="20"/>
        <v>#N/A</v>
      </c>
      <c r="AS30" s="87">
        <v>4</v>
      </c>
      <c r="AT30" s="87" t="e">
        <f t="shared" ca="1" si="21"/>
        <v>#N/A</v>
      </c>
      <c r="AU30" s="87" t="e">
        <f t="shared" ca="1" si="22"/>
        <v>#N/A</v>
      </c>
      <c r="AV30" s="87" t="e">
        <f t="shared" ca="1" si="23"/>
        <v>#N/A</v>
      </c>
      <c r="AW30" s="87" t="e">
        <f t="shared" ca="1" si="24"/>
        <v>#N/A</v>
      </c>
      <c r="AX30" s="87">
        <f t="shared" ca="1" si="25"/>
        <v>22.52</v>
      </c>
      <c r="AY30" s="94"/>
      <c r="BA30" s="94"/>
      <c r="BB30" s="94"/>
      <c r="BC30" s="94"/>
      <c r="BD30" s="94"/>
      <c r="BE30" s="87" t="s">
        <v>1091</v>
      </c>
      <c r="BF30" s="92">
        <v>0</v>
      </c>
      <c r="BG30" s="92"/>
      <c r="BT30" s="87"/>
    </row>
    <row r="31" spans="10:72">
      <c r="J31" s="125"/>
      <c r="K31" s="125"/>
      <c r="L31" s="125"/>
      <c r="M31" s="125"/>
      <c r="N31" s="125"/>
      <c r="W31" s="87">
        <f ca="1">IFERROR(RANK(Y31,$Y$27:$Y$59,$U$3)+COUNTIF($Y$27:Y31,Y31)-1,"")</f>
        <v>15</v>
      </c>
      <c r="X31" s="87" t="s">
        <v>79</v>
      </c>
      <c r="Y31" s="87">
        <f t="shared" ca="1" si="10"/>
        <v>18.047371170000002</v>
      </c>
      <c r="AA31" s="87" t="str">
        <f t="shared" ca="1" si="11"/>
        <v>Kensington and Chelsea</v>
      </c>
      <c r="AB31" s="87">
        <v>5</v>
      </c>
      <c r="AC31" s="86">
        <f t="shared" ca="1" si="12"/>
        <v>10.517859509999999</v>
      </c>
      <c r="AD31" s="87" t="str">
        <f t="shared" ca="1" si="13"/>
        <v>Kensington and Chelsea</v>
      </c>
      <c r="AE31" s="87" t="str">
        <f t="shared" ca="1" si="14"/>
        <v/>
      </c>
      <c r="AF31" s="87" t="str">
        <f t="shared" ca="1" si="15"/>
        <v/>
      </c>
      <c r="AG31" s="87">
        <f t="shared" ca="1" si="16"/>
        <v>10.517859509999999</v>
      </c>
      <c r="AH31" s="87">
        <f t="shared" ca="1" si="26"/>
        <v>20.22</v>
      </c>
      <c r="AI31" s="87">
        <f t="shared" ca="1" si="27"/>
        <v>22.52</v>
      </c>
      <c r="AJ31" s="87">
        <f t="shared" ca="1" si="28"/>
        <v>14.61515294</v>
      </c>
      <c r="AK31" s="87" t="str">
        <f t="shared" ca="1" si="17"/>
        <v/>
      </c>
      <c r="AL31" s="87">
        <f t="shared" ca="1" si="18"/>
        <v>10.517859509999999</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22.52</v>
      </c>
      <c r="AY31" s="94"/>
      <c r="BA31" s="94"/>
      <c r="BB31" s="94"/>
      <c r="BC31" s="94"/>
      <c r="BD31" s="94"/>
      <c r="BE31" s="87" t="s">
        <v>128</v>
      </c>
      <c r="BF31" s="92">
        <v>32</v>
      </c>
      <c r="BG31" s="92"/>
      <c r="BT31" s="87"/>
    </row>
    <row r="32" spans="10:72">
      <c r="J32" s="125"/>
      <c r="K32" s="125"/>
      <c r="L32" s="125"/>
      <c r="M32" s="125"/>
      <c r="N32" s="125"/>
      <c r="W32" s="87">
        <f ca="1">IFERROR(RANK(Y32,$Y$27:$Y$59,$U$3)+COUNTIF($Y$27:Y32,Y32)-1,"")</f>
        <v>7</v>
      </c>
      <c r="X32" s="87" t="s">
        <v>73</v>
      </c>
      <c r="Y32" s="87">
        <f t="shared" ca="1" si="10"/>
        <v>11.55593339</v>
      </c>
      <c r="AA32" s="87" t="str">
        <f t="shared" ca="1" si="11"/>
        <v>Hammersmith and Fulham</v>
      </c>
      <c r="AB32" s="87">
        <v>6</v>
      </c>
      <c r="AC32" s="86">
        <f t="shared" ca="1" si="12"/>
        <v>10.54655541</v>
      </c>
      <c r="AD32" s="87" t="str">
        <f t="shared" ca="1" si="13"/>
        <v>Hammersmith and Fulham</v>
      </c>
      <c r="AE32" s="87" t="str">
        <f t="shared" ca="1" si="14"/>
        <v/>
      </c>
      <c r="AF32" s="87" t="str">
        <f t="shared" ca="1" si="15"/>
        <v/>
      </c>
      <c r="AG32" s="87">
        <f t="shared" ca="1" si="16"/>
        <v>10.54655541</v>
      </c>
      <c r="AH32" s="87">
        <f t="shared" ca="1" si="26"/>
        <v>20.22</v>
      </c>
      <c r="AI32" s="87">
        <f t="shared" ca="1" si="27"/>
        <v>22.52</v>
      </c>
      <c r="AJ32" s="87">
        <f t="shared" ca="1" si="28"/>
        <v>14.61515294</v>
      </c>
      <c r="AK32" s="87" t="str">
        <f t="shared" ca="1" si="17"/>
        <v/>
      </c>
      <c r="AL32" s="87">
        <f t="shared" ca="1" si="18"/>
        <v>10.54655541</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22.52</v>
      </c>
      <c r="AY32" s="94"/>
      <c r="BA32" s="94"/>
      <c r="BB32" s="94"/>
      <c r="BC32" s="94"/>
      <c r="BD32" s="94"/>
      <c r="BE32" s="87" t="s">
        <v>173</v>
      </c>
      <c r="BF32" s="92"/>
      <c r="BG32" s="92"/>
      <c r="BT32" s="87"/>
    </row>
    <row r="33" spans="1:72">
      <c r="W33" s="87">
        <f ca="1">IFERROR(RANK(Y33,$Y$27:$Y$59,$U$3)+COUNTIF($Y$27:Y33,Y33)-1,"")</f>
        <v>9</v>
      </c>
      <c r="X33" s="87" t="s">
        <v>111</v>
      </c>
      <c r="Y33" s="87">
        <f t="shared" ca="1" si="10"/>
        <v>14.25497294</v>
      </c>
      <c r="AA33" s="87" t="str">
        <f t="shared" ca="1" si="11"/>
        <v>Camden</v>
      </c>
      <c r="AB33" s="87">
        <v>7</v>
      </c>
      <c r="AC33" s="86">
        <f t="shared" ca="1" si="12"/>
        <v>11.55593339</v>
      </c>
      <c r="AD33" s="87" t="str">
        <f t="shared" ca="1" si="13"/>
        <v>Camden</v>
      </c>
      <c r="AE33" s="87" t="str">
        <f t="shared" ca="1" si="14"/>
        <v/>
      </c>
      <c r="AF33" s="87" t="str">
        <f t="shared" ca="1" si="15"/>
        <v/>
      </c>
      <c r="AG33" s="87">
        <f t="shared" ca="1" si="16"/>
        <v>11.55593339</v>
      </c>
      <c r="AH33" s="87">
        <f t="shared" ca="1" si="26"/>
        <v>20.22</v>
      </c>
      <c r="AI33" s="87">
        <f t="shared" ca="1" si="27"/>
        <v>22.52</v>
      </c>
      <c r="AJ33" s="87">
        <f t="shared" ca="1" si="28"/>
        <v>14.61515294</v>
      </c>
      <c r="AK33" s="87" t="str">
        <f t="shared" ca="1" si="17"/>
        <v/>
      </c>
      <c r="AL33" s="87">
        <f t="shared" ca="1" si="18"/>
        <v>11.55593339</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22.52</v>
      </c>
      <c r="AY33" s="94"/>
      <c r="BA33" s="94"/>
      <c r="BB33" s="94"/>
      <c r="BC33" s="94"/>
      <c r="BD33" s="94"/>
      <c r="BE33" s="87" t="s">
        <v>1092</v>
      </c>
      <c r="BF33" s="92"/>
      <c r="BG33" s="92"/>
      <c r="BT33" s="87"/>
    </row>
    <row r="34" spans="1:72">
      <c r="A34" s="12" t="s">
        <v>1093</v>
      </c>
      <c r="W34" s="87">
        <f ca="1">IFERROR(RANK(Y34,$Y$27:$Y$59,$U$3)+COUNTIF($Y$27:Y34,Y34)-1,"")</f>
        <v>16</v>
      </c>
      <c r="X34" s="87" t="s">
        <v>63</v>
      </c>
      <c r="Y34" s="87">
        <f t="shared" ca="1" si="10"/>
        <v>19.03373337</v>
      </c>
      <c r="AA34" s="87" t="str">
        <f t="shared" ca="1" si="11"/>
        <v>Islington</v>
      </c>
      <c r="AB34" s="87">
        <v>8</v>
      </c>
      <c r="AC34" s="86">
        <f t="shared" ca="1" si="12"/>
        <v>13.93798043</v>
      </c>
      <c r="AD34" s="87" t="str">
        <f t="shared" ca="1" si="13"/>
        <v>Islington</v>
      </c>
      <c r="AE34" s="87" t="str">
        <f t="shared" ca="1" si="14"/>
        <v/>
      </c>
      <c r="AF34" s="87" t="str">
        <f t="shared" ca="1" si="15"/>
        <v/>
      </c>
      <c r="AG34" s="87">
        <f t="shared" ca="1" si="16"/>
        <v>13.93798043</v>
      </c>
      <c r="AH34" s="87">
        <f t="shared" ca="1" si="26"/>
        <v>20.22</v>
      </c>
      <c r="AI34" s="87">
        <f t="shared" ca="1" si="27"/>
        <v>22.52</v>
      </c>
      <c r="AJ34" s="87">
        <f t="shared" ca="1" si="28"/>
        <v>14.61515294</v>
      </c>
      <c r="AK34" s="87" t="str">
        <f t="shared" ca="1" si="17"/>
        <v/>
      </c>
      <c r="AL34" s="87">
        <f t="shared" ca="1" si="18"/>
        <v>13.93798043</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22.52</v>
      </c>
      <c r="AY34" s="94"/>
      <c r="BA34" s="94"/>
      <c r="BB34" s="94"/>
      <c r="BC34" s="94"/>
      <c r="BD34" s="94"/>
      <c r="BE34" s="87" t="s">
        <v>1094</v>
      </c>
      <c r="BF34" s="92"/>
      <c r="BG34" s="92"/>
      <c r="BT34" s="87"/>
    </row>
    <row r="35" spans="1:72" ht="15" customHeight="1">
      <c r="A35" s="124" t="str">
        <f>VLOOKUP($U$1,IndicatorMetadata!$B:$Z,2,FALSE)</f>
        <v>Prevalence of smoking among persons aged 18-64 years in the routine and manual group</v>
      </c>
      <c r="B35" s="125"/>
      <c r="C35" s="125"/>
      <c r="D35" s="125"/>
      <c r="E35" s="125"/>
      <c r="F35" s="125"/>
      <c r="G35" s="125"/>
      <c r="H35" s="125"/>
      <c r="I35" s="125"/>
      <c r="J35" s="125"/>
      <c r="K35" s="125"/>
      <c r="L35" s="125"/>
      <c r="M35" s="125"/>
      <c r="N35" s="125"/>
      <c r="W35" s="87">
        <f ca="1">IFERROR(RANK(Y35,$Y$27:$Y$59,$U$3)+COUNTIF($Y$27:Y35,Y35)-1,"")</f>
        <v>19</v>
      </c>
      <c r="X35" s="87" t="s">
        <v>121</v>
      </c>
      <c r="Y35" s="87">
        <f t="shared" ca="1" si="10"/>
        <v>21.820740140000002</v>
      </c>
      <c r="AA35" s="87" t="str">
        <f t="shared" ca="1" si="11"/>
        <v>Croydon</v>
      </c>
      <c r="AB35" s="87">
        <v>9</v>
      </c>
      <c r="AC35" s="86">
        <f t="shared" ca="1" si="12"/>
        <v>14.25497294</v>
      </c>
      <c r="AD35" s="87" t="str">
        <f t="shared" ca="1" si="13"/>
        <v>Croydon</v>
      </c>
      <c r="AE35" s="87" t="str">
        <f t="shared" ca="1" si="14"/>
        <v/>
      </c>
      <c r="AF35" s="87" t="str">
        <f t="shared" ca="1" si="15"/>
        <v/>
      </c>
      <c r="AG35" s="87">
        <f t="shared" ca="1" si="16"/>
        <v>14.25497294</v>
      </c>
      <c r="AH35" s="87">
        <f t="shared" ca="1" si="26"/>
        <v>20.22</v>
      </c>
      <c r="AI35" s="87">
        <f t="shared" ca="1" si="27"/>
        <v>22.52</v>
      </c>
      <c r="AJ35" s="87">
        <f t="shared" ca="1" si="28"/>
        <v>14.61515294</v>
      </c>
      <c r="AK35" s="87">
        <f t="shared" ca="1" si="17"/>
        <v>14.25497294</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22.52</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13</v>
      </c>
      <c r="X36" s="87" t="s">
        <v>81</v>
      </c>
      <c r="Y36" s="87">
        <f t="shared" ca="1" si="10"/>
        <v>17.11702309</v>
      </c>
      <c r="AA36" s="87" t="str">
        <f t="shared" ca="1" si="11"/>
        <v>Richmond</v>
      </c>
      <c r="AB36" s="87">
        <v>10</v>
      </c>
      <c r="AC36" s="86">
        <f t="shared" ca="1" si="12"/>
        <v>14.61515294</v>
      </c>
      <c r="AD36" s="87" t="str">
        <f t="shared" ca="1" si="13"/>
        <v>Richmond</v>
      </c>
      <c r="AE36" s="87">
        <f t="shared" ca="1" si="14"/>
        <v>14.61515294</v>
      </c>
      <c r="AF36" s="87" t="str">
        <f t="shared" ca="1" si="15"/>
        <v/>
      </c>
      <c r="AG36" s="87" t="str">
        <f t="shared" ca="1" si="16"/>
        <v/>
      </c>
      <c r="AH36" s="87">
        <f t="shared" ca="1" si="26"/>
        <v>20.22</v>
      </c>
      <c r="AI36" s="87">
        <f t="shared" ca="1" si="27"/>
        <v>22.52</v>
      </c>
      <c r="AJ36" s="87">
        <f t="shared" ca="1" si="28"/>
        <v>14.61515294</v>
      </c>
      <c r="AK36" s="87">
        <f t="shared" ca="1" si="17"/>
        <v>14.61515294</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22.52</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17</v>
      </c>
      <c r="X37" s="87" t="s">
        <v>102</v>
      </c>
      <c r="Y37" s="87">
        <f t="shared" ca="1" si="10"/>
        <v>19.632778550000001</v>
      </c>
      <c r="AA37" s="87" t="str">
        <f t="shared" ca="1" si="11"/>
        <v>Waltham Forest</v>
      </c>
      <c r="AB37" s="87">
        <v>11</v>
      </c>
      <c r="AC37" s="86">
        <f t="shared" ca="1" si="12"/>
        <v>15.537261040000001</v>
      </c>
      <c r="AD37" s="87" t="str">
        <f t="shared" ca="1" si="13"/>
        <v>Waltham Forest</v>
      </c>
      <c r="AE37" s="87" t="str">
        <f t="shared" ca="1" si="14"/>
        <v/>
      </c>
      <c r="AF37" s="87" t="str">
        <f t="shared" ca="1" si="15"/>
        <v/>
      </c>
      <c r="AG37" s="87">
        <f t="shared" ca="1" si="16"/>
        <v>15.537261040000001</v>
      </c>
      <c r="AH37" s="87">
        <f t="shared" ca="1" si="26"/>
        <v>20.22</v>
      </c>
      <c r="AI37" s="87">
        <f t="shared" ca="1" si="27"/>
        <v>22.52</v>
      </c>
      <c r="AJ37" s="87">
        <f t="shared" ca="1" si="28"/>
        <v>14.61515294</v>
      </c>
      <c r="AK37" s="87">
        <f t="shared" ca="1" si="17"/>
        <v>15.537261040000001</v>
      </c>
      <c r="AL37" s="87" t="str">
        <f t="shared" ca="1" si="18"/>
        <v/>
      </c>
      <c r="AN37" s="87">
        <f ca="1">IFERROR(RANK(AP37,$AP$27:$AP$37,$U$3)+COUNTIF($AP$27:AP37,AP37)-1,"")</f>
        <v>1</v>
      </c>
      <c r="AO37" s="87" t="str">
        <f>T8</f>
        <v>Richmond</v>
      </c>
      <c r="AP37" s="87">
        <f t="shared" ca="1" si="19"/>
        <v>14.61515294</v>
      </c>
      <c r="AR37" s="87" t="e">
        <f t="shared" ca="1" si="20"/>
        <v>#N/A</v>
      </c>
      <c r="AS37" s="87">
        <v>11</v>
      </c>
      <c r="AT37" s="87" t="e">
        <f t="shared" ca="1" si="21"/>
        <v>#N/A</v>
      </c>
      <c r="AU37" s="87" t="e">
        <f t="shared" ca="1" si="22"/>
        <v>#N/A</v>
      </c>
      <c r="AV37" s="87" t="e">
        <f t="shared" ca="1" si="23"/>
        <v>#N/A</v>
      </c>
      <c r="AW37" s="87" t="e">
        <f t="shared" ca="1" si="24"/>
        <v>#N/A</v>
      </c>
      <c r="AX37" s="87">
        <f t="shared" ca="1" si="25"/>
        <v>22.52</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6</v>
      </c>
      <c r="X38" s="87" t="s">
        <v>67</v>
      </c>
      <c r="Y38" s="87">
        <f t="shared" ca="1" si="10"/>
        <v>10.54655541</v>
      </c>
      <c r="AA38" s="87" t="str">
        <f t="shared" ca="1" si="11"/>
        <v>Harrow</v>
      </c>
      <c r="AB38" s="87">
        <v>12</v>
      </c>
      <c r="AC38" s="86">
        <f t="shared" ca="1" si="12"/>
        <v>15.79903584</v>
      </c>
      <c r="AD38" s="87" t="str">
        <f t="shared" ca="1" si="13"/>
        <v>Harrow</v>
      </c>
      <c r="AE38" s="87" t="str">
        <f t="shared" ca="1" si="14"/>
        <v/>
      </c>
      <c r="AF38" s="87">
        <f t="shared" ca="1" si="15"/>
        <v>15.79903584</v>
      </c>
      <c r="AG38" s="87" t="str">
        <f t="shared" ca="1" si="16"/>
        <v/>
      </c>
      <c r="AH38" s="87">
        <f t="shared" ca="1" si="26"/>
        <v>20.22</v>
      </c>
      <c r="AI38" s="87">
        <f t="shared" ca="1" si="27"/>
        <v>22.52</v>
      </c>
      <c r="AJ38" s="87">
        <f t="shared" ca="1" si="28"/>
        <v>14.61515294</v>
      </c>
      <c r="AK38" s="87">
        <f t="shared" ca="1" si="17"/>
        <v>15.79903584</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30</v>
      </c>
      <c r="X39" s="87" t="s">
        <v>117</v>
      </c>
      <c r="Y39" s="87">
        <f t="shared" ca="1" si="10"/>
        <v>32.91256173</v>
      </c>
      <c r="AA39" s="87" t="str">
        <f t="shared" ca="1" si="11"/>
        <v>Greenwich</v>
      </c>
      <c r="AB39" s="87">
        <v>13</v>
      </c>
      <c r="AC39" s="86">
        <f t="shared" ca="1" si="12"/>
        <v>17.11702309</v>
      </c>
      <c r="AD39" s="87" t="str">
        <f t="shared" ca="1" si="13"/>
        <v>Greenwich</v>
      </c>
      <c r="AE39" s="87" t="str">
        <f t="shared" ca="1" si="14"/>
        <v/>
      </c>
      <c r="AF39" s="87" t="str">
        <f t="shared" ca="1" si="15"/>
        <v/>
      </c>
      <c r="AG39" s="87">
        <f t="shared" ca="1" si="16"/>
        <v>17.11702309</v>
      </c>
      <c r="AH39" s="87">
        <f t="shared" ca="1" si="26"/>
        <v>20.22</v>
      </c>
      <c r="AI39" s="87">
        <f t="shared" ca="1" si="27"/>
        <v>22.52</v>
      </c>
      <c r="AJ39" s="87">
        <f t="shared" ca="1" si="28"/>
        <v>14.61515294</v>
      </c>
      <c r="AK39" s="87" t="str">
        <f t="shared" ca="1" si="17"/>
        <v/>
      </c>
      <c r="AL39" s="87">
        <f t="shared" ca="1" si="18"/>
        <v>17.11702309</v>
      </c>
      <c r="AO39" s="87" t="s">
        <v>1096</v>
      </c>
      <c r="BA39" s="94"/>
      <c r="BD39" s="94" t="s">
        <v>1097</v>
      </c>
      <c r="BF39" s="94">
        <f ca="1">U9</f>
        <v>10</v>
      </c>
      <c r="BG39" s="94"/>
      <c r="BT39" s="87"/>
    </row>
    <row r="40" spans="1:72">
      <c r="A40" s="125"/>
      <c r="B40" s="125"/>
      <c r="C40" s="125"/>
      <c r="D40" s="125"/>
      <c r="E40" s="125"/>
      <c r="F40" s="125"/>
      <c r="G40" s="125"/>
      <c r="H40" s="125"/>
      <c r="I40" s="125"/>
      <c r="J40" s="125"/>
      <c r="K40" s="125"/>
      <c r="L40" s="125"/>
      <c r="M40" s="125"/>
      <c r="N40" s="125"/>
      <c r="W40" s="87">
        <f ca="1">IFERROR(RANK(Y40,$Y$27:$Y$59,$U$3)+COUNTIF($Y$27:Y40,Y40)-1,"")</f>
        <v>12</v>
      </c>
      <c r="X40" s="87" t="s">
        <v>65</v>
      </c>
      <c r="Y40" s="87">
        <f t="shared" ca="1" si="10"/>
        <v>15.79903584</v>
      </c>
      <c r="AA40" s="87" t="str">
        <f t="shared" ca="1" si="11"/>
        <v>Redbridge</v>
      </c>
      <c r="AB40" s="87">
        <v>14</v>
      </c>
      <c r="AC40" s="86">
        <f t="shared" ca="1" si="12"/>
        <v>17.181336399999999</v>
      </c>
      <c r="AD40" s="87" t="str">
        <f t="shared" ca="1" si="13"/>
        <v>Redbridge</v>
      </c>
      <c r="AE40" s="87" t="str">
        <f t="shared" ca="1" si="14"/>
        <v/>
      </c>
      <c r="AF40" s="87" t="str">
        <f t="shared" ca="1" si="15"/>
        <v/>
      </c>
      <c r="AG40" s="87">
        <f t="shared" ca="1" si="16"/>
        <v>17.181336399999999</v>
      </c>
      <c r="AH40" s="87">
        <f t="shared" ca="1" si="26"/>
        <v>20.22</v>
      </c>
      <c r="AI40" s="87">
        <f t="shared" ca="1" si="27"/>
        <v>22.52</v>
      </c>
      <c r="AJ40" s="87">
        <f t="shared" ca="1" si="28"/>
        <v>14.61515294</v>
      </c>
      <c r="AK40" s="87">
        <f t="shared" ca="1" si="17"/>
        <v>17.181336399999999</v>
      </c>
      <c r="AL40" s="87" t="str">
        <f t="shared" ca="1" si="18"/>
        <v/>
      </c>
      <c r="AO40" s="87" t="str">
        <f>List!R2</f>
        <v>Kingston</v>
      </c>
      <c r="AP40" s="87">
        <f t="shared" ref="AP40:AP54" ca="1" si="29">VLOOKUP(AO40,$AA$27:$AC$58,3,FALSE)</f>
        <v>25.733904760000001</v>
      </c>
      <c r="BA40" s="94"/>
      <c r="BB40" s="94"/>
      <c r="BC40" s="94"/>
      <c r="BD40" s="94"/>
      <c r="BE40" s="87" t="s">
        <v>1098</v>
      </c>
      <c r="BF40" s="92">
        <f ca="1">IF(BF39=1,0,BE45*BF39/$BF45)</f>
        <v>27.8125</v>
      </c>
      <c r="BG40" s="93"/>
      <c r="BT40" s="87"/>
    </row>
    <row r="41" spans="1:72">
      <c r="A41" s="125"/>
      <c r="B41" s="125"/>
      <c r="C41" s="125"/>
      <c r="D41" s="125"/>
      <c r="E41" s="125"/>
      <c r="F41" s="125"/>
      <c r="G41" s="125"/>
      <c r="H41" s="125"/>
      <c r="I41" s="125"/>
      <c r="J41" s="125"/>
      <c r="K41" s="125"/>
      <c r="L41" s="125"/>
      <c r="M41" s="125"/>
      <c r="N41" s="125"/>
      <c r="W41" s="87">
        <f ca="1">IFERROR(RANK(Y41,$Y$27:$Y$59,$U$3)+COUNTIF($Y$27:Y41,Y41)-1,"")</f>
        <v>27</v>
      </c>
      <c r="X41" s="87" t="s">
        <v>119</v>
      </c>
      <c r="Y41" s="87">
        <f t="shared" ca="1" si="10"/>
        <v>28.10649274</v>
      </c>
      <c r="AA41" s="87" t="str">
        <f t="shared" ca="1" si="11"/>
        <v>Bromley</v>
      </c>
      <c r="AB41" s="87">
        <v>15</v>
      </c>
      <c r="AC41" s="86">
        <f t="shared" ca="1" si="12"/>
        <v>18.047371170000002</v>
      </c>
      <c r="AD41" s="87" t="str">
        <f t="shared" ca="1" si="13"/>
        <v>Bromley</v>
      </c>
      <c r="AE41" s="87" t="str">
        <f t="shared" ca="1" si="14"/>
        <v/>
      </c>
      <c r="AF41" s="87">
        <f t="shared" ca="1" si="15"/>
        <v>18.047371170000002</v>
      </c>
      <c r="AG41" s="87" t="str">
        <f t="shared" ca="1" si="16"/>
        <v/>
      </c>
      <c r="AH41" s="87">
        <f t="shared" ca="1" si="26"/>
        <v>20.22</v>
      </c>
      <c r="AI41" s="87">
        <f t="shared" ca="1" si="27"/>
        <v>22.52</v>
      </c>
      <c r="AJ41" s="87">
        <f t="shared" ca="1" si="28"/>
        <v>14.61515294</v>
      </c>
      <c r="AK41" s="87">
        <f t="shared" ca="1" si="17"/>
        <v>18.047371170000002</v>
      </c>
      <c r="AL41" s="87" t="str">
        <f t="shared" ca="1" si="18"/>
        <v/>
      </c>
      <c r="AO41" s="87" t="str">
        <f>List!R3</f>
        <v>Merton</v>
      </c>
      <c r="AP41" s="87">
        <f t="shared" ca="1" si="29"/>
        <v>22.444986539999999</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v>
      </c>
      <c r="X42" s="87" t="s">
        <v>87</v>
      </c>
      <c r="Y42" s="87">
        <f t="shared" ca="1" si="10"/>
        <v>7.1746603289999999</v>
      </c>
      <c r="AA42" s="87" t="str">
        <f t="shared" ca="1" si="11"/>
        <v>Ealing</v>
      </c>
      <c r="AB42" s="87">
        <v>16</v>
      </c>
      <c r="AC42" s="86">
        <f t="shared" ca="1" si="12"/>
        <v>19.03373337</v>
      </c>
      <c r="AD42" s="87" t="str">
        <f t="shared" ca="1" si="13"/>
        <v>Ealing</v>
      </c>
      <c r="AE42" s="87" t="str">
        <f t="shared" ca="1" si="14"/>
        <v/>
      </c>
      <c r="AF42" s="87" t="str">
        <f t="shared" ca="1" si="15"/>
        <v/>
      </c>
      <c r="AG42" s="87">
        <f t="shared" ca="1" si="16"/>
        <v>19.03373337</v>
      </c>
      <c r="AH42" s="87">
        <f t="shared" ca="1" si="26"/>
        <v>20.22</v>
      </c>
      <c r="AI42" s="87">
        <f t="shared" ca="1" si="27"/>
        <v>22.52</v>
      </c>
      <c r="AJ42" s="87">
        <f t="shared" ca="1" si="28"/>
        <v>14.61515294</v>
      </c>
      <c r="AK42" s="87">
        <f t="shared" ca="1" si="17"/>
        <v>19.03373337</v>
      </c>
      <c r="AL42" s="87" t="str">
        <f t="shared" ca="1" si="18"/>
        <v/>
      </c>
      <c r="AO42" s="87" t="str">
        <f>List!R4</f>
        <v>Richmond</v>
      </c>
      <c r="AP42" s="87">
        <f t="shared" ca="1" si="29"/>
        <v>14.61515294</v>
      </c>
      <c r="BA42" s="94"/>
      <c r="BB42" s="94"/>
      <c r="BC42" s="94"/>
      <c r="BD42" s="94"/>
      <c r="BE42" s="87" t="s">
        <v>1094</v>
      </c>
      <c r="BF42" s="92">
        <f ca="1">IF(181-SUM(BF40:BF41)&lt;0,0,181-SUM(BF40:BF41))</f>
        <v>151.1875</v>
      </c>
      <c r="BG42" s="93"/>
      <c r="BT42" s="87"/>
    </row>
    <row r="43" spans="1:72">
      <c r="A43" s="17"/>
      <c r="B43" s="17"/>
      <c r="C43" s="17"/>
      <c r="D43" s="17"/>
      <c r="E43" s="17"/>
      <c r="F43" s="17"/>
      <c r="G43" s="17"/>
      <c r="H43" s="17"/>
      <c r="I43" s="17"/>
      <c r="J43" s="17"/>
      <c r="K43" s="17"/>
      <c r="L43" s="17"/>
      <c r="M43" s="17"/>
      <c r="W43" s="87">
        <f ca="1">IFERROR(RANK(Y43,$Y$27:$Y$59,$U$3)+COUNTIF($Y$27:Y43,Y43)-1,"")</f>
        <v>29</v>
      </c>
      <c r="X43" s="87" t="s">
        <v>60</v>
      </c>
      <c r="Y43" s="87">
        <f t="shared" ca="1" si="10"/>
        <v>32.257728440000001</v>
      </c>
      <c r="AA43" s="87" t="str">
        <f t="shared" ca="1" si="11"/>
        <v>Hackney</v>
      </c>
      <c r="AB43" s="87">
        <v>17</v>
      </c>
      <c r="AC43" s="86">
        <f t="shared" ca="1" si="12"/>
        <v>19.632778550000001</v>
      </c>
      <c r="AD43" s="87" t="str">
        <f t="shared" ca="1" si="13"/>
        <v>Hackney</v>
      </c>
      <c r="AE43" s="87" t="str">
        <f t="shared" ca="1" si="14"/>
        <v/>
      </c>
      <c r="AF43" s="87" t="str">
        <f t="shared" ca="1" si="15"/>
        <v/>
      </c>
      <c r="AG43" s="87">
        <f t="shared" ca="1" si="16"/>
        <v>19.632778550000001</v>
      </c>
      <c r="AH43" s="87">
        <f t="shared" ca="1" si="26"/>
        <v>20.22</v>
      </c>
      <c r="AI43" s="87">
        <f t="shared" ca="1" si="27"/>
        <v>22.52</v>
      </c>
      <c r="AJ43" s="87">
        <f t="shared" ca="1" si="28"/>
        <v>14.61515294</v>
      </c>
      <c r="AK43" s="87" t="str">
        <f t="shared" ca="1" si="17"/>
        <v/>
      </c>
      <c r="AL43" s="87">
        <f t="shared" ca="1" si="18"/>
        <v>19.632778550000001</v>
      </c>
      <c r="AO43" s="87" t="str">
        <f>List!R5</f>
        <v>Sutton</v>
      </c>
      <c r="AP43" s="87">
        <f t="shared" ca="1" si="29"/>
        <v>6.4639744180000003</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8</v>
      </c>
      <c r="X44" s="87" t="s">
        <v>75</v>
      </c>
      <c r="Y44" s="87">
        <f t="shared" ca="1" si="10"/>
        <v>13.93798043</v>
      </c>
      <c r="AA44" s="87" t="str">
        <f t="shared" ca="1" si="11"/>
        <v>Barking and Dagenham</v>
      </c>
      <c r="AB44" s="87">
        <v>18</v>
      </c>
      <c r="AC44" s="86">
        <f t="shared" ca="1" si="12"/>
        <v>21.771345849999999</v>
      </c>
      <c r="AD44" s="87" t="str">
        <f t="shared" ca="1" si="13"/>
        <v>Barking and Dagenham</v>
      </c>
      <c r="AE44" s="87" t="str">
        <f t="shared" ca="1" si="14"/>
        <v/>
      </c>
      <c r="AF44" s="87" t="str">
        <f t="shared" ca="1" si="15"/>
        <v/>
      </c>
      <c r="AG44" s="87">
        <f t="shared" ca="1" si="16"/>
        <v>21.771345849999999</v>
      </c>
      <c r="AH44" s="87">
        <f t="shared" ca="1" si="26"/>
        <v>20.22</v>
      </c>
      <c r="AI44" s="87">
        <f t="shared" ca="1" si="27"/>
        <v>22.52</v>
      </c>
      <c r="AJ44" s="87">
        <f t="shared" ca="1" si="28"/>
        <v>14.61515294</v>
      </c>
      <c r="AK44" s="87" t="str">
        <f t="shared" ca="1" si="17"/>
        <v/>
      </c>
      <c r="AL44" s="87">
        <f t="shared" ca="1" si="18"/>
        <v>21.771345849999999</v>
      </c>
      <c r="AO44" s="87" t="str">
        <f>List!R6</f>
        <v>Havering</v>
      </c>
      <c r="AP44" s="87">
        <f t="shared" ca="1" si="29"/>
        <v>28.10649274</v>
      </c>
      <c r="BT44" s="87"/>
    </row>
    <row r="45" spans="1:72">
      <c r="A45" s="17"/>
      <c r="B45" s="17"/>
      <c r="C45" s="17"/>
      <c r="D45" s="17"/>
      <c r="E45" s="17"/>
      <c r="F45" s="17"/>
      <c r="G45" s="17"/>
      <c r="H45" s="17"/>
      <c r="I45" s="17"/>
      <c r="J45" s="17"/>
      <c r="K45" s="17"/>
      <c r="L45" s="17"/>
      <c r="M45" s="17"/>
      <c r="W45" s="87">
        <f ca="1">IFERROR(RANK(Y45,$Y$27:$Y$59,$U$3)+COUNTIF($Y$27:Y45,Y45)-1,"")</f>
        <v>5</v>
      </c>
      <c r="X45" s="87" t="s">
        <v>71</v>
      </c>
      <c r="Y45" s="87">
        <f t="shared" ca="1" si="10"/>
        <v>10.517859509999999</v>
      </c>
      <c r="AA45" s="87" t="str">
        <f t="shared" ca="1" si="11"/>
        <v>Enfield</v>
      </c>
      <c r="AB45" s="87">
        <v>19</v>
      </c>
      <c r="AC45" s="86">
        <f t="shared" ca="1" si="12"/>
        <v>21.820740140000002</v>
      </c>
      <c r="AD45" s="87" t="str">
        <f t="shared" ca="1" si="13"/>
        <v>Enfield</v>
      </c>
      <c r="AE45" s="87" t="str">
        <f t="shared" ca="1" si="14"/>
        <v/>
      </c>
      <c r="AF45" s="87" t="str">
        <f t="shared" ca="1" si="15"/>
        <v/>
      </c>
      <c r="AG45" s="87">
        <f t="shared" ca="1" si="16"/>
        <v>21.820740140000002</v>
      </c>
      <c r="AH45" s="87">
        <f t="shared" ca="1" si="26"/>
        <v>20.22</v>
      </c>
      <c r="AI45" s="87">
        <f t="shared" ca="1" si="27"/>
        <v>22.52</v>
      </c>
      <c r="AJ45" s="87">
        <f t="shared" ca="1" si="28"/>
        <v>14.61515294</v>
      </c>
      <c r="AK45" s="87">
        <f t="shared" ca="1" si="17"/>
        <v>21.820740140000002</v>
      </c>
      <c r="AL45" s="87" t="str">
        <f t="shared" ca="1" si="18"/>
        <v/>
      </c>
      <c r="AO45" s="87" t="str">
        <f>List!R7</f>
        <v>Hounslow</v>
      </c>
      <c r="AP45" s="87">
        <f t="shared" ca="1" si="29"/>
        <v>32.257728440000001</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25</v>
      </c>
      <c r="X46" s="87" t="s">
        <v>83</v>
      </c>
      <c r="Y46" s="87">
        <f t="shared" ca="1" si="10"/>
        <v>25.733904760000001</v>
      </c>
      <c r="AA46" s="87" t="str">
        <f t="shared" ca="1" si="11"/>
        <v>Merton</v>
      </c>
      <c r="AB46" s="87">
        <v>20</v>
      </c>
      <c r="AC46" s="86">
        <f t="shared" ca="1" si="12"/>
        <v>22.444986539999999</v>
      </c>
      <c r="AD46" s="87" t="str">
        <f t="shared" ca="1" si="13"/>
        <v>Merton</v>
      </c>
      <c r="AE46" s="87" t="str">
        <f t="shared" ca="1" si="14"/>
        <v/>
      </c>
      <c r="AF46" s="87">
        <f t="shared" ca="1" si="15"/>
        <v>22.444986539999999</v>
      </c>
      <c r="AG46" s="87" t="str">
        <f t="shared" ca="1" si="16"/>
        <v/>
      </c>
      <c r="AH46" s="87">
        <f t="shared" ca="1" si="26"/>
        <v>20.22</v>
      </c>
      <c r="AI46" s="87">
        <f t="shared" ca="1" si="27"/>
        <v>22.52</v>
      </c>
      <c r="AJ46" s="87">
        <f t="shared" ca="1" si="28"/>
        <v>14.61515294</v>
      </c>
      <c r="AK46" s="87">
        <f t="shared" ca="1" si="17"/>
        <v>22.444986539999999</v>
      </c>
      <c r="AL46" s="87" t="str">
        <f t="shared" ca="1" si="18"/>
        <v/>
      </c>
      <c r="AO46" s="87" t="str">
        <f>List!R8</f>
        <v>Redbridge</v>
      </c>
      <c r="AP46" s="87">
        <f t="shared" ca="1" si="29"/>
        <v>17.181336399999999</v>
      </c>
      <c r="BF46" s="94">
        <v>2</v>
      </c>
      <c r="BG46" s="94"/>
      <c r="BT46" s="87"/>
    </row>
    <row r="47" spans="1:72">
      <c r="A47" s="17"/>
      <c r="B47" s="17"/>
      <c r="C47" s="17"/>
      <c r="D47" s="17"/>
      <c r="E47" s="17"/>
      <c r="F47" s="17"/>
      <c r="G47" s="17"/>
      <c r="H47" s="17"/>
      <c r="I47" s="17"/>
      <c r="J47" s="17"/>
      <c r="K47" s="17"/>
      <c r="L47" s="17"/>
      <c r="M47" s="17"/>
      <c r="W47" s="87">
        <f ca="1">IFERROR(RANK(Y47,$Y$27:$Y$59,$U$3)+COUNTIF($Y$27:Y47,Y47)-1,"")</f>
        <v>32</v>
      </c>
      <c r="X47" s="87" t="s">
        <v>92</v>
      </c>
      <c r="Y47" s="87">
        <f t="shared" ca="1" si="10"/>
        <v>34.242511450000002</v>
      </c>
      <c r="AA47" s="87" t="str">
        <f t="shared" ca="1" si="11"/>
        <v>Lewisham</v>
      </c>
      <c r="AB47" s="87">
        <v>21</v>
      </c>
      <c r="AC47" s="86">
        <f t="shared" ca="1" si="12"/>
        <v>23.993848010000001</v>
      </c>
      <c r="AD47" s="87" t="str">
        <f t="shared" ca="1" si="13"/>
        <v>Lewisham</v>
      </c>
      <c r="AE47" s="87" t="str">
        <f t="shared" ca="1" si="14"/>
        <v/>
      </c>
      <c r="AF47" s="87" t="str">
        <f t="shared" ca="1" si="15"/>
        <v/>
      </c>
      <c r="AG47" s="87">
        <f t="shared" ca="1" si="16"/>
        <v>23.993848010000001</v>
      </c>
      <c r="AH47" s="87">
        <f t="shared" ca="1" si="26"/>
        <v>20.22</v>
      </c>
      <c r="AI47" s="87">
        <f t="shared" ca="1" si="27"/>
        <v>22.52</v>
      </c>
      <c r="AJ47" s="87">
        <f t="shared" ca="1" si="28"/>
        <v>14.61515294</v>
      </c>
      <c r="AK47" s="87" t="str">
        <f t="shared" ca="1" si="17"/>
        <v/>
      </c>
      <c r="AL47" s="87">
        <f t="shared" ca="1" si="18"/>
        <v>23.993848010000001</v>
      </c>
      <c r="AO47" s="87" t="str">
        <f>List!R9</f>
        <v>Enfield</v>
      </c>
      <c r="AP47" s="87">
        <f t="shared" ca="1" si="29"/>
        <v>21.820740140000002</v>
      </c>
    </row>
    <row r="48" spans="1:72">
      <c r="A48" s="17"/>
      <c r="B48" s="17"/>
      <c r="C48" s="17"/>
      <c r="D48" s="17"/>
      <c r="E48" s="17"/>
      <c r="F48" s="17"/>
      <c r="G48" s="17"/>
      <c r="H48" s="17"/>
      <c r="I48" s="17"/>
      <c r="J48" s="17"/>
      <c r="K48" s="17"/>
      <c r="L48" s="17"/>
      <c r="M48" s="17"/>
      <c r="W48" s="87">
        <f ca="1">IFERROR(RANK(Y48,$Y$27:$Y$59,$U$3)+COUNTIF($Y$27:Y48,Y48)-1,"")</f>
        <v>21</v>
      </c>
      <c r="X48" s="87" t="s">
        <v>85</v>
      </c>
      <c r="Y48" s="87">
        <f t="shared" ca="1" si="10"/>
        <v>23.993848010000001</v>
      </c>
      <c r="AA48" s="87" t="str">
        <f t="shared" ca="1" si="11"/>
        <v>Brent</v>
      </c>
      <c r="AB48" s="87">
        <v>22</v>
      </c>
      <c r="AC48" s="86">
        <f t="shared" ca="1" si="12"/>
        <v>24.59931276</v>
      </c>
      <c r="AD48" s="87" t="str">
        <f t="shared" ca="1" si="13"/>
        <v>Brent</v>
      </c>
      <c r="AE48" s="87" t="str">
        <f t="shared" ca="1" si="14"/>
        <v/>
      </c>
      <c r="AF48" s="87" t="str">
        <f t="shared" ca="1" si="15"/>
        <v/>
      </c>
      <c r="AG48" s="87">
        <f t="shared" ca="1" si="16"/>
        <v>24.59931276</v>
      </c>
      <c r="AH48" s="87">
        <f t="shared" ca="1" si="26"/>
        <v>20.22</v>
      </c>
      <c r="AI48" s="87">
        <f t="shared" ca="1" si="27"/>
        <v>22.52</v>
      </c>
      <c r="AJ48" s="87">
        <f t="shared" ca="1" si="28"/>
        <v>14.61515294</v>
      </c>
      <c r="AK48" s="87" t="str">
        <f t="shared" ca="1" si="17"/>
        <v/>
      </c>
      <c r="AL48" s="87">
        <f t="shared" ca="1" si="18"/>
        <v>24.59931276</v>
      </c>
      <c r="AO48" s="87" t="str">
        <f>List!R10</f>
        <v>Harrow</v>
      </c>
      <c r="AP48" s="87">
        <f t="shared" ca="1" si="29"/>
        <v>15.79903584</v>
      </c>
      <c r="BF48" s="94"/>
    </row>
    <row r="49" spans="1:59">
      <c r="A49" s="17"/>
      <c r="B49" s="17"/>
      <c r="C49" s="17"/>
      <c r="D49" s="17"/>
      <c r="E49" s="17"/>
      <c r="F49" s="17"/>
      <c r="G49" s="17"/>
      <c r="H49" s="17"/>
      <c r="I49" s="17"/>
      <c r="J49" s="17"/>
      <c r="K49" s="17"/>
      <c r="L49" s="17"/>
      <c r="M49" s="17"/>
      <c r="W49" s="87">
        <f ca="1">IFERROR(RANK(Y49,$Y$27:$Y$59,$U$3)+COUNTIF($Y$27:Y49,Y49)-1,"")</f>
        <v>20</v>
      </c>
      <c r="X49" s="87" t="s">
        <v>109</v>
      </c>
      <c r="Y49" s="87">
        <f t="shared" ca="1" si="10"/>
        <v>22.444986539999999</v>
      </c>
      <c r="AA49" s="87" t="str">
        <f t="shared" ca="1" si="11"/>
        <v>Barnet</v>
      </c>
      <c r="AB49" s="87">
        <v>23</v>
      </c>
      <c r="AC49" s="86">
        <f t="shared" ca="1" si="12"/>
        <v>25.105954069999999</v>
      </c>
      <c r="AD49" s="87" t="str">
        <f t="shared" ca="1" si="13"/>
        <v>Barnet</v>
      </c>
      <c r="AE49" s="87" t="str">
        <f t="shared" ca="1" si="14"/>
        <v/>
      </c>
      <c r="AF49" s="87">
        <f t="shared" ca="1" si="15"/>
        <v>25.105954069999999</v>
      </c>
      <c r="AG49" s="87" t="str">
        <f t="shared" ca="1" si="16"/>
        <v/>
      </c>
      <c r="AH49" s="87">
        <f t="shared" ca="1" si="26"/>
        <v>20.22</v>
      </c>
      <c r="AI49" s="87">
        <f t="shared" ca="1" si="27"/>
        <v>22.52</v>
      </c>
      <c r="AJ49" s="87">
        <f t="shared" ca="1" si="28"/>
        <v>14.61515294</v>
      </c>
      <c r="AK49" s="87">
        <f t="shared" ca="1" si="17"/>
        <v>25.105954069999999</v>
      </c>
      <c r="AL49" s="87" t="str">
        <f t="shared" ca="1" si="18"/>
        <v/>
      </c>
      <c r="AO49" s="87" t="str">
        <f>List!R11</f>
        <v>Waltham Forest</v>
      </c>
      <c r="AP49" s="87">
        <f t="shared" ca="1" si="29"/>
        <v>15.537261040000001</v>
      </c>
      <c r="BF49" s="92"/>
      <c r="BG49" s="93"/>
    </row>
    <row r="50" spans="1:59">
      <c r="A50" s="17"/>
      <c r="B50" s="17"/>
      <c r="C50" s="17"/>
      <c r="D50" s="17"/>
      <c r="E50" s="17"/>
      <c r="F50" s="17"/>
      <c r="G50" s="17"/>
      <c r="H50" s="17"/>
      <c r="I50" s="17"/>
      <c r="J50" s="17"/>
      <c r="K50" s="17"/>
      <c r="L50" s="17"/>
      <c r="M50" s="17"/>
      <c r="W50" s="87">
        <f ca="1">IFERROR(RANK(Y50,$Y$27:$Y$59,$U$3)+COUNTIF($Y$27:Y50,Y50)-1,"")</f>
        <v>4</v>
      </c>
      <c r="X50" s="87" t="s">
        <v>123</v>
      </c>
      <c r="Y50" s="87">
        <f t="shared" ca="1" si="10"/>
        <v>9.9387476649999993</v>
      </c>
      <c r="AA50" s="87" t="str">
        <f t="shared" ca="1" si="11"/>
        <v>Wandsworth</v>
      </c>
      <c r="AB50" s="87">
        <v>24</v>
      </c>
      <c r="AC50" s="86">
        <f t="shared" ca="1" si="12"/>
        <v>25.51267305</v>
      </c>
      <c r="AD50" s="87" t="str">
        <f t="shared" ca="1" si="13"/>
        <v>Wandsworth</v>
      </c>
      <c r="AE50" s="87" t="str">
        <f t="shared" ca="1" si="14"/>
        <v/>
      </c>
      <c r="AF50" s="87" t="str">
        <f t="shared" ca="1" si="15"/>
        <v/>
      </c>
      <c r="AG50" s="87">
        <f t="shared" ca="1" si="16"/>
        <v>25.51267305</v>
      </c>
      <c r="AH50" s="87">
        <f t="shared" ca="1" si="26"/>
        <v>20.22</v>
      </c>
      <c r="AI50" s="87">
        <f t="shared" ca="1" si="27"/>
        <v>22.52</v>
      </c>
      <c r="AJ50" s="87">
        <f t="shared" ca="1" si="28"/>
        <v>14.61515294</v>
      </c>
      <c r="AK50" s="87" t="str">
        <f t="shared" ca="1" si="17"/>
        <v/>
      </c>
      <c r="AL50" s="87">
        <f t="shared" ca="1" si="18"/>
        <v>25.51267305</v>
      </c>
      <c r="AO50" s="87" t="str">
        <f>List!R12</f>
        <v>Bromley</v>
      </c>
      <c r="AP50" s="87">
        <f t="shared" ca="1" si="29"/>
        <v>18.047371170000002</v>
      </c>
      <c r="BF50" s="92"/>
      <c r="BG50" s="92"/>
    </row>
    <row r="51" spans="1:59">
      <c r="W51" s="87">
        <f ca="1">IFERROR(RANK(Y51,$Y$27:$Y$59,$U$3)+COUNTIF($Y$27:Y51,Y51)-1,"")</f>
        <v>14</v>
      </c>
      <c r="X51" s="87" t="s">
        <v>113</v>
      </c>
      <c r="Y51" s="87">
        <f t="shared" ca="1" si="10"/>
        <v>17.181336399999999</v>
      </c>
      <c r="AA51" s="87" t="str">
        <f t="shared" ca="1" si="11"/>
        <v>Kingston</v>
      </c>
      <c r="AB51" s="87">
        <v>25</v>
      </c>
      <c r="AC51" s="86">
        <f t="shared" ca="1" si="12"/>
        <v>25.733904760000001</v>
      </c>
      <c r="AD51" s="87" t="str">
        <f t="shared" ca="1" si="13"/>
        <v>Kingston</v>
      </c>
      <c r="AE51" s="87" t="str">
        <f t="shared" ca="1" si="14"/>
        <v/>
      </c>
      <c r="AF51" s="87">
        <f t="shared" ca="1" si="15"/>
        <v>25.733904760000001</v>
      </c>
      <c r="AG51" s="87" t="str">
        <f t="shared" ca="1" si="16"/>
        <v/>
      </c>
      <c r="AH51" s="87">
        <f t="shared" ca="1" si="26"/>
        <v>20.22</v>
      </c>
      <c r="AI51" s="87">
        <f t="shared" ca="1" si="27"/>
        <v>22.52</v>
      </c>
      <c r="AJ51" s="87">
        <f t="shared" ca="1" si="28"/>
        <v>14.61515294</v>
      </c>
      <c r="AK51" s="87">
        <f t="shared" ca="1" si="17"/>
        <v>25.733904760000001</v>
      </c>
      <c r="AL51" s="87" t="str">
        <f t="shared" ca="1" si="18"/>
        <v/>
      </c>
      <c r="AO51" s="87" t="str">
        <f>List!R13</f>
        <v>Hillingdon</v>
      </c>
      <c r="AP51" s="87">
        <f t="shared" ca="1" si="29"/>
        <v>7.1746603289999999</v>
      </c>
      <c r="BF51" s="92"/>
      <c r="BG51" s="93"/>
    </row>
    <row r="52" spans="1:59">
      <c r="W52" s="87">
        <f ca="1">IFERROR(RANK(Y52,$Y$27:$Y$59,$U$3)+COUNTIF($Y$27:Y52,Y52)-1,"")</f>
        <v>10</v>
      </c>
      <c r="X52" s="87" t="s">
        <v>33</v>
      </c>
      <c r="Y52" s="87">
        <f t="shared" ca="1" si="10"/>
        <v>14.61515294</v>
      </c>
      <c r="AA52" s="87" t="str">
        <f t="shared" ca="1" si="11"/>
        <v>Southwark</v>
      </c>
      <c r="AB52" s="87">
        <v>26</v>
      </c>
      <c r="AC52" s="86">
        <f t="shared" ca="1" si="12"/>
        <v>26.703929200000001</v>
      </c>
      <c r="AD52" s="87" t="str">
        <f t="shared" ca="1" si="13"/>
        <v>Southwark</v>
      </c>
      <c r="AE52" s="87" t="str">
        <f t="shared" ca="1" si="14"/>
        <v/>
      </c>
      <c r="AF52" s="87" t="str">
        <f t="shared" ca="1" si="15"/>
        <v/>
      </c>
      <c r="AG52" s="87">
        <f t="shared" ca="1" si="16"/>
        <v>26.703929200000001</v>
      </c>
      <c r="AH52" s="87">
        <f t="shared" ca="1" si="26"/>
        <v>20.22</v>
      </c>
      <c r="AI52" s="87">
        <f t="shared" ca="1" si="27"/>
        <v>22.52</v>
      </c>
      <c r="AJ52" s="87">
        <f t="shared" ca="1" si="28"/>
        <v>14.61515294</v>
      </c>
      <c r="AK52" s="87" t="str">
        <f t="shared" ca="1" si="17"/>
        <v/>
      </c>
      <c r="AL52" s="87">
        <f t="shared" ca="1" si="18"/>
        <v>26.703929200000001</v>
      </c>
      <c r="AO52" s="87" t="str">
        <f>List!R14</f>
        <v>Ealing</v>
      </c>
      <c r="AP52" s="87">
        <f t="shared" ca="1" si="29"/>
        <v>19.03373337</v>
      </c>
      <c r="BF52" s="94"/>
      <c r="BG52" s="94"/>
    </row>
    <row r="53" spans="1:59">
      <c r="W53" s="87">
        <f ca="1">IFERROR(RANK(Y53,$Y$27:$Y$59,$U$3)+COUNTIF($Y$27:Y53,Y53)-1,"")</f>
        <v>26</v>
      </c>
      <c r="X53" s="87" t="s">
        <v>96</v>
      </c>
      <c r="Y53" s="87">
        <f t="shared" ca="1" si="10"/>
        <v>26.703929200000001</v>
      </c>
      <c r="AA53" s="87" t="str">
        <f t="shared" ca="1" si="11"/>
        <v>Havering</v>
      </c>
      <c r="AB53" s="87">
        <v>27</v>
      </c>
      <c r="AC53" s="86">
        <f t="shared" ca="1" si="12"/>
        <v>28.10649274</v>
      </c>
      <c r="AD53" s="87" t="str">
        <f t="shared" ca="1" si="13"/>
        <v>Havering</v>
      </c>
      <c r="AE53" s="87" t="str">
        <f t="shared" ca="1" si="14"/>
        <v/>
      </c>
      <c r="AF53" s="87" t="str">
        <f t="shared" ca="1" si="15"/>
        <v/>
      </c>
      <c r="AG53" s="87">
        <f t="shared" ca="1" si="16"/>
        <v>28.10649274</v>
      </c>
      <c r="AH53" s="87">
        <f t="shared" ca="1" si="26"/>
        <v>20.22</v>
      </c>
      <c r="AI53" s="87">
        <f t="shared" ca="1" si="27"/>
        <v>22.52</v>
      </c>
      <c r="AJ53" s="87">
        <f t="shared" ca="1" si="28"/>
        <v>14.61515294</v>
      </c>
      <c r="AK53" s="87">
        <f t="shared" ca="1" si="17"/>
        <v>28.10649274</v>
      </c>
      <c r="AL53" s="87" t="str">
        <f t="shared" ca="1" si="18"/>
        <v/>
      </c>
      <c r="AO53" s="87" t="str">
        <f>List!R15</f>
        <v>Barnet</v>
      </c>
      <c r="AP53" s="87">
        <f t="shared" ca="1" si="29"/>
        <v>25.105954069999999</v>
      </c>
    </row>
    <row r="54" spans="1:59">
      <c r="W54" s="87">
        <f ca="1">IFERROR(RANK(Y54,$Y$27:$Y$59,$U$3)+COUNTIF($Y$27:Y54,Y54)-1,"")</f>
        <v>1</v>
      </c>
      <c r="X54" s="87" t="s">
        <v>90</v>
      </c>
      <c r="Y54" s="87">
        <f t="shared" ca="1" si="10"/>
        <v>6.4639744180000003</v>
      </c>
      <c r="AA54" s="87" t="str">
        <f t="shared" ca="1" si="11"/>
        <v>Westminster</v>
      </c>
      <c r="AB54" s="87">
        <v>28</v>
      </c>
      <c r="AC54" s="86">
        <f t="shared" ca="1" si="12"/>
        <v>31.240468450000002</v>
      </c>
      <c r="AD54" s="87" t="str">
        <f t="shared" ca="1" si="13"/>
        <v>Westminster</v>
      </c>
      <c r="AE54" s="87" t="str">
        <f t="shared" ca="1" si="14"/>
        <v/>
      </c>
      <c r="AF54" s="87" t="str">
        <f t="shared" ca="1" si="15"/>
        <v/>
      </c>
      <c r="AG54" s="87">
        <f t="shared" ca="1" si="16"/>
        <v>31.240468450000002</v>
      </c>
      <c r="AH54" s="87">
        <f t="shared" ca="1" si="26"/>
        <v>20.22</v>
      </c>
      <c r="AI54" s="87">
        <f t="shared" ca="1" si="27"/>
        <v>22.52</v>
      </c>
      <c r="AJ54" s="87">
        <f t="shared" ca="1" si="28"/>
        <v>14.61515294</v>
      </c>
      <c r="AK54" s="87" t="str">
        <f t="shared" ca="1" si="17"/>
        <v/>
      </c>
      <c r="AL54" s="87">
        <f t="shared" ca="1" si="18"/>
        <v>31.240468450000002</v>
      </c>
      <c r="AO54" s="87" t="str">
        <f>List!R16</f>
        <v>Croydon</v>
      </c>
      <c r="AP54" s="87">
        <f t="shared" ca="1" si="29"/>
        <v>14.25497294</v>
      </c>
      <c r="BF54" s="94"/>
      <c r="BG54" s="94"/>
    </row>
    <row r="55" spans="1:59" ht="14.45" customHeight="1">
      <c r="W55" s="87">
        <f ca="1">IFERROR(RANK(Y55,$Y$27:$Y$59,$U$3)+COUNTIF($Y$27:Y55,Y55)-1,"")</f>
        <v>31</v>
      </c>
      <c r="X55" s="87" t="s">
        <v>105</v>
      </c>
      <c r="Y55" s="87">
        <f t="shared" ca="1" si="10"/>
        <v>34.217757970000001</v>
      </c>
      <c r="AA55" s="87" t="str">
        <f t="shared" ca="1" si="11"/>
        <v>Hounslow</v>
      </c>
      <c r="AB55" s="87">
        <v>29</v>
      </c>
      <c r="AC55" s="86">
        <f t="shared" ca="1" si="12"/>
        <v>32.257728440000001</v>
      </c>
      <c r="AD55" s="87" t="str">
        <f t="shared" ca="1" si="13"/>
        <v>Hounslow</v>
      </c>
      <c r="AE55" s="87" t="str">
        <f t="shared" ca="1" si="14"/>
        <v/>
      </c>
      <c r="AF55" s="87" t="str">
        <f t="shared" ca="1" si="15"/>
        <v/>
      </c>
      <c r="AG55" s="87">
        <f t="shared" ca="1" si="16"/>
        <v>32.257728440000001</v>
      </c>
      <c r="AH55" s="87">
        <f t="shared" ca="1" si="26"/>
        <v>20.22</v>
      </c>
      <c r="AI55" s="87">
        <f t="shared" ca="1" si="27"/>
        <v>22.52</v>
      </c>
      <c r="AJ55" s="87">
        <f t="shared" ca="1" si="28"/>
        <v>14.61515294</v>
      </c>
      <c r="AK55" s="87">
        <f t="shared" ca="1" si="17"/>
        <v>32.257728440000001</v>
      </c>
      <c r="AL55" s="87" t="str">
        <f t="shared" ca="1" si="18"/>
        <v/>
      </c>
      <c r="AO55" s="87" t="str">
        <f>T8</f>
        <v>Richmond</v>
      </c>
      <c r="AP55" s="87">
        <f ca="1">U14</f>
        <v>14.61515294</v>
      </c>
      <c r="BF55" s="94"/>
      <c r="BG55" s="94"/>
    </row>
    <row r="56" spans="1:59">
      <c r="W56" s="87">
        <f ca="1">IFERROR(RANK(Y56,$Y$27:$Y$59,$U$3)+COUNTIF($Y$27:Y56,Y56)-1,"")</f>
        <v>11</v>
      </c>
      <c r="X56" s="87" t="s">
        <v>115</v>
      </c>
      <c r="Y56" s="87">
        <f t="shared" ca="1" si="10"/>
        <v>15.537261040000001</v>
      </c>
      <c r="AA56" s="87" t="str">
        <f t="shared" ca="1" si="11"/>
        <v>Haringey</v>
      </c>
      <c r="AB56" s="87">
        <v>30</v>
      </c>
      <c r="AC56" s="86">
        <f t="shared" ca="1" si="12"/>
        <v>32.91256173</v>
      </c>
      <c r="AD56" s="87" t="str">
        <f t="shared" ca="1" si="13"/>
        <v>Haringey</v>
      </c>
      <c r="AE56" s="87" t="str">
        <f t="shared" ca="1" si="14"/>
        <v/>
      </c>
      <c r="AF56" s="87" t="str">
        <f t="shared" ca="1" si="15"/>
        <v/>
      </c>
      <c r="AG56" s="87">
        <f t="shared" ca="1" si="16"/>
        <v>32.91256173</v>
      </c>
      <c r="AH56" s="87">
        <f t="shared" ca="1" si="26"/>
        <v>20.22</v>
      </c>
      <c r="AI56" s="87">
        <f t="shared" ca="1" si="27"/>
        <v>22.52</v>
      </c>
      <c r="AJ56" s="87">
        <f t="shared" ca="1" si="28"/>
        <v>14.61515294</v>
      </c>
      <c r="AK56" s="87" t="str">
        <f t="shared" ca="1" si="17"/>
        <v/>
      </c>
      <c r="AL56" s="87">
        <f t="shared" ca="1" si="18"/>
        <v>32.91256173</v>
      </c>
    </row>
    <row r="57" spans="1:59">
      <c r="W57" s="87">
        <f ca="1">IFERROR(RANK(Y57,$Y$27:$Y$59,$U$3)+COUNTIF($Y$27:Y57,Y57)-1,"")</f>
        <v>24</v>
      </c>
      <c r="X57" s="87" t="s">
        <v>77</v>
      </c>
      <c r="Y57" s="87">
        <f t="shared" ca="1" si="10"/>
        <v>25.51267305</v>
      </c>
      <c r="AA57" s="87" t="str">
        <f t="shared" ca="1" si="11"/>
        <v>Tower Hamlets</v>
      </c>
      <c r="AB57" s="87">
        <v>31</v>
      </c>
      <c r="AC57" s="86">
        <f t="shared" ca="1" si="12"/>
        <v>34.217757970000001</v>
      </c>
      <c r="AD57" s="87" t="str">
        <f t="shared" ca="1" si="13"/>
        <v>Tower Hamlets</v>
      </c>
      <c r="AE57" s="87" t="str">
        <f t="shared" ca="1" si="14"/>
        <v/>
      </c>
      <c r="AF57" s="87" t="str">
        <f t="shared" ca="1" si="15"/>
        <v/>
      </c>
      <c r="AG57" s="87">
        <f t="shared" ca="1" si="16"/>
        <v>34.217757970000001</v>
      </c>
      <c r="AH57" s="87">
        <f t="shared" ca="1" si="26"/>
        <v>20.22</v>
      </c>
      <c r="AI57" s="87">
        <f t="shared" ca="1" si="27"/>
        <v>22.52</v>
      </c>
      <c r="AJ57" s="87">
        <f t="shared" ca="1" si="28"/>
        <v>14.61515294</v>
      </c>
      <c r="AK57" s="87" t="str">
        <f t="shared" ca="1" si="17"/>
        <v/>
      </c>
      <c r="AL57" s="87">
        <f t="shared" ca="1" si="18"/>
        <v>34.217757970000001</v>
      </c>
      <c r="BF57" s="94"/>
      <c r="BG57" s="94"/>
    </row>
    <row r="58" spans="1:59">
      <c r="W58" s="87">
        <f ca="1">IFERROR(RANK(Y58,$Y$27:$Y$59,$U$3)+COUNTIF($Y$27:Y58,Y58)-1,"")</f>
        <v>28</v>
      </c>
      <c r="X58" s="87" t="s">
        <v>100</v>
      </c>
      <c r="Y58" s="87">
        <f t="shared" ca="1" si="10"/>
        <v>31.240468450000002</v>
      </c>
      <c r="AA58" s="87" t="str">
        <f t="shared" ca="1" si="11"/>
        <v>Lambeth</v>
      </c>
      <c r="AB58" s="87">
        <v>32</v>
      </c>
      <c r="AC58" s="86">
        <f t="shared" ca="1" si="12"/>
        <v>34.242511450000002</v>
      </c>
      <c r="AD58" s="87" t="str">
        <f t="shared" ca="1" si="13"/>
        <v>Lambeth</v>
      </c>
      <c r="AE58" s="87" t="str">
        <f t="shared" ca="1" si="14"/>
        <v/>
      </c>
      <c r="AF58" s="87" t="str">
        <f t="shared" ca="1" si="15"/>
        <v/>
      </c>
      <c r="AG58" s="87">
        <f t="shared" ca="1" si="16"/>
        <v>34.242511450000002</v>
      </c>
      <c r="AH58" s="87">
        <f t="shared" ca="1" si="26"/>
        <v>20.22</v>
      </c>
      <c r="AI58" s="87">
        <f t="shared" ca="1" si="27"/>
        <v>22.52</v>
      </c>
      <c r="AJ58" s="87">
        <f t="shared" ca="1" si="28"/>
        <v>14.61515294</v>
      </c>
      <c r="AK58" s="87" t="str">
        <f t="shared" ca="1" si="17"/>
        <v/>
      </c>
      <c r="AL58" s="87">
        <f t="shared" ca="1" si="18"/>
        <v>34.242511450000002</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1F00-000000000000}">
      <formula1>indlist</formula1>
    </dataValidation>
    <dataValidation type="list" showInputMessage="1" showErrorMessage="1" sqref="U2" xr:uid="{00000000-0002-0000-1F00-000001000000}">
      <formula1>gender</formula1>
    </dataValidation>
    <dataValidation showInputMessage="1" showErrorMessage="1" sqref="U5" xr:uid="{00000000-0002-0000-1F00-000002000000}"/>
  </dataValidations>
  <hyperlinks>
    <hyperlink ref="O1" location="Summary!A1" display="Back to summary" xr:uid="{00000000-0004-0000-1F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T64"/>
  <sheetViews>
    <sheetView showGridLines="0" showRowColHeaders="0" zoomScale="130" zoomScaleNormal="130" workbookViewId="0">
      <selection activeCell="P4" sqref="P4"/>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Smokers that have successfully quit at 4 weeks, 2022/23</v>
      </c>
      <c r="B1" s="125"/>
      <c r="C1" s="125"/>
      <c r="D1" s="125"/>
      <c r="E1" s="125"/>
      <c r="F1" s="125"/>
      <c r="G1" s="125"/>
      <c r="H1" s="126" t="str">
        <f ca="1">'22'!$X$1</f>
        <v>Smokers that have successfully quit at 4 weeks, 2013/14 - 2022/23</v>
      </c>
      <c r="I1" s="125"/>
      <c r="J1" s="125"/>
      <c r="K1" s="125"/>
      <c r="L1" s="125"/>
      <c r="M1" s="125"/>
      <c r="N1" s="125"/>
      <c r="O1" s="4" t="s">
        <v>1075</v>
      </c>
      <c r="T1" s="87" t="s">
        <v>282</v>
      </c>
      <c r="U1" s="87" t="s">
        <v>177</v>
      </c>
      <c r="V1" s="87" t="str">
        <f>T8&amp;U23&amp;U2&amp;U5</f>
        <v>Richmond1210Persons16+ yrs</v>
      </c>
      <c r="W1" s="86">
        <f>21-COUNTBLANK(X2:X21)</f>
        <v>11</v>
      </c>
      <c r="X1" s="87" t="str">
        <f ca="1">IF(U2&lt;&gt;"Persons",U1&amp;", "&amp;SUBSTITUTE(X2, " ","")&amp;" - "&amp;SUBSTITUTE(INDIRECT("x"&amp;W1), " ","")&amp;" ("&amp;U2&amp;")",U1&amp;", "&amp;SUBSTITUTE(X2, " ","")&amp;" - "&amp;SUBSTITUTE(INDIRECT("x"&amp;W1), " ",""))</f>
        <v>Smokers that have successfully quit at 4 weeks, 2013/14 - 2022/23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2013/14</v>
      </c>
      <c r="T2" s="88" t="s">
        <v>1056</v>
      </c>
      <c r="U2" s="87" t="s">
        <v>35</v>
      </c>
      <c r="V2" s="87">
        <v>1</v>
      </c>
      <c r="W2" s="86">
        <f t="array" ref="W2">IFERROR(SMALL(IF(IndicatorData!B:B=$V$1,IndicatorData!AA:AA),$V2),"")</f>
        <v>20130000</v>
      </c>
      <c r="X2" s="86" t="str">
        <f>S2</f>
        <v>2013/14</v>
      </c>
      <c r="Y2" s="88">
        <f t="shared" ref="Y2:AH11" ca="1" si="0">IFERROR(VLOOKUP(Y$1&amp;$U$1&amp;$X2&amp;$U$2&amp;$U$5,DATA,14,FALSE),"")</f>
        <v>3742.91</v>
      </c>
      <c r="Z2" s="87">
        <f t="shared" ca="1" si="0"/>
        <v>3844.17</v>
      </c>
      <c r="AA2" s="87">
        <f t="shared" ca="1" si="0"/>
        <v>3638.83</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3638.83</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2014/15</v>
      </c>
      <c r="T3" s="88" t="s">
        <v>1076</v>
      </c>
      <c r="U3" s="87">
        <f>VLOOKUP(U1,IndicatorMetadata!$B:$AG,32,FALSE)</f>
        <v>0</v>
      </c>
      <c r="V3" s="89">
        <v>2</v>
      </c>
      <c r="W3" s="86">
        <f t="array" ref="W3">IFERROR(SMALL(IF(IndicatorData!B:B=$V$1,IndicatorData!AA:AA),$V3),"")</f>
        <v>20140000</v>
      </c>
      <c r="X3" s="86" t="str">
        <f t="shared" ref="X3:X21" si="5">IF(S3=X2,"",S3)</f>
        <v>2014/15</v>
      </c>
      <c r="Y3" s="88">
        <f t="shared" ca="1" si="0"/>
        <v>2900.12</v>
      </c>
      <c r="Z3" s="87">
        <f t="shared" ca="1" si="0"/>
        <v>3080.87</v>
      </c>
      <c r="AA3" s="87">
        <f t="shared" ca="1" si="0"/>
        <v>1334.86</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1334.86</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1090.7916499999999</v>
      </c>
      <c r="F4" s="2"/>
      <c r="S4" s="87" t="str">
        <f t="array" ref="S4">IFERROR(VLOOKUP($W4,IF(IndicatorData!$B:$B=$V$1,IndicatorData!$A$1:$O$5203),15,FALSE),"")</f>
        <v>2015/16</v>
      </c>
      <c r="T4" s="88" t="s">
        <v>308</v>
      </c>
      <c r="U4" s="87" t="str">
        <f>VLOOKUP(U1,IndicatorMetadata!$B:$AG,27,FALSE)</f>
        <v>per 100,000 smokers aged 16+</v>
      </c>
      <c r="V4" s="87">
        <v>3</v>
      </c>
      <c r="W4" s="86">
        <f t="array" ref="W4">IFERROR(SMALL(IF(IndicatorData!B:B=$V$1,IndicatorData!AA:AA),$V4),"")</f>
        <v>20150000</v>
      </c>
      <c r="X4" s="86" t="str">
        <f t="shared" si="5"/>
        <v>2015/16</v>
      </c>
      <c r="Y4" s="88">
        <f t="shared" ca="1" si="0"/>
        <v>2598.09</v>
      </c>
      <c r="Z4" s="87">
        <f t="shared" ca="1" si="0"/>
        <v>2912.37</v>
      </c>
      <c r="AA4" s="87">
        <f t="shared" ca="1" si="0"/>
        <v>1417.51</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1417.51</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33% lower</v>
      </c>
      <c r="S5" s="87" t="str">
        <f t="array" ref="S5">IFERROR(VLOOKUP($W5,IF(IndicatorData!$B:$B=$V$1,IndicatorData!$A$1:$O$5203),15,FALSE),"")</f>
        <v>2016/17</v>
      </c>
      <c r="T5" s="88" t="s">
        <v>10</v>
      </c>
      <c r="U5" s="87" t="str">
        <f>VLOOKUP(U23&amp;U2,Interpretations!$A$1:$E$56,4,FALSE)</f>
        <v>16+ yrs</v>
      </c>
      <c r="V5" s="87">
        <v>4</v>
      </c>
      <c r="W5" s="86">
        <f t="array" ref="W5">IFERROR(SMALL(IF(IndicatorData!B:B=$V$1,IndicatorData!AA:AA),$V5),"")</f>
        <v>20160000</v>
      </c>
      <c r="X5" s="86" t="str">
        <f t="shared" si="5"/>
        <v>2016/17</v>
      </c>
      <c r="Y5" s="88">
        <f t="shared" ca="1" si="0"/>
        <v>2244.98</v>
      </c>
      <c r="Z5" s="87">
        <f t="shared" ca="1" si="0"/>
        <v>2441.37</v>
      </c>
      <c r="AA5" s="87">
        <f t="shared" ca="1" si="0"/>
        <v>1176.7</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1176.7</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29% lower</v>
      </c>
      <c r="S6" s="87" t="str">
        <f t="array" ref="S6">IFERROR(VLOOKUP($W6,IF(IndicatorData!$B:$B=$V$1,IndicatorData!$A$1:$O$5203),15,FALSE),"")</f>
        <v>2017/18</v>
      </c>
      <c r="T6" s="88"/>
      <c r="V6" s="87">
        <v>5</v>
      </c>
      <c r="W6" s="86">
        <f t="array" ref="W6">IFERROR(SMALL(IF(IndicatorData!B:B=$V$1,IndicatorData!AA:AA),$V6),"")</f>
        <v>20170000</v>
      </c>
      <c r="X6" s="86" t="str">
        <f t="shared" si="5"/>
        <v>2017/18</v>
      </c>
      <c r="Y6" s="88">
        <f t="shared" ca="1" si="0"/>
        <v>2069.8000000000002</v>
      </c>
      <c r="Z6" s="87">
        <f t="shared" ca="1" si="0"/>
        <v>2075.08</v>
      </c>
      <c r="AA6" s="87">
        <f t="shared" ca="1" si="0"/>
        <v>1706.99</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1706.99</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2018/19</v>
      </c>
      <c r="T7" s="88"/>
      <c r="V7" s="87">
        <v>6</v>
      </c>
      <c r="W7" s="86">
        <f t="array" ref="W7">IFERROR(SMALL(IF(IndicatorData!B:B=$V$1,IndicatorData!AA:AA),$V7),"")</f>
        <v>20180000</v>
      </c>
      <c r="X7" s="86" t="str">
        <f t="shared" si="5"/>
        <v>2018/19</v>
      </c>
      <c r="Y7" s="88">
        <f t="shared" ca="1" si="0"/>
        <v>1894.35</v>
      </c>
      <c r="Z7" s="87">
        <f t="shared" ca="1" si="0"/>
        <v>1959.91</v>
      </c>
      <c r="AA7" s="87">
        <f t="shared" ca="1" si="0"/>
        <v>3369.35</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3369.35</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(2013/14)</v>
      </c>
      <c r="E8" s="13" t="str">
        <f ca="1">U22</f>
        <v>70% deterioration</v>
      </c>
      <c r="S8" s="87" t="str">
        <f t="array" ref="S8">IFERROR(VLOOKUP($W8,IF(IndicatorData!$B:$B=$V$1,IndicatorData!$A$1:$O$5203),15,FALSE),"")</f>
        <v>2019/20</v>
      </c>
      <c r="T8" s="88" t="str">
        <f>Summary!$E$2</f>
        <v>Richmond</v>
      </c>
      <c r="V8" s="87">
        <v>7</v>
      </c>
      <c r="W8" s="86">
        <f t="array" ref="W8">IFERROR(SMALL(IF(IndicatorData!B:B=$V$1,IndicatorData!AA:AA),$V8),"")</f>
        <v>20190000</v>
      </c>
      <c r="X8" s="86" t="str">
        <f t="shared" si="5"/>
        <v>2019/20</v>
      </c>
      <c r="Y8" s="88">
        <f t="shared" ca="1" si="0"/>
        <v>1808.44</v>
      </c>
      <c r="Z8" s="87">
        <f t="shared" ca="1" si="0"/>
        <v>1664.98</v>
      </c>
      <c r="AA8" s="87">
        <f t="shared" ca="1" si="0"/>
        <v>1894.26</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1894.26</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69% improvement</v>
      </c>
      <c r="S9" s="87" t="str">
        <f t="array" ref="S9">IFERROR(VLOOKUP($W9,IF(IndicatorData!$B:$B=$V$1,IndicatorData!$A$1:$O$5203),15,FALSE),"")</f>
        <v>2020/21</v>
      </c>
      <c r="T9" s="88" t="str">
        <f>T8&amp;" Rank"</f>
        <v>Richmond Rank</v>
      </c>
      <c r="U9" s="87">
        <f ca="1">VLOOKUP(T8,$AA$26:$AB$58,2,FALSE)</f>
        <v>21</v>
      </c>
      <c r="V9" s="87">
        <v>8</v>
      </c>
      <c r="W9" s="86">
        <f t="array" ref="W9">IFERROR(SMALL(IF(IndicatorData!B:B=$V$1,IndicatorData!AA:AA),$V9),"")</f>
        <v>20200000</v>
      </c>
      <c r="X9" s="86" t="str">
        <f t="shared" si="5"/>
        <v>2020/21</v>
      </c>
      <c r="Y9" s="88">
        <f t="shared" ca="1" si="0"/>
        <v>1671.07</v>
      </c>
      <c r="Z9" s="87">
        <f t="shared" ca="1" si="0"/>
        <v>1690.9</v>
      </c>
      <c r="AA9" s="87">
        <f t="shared" ca="1" si="0"/>
        <v>1308.3599999999999</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1308.3599999999999</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2021/22</v>
      </c>
      <c r="T10" s="88" t="s">
        <v>14</v>
      </c>
      <c r="V10" s="87">
        <v>9</v>
      </c>
      <c r="W10" s="86">
        <f t="array" ref="W10">IFERROR(SMALL(IF(IndicatorData!B:B=$V$1,IndicatorData!AA:AA),$V10),"")</f>
        <v>20210000</v>
      </c>
      <c r="X10" s="86" t="str">
        <f t="shared" si="5"/>
        <v>2021/22</v>
      </c>
      <c r="Y10" s="88">
        <f t="shared" ca="1" si="0"/>
        <v>1626.77</v>
      </c>
      <c r="Z10" s="87">
        <f t="shared" ca="1" si="0"/>
        <v>1582.71</v>
      </c>
      <c r="AA10" s="87">
        <f t="shared" ca="1" si="0"/>
        <v>644.69000000000005</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644.69000000000005</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2022/23</v>
      </c>
      <c r="T11" s="88" t="s">
        <v>31</v>
      </c>
      <c r="U11" s="87">
        <f ca="1">AI27</f>
        <v>1620.06</v>
      </c>
      <c r="V11" s="90">
        <v>10</v>
      </c>
      <c r="W11" s="86">
        <f t="array" ref="W11">IFERROR(SMALL(IF(IndicatorData!B:B=$V$1,IndicatorData!AA:AA),$V11),"")</f>
        <v>20220000</v>
      </c>
      <c r="X11" s="86" t="str">
        <f t="shared" si="5"/>
        <v>2022/23</v>
      </c>
      <c r="Y11" s="88">
        <f t="shared" ca="1" si="0"/>
        <v>1620.06</v>
      </c>
      <c r="Z11" s="87">
        <f t="shared" ca="1" si="0"/>
        <v>1540</v>
      </c>
      <c r="AA11" s="87">
        <f t="shared" ca="1" si="0"/>
        <v>1090.7916499999999</v>
      </c>
      <c r="AB11" s="87">
        <f t="shared" ca="1" si="0"/>
        <v>2980.3885599999999</v>
      </c>
      <c r="AC11" s="86">
        <f t="shared" ca="1" si="0"/>
        <v>447.65994000000001</v>
      </c>
      <c r="AD11" s="87">
        <f t="shared" ca="1" si="0"/>
        <v>0</v>
      </c>
      <c r="AE11" s="87">
        <f t="shared" ca="1" si="0"/>
        <v>1728.2886800000001</v>
      </c>
      <c r="AF11" s="87">
        <f t="shared" ca="1" si="0"/>
        <v>412.78519</v>
      </c>
      <c r="AG11" s="87">
        <f t="shared" ca="1" si="0"/>
        <v>1847.8888199999999</v>
      </c>
      <c r="AH11" s="87">
        <f t="shared" ca="1" si="0"/>
        <v>1695.7818400000001</v>
      </c>
      <c r="AI11" s="87">
        <f t="shared" ca="1" si="1"/>
        <v>1847.8888199999999</v>
      </c>
      <c r="AJ11" s="87">
        <f t="shared" ca="1" si="1"/>
        <v>1133.3907999999999</v>
      </c>
      <c r="AK11" s="87">
        <f t="shared" ca="1" si="1"/>
        <v>39.224919999999997</v>
      </c>
      <c r="AL11" s="87">
        <f t="shared" ca="1" si="1"/>
        <v>0</v>
      </c>
      <c r="AM11" s="87">
        <f t="shared" ca="1" si="1"/>
        <v>3804.1493599999999</v>
      </c>
      <c r="AN11" s="87">
        <f t="shared" ca="1" si="1"/>
        <v>279.59064000000001</v>
      </c>
      <c r="AO11" s="87">
        <f t="shared" ca="1" si="1"/>
        <v>0</v>
      </c>
      <c r="AP11" s="87">
        <f t="shared" ca="1" si="1"/>
        <v>29.00057</v>
      </c>
      <c r="AQ11" s="87">
        <f t="shared" ca="1" si="1"/>
        <v>1186.39258</v>
      </c>
      <c r="AR11" s="87">
        <f t="shared" ca="1" si="1"/>
        <v>4099.2660999999998</v>
      </c>
      <c r="AS11" s="87">
        <f t="shared" ca="1" si="2"/>
        <v>5123.5300399999996</v>
      </c>
      <c r="AT11" s="87">
        <f t="shared" ca="1" si="2"/>
        <v>750.89676999999995</v>
      </c>
      <c r="AU11" s="87">
        <f t="shared" ca="1" si="2"/>
        <v>412.78519</v>
      </c>
      <c r="AV11" s="87">
        <f t="shared" ca="1" si="2"/>
        <v>110.41758</v>
      </c>
      <c r="AW11" s="87">
        <f t="shared" ca="1" si="2"/>
        <v>870.12955999999997</v>
      </c>
      <c r="AX11" s="87">
        <f t="shared" ca="1" si="2"/>
        <v>1162.58557</v>
      </c>
      <c r="AY11" s="87">
        <f t="shared" ca="1" si="2"/>
        <v>4684.5352499999999</v>
      </c>
      <c r="AZ11" s="87">
        <f t="shared" ca="1" si="2"/>
        <v>5391.4655599999996</v>
      </c>
      <c r="BA11" s="87">
        <f t="shared" ca="1" si="2"/>
        <v>2980.3885599999999</v>
      </c>
      <c r="BB11" s="87">
        <f t="shared" ca="1" si="2"/>
        <v>1533.02682</v>
      </c>
      <c r="BC11" s="87">
        <f t="shared" ca="1" si="3"/>
        <v>2136.8881299999998</v>
      </c>
      <c r="BD11" s="87">
        <f t="shared" ca="1" si="3"/>
        <v>1728.2886800000001</v>
      </c>
      <c r="BE11" s="87">
        <f t="shared" ca="1" si="3"/>
        <v>1704.8602100000001</v>
      </c>
      <c r="BF11" s="87">
        <f t="shared" ca="1" si="3"/>
        <v>1137.51873</v>
      </c>
      <c r="BG11" s="87">
        <f t="shared" ca="1" si="3"/>
        <v>1090.7916499999999</v>
      </c>
      <c r="BH11" s="87">
        <f t="shared" ca="1" si="3"/>
        <v>1083.5395799999999</v>
      </c>
      <c r="BI11" s="87">
        <f t="shared" ca="1" si="3"/>
        <v>447.65994000000001</v>
      </c>
      <c r="BJ11" s="87">
        <f t="shared" ca="1" si="3"/>
        <v>3684.3075600000002</v>
      </c>
      <c r="BK11" s="87">
        <f t="shared" ca="1" si="3"/>
        <v>1193.97713</v>
      </c>
      <c r="BL11" s="87">
        <f t="shared" ca="1" si="3"/>
        <v>1608.45868</v>
      </c>
      <c r="BM11" s="87">
        <f t="shared" ca="1" si="3"/>
        <v>4543.6424800000004</v>
      </c>
      <c r="BN11" s="87">
        <f t="shared" ca="1" si="4"/>
        <v>1236.1685316666667</v>
      </c>
    </row>
    <row r="12" spans="1:66">
      <c r="B12" s="9" t="str">
        <f ca="1">$T$8&amp;" ("&amp;$Y$26&amp;") rank:"</f>
        <v>Richmond (2022/23) rank:</v>
      </c>
      <c r="E12" s="128">
        <f ca="1">U9</f>
        <v>21</v>
      </c>
      <c r="S12" s="87" t="str">
        <f t="array" ref="S12">IFERROR(VLOOKUP($W12,IF(IndicatorData!$B:$B=$V$1,IndicatorData!$A$1:$O$5203),15,FALSE),"")</f>
        <v/>
      </c>
      <c r="T12" s="88" t="s">
        <v>57</v>
      </c>
      <c r="U12" s="87">
        <f ca="1">AH27</f>
        <v>1540</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1090.7916499999999</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1090.7916499999999</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Smokers that have successfully quit at 4 weeks, 2022/23</v>
      </c>
      <c r="B15" s="125"/>
      <c r="C15" s="125"/>
      <c r="D15" s="125"/>
      <c r="E15" s="125"/>
      <c r="F15" s="125"/>
      <c r="G15" s="125"/>
      <c r="S15" s="87" t="str">
        <f t="array" ref="S15">IFERROR(VLOOKUP($W15,IF(IndicatorData!$B:$B=$V$1,IndicatorData!$A$1:$O$5203),15,FALSE),"")</f>
        <v/>
      </c>
      <c r="T15" s="88" t="str">
        <f>T8&amp;" previous data"</f>
        <v>Richmond previous data</v>
      </c>
      <c r="U15" s="87">
        <f ca="1">INDIRECT("aa"&amp;$W$1-1)</f>
        <v>644.69000000000005</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3638.83</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0.6919630364981616</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1090.8 per 100,000 smokers aged 16+ (n=109), which was the 12th lowest in London, 32.7% lower than the England average and 29.2% lower than the London average. The latest Borough figure for 2022/23 was also 70.0% lower than in 2013/14, in comparison with 56.7%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-0.70023561144653634</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69%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70% deterioration</v>
      </c>
    </row>
    <row r="23" spans="10:72">
      <c r="J23" s="125"/>
      <c r="K23" s="125"/>
      <c r="L23" s="125"/>
      <c r="M23" s="125"/>
      <c r="N23" s="125"/>
      <c r="T23" s="87" t="s">
        <v>1085</v>
      </c>
      <c r="U23" s="87">
        <f>VLOOKUP(U1,List!$AD$2:$AE$63,2,FALSE)</f>
        <v>1210</v>
      </c>
    </row>
    <row r="24" spans="10:72">
      <c r="J24" s="125"/>
      <c r="K24" s="125"/>
      <c r="L24" s="125"/>
      <c r="M24" s="125"/>
      <c r="N24" s="125"/>
    </row>
    <row r="25" spans="10:72">
      <c r="J25" s="125"/>
      <c r="K25" s="125"/>
      <c r="L25" s="125"/>
      <c r="M25" s="125"/>
      <c r="N25" s="125"/>
      <c r="AU25" s="87" t="str">
        <f ca="1">AC26&amp;", Bexley vs. CYP Comparators"</f>
        <v>Smokers that have successfully quit at 4 weeks,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Smokers that have successfully quit at 4 weeks,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13</v>
      </c>
      <c r="X27" s="87" t="s">
        <v>107</v>
      </c>
      <c r="Y27" s="87">
        <f t="shared" ref="Y27:Y58" ca="1" si="10">IFERROR(VLOOKUP($X27&amp;$U$1&amp;$Y$26&amp;$U$2&amp;$U$5,DATA,14,FALSE),"")</f>
        <v>1695.7818400000001</v>
      </c>
      <c r="AA27" s="87" t="str">
        <f t="shared" ref="AA27:AA58" ca="1" si="11">AD27</f>
        <v>Kensington and Chelsea</v>
      </c>
      <c r="AB27" s="87">
        <v>1</v>
      </c>
      <c r="AC27" s="86">
        <f t="shared" ref="AC27:AC58" ca="1" si="12">VLOOKUP($AB27,$W$26:$Y$58,3,FALSE)</f>
        <v>5391.4655599999996</v>
      </c>
      <c r="AD27" s="87" t="str">
        <f t="shared" ref="AD27:AD58" ca="1" si="13">VLOOKUP($AB27,$W$26:$Y$58,2,FALSE)</f>
        <v>Kensington and Chelsea</v>
      </c>
      <c r="AE27" s="87" t="str">
        <f t="shared" ref="AE27:AE58" ca="1" si="14">IF($AD27=$AE$26,AC27,"")</f>
        <v/>
      </c>
      <c r="AF27" s="87" t="str">
        <f t="shared" ref="AF27:AF58" ca="1" si="15">IF(ISERROR(HLOOKUP($AD27,$AB$1:$AG$1,1,FALSE)),"",AC27)</f>
        <v/>
      </c>
      <c r="AG27" s="87">
        <f t="shared" ref="AG27:AG58" ca="1" si="16">IF(AND(AE27="",AF27=""),AC27,"")</f>
        <v>5391.4655599999996</v>
      </c>
      <c r="AH27" s="87">
        <f ca="1">INDIRECT("z"&amp;$W$1)</f>
        <v>1540</v>
      </c>
      <c r="AI27" s="87">
        <f ca="1">INDIRECT("y"&amp;$W$1)</f>
        <v>1620.06</v>
      </c>
      <c r="AJ27" s="87">
        <f ca="1">INDIRECT("aa"&amp;$W$1)</f>
        <v>1090.7916499999999</v>
      </c>
      <c r="AK27" s="87" t="str">
        <f t="shared" ref="AK27:AK58" ca="1" si="17">IF(ISERROR(VLOOKUP($AD27,AOP_comparators,1,FALSE)),"",AC27)</f>
        <v/>
      </c>
      <c r="AL27" s="87">
        <f t="shared" ref="AL27:AL58" ca="1" si="18">IF(AND(AE27="",AK27=""),AC27,"")</f>
        <v>5391.4655599999996</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1090.7916499999999</v>
      </c>
      <c r="AU27" s="87" t="str">
        <f t="shared" ref="AU27:AU37" ca="1" si="22">VLOOKUP($AS27,$AN$27:$AP$37,2,FALSE)</f>
        <v>Richmond</v>
      </c>
      <c r="AV27" s="87">
        <f t="shared" ref="AV27:AV37" ca="1" si="23">IF($AU27=$AV$26,$AT27,"")</f>
        <v>1090.7916499999999</v>
      </c>
      <c r="AW27" s="87" t="str">
        <f t="shared" ref="AW27:AW37" ca="1" si="24">IF(AV27="",AT27,"")</f>
        <v/>
      </c>
      <c r="AX27" s="87">
        <f t="shared" ref="AX27:AX37" ca="1" si="25">AI27</f>
        <v>1620.06</v>
      </c>
      <c r="AY27" s="94"/>
      <c r="AZ27" s="94"/>
      <c r="BA27" s="94"/>
      <c r="BB27" s="94"/>
      <c r="BC27" s="94"/>
      <c r="BD27" s="94"/>
      <c r="BT27" s="87"/>
    </row>
    <row r="28" spans="10:72">
      <c r="J28" s="125"/>
      <c r="K28" s="125"/>
      <c r="L28" s="125"/>
      <c r="M28" s="125"/>
      <c r="N28" s="125"/>
      <c r="W28" s="87">
        <f ca="1">IFERROR(RANK(Y28,$Y$27:$Y$59,$U$3)+COUNTIF($Y$27:Y28,Y28)-1,"")</f>
        <v>10</v>
      </c>
      <c r="X28" s="87" t="s">
        <v>94</v>
      </c>
      <c r="Y28" s="87">
        <f t="shared" ca="1" si="10"/>
        <v>1847.8888199999999</v>
      </c>
      <c r="AA28" s="87" t="str">
        <f t="shared" ca="1" si="11"/>
        <v>Hammersmith and Fulham</v>
      </c>
      <c r="AB28" s="87">
        <v>2</v>
      </c>
      <c r="AC28" s="86">
        <f t="shared" ca="1" si="12"/>
        <v>5123.5300399999996</v>
      </c>
      <c r="AD28" s="87" t="str">
        <f t="shared" ca="1" si="13"/>
        <v>Hammersmith and Fulham</v>
      </c>
      <c r="AE28" s="87" t="str">
        <f t="shared" ca="1" si="14"/>
        <v/>
      </c>
      <c r="AF28" s="87" t="str">
        <f t="shared" ca="1" si="15"/>
        <v/>
      </c>
      <c r="AG28" s="87">
        <f t="shared" ca="1" si="16"/>
        <v>5123.5300399999996</v>
      </c>
      <c r="AH28" s="87">
        <f t="shared" ref="AH28:AH58" ca="1" si="26">$AH$27</f>
        <v>1540</v>
      </c>
      <c r="AI28" s="87">
        <f t="shared" ref="AI28:AI58" ca="1" si="27">$AI$27</f>
        <v>1620.06</v>
      </c>
      <c r="AJ28" s="87">
        <f t="shared" ref="AJ28:AJ58" ca="1" si="28">$AJ$27</f>
        <v>1090.7916499999999</v>
      </c>
      <c r="AK28" s="87" t="str">
        <f t="shared" ca="1" si="17"/>
        <v/>
      </c>
      <c r="AL28" s="87">
        <f t="shared" ca="1" si="18"/>
        <v>5123.5300399999996</v>
      </c>
      <c r="AN28" s="87">
        <f ca="1">IFERROR(RANK(AP28,$AP$27:$AP$37,$U$3)+COUNTIF($AP$27:AP28,AP28)-1,"")</f>
        <v>3</v>
      </c>
      <c r="AO28" s="87" t="s">
        <v>79</v>
      </c>
      <c r="AP28" s="87">
        <f t="shared" ca="1" si="19"/>
        <v>0</v>
      </c>
      <c r="AR28" s="87" t="str">
        <f t="shared" ca="1" si="20"/>
        <v>Havering</v>
      </c>
      <c r="AS28" s="87">
        <v>2</v>
      </c>
      <c r="AT28" s="87">
        <f t="shared" ca="1" si="21"/>
        <v>110.41758</v>
      </c>
      <c r="AU28" s="87" t="str">
        <f t="shared" ca="1" si="22"/>
        <v>Havering</v>
      </c>
      <c r="AV28" s="87" t="str">
        <f t="shared" ca="1" si="23"/>
        <v/>
      </c>
      <c r="AW28" s="87">
        <f t="shared" ca="1" si="24"/>
        <v>110.41758</v>
      </c>
      <c r="AX28" s="87">
        <f t="shared" ca="1" si="25"/>
        <v>1620.06</v>
      </c>
      <c r="AY28" s="94"/>
      <c r="BA28" s="94"/>
      <c r="BB28" s="94"/>
      <c r="BC28" s="94"/>
      <c r="BD28" s="94"/>
      <c r="BF28" s="94">
        <v>90</v>
      </c>
      <c r="BG28" s="94"/>
      <c r="BT28" s="87"/>
    </row>
    <row r="29" spans="10:72">
      <c r="J29" s="125"/>
      <c r="K29" s="125"/>
      <c r="L29" s="125"/>
      <c r="M29" s="125"/>
      <c r="N29" s="125"/>
      <c r="W29" s="87">
        <f ca="1">IFERROR(RANK(Y29,$Y$27:$Y$59,$U$3)+COUNTIF($Y$27:Y29,Y29)-1,"")</f>
        <v>20</v>
      </c>
      <c r="X29" s="87" t="s">
        <v>98</v>
      </c>
      <c r="Y29" s="87">
        <f t="shared" ca="1" si="10"/>
        <v>1133.3907999999999</v>
      </c>
      <c r="AA29" s="87" t="str">
        <f t="shared" ca="1" si="11"/>
        <v>Islington</v>
      </c>
      <c r="AB29" s="87">
        <v>3</v>
      </c>
      <c r="AC29" s="86">
        <f t="shared" ca="1" si="12"/>
        <v>4684.5352499999999</v>
      </c>
      <c r="AD29" s="87" t="str">
        <f t="shared" ca="1" si="13"/>
        <v>Islington</v>
      </c>
      <c r="AE29" s="87" t="str">
        <f t="shared" ca="1" si="14"/>
        <v/>
      </c>
      <c r="AF29" s="87" t="str">
        <f t="shared" ca="1" si="15"/>
        <v/>
      </c>
      <c r="AG29" s="87">
        <f t="shared" ca="1" si="16"/>
        <v>4684.5352499999999</v>
      </c>
      <c r="AH29" s="87">
        <f t="shared" ca="1" si="26"/>
        <v>1540</v>
      </c>
      <c r="AI29" s="87">
        <f t="shared" ca="1" si="27"/>
        <v>1620.06</v>
      </c>
      <c r="AJ29" s="87">
        <f t="shared" ca="1" si="28"/>
        <v>1090.7916499999999</v>
      </c>
      <c r="AK29" s="87" t="str">
        <f t="shared" ca="1" si="17"/>
        <v/>
      </c>
      <c r="AL29" s="87">
        <f t="shared" ca="1" si="18"/>
        <v>4684.5352499999999</v>
      </c>
      <c r="AN29" s="87" t="str">
        <f ca="1">IFERROR(RANK(AP29,$AP$27:$AP$37,$U$3)+COUNTIF($AP$27:AP29,AP29)-1,"")</f>
        <v/>
      </c>
      <c r="AO29" s="87" t="s">
        <v>1064</v>
      </c>
      <c r="AP29" s="87" t="str">
        <f t="shared" ca="1" si="19"/>
        <v/>
      </c>
      <c r="AR29" s="87" t="str">
        <f t="shared" ca="1" si="20"/>
        <v>Bromley</v>
      </c>
      <c r="AS29" s="87">
        <v>3</v>
      </c>
      <c r="AT29" s="87">
        <f t="shared" ca="1" si="21"/>
        <v>0</v>
      </c>
      <c r="AU29" s="87" t="str">
        <f t="shared" ca="1" si="22"/>
        <v>Bromley</v>
      </c>
      <c r="AV29" s="87" t="str">
        <f t="shared" ca="1" si="23"/>
        <v/>
      </c>
      <c r="AW29" s="87">
        <f t="shared" ca="1" si="24"/>
        <v>0</v>
      </c>
      <c r="AX29" s="87">
        <f t="shared" ca="1" si="25"/>
        <v>1620.06</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29</v>
      </c>
      <c r="X30" s="87" t="s">
        <v>69</v>
      </c>
      <c r="Y30" s="87">
        <f t="shared" ca="1" si="10"/>
        <v>39.224919999999997</v>
      </c>
      <c r="AA30" s="87" t="str">
        <f t="shared" ca="1" si="11"/>
        <v>Westminster</v>
      </c>
      <c r="AB30" s="87">
        <v>4</v>
      </c>
      <c r="AC30" s="86">
        <f t="shared" ca="1" si="12"/>
        <v>4543.6424800000004</v>
      </c>
      <c r="AD30" s="87" t="str">
        <f t="shared" ca="1" si="13"/>
        <v>Westminster</v>
      </c>
      <c r="AE30" s="87" t="str">
        <f t="shared" ca="1" si="14"/>
        <v/>
      </c>
      <c r="AF30" s="87" t="str">
        <f t="shared" ca="1" si="15"/>
        <v/>
      </c>
      <c r="AG30" s="87">
        <f t="shared" ca="1" si="16"/>
        <v>4543.6424800000004</v>
      </c>
      <c r="AH30" s="87">
        <f t="shared" ca="1" si="26"/>
        <v>1540</v>
      </c>
      <c r="AI30" s="87">
        <f t="shared" ca="1" si="27"/>
        <v>1620.06</v>
      </c>
      <c r="AJ30" s="87">
        <f t="shared" ca="1" si="28"/>
        <v>1090.7916499999999</v>
      </c>
      <c r="AK30" s="87" t="str">
        <f t="shared" ca="1" si="17"/>
        <v/>
      </c>
      <c r="AL30" s="87">
        <f t="shared" ca="1" si="18"/>
        <v>4543.6424800000004</v>
      </c>
      <c r="AN30" s="87">
        <f ca="1">IFERROR(RANK(AP30,$AP$27:$AP$37,$U$3)+COUNTIF($AP$27:AP30,AP30)-1,"")</f>
        <v>2</v>
      </c>
      <c r="AO30" s="87" t="s">
        <v>119</v>
      </c>
      <c r="AP30" s="87">
        <f t="shared" ca="1" si="19"/>
        <v>110.41758</v>
      </c>
      <c r="AR30" s="87" t="e">
        <f t="shared" ca="1" si="20"/>
        <v>#N/A</v>
      </c>
      <c r="AS30" s="87">
        <v>4</v>
      </c>
      <c r="AT30" s="87" t="e">
        <f t="shared" ca="1" si="21"/>
        <v>#N/A</v>
      </c>
      <c r="AU30" s="87" t="e">
        <f t="shared" ca="1" si="22"/>
        <v>#N/A</v>
      </c>
      <c r="AV30" s="87" t="e">
        <f t="shared" ca="1" si="23"/>
        <v>#N/A</v>
      </c>
      <c r="AW30" s="87" t="e">
        <f t="shared" ca="1" si="24"/>
        <v>#N/A</v>
      </c>
      <c r="AX30" s="87">
        <f t="shared" ca="1" si="25"/>
        <v>1620.06</v>
      </c>
      <c r="AY30" s="94"/>
      <c r="BA30" s="94"/>
      <c r="BB30" s="94"/>
      <c r="BC30" s="94"/>
      <c r="BD30" s="94"/>
      <c r="BE30" s="87" t="s">
        <v>1091</v>
      </c>
      <c r="BF30" s="92">
        <v>0</v>
      </c>
      <c r="BG30" s="92"/>
      <c r="BT30" s="87"/>
    </row>
    <row r="31" spans="10:72">
      <c r="J31" s="125"/>
      <c r="K31" s="125"/>
      <c r="L31" s="125"/>
      <c r="M31" s="125"/>
      <c r="N31" s="125"/>
      <c r="W31" s="87">
        <f ca="1">IFERROR(RANK(Y31,$Y$27:$Y$59,$U$3)+COUNTIF($Y$27:Y31,Y31)-1,"")</f>
        <v>31</v>
      </c>
      <c r="X31" s="87" t="s">
        <v>79</v>
      </c>
      <c r="Y31" s="87">
        <f t="shared" ca="1" si="10"/>
        <v>0</v>
      </c>
      <c r="AA31" s="87" t="str">
        <f t="shared" ca="1" si="11"/>
        <v>Hackney</v>
      </c>
      <c r="AB31" s="87">
        <v>5</v>
      </c>
      <c r="AC31" s="86">
        <f t="shared" ca="1" si="12"/>
        <v>4099.2660999999998</v>
      </c>
      <c r="AD31" s="87" t="str">
        <f t="shared" ca="1" si="13"/>
        <v>Hackney</v>
      </c>
      <c r="AE31" s="87" t="str">
        <f t="shared" ca="1" si="14"/>
        <v/>
      </c>
      <c r="AF31" s="87" t="str">
        <f t="shared" ca="1" si="15"/>
        <v/>
      </c>
      <c r="AG31" s="87">
        <f t="shared" ca="1" si="16"/>
        <v>4099.2660999999998</v>
      </c>
      <c r="AH31" s="87">
        <f t="shared" ca="1" si="26"/>
        <v>1540</v>
      </c>
      <c r="AI31" s="87">
        <f t="shared" ca="1" si="27"/>
        <v>1620.06</v>
      </c>
      <c r="AJ31" s="87">
        <f t="shared" ca="1" si="28"/>
        <v>1090.7916499999999</v>
      </c>
      <c r="AK31" s="87" t="str">
        <f t="shared" ca="1" si="17"/>
        <v/>
      </c>
      <c r="AL31" s="87">
        <f t="shared" ca="1" si="18"/>
        <v>4099.2660999999998</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1620.06</v>
      </c>
      <c r="AY31" s="94"/>
      <c r="BA31" s="94"/>
      <c r="BB31" s="94"/>
      <c r="BC31" s="94"/>
      <c r="BD31" s="94"/>
      <c r="BE31" s="87" t="s">
        <v>128</v>
      </c>
      <c r="BF31" s="92">
        <v>32</v>
      </c>
      <c r="BG31" s="92"/>
      <c r="BT31" s="87"/>
    </row>
    <row r="32" spans="10:72">
      <c r="J32" s="125"/>
      <c r="K32" s="125"/>
      <c r="L32" s="125"/>
      <c r="M32" s="125"/>
      <c r="N32" s="125"/>
      <c r="W32" s="87">
        <f ca="1">IFERROR(RANK(Y32,$Y$27:$Y$59,$U$3)+COUNTIF($Y$27:Y32,Y32)-1,"")</f>
        <v>6</v>
      </c>
      <c r="X32" s="87" t="s">
        <v>73</v>
      </c>
      <c r="Y32" s="87">
        <f t="shared" ca="1" si="10"/>
        <v>3804.1493599999999</v>
      </c>
      <c r="AA32" s="87" t="str">
        <f t="shared" ca="1" si="11"/>
        <v>Camden</v>
      </c>
      <c r="AB32" s="87">
        <v>6</v>
      </c>
      <c r="AC32" s="86">
        <f t="shared" ca="1" si="12"/>
        <v>3804.1493599999999</v>
      </c>
      <c r="AD32" s="87" t="str">
        <f t="shared" ca="1" si="13"/>
        <v>Camden</v>
      </c>
      <c r="AE32" s="87" t="str">
        <f t="shared" ca="1" si="14"/>
        <v/>
      </c>
      <c r="AF32" s="87" t="str">
        <f t="shared" ca="1" si="15"/>
        <v/>
      </c>
      <c r="AG32" s="87">
        <f t="shared" ca="1" si="16"/>
        <v>3804.1493599999999</v>
      </c>
      <c r="AH32" s="87">
        <f t="shared" ca="1" si="26"/>
        <v>1540</v>
      </c>
      <c r="AI32" s="87">
        <f t="shared" ca="1" si="27"/>
        <v>1620.06</v>
      </c>
      <c r="AJ32" s="87">
        <f t="shared" ca="1" si="28"/>
        <v>1090.7916499999999</v>
      </c>
      <c r="AK32" s="87" t="str">
        <f t="shared" ca="1" si="17"/>
        <v/>
      </c>
      <c r="AL32" s="87">
        <f t="shared" ca="1" si="18"/>
        <v>3804.1493599999999</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1620.06</v>
      </c>
      <c r="AY32" s="94"/>
      <c r="BA32" s="94"/>
      <c r="BB32" s="94"/>
      <c r="BC32" s="94"/>
      <c r="BD32" s="94"/>
      <c r="BE32" s="87" t="s">
        <v>173</v>
      </c>
      <c r="BF32" s="92"/>
      <c r="BG32" s="92"/>
      <c r="BT32" s="87"/>
    </row>
    <row r="33" spans="1:72">
      <c r="W33" s="87">
        <f ca="1">IFERROR(RANK(Y33,$Y$27:$Y$59,$U$3)+COUNTIF($Y$27:Y33,Y33)-1,"")</f>
        <v>27</v>
      </c>
      <c r="X33" s="87" t="s">
        <v>111</v>
      </c>
      <c r="Y33" s="87">
        <f t="shared" ca="1" si="10"/>
        <v>279.59064000000001</v>
      </c>
      <c r="AA33" s="87" t="str">
        <f t="shared" ca="1" si="11"/>
        <v>Tower Hamlets</v>
      </c>
      <c r="AB33" s="87">
        <v>7</v>
      </c>
      <c r="AC33" s="86">
        <f t="shared" ca="1" si="12"/>
        <v>3684.3075600000002</v>
      </c>
      <c r="AD33" s="87" t="str">
        <f t="shared" ca="1" si="13"/>
        <v>Tower Hamlets</v>
      </c>
      <c r="AE33" s="87" t="str">
        <f t="shared" ca="1" si="14"/>
        <v/>
      </c>
      <c r="AF33" s="87" t="str">
        <f t="shared" ca="1" si="15"/>
        <v/>
      </c>
      <c r="AG33" s="87">
        <f t="shared" ca="1" si="16"/>
        <v>3684.3075600000002</v>
      </c>
      <c r="AH33" s="87">
        <f t="shared" ca="1" si="26"/>
        <v>1540</v>
      </c>
      <c r="AI33" s="87">
        <f t="shared" ca="1" si="27"/>
        <v>1620.06</v>
      </c>
      <c r="AJ33" s="87">
        <f t="shared" ca="1" si="28"/>
        <v>1090.7916499999999</v>
      </c>
      <c r="AK33" s="87" t="str">
        <f t="shared" ca="1" si="17"/>
        <v/>
      </c>
      <c r="AL33" s="87">
        <f t="shared" ca="1" si="18"/>
        <v>3684.3075600000002</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1620.06</v>
      </c>
      <c r="AY33" s="94"/>
      <c r="BA33" s="94"/>
      <c r="BB33" s="94"/>
      <c r="BC33" s="94"/>
      <c r="BD33" s="94"/>
      <c r="BE33" s="87" t="s">
        <v>1092</v>
      </c>
      <c r="BF33" s="92"/>
      <c r="BG33" s="92"/>
      <c r="BT33" s="87"/>
    </row>
    <row r="34" spans="1:72">
      <c r="A34" s="12" t="s">
        <v>1093</v>
      </c>
      <c r="W34" s="87">
        <f ca="1">IFERROR(RANK(Y34,$Y$27:$Y$59,$U$3)+COUNTIF($Y$27:Y34,Y34)-1,"")</f>
        <v>32</v>
      </c>
      <c r="X34" s="87" t="s">
        <v>63</v>
      </c>
      <c r="Y34" s="87">
        <f t="shared" ca="1" si="10"/>
        <v>0</v>
      </c>
      <c r="AA34" s="87" t="str">
        <f t="shared" ca="1" si="11"/>
        <v>Kingston</v>
      </c>
      <c r="AB34" s="87">
        <v>8</v>
      </c>
      <c r="AC34" s="86">
        <f t="shared" ca="1" si="12"/>
        <v>2980.3885599999999</v>
      </c>
      <c r="AD34" s="87" t="str">
        <f t="shared" ca="1" si="13"/>
        <v>Kingston</v>
      </c>
      <c r="AE34" s="87" t="str">
        <f t="shared" ca="1" si="14"/>
        <v/>
      </c>
      <c r="AF34" s="87">
        <f t="shared" ca="1" si="15"/>
        <v>2980.3885599999999</v>
      </c>
      <c r="AG34" s="87" t="str">
        <f t="shared" ca="1" si="16"/>
        <v/>
      </c>
      <c r="AH34" s="87">
        <f t="shared" ca="1" si="26"/>
        <v>1540</v>
      </c>
      <c r="AI34" s="87">
        <f t="shared" ca="1" si="27"/>
        <v>1620.06</v>
      </c>
      <c r="AJ34" s="87">
        <f t="shared" ca="1" si="28"/>
        <v>1090.7916499999999</v>
      </c>
      <c r="AK34" s="87">
        <f t="shared" ca="1" si="17"/>
        <v>2980.3885599999999</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1620.06</v>
      </c>
      <c r="AY34" s="94"/>
      <c r="BA34" s="94"/>
      <c r="BB34" s="94"/>
      <c r="BC34" s="94"/>
      <c r="BD34" s="94"/>
      <c r="BE34" s="87" t="s">
        <v>1094</v>
      </c>
      <c r="BF34" s="92"/>
      <c r="BG34" s="92"/>
      <c r="BT34" s="87"/>
    </row>
    <row r="35" spans="1:72" ht="15" customHeight="1">
      <c r="A35" s="124" t="str">
        <f>VLOOKUP($U$1,IndicatorMetadata!$B:$Z,2,FALSE)</f>
        <v>Rate of successful quitters at 4-weeks per 100,000 smokers</v>
      </c>
      <c r="B35" s="125"/>
      <c r="C35" s="125"/>
      <c r="D35" s="125"/>
      <c r="E35" s="125"/>
      <c r="F35" s="125"/>
      <c r="G35" s="125"/>
      <c r="H35" s="125"/>
      <c r="I35" s="125"/>
      <c r="J35" s="125"/>
      <c r="K35" s="125"/>
      <c r="L35" s="125"/>
      <c r="M35" s="125"/>
      <c r="N35" s="125"/>
      <c r="W35" s="87">
        <f ca="1">IFERROR(RANK(Y35,$Y$27:$Y$59,$U$3)+COUNTIF($Y$27:Y35,Y35)-1,"")</f>
        <v>30</v>
      </c>
      <c r="X35" s="87" t="s">
        <v>121</v>
      </c>
      <c r="Y35" s="87">
        <f t="shared" ca="1" si="10"/>
        <v>29.00057</v>
      </c>
      <c r="AA35" s="87" t="str">
        <f t="shared" ca="1" si="11"/>
        <v>Lewisham</v>
      </c>
      <c r="AB35" s="87">
        <v>9</v>
      </c>
      <c r="AC35" s="86">
        <f t="shared" ca="1" si="12"/>
        <v>2136.8881299999998</v>
      </c>
      <c r="AD35" s="87" t="str">
        <f t="shared" ca="1" si="13"/>
        <v>Lewisham</v>
      </c>
      <c r="AE35" s="87" t="str">
        <f t="shared" ca="1" si="14"/>
        <v/>
      </c>
      <c r="AF35" s="87" t="str">
        <f t="shared" ca="1" si="15"/>
        <v/>
      </c>
      <c r="AG35" s="87">
        <f t="shared" ca="1" si="16"/>
        <v>2136.8881299999998</v>
      </c>
      <c r="AH35" s="87">
        <f t="shared" ca="1" si="26"/>
        <v>1540</v>
      </c>
      <c r="AI35" s="87">
        <f t="shared" ca="1" si="27"/>
        <v>1620.06</v>
      </c>
      <c r="AJ35" s="87">
        <f t="shared" ca="1" si="28"/>
        <v>1090.7916499999999</v>
      </c>
      <c r="AK35" s="87" t="str">
        <f t="shared" ca="1" si="17"/>
        <v/>
      </c>
      <c r="AL35" s="87">
        <f t="shared" ca="1" si="18"/>
        <v>2136.8881299999998</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1620.06</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17</v>
      </c>
      <c r="X36" s="87" t="s">
        <v>81</v>
      </c>
      <c r="Y36" s="87">
        <f t="shared" ca="1" si="10"/>
        <v>1186.39258</v>
      </c>
      <c r="AA36" s="87" t="str">
        <f t="shared" ca="1" si="11"/>
        <v>Barnet</v>
      </c>
      <c r="AB36" s="87">
        <v>10</v>
      </c>
      <c r="AC36" s="86">
        <f t="shared" ca="1" si="12"/>
        <v>1847.8888199999999</v>
      </c>
      <c r="AD36" s="87" t="str">
        <f t="shared" ca="1" si="13"/>
        <v>Barnet</v>
      </c>
      <c r="AE36" s="87" t="str">
        <f t="shared" ca="1" si="14"/>
        <v/>
      </c>
      <c r="AF36" s="87">
        <f t="shared" ca="1" si="15"/>
        <v>1847.8888199999999</v>
      </c>
      <c r="AG36" s="87" t="str">
        <f t="shared" ca="1" si="16"/>
        <v/>
      </c>
      <c r="AH36" s="87">
        <f t="shared" ca="1" si="26"/>
        <v>1540</v>
      </c>
      <c r="AI36" s="87">
        <f t="shared" ca="1" si="27"/>
        <v>1620.06</v>
      </c>
      <c r="AJ36" s="87">
        <f t="shared" ca="1" si="28"/>
        <v>1090.7916499999999</v>
      </c>
      <c r="AK36" s="87">
        <f t="shared" ca="1" si="17"/>
        <v>1847.8888199999999</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1620.06</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5</v>
      </c>
      <c r="X37" s="87" t="s">
        <v>102</v>
      </c>
      <c r="Y37" s="87">
        <f t="shared" ca="1" si="10"/>
        <v>4099.2660999999998</v>
      </c>
      <c r="AA37" s="87" t="str">
        <f t="shared" ca="1" si="11"/>
        <v>Merton</v>
      </c>
      <c r="AB37" s="87">
        <v>11</v>
      </c>
      <c r="AC37" s="86">
        <f t="shared" ca="1" si="12"/>
        <v>1728.2886800000001</v>
      </c>
      <c r="AD37" s="87" t="str">
        <f t="shared" ca="1" si="13"/>
        <v>Merton</v>
      </c>
      <c r="AE37" s="87" t="str">
        <f t="shared" ca="1" si="14"/>
        <v/>
      </c>
      <c r="AF37" s="87">
        <f t="shared" ca="1" si="15"/>
        <v>1728.2886800000001</v>
      </c>
      <c r="AG37" s="87" t="str">
        <f t="shared" ca="1" si="16"/>
        <v/>
      </c>
      <c r="AH37" s="87">
        <f t="shared" ca="1" si="26"/>
        <v>1540</v>
      </c>
      <c r="AI37" s="87">
        <f t="shared" ca="1" si="27"/>
        <v>1620.06</v>
      </c>
      <c r="AJ37" s="87">
        <f t="shared" ca="1" si="28"/>
        <v>1090.7916499999999</v>
      </c>
      <c r="AK37" s="87">
        <f t="shared" ca="1" si="17"/>
        <v>1728.2886800000001</v>
      </c>
      <c r="AL37" s="87" t="str">
        <f t="shared" ca="1" si="18"/>
        <v/>
      </c>
      <c r="AN37" s="87">
        <f ca="1">IFERROR(RANK(AP37,$AP$27:$AP$37,$U$3)+COUNTIF($AP$27:AP37,AP37)-1,"")</f>
        <v>1</v>
      </c>
      <c r="AO37" s="87" t="str">
        <f>T8</f>
        <v>Richmond</v>
      </c>
      <c r="AP37" s="87">
        <f t="shared" ca="1" si="19"/>
        <v>1090.7916499999999</v>
      </c>
      <c r="AR37" s="87" t="e">
        <f t="shared" ca="1" si="20"/>
        <v>#N/A</v>
      </c>
      <c r="AS37" s="87">
        <v>11</v>
      </c>
      <c r="AT37" s="87" t="e">
        <f t="shared" ca="1" si="21"/>
        <v>#N/A</v>
      </c>
      <c r="AU37" s="87" t="e">
        <f t="shared" ca="1" si="22"/>
        <v>#N/A</v>
      </c>
      <c r="AV37" s="87" t="e">
        <f t="shared" ca="1" si="23"/>
        <v>#N/A</v>
      </c>
      <c r="AW37" s="87" t="e">
        <f t="shared" ca="1" si="24"/>
        <v>#N/A</v>
      </c>
      <c r="AX37" s="87">
        <f t="shared" ca="1" si="25"/>
        <v>1620.06</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v>
      </c>
      <c r="X38" s="87" t="s">
        <v>67</v>
      </c>
      <c r="Y38" s="87">
        <f t="shared" ca="1" si="10"/>
        <v>5123.5300399999996</v>
      </c>
      <c r="AA38" s="87" t="str">
        <f t="shared" ca="1" si="11"/>
        <v>Newham</v>
      </c>
      <c r="AB38" s="87">
        <v>12</v>
      </c>
      <c r="AC38" s="86">
        <f t="shared" ca="1" si="12"/>
        <v>1704.8602100000001</v>
      </c>
      <c r="AD38" s="87" t="str">
        <f t="shared" ca="1" si="13"/>
        <v>Newham</v>
      </c>
      <c r="AE38" s="87" t="str">
        <f t="shared" ca="1" si="14"/>
        <v/>
      </c>
      <c r="AF38" s="87" t="str">
        <f t="shared" ca="1" si="15"/>
        <v/>
      </c>
      <c r="AG38" s="87">
        <f t="shared" ca="1" si="16"/>
        <v>1704.8602100000001</v>
      </c>
      <c r="AH38" s="87">
        <f t="shared" ca="1" si="26"/>
        <v>1540</v>
      </c>
      <c r="AI38" s="87">
        <f t="shared" ca="1" si="27"/>
        <v>1620.06</v>
      </c>
      <c r="AJ38" s="87">
        <f t="shared" ca="1" si="28"/>
        <v>1090.7916499999999</v>
      </c>
      <c r="AK38" s="87" t="str">
        <f t="shared" ca="1" si="17"/>
        <v/>
      </c>
      <c r="AL38" s="87">
        <f t="shared" ca="1" si="18"/>
        <v>1704.8602100000001</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24</v>
      </c>
      <c r="X39" s="87" t="s">
        <v>117</v>
      </c>
      <c r="Y39" s="87">
        <f t="shared" ca="1" si="10"/>
        <v>750.89676999999995</v>
      </c>
      <c r="AA39" s="87" t="str">
        <f t="shared" ca="1" si="11"/>
        <v>Barking and Dagenham</v>
      </c>
      <c r="AB39" s="87">
        <v>13</v>
      </c>
      <c r="AC39" s="86">
        <f t="shared" ca="1" si="12"/>
        <v>1695.7818400000001</v>
      </c>
      <c r="AD39" s="87" t="str">
        <f t="shared" ca="1" si="13"/>
        <v>Barking and Dagenham</v>
      </c>
      <c r="AE39" s="87" t="str">
        <f t="shared" ca="1" si="14"/>
        <v/>
      </c>
      <c r="AF39" s="87" t="str">
        <f t="shared" ca="1" si="15"/>
        <v/>
      </c>
      <c r="AG39" s="87">
        <f t="shared" ca="1" si="16"/>
        <v>1695.7818400000001</v>
      </c>
      <c r="AH39" s="87">
        <f t="shared" ca="1" si="26"/>
        <v>1540</v>
      </c>
      <c r="AI39" s="87">
        <f t="shared" ca="1" si="27"/>
        <v>1620.06</v>
      </c>
      <c r="AJ39" s="87">
        <f t="shared" ca="1" si="28"/>
        <v>1090.7916499999999</v>
      </c>
      <c r="AK39" s="87" t="str">
        <f t="shared" ca="1" si="17"/>
        <v/>
      </c>
      <c r="AL39" s="87">
        <f t="shared" ca="1" si="18"/>
        <v>1695.7818400000001</v>
      </c>
      <c r="AO39" s="87" t="s">
        <v>1096</v>
      </c>
      <c r="BA39" s="94"/>
      <c r="BD39" s="94" t="s">
        <v>1097</v>
      </c>
      <c r="BF39" s="94">
        <f ca="1">U9</f>
        <v>21</v>
      </c>
      <c r="BG39" s="94"/>
      <c r="BT39" s="87"/>
    </row>
    <row r="40" spans="1:72">
      <c r="A40" s="125"/>
      <c r="B40" s="125"/>
      <c r="C40" s="125"/>
      <c r="D40" s="125"/>
      <c r="E40" s="125"/>
      <c r="F40" s="125"/>
      <c r="G40" s="125"/>
      <c r="H40" s="125"/>
      <c r="I40" s="125"/>
      <c r="J40" s="125"/>
      <c r="K40" s="125"/>
      <c r="L40" s="125"/>
      <c r="M40" s="125"/>
      <c r="N40" s="125"/>
      <c r="W40" s="87">
        <f ca="1">IFERROR(RANK(Y40,$Y$27:$Y$59,$U$3)+COUNTIF($Y$27:Y40,Y40)-1,"")</f>
        <v>26</v>
      </c>
      <c r="X40" s="87" t="s">
        <v>65</v>
      </c>
      <c r="Y40" s="87">
        <f t="shared" ca="1" si="10"/>
        <v>412.78519</v>
      </c>
      <c r="AA40" s="87" t="str">
        <f t="shared" ca="1" si="11"/>
        <v>Wandsworth</v>
      </c>
      <c r="AB40" s="87">
        <v>14</v>
      </c>
      <c r="AC40" s="86">
        <f t="shared" ca="1" si="12"/>
        <v>1608.45868</v>
      </c>
      <c r="AD40" s="87" t="str">
        <f t="shared" ca="1" si="13"/>
        <v>Wandsworth</v>
      </c>
      <c r="AE40" s="87" t="str">
        <f t="shared" ca="1" si="14"/>
        <v/>
      </c>
      <c r="AF40" s="87" t="str">
        <f t="shared" ca="1" si="15"/>
        <v/>
      </c>
      <c r="AG40" s="87">
        <f t="shared" ca="1" si="16"/>
        <v>1608.45868</v>
      </c>
      <c r="AH40" s="87">
        <f t="shared" ca="1" si="26"/>
        <v>1540</v>
      </c>
      <c r="AI40" s="87">
        <f t="shared" ca="1" si="27"/>
        <v>1620.06</v>
      </c>
      <c r="AJ40" s="87">
        <f t="shared" ca="1" si="28"/>
        <v>1090.7916499999999</v>
      </c>
      <c r="AK40" s="87" t="str">
        <f t="shared" ca="1" si="17"/>
        <v/>
      </c>
      <c r="AL40" s="87">
        <f t="shared" ca="1" si="18"/>
        <v>1608.45868</v>
      </c>
      <c r="AO40" s="87" t="str">
        <f>List!R2</f>
        <v>Kingston</v>
      </c>
      <c r="AP40" s="87">
        <f t="shared" ref="AP40:AP54" ca="1" si="29">VLOOKUP(AO40,$AA$27:$AC$58,3,FALSE)</f>
        <v>2980.3885599999999</v>
      </c>
      <c r="BA40" s="94"/>
      <c r="BB40" s="94"/>
      <c r="BC40" s="94"/>
      <c r="BD40" s="94"/>
      <c r="BE40" s="87" t="s">
        <v>1098</v>
      </c>
      <c r="BF40" s="92">
        <f ca="1">IF(BF39=1,0,BE45*BF39/$BF45)</f>
        <v>58.40625</v>
      </c>
      <c r="BG40" s="93"/>
      <c r="BT40" s="87"/>
    </row>
    <row r="41" spans="1:72">
      <c r="A41" s="125"/>
      <c r="B41" s="125"/>
      <c r="C41" s="125"/>
      <c r="D41" s="125"/>
      <c r="E41" s="125"/>
      <c r="F41" s="125"/>
      <c r="G41" s="125"/>
      <c r="H41" s="125"/>
      <c r="I41" s="125"/>
      <c r="J41" s="125"/>
      <c r="K41" s="125"/>
      <c r="L41" s="125"/>
      <c r="M41" s="125"/>
      <c r="N41" s="125"/>
      <c r="W41" s="87">
        <f ca="1">IFERROR(RANK(Y41,$Y$27:$Y$59,$U$3)+COUNTIF($Y$27:Y41,Y41)-1,"")</f>
        <v>28</v>
      </c>
      <c r="X41" s="87" t="s">
        <v>119</v>
      </c>
      <c r="Y41" s="87">
        <f t="shared" ca="1" si="10"/>
        <v>110.41758</v>
      </c>
      <c r="AA41" s="87" t="str">
        <f t="shared" ca="1" si="11"/>
        <v>Lambeth</v>
      </c>
      <c r="AB41" s="87">
        <v>15</v>
      </c>
      <c r="AC41" s="86">
        <f t="shared" ca="1" si="12"/>
        <v>1533.02682</v>
      </c>
      <c r="AD41" s="87" t="str">
        <f t="shared" ca="1" si="13"/>
        <v>Lambeth</v>
      </c>
      <c r="AE41" s="87" t="str">
        <f t="shared" ca="1" si="14"/>
        <v/>
      </c>
      <c r="AF41" s="87" t="str">
        <f t="shared" ca="1" si="15"/>
        <v/>
      </c>
      <c r="AG41" s="87">
        <f t="shared" ca="1" si="16"/>
        <v>1533.02682</v>
      </c>
      <c r="AH41" s="87">
        <f t="shared" ca="1" si="26"/>
        <v>1540</v>
      </c>
      <c r="AI41" s="87">
        <f t="shared" ca="1" si="27"/>
        <v>1620.06</v>
      </c>
      <c r="AJ41" s="87">
        <f t="shared" ca="1" si="28"/>
        <v>1090.7916499999999</v>
      </c>
      <c r="AK41" s="87" t="str">
        <f t="shared" ca="1" si="17"/>
        <v/>
      </c>
      <c r="AL41" s="87">
        <f t="shared" ca="1" si="18"/>
        <v>1533.02682</v>
      </c>
      <c r="AO41" s="87" t="str">
        <f>List!R3</f>
        <v>Merton</v>
      </c>
      <c r="AP41" s="87">
        <f t="shared" ca="1" si="29"/>
        <v>1728.2886800000001</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23</v>
      </c>
      <c r="X42" s="87" t="s">
        <v>87</v>
      </c>
      <c r="Y42" s="87">
        <f t="shared" ca="1" si="10"/>
        <v>870.12955999999997</v>
      </c>
      <c r="AA42" s="87" t="str">
        <f t="shared" ca="1" si="11"/>
        <v>Waltham Forest</v>
      </c>
      <c r="AB42" s="87">
        <v>16</v>
      </c>
      <c r="AC42" s="86">
        <f t="shared" ca="1" si="12"/>
        <v>1193.97713</v>
      </c>
      <c r="AD42" s="87" t="str">
        <f t="shared" ca="1" si="13"/>
        <v>Waltham Forest</v>
      </c>
      <c r="AE42" s="87" t="str">
        <f t="shared" ca="1" si="14"/>
        <v/>
      </c>
      <c r="AF42" s="87" t="str">
        <f t="shared" ca="1" si="15"/>
        <v/>
      </c>
      <c r="AG42" s="87">
        <f t="shared" ca="1" si="16"/>
        <v>1193.97713</v>
      </c>
      <c r="AH42" s="87">
        <f t="shared" ca="1" si="26"/>
        <v>1540</v>
      </c>
      <c r="AI42" s="87">
        <f t="shared" ca="1" si="27"/>
        <v>1620.06</v>
      </c>
      <c r="AJ42" s="87">
        <f t="shared" ca="1" si="28"/>
        <v>1090.7916499999999</v>
      </c>
      <c r="AK42" s="87">
        <f t="shared" ca="1" si="17"/>
        <v>1193.97713</v>
      </c>
      <c r="AL42" s="87" t="str">
        <f t="shared" ca="1" si="18"/>
        <v/>
      </c>
      <c r="AO42" s="87" t="str">
        <f>List!R4</f>
        <v>Richmond</v>
      </c>
      <c r="AP42" s="87">
        <f t="shared" ca="1" si="29"/>
        <v>1090.7916499999999</v>
      </c>
      <c r="BA42" s="94"/>
      <c r="BB42" s="94"/>
      <c r="BC42" s="94"/>
      <c r="BD42" s="94"/>
      <c r="BE42" s="87" t="s">
        <v>1094</v>
      </c>
      <c r="BF42" s="92">
        <f ca="1">IF(181-SUM(BF40:BF41)&lt;0,0,181-SUM(BF40:BF41))</f>
        <v>120.59375</v>
      </c>
      <c r="BG42" s="93"/>
      <c r="BT42" s="87"/>
    </row>
    <row r="43" spans="1:72">
      <c r="A43" s="17"/>
      <c r="B43" s="17"/>
      <c r="C43" s="17"/>
      <c r="D43" s="17"/>
      <c r="E43" s="17"/>
      <c r="F43" s="17"/>
      <c r="G43" s="17"/>
      <c r="H43" s="17"/>
      <c r="I43" s="17"/>
      <c r="J43" s="17"/>
      <c r="K43" s="17"/>
      <c r="L43" s="17"/>
      <c r="M43" s="17"/>
      <c r="W43" s="87">
        <f ca="1">IFERROR(RANK(Y43,$Y$27:$Y$59,$U$3)+COUNTIF($Y$27:Y43,Y43)-1,"")</f>
        <v>18</v>
      </c>
      <c r="X43" s="87" t="s">
        <v>60</v>
      </c>
      <c r="Y43" s="87">
        <f t="shared" ca="1" si="10"/>
        <v>1162.58557</v>
      </c>
      <c r="AA43" s="87" t="str">
        <f t="shared" ca="1" si="11"/>
        <v>Greenwich</v>
      </c>
      <c r="AB43" s="87">
        <v>17</v>
      </c>
      <c r="AC43" s="86">
        <f t="shared" ca="1" si="12"/>
        <v>1186.39258</v>
      </c>
      <c r="AD43" s="87" t="str">
        <f t="shared" ca="1" si="13"/>
        <v>Greenwich</v>
      </c>
      <c r="AE43" s="87" t="str">
        <f t="shared" ca="1" si="14"/>
        <v/>
      </c>
      <c r="AF43" s="87" t="str">
        <f t="shared" ca="1" si="15"/>
        <v/>
      </c>
      <c r="AG43" s="87">
        <f t="shared" ca="1" si="16"/>
        <v>1186.39258</v>
      </c>
      <c r="AH43" s="87">
        <f t="shared" ca="1" si="26"/>
        <v>1540</v>
      </c>
      <c r="AI43" s="87">
        <f t="shared" ca="1" si="27"/>
        <v>1620.06</v>
      </c>
      <c r="AJ43" s="87">
        <f t="shared" ca="1" si="28"/>
        <v>1090.7916499999999</v>
      </c>
      <c r="AK43" s="87" t="str">
        <f t="shared" ca="1" si="17"/>
        <v/>
      </c>
      <c r="AL43" s="87">
        <f t="shared" ca="1" si="18"/>
        <v>1186.39258</v>
      </c>
      <c r="AO43" s="87" t="str">
        <f>List!R5</f>
        <v>Sutton</v>
      </c>
      <c r="AP43" s="87">
        <f t="shared" ca="1" si="29"/>
        <v>447.65994000000001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v>
      </c>
      <c r="X44" s="87" t="s">
        <v>75</v>
      </c>
      <c r="Y44" s="87">
        <f t="shared" ca="1" si="10"/>
        <v>4684.5352499999999</v>
      </c>
      <c r="AA44" s="87" t="str">
        <f t="shared" ca="1" si="11"/>
        <v>Hounslow</v>
      </c>
      <c r="AB44" s="87">
        <v>18</v>
      </c>
      <c r="AC44" s="86">
        <f t="shared" ca="1" si="12"/>
        <v>1162.58557</v>
      </c>
      <c r="AD44" s="87" t="str">
        <f t="shared" ca="1" si="13"/>
        <v>Hounslow</v>
      </c>
      <c r="AE44" s="87" t="str">
        <f t="shared" ca="1" si="14"/>
        <v/>
      </c>
      <c r="AF44" s="87" t="str">
        <f t="shared" ca="1" si="15"/>
        <v/>
      </c>
      <c r="AG44" s="87">
        <f t="shared" ca="1" si="16"/>
        <v>1162.58557</v>
      </c>
      <c r="AH44" s="87">
        <f t="shared" ca="1" si="26"/>
        <v>1540</v>
      </c>
      <c r="AI44" s="87">
        <f t="shared" ca="1" si="27"/>
        <v>1620.06</v>
      </c>
      <c r="AJ44" s="87">
        <f t="shared" ca="1" si="28"/>
        <v>1090.7916499999999</v>
      </c>
      <c r="AK44" s="87">
        <f t="shared" ca="1" si="17"/>
        <v>1162.58557</v>
      </c>
      <c r="AL44" s="87" t="str">
        <f t="shared" ca="1" si="18"/>
        <v/>
      </c>
      <c r="AO44" s="87" t="str">
        <f>List!R6</f>
        <v>Havering</v>
      </c>
      <c r="AP44" s="87">
        <f t="shared" ca="1" si="29"/>
        <v>110.41758</v>
      </c>
      <c r="BT44" s="87"/>
    </row>
    <row r="45" spans="1:72">
      <c r="A45" s="17"/>
      <c r="B45" s="17"/>
      <c r="C45" s="17"/>
      <c r="D45" s="17"/>
      <c r="E45" s="17"/>
      <c r="F45" s="17"/>
      <c r="G45" s="17"/>
      <c r="H45" s="17"/>
      <c r="I45" s="17"/>
      <c r="J45" s="17"/>
      <c r="K45" s="17"/>
      <c r="L45" s="17"/>
      <c r="M45" s="17"/>
      <c r="W45" s="87">
        <f ca="1">IFERROR(RANK(Y45,$Y$27:$Y$59,$U$3)+COUNTIF($Y$27:Y45,Y45)-1,"")</f>
        <v>1</v>
      </c>
      <c r="X45" s="87" t="s">
        <v>71</v>
      </c>
      <c r="Y45" s="87">
        <f t="shared" ca="1" si="10"/>
        <v>5391.4655599999996</v>
      </c>
      <c r="AA45" s="87" t="str">
        <f t="shared" ca="1" si="11"/>
        <v>Redbridge</v>
      </c>
      <c r="AB45" s="87">
        <v>19</v>
      </c>
      <c r="AC45" s="86">
        <f t="shared" ca="1" si="12"/>
        <v>1137.51873</v>
      </c>
      <c r="AD45" s="87" t="str">
        <f t="shared" ca="1" si="13"/>
        <v>Redbridge</v>
      </c>
      <c r="AE45" s="87" t="str">
        <f t="shared" ca="1" si="14"/>
        <v/>
      </c>
      <c r="AF45" s="87" t="str">
        <f t="shared" ca="1" si="15"/>
        <v/>
      </c>
      <c r="AG45" s="87">
        <f t="shared" ca="1" si="16"/>
        <v>1137.51873</v>
      </c>
      <c r="AH45" s="87">
        <f t="shared" ca="1" si="26"/>
        <v>1540</v>
      </c>
      <c r="AI45" s="87">
        <f t="shared" ca="1" si="27"/>
        <v>1620.06</v>
      </c>
      <c r="AJ45" s="87">
        <f t="shared" ca="1" si="28"/>
        <v>1090.7916499999999</v>
      </c>
      <c r="AK45" s="87">
        <f t="shared" ca="1" si="17"/>
        <v>1137.51873</v>
      </c>
      <c r="AL45" s="87" t="str">
        <f t="shared" ca="1" si="18"/>
        <v/>
      </c>
      <c r="AO45" s="87" t="str">
        <f>List!R7</f>
        <v>Hounslow</v>
      </c>
      <c r="AP45" s="87">
        <f t="shared" ca="1" si="29"/>
        <v>1162.58557</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8</v>
      </c>
      <c r="X46" s="87" t="s">
        <v>83</v>
      </c>
      <c r="Y46" s="87">
        <f t="shared" ca="1" si="10"/>
        <v>2980.3885599999999</v>
      </c>
      <c r="AA46" s="87" t="str">
        <f t="shared" ca="1" si="11"/>
        <v>Bexley</v>
      </c>
      <c r="AB46" s="87">
        <v>20</v>
      </c>
      <c r="AC46" s="86">
        <f t="shared" ca="1" si="12"/>
        <v>1133.3907999999999</v>
      </c>
      <c r="AD46" s="87" t="str">
        <f t="shared" ca="1" si="13"/>
        <v>Bexley</v>
      </c>
      <c r="AE46" s="87" t="str">
        <f t="shared" ca="1" si="14"/>
        <v/>
      </c>
      <c r="AF46" s="87" t="str">
        <f t="shared" ca="1" si="15"/>
        <v/>
      </c>
      <c r="AG46" s="87">
        <f t="shared" ca="1" si="16"/>
        <v>1133.3907999999999</v>
      </c>
      <c r="AH46" s="87">
        <f t="shared" ca="1" si="26"/>
        <v>1540</v>
      </c>
      <c r="AI46" s="87">
        <f t="shared" ca="1" si="27"/>
        <v>1620.06</v>
      </c>
      <c r="AJ46" s="87">
        <f t="shared" ca="1" si="28"/>
        <v>1090.7916499999999</v>
      </c>
      <c r="AK46" s="87" t="str">
        <f t="shared" ca="1" si="17"/>
        <v/>
      </c>
      <c r="AL46" s="87">
        <f t="shared" ca="1" si="18"/>
        <v>1133.3907999999999</v>
      </c>
      <c r="AO46" s="87" t="str">
        <f>List!R8</f>
        <v>Redbridge</v>
      </c>
      <c r="AP46" s="87">
        <f t="shared" ca="1" si="29"/>
        <v>1137.51873</v>
      </c>
      <c r="BF46" s="94">
        <v>2</v>
      </c>
      <c r="BG46" s="94"/>
      <c r="BT46" s="87"/>
    </row>
    <row r="47" spans="1:72">
      <c r="A47" s="17"/>
      <c r="B47" s="17"/>
      <c r="C47" s="17"/>
      <c r="D47" s="17"/>
      <c r="E47" s="17"/>
      <c r="F47" s="17"/>
      <c r="G47" s="17"/>
      <c r="H47" s="17"/>
      <c r="I47" s="17"/>
      <c r="J47" s="17"/>
      <c r="K47" s="17"/>
      <c r="L47" s="17"/>
      <c r="M47" s="17"/>
      <c r="W47" s="87">
        <f ca="1">IFERROR(RANK(Y47,$Y$27:$Y$59,$U$3)+COUNTIF($Y$27:Y47,Y47)-1,"")</f>
        <v>15</v>
      </c>
      <c r="X47" s="87" t="s">
        <v>92</v>
      </c>
      <c r="Y47" s="87">
        <f t="shared" ca="1" si="10"/>
        <v>1533.02682</v>
      </c>
      <c r="AA47" s="87" t="str">
        <f t="shared" ca="1" si="11"/>
        <v>Richmond</v>
      </c>
      <c r="AB47" s="87">
        <v>21</v>
      </c>
      <c r="AC47" s="86">
        <f t="shared" ca="1" si="12"/>
        <v>1090.7916499999999</v>
      </c>
      <c r="AD47" s="87" t="str">
        <f t="shared" ca="1" si="13"/>
        <v>Richmond</v>
      </c>
      <c r="AE47" s="87">
        <f t="shared" ca="1" si="14"/>
        <v>1090.7916499999999</v>
      </c>
      <c r="AF47" s="87" t="str">
        <f t="shared" ca="1" si="15"/>
        <v/>
      </c>
      <c r="AG47" s="87" t="str">
        <f t="shared" ca="1" si="16"/>
        <v/>
      </c>
      <c r="AH47" s="87">
        <f t="shared" ca="1" si="26"/>
        <v>1540</v>
      </c>
      <c r="AI47" s="87">
        <f t="shared" ca="1" si="27"/>
        <v>1620.06</v>
      </c>
      <c r="AJ47" s="87">
        <f t="shared" ca="1" si="28"/>
        <v>1090.7916499999999</v>
      </c>
      <c r="AK47" s="87">
        <f t="shared" ca="1" si="17"/>
        <v>1090.7916499999999</v>
      </c>
      <c r="AL47" s="87" t="str">
        <f t="shared" ca="1" si="18"/>
        <v/>
      </c>
      <c r="AO47" s="87" t="str">
        <f>List!R9</f>
        <v>Enfield</v>
      </c>
      <c r="AP47" s="87">
        <f t="shared" ca="1" si="29"/>
        <v>29.00057</v>
      </c>
    </row>
    <row r="48" spans="1:72">
      <c r="A48" s="17"/>
      <c r="B48" s="17"/>
      <c r="C48" s="17"/>
      <c r="D48" s="17"/>
      <c r="E48" s="17"/>
      <c r="F48" s="17"/>
      <c r="G48" s="17"/>
      <c r="H48" s="17"/>
      <c r="I48" s="17"/>
      <c r="J48" s="17"/>
      <c r="K48" s="17"/>
      <c r="L48" s="17"/>
      <c r="M48" s="17"/>
      <c r="W48" s="87">
        <f ca="1">IFERROR(RANK(Y48,$Y$27:$Y$59,$U$3)+COUNTIF($Y$27:Y48,Y48)-1,"")</f>
        <v>9</v>
      </c>
      <c r="X48" s="87" t="s">
        <v>85</v>
      </c>
      <c r="Y48" s="87">
        <f t="shared" ca="1" si="10"/>
        <v>2136.8881299999998</v>
      </c>
      <c r="AA48" s="87" t="str">
        <f t="shared" ca="1" si="11"/>
        <v>Southwark</v>
      </c>
      <c r="AB48" s="87">
        <v>22</v>
      </c>
      <c r="AC48" s="86">
        <f t="shared" ca="1" si="12"/>
        <v>1083.5395799999999</v>
      </c>
      <c r="AD48" s="87" t="str">
        <f t="shared" ca="1" si="13"/>
        <v>Southwark</v>
      </c>
      <c r="AE48" s="87" t="str">
        <f t="shared" ca="1" si="14"/>
        <v/>
      </c>
      <c r="AF48" s="87" t="str">
        <f t="shared" ca="1" si="15"/>
        <v/>
      </c>
      <c r="AG48" s="87">
        <f t="shared" ca="1" si="16"/>
        <v>1083.5395799999999</v>
      </c>
      <c r="AH48" s="87">
        <f t="shared" ca="1" si="26"/>
        <v>1540</v>
      </c>
      <c r="AI48" s="87">
        <f t="shared" ca="1" si="27"/>
        <v>1620.06</v>
      </c>
      <c r="AJ48" s="87">
        <f t="shared" ca="1" si="28"/>
        <v>1090.7916499999999</v>
      </c>
      <c r="AK48" s="87" t="str">
        <f t="shared" ca="1" si="17"/>
        <v/>
      </c>
      <c r="AL48" s="87">
        <f t="shared" ca="1" si="18"/>
        <v>1083.5395799999999</v>
      </c>
      <c r="AO48" s="87" t="str">
        <f>List!R10</f>
        <v>Harrow</v>
      </c>
      <c r="AP48" s="87">
        <f t="shared" ca="1" si="29"/>
        <v>412.78519</v>
      </c>
      <c r="BF48" s="94"/>
    </row>
    <row r="49" spans="1:59">
      <c r="A49" s="17"/>
      <c r="B49" s="17"/>
      <c r="C49" s="17"/>
      <c r="D49" s="17"/>
      <c r="E49" s="17"/>
      <c r="F49" s="17"/>
      <c r="G49" s="17"/>
      <c r="H49" s="17"/>
      <c r="I49" s="17"/>
      <c r="J49" s="17"/>
      <c r="K49" s="17"/>
      <c r="L49" s="17"/>
      <c r="M49" s="17"/>
      <c r="W49" s="87">
        <f ca="1">IFERROR(RANK(Y49,$Y$27:$Y$59,$U$3)+COUNTIF($Y$27:Y49,Y49)-1,"")</f>
        <v>11</v>
      </c>
      <c r="X49" s="87" t="s">
        <v>109</v>
      </c>
      <c r="Y49" s="87">
        <f t="shared" ca="1" si="10"/>
        <v>1728.2886800000001</v>
      </c>
      <c r="AA49" s="87" t="str">
        <f t="shared" ca="1" si="11"/>
        <v>Hillingdon</v>
      </c>
      <c r="AB49" s="87">
        <v>23</v>
      </c>
      <c r="AC49" s="86">
        <f t="shared" ca="1" si="12"/>
        <v>870.12955999999997</v>
      </c>
      <c r="AD49" s="87" t="str">
        <f t="shared" ca="1" si="13"/>
        <v>Hillingdon</v>
      </c>
      <c r="AE49" s="87" t="str">
        <f t="shared" ca="1" si="14"/>
        <v/>
      </c>
      <c r="AF49" s="87" t="str">
        <f t="shared" ca="1" si="15"/>
        <v/>
      </c>
      <c r="AG49" s="87">
        <f t="shared" ca="1" si="16"/>
        <v>870.12955999999997</v>
      </c>
      <c r="AH49" s="87">
        <f t="shared" ca="1" si="26"/>
        <v>1540</v>
      </c>
      <c r="AI49" s="87">
        <f t="shared" ca="1" si="27"/>
        <v>1620.06</v>
      </c>
      <c r="AJ49" s="87">
        <f t="shared" ca="1" si="28"/>
        <v>1090.7916499999999</v>
      </c>
      <c r="AK49" s="87">
        <f t="shared" ca="1" si="17"/>
        <v>870.12955999999997</v>
      </c>
      <c r="AL49" s="87" t="str">
        <f t="shared" ca="1" si="18"/>
        <v/>
      </c>
      <c r="AO49" s="87" t="str">
        <f>List!R11</f>
        <v>Waltham Forest</v>
      </c>
      <c r="AP49" s="87">
        <f t="shared" ca="1" si="29"/>
        <v>1193.97713</v>
      </c>
      <c r="BF49" s="92"/>
      <c r="BG49" s="93"/>
    </row>
    <row r="50" spans="1:59">
      <c r="A50" s="17"/>
      <c r="B50" s="17"/>
      <c r="C50" s="17"/>
      <c r="D50" s="17"/>
      <c r="E50" s="17"/>
      <c r="F50" s="17"/>
      <c r="G50" s="17"/>
      <c r="H50" s="17"/>
      <c r="I50" s="17"/>
      <c r="J50" s="17"/>
      <c r="K50" s="17"/>
      <c r="L50" s="17"/>
      <c r="M50" s="17"/>
      <c r="W50" s="87">
        <f ca="1">IFERROR(RANK(Y50,$Y$27:$Y$59,$U$3)+COUNTIF($Y$27:Y50,Y50)-1,"")</f>
        <v>12</v>
      </c>
      <c r="X50" s="87" t="s">
        <v>123</v>
      </c>
      <c r="Y50" s="87">
        <f t="shared" ca="1" si="10"/>
        <v>1704.8602100000001</v>
      </c>
      <c r="AA50" s="87" t="str">
        <f t="shared" ca="1" si="11"/>
        <v>Haringey</v>
      </c>
      <c r="AB50" s="87">
        <v>24</v>
      </c>
      <c r="AC50" s="86">
        <f t="shared" ca="1" si="12"/>
        <v>750.89676999999995</v>
      </c>
      <c r="AD50" s="87" t="str">
        <f t="shared" ca="1" si="13"/>
        <v>Haringey</v>
      </c>
      <c r="AE50" s="87" t="str">
        <f t="shared" ca="1" si="14"/>
        <v/>
      </c>
      <c r="AF50" s="87" t="str">
        <f t="shared" ca="1" si="15"/>
        <v/>
      </c>
      <c r="AG50" s="87">
        <f t="shared" ca="1" si="16"/>
        <v>750.89676999999995</v>
      </c>
      <c r="AH50" s="87">
        <f t="shared" ca="1" si="26"/>
        <v>1540</v>
      </c>
      <c r="AI50" s="87">
        <f t="shared" ca="1" si="27"/>
        <v>1620.06</v>
      </c>
      <c r="AJ50" s="87">
        <f t="shared" ca="1" si="28"/>
        <v>1090.7916499999999</v>
      </c>
      <c r="AK50" s="87" t="str">
        <f t="shared" ca="1" si="17"/>
        <v/>
      </c>
      <c r="AL50" s="87">
        <f t="shared" ca="1" si="18"/>
        <v>750.89676999999995</v>
      </c>
      <c r="AO50" s="87" t="str">
        <f>List!R12</f>
        <v>Bromley</v>
      </c>
      <c r="AP50" s="87">
        <f t="shared" ca="1" si="29"/>
        <v>0</v>
      </c>
      <c r="BF50" s="92"/>
      <c r="BG50" s="92"/>
    </row>
    <row r="51" spans="1:59">
      <c r="W51" s="87">
        <f ca="1">IFERROR(RANK(Y51,$Y$27:$Y$59,$U$3)+COUNTIF($Y$27:Y51,Y51)-1,"")</f>
        <v>19</v>
      </c>
      <c r="X51" s="87" t="s">
        <v>113</v>
      </c>
      <c r="Y51" s="87">
        <f t="shared" ca="1" si="10"/>
        <v>1137.51873</v>
      </c>
      <c r="AA51" s="87" t="str">
        <f t="shared" ca="1" si="11"/>
        <v>Sutton</v>
      </c>
      <c r="AB51" s="87">
        <v>25</v>
      </c>
      <c r="AC51" s="86">
        <f t="shared" ca="1" si="12"/>
        <v>447.65994000000001</v>
      </c>
      <c r="AD51" s="87" t="str">
        <f t="shared" ca="1" si="13"/>
        <v>Sutton</v>
      </c>
      <c r="AE51" s="87" t="str">
        <f t="shared" ca="1" si="14"/>
        <v/>
      </c>
      <c r="AF51" s="87">
        <f t="shared" ca="1" si="15"/>
        <v>447.65994000000001</v>
      </c>
      <c r="AG51" s="87" t="str">
        <f t="shared" ca="1" si="16"/>
        <v/>
      </c>
      <c r="AH51" s="87">
        <f t="shared" ca="1" si="26"/>
        <v>1540</v>
      </c>
      <c r="AI51" s="87">
        <f t="shared" ca="1" si="27"/>
        <v>1620.06</v>
      </c>
      <c r="AJ51" s="87">
        <f t="shared" ca="1" si="28"/>
        <v>1090.7916499999999</v>
      </c>
      <c r="AK51" s="87">
        <f t="shared" ca="1" si="17"/>
        <v>447.65994000000001</v>
      </c>
      <c r="AL51" s="87" t="str">
        <f t="shared" ca="1" si="18"/>
        <v/>
      </c>
      <c r="AO51" s="87" t="str">
        <f>List!R13</f>
        <v>Hillingdon</v>
      </c>
      <c r="AP51" s="87">
        <f t="shared" ca="1" si="29"/>
        <v>870.12955999999997</v>
      </c>
      <c r="BF51" s="92"/>
      <c r="BG51" s="93"/>
    </row>
    <row r="52" spans="1:59">
      <c r="W52" s="87">
        <f ca="1">IFERROR(RANK(Y52,$Y$27:$Y$59,$U$3)+COUNTIF($Y$27:Y52,Y52)-1,"")</f>
        <v>21</v>
      </c>
      <c r="X52" s="87" t="s">
        <v>33</v>
      </c>
      <c r="Y52" s="87">
        <f t="shared" ca="1" si="10"/>
        <v>1090.7916499999999</v>
      </c>
      <c r="AA52" s="87" t="str">
        <f t="shared" ca="1" si="11"/>
        <v>Harrow</v>
      </c>
      <c r="AB52" s="87">
        <v>26</v>
      </c>
      <c r="AC52" s="86">
        <f t="shared" ca="1" si="12"/>
        <v>412.78519</v>
      </c>
      <c r="AD52" s="87" t="str">
        <f t="shared" ca="1" si="13"/>
        <v>Harrow</v>
      </c>
      <c r="AE52" s="87" t="str">
        <f t="shared" ca="1" si="14"/>
        <v/>
      </c>
      <c r="AF52" s="87">
        <f t="shared" ca="1" si="15"/>
        <v>412.78519</v>
      </c>
      <c r="AG52" s="87" t="str">
        <f t="shared" ca="1" si="16"/>
        <v/>
      </c>
      <c r="AH52" s="87">
        <f t="shared" ca="1" si="26"/>
        <v>1540</v>
      </c>
      <c r="AI52" s="87">
        <f t="shared" ca="1" si="27"/>
        <v>1620.06</v>
      </c>
      <c r="AJ52" s="87">
        <f t="shared" ca="1" si="28"/>
        <v>1090.7916499999999</v>
      </c>
      <c r="AK52" s="87">
        <f t="shared" ca="1" si="17"/>
        <v>412.78519</v>
      </c>
      <c r="AL52" s="87" t="str">
        <f t="shared" ca="1" si="18"/>
        <v/>
      </c>
      <c r="AO52" s="87" t="str">
        <f>List!R14</f>
        <v>Ealing</v>
      </c>
      <c r="AP52" s="87">
        <f t="shared" ca="1" si="29"/>
        <v>0</v>
      </c>
      <c r="BF52" s="94"/>
      <c r="BG52" s="94"/>
    </row>
    <row r="53" spans="1:59">
      <c r="W53" s="87">
        <f ca="1">IFERROR(RANK(Y53,$Y$27:$Y$59,$U$3)+COUNTIF($Y$27:Y53,Y53)-1,"")</f>
        <v>22</v>
      </c>
      <c r="X53" s="87" t="s">
        <v>96</v>
      </c>
      <c r="Y53" s="87">
        <f t="shared" ca="1" si="10"/>
        <v>1083.5395799999999</v>
      </c>
      <c r="AA53" s="87" t="str">
        <f t="shared" ca="1" si="11"/>
        <v>Croydon</v>
      </c>
      <c r="AB53" s="87">
        <v>27</v>
      </c>
      <c r="AC53" s="86">
        <f t="shared" ca="1" si="12"/>
        <v>279.59064000000001</v>
      </c>
      <c r="AD53" s="87" t="str">
        <f t="shared" ca="1" si="13"/>
        <v>Croydon</v>
      </c>
      <c r="AE53" s="87" t="str">
        <f t="shared" ca="1" si="14"/>
        <v/>
      </c>
      <c r="AF53" s="87" t="str">
        <f t="shared" ca="1" si="15"/>
        <v/>
      </c>
      <c r="AG53" s="87">
        <f t="shared" ca="1" si="16"/>
        <v>279.59064000000001</v>
      </c>
      <c r="AH53" s="87">
        <f t="shared" ca="1" si="26"/>
        <v>1540</v>
      </c>
      <c r="AI53" s="87">
        <f t="shared" ca="1" si="27"/>
        <v>1620.06</v>
      </c>
      <c r="AJ53" s="87">
        <f t="shared" ca="1" si="28"/>
        <v>1090.7916499999999</v>
      </c>
      <c r="AK53" s="87">
        <f t="shared" ca="1" si="17"/>
        <v>279.59064000000001</v>
      </c>
      <c r="AL53" s="87" t="str">
        <f t="shared" ca="1" si="18"/>
        <v/>
      </c>
      <c r="AO53" s="87" t="str">
        <f>List!R15</f>
        <v>Barnet</v>
      </c>
      <c r="AP53" s="87">
        <f t="shared" ca="1" si="29"/>
        <v>1847.8888199999999</v>
      </c>
    </row>
    <row r="54" spans="1:59">
      <c r="W54" s="87">
        <f ca="1">IFERROR(RANK(Y54,$Y$27:$Y$59,$U$3)+COUNTIF($Y$27:Y54,Y54)-1,"")</f>
        <v>25</v>
      </c>
      <c r="X54" s="87" t="s">
        <v>90</v>
      </c>
      <c r="Y54" s="87">
        <f t="shared" ca="1" si="10"/>
        <v>447.65994000000001</v>
      </c>
      <c r="AA54" s="87" t="str">
        <f t="shared" ca="1" si="11"/>
        <v>Havering</v>
      </c>
      <c r="AB54" s="87">
        <v>28</v>
      </c>
      <c r="AC54" s="86">
        <f t="shared" ca="1" si="12"/>
        <v>110.41758</v>
      </c>
      <c r="AD54" s="87" t="str">
        <f t="shared" ca="1" si="13"/>
        <v>Havering</v>
      </c>
      <c r="AE54" s="87" t="str">
        <f t="shared" ca="1" si="14"/>
        <v/>
      </c>
      <c r="AF54" s="87" t="str">
        <f t="shared" ca="1" si="15"/>
        <v/>
      </c>
      <c r="AG54" s="87">
        <f t="shared" ca="1" si="16"/>
        <v>110.41758</v>
      </c>
      <c r="AH54" s="87">
        <f t="shared" ca="1" si="26"/>
        <v>1540</v>
      </c>
      <c r="AI54" s="87">
        <f t="shared" ca="1" si="27"/>
        <v>1620.06</v>
      </c>
      <c r="AJ54" s="87">
        <f t="shared" ca="1" si="28"/>
        <v>1090.7916499999999</v>
      </c>
      <c r="AK54" s="87">
        <f t="shared" ca="1" si="17"/>
        <v>110.41758</v>
      </c>
      <c r="AL54" s="87" t="str">
        <f t="shared" ca="1" si="18"/>
        <v/>
      </c>
      <c r="AO54" s="87" t="str">
        <f>List!R16</f>
        <v>Croydon</v>
      </c>
      <c r="AP54" s="87">
        <f t="shared" ca="1" si="29"/>
        <v>279.59064000000001</v>
      </c>
      <c r="BF54" s="94"/>
      <c r="BG54" s="94"/>
    </row>
    <row r="55" spans="1:59" ht="14.45" customHeight="1">
      <c r="W55" s="87">
        <f ca="1">IFERROR(RANK(Y55,$Y$27:$Y$59,$U$3)+COUNTIF($Y$27:Y55,Y55)-1,"")</f>
        <v>7</v>
      </c>
      <c r="X55" s="87" t="s">
        <v>105</v>
      </c>
      <c r="Y55" s="87">
        <f t="shared" ca="1" si="10"/>
        <v>3684.3075600000002</v>
      </c>
      <c r="AA55" s="87" t="str">
        <f t="shared" ca="1" si="11"/>
        <v>Brent</v>
      </c>
      <c r="AB55" s="87">
        <v>29</v>
      </c>
      <c r="AC55" s="86">
        <f t="shared" ca="1" si="12"/>
        <v>39.224919999999997</v>
      </c>
      <c r="AD55" s="87" t="str">
        <f t="shared" ca="1" si="13"/>
        <v>Brent</v>
      </c>
      <c r="AE55" s="87" t="str">
        <f t="shared" ca="1" si="14"/>
        <v/>
      </c>
      <c r="AF55" s="87" t="str">
        <f t="shared" ca="1" si="15"/>
        <v/>
      </c>
      <c r="AG55" s="87">
        <f t="shared" ca="1" si="16"/>
        <v>39.224919999999997</v>
      </c>
      <c r="AH55" s="87">
        <f t="shared" ca="1" si="26"/>
        <v>1540</v>
      </c>
      <c r="AI55" s="87">
        <f t="shared" ca="1" si="27"/>
        <v>1620.06</v>
      </c>
      <c r="AJ55" s="87">
        <f t="shared" ca="1" si="28"/>
        <v>1090.7916499999999</v>
      </c>
      <c r="AK55" s="87" t="str">
        <f t="shared" ca="1" si="17"/>
        <v/>
      </c>
      <c r="AL55" s="87">
        <f t="shared" ca="1" si="18"/>
        <v>39.224919999999997</v>
      </c>
      <c r="AO55" s="87" t="str">
        <f>T8</f>
        <v>Richmond</v>
      </c>
      <c r="AP55" s="87">
        <f ca="1">U14</f>
        <v>1090.7916499999999</v>
      </c>
      <c r="BF55" s="94"/>
      <c r="BG55" s="94"/>
    </row>
    <row r="56" spans="1:59">
      <c r="W56" s="87">
        <f ca="1">IFERROR(RANK(Y56,$Y$27:$Y$59,$U$3)+COUNTIF($Y$27:Y56,Y56)-1,"")</f>
        <v>16</v>
      </c>
      <c r="X56" s="87" t="s">
        <v>115</v>
      </c>
      <c r="Y56" s="87">
        <f t="shared" ca="1" si="10"/>
        <v>1193.97713</v>
      </c>
      <c r="AA56" s="87" t="str">
        <f t="shared" ca="1" si="11"/>
        <v>Enfield</v>
      </c>
      <c r="AB56" s="87">
        <v>30</v>
      </c>
      <c r="AC56" s="86">
        <f t="shared" ca="1" si="12"/>
        <v>29.00057</v>
      </c>
      <c r="AD56" s="87" t="str">
        <f t="shared" ca="1" si="13"/>
        <v>Enfield</v>
      </c>
      <c r="AE56" s="87" t="str">
        <f t="shared" ca="1" si="14"/>
        <v/>
      </c>
      <c r="AF56" s="87" t="str">
        <f t="shared" ca="1" si="15"/>
        <v/>
      </c>
      <c r="AG56" s="87">
        <f t="shared" ca="1" si="16"/>
        <v>29.00057</v>
      </c>
      <c r="AH56" s="87">
        <f t="shared" ca="1" si="26"/>
        <v>1540</v>
      </c>
      <c r="AI56" s="87">
        <f t="shared" ca="1" si="27"/>
        <v>1620.06</v>
      </c>
      <c r="AJ56" s="87">
        <f t="shared" ca="1" si="28"/>
        <v>1090.7916499999999</v>
      </c>
      <c r="AK56" s="87">
        <f t="shared" ca="1" si="17"/>
        <v>29.00057</v>
      </c>
      <c r="AL56" s="87" t="str">
        <f t="shared" ca="1" si="18"/>
        <v/>
      </c>
    </row>
    <row r="57" spans="1:59">
      <c r="W57" s="87">
        <f ca="1">IFERROR(RANK(Y57,$Y$27:$Y$59,$U$3)+COUNTIF($Y$27:Y57,Y57)-1,"")</f>
        <v>14</v>
      </c>
      <c r="X57" s="87" t="s">
        <v>77</v>
      </c>
      <c r="Y57" s="87">
        <f t="shared" ca="1" si="10"/>
        <v>1608.45868</v>
      </c>
      <c r="AA57" s="87" t="str">
        <f t="shared" ca="1" si="11"/>
        <v>Bromley</v>
      </c>
      <c r="AB57" s="87">
        <v>31</v>
      </c>
      <c r="AC57" s="86">
        <f t="shared" ca="1" si="12"/>
        <v>0</v>
      </c>
      <c r="AD57" s="87" t="str">
        <f t="shared" ca="1" si="13"/>
        <v>Bromley</v>
      </c>
      <c r="AE57" s="87" t="str">
        <f t="shared" ca="1" si="14"/>
        <v/>
      </c>
      <c r="AF57" s="87">
        <f t="shared" ca="1" si="15"/>
        <v>0</v>
      </c>
      <c r="AG57" s="87" t="str">
        <f t="shared" ca="1" si="16"/>
        <v/>
      </c>
      <c r="AH57" s="87">
        <f t="shared" ca="1" si="26"/>
        <v>1540</v>
      </c>
      <c r="AI57" s="87">
        <f t="shared" ca="1" si="27"/>
        <v>1620.06</v>
      </c>
      <c r="AJ57" s="87">
        <f t="shared" ca="1" si="28"/>
        <v>1090.7916499999999</v>
      </c>
      <c r="AK57" s="87">
        <f t="shared" ca="1" si="17"/>
        <v>0</v>
      </c>
      <c r="AL57" s="87" t="str">
        <f t="shared" ca="1" si="18"/>
        <v/>
      </c>
      <c r="BF57" s="94"/>
      <c r="BG57" s="94"/>
    </row>
    <row r="58" spans="1:59">
      <c r="W58" s="87">
        <f ca="1">IFERROR(RANK(Y58,$Y$27:$Y$59,$U$3)+COUNTIF($Y$27:Y58,Y58)-1,"")</f>
        <v>4</v>
      </c>
      <c r="X58" s="87" t="s">
        <v>100</v>
      </c>
      <c r="Y58" s="87">
        <f t="shared" ca="1" si="10"/>
        <v>4543.6424800000004</v>
      </c>
      <c r="AA58" s="87" t="str">
        <f t="shared" ca="1" si="11"/>
        <v>Ealing</v>
      </c>
      <c r="AB58" s="87">
        <v>32</v>
      </c>
      <c r="AC58" s="86">
        <f t="shared" ca="1" si="12"/>
        <v>0</v>
      </c>
      <c r="AD58" s="87" t="str">
        <f t="shared" ca="1" si="13"/>
        <v>Ealing</v>
      </c>
      <c r="AE58" s="87" t="str">
        <f t="shared" ca="1" si="14"/>
        <v/>
      </c>
      <c r="AF58" s="87" t="str">
        <f t="shared" ca="1" si="15"/>
        <v/>
      </c>
      <c r="AG58" s="87">
        <f t="shared" ca="1" si="16"/>
        <v>0</v>
      </c>
      <c r="AH58" s="87">
        <f t="shared" ca="1" si="26"/>
        <v>1540</v>
      </c>
      <c r="AI58" s="87">
        <f t="shared" ca="1" si="27"/>
        <v>1620.06</v>
      </c>
      <c r="AJ58" s="87">
        <f t="shared" ca="1" si="28"/>
        <v>1090.7916499999999</v>
      </c>
      <c r="AK58" s="87">
        <f t="shared" ca="1" si="17"/>
        <v>0</v>
      </c>
      <c r="AL58" s="87" t="str">
        <f t="shared" ca="1" si="18"/>
        <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2000-000000000000}"/>
    <dataValidation type="list" showInputMessage="1" showErrorMessage="1" sqref="U2" xr:uid="{00000000-0002-0000-2000-000001000000}">
      <formula1>gender</formula1>
    </dataValidation>
    <dataValidation type="list" showInputMessage="1" showErrorMessage="1" sqref="U1" xr:uid="{00000000-0002-0000-2000-000002000000}">
      <formula1>indlist</formula1>
    </dataValidation>
  </dataValidations>
  <hyperlinks>
    <hyperlink ref="O1" location="Summary!A1" display="Back to summary" xr:uid="{00000000-0004-0000-20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Total prescribed LARC excluding injections rate / 1,000, 2022 (Female)</v>
      </c>
      <c r="B1" s="125"/>
      <c r="C1" s="125"/>
      <c r="D1" s="125"/>
      <c r="E1" s="125"/>
      <c r="F1" s="125"/>
      <c r="G1" s="125"/>
      <c r="H1" s="126" t="str">
        <f ca="1">'23'!$X$1</f>
        <v>Total prescribed LARC excluding injections rate / 1,000, 2014 - 2022 (Female)</v>
      </c>
      <c r="I1" s="125"/>
      <c r="J1" s="125"/>
      <c r="K1" s="125"/>
      <c r="L1" s="125"/>
      <c r="M1" s="125"/>
      <c r="N1" s="125"/>
      <c r="O1" s="4" t="s">
        <v>1075</v>
      </c>
      <c r="T1" s="87" t="s">
        <v>282</v>
      </c>
      <c r="U1" s="87" t="s">
        <v>199</v>
      </c>
      <c r="V1" s="87" t="str">
        <f>T8&amp;U23&amp;U2&amp;U5</f>
        <v>Richmond92254FemaleAll ages</v>
      </c>
      <c r="W1" s="86">
        <f>21-COUNTBLANK(X2:X21)</f>
        <v>10</v>
      </c>
      <c r="X1" s="87" t="str">
        <f ca="1">IF(U2&lt;&gt;"Persons",U1&amp;", "&amp;SUBSTITUTE(X2, " ","")&amp;" - "&amp;SUBSTITUTE(INDIRECT("x"&amp;W1), " ","")&amp;" ("&amp;U2&amp;")",U1&amp;", "&amp;SUBSTITUTE(X2, " ","")&amp;" - "&amp;SUBSTITUTE(INDIRECT("x"&amp;W1), " ",""))</f>
        <v>Total prescribed LARC excluding injections rate / 1,000, 2014 - 2022 (Female)</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2014</v>
      </c>
      <c r="T2" s="88" t="s">
        <v>1056</v>
      </c>
      <c r="U2" s="87" t="s">
        <v>189</v>
      </c>
      <c r="V2" s="87">
        <v>1</v>
      </c>
      <c r="W2" s="86">
        <f t="array" ref="W2">IFERROR(SMALL(IF(IndicatorData!B:B=$V$1,IndicatorData!AA:AA),$V2),"")</f>
        <v>20140000</v>
      </c>
      <c r="X2" s="86" t="str">
        <f>S2</f>
        <v>2014</v>
      </c>
      <c r="Y2" s="88">
        <f t="shared" ref="Y2:AH11" ca="1" si="0">IFERROR(VLOOKUP(Y$1&amp;$U$1&amp;$X2&amp;$U$2&amp;$U$5,DATA,14,FALSE),"")</f>
        <v>50.17</v>
      </c>
      <c r="Z2" s="87">
        <f t="shared" ca="1" si="0"/>
        <v>35.340000000000003</v>
      </c>
      <c r="AA2" s="87">
        <f t="shared" ca="1" si="0"/>
        <v>40.64</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40.64</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2015</v>
      </c>
      <c r="T3" s="88" t="s">
        <v>1076</v>
      </c>
      <c r="U3" s="87">
        <f>VLOOKUP(U1,IndicatorMetadata!$B:$AG,32,FALSE)</f>
        <v>0</v>
      </c>
      <c r="V3" s="89">
        <v>2</v>
      </c>
      <c r="W3" s="86">
        <f t="array" ref="W3">IFERROR(SMALL(IF(IndicatorData!B:B=$V$1,IndicatorData!AA:AA),$V3),"")</f>
        <v>20150000</v>
      </c>
      <c r="X3" s="86" t="str">
        <f t="shared" ref="X3:X21" si="5">IF(S3=X2,"",S3)</f>
        <v>2015</v>
      </c>
      <c r="Y3" s="88">
        <f t="shared" ca="1" si="0"/>
        <v>48.17</v>
      </c>
      <c r="Z3" s="87">
        <f t="shared" ca="1" si="0"/>
        <v>35.46</v>
      </c>
      <c r="AA3" s="87">
        <f t="shared" ca="1" si="0"/>
        <v>39.01</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39.01</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 value:</v>
      </c>
      <c r="B4" s="3"/>
      <c r="C4" s="3"/>
      <c r="D4" s="3"/>
      <c r="E4" s="14">
        <f ca="1">VLOOKUP(T8,$AA$27:$AC$59,3,FALSE)</f>
        <v>51.409300285150302</v>
      </c>
      <c r="F4" s="2"/>
      <c r="S4" s="87" t="str">
        <f t="array" ref="S4">IFERROR(VLOOKUP($W4,IF(IndicatorData!$B:$B=$V$1,IndicatorData!$A$1:$O$5203),15,FALSE),"")</f>
        <v>2016</v>
      </c>
      <c r="T4" s="88" t="s">
        <v>308</v>
      </c>
      <c r="U4" s="87" t="str">
        <f>VLOOKUP(U1,IndicatorMetadata!$B:$AG,27,FALSE)</f>
        <v>per 1,000</v>
      </c>
      <c r="V4" s="87">
        <v>3</v>
      </c>
      <c r="W4" s="86">
        <f t="array" ref="W4">IFERROR(SMALL(IF(IndicatorData!B:B=$V$1,IndicatorData!AA:AA),$V4),"")</f>
        <v>20160000</v>
      </c>
      <c r="X4" s="86" t="str">
        <f t="shared" si="5"/>
        <v>2016</v>
      </c>
      <c r="Y4" s="88">
        <f t="shared" ca="1" si="0"/>
        <v>45.5</v>
      </c>
      <c r="Z4" s="87">
        <f t="shared" ca="1" si="0"/>
        <v>33</v>
      </c>
      <c r="AA4" s="87">
        <f t="shared" ca="1" si="0"/>
        <v>36.450000000000003</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36.450000000000003</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16% higher</v>
      </c>
      <c r="S5" s="87" t="str">
        <f t="array" ref="S5">IFERROR(VLOOKUP($W5,IF(IndicatorData!$B:$B=$V$1,IndicatorData!$A$1:$O$5203),15,FALSE),"")</f>
        <v>2017</v>
      </c>
      <c r="T5" s="88" t="s">
        <v>10</v>
      </c>
      <c r="U5" s="87" t="str">
        <f>VLOOKUP(U23&amp;U2,Interpretations!$A$1:$E$56,4,FALSE)</f>
        <v>All ages</v>
      </c>
      <c r="V5" s="87">
        <v>4</v>
      </c>
      <c r="W5" s="86">
        <f t="array" ref="W5">IFERROR(SMALL(IF(IndicatorData!B:B=$V$1,IndicatorData!AA:AA),$V5),"")</f>
        <v>20170000</v>
      </c>
      <c r="X5" s="86" t="str">
        <f t="shared" si="5"/>
        <v>2017</v>
      </c>
      <c r="Y5" s="88">
        <f t="shared" ca="1" si="0"/>
        <v>46.62</v>
      </c>
      <c r="Z5" s="87">
        <f t="shared" ca="1" si="0"/>
        <v>33.22</v>
      </c>
      <c r="AA5" s="87">
        <f t="shared" ca="1" si="0"/>
        <v>40.76</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40.76</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55% higher</v>
      </c>
      <c r="S6" s="87" t="str">
        <f t="array" ref="S6">IFERROR(VLOOKUP($W6,IF(IndicatorData!$B:$B=$V$1,IndicatorData!$A$1:$O$5203),15,FALSE),"")</f>
        <v>2018</v>
      </c>
      <c r="T6" s="88"/>
      <c r="V6" s="87">
        <v>5</v>
      </c>
      <c r="W6" s="86">
        <f t="array" ref="W6">IFERROR(SMALL(IF(IndicatorData!B:B=$V$1,IndicatorData!AA:AA),$V6),"")</f>
        <v>20180000</v>
      </c>
      <c r="X6" s="86" t="str">
        <f t="shared" si="5"/>
        <v>2018</v>
      </c>
      <c r="Y6" s="88">
        <f t="shared" ca="1" si="0"/>
        <v>48.14</v>
      </c>
      <c r="Z6" s="87">
        <f t="shared" ca="1" si="0"/>
        <v>36.299999999999997</v>
      </c>
      <c r="AA6" s="87">
        <f t="shared" ca="1" si="0"/>
        <v>45.62</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45.62</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2019</v>
      </c>
      <c r="T7" s="88"/>
      <c r="V7" s="87">
        <v>6</v>
      </c>
      <c r="W7" s="86">
        <f t="array" ref="W7">IFERROR(SMALL(IF(IndicatorData!B:B=$V$1,IndicatorData!AA:AA),$V7),"")</f>
        <v>20190000</v>
      </c>
      <c r="X7" s="86" t="str">
        <f t="shared" si="5"/>
        <v>2019</v>
      </c>
      <c r="Y7" s="88">
        <f t="shared" ca="1" si="0"/>
        <v>49.22</v>
      </c>
      <c r="Z7" s="87">
        <f t="shared" ca="1" si="0"/>
        <v>37.049999999999997</v>
      </c>
      <c r="AA7" s="87">
        <f t="shared" ca="1" si="0"/>
        <v>50.11</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50.11</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(2014)</v>
      </c>
      <c r="E8" s="13" t="str">
        <f ca="1">U22</f>
        <v>26% improvement</v>
      </c>
      <c r="S8" s="87" t="str">
        <f t="array" ref="S8">IFERROR(VLOOKUP($W8,IF(IndicatorData!$B:$B=$V$1,IndicatorData!$A$1:$O$5203),15,FALSE),"")</f>
        <v>2020</v>
      </c>
      <c r="T8" s="88" t="str">
        <f>Summary!$E$2</f>
        <v>Richmond</v>
      </c>
      <c r="V8" s="87">
        <v>7</v>
      </c>
      <c r="W8" s="86">
        <f t="array" ref="W8">IFERROR(SMALL(IF(IndicatorData!B:B=$V$1,IndicatorData!AA:AA),$V8),"")</f>
        <v>20200000</v>
      </c>
      <c r="X8" s="86" t="str">
        <f t="shared" si="5"/>
        <v>2020</v>
      </c>
      <c r="Y8" s="88">
        <f t="shared" ca="1" si="0"/>
        <v>33.450000000000003</v>
      </c>
      <c r="Z8" s="87">
        <f t="shared" ca="1" si="0"/>
        <v>25.11</v>
      </c>
      <c r="AA8" s="87">
        <f t="shared" ca="1" si="0"/>
        <v>35.35</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35.35</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v>
      </c>
      <c r="C9" s="10"/>
      <c r="D9" s="10"/>
      <c r="E9" s="13" t="str">
        <f ca="1">U21</f>
        <v>23% improvement</v>
      </c>
      <c r="S9" s="87" t="str">
        <f t="array" ref="S9">IFERROR(VLOOKUP($W9,IF(IndicatorData!$B:$B=$V$1,IndicatorData!$A$1:$O$5203),15,FALSE),"")</f>
        <v>2021</v>
      </c>
      <c r="T9" s="88" t="str">
        <f>T8&amp;" Rank"</f>
        <v>Richmond Rank</v>
      </c>
      <c r="U9" s="87">
        <f ca="1">VLOOKUP(T8,$AA$26:$AB$58,2,FALSE)</f>
        <v>1</v>
      </c>
      <c r="V9" s="87">
        <v>8</v>
      </c>
      <c r="W9" s="86">
        <f t="array" ref="W9">IFERROR(SMALL(IF(IndicatorData!B:B=$V$1,IndicatorData!AA:AA),$V9),"")</f>
        <v>20210000</v>
      </c>
      <c r="X9" s="86" t="str">
        <f t="shared" si="5"/>
        <v>2021</v>
      </c>
      <c r="Y9" s="88">
        <f t="shared" ca="1" si="0"/>
        <v>41.8</v>
      </c>
      <c r="Z9" s="87">
        <f t="shared" ca="1" si="0"/>
        <v>30.37</v>
      </c>
      <c r="AA9" s="87">
        <f t="shared" ca="1" si="0"/>
        <v>41.67</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41.67</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f t="array" ref="S10">IFERROR(VLOOKUP($W10,IF(IndicatorData!$B:$B=$V$1,IndicatorData!$A$1:$O$5203),15,FALSE),"")</f>
        <v>2022</v>
      </c>
      <c r="T10" s="88" t="s">
        <v>14</v>
      </c>
      <c r="V10" s="87">
        <v>9</v>
      </c>
      <c r="W10" s="86">
        <f t="array" ref="W10">IFERROR(SMALL(IF(IndicatorData!B:B=$V$1,IndicatorData!AA:AA),$V10),"")</f>
        <v>20220000</v>
      </c>
      <c r="X10" s="86">
        <f t="shared" si="5"/>
        <v>2022</v>
      </c>
      <c r="Y10" s="88">
        <f t="shared" ca="1" si="0"/>
        <v>44.14</v>
      </c>
      <c r="Z10" s="87">
        <f t="shared" ca="1" si="0"/>
        <v>33.22</v>
      </c>
      <c r="AA10" s="87">
        <f t="shared" ca="1" si="0"/>
        <v>51.409300285150302</v>
      </c>
      <c r="AB10" s="87">
        <f t="shared" ca="1" si="0"/>
        <v>49.601561229468203</v>
      </c>
      <c r="AC10" s="86">
        <f t="shared" ca="1" si="0"/>
        <v>31.948125709958401</v>
      </c>
      <c r="AD10" s="87">
        <f t="shared" ca="1" si="0"/>
        <v>42.973177181715201</v>
      </c>
      <c r="AE10" s="87">
        <f t="shared" ca="1" si="0"/>
        <v>29.842365761344301</v>
      </c>
      <c r="AF10" s="87">
        <f t="shared" ca="1" si="0"/>
        <v>29.989044250088199</v>
      </c>
      <c r="AG10" s="87">
        <f t="shared" ca="1" si="0"/>
        <v>30.044641228059501</v>
      </c>
      <c r="AH10" s="87">
        <f t="shared" ca="1" si="0"/>
        <v>33.952505971298301</v>
      </c>
      <c r="AI10" s="87">
        <f t="shared" ca="1" si="1"/>
        <v>30.044641228059501</v>
      </c>
      <c r="AJ10" s="87">
        <f t="shared" ca="1" si="1"/>
        <v>32.818102627473998</v>
      </c>
      <c r="AK10" s="87">
        <f t="shared" ca="1" si="1"/>
        <v>27.406559973850602</v>
      </c>
      <c r="AL10" s="87">
        <f t="shared" ca="1" si="1"/>
        <v>42.973177181715201</v>
      </c>
      <c r="AM10" s="87">
        <f t="shared" ca="1" si="1"/>
        <v>32.890473104342199</v>
      </c>
      <c r="AN10" s="87">
        <f t="shared" ca="1" si="1"/>
        <v>34.069423138667901</v>
      </c>
      <c r="AO10" s="87">
        <f t="shared" ca="1" si="1"/>
        <v>29.060013421531998</v>
      </c>
      <c r="AP10" s="87">
        <f t="shared" ca="1" si="1"/>
        <v>19.0917274020732</v>
      </c>
      <c r="AQ10" s="87">
        <f t="shared" ca="1" si="1"/>
        <v>11.4942528735632</v>
      </c>
      <c r="AR10" s="87">
        <f t="shared" ca="1" si="1"/>
        <v>41.853735057067098</v>
      </c>
      <c r="AS10" s="87">
        <f t="shared" ca="1" si="2"/>
        <v>37.8223606570063</v>
      </c>
      <c r="AT10" s="87">
        <f t="shared" ca="1" si="2"/>
        <v>42.687747035573103</v>
      </c>
      <c r="AU10" s="87">
        <f t="shared" ca="1" si="2"/>
        <v>29.989044250088199</v>
      </c>
      <c r="AV10" s="87">
        <f t="shared" ca="1" si="2"/>
        <v>30.582782463338699</v>
      </c>
      <c r="AW10" s="87">
        <f t="shared" ca="1" si="2"/>
        <v>26.739579096428201</v>
      </c>
      <c r="AX10" s="87">
        <f t="shared" ca="1" si="2"/>
        <v>32.264098008042602</v>
      </c>
      <c r="AY10" s="87">
        <f t="shared" ca="1" si="2"/>
        <v>35.223697337119198</v>
      </c>
      <c r="AZ10" s="87">
        <f t="shared" ca="1" si="2"/>
        <v>25.930229262901399</v>
      </c>
      <c r="BA10" s="87">
        <f t="shared" ca="1" si="2"/>
        <v>49.601561229468203</v>
      </c>
      <c r="BB10" s="87">
        <f t="shared" ca="1" si="2"/>
        <v>39.878786513309798</v>
      </c>
      <c r="BC10" s="87">
        <f t="shared" ca="1" si="3"/>
        <v>43.316341353899801</v>
      </c>
      <c r="BD10" s="87">
        <f t="shared" ca="1" si="3"/>
        <v>29.842365761344301</v>
      </c>
      <c r="BE10" s="87">
        <f t="shared" ca="1" si="3"/>
        <v>28.6140025050749</v>
      </c>
      <c r="BF10" s="87">
        <f t="shared" ca="1" si="3"/>
        <v>24.4513270402039</v>
      </c>
      <c r="BG10" s="87">
        <f t="shared" ca="1" si="3"/>
        <v>51.409300285150302</v>
      </c>
      <c r="BH10" s="87">
        <f t="shared" ca="1" si="3"/>
        <v>37.452312273192497</v>
      </c>
      <c r="BI10" s="87">
        <f t="shared" ca="1" si="3"/>
        <v>31.948125709958401</v>
      </c>
      <c r="BJ10" s="87">
        <f t="shared" ca="1" si="3"/>
        <v>31.696114125851899</v>
      </c>
      <c r="BK10" s="87">
        <f t="shared" ca="1" si="3"/>
        <v>30.388174571664202</v>
      </c>
      <c r="BL10" s="87">
        <f t="shared" ca="1" si="3"/>
        <v>41.406669262256301</v>
      </c>
      <c r="BM10" s="87">
        <f t="shared" ca="1" si="3"/>
        <v>36.252287765732802</v>
      </c>
      <c r="BN10" s="87">
        <f t="shared" ca="1" si="4"/>
        <v>35.733152560105637</v>
      </c>
    </row>
    <row r="11" spans="1:66">
      <c r="S11" s="87" t="str">
        <f t="array" ref="S11">IFERROR(VLOOKUP($W11,IF(IndicatorData!$B:$B=$V$1,IndicatorData!$A$1:$O$5203),15,FALSE),"")</f>
        <v/>
      </c>
      <c r="T11" s="88" t="s">
        <v>31</v>
      </c>
      <c r="U11" s="87">
        <f ca="1">AI27</f>
        <v>44.14</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 rank:</v>
      </c>
      <c r="E12" s="128">
        <f ca="1">U9</f>
        <v>1</v>
      </c>
      <c r="S12" s="87" t="str">
        <f t="array" ref="S12">IFERROR(VLOOKUP($W12,IF(IndicatorData!$B:$B=$V$1,IndicatorData!$A$1:$O$5203),15,FALSE),"")</f>
        <v/>
      </c>
      <c r="T12" s="88" t="s">
        <v>57</v>
      </c>
      <c r="U12" s="87">
        <f ca="1">AH27</f>
        <v>33.22</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51.409300285150302</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51.409300285150302</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Total prescribed LARC excluding injections rate / 1,000, 2022 (Female)</v>
      </c>
      <c r="B15" s="125"/>
      <c r="C15" s="125"/>
      <c r="D15" s="125"/>
      <c r="E15" s="125"/>
      <c r="F15" s="125"/>
      <c r="G15" s="125"/>
      <c r="S15" s="87" t="str">
        <f t="array" ref="S15">IFERROR(VLOOKUP($W15,IF(IndicatorData!$B:$B=$V$1,IndicatorData!$A$1:$O$5203),15,FALSE),"")</f>
        <v/>
      </c>
      <c r="T15" s="88" t="str">
        <f>T8&amp;" previous data"</f>
        <v>Richmond previous data</v>
      </c>
      <c r="U15" s="87">
        <f ca="1">INDIRECT("aa"&amp;$W$1-1)</f>
        <v>41.67</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40.64</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0.23372450888289656</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 Richmond's rate was 51.4 per 1,000 (n=1875), which was the highest in London, 16.5% higher than the England average and 54.8% higher than the London average. The latest Borough figure for 2022 was also 26.5% higher than in 2014, in comparison with 12.0%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0.26499262512672983</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23%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26% improvement</v>
      </c>
    </row>
    <row r="23" spans="10:72">
      <c r="J23" s="125"/>
      <c r="K23" s="125"/>
      <c r="L23" s="125"/>
      <c r="M23" s="125"/>
      <c r="N23" s="125"/>
      <c r="T23" s="87" t="s">
        <v>1085</v>
      </c>
      <c r="U23" s="87">
        <f>VLOOKUP(U1,List!$AD$2:$AE$63,2,FALSE)</f>
        <v>92254</v>
      </c>
    </row>
    <row r="24" spans="10:72">
      <c r="J24" s="125"/>
      <c r="K24" s="125"/>
      <c r="L24" s="125"/>
      <c r="M24" s="125"/>
      <c r="N24" s="125"/>
    </row>
    <row r="25" spans="10:72">
      <c r="J25" s="125"/>
      <c r="K25" s="125"/>
      <c r="L25" s="125"/>
      <c r="M25" s="125"/>
      <c r="N25" s="125"/>
      <c r="AU25" s="87" t="str">
        <f ca="1">AC26&amp;", Bexley vs. CYP Comparators"</f>
        <v>Total prescribed LARC excluding injections rate / 1,000, 2022 (Female), Bexley vs. CYP Comparators</v>
      </c>
      <c r="BT25" s="87"/>
    </row>
    <row r="26" spans="10:72">
      <c r="J26" s="125"/>
      <c r="K26" s="125"/>
      <c r="L26" s="125"/>
      <c r="M26" s="125"/>
      <c r="N26" s="125"/>
      <c r="W26" s="87" t="s">
        <v>1006</v>
      </c>
      <c r="X26" s="87" t="s">
        <v>1086</v>
      </c>
      <c r="Y26" s="87">
        <f ca="1">INDIRECT("X"&amp;$W$1)</f>
        <v>2022</v>
      </c>
      <c r="AB26" s="87" t="s">
        <v>1006</v>
      </c>
      <c r="AC26" s="86" t="str">
        <f ca="1">IF(U2&lt;&gt;"Persons", U1&amp;", "&amp;Y26&amp;" ("&amp;U2&amp;")",U1&amp;", "&amp;Y26)</f>
        <v>Total prescribed LARC excluding injections rate / 1,000, 2022 (Female)</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14</v>
      </c>
      <c r="X27" s="87" t="s">
        <v>107</v>
      </c>
      <c r="Y27" s="87">
        <f t="shared" ref="Y27:Y58" ca="1" si="10">IFERROR(VLOOKUP($X27&amp;$U$1&amp;$Y$26&amp;$U$2&amp;$U$5,DATA,14,FALSE),"")</f>
        <v>33.952505971298301</v>
      </c>
      <c r="AA27" s="87" t="str">
        <f t="shared" ref="AA27:AA58" ca="1" si="11">AD27</f>
        <v>Richmond</v>
      </c>
      <c r="AB27" s="87">
        <v>1</v>
      </c>
      <c r="AC27" s="86">
        <f t="shared" ref="AC27:AC58" ca="1" si="12">VLOOKUP($AB27,$W$26:$Y$58,3,FALSE)</f>
        <v>51.409300285150302</v>
      </c>
      <c r="AD27" s="87" t="str">
        <f t="shared" ref="AD27:AD58" ca="1" si="13">VLOOKUP($AB27,$W$26:$Y$58,2,FALSE)</f>
        <v>Richmond</v>
      </c>
      <c r="AE27" s="87">
        <f t="shared" ref="AE27:AE58" ca="1" si="14">IF($AD27=$AE$26,AC27,"")</f>
        <v>51.409300285150302</v>
      </c>
      <c r="AF27" s="87" t="str">
        <f t="shared" ref="AF27:AF58" ca="1" si="15">IF(ISERROR(HLOOKUP($AD27,$AB$1:$AG$1,1,FALSE)),"",AC27)</f>
        <v/>
      </c>
      <c r="AG27" s="87" t="str">
        <f t="shared" ref="AG27:AG58" ca="1" si="16">IF(AND(AE27="",AF27=""),AC27,"")</f>
        <v/>
      </c>
      <c r="AH27" s="87">
        <f ca="1">INDIRECT("z"&amp;$W$1)</f>
        <v>33.22</v>
      </c>
      <c r="AI27" s="87">
        <f ca="1">INDIRECT("y"&amp;$W$1)</f>
        <v>44.14</v>
      </c>
      <c r="AJ27" s="87">
        <f ca="1">INDIRECT("aa"&amp;$W$1)</f>
        <v>51.409300285150302</v>
      </c>
      <c r="AK27" s="87">
        <f t="shared" ref="AK27:AK58" ca="1" si="17">IF(ISERROR(VLOOKUP($AD27,AOP_comparators,1,FALSE)),"",AC27)</f>
        <v>51.409300285150302</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51.409300285150302</v>
      </c>
      <c r="AU27" s="87" t="str">
        <f t="shared" ref="AU27:AU37" ca="1" si="22">VLOOKUP($AS27,$AN$27:$AP$37,2,FALSE)</f>
        <v>Richmond</v>
      </c>
      <c r="AV27" s="87">
        <f t="shared" ref="AV27:AV37" ca="1" si="23">IF($AU27=$AV$26,$AT27,"")</f>
        <v>51.409300285150302</v>
      </c>
      <c r="AW27" s="87" t="str">
        <f t="shared" ref="AW27:AW37" ca="1" si="24">IF(AV27="",AT27,"")</f>
        <v/>
      </c>
      <c r="AX27" s="87">
        <f t="shared" ref="AX27:AX37" ca="1" si="25">AI27</f>
        <v>44.14</v>
      </c>
      <c r="AY27" s="94"/>
      <c r="AZ27" s="94"/>
      <c r="BA27" s="94"/>
      <c r="BB27" s="94"/>
      <c r="BC27" s="94"/>
      <c r="BD27" s="94"/>
      <c r="BT27" s="87"/>
    </row>
    <row r="28" spans="10:72">
      <c r="J28" s="125"/>
      <c r="K28" s="125"/>
      <c r="L28" s="125"/>
      <c r="M28" s="125"/>
      <c r="N28" s="125"/>
      <c r="W28" s="87">
        <f ca="1">IFERROR(RANK(Y28,$Y$27:$Y$59,$U$3)+COUNTIF($Y$27:Y28,Y28)-1,"")</f>
        <v>22</v>
      </c>
      <c r="X28" s="87" t="s">
        <v>94</v>
      </c>
      <c r="Y28" s="87">
        <f t="shared" ca="1" si="10"/>
        <v>30.044641228059501</v>
      </c>
      <c r="AA28" s="87" t="str">
        <f t="shared" ca="1" si="11"/>
        <v>Kingston</v>
      </c>
      <c r="AB28" s="87">
        <v>2</v>
      </c>
      <c r="AC28" s="86">
        <f t="shared" ca="1" si="12"/>
        <v>49.601561229468203</v>
      </c>
      <c r="AD28" s="87" t="str">
        <f t="shared" ca="1" si="13"/>
        <v>Kingston</v>
      </c>
      <c r="AE28" s="87" t="str">
        <f t="shared" ca="1" si="14"/>
        <v/>
      </c>
      <c r="AF28" s="87">
        <f t="shared" ca="1" si="15"/>
        <v>49.601561229468203</v>
      </c>
      <c r="AG28" s="87" t="str">
        <f t="shared" ca="1" si="16"/>
        <v/>
      </c>
      <c r="AH28" s="87">
        <f t="shared" ref="AH28:AH58" ca="1" si="26">$AH$27</f>
        <v>33.22</v>
      </c>
      <c r="AI28" s="87">
        <f t="shared" ref="AI28:AI58" ca="1" si="27">$AI$27</f>
        <v>44.14</v>
      </c>
      <c r="AJ28" s="87">
        <f t="shared" ref="AJ28:AJ58" ca="1" si="28">$AJ$27</f>
        <v>51.409300285150302</v>
      </c>
      <c r="AK28" s="87">
        <f t="shared" ca="1" si="17"/>
        <v>49.601561229468203</v>
      </c>
      <c r="AL28" s="87" t="str">
        <f t="shared" ca="1" si="18"/>
        <v/>
      </c>
      <c r="AN28" s="87">
        <f ca="1">IFERROR(RANK(AP28,$AP$27:$AP$37,$U$3)+COUNTIF($AP$27:AP28,AP28)-1,"")</f>
        <v>2</v>
      </c>
      <c r="AO28" s="87" t="s">
        <v>79</v>
      </c>
      <c r="AP28" s="87">
        <f t="shared" ca="1" si="19"/>
        <v>42.973177181715201</v>
      </c>
      <c r="AR28" s="87" t="str">
        <f t="shared" ca="1" si="20"/>
        <v>Bromley</v>
      </c>
      <c r="AS28" s="87">
        <v>2</v>
      </c>
      <c r="AT28" s="87">
        <f t="shared" ca="1" si="21"/>
        <v>42.973177181715201</v>
      </c>
      <c r="AU28" s="87" t="str">
        <f t="shared" ca="1" si="22"/>
        <v>Bromley</v>
      </c>
      <c r="AV28" s="87" t="str">
        <f t="shared" ca="1" si="23"/>
        <v/>
      </c>
      <c r="AW28" s="87">
        <f t="shared" ca="1" si="24"/>
        <v>42.973177181715201</v>
      </c>
      <c r="AX28" s="87">
        <f t="shared" ca="1" si="25"/>
        <v>44.14</v>
      </c>
      <c r="AY28" s="94"/>
      <c r="BA28" s="94"/>
      <c r="BB28" s="94"/>
      <c r="BC28" s="94"/>
      <c r="BD28" s="94"/>
      <c r="BF28" s="94">
        <v>90</v>
      </c>
      <c r="BG28" s="94"/>
      <c r="BT28" s="87"/>
    </row>
    <row r="29" spans="10:72">
      <c r="J29" s="125"/>
      <c r="K29" s="125"/>
      <c r="L29" s="125"/>
      <c r="M29" s="125"/>
      <c r="N29" s="125"/>
      <c r="W29" s="87">
        <f ca="1">IFERROR(RANK(Y29,$Y$27:$Y$59,$U$3)+COUNTIF($Y$27:Y29,Y29)-1,"")</f>
        <v>16</v>
      </c>
      <c r="X29" s="87" t="s">
        <v>98</v>
      </c>
      <c r="Y29" s="87">
        <f t="shared" ca="1" si="10"/>
        <v>32.818102627473998</v>
      </c>
      <c r="AA29" s="87" t="str">
        <f t="shared" ca="1" si="11"/>
        <v>Lewisham</v>
      </c>
      <c r="AB29" s="87">
        <v>3</v>
      </c>
      <c r="AC29" s="86">
        <f t="shared" ca="1" si="12"/>
        <v>43.316341353899801</v>
      </c>
      <c r="AD29" s="87" t="str">
        <f t="shared" ca="1" si="13"/>
        <v>Lewisham</v>
      </c>
      <c r="AE29" s="87" t="str">
        <f t="shared" ca="1" si="14"/>
        <v/>
      </c>
      <c r="AF29" s="87" t="str">
        <f t="shared" ca="1" si="15"/>
        <v/>
      </c>
      <c r="AG29" s="87">
        <f t="shared" ca="1" si="16"/>
        <v>43.316341353899801</v>
      </c>
      <c r="AH29" s="87">
        <f t="shared" ca="1" si="26"/>
        <v>33.22</v>
      </c>
      <c r="AI29" s="87">
        <f t="shared" ca="1" si="27"/>
        <v>44.14</v>
      </c>
      <c r="AJ29" s="87">
        <f t="shared" ca="1" si="28"/>
        <v>51.409300285150302</v>
      </c>
      <c r="AK29" s="87" t="str">
        <f t="shared" ca="1" si="17"/>
        <v/>
      </c>
      <c r="AL29" s="87">
        <f t="shared" ca="1" si="18"/>
        <v>43.316341353899801</v>
      </c>
      <c r="AN29" s="87" t="str">
        <f ca="1">IFERROR(RANK(AP29,$AP$27:$AP$37,$U$3)+COUNTIF($AP$27:AP29,AP29)-1,"")</f>
        <v/>
      </c>
      <c r="AO29" s="87" t="s">
        <v>1064</v>
      </c>
      <c r="AP29" s="87" t="str">
        <f t="shared" ca="1" si="19"/>
        <v/>
      </c>
      <c r="AR29" s="87" t="str">
        <f t="shared" ca="1" si="20"/>
        <v>Havering</v>
      </c>
      <c r="AS29" s="87">
        <v>3</v>
      </c>
      <c r="AT29" s="87">
        <f t="shared" ca="1" si="21"/>
        <v>30.582782463338699</v>
      </c>
      <c r="AU29" s="87" t="str">
        <f t="shared" ca="1" si="22"/>
        <v>Havering</v>
      </c>
      <c r="AV29" s="87" t="str">
        <f t="shared" ca="1" si="23"/>
        <v/>
      </c>
      <c r="AW29" s="87">
        <f t="shared" ca="1" si="24"/>
        <v>30.582782463338699</v>
      </c>
      <c r="AX29" s="87">
        <f t="shared" ca="1" si="25"/>
        <v>44.14</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27</v>
      </c>
      <c r="X30" s="87" t="s">
        <v>69</v>
      </c>
      <c r="Y30" s="87">
        <f t="shared" ca="1" si="10"/>
        <v>27.406559973850602</v>
      </c>
      <c r="AA30" s="87" t="str">
        <f t="shared" ca="1" si="11"/>
        <v>Bromley</v>
      </c>
      <c r="AB30" s="87">
        <v>4</v>
      </c>
      <c r="AC30" s="86">
        <f t="shared" ca="1" si="12"/>
        <v>42.973177181715201</v>
      </c>
      <c r="AD30" s="87" t="str">
        <f t="shared" ca="1" si="13"/>
        <v>Bromley</v>
      </c>
      <c r="AE30" s="87" t="str">
        <f t="shared" ca="1" si="14"/>
        <v/>
      </c>
      <c r="AF30" s="87">
        <f t="shared" ca="1" si="15"/>
        <v>42.973177181715201</v>
      </c>
      <c r="AG30" s="87" t="str">
        <f t="shared" ca="1" si="16"/>
        <v/>
      </c>
      <c r="AH30" s="87">
        <f t="shared" ca="1" si="26"/>
        <v>33.22</v>
      </c>
      <c r="AI30" s="87">
        <f t="shared" ca="1" si="27"/>
        <v>44.14</v>
      </c>
      <c r="AJ30" s="87">
        <f t="shared" ca="1" si="28"/>
        <v>51.409300285150302</v>
      </c>
      <c r="AK30" s="87">
        <f t="shared" ca="1" si="17"/>
        <v>42.973177181715201</v>
      </c>
      <c r="AL30" s="87" t="str">
        <f t="shared" ca="1" si="18"/>
        <v/>
      </c>
      <c r="AN30" s="87">
        <f ca="1">IFERROR(RANK(AP30,$AP$27:$AP$37,$U$3)+COUNTIF($AP$27:AP30,AP30)-1,"")</f>
        <v>3</v>
      </c>
      <c r="AO30" s="87" t="s">
        <v>119</v>
      </c>
      <c r="AP30" s="87">
        <f t="shared" ca="1" si="19"/>
        <v>30.582782463338699</v>
      </c>
      <c r="AR30" s="87" t="e">
        <f t="shared" ca="1" si="20"/>
        <v>#N/A</v>
      </c>
      <c r="AS30" s="87">
        <v>4</v>
      </c>
      <c r="AT30" s="87" t="e">
        <f t="shared" ca="1" si="21"/>
        <v>#N/A</v>
      </c>
      <c r="AU30" s="87" t="e">
        <f t="shared" ca="1" si="22"/>
        <v>#N/A</v>
      </c>
      <c r="AV30" s="87" t="e">
        <f t="shared" ca="1" si="23"/>
        <v>#N/A</v>
      </c>
      <c r="AW30" s="87" t="e">
        <f t="shared" ca="1" si="24"/>
        <v>#N/A</v>
      </c>
      <c r="AX30" s="87">
        <f t="shared" ca="1" si="25"/>
        <v>44.14</v>
      </c>
      <c r="AY30" s="94"/>
      <c r="BA30" s="94"/>
      <c r="BB30" s="94"/>
      <c r="BC30" s="94"/>
      <c r="BD30" s="94"/>
      <c r="BE30" s="87" t="s">
        <v>1091</v>
      </c>
      <c r="BF30" s="92">
        <v>0</v>
      </c>
      <c r="BG30" s="92"/>
      <c r="BT30" s="87"/>
    </row>
    <row r="31" spans="10:72">
      <c r="J31" s="125"/>
      <c r="K31" s="125"/>
      <c r="L31" s="125"/>
      <c r="M31" s="125"/>
      <c r="N31" s="125"/>
      <c r="W31" s="87">
        <f ca="1">IFERROR(RANK(Y31,$Y$27:$Y$59,$U$3)+COUNTIF($Y$27:Y31,Y31)-1,"")</f>
        <v>4</v>
      </c>
      <c r="X31" s="87" t="s">
        <v>79</v>
      </c>
      <c r="Y31" s="87">
        <f t="shared" ca="1" si="10"/>
        <v>42.973177181715201</v>
      </c>
      <c r="AA31" s="87" t="str">
        <f t="shared" ca="1" si="11"/>
        <v>Haringey</v>
      </c>
      <c r="AB31" s="87">
        <v>5</v>
      </c>
      <c r="AC31" s="86">
        <f t="shared" ca="1" si="12"/>
        <v>42.687747035573103</v>
      </c>
      <c r="AD31" s="87" t="str">
        <f t="shared" ca="1" si="13"/>
        <v>Haringey</v>
      </c>
      <c r="AE31" s="87" t="str">
        <f t="shared" ca="1" si="14"/>
        <v/>
      </c>
      <c r="AF31" s="87" t="str">
        <f t="shared" ca="1" si="15"/>
        <v/>
      </c>
      <c r="AG31" s="87">
        <f t="shared" ca="1" si="16"/>
        <v>42.687747035573103</v>
      </c>
      <c r="AH31" s="87">
        <f t="shared" ca="1" si="26"/>
        <v>33.22</v>
      </c>
      <c r="AI31" s="87">
        <f t="shared" ca="1" si="27"/>
        <v>44.14</v>
      </c>
      <c r="AJ31" s="87">
        <f t="shared" ca="1" si="28"/>
        <v>51.409300285150302</v>
      </c>
      <c r="AK31" s="87" t="str">
        <f t="shared" ca="1" si="17"/>
        <v/>
      </c>
      <c r="AL31" s="87">
        <f t="shared" ca="1" si="18"/>
        <v>42.687747035573103</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44.14</v>
      </c>
      <c r="AY31" s="94"/>
      <c r="BA31" s="94"/>
      <c r="BB31" s="94"/>
      <c r="BC31" s="94"/>
      <c r="BD31" s="94"/>
      <c r="BE31" s="87" t="s">
        <v>128</v>
      </c>
      <c r="BF31" s="92">
        <v>32</v>
      </c>
      <c r="BG31" s="92"/>
      <c r="BT31" s="87"/>
    </row>
    <row r="32" spans="10:72">
      <c r="J32" s="125"/>
      <c r="K32" s="125"/>
      <c r="L32" s="125"/>
      <c r="M32" s="125"/>
      <c r="N32" s="125"/>
      <c r="W32" s="87">
        <f ca="1">IFERROR(RANK(Y32,$Y$27:$Y$59,$U$3)+COUNTIF($Y$27:Y32,Y32)-1,"")</f>
        <v>15</v>
      </c>
      <c r="X32" s="87" t="s">
        <v>73</v>
      </c>
      <c r="Y32" s="87">
        <f t="shared" ca="1" si="10"/>
        <v>32.890473104342199</v>
      </c>
      <c r="AA32" s="87" t="str">
        <f t="shared" ca="1" si="11"/>
        <v>Hackney</v>
      </c>
      <c r="AB32" s="87">
        <v>6</v>
      </c>
      <c r="AC32" s="86">
        <f t="shared" ca="1" si="12"/>
        <v>41.853735057067098</v>
      </c>
      <c r="AD32" s="87" t="str">
        <f t="shared" ca="1" si="13"/>
        <v>Hackney</v>
      </c>
      <c r="AE32" s="87" t="str">
        <f t="shared" ca="1" si="14"/>
        <v/>
      </c>
      <c r="AF32" s="87" t="str">
        <f t="shared" ca="1" si="15"/>
        <v/>
      </c>
      <c r="AG32" s="87">
        <f t="shared" ca="1" si="16"/>
        <v>41.853735057067098</v>
      </c>
      <c r="AH32" s="87">
        <f t="shared" ca="1" si="26"/>
        <v>33.22</v>
      </c>
      <c r="AI32" s="87">
        <f t="shared" ca="1" si="27"/>
        <v>44.14</v>
      </c>
      <c r="AJ32" s="87">
        <f t="shared" ca="1" si="28"/>
        <v>51.409300285150302</v>
      </c>
      <c r="AK32" s="87" t="str">
        <f t="shared" ca="1" si="17"/>
        <v/>
      </c>
      <c r="AL32" s="87">
        <f t="shared" ca="1" si="18"/>
        <v>41.853735057067098</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44.14</v>
      </c>
      <c r="AY32" s="94"/>
      <c r="BA32" s="94"/>
      <c r="BB32" s="94"/>
      <c r="BC32" s="94"/>
      <c r="BD32" s="94"/>
      <c r="BE32" s="87" t="s">
        <v>173</v>
      </c>
      <c r="BF32" s="92"/>
      <c r="BG32" s="92"/>
      <c r="BT32" s="87"/>
    </row>
    <row r="33" spans="1:72">
      <c r="W33" s="87">
        <f ca="1">IFERROR(RANK(Y33,$Y$27:$Y$59,$U$3)+COUNTIF($Y$27:Y33,Y33)-1,"")</f>
        <v>13</v>
      </c>
      <c r="X33" s="87" t="s">
        <v>111</v>
      </c>
      <c r="Y33" s="87">
        <f t="shared" ca="1" si="10"/>
        <v>34.069423138667901</v>
      </c>
      <c r="AA33" s="87" t="str">
        <f t="shared" ca="1" si="11"/>
        <v>Wandsworth</v>
      </c>
      <c r="AB33" s="87">
        <v>7</v>
      </c>
      <c r="AC33" s="86">
        <f t="shared" ca="1" si="12"/>
        <v>41.406669262256301</v>
      </c>
      <c r="AD33" s="87" t="str">
        <f t="shared" ca="1" si="13"/>
        <v>Wandsworth</v>
      </c>
      <c r="AE33" s="87" t="str">
        <f t="shared" ca="1" si="14"/>
        <v/>
      </c>
      <c r="AF33" s="87" t="str">
        <f t="shared" ca="1" si="15"/>
        <v/>
      </c>
      <c r="AG33" s="87">
        <f t="shared" ca="1" si="16"/>
        <v>41.406669262256301</v>
      </c>
      <c r="AH33" s="87">
        <f t="shared" ca="1" si="26"/>
        <v>33.22</v>
      </c>
      <c r="AI33" s="87">
        <f t="shared" ca="1" si="27"/>
        <v>44.14</v>
      </c>
      <c r="AJ33" s="87">
        <f t="shared" ca="1" si="28"/>
        <v>51.409300285150302</v>
      </c>
      <c r="AK33" s="87" t="str">
        <f t="shared" ca="1" si="17"/>
        <v/>
      </c>
      <c r="AL33" s="87">
        <f t="shared" ca="1" si="18"/>
        <v>41.406669262256301</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44.14</v>
      </c>
      <c r="AY33" s="94"/>
      <c r="BA33" s="94"/>
      <c r="BB33" s="94"/>
      <c r="BC33" s="94"/>
      <c r="BD33" s="94"/>
      <c r="BE33" s="87" t="s">
        <v>1092</v>
      </c>
      <c r="BF33" s="92"/>
      <c r="BG33" s="92"/>
      <c r="BT33" s="87"/>
    </row>
    <row r="34" spans="1:72">
      <c r="A34" s="12" t="s">
        <v>1093</v>
      </c>
      <c r="W34" s="87">
        <f ca="1">IFERROR(RANK(Y34,$Y$27:$Y$59,$U$3)+COUNTIF($Y$27:Y34,Y34)-1,"")</f>
        <v>25</v>
      </c>
      <c r="X34" s="87" t="s">
        <v>63</v>
      </c>
      <c r="Y34" s="87">
        <f t="shared" ca="1" si="10"/>
        <v>29.060013421531998</v>
      </c>
      <c r="AA34" s="87" t="str">
        <f t="shared" ca="1" si="11"/>
        <v>Lambeth</v>
      </c>
      <c r="AB34" s="87">
        <v>8</v>
      </c>
      <c r="AC34" s="86">
        <f t="shared" ca="1" si="12"/>
        <v>39.878786513309798</v>
      </c>
      <c r="AD34" s="87" t="str">
        <f t="shared" ca="1" si="13"/>
        <v>Lambeth</v>
      </c>
      <c r="AE34" s="87" t="str">
        <f t="shared" ca="1" si="14"/>
        <v/>
      </c>
      <c r="AF34" s="87" t="str">
        <f t="shared" ca="1" si="15"/>
        <v/>
      </c>
      <c r="AG34" s="87">
        <f t="shared" ca="1" si="16"/>
        <v>39.878786513309798</v>
      </c>
      <c r="AH34" s="87">
        <f t="shared" ca="1" si="26"/>
        <v>33.22</v>
      </c>
      <c r="AI34" s="87">
        <f t="shared" ca="1" si="27"/>
        <v>44.14</v>
      </c>
      <c r="AJ34" s="87">
        <f t="shared" ca="1" si="28"/>
        <v>51.409300285150302</v>
      </c>
      <c r="AK34" s="87" t="str">
        <f t="shared" ca="1" si="17"/>
        <v/>
      </c>
      <c r="AL34" s="87">
        <f t="shared" ca="1" si="18"/>
        <v>39.878786513309798</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44.14</v>
      </c>
      <c r="AY34" s="94"/>
      <c r="BA34" s="94"/>
      <c r="BB34" s="94"/>
      <c r="BC34" s="94"/>
      <c r="BD34" s="94"/>
      <c r="BE34" s="87" t="s">
        <v>1094</v>
      </c>
      <c r="BF34" s="92"/>
      <c r="BG34" s="92"/>
      <c r="BT34" s="87"/>
    </row>
    <row r="35" spans="1:72" ht="15" customHeight="1">
      <c r="A35" s="124" t="str">
        <f>VLOOKUP($U$1,IndicatorMetadata!$B:$Z,2,FALSE)</f>
        <v>Crude rate of long acting reversible contraception (LARC) excluding injections prescribed by GP and Sexual and Reproductive Health Services per 1,000 resident female population aged 15-44 years</v>
      </c>
      <c r="B35" s="125"/>
      <c r="C35" s="125"/>
      <c r="D35" s="125"/>
      <c r="E35" s="125"/>
      <c r="F35" s="125"/>
      <c r="G35" s="125"/>
      <c r="H35" s="125"/>
      <c r="I35" s="125"/>
      <c r="J35" s="125"/>
      <c r="K35" s="125"/>
      <c r="L35" s="125"/>
      <c r="M35" s="125"/>
      <c r="N35" s="125"/>
      <c r="W35" s="87">
        <f ca="1">IFERROR(RANK(Y35,$Y$27:$Y$59,$U$3)+COUNTIF($Y$27:Y35,Y35)-1,"")</f>
        <v>31</v>
      </c>
      <c r="X35" s="87" t="s">
        <v>121</v>
      </c>
      <c r="Y35" s="87">
        <f t="shared" ca="1" si="10"/>
        <v>19.0917274020732</v>
      </c>
      <c r="AA35" s="87" t="str">
        <f t="shared" ca="1" si="11"/>
        <v>Hammersmith and Fulham</v>
      </c>
      <c r="AB35" s="87">
        <v>9</v>
      </c>
      <c r="AC35" s="86">
        <f t="shared" ca="1" si="12"/>
        <v>37.8223606570063</v>
      </c>
      <c r="AD35" s="87" t="str">
        <f t="shared" ca="1" si="13"/>
        <v>Hammersmith and Fulham</v>
      </c>
      <c r="AE35" s="87" t="str">
        <f t="shared" ca="1" si="14"/>
        <v/>
      </c>
      <c r="AF35" s="87" t="str">
        <f t="shared" ca="1" si="15"/>
        <v/>
      </c>
      <c r="AG35" s="87">
        <f t="shared" ca="1" si="16"/>
        <v>37.8223606570063</v>
      </c>
      <c r="AH35" s="87">
        <f t="shared" ca="1" si="26"/>
        <v>33.22</v>
      </c>
      <c r="AI35" s="87">
        <f t="shared" ca="1" si="27"/>
        <v>44.14</v>
      </c>
      <c r="AJ35" s="87">
        <f t="shared" ca="1" si="28"/>
        <v>51.409300285150302</v>
      </c>
      <c r="AK35" s="87" t="str">
        <f t="shared" ca="1" si="17"/>
        <v/>
      </c>
      <c r="AL35" s="87">
        <f t="shared" ca="1" si="18"/>
        <v>37.8223606570063</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44.14</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32</v>
      </c>
      <c r="X36" s="87" t="s">
        <v>81</v>
      </c>
      <c r="Y36" s="87">
        <f t="shared" ca="1" si="10"/>
        <v>11.4942528735632</v>
      </c>
      <c r="AA36" s="87" t="str">
        <f t="shared" ca="1" si="11"/>
        <v>Southwark</v>
      </c>
      <c r="AB36" s="87">
        <v>10</v>
      </c>
      <c r="AC36" s="86">
        <f t="shared" ca="1" si="12"/>
        <v>37.452312273192497</v>
      </c>
      <c r="AD36" s="87" t="str">
        <f t="shared" ca="1" si="13"/>
        <v>Southwark</v>
      </c>
      <c r="AE36" s="87" t="str">
        <f t="shared" ca="1" si="14"/>
        <v/>
      </c>
      <c r="AF36" s="87" t="str">
        <f t="shared" ca="1" si="15"/>
        <v/>
      </c>
      <c r="AG36" s="87">
        <f t="shared" ca="1" si="16"/>
        <v>37.452312273192497</v>
      </c>
      <c r="AH36" s="87">
        <f t="shared" ca="1" si="26"/>
        <v>33.22</v>
      </c>
      <c r="AI36" s="87">
        <f t="shared" ca="1" si="27"/>
        <v>44.14</v>
      </c>
      <c r="AJ36" s="87">
        <f t="shared" ca="1" si="28"/>
        <v>51.409300285150302</v>
      </c>
      <c r="AK36" s="87" t="str">
        <f t="shared" ca="1" si="17"/>
        <v/>
      </c>
      <c r="AL36" s="87">
        <f t="shared" ca="1" si="18"/>
        <v>37.452312273192497</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44.14</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6</v>
      </c>
      <c r="X37" s="87" t="s">
        <v>102</v>
      </c>
      <c r="Y37" s="87">
        <f t="shared" ca="1" si="10"/>
        <v>41.853735057067098</v>
      </c>
      <c r="AA37" s="87" t="str">
        <f t="shared" ca="1" si="11"/>
        <v>Westminster</v>
      </c>
      <c r="AB37" s="87">
        <v>11</v>
      </c>
      <c r="AC37" s="86">
        <f t="shared" ca="1" si="12"/>
        <v>36.252287765732802</v>
      </c>
      <c r="AD37" s="87" t="str">
        <f t="shared" ca="1" si="13"/>
        <v>Westminster</v>
      </c>
      <c r="AE37" s="87" t="str">
        <f t="shared" ca="1" si="14"/>
        <v/>
      </c>
      <c r="AF37" s="87" t="str">
        <f t="shared" ca="1" si="15"/>
        <v/>
      </c>
      <c r="AG37" s="87">
        <f t="shared" ca="1" si="16"/>
        <v>36.252287765732802</v>
      </c>
      <c r="AH37" s="87">
        <f t="shared" ca="1" si="26"/>
        <v>33.22</v>
      </c>
      <c r="AI37" s="87">
        <f t="shared" ca="1" si="27"/>
        <v>44.14</v>
      </c>
      <c r="AJ37" s="87">
        <f t="shared" ca="1" si="28"/>
        <v>51.409300285150302</v>
      </c>
      <c r="AK37" s="87" t="str">
        <f t="shared" ca="1" si="17"/>
        <v/>
      </c>
      <c r="AL37" s="87">
        <f t="shared" ca="1" si="18"/>
        <v>36.252287765732802</v>
      </c>
      <c r="AN37" s="87">
        <f ca="1">IFERROR(RANK(AP37,$AP$27:$AP$37,$U$3)+COUNTIF($AP$27:AP37,AP37)-1,"")</f>
        <v>1</v>
      </c>
      <c r="AO37" s="87" t="str">
        <f>T8</f>
        <v>Richmond</v>
      </c>
      <c r="AP37" s="87">
        <f t="shared" ca="1" si="19"/>
        <v>51.409300285150302</v>
      </c>
      <c r="AR37" s="87" t="e">
        <f t="shared" ca="1" si="20"/>
        <v>#N/A</v>
      </c>
      <c r="AS37" s="87">
        <v>11</v>
      </c>
      <c r="AT37" s="87" t="e">
        <f t="shared" ca="1" si="21"/>
        <v>#N/A</v>
      </c>
      <c r="AU37" s="87" t="e">
        <f t="shared" ca="1" si="22"/>
        <v>#N/A</v>
      </c>
      <c r="AV37" s="87" t="e">
        <f t="shared" ca="1" si="23"/>
        <v>#N/A</v>
      </c>
      <c r="AW37" s="87" t="e">
        <f t="shared" ca="1" si="24"/>
        <v>#N/A</v>
      </c>
      <c r="AX37" s="87">
        <f t="shared" ca="1" si="25"/>
        <v>44.14</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9</v>
      </c>
      <c r="X38" s="87" t="s">
        <v>67</v>
      </c>
      <c r="Y38" s="87">
        <f t="shared" ca="1" si="10"/>
        <v>37.8223606570063</v>
      </c>
      <c r="AA38" s="87" t="str">
        <f t="shared" ca="1" si="11"/>
        <v>Islington</v>
      </c>
      <c r="AB38" s="87">
        <v>12</v>
      </c>
      <c r="AC38" s="86">
        <f t="shared" ca="1" si="12"/>
        <v>35.223697337119198</v>
      </c>
      <c r="AD38" s="87" t="str">
        <f t="shared" ca="1" si="13"/>
        <v>Islington</v>
      </c>
      <c r="AE38" s="87" t="str">
        <f t="shared" ca="1" si="14"/>
        <v/>
      </c>
      <c r="AF38" s="87" t="str">
        <f t="shared" ca="1" si="15"/>
        <v/>
      </c>
      <c r="AG38" s="87">
        <f t="shared" ca="1" si="16"/>
        <v>35.223697337119198</v>
      </c>
      <c r="AH38" s="87">
        <f t="shared" ca="1" si="26"/>
        <v>33.22</v>
      </c>
      <c r="AI38" s="87">
        <f t="shared" ca="1" si="27"/>
        <v>44.14</v>
      </c>
      <c r="AJ38" s="87">
        <f t="shared" ca="1" si="28"/>
        <v>51.409300285150302</v>
      </c>
      <c r="AK38" s="87" t="str">
        <f t="shared" ca="1" si="17"/>
        <v/>
      </c>
      <c r="AL38" s="87">
        <f t="shared" ca="1" si="18"/>
        <v>35.223697337119198</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5</v>
      </c>
      <c r="X39" s="87" t="s">
        <v>117</v>
      </c>
      <c r="Y39" s="87">
        <f t="shared" ca="1" si="10"/>
        <v>42.687747035573103</v>
      </c>
      <c r="AA39" s="87" t="str">
        <f t="shared" ca="1" si="11"/>
        <v>Croydon</v>
      </c>
      <c r="AB39" s="87">
        <v>13</v>
      </c>
      <c r="AC39" s="86">
        <f t="shared" ca="1" si="12"/>
        <v>34.069423138667901</v>
      </c>
      <c r="AD39" s="87" t="str">
        <f t="shared" ca="1" si="13"/>
        <v>Croydon</v>
      </c>
      <c r="AE39" s="87" t="str">
        <f t="shared" ca="1" si="14"/>
        <v/>
      </c>
      <c r="AF39" s="87" t="str">
        <f t="shared" ca="1" si="15"/>
        <v/>
      </c>
      <c r="AG39" s="87">
        <f t="shared" ca="1" si="16"/>
        <v>34.069423138667901</v>
      </c>
      <c r="AH39" s="87">
        <f t="shared" ca="1" si="26"/>
        <v>33.22</v>
      </c>
      <c r="AI39" s="87">
        <f t="shared" ca="1" si="27"/>
        <v>44.14</v>
      </c>
      <c r="AJ39" s="87">
        <f t="shared" ca="1" si="28"/>
        <v>51.409300285150302</v>
      </c>
      <c r="AK39" s="87">
        <f t="shared" ca="1" si="17"/>
        <v>34.069423138667901</v>
      </c>
      <c r="AL39" s="87" t="str">
        <f t="shared" ca="1" si="18"/>
        <v/>
      </c>
      <c r="AO39" s="87" t="s">
        <v>1096</v>
      </c>
      <c r="BA39" s="94"/>
      <c r="BD39" s="94" t="s">
        <v>1097</v>
      </c>
      <c r="BF39" s="94">
        <f ca="1">U9</f>
        <v>1</v>
      </c>
      <c r="BG39" s="94"/>
      <c r="BT39" s="87"/>
    </row>
    <row r="40" spans="1:72">
      <c r="A40" s="125"/>
      <c r="B40" s="125"/>
      <c r="C40" s="125"/>
      <c r="D40" s="125"/>
      <c r="E40" s="125"/>
      <c r="F40" s="125"/>
      <c r="G40" s="125"/>
      <c r="H40" s="125"/>
      <c r="I40" s="125"/>
      <c r="J40" s="125"/>
      <c r="K40" s="125"/>
      <c r="L40" s="125"/>
      <c r="M40" s="125"/>
      <c r="N40" s="125"/>
      <c r="W40" s="87">
        <f ca="1">IFERROR(RANK(Y40,$Y$27:$Y$59,$U$3)+COUNTIF($Y$27:Y40,Y40)-1,"")</f>
        <v>23</v>
      </c>
      <c r="X40" s="87" t="s">
        <v>65</v>
      </c>
      <c r="Y40" s="87">
        <f t="shared" ca="1" si="10"/>
        <v>29.989044250088199</v>
      </c>
      <c r="AA40" s="87" t="str">
        <f t="shared" ca="1" si="11"/>
        <v>Barking and Dagenham</v>
      </c>
      <c r="AB40" s="87">
        <v>14</v>
      </c>
      <c r="AC40" s="86">
        <f t="shared" ca="1" si="12"/>
        <v>33.952505971298301</v>
      </c>
      <c r="AD40" s="87" t="str">
        <f t="shared" ca="1" si="13"/>
        <v>Barking and Dagenham</v>
      </c>
      <c r="AE40" s="87" t="str">
        <f t="shared" ca="1" si="14"/>
        <v/>
      </c>
      <c r="AF40" s="87" t="str">
        <f t="shared" ca="1" si="15"/>
        <v/>
      </c>
      <c r="AG40" s="87">
        <f t="shared" ca="1" si="16"/>
        <v>33.952505971298301</v>
      </c>
      <c r="AH40" s="87">
        <f t="shared" ca="1" si="26"/>
        <v>33.22</v>
      </c>
      <c r="AI40" s="87">
        <f t="shared" ca="1" si="27"/>
        <v>44.14</v>
      </c>
      <c r="AJ40" s="87">
        <f t="shared" ca="1" si="28"/>
        <v>51.409300285150302</v>
      </c>
      <c r="AK40" s="87" t="str">
        <f t="shared" ca="1" si="17"/>
        <v/>
      </c>
      <c r="AL40" s="87">
        <f t="shared" ca="1" si="18"/>
        <v>33.952505971298301</v>
      </c>
      <c r="AO40" s="87" t="str">
        <f>List!R2</f>
        <v>Kingston</v>
      </c>
      <c r="AP40" s="87">
        <f t="shared" ref="AP40:AP54" ca="1" si="29">VLOOKUP(AO40,$AA$27:$AC$58,3,FALSE)</f>
        <v>49.601561229468203</v>
      </c>
      <c r="BA40" s="94"/>
      <c r="BB40" s="94"/>
      <c r="BC40" s="94"/>
      <c r="BD40" s="94"/>
      <c r="BE40" s="87" t="s">
        <v>1098</v>
      </c>
      <c r="BF40" s="92">
        <f ca="1">IF(BF39=1,0,BE45*BF39/$BF45)</f>
        <v>0</v>
      </c>
      <c r="BG40" s="93"/>
      <c r="BT40" s="87"/>
    </row>
    <row r="41" spans="1:72">
      <c r="A41" s="125"/>
      <c r="B41" s="125"/>
      <c r="C41" s="125"/>
      <c r="D41" s="125"/>
      <c r="E41" s="125"/>
      <c r="F41" s="125"/>
      <c r="G41" s="125"/>
      <c r="H41" s="125"/>
      <c r="I41" s="125"/>
      <c r="J41" s="125"/>
      <c r="K41" s="125"/>
      <c r="L41" s="125"/>
      <c r="M41" s="125"/>
      <c r="N41" s="125"/>
      <c r="W41" s="87">
        <f ca="1">IFERROR(RANK(Y41,$Y$27:$Y$59,$U$3)+COUNTIF($Y$27:Y41,Y41)-1,"")</f>
        <v>20</v>
      </c>
      <c r="X41" s="87" t="s">
        <v>119</v>
      </c>
      <c r="Y41" s="87">
        <f t="shared" ca="1" si="10"/>
        <v>30.582782463338699</v>
      </c>
      <c r="AA41" s="87" t="str">
        <f t="shared" ca="1" si="11"/>
        <v>Camden</v>
      </c>
      <c r="AB41" s="87">
        <v>15</v>
      </c>
      <c r="AC41" s="86">
        <f t="shared" ca="1" si="12"/>
        <v>32.890473104342199</v>
      </c>
      <c r="AD41" s="87" t="str">
        <f t="shared" ca="1" si="13"/>
        <v>Camden</v>
      </c>
      <c r="AE41" s="87" t="str">
        <f t="shared" ca="1" si="14"/>
        <v/>
      </c>
      <c r="AF41" s="87" t="str">
        <f t="shared" ca="1" si="15"/>
        <v/>
      </c>
      <c r="AG41" s="87">
        <f t="shared" ca="1" si="16"/>
        <v>32.890473104342199</v>
      </c>
      <c r="AH41" s="87">
        <f t="shared" ca="1" si="26"/>
        <v>33.22</v>
      </c>
      <c r="AI41" s="87">
        <f t="shared" ca="1" si="27"/>
        <v>44.14</v>
      </c>
      <c r="AJ41" s="87">
        <f t="shared" ca="1" si="28"/>
        <v>51.409300285150302</v>
      </c>
      <c r="AK41" s="87" t="str">
        <f t="shared" ca="1" si="17"/>
        <v/>
      </c>
      <c r="AL41" s="87">
        <f t="shared" ca="1" si="18"/>
        <v>32.890473104342199</v>
      </c>
      <c r="AO41" s="87" t="str">
        <f>List!R3</f>
        <v>Merton</v>
      </c>
      <c r="AP41" s="87">
        <f t="shared" ca="1" si="29"/>
        <v>29.842365761344301</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28</v>
      </c>
      <c r="X42" s="87" t="s">
        <v>87</v>
      </c>
      <c r="Y42" s="87">
        <f t="shared" ca="1" si="10"/>
        <v>26.739579096428201</v>
      </c>
      <c r="AA42" s="87" t="str">
        <f t="shared" ca="1" si="11"/>
        <v>Bexley</v>
      </c>
      <c r="AB42" s="87">
        <v>16</v>
      </c>
      <c r="AC42" s="86">
        <f t="shared" ca="1" si="12"/>
        <v>32.818102627473998</v>
      </c>
      <c r="AD42" s="87" t="str">
        <f t="shared" ca="1" si="13"/>
        <v>Bexley</v>
      </c>
      <c r="AE42" s="87" t="str">
        <f t="shared" ca="1" si="14"/>
        <v/>
      </c>
      <c r="AF42" s="87" t="str">
        <f t="shared" ca="1" si="15"/>
        <v/>
      </c>
      <c r="AG42" s="87">
        <f t="shared" ca="1" si="16"/>
        <v>32.818102627473998</v>
      </c>
      <c r="AH42" s="87">
        <f t="shared" ca="1" si="26"/>
        <v>33.22</v>
      </c>
      <c r="AI42" s="87">
        <f t="shared" ca="1" si="27"/>
        <v>44.14</v>
      </c>
      <c r="AJ42" s="87">
        <f t="shared" ca="1" si="28"/>
        <v>51.409300285150302</v>
      </c>
      <c r="AK42" s="87" t="str">
        <f t="shared" ca="1" si="17"/>
        <v/>
      </c>
      <c r="AL42" s="87">
        <f t="shared" ca="1" si="18"/>
        <v>32.818102627473998</v>
      </c>
      <c r="AO42" s="87" t="str">
        <f>List!R4</f>
        <v>Richmond</v>
      </c>
      <c r="AP42" s="87">
        <f t="shared" ca="1" si="29"/>
        <v>51.409300285150302</v>
      </c>
      <c r="BA42" s="94"/>
      <c r="BB42" s="94"/>
      <c r="BC42" s="94"/>
      <c r="BD42" s="94"/>
      <c r="BE42" s="87" t="s">
        <v>1094</v>
      </c>
      <c r="BF42" s="92">
        <f ca="1">IF(181-SUM(BF40:BF41)&lt;0,0,181-SUM(BF40:BF41))</f>
        <v>179</v>
      </c>
      <c r="BG42" s="93"/>
      <c r="BT42" s="87"/>
    </row>
    <row r="43" spans="1:72">
      <c r="A43" s="17"/>
      <c r="B43" s="17"/>
      <c r="C43" s="17"/>
      <c r="D43" s="17"/>
      <c r="E43" s="17"/>
      <c r="F43" s="17"/>
      <c r="G43" s="17"/>
      <c r="H43" s="17"/>
      <c r="I43" s="17"/>
      <c r="J43" s="17"/>
      <c r="K43" s="17"/>
      <c r="L43" s="17"/>
      <c r="M43" s="17"/>
      <c r="W43" s="87">
        <f ca="1">IFERROR(RANK(Y43,$Y$27:$Y$59,$U$3)+COUNTIF($Y$27:Y43,Y43)-1,"")</f>
        <v>17</v>
      </c>
      <c r="X43" s="87" t="s">
        <v>60</v>
      </c>
      <c r="Y43" s="87">
        <f t="shared" ca="1" si="10"/>
        <v>32.264098008042602</v>
      </c>
      <c r="AA43" s="87" t="str">
        <f t="shared" ca="1" si="11"/>
        <v>Hounslow</v>
      </c>
      <c r="AB43" s="87">
        <v>17</v>
      </c>
      <c r="AC43" s="86">
        <f t="shared" ca="1" si="12"/>
        <v>32.264098008042602</v>
      </c>
      <c r="AD43" s="87" t="str">
        <f t="shared" ca="1" si="13"/>
        <v>Hounslow</v>
      </c>
      <c r="AE43" s="87" t="str">
        <f t="shared" ca="1" si="14"/>
        <v/>
      </c>
      <c r="AF43" s="87" t="str">
        <f t="shared" ca="1" si="15"/>
        <v/>
      </c>
      <c r="AG43" s="87">
        <f t="shared" ca="1" si="16"/>
        <v>32.264098008042602</v>
      </c>
      <c r="AH43" s="87">
        <f t="shared" ca="1" si="26"/>
        <v>33.22</v>
      </c>
      <c r="AI43" s="87">
        <f t="shared" ca="1" si="27"/>
        <v>44.14</v>
      </c>
      <c r="AJ43" s="87">
        <f t="shared" ca="1" si="28"/>
        <v>51.409300285150302</v>
      </c>
      <c r="AK43" s="87">
        <f t="shared" ca="1" si="17"/>
        <v>32.264098008042602</v>
      </c>
      <c r="AL43" s="87" t="str">
        <f t="shared" ca="1" si="18"/>
        <v/>
      </c>
      <c r="AO43" s="87" t="str">
        <f>List!R5</f>
        <v>Sutton</v>
      </c>
      <c r="AP43" s="87">
        <f t="shared" ca="1" si="29"/>
        <v>31.948125709958401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12</v>
      </c>
      <c r="X44" s="87" t="s">
        <v>75</v>
      </c>
      <c r="Y44" s="87">
        <f t="shared" ca="1" si="10"/>
        <v>35.223697337119198</v>
      </c>
      <c r="AA44" s="87" t="str">
        <f t="shared" ca="1" si="11"/>
        <v>Sutton</v>
      </c>
      <c r="AB44" s="87">
        <v>18</v>
      </c>
      <c r="AC44" s="86">
        <f t="shared" ca="1" si="12"/>
        <v>31.948125709958401</v>
      </c>
      <c r="AD44" s="87" t="str">
        <f t="shared" ca="1" si="13"/>
        <v>Sutton</v>
      </c>
      <c r="AE44" s="87" t="str">
        <f t="shared" ca="1" si="14"/>
        <v/>
      </c>
      <c r="AF44" s="87">
        <f t="shared" ca="1" si="15"/>
        <v>31.948125709958401</v>
      </c>
      <c r="AG44" s="87" t="str">
        <f t="shared" ca="1" si="16"/>
        <v/>
      </c>
      <c r="AH44" s="87">
        <f t="shared" ca="1" si="26"/>
        <v>33.22</v>
      </c>
      <c r="AI44" s="87">
        <f t="shared" ca="1" si="27"/>
        <v>44.14</v>
      </c>
      <c r="AJ44" s="87">
        <f t="shared" ca="1" si="28"/>
        <v>51.409300285150302</v>
      </c>
      <c r="AK44" s="87">
        <f t="shared" ca="1" si="17"/>
        <v>31.948125709958401</v>
      </c>
      <c r="AL44" s="87" t="str">
        <f t="shared" ca="1" si="18"/>
        <v/>
      </c>
      <c r="AO44" s="87" t="str">
        <f>List!R6</f>
        <v>Havering</v>
      </c>
      <c r="AP44" s="87">
        <f t="shared" ca="1" si="29"/>
        <v>30.582782463338699</v>
      </c>
      <c r="BT44" s="87"/>
    </row>
    <row r="45" spans="1:72">
      <c r="A45" s="17"/>
      <c r="B45" s="17"/>
      <c r="C45" s="17"/>
      <c r="D45" s="17"/>
      <c r="E45" s="17"/>
      <c r="F45" s="17"/>
      <c r="G45" s="17"/>
      <c r="H45" s="17"/>
      <c r="I45" s="17"/>
      <c r="J45" s="17"/>
      <c r="K45" s="17"/>
      <c r="L45" s="17"/>
      <c r="M45" s="17"/>
      <c r="W45" s="87">
        <f ca="1">IFERROR(RANK(Y45,$Y$27:$Y$59,$U$3)+COUNTIF($Y$27:Y45,Y45)-1,"")</f>
        <v>29</v>
      </c>
      <c r="X45" s="87" t="s">
        <v>71</v>
      </c>
      <c r="Y45" s="87">
        <f t="shared" ca="1" si="10"/>
        <v>25.930229262901399</v>
      </c>
      <c r="AA45" s="87" t="str">
        <f t="shared" ca="1" si="11"/>
        <v>Tower Hamlets</v>
      </c>
      <c r="AB45" s="87">
        <v>19</v>
      </c>
      <c r="AC45" s="86">
        <f t="shared" ca="1" si="12"/>
        <v>31.696114125851899</v>
      </c>
      <c r="AD45" s="87" t="str">
        <f t="shared" ca="1" si="13"/>
        <v>Tower Hamlets</v>
      </c>
      <c r="AE45" s="87" t="str">
        <f t="shared" ca="1" si="14"/>
        <v/>
      </c>
      <c r="AF45" s="87" t="str">
        <f t="shared" ca="1" si="15"/>
        <v/>
      </c>
      <c r="AG45" s="87">
        <f t="shared" ca="1" si="16"/>
        <v>31.696114125851899</v>
      </c>
      <c r="AH45" s="87">
        <f t="shared" ca="1" si="26"/>
        <v>33.22</v>
      </c>
      <c r="AI45" s="87">
        <f t="shared" ca="1" si="27"/>
        <v>44.14</v>
      </c>
      <c r="AJ45" s="87">
        <f t="shared" ca="1" si="28"/>
        <v>51.409300285150302</v>
      </c>
      <c r="AK45" s="87" t="str">
        <f t="shared" ca="1" si="17"/>
        <v/>
      </c>
      <c r="AL45" s="87">
        <f t="shared" ca="1" si="18"/>
        <v>31.696114125851899</v>
      </c>
      <c r="AO45" s="87" t="str">
        <f>List!R7</f>
        <v>Hounslow</v>
      </c>
      <c r="AP45" s="87">
        <f t="shared" ca="1" si="29"/>
        <v>32.264098008042602</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2</v>
      </c>
      <c r="X46" s="87" t="s">
        <v>83</v>
      </c>
      <c r="Y46" s="87">
        <f t="shared" ca="1" si="10"/>
        <v>49.601561229468203</v>
      </c>
      <c r="AA46" s="87" t="str">
        <f t="shared" ca="1" si="11"/>
        <v>Havering</v>
      </c>
      <c r="AB46" s="87">
        <v>20</v>
      </c>
      <c r="AC46" s="86">
        <f t="shared" ca="1" si="12"/>
        <v>30.582782463338699</v>
      </c>
      <c r="AD46" s="87" t="str">
        <f t="shared" ca="1" si="13"/>
        <v>Havering</v>
      </c>
      <c r="AE46" s="87" t="str">
        <f t="shared" ca="1" si="14"/>
        <v/>
      </c>
      <c r="AF46" s="87" t="str">
        <f t="shared" ca="1" si="15"/>
        <v/>
      </c>
      <c r="AG46" s="87">
        <f t="shared" ca="1" si="16"/>
        <v>30.582782463338699</v>
      </c>
      <c r="AH46" s="87">
        <f t="shared" ca="1" si="26"/>
        <v>33.22</v>
      </c>
      <c r="AI46" s="87">
        <f t="shared" ca="1" si="27"/>
        <v>44.14</v>
      </c>
      <c r="AJ46" s="87">
        <f t="shared" ca="1" si="28"/>
        <v>51.409300285150302</v>
      </c>
      <c r="AK46" s="87">
        <f t="shared" ca="1" si="17"/>
        <v>30.582782463338699</v>
      </c>
      <c r="AL46" s="87" t="str">
        <f t="shared" ca="1" si="18"/>
        <v/>
      </c>
      <c r="AO46" s="87" t="str">
        <f>List!R8</f>
        <v>Redbridge</v>
      </c>
      <c r="AP46" s="87">
        <f t="shared" ca="1" si="29"/>
        <v>24.4513270402039</v>
      </c>
      <c r="BF46" s="94">
        <v>2</v>
      </c>
      <c r="BG46" s="94"/>
      <c r="BT46" s="87"/>
    </row>
    <row r="47" spans="1:72">
      <c r="A47" s="17"/>
      <c r="B47" s="17"/>
      <c r="C47" s="17"/>
      <c r="D47" s="17"/>
      <c r="E47" s="17"/>
      <c r="F47" s="17"/>
      <c r="G47" s="17"/>
      <c r="H47" s="17"/>
      <c r="I47" s="17"/>
      <c r="J47" s="17"/>
      <c r="K47" s="17"/>
      <c r="L47" s="17"/>
      <c r="M47" s="17"/>
      <c r="W47" s="87">
        <f ca="1">IFERROR(RANK(Y47,$Y$27:$Y$59,$U$3)+COUNTIF($Y$27:Y47,Y47)-1,"")</f>
        <v>8</v>
      </c>
      <c r="X47" s="87" t="s">
        <v>92</v>
      </c>
      <c r="Y47" s="87">
        <f t="shared" ca="1" si="10"/>
        <v>39.878786513309798</v>
      </c>
      <c r="AA47" s="87" t="str">
        <f t="shared" ca="1" si="11"/>
        <v>Waltham Forest</v>
      </c>
      <c r="AB47" s="87">
        <v>21</v>
      </c>
      <c r="AC47" s="86">
        <f t="shared" ca="1" si="12"/>
        <v>30.388174571664202</v>
      </c>
      <c r="AD47" s="87" t="str">
        <f t="shared" ca="1" si="13"/>
        <v>Waltham Forest</v>
      </c>
      <c r="AE47" s="87" t="str">
        <f t="shared" ca="1" si="14"/>
        <v/>
      </c>
      <c r="AF47" s="87" t="str">
        <f t="shared" ca="1" si="15"/>
        <v/>
      </c>
      <c r="AG47" s="87">
        <f t="shared" ca="1" si="16"/>
        <v>30.388174571664202</v>
      </c>
      <c r="AH47" s="87">
        <f t="shared" ca="1" si="26"/>
        <v>33.22</v>
      </c>
      <c r="AI47" s="87">
        <f t="shared" ca="1" si="27"/>
        <v>44.14</v>
      </c>
      <c r="AJ47" s="87">
        <f t="shared" ca="1" si="28"/>
        <v>51.409300285150302</v>
      </c>
      <c r="AK47" s="87">
        <f t="shared" ca="1" si="17"/>
        <v>30.388174571664202</v>
      </c>
      <c r="AL47" s="87" t="str">
        <f t="shared" ca="1" si="18"/>
        <v/>
      </c>
      <c r="AO47" s="87" t="str">
        <f>List!R9</f>
        <v>Enfield</v>
      </c>
      <c r="AP47" s="87">
        <f t="shared" ca="1" si="29"/>
        <v>19.0917274020732</v>
      </c>
    </row>
    <row r="48" spans="1:72">
      <c r="A48" s="17"/>
      <c r="B48" s="17"/>
      <c r="C48" s="17"/>
      <c r="D48" s="17"/>
      <c r="E48" s="17"/>
      <c r="F48" s="17"/>
      <c r="G48" s="17"/>
      <c r="H48" s="17"/>
      <c r="I48" s="17"/>
      <c r="J48" s="17"/>
      <c r="K48" s="17"/>
      <c r="L48" s="17"/>
      <c r="M48" s="17"/>
      <c r="W48" s="87">
        <f ca="1">IFERROR(RANK(Y48,$Y$27:$Y$59,$U$3)+COUNTIF($Y$27:Y48,Y48)-1,"")</f>
        <v>3</v>
      </c>
      <c r="X48" s="87" t="s">
        <v>85</v>
      </c>
      <c r="Y48" s="87">
        <f t="shared" ca="1" si="10"/>
        <v>43.316341353899801</v>
      </c>
      <c r="AA48" s="87" t="str">
        <f t="shared" ca="1" si="11"/>
        <v>Barnet</v>
      </c>
      <c r="AB48" s="87">
        <v>22</v>
      </c>
      <c r="AC48" s="86">
        <f t="shared" ca="1" si="12"/>
        <v>30.044641228059501</v>
      </c>
      <c r="AD48" s="87" t="str">
        <f t="shared" ca="1" si="13"/>
        <v>Barnet</v>
      </c>
      <c r="AE48" s="87" t="str">
        <f t="shared" ca="1" si="14"/>
        <v/>
      </c>
      <c r="AF48" s="87">
        <f t="shared" ca="1" si="15"/>
        <v>30.044641228059501</v>
      </c>
      <c r="AG48" s="87" t="str">
        <f t="shared" ca="1" si="16"/>
        <v/>
      </c>
      <c r="AH48" s="87">
        <f t="shared" ca="1" si="26"/>
        <v>33.22</v>
      </c>
      <c r="AI48" s="87">
        <f t="shared" ca="1" si="27"/>
        <v>44.14</v>
      </c>
      <c r="AJ48" s="87">
        <f t="shared" ca="1" si="28"/>
        <v>51.409300285150302</v>
      </c>
      <c r="AK48" s="87">
        <f t="shared" ca="1" si="17"/>
        <v>30.044641228059501</v>
      </c>
      <c r="AL48" s="87" t="str">
        <f t="shared" ca="1" si="18"/>
        <v/>
      </c>
      <c r="AO48" s="87" t="str">
        <f>List!R10</f>
        <v>Harrow</v>
      </c>
      <c r="AP48" s="87">
        <f t="shared" ca="1" si="29"/>
        <v>29.989044250088199</v>
      </c>
      <c r="BF48" s="94"/>
    </row>
    <row r="49" spans="1:59">
      <c r="A49" s="17"/>
      <c r="B49" s="17"/>
      <c r="C49" s="17"/>
      <c r="D49" s="17"/>
      <c r="E49" s="17"/>
      <c r="F49" s="17"/>
      <c r="G49" s="17"/>
      <c r="H49" s="17"/>
      <c r="I49" s="17"/>
      <c r="J49" s="17"/>
      <c r="K49" s="17"/>
      <c r="L49" s="17"/>
      <c r="M49" s="17"/>
      <c r="W49" s="87">
        <f ca="1">IFERROR(RANK(Y49,$Y$27:$Y$59,$U$3)+COUNTIF($Y$27:Y49,Y49)-1,"")</f>
        <v>24</v>
      </c>
      <c r="X49" s="87" t="s">
        <v>109</v>
      </c>
      <c r="Y49" s="87">
        <f t="shared" ca="1" si="10"/>
        <v>29.842365761344301</v>
      </c>
      <c r="AA49" s="87" t="str">
        <f t="shared" ca="1" si="11"/>
        <v>Harrow</v>
      </c>
      <c r="AB49" s="87">
        <v>23</v>
      </c>
      <c r="AC49" s="86">
        <f t="shared" ca="1" si="12"/>
        <v>29.989044250088199</v>
      </c>
      <c r="AD49" s="87" t="str">
        <f t="shared" ca="1" si="13"/>
        <v>Harrow</v>
      </c>
      <c r="AE49" s="87" t="str">
        <f t="shared" ca="1" si="14"/>
        <v/>
      </c>
      <c r="AF49" s="87">
        <f t="shared" ca="1" si="15"/>
        <v>29.989044250088199</v>
      </c>
      <c r="AG49" s="87" t="str">
        <f t="shared" ca="1" si="16"/>
        <v/>
      </c>
      <c r="AH49" s="87">
        <f t="shared" ca="1" si="26"/>
        <v>33.22</v>
      </c>
      <c r="AI49" s="87">
        <f t="shared" ca="1" si="27"/>
        <v>44.14</v>
      </c>
      <c r="AJ49" s="87">
        <f t="shared" ca="1" si="28"/>
        <v>51.409300285150302</v>
      </c>
      <c r="AK49" s="87">
        <f t="shared" ca="1" si="17"/>
        <v>29.989044250088199</v>
      </c>
      <c r="AL49" s="87" t="str">
        <f t="shared" ca="1" si="18"/>
        <v/>
      </c>
      <c r="AO49" s="87" t="str">
        <f>List!R11</f>
        <v>Waltham Forest</v>
      </c>
      <c r="AP49" s="87">
        <f t="shared" ca="1" si="29"/>
        <v>30.388174571664202</v>
      </c>
      <c r="BF49" s="92"/>
      <c r="BG49" s="93"/>
    </row>
    <row r="50" spans="1:59">
      <c r="A50" s="17"/>
      <c r="B50" s="17"/>
      <c r="C50" s="17"/>
      <c r="D50" s="17"/>
      <c r="E50" s="17"/>
      <c r="F50" s="17"/>
      <c r="G50" s="17"/>
      <c r="H50" s="17"/>
      <c r="I50" s="17"/>
      <c r="J50" s="17"/>
      <c r="K50" s="17"/>
      <c r="L50" s="17"/>
      <c r="M50" s="17"/>
      <c r="W50" s="87">
        <f ca="1">IFERROR(RANK(Y50,$Y$27:$Y$59,$U$3)+COUNTIF($Y$27:Y50,Y50)-1,"")</f>
        <v>26</v>
      </c>
      <c r="X50" s="87" t="s">
        <v>123</v>
      </c>
      <c r="Y50" s="87">
        <f t="shared" ca="1" si="10"/>
        <v>28.6140025050749</v>
      </c>
      <c r="AA50" s="87" t="str">
        <f t="shared" ca="1" si="11"/>
        <v>Merton</v>
      </c>
      <c r="AB50" s="87">
        <v>24</v>
      </c>
      <c r="AC50" s="86">
        <f t="shared" ca="1" si="12"/>
        <v>29.842365761344301</v>
      </c>
      <c r="AD50" s="87" t="str">
        <f t="shared" ca="1" si="13"/>
        <v>Merton</v>
      </c>
      <c r="AE50" s="87" t="str">
        <f t="shared" ca="1" si="14"/>
        <v/>
      </c>
      <c r="AF50" s="87">
        <f t="shared" ca="1" si="15"/>
        <v>29.842365761344301</v>
      </c>
      <c r="AG50" s="87" t="str">
        <f t="shared" ca="1" si="16"/>
        <v/>
      </c>
      <c r="AH50" s="87">
        <f t="shared" ca="1" si="26"/>
        <v>33.22</v>
      </c>
      <c r="AI50" s="87">
        <f t="shared" ca="1" si="27"/>
        <v>44.14</v>
      </c>
      <c r="AJ50" s="87">
        <f t="shared" ca="1" si="28"/>
        <v>51.409300285150302</v>
      </c>
      <c r="AK50" s="87">
        <f t="shared" ca="1" si="17"/>
        <v>29.842365761344301</v>
      </c>
      <c r="AL50" s="87" t="str">
        <f t="shared" ca="1" si="18"/>
        <v/>
      </c>
      <c r="AO50" s="87" t="str">
        <f>List!R12</f>
        <v>Bromley</v>
      </c>
      <c r="AP50" s="87">
        <f t="shared" ca="1" si="29"/>
        <v>42.973177181715201</v>
      </c>
      <c r="BF50" s="92"/>
      <c r="BG50" s="92"/>
    </row>
    <row r="51" spans="1:59">
      <c r="W51" s="87">
        <f ca="1">IFERROR(RANK(Y51,$Y$27:$Y$59,$U$3)+COUNTIF($Y$27:Y51,Y51)-1,"")</f>
        <v>30</v>
      </c>
      <c r="X51" s="87" t="s">
        <v>113</v>
      </c>
      <c r="Y51" s="87">
        <f t="shared" ca="1" si="10"/>
        <v>24.4513270402039</v>
      </c>
      <c r="AA51" s="87" t="str">
        <f t="shared" ca="1" si="11"/>
        <v>Ealing</v>
      </c>
      <c r="AB51" s="87">
        <v>25</v>
      </c>
      <c r="AC51" s="86">
        <f t="shared" ca="1" si="12"/>
        <v>29.060013421531998</v>
      </c>
      <c r="AD51" s="87" t="str">
        <f t="shared" ca="1" si="13"/>
        <v>Ealing</v>
      </c>
      <c r="AE51" s="87" t="str">
        <f t="shared" ca="1" si="14"/>
        <v/>
      </c>
      <c r="AF51" s="87" t="str">
        <f t="shared" ca="1" si="15"/>
        <v/>
      </c>
      <c r="AG51" s="87">
        <f t="shared" ca="1" si="16"/>
        <v>29.060013421531998</v>
      </c>
      <c r="AH51" s="87">
        <f t="shared" ca="1" si="26"/>
        <v>33.22</v>
      </c>
      <c r="AI51" s="87">
        <f t="shared" ca="1" si="27"/>
        <v>44.14</v>
      </c>
      <c r="AJ51" s="87">
        <f t="shared" ca="1" si="28"/>
        <v>51.409300285150302</v>
      </c>
      <c r="AK51" s="87">
        <f t="shared" ca="1" si="17"/>
        <v>29.060013421531998</v>
      </c>
      <c r="AL51" s="87" t="str">
        <f t="shared" ca="1" si="18"/>
        <v/>
      </c>
      <c r="AO51" s="87" t="str">
        <f>List!R13</f>
        <v>Hillingdon</v>
      </c>
      <c r="AP51" s="87">
        <f t="shared" ca="1" si="29"/>
        <v>26.739579096428201</v>
      </c>
      <c r="BF51" s="92"/>
      <c r="BG51" s="93"/>
    </row>
    <row r="52" spans="1:59">
      <c r="W52" s="87">
        <f ca="1">IFERROR(RANK(Y52,$Y$27:$Y$59,$U$3)+COUNTIF($Y$27:Y52,Y52)-1,"")</f>
        <v>1</v>
      </c>
      <c r="X52" s="87" t="s">
        <v>33</v>
      </c>
      <c r="Y52" s="87">
        <f t="shared" ca="1" si="10"/>
        <v>51.409300285150302</v>
      </c>
      <c r="AA52" s="87" t="str">
        <f t="shared" ca="1" si="11"/>
        <v>Newham</v>
      </c>
      <c r="AB52" s="87">
        <v>26</v>
      </c>
      <c r="AC52" s="86">
        <f t="shared" ca="1" si="12"/>
        <v>28.6140025050749</v>
      </c>
      <c r="AD52" s="87" t="str">
        <f t="shared" ca="1" si="13"/>
        <v>Newham</v>
      </c>
      <c r="AE52" s="87" t="str">
        <f t="shared" ca="1" si="14"/>
        <v/>
      </c>
      <c r="AF52" s="87" t="str">
        <f t="shared" ca="1" si="15"/>
        <v/>
      </c>
      <c r="AG52" s="87">
        <f t="shared" ca="1" si="16"/>
        <v>28.6140025050749</v>
      </c>
      <c r="AH52" s="87">
        <f t="shared" ca="1" si="26"/>
        <v>33.22</v>
      </c>
      <c r="AI52" s="87">
        <f t="shared" ca="1" si="27"/>
        <v>44.14</v>
      </c>
      <c r="AJ52" s="87">
        <f t="shared" ca="1" si="28"/>
        <v>51.409300285150302</v>
      </c>
      <c r="AK52" s="87" t="str">
        <f t="shared" ca="1" si="17"/>
        <v/>
      </c>
      <c r="AL52" s="87">
        <f t="shared" ca="1" si="18"/>
        <v>28.6140025050749</v>
      </c>
      <c r="AO52" s="87" t="str">
        <f>List!R14</f>
        <v>Ealing</v>
      </c>
      <c r="AP52" s="87">
        <f t="shared" ca="1" si="29"/>
        <v>29.060013421531998</v>
      </c>
      <c r="BF52" s="94"/>
      <c r="BG52" s="94"/>
    </row>
    <row r="53" spans="1:59">
      <c r="W53" s="87">
        <f ca="1">IFERROR(RANK(Y53,$Y$27:$Y$59,$U$3)+COUNTIF($Y$27:Y53,Y53)-1,"")</f>
        <v>10</v>
      </c>
      <c r="X53" s="87" t="s">
        <v>96</v>
      </c>
      <c r="Y53" s="87">
        <f t="shared" ca="1" si="10"/>
        <v>37.452312273192497</v>
      </c>
      <c r="AA53" s="87" t="str">
        <f t="shared" ca="1" si="11"/>
        <v>Brent</v>
      </c>
      <c r="AB53" s="87">
        <v>27</v>
      </c>
      <c r="AC53" s="86">
        <f t="shared" ca="1" si="12"/>
        <v>27.406559973850602</v>
      </c>
      <c r="AD53" s="87" t="str">
        <f t="shared" ca="1" si="13"/>
        <v>Brent</v>
      </c>
      <c r="AE53" s="87" t="str">
        <f t="shared" ca="1" si="14"/>
        <v/>
      </c>
      <c r="AF53" s="87" t="str">
        <f t="shared" ca="1" si="15"/>
        <v/>
      </c>
      <c r="AG53" s="87">
        <f t="shared" ca="1" si="16"/>
        <v>27.406559973850602</v>
      </c>
      <c r="AH53" s="87">
        <f t="shared" ca="1" si="26"/>
        <v>33.22</v>
      </c>
      <c r="AI53" s="87">
        <f t="shared" ca="1" si="27"/>
        <v>44.14</v>
      </c>
      <c r="AJ53" s="87">
        <f t="shared" ca="1" si="28"/>
        <v>51.409300285150302</v>
      </c>
      <c r="AK53" s="87" t="str">
        <f t="shared" ca="1" si="17"/>
        <v/>
      </c>
      <c r="AL53" s="87">
        <f t="shared" ca="1" si="18"/>
        <v>27.406559973850602</v>
      </c>
      <c r="AO53" s="87" t="str">
        <f>List!R15</f>
        <v>Barnet</v>
      </c>
      <c r="AP53" s="87">
        <f t="shared" ca="1" si="29"/>
        <v>30.044641228059501</v>
      </c>
    </row>
    <row r="54" spans="1:59">
      <c r="W54" s="87">
        <f ca="1">IFERROR(RANK(Y54,$Y$27:$Y$59,$U$3)+COUNTIF($Y$27:Y54,Y54)-1,"")</f>
        <v>18</v>
      </c>
      <c r="X54" s="87" t="s">
        <v>90</v>
      </c>
      <c r="Y54" s="87">
        <f t="shared" ca="1" si="10"/>
        <v>31.948125709958401</v>
      </c>
      <c r="AA54" s="87" t="str">
        <f t="shared" ca="1" si="11"/>
        <v>Hillingdon</v>
      </c>
      <c r="AB54" s="87">
        <v>28</v>
      </c>
      <c r="AC54" s="86">
        <f t="shared" ca="1" si="12"/>
        <v>26.739579096428201</v>
      </c>
      <c r="AD54" s="87" t="str">
        <f t="shared" ca="1" si="13"/>
        <v>Hillingdon</v>
      </c>
      <c r="AE54" s="87" t="str">
        <f t="shared" ca="1" si="14"/>
        <v/>
      </c>
      <c r="AF54" s="87" t="str">
        <f t="shared" ca="1" si="15"/>
        <v/>
      </c>
      <c r="AG54" s="87">
        <f t="shared" ca="1" si="16"/>
        <v>26.739579096428201</v>
      </c>
      <c r="AH54" s="87">
        <f t="shared" ca="1" si="26"/>
        <v>33.22</v>
      </c>
      <c r="AI54" s="87">
        <f t="shared" ca="1" si="27"/>
        <v>44.14</v>
      </c>
      <c r="AJ54" s="87">
        <f t="shared" ca="1" si="28"/>
        <v>51.409300285150302</v>
      </c>
      <c r="AK54" s="87">
        <f t="shared" ca="1" si="17"/>
        <v>26.739579096428201</v>
      </c>
      <c r="AL54" s="87" t="str">
        <f t="shared" ca="1" si="18"/>
        <v/>
      </c>
      <c r="AO54" s="87" t="str">
        <f>List!R16</f>
        <v>Croydon</v>
      </c>
      <c r="AP54" s="87">
        <f t="shared" ca="1" si="29"/>
        <v>34.069423138667901</v>
      </c>
      <c r="BF54" s="94"/>
      <c r="BG54" s="94"/>
    </row>
    <row r="55" spans="1:59" ht="14.45" customHeight="1">
      <c r="W55" s="87">
        <f ca="1">IFERROR(RANK(Y55,$Y$27:$Y$59,$U$3)+COUNTIF($Y$27:Y55,Y55)-1,"")</f>
        <v>19</v>
      </c>
      <c r="X55" s="87" t="s">
        <v>105</v>
      </c>
      <c r="Y55" s="87">
        <f t="shared" ca="1" si="10"/>
        <v>31.696114125851899</v>
      </c>
      <c r="AA55" s="87" t="str">
        <f t="shared" ca="1" si="11"/>
        <v>Kensington and Chelsea</v>
      </c>
      <c r="AB55" s="87">
        <v>29</v>
      </c>
      <c r="AC55" s="86">
        <f t="shared" ca="1" si="12"/>
        <v>25.930229262901399</v>
      </c>
      <c r="AD55" s="87" t="str">
        <f t="shared" ca="1" si="13"/>
        <v>Kensington and Chelsea</v>
      </c>
      <c r="AE55" s="87" t="str">
        <f t="shared" ca="1" si="14"/>
        <v/>
      </c>
      <c r="AF55" s="87" t="str">
        <f t="shared" ca="1" si="15"/>
        <v/>
      </c>
      <c r="AG55" s="87">
        <f t="shared" ca="1" si="16"/>
        <v>25.930229262901399</v>
      </c>
      <c r="AH55" s="87">
        <f t="shared" ca="1" si="26"/>
        <v>33.22</v>
      </c>
      <c r="AI55" s="87">
        <f t="shared" ca="1" si="27"/>
        <v>44.14</v>
      </c>
      <c r="AJ55" s="87">
        <f t="shared" ca="1" si="28"/>
        <v>51.409300285150302</v>
      </c>
      <c r="AK55" s="87" t="str">
        <f t="shared" ca="1" si="17"/>
        <v/>
      </c>
      <c r="AL55" s="87">
        <f t="shared" ca="1" si="18"/>
        <v>25.930229262901399</v>
      </c>
      <c r="AO55" s="87" t="str">
        <f>T8</f>
        <v>Richmond</v>
      </c>
      <c r="AP55" s="87">
        <f ca="1">U14</f>
        <v>51.409300285150302</v>
      </c>
      <c r="BF55" s="94"/>
      <c r="BG55" s="94"/>
    </row>
    <row r="56" spans="1:59">
      <c r="W56" s="87">
        <f ca="1">IFERROR(RANK(Y56,$Y$27:$Y$59,$U$3)+COUNTIF($Y$27:Y56,Y56)-1,"")</f>
        <v>21</v>
      </c>
      <c r="X56" s="87" t="s">
        <v>115</v>
      </c>
      <c r="Y56" s="87">
        <f t="shared" ca="1" si="10"/>
        <v>30.388174571664202</v>
      </c>
      <c r="AA56" s="87" t="str">
        <f t="shared" ca="1" si="11"/>
        <v>Redbridge</v>
      </c>
      <c r="AB56" s="87">
        <v>30</v>
      </c>
      <c r="AC56" s="86">
        <f t="shared" ca="1" si="12"/>
        <v>24.4513270402039</v>
      </c>
      <c r="AD56" s="87" t="str">
        <f t="shared" ca="1" si="13"/>
        <v>Redbridge</v>
      </c>
      <c r="AE56" s="87" t="str">
        <f t="shared" ca="1" si="14"/>
        <v/>
      </c>
      <c r="AF56" s="87" t="str">
        <f t="shared" ca="1" si="15"/>
        <v/>
      </c>
      <c r="AG56" s="87">
        <f t="shared" ca="1" si="16"/>
        <v>24.4513270402039</v>
      </c>
      <c r="AH56" s="87">
        <f t="shared" ca="1" si="26"/>
        <v>33.22</v>
      </c>
      <c r="AI56" s="87">
        <f t="shared" ca="1" si="27"/>
        <v>44.14</v>
      </c>
      <c r="AJ56" s="87">
        <f t="shared" ca="1" si="28"/>
        <v>51.409300285150302</v>
      </c>
      <c r="AK56" s="87">
        <f t="shared" ca="1" si="17"/>
        <v>24.4513270402039</v>
      </c>
      <c r="AL56" s="87" t="str">
        <f t="shared" ca="1" si="18"/>
        <v/>
      </c>
    </row>
    <row r="57" spans="1:59">
      <c r="W57" s="87">
        <f ca="1">IFERROR(RANK(Y57,$Y$27:$Y$59,$U$3)+COUNTIF($Y$27:Y57,Y57)-1,"")</f>
        <v>7</v>
      </c>
      <c r="X57" s="87" t="s">
        <v>77</v>
      </c>
      <c r="Y57" s="87">
        <f t="shared" ca="1" si="10"/>
        <v>41.406669262256301</v>
      </c>
      <c r="AA57" s="87" t="str">
        <f t="shared" ca="1" si="11"/>
        <v>Enfield</v>
      </c>
      <c r="AB57" s="87">
        <v>31</v>
      </c>
      <c r="AC57" s="86">
        <f t="shared" ca="1" si="12"/>
        <v>19.0917274020732</v>
      </c>
      <c r="AD57" s="87" t="str">
        <f t="shared" ca="1" si="13"/>
        <v>Enfield</v>
      </c>
      <c r="AE57" s="87" t="str">
        <f t="shared" ca="1" si="14"/>
        <v/>
      </c>
      <c r="AF57" s="87" t="str">
        <f t="shared" ca="1" si="15"/>
        <v/>
      </c>
      <c r="AG57" s="87">
        <f t="shared" ca="1" si="16"/>
        <v>19.0917274020732</v>
      </c>
      <c r="AH57" s="87">
        <f t="shared" ca="1" si="26"/>
        <v>33.22</v>
      </c>
      <c r="AI57" s="87">
        <f t="shared" ca="1" si="27"/>
        <v>44.14</v>
      </c>
      <c r="AJ57" s="87">
        <f t="shared" ca="1" si="28"/>
        <v>51.409300285150302</v>
      </c>
      <c r="AK57" s="87">
        <f t="shared" ca="1" si="17"/>
        <v>19.0917274020732</v>
      </c>
      <c r="AL57" s="87" t="str">
        <f t="shared" ca="1" si="18"/>
        <v/>
      </c>
      <c r="BF57" s="94"/>
      <c r="BG57" s="94"/>
    </row>
    <row r="58" spans="1:59">
      <c r="W58" s="87">
        <f ca="1">IFERROR(RANK(Y58,$Y$27:$Y$59,$U$3)+COUNTIF($Y$27:Y58,Y58)-1,"")</f>
        <v>11</v>
      </c>
      <c r="X58" s="87" t="s">
        <v>100</v>
      </c>
      <c r="Y58" s="87">
        <f t="shared" ca="1" si="10"/>
        <v>36.252287765732802</v>
      </c>
      <c r="AA58" s="87" t="str">
        <f t="shared" ca="1" si="11"/>
        <v>Greenwich</v>
      </c>
      <c r="AB58" s="87">
        <v>32</v>
      </c>
      <c r="AC58" s="86">
        <f t="shared" ca="1" si="12"/>
        <v>11.4942528735632</v>
      </c>
      <c r="AD58" s="87" t="str">
        <f t="shared" ca="1" si="13"/>
        <v>Greenwich</v>
      </c>
      <c r="AE58" s="87" t="str">
        <f t="shared" ca="1" si="14"/>
        <v/>
      </c>
      <c r="AF58" s="87" t="str">
        <f t="shared" ca="1" si="15"/>
        <v/>
      </c>
      <c r="AG58" s="87">
        <f t="shared" ca="1" si="16"/>
        <v>11.4942528735632</v>
      </c>
      <c r="AH58" s="87">
        <f t="shared" ca="1" si="26"/>
        <v>33.22</v>
      </c>
      <c r="AI58" s="87">
        <f t="shared" ca="1" si="27"/>
        <v>44.14</v>
      </c>
      <c r="AJ58" s="87">
        <f t="shared" ca="1" si="28"/>
        <v>51.409300285150302</v>
      </c>
      <c r="AK58" s="87" t="str">
        <f t="shared" ca="1" si="17"/>
        <v/>
      </c>
      <c r="AL58" s="87">
        <f t="shared" ca="1" si="18"/>
        <v>11.4942528735632</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2100-000000000000}">
      <formula1>indlist</formula1>
    </dataValidation>
    <dataValidation type="list" showInputMessage="1" showErrorMessage="1" sqref="U2" xr:uid="{00000000-0002-0000-2100-000001000000}">
      <formula1>gender</formula1>
    </dataValidation>
    <dataValidation showInputMessage="1" showErrorMessage="1" sqref="U5" xr:uid="{00000000-0002-0000-2100-000002000000}"/>
  </dataValidations>
  <hyperlinks>
    <hyperlink ref="O1" location="Summary!A1" display="Back to summary" xr:uid="{00000000-0004-0000-21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T64"/>
  <sheetViews>
    <sheetView showGridLine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GP prescribed LARC excluding injections rate / 1,000, 2022 (Female)</v>
      </c>
      <c r="B1" s="125"/>
      <c r="C1" s="125"/>
      <c r="D1" s="125"/>
      <c r="E1" s="125"/>
      <c r="F1" s="125"/>
      <c r="G1" s="125"/>
      <c r="H1" s="126" t="str">
        <f ca="1">'24'!$X$1</f>
        <v>GP prescribed LARC excluding injections rate / 1,000, 2011 - 2022 (Female)</v>
      </c>
      <c r="I1" s="125"/>
      <c r="J1" s="125"/>
      <c r="K1" s="125"/>
      <c r="L1" s="125"/>
      <c r="M1" s="125"/>
      <c r="N1" s="125"/>
      <c r="O1" s="4" t="s">
        <v>1075</v>
      </c>
      <c r="T1" s="87" t="s">
        <v>282</v>
      </c>
      <c r="U1" s="87" t="s">
        <v>188</v>
      </c>
      <c r="V1" s="87" t="str">
        <f>T8&amp;U23&amp;U2&amp;U5</f>
        <v>Richmond91819FemaleAll ages</v>
      </c>
      <c r="W1" s="86">
        <f>21-COUNTBLANK(X2:X21)</f>
        <v>13</v>
      </c>
      <c r="X1" s="87" t="str">
        <f ca="1">IF(U2&lt;&gt;"Persons",U1&amp;", "&amp;SUBSTITUTE(X2, " ","")&amp;" - "&amp;SUBSTITUTE(INDIRECT("x"&amp;W1), " ","")&amp;" ("&amp;U2&amp;")",U1&amp;", "&amp;SUBSTITUTE(X2, " ","")&amp;" - "&amp;SUBSTITUTE(INDIRECT("x"&amp;W1), " ",""))</f>
        <v>GP prescribed LARC excluding injections rate / 1,000, 2011 - 2022 (Female)</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2011</v>
      </c>
      <c r="T2" s="88" t="s">
        <v>1056</v>
      </c>
      <c r="U2" s="87" t="s">
        <v>189</v>
      </c>
      <c r="V2" s="87">
        <v>1</v>
      </c>
      <c r="W2" s="86">
        <f t="array" ref="W2">IFERROR(SMALL(IF(IndicatorData!B:B=$V$1,IndicatorData!AA:AA),$V2),"")</f>
        <v>20110000</v>
      </c>
      <c r="X2" s="86" t="str">
        <f>S2</f>
        <v>2011</v>
      </c>
      <c r="Y2" s="88">
        <f t="shared" ref="Y2:AH11" ca="1" si="0">IFERROR(VLOOKUP(Y$1&amp;$U$1&amp;$X2&amp;$U$2&amp;$U$5,DATA,14,FALSE),"")</f>
        <v>29.21</v>
      </c>
      <c r="Z2" s="87">
        <f t="shared" ca="1" si="0"/>
        <v>15.79</v>
      </c>
      <c r="AA2" s="87">
        <f t="shared" ca="1" si="0"/>
        <v>27.24</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27.24</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2012</v>
      </c>
      <c r="T3" s="88" t="s">
        <v>1076</v>
      </c>
      <c r="U3" s="87">
        <f>VLOOKUP(U1,IndicatorMetadata!$B:$AG,32,FALSE)</f>
        <v>0</v>
      </c>
      <c r="V3" s="89">
        <v>2</v>
      </c>
      <c r="W3" s="86">
        <f t="array" ref="W3">IFERROR(SMALL(IF(IndicatorData!B:B=$V$1,IndicatorData!AA:AA),$V3),"")</f>
        <v>20120000</v>
      </c>
      <c r="X3" s="86" t="str">
        <f t="shared" ref="X3:X21" si="5">IF(S3=X2,"",S3)</f>
        <v>2012</v>
      </c>
      <c r="Y3" s="88">
        <f t="shared" ca="1" si="0"/>
        <v>30.36</v>
      </c>
      <c r="Z3" s="87">
        <f t="shared" ca="1" si="0"/>
        <v>16.46</v>
      </c>
      <c r="AA3" s="87">
        <f t="shared" ca="1" si="0"/>
        <v>28.04</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28.04</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 value:</v>
      </c>
      <c r="B4" s="3"/>
      <c r="C4" s="3"/>
      <c r="D4" s="3"/>
      <c r="E4" s="14">
        <f ca="1">VLOOKUP(T8,$AA$27:$AC$59,3,FALSE)</f>
        <v>30.9826716385172</v>
      </c>
      <c r="F4" s="2"/>
      <c r="S4" s="87" t="str">
        <f t="array" ref="S4">IFERROR(VLOOKUP($W4,IF(IndicatorData!$B:$B=$V$1,IndicatorData!$A$1:$O$5203),15,FALSE),"")</f>
        <v>2013</v>
      </c>
      <c r="T4" s="88" t="s">
        <v>308</v>
      </c>
      <c r="U4" s="87" t="str">
        <f>VLOOKUP(U1,IndicatorMetadata!$B:$AG,27,FALSE)</f>
        <v>per 1,000</v>
      </c>
      <c r="V4" s="87">
        <v>3</v>
      </c>
      <c r="W4" s="86">
        <f t="array" ref="W4">IFERROR(SMALL(IF(IndicatorData!B:B=$V$1,IndicatorData!AA:AA),$V4),"")</f>
        <v>20130000</v>
      </c>
      <c r="X4" s="86" t="str">
        <f t="shared" si="5"/>
        <v>2013</v>
      </c>
      <c r="Y4" s="88">
        <f t="shared" ca="1" si="0"/>
        <v>31.3</v>
      </c>
      <c r="Z4" s="87">
        <f t="shared" ca="1" si="0"/>
        <v>16.11</v>
      </c>
      <c r="AA4" s="87">
        <f t="shared" ca="1" si="0"/>
        <v>27.09</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27.09</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17% higher</v>
      </c>
      <c r="S5" s="87" t="str">
        <f t="array" ref="S5">IFERROR(VLOOKUP($W5,IF(IndicatorData!$B:$B=$V$1,IndicatorData!$A$1:$O$5203),15,FALSE),"")</f>
        <v>2014</v>
      </c>
      <c r="T5" s="88" t="s">
        <v>10</v>
      </c>
      <c r="U5" s="87" t="str">
        <f>VLOOKUP(U23&amp;U2,Interpretations!$A$1:$E$56,4,FALSE)</f>
        <v>All ages</v>
      </c>
      <c r="V5" s="87">
        <v>4</v>
      </c>
      <c r="W5" s="86">
        <f t="array" ref="W5">IFERROR(SMALL(IF(IndicatorData!B:B=$V$1,IndicatorData!AA:AA),$V5),"")</f>
        <v>20140000</v>
      </c>
      <c r="X5" s="86" t="str">
        <f t="shared" si="5"/>
        <v>2014</v>
      </c>
      <c r="Y5" s="88">
        <f t="shared" ca="1" si="0"/>
        <v>32.340000000000003</v>
      </c>
      <c r="Z5" s="87">
        <f t="shared" ca="1" si="0"/>
        <v>16.12</v>
      </c>
      <c r="AA5" s="87">
        <f t="shared" ca="1" si="0"/>
        <v>30.08</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30.08</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191% higher</v>
      </c>
      <c r="S6" s="87" t="str">
        <f t="array" ref="S6">IFERROR(VLOOKUP($W6,IF(IndicatorData!$B:$B=$V$1,IndicatorData!$A$1:$O$5203),15,FALSE),"")</f>
        <v>2015</v>
      </c>
      <c r="T6" s="88"/>
      <c r="V6" s="87">
        <v>5</v>
      </c>
      <c r="W6" s="86">
        <f t="array" ref="W6">IFERROR(SMALL(IF(IndicatorData!B:B=$V$1,IndicatorData!AA:AA),$V6),"")</f>
        <v>20150000</v>
      </c>
      <c r="X6" s="86" t="str">
        <f t="shared" si="5"/>
        <v>2015</v>
      </c>
      <c r="Y6" s="88">
        <f t="shared" ca="1" si="0"/>
        <v>29.85</v>
      </c>
      <c r="Z6" s="87">
        <f t="shared" ca="1" si="0"/>
        <v>14.94</v>
      </c>
      <c r="AA6" s="87">
        <f t="shared" ca="1" si="0"/>
        <v>28.33</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28.33</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2016</v>
      </c>
      <c r="T7" s="88"/>
      <c r="V7" s="87">
        <v>6</v>
      </c>
      <c r="W7" s="86">
        <f t="array" ref="W7">IFERROR(SMALL(IF(IndicatorData!B:B=$V$1,IndicatorData!AA:AA),$V7),"")</f>
        <v>20160000</v>
      </c>
      <c r="X7" s="86" t="str">
        <f t="shared" si="5"/>
        <v>2016</v>
      </c>
      <c r="Y7" s="88">
        <f t="shared" ca="1" si="0"/>
        <v>28.25</v>
      </c>
      <c r="Z7" s="87">
        <f t="shared" ca="1" si="0"/>
        <v>13.31</v>
      </c>
      <c r="AA7" s="87">
        <f t="shared" ca="1" si="0"/>
        <v>25.04</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25.04</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(2011)</v>
      </c>
      <c r="E8" s="13" t="str">
        <f ca="1">U22</f>
        <v>14% improvement</v>
      </c>
      <c r="S8" s="87" t="str">
        <f t="array" ref="S8">IFERROR(VLOOKUP($W8,IF(IndicatorData!$B:$B=$V$1,IndicatorData!$A$1:$O$5203),15,FALSE),"")</f>
        <v>2017</v>
      </c>
      <c r="T8" s="88" t="str">
        <f>Summary!$E$2</f>
        <v>Richmond</v>
      </c>
      <c r="V8" s="87">
        <v>7</v>
      </c>
      <c r="W8" s="86">
        <f t="array" ref="W8">IFERROR(SMALL(IF(IndicatorData!B:B=$V$1,IndicatorData!AA:AA),$V8),"")</f>
        <v>20170000</v>
      </c>
      <c r="X8" s="86" t="str">
        <f t="shared" si="5"/>
        <v>2017</v>
      </c>
      <c r="Y8" s="88">
        <f t="shared" ca="1" si="0"/>
        <v>28.52</v>
      </c>
      <c r="Z8" s="87">
        <f t="shared" ca="1" si="0"/>
        <v>13.5</v>
      </c>
      <c r="AA8" s="87">
        <f t="shared" ca="1" si="0"/>
        <v>25.79</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25.79</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v>
      </c>
      <c r="C9" s="10"/>
      <c r="D9" s="10"/>
      <c r="E9" s="13" t="str">
        <f ca="1">U21</f>
        <v>18% improvement</v>
      </c>
      <c r="S9" s="87" t="str">
        <f t="array" ref="S9">IFERROR(VLOOKUP($W9,IF(IndicatorData!$B:$B=$V$1,IndicatorData!$A$1:$O$5203),15,FALSE),"")</f>
        <v>2018</v>
      </c>
      <c r="T9" s="88" t="str">
        <f>T8&amp;" Rank"</f>
        <v>Richmond Rank</v>
      </c>
      <c r="U9" s="87">
        <f ca="1">VLOOKUP(T8,$AA$26:$AB$58,2,FALSE)</f>
        <v>1</v>
      </c>
      <c r="V9" s="87">
        <v>8</v>
      </c>
      <c r="W9" s="86">
        <f t="array" ref="W9">IFERROR(SMALL(IF(IndicatorData!B:B=$V$1,IndicatorData!AA:AA),$V9),"")</f>
        <v>20180000</v>
      </c>
      <c r="X9" s="86" t="str">
        <f t="shared" si="5"/>
        <v>2018</v>
      </c>
      <c r="Y9" s="88">
        <f t="shared" ca="1" si="0"/>
        <v>28.37</v>
      </c>
      <c r="Z9" s="87">
        <f t="shared" ca="1" si="0"/>
        <v>13.19</v>
      </c>
      <c r="AA9" s="87">
        <f t="shared" ca="1" si="0"/>
        <v>29.86</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29.86</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2019</v>
      </c>
      <c r="T10" s="88" t="s">
        <v>14</v>
      </c>
      <c r="V10" s="87">
        <v>9</v>
      </c>
      <c r="W10" s="86">
        <f t="array" ref="W10">IFERROR(SMALL(IF(IndicatorData!B:B=$V$1,IndicatorData!AA:AA),$V10),"")</f>
        <v>20190000</v>
      </c>
      <c r="X10" s="86" t="str">
        <f t="shared" si="5"/>
        <v>2019</v>
      </c>
      <c r="Y10" s="88">
        <f t="shared" ca="1" si="0"/>
        <v>29.05</v>
      </c>
      <c r="Z10" s="87">
        <f t="shared" ca="1" si="0"/>
        <v>12.92</v>
      </c>
      <c r="AA10" s="87">
        <f t="shared" ca="1" si="0"/>
        <v>30.97</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30.97</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2020</v>
      </c>
      <c r="T11" s="88" t="s">
        <v>31</v>
      </c>
      <c r="U11" s="87">
        <f ca="1">AI27</f>
        <v>26.48</v>
      </c>
      <c r="V11" s="90">
        <v>10</v>
      </c>
      <c r="W11" s="86">
        <f t="array" ref="W11">IFERROR(SMALL(IF(IndicatorData!B:B=$V$1,IndicatorData!AA:AA),$V11),"")</f>
        <v>20200000</v>
      </c>
      <c r="X11" s="86" t="str">
        <f t="shared" si="5"/>
        <v>2020</v>
      </c>
      <c r="Y11" s="88">
        <f t="shared" ca="1" si="0"/>
        <v>20.440000000000001</v>
      </c>
      <c r="Z11" s="87">
        <f t="shared" ca="1" si="0"/>
        <v>8.5</v>
      </c>
      <c r="AA11" s="87">
        <f t="shared" ca="1" si="0"/>
        <v>19.75</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19.75</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 rank:</v>
      </c>
      <c r="E12" s="128">
        <f ca="1">U9</f>
        <v>1</v>
      </c>
      <c r="S12" s="87" t="str">
        <f t="array" ref="S12">IFERROR(VLOOKUP($W12,IF(IndicatorData!$B:$B=$V$1,IndicatorData!$A$1:$O$5203),15,FALSE),"")</f>
        <v>2021</v>
      </c>
      <c r="T12" s="88" t="s">
        <v>57</v>
      </c>
      <c r="U12" s="87">
        <f ca="1">AH27</f>
        <v>10.63</v>
      </c>
      <c r="V12" s="90">
        <v>11</v>
      </c>
      <c r="W12" s="86">
        <f t="array" ref="W12">IFERROR(SMALL(IF(IndicatorData!B:B=$V$1,IndicatorData!AA:AA),$V12),"")</f>
        <v>20210000</v>
      </c>
      <c r="X12" s="86" t="str">
        <f t="shared" si="5"/>
        <v>2021</v>
      </c>
      <c r="Y12" s="88">
        <f t="shared" ref="Y12:AH21" ca="1" si="6">IFERROR(VLOOKUP(Y$1&amp;$U$1&amp;$X12&amp;$U$2&amp;$U$5,DATA,14,FALSE),"")</f>
        <v>25.72</v>
      </c>
      <c r="Z12" s="87">
        <f t="shared" ca="1" si="6"/>
        <v>10.64</v>
      </c>
      <c r="AA12" s="87">
        <f t="shared" ca="1" si="6"/>
        <v>26.26</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26.26</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f t="array" ref="S13">IFERROR(VLOOKUP($W13,IF(IndicatorData!$B:$B=$V$1,IndicatorData!$A$1:$O$5203),15,FALSE),"")</f>
        <v>2022</v>
      </c>
      <c r="T13" s="88" t="s">
        <v>1011</v>
      </c>
      <c r="U13" s="87">
        <f ca="1">AJ27</f>
        <v>30.9826716385172</v>
      </c>
      <c r="V13" s="90">
        <v>12</v>
      </c>
      <c r="W13" s="86">
        <f t="array" ref="W13">IFERROR(SMALL(IF(IndicatorData!B:B=$V$1,IndicatorData!AA:AA),$V13),"")</f>
        <v>20220000</v>
      </c>
      <c r="X13" s="86">
        <f t="shared" si="5"/>
        <v>2022</v>
      </c>
      <c r="Y13" s="88">
        <f t="shared" ca="1" si="6"/>
        <v>26.48</v>
      </c>
      <c r="Z13" s="87">
        <f t="shared" ca="1" si="6"/>
        <v>10.63</v>
      </c>
      <c r="AA13" s="87">
        <f t="shared" ca="1" si="6"/>
        <v>30.9826716385172</v>
      </c>
      <c r="AB13" s="87">
        <f t="shared" ca="1" si="6"/>
        <v>23.987640266709999</v>
      </c>
      <c r="AC13" s="86">
        <f t="shared" ca="1" si="6"/>
        <v>13.015903067020099</v>
      </c>
      <c r="AD13" s="87">
        <f t="shared" ca="1" si="6"/>
        <v>25.421861226545801</v>
      </c>
      <c r="AE13" s="87">
        <f t="shared" ca="1" si="6"/>
        <v>10.7099779561619</v>
      </c>
      <c r="AF13" s="87">
        <f t="shared" ca="1" si="6"/>
        <v>6.2206376617829999</v>
      </c>
      <c r="AG13" s="87">
        <f t="shared" ca="1" si="6"/>
        <v>8.3322183162837096</v>
      </c>
      <c r="AH13" s="87">
        <f t="shared" ca="1" si="6"/>
        <v>7.3037367496397501</v>
      </c>
      <c r="AI13" s="87">
        <f t="shared" ca="1" si="7"/>
        <v>8.3322183162837096</v>
      </c>
      <c r="AJ13" s="87">
        <f t="shared" ca="1" si="7"/>
        <v>27.348418856228299</v>
      </c>
      <c r="AK13" s="87">
        <f t="shared" ca="1" si="7"/>
        <v>4.52585394063588</v>
      </c>
      <c r="AL13" s="87">
        <f t="shared" ca="1" si="7"/>
        <v>25.421861226545801</v>
      </c>
      <c r="AM13" s="87">
        <f t="shared" ca="1" si="7"/>
        <v>10.6124432922878</v>
      </c>
      <c r="AN13" s="87">
        <f t="shared" ca="1" si="7"/>
        <v>16.588776711497999</v>
      </c>
      <c r="AO13" s="87">
        <f t="shared" ca="1" si="7"/>
        <v>4.19422874125204</v>
      </c>
      <c r="AP13" s="87">
        <f t="shared" ca="1" si="7"/>
        <v>14.518423879903599</v>
      </c>
      <c r="AQ13" s="87">
        <f t="shared" ca="1" si="7"/>
        <v>0.14278574998215199</v>
      </c>
      <c r="AR13" s="87">
        <f t="shared" ca="1" si="7"/>
        <v>10.0070319684102</v>
      </c>
      <c r="AS13" s="87">
        <f t="shared" ca="1" si="8"/>
        <v>8.2222523167405104</v>
      </c>
      <c r="AT13" s="87">
        <f t="shared" ca="1" si="8"/>
        <v>14.6245059288538</v>
      </c>
      <c r="AU13" s="87">
        <f t="shared" ca="1" si="8"/>
        <v>6.2206376617829999</v>
      </c>
      <c r="AV13" s="87">
        <f t="shared" ca="1" si="8"/>
        <v>12.726996428842799</v>
      </c>
      <c r="AW13" s="87">
        <f t="shared" ca="1" si="8"/>
        <v>3.9921061749597002</v>
      </c>
      <c r="AX13" s="87">
        <f t="shared" ca="1" si="8"/>
        <v>6.93600174569033</v>
      </c>
      <c r="AY13" s="87">
        <f t="shared" ca="1" si="8"/>
        <v>4.3741846366357198</v>
      </c>
      <c r="AZ13" s="87">
        <f t="shared" ca="1" si="8"/>
        <v>1.9837333862328901</v>
      </c>
      <c r="BA13" s="87">
        <f t="shared" ca="1" si="8"/>
        <v>23.987640266709999</v>
      </c>
      <c r="BB13" s="87">
        <f t="shared" ca="1" si="8"/>
        <v>13.461906746724599</v>
      </c>
      <c r="BC13" s="87">
        <f t="shared" ca="1" si="9"/>
        <v>7.1973798895961503</v>
      </c>
      <c r="BD13" s="87">
        <f t="shared" ca="1" si="9"/>
        <v>10.7099779561619</v>
      </c>
      <c r="BE13" s="87">
        <f t="shared" ca="1" si="9"/>
        <v>6.7485854964799401</v>
      </c>
      <c r="BF13" s="87">
        <f t="shared" ca="1" si="9"/>
        <v>6.5944488078125696</v>
      </c>
      <c r="BG13" s="87">
        <f t="shared" ca="1" si="9"/>
        <v>30.9826716385172</v>
      </c>
      <c r="BH13" s="87">
        <f t="shared" ca="1" si="9"/>
        <v>8.9559877175025608</v>
      </c>
      <c r="BI13" s="87">
        <f t="shared" ca="1" si="9"/>
        <v>13.015903067020099</v>
      </c>
      <c r="BJ13" s="87">
        <f t="shared" ca="1" si="9"/>
        <v>8.5812640747611599</v>
      </c>
      <c r="BK13" s="87">
        <f t="shared" ca="1" si="9"/>
        <v>6.1845279907155701</v>
      </c>
      <c r="BL13" s="87">
        <f t="shared" ca="1" si="9"/>
        <v>18.993402291835501</v>
      </c>
      <c r="BM13" s="87">
        <f t="shared" ca="1" si="9"/>
        <v>14.166549345347001</v>
      </c>
      <c r="BN13" s="87">
        <f t="shared" ca="1" si="4"/>
        <v>14.614706415750753</v>
      </c>
    </row>
    <row r="14" spans="1:66">
      <c r="S14" s="87" t="str">
        <f t="array" ref="S14">IFERROR(VLOOKUP($W14,IF(IndicatorData!$B:$B=$V$1,IndicatorData!$A$1:$O$5203),15,FALSE),"")</f>
        <v/>
      </c>
      <c r="T14" s="88" t="str">
        <f>T8&amp;" current data"</f>
        <v>Richmond current data</v>
      </c>
      <c r="U14" s="87">
        <f ca="1">INDIRECT("aa"&amp;$W$1)</f>
        <v>30.9826716385172</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GP prescribed LARC excluding injections rate / 1,000, 2022 (Female)</v>
      </c>
      <c r="B15" s="125"/>
      <c r="C15" s="125"/>
      <c r="D15" s="125"/>
      <c r="E15" s="125"/>
      <c r="F15" s="125"/>
      <c r="G15" s="125"/>
      <c r="S15" s="87" t="str">
        <f t="array" ref="S15">IFERROR(VLOOKUP($W15,IF(IndicatorData!$B:$B=$V$1,IndicatorData!$A$1:$O$5203),15,FALSE),"")</f>
        <v/>
      </c>
      <c r="T15" s="88" t="str">
        <f>T8&amp;" previous data"</f>
        <v>Richmond previous data</v>
      </c>
      <c r="U15" s="87">
        <f ca="1">INDIRECT("aa"&amp;$W$1-1)</f>
        <v>26.26</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27.24</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0.17984278897628325</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 Richmond's rate was 31.0 per 1,000 (n=1130), which was the highest in London, 17.0% higher than the England average and 191.4% higher than the London average. The latest Borough figure for 2022 was also 13.7% higher than in 2011, in comparison with 9.3%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0.13739616881487524</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18%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14% improvement</v>
      </c>
    </row>
    <row r="23" spans="10:72">
      <c r="J23" s="125"/>
      <c r="K23" s="125"/>
      <c r="L23" s="125"/>
      <c r="M23" s="125"/>
      <c r="N23" s="125"/>
      <c r="T23" s="87" t="s">
        <v>1085</v>
      </c>
      <c r="U23" s="87">
        <f>VLOOKUP(U1,List!$AD$2:$AE$63,2,FALSE)</f>
        <v>91819</v>
      </c>
    </row>
    <row r="24" spans="10:72">
      <c r="J24" s="125"/>
      <c r="K24" s="125"/>
      <c r="L24" s="125"/>
      <c r="M24" s="125"/>
      <c r="N24" s="125"/>
    </row>
    <row r="25" spans="10:72">
      <c r="J25" s="125"/>
      <c r="K25" s="125"/>
      <c r="L25" s="125"/>
      <c r="M25" s="125"/>
      <c r="N25" s="125"/>
      <c r="AU25" s="87" t="str">
        <f ca="1">AC26&amp;", Bexley vs. CYP Comparators"</f>
        <v>GP prescribed LARC excluding injections rate / 1,000, 2022 (Female), Bexley vs. CYP Comparators</v>
      </c>
      <c r="BT25" s="87"/>
    </row>
    <row r="26" spans="10:72">
      <c r="J26" s="125"/>
      <c r="K26" s="125"/>
      <c r="L26" s="125"/>
      <c r="M26" s="125"/>
      <c r="N26" s="125"/>
      <c r="W26" s="87" t="s">
        <v>1006</v>
      </c>
      <c r="X26" s="87" t="s">
        <v>1086</v>
      </c>
      <c r="Y26" s="87">
        <f ca="1">INDIRECT("X"&amp;$W$1)</f>
        <v>2022</v>
      </c>
      <c r="AB26" s="87" t="s">
        <v>1006</v>
      </c>
      <c r="AC26" s="86" t="str">
        <f ca="1">IF(U2&lt;&gt;"Persons", U1&amp;", "&amp;Y26&amp;" ("&amp;U2&amp;")",U1&amp;", "&amp;Y26)</f>
        <v>GP prescribed LARC excluding injections rate / 1,000, 2022 (Female)</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20</v>
      </c>
      <c r="X27" s="87" t="s">
        <v>107</v>
      </c>
      <c r="Y27" s="87">
        <f t="shared" ref="Y27:Y58" ca="1" si="10">IFERROR(VLOOKUP($X27&amp;$U$1&amp;$Y$26&amp;$U$2&amp;$U$5,DATA,14,FALSE),"")</f>
        <v>7.3037367496397501</v>
      </c>
      <c r="AA27" s="87" t="str">
        <f t="shared" ref="AA27:AA58" ca="1" si="11">AD27</f>
        <v>Richmond</v>
      </c>
      <c r="AB27" s="87">
        <v>1</v>
      </c>
      <c r="AC27" s="86">
        <f t="shared" ref="AC27:AC58" ca="1" si="12">VLOOKUP($AB27,$W$26:$Y$58,3,FALSE)</f>
        <v>30.9826716385172</v>
      </c>
      <c r="AD27" s="87" t="str">
        <f t="shared" ref="AD27:AD58" ca="1" si="13">VLOOKUP($AB27,$W$26:$Y$58,2,FALSE)</f>
        <v>Richmond</v>
      </c>
      <c r="AE27" s="87">
        <f t="shared" ref="AE27:AE58" ca="1" si="14">IF($AD27=$AE$26,AC27,"")</f>
        <v>30.9826716385172</v>
      </c>
      <c r="AF27" s="87" t="str">
        <f t="shared" ref="AF27:AF58" ca="1" si="15">IF(ISERROR(HLOOKUP($AD27,$AB$1:$AG$1,1,FALSE)),"",AC27)</f>
        <v/>
      </c>
      <c r="AG27" s="87" t="str">
        <f t="shared" ref="AG27:AG58" ca="1" si="16">IF(AND(AE27="",AF27=""),AC27,"")</f>
        <v/>
      </c>
      <c r="AH27" s="87">
        <f ca="1">INDIRECT("z"&amp;$W$1)</f>
        <v>10.63</v>
      </c>
      <c r="AI27" s="87">
        <f ca="1">INDIRECT("y"&amp;$W$1)</f>
        <v>26.48</v>
      </c>
      <c r="AJ27" s="87">
        <f ca="1">INDIRECT("aa"&amp;$W$1)</f>
        <v>30.9826716385172</v>
      </c>
      <c r="AK27" s="87">
        <f t="shared" ref="AK27:AK58" ca="1" si="17">IF(ISERROR(VLOOKUP($AD27,AOP_comparators,1,FALSE)),"",AC27)</f>
        <v>30.9826716385172</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30.9826716385172</v>
      </c>
      <c r="AU27" s="87" t="str">
        <f t="shared" ref="AU27:AU37" ca="1" si="22">VLOOKUP($AS27,$AN$27:$AP$37,2,FALSE)</f>
        <v>Richmond</v>
      </c>
      <c r="AV27" s="87">
        <f t="shared" ref="AV27:AV37" ca="1" si="23">IF($AU27=$AV$26,$AT27,"")</f>
        <v>30.9826716385172</v>
      </c>
      <c r="AW27" s="87" t="str">
        <f t="shared" ref="AW27:AW37" ca="1" si="24">IF(AV27="",AT27,"")</f>
        <v/>
      </c>
      <c r="AX27" s="87">
        <f t="shared" ref="AX27:AX37" ca="1" si="25">AI27</f>
        <v>26.48</v>
      </c>
      <c r="AY27" s="94"/>
      <c r="AZ27" s="94"/>
      <c r="BA27" s="94"/>
      <c r="BB27" s="94"/>
      <c r="BC27" s="94"/>
      <c r="BD27" s="94"/>
      <c r="BT27" s="87"/>
    </row>
    <row r="28" spans="10:72">
      <c r="J28" s="125"/>
      <c r="K28" s="125"/>
      <c r="L28" s="125"/>
      <c r="M28" s="125"/>
      <c r="N28" s="125"/>
      <c r="W28" s="87">
        <f ca="1">IFERROR(RANK(Y28,$Y$27:$Y$59,$U$3)+COUNTIF($Y$27:Y28,Y28)-1,"")</f>
        <v>18</v>
      </c>
      <c r="X28" s="87" t="s">
        <v>94</v>
      </c>
      <c r="Y28" s="87">
        <f t="shared" ca="1" si="10"/>
        <v>8.3322183162837096</v>
      </c>
      <c r="AA28" s="87" t="str">
        <f t="shared" ca="1" si="11"/>
        <v>Bexley</v>
      </c>
      <c r="AB28" s="87">
        <v>2</v>
      </c>
      <c r="AC28" s="86">
        <f t="shared" ca="1" si="12"/>
        <v>27.348418856228299</v>
      </c>
      <c r="AD28" s="87" t="str">
        <f t="shared" ca="1" si="13"/>
        <v>Bexley</v>
      </c>
      <c r="AE28" s="87" t="str">
        <f t="shared" ca="1" si="14"/>
        <v/>
      </c>
      <c r="AF28" s="87" t="str">
        <f t="shared" ca="1" si="15"/>
        <v/>
      </c>
      <c r="AG28" s="87">
        <f t="shared" ca="1" si="16"/>
        <v>27.348418856228299</v>
      </c>
      <c r="AH28" s="87">
        <f t="shared" ref="AH28:AH58" ca="1" si="26">$AH$27</f>
        <v>10.63</v>
      </c>
      <c r="AI28" s="87">
        <f t="shared" ref="AI28:AI58" ca="1" si="27">$AI$27</f>
        <v>26.48</v>
      </c>
      <c r="AJ28" s="87">
        <f t="shared" ref="AJ28:AJ58" ca="1" si="28">$AJ$27</f>
        <v>30.9826716385172</v>
      </c>
      <c r="AK28" s="87" t="str">
        <f t="shared" ca="1" si="17"/>
        <v/>
      </c>
      <c r="AL28" s="87">
        <f t="shared" ca="1" si="18"/>
        <v>27.348418856228299</v>
      </c>
      <c r="AN28" s="87">
        <f ca="1">IFERROR(RANK(AP28,$AP$27:$AP$37,$U$3)+COUNTIF($AP$27:AP28,AP28)-1,"")</f>
        <v>2</v>
      </c>
      <c r="AO28" s="87" t="s">
        <v>79</v>
      </c>
      <c r="AP28" s="87">
        <f t="shared" ca="1" si="19"/>
        <v>25.421861226545801</v>
      </c>
      <c r="AR28" s="87" t="str">
        <f t="shared" ca="1" si="20"/>
        <v>Bromley</v>
      </c>
      <c r="AS28" s="87">
        <v>2</v>
      </c>
      <c r="AT28" s="87">
        <f t="shared" ca="1" si="21"/>
        <v>25.421861226545801</v>
      </c>
      <c r="AU28" s="87" t="str">
        <f t="shared" ca="1" si="22"/>
        <v>Bromley</v>
      </c>
      <c r="AV28" s="87" t="str">
        <f t="shared" ca="1" si="23"/>
        <v/>
      </c>
      <c r="AW28" s="87">
        <f t="shared" ca="1" si="24"/>
        <v>25.421861226545801</v>
      </c>
      <c r="AX28" s="87">
        <f t="shared" ca="1" si="25"/>
        <v>26.48</v>
      </c>
      <c r="AY28" s="94"/>
      <c r="BA28" s="94"/>
      <c r="BB28" s="94"/>
      <c r="BC28" s="94"/>
      <c r="BD28" s="94"/>
      <c r="BF28" s="94">
        <v>90</v>
      </c>
      <c r="BG28" s="94"/>
      <c r="BT28" s="87"/>
    </row>
    <row r="29" spans="10:72">
      <c r="J29" s="125"/>
      <c r="K29" s="125"/>
      <c r="L29" s="125"/>
      <c r="M29" s="125"/>
      <c r="N29" s="125"/>
      <c r="W29" s="87">
        <f ca="1">IFERROR(RANK(Y29,$Y$27:$Y$59,$U$3)+COUNTIF($Y$27:Y29,Y29)-1,"")</f>
        <v>2</v>
      </c>
      <c r="X29" s="87" t="s">
        <v>98</v>
      </c>
      <c r="Y29" s="87">
        <f t="shared" ca="1" si="10"/>
        <v>27.348418856228299</v>
      </c>
      <c r="AA29" s="87" t="str">
        <f t="shared" ca="1" si="11"/>
        <v>Bromley</v>
      </c>
      <c r="AB29" s="87">
        <v>3</v>
      </c>
      <c r="AC29" s="86">
        <f t="shared" ca="1" si="12"/>
        <v>25.421861226545801</v>
      </c>
      <c r="AD29" s="87" t="str">
        <f t="shared" ca="1" si="13"/>
        <v>Bromley</v>
      </c>
      <c r="AE29" s="87" t="str">
        <f t="shared" ca="1" si="14"/>
        <v/>
      </c>
      <c r="AF29" s="87">
        <f t="shared" ca="1" si="15"/>
        <v>25.421861226545801</v>
      </c>
      <c r="AG29" s="87" t="str">
        <f t="shared" ca="1" si="16"/>
        <v/>
      </c>
      <c r="AH29" s="87">
        <f t="shared" ca="1" si="26"/>
        <v>10.63</v>
      </c>
      <c r="AI29" s="87">
        <f t="shared" ca="1" si="27"/>
        <v>26.48</v>
      </c>
      <c r="AJ29" s="87">
        <f t="shared" ca="1" si="28"/>
        <v>30.9826716385172</v>
      </c>
      <c r="AK29" s="87">
        <f t="shared" ca="1" si="17"/>
        <v>25.421861226545801</v>
      </c>
      <c r="AL29" s="87" t="str">
        <f t="shared" ca="1" si="18"/>
        <v/>
      </c>
      <c r="AN29" s="87" t="str">
        <f ca="1">IFERROR(RANK(AP29,$AP$27:$AP$37,$U$3)+COUNTIF($AP$27:AP29,AP29)-1,"")</f>
        <v/>
      </c>
      <c r="AO29" s="87" t="s">
        <v>1064</v>
      </c>
      <c r="AP29" s="87" t="str">
        <f t="shared" ca="1" si="19"/>
        <v/>
      </c>
      <c r="AR29" s="87" t="str">
        <f t="shared" ca="1" si="20"/>
        <v>Havering</v>
      </c>
      <c r="AS29" s="87">
        <v>3</v>
      </c>
      <c r="AT29" s="87">
        <f t="shared" ca="1" si="21"/>
        <v>12.726996428842799</v>
      </c>
      <c r="AU29" s="87" t="str">
        <f t="shared" ca="1" si="22"/>
        <v>Havering</v>
      </c>
      <c r="AV29" s="87" t="str">
        <f t="shared" ca="1" si="23"/>
        <v/>
      </c>
      <c r="AW29" s="87">
        <f t="shared" ca="1" si="24"/>
        <v>12.726996428842799</v>
      </c>
      <c r="AX29" s="87">
        <f t="shared" ca="1" si="25"/>
        <v>26.48</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27</v>
      </c>
      <c r="X30" s="87" t="s">
        <v>69</v>
      </c>
      <c r="Y30" s="87">
        <f t="shared" ca="1" si="10"/>
        <v>4.52585394063588</v>
      </c>
      <c r="AA30" s="87" t="str">
        <f t="shared" ca="1" si="11"/>
        <v>Kingston</v>
      </c>
      <c r="AB30" s="87">
        <v>4</v>
      </c>
      <c r="AC30" s="86">
        <f t="shared" ca="1" si="12"/>
        <v>23.987640266709999</v>
      </c>
      <c r="AD30" s="87" t="str">
        <f t="shared" ca="1" si="13"/>
        <v>Kingston</v>
      </c>
      <c r="AE30" s="87" t="str">
        <f t="shared" ca="1" si="14"/>
        <v/>
      </c>
      <c r="AF30" s="87">
        <f t="shared" ca="1" si="15"/>
        <v>23.987640266709999</v>
      </c>
      <c r="AG30" s="87" t="str">
        <f t="shared" ca="1" si="16"/>
        <v/>
      </c>
      <c r="AH30" s="87">
        <f t="shared" ca="1" si="26"/>
        <v>10.63</v>
      </c>
      <c r="AI30" s="87">
        <f t="shared" ca="1" si="27"/>
        <v>26.48</v>
      </c>
      <c r="AJ30" s="87">
        <f t="shared" ca="1" si="28"/>
        <v>30.9826716385172</v>
      </c>
      <c r="AK30" s="87">
        <f t="shared" ca="1" si="17"/>
        <v>23.987640266709999</v>
      </c>
      <c r="AL30" s="87" t="str">
        <f t="shared" ca="1" si="18"/>
        <v/>
      </c>
      <c r="AN30" s="87">
        <f ca="1">IFERROR(RANK(AP30,$AP$27:$AP$37,$U$3)+COUNTIF($AP$27:AP30,AP30)-1,"")</f>
        <v>3</v>
      </c>
      <c r="AO30" s="87" t="s">
        <v>119</v>
      </c>
      <c r="AP30" s="87">
        <f t="shared" ca="1" si="19"/>
        <v>12.726996428842799</v>
      </c>
      <c r="AR30" s="87" t="e">
        <f t="shared" ca="1" si="20"/>
        <v>#N/A</v>
      </c>
      <c r="AS30" s="87">
        <v>4</v>
      </c>
      <c r="AT30" s="87" t="e">
        <f t="shared" ca="1" si="21"/>
        <v>#N/A</v>
      </c>
      <c r="AU30" s="87" t="e">
        <f t="shared" ca="1" si="22"/>
        <v>#N/A</v>
      </c>
      <c r="AV30" s="87" t="e">
        <f t="shared" ca="1" si="23"/>
        <v>#N/A</v>
      </c>
      <c r="AW30" s="87" t="e">
        <f t="shared" ca="1" si="24"/>
        <v>#N/A</v>
      </c>
      <c r="AX30" s="87">
        <f t="shared" ca="1" si="25"/>
        <v>26.48</v>
      </c>
      <c r="AY30" s="94"/>
      <c r="BA30" s="94"/>
      <c r="BB30" s="94"/>
      <c r="BC30" s="94"/>
      <c r="BD30" s="94"/>
      <c r="BE30" s="87" t="s">
        <v>1091</v>
      </c>
      <c r="BF30" s="92">
        <v>0</v>
      </c>
      <c r="BG30" s="92"/>
      <c r="BT30" s="87"/>
    </row>
    <row r="31" spans="10:72">
      <c r="J31" s="125"/>
      <c r="K31" s="125"/>
      <c r="L31" s="125"/>
      <c r="M31" s="125"/>
      <c r="N31" s="125"/>
      <c r="W31" s="87">
        <f ca="1">IFERROR(RANK(Y31,$Y$27:$Y$59,$U$3)+COUNTIF($Y$27:Y31,Y31)-1,"")</f>
        <v>3</v>
      </c>
      <c r="X31" s="87" t="s">
        <v>79</v>
      </c>
      <c r="Y31" s="87">
        <f t="shared" ca="1" si="10"/>
        <v>25.421861226545801</v>
      </c>
      <c r="AA31" s="87" t="str">
        <f t="shared" ca="1" si="11"/>
        <v>Wandsworth</v>
      </c>
      <c r="AB31" s="87">
        <v>5</v>
      </c>
      <c r="AC31" s="86">
        <f t="shared" ca="1" si="12"/>
        <v>18.993402291835501</v>
      </c>
      <c r="AD31" s="87" t="str">
        <f t="shared" ca="1" si="13"/>
        <v>Wandsworth</v>
      </c>
      <c r="AE31" s="87" t="str">
        <f t="shared" ca="1" si="14"/>
        <v/>
      </c>
      <c r="AF31" s="87" t="str">
        <f t="shared" ca="1" si="15"/>
        <v/>
      </c>
      <c r="AG31" s="87">
        <f t="shared" ca="1" si="16"/>
        <v>18.993402291835501</v>
      </c>
      <c r="AH31" s="87">
        <f t="shared" ca="1" si="26"/>
        <v>10.63</v>
      </c>
      <c r="AI31" s="87">
        <f t="shared" ca="1" si="27"/>
        <v>26.48</v>
      </c>
      <c r="AJ31" s="87">
        <f t="shared" ca="1" si="28"/>
        <v>30.9826716385172</v>
      </c>
      <c r="AK31" s="87" t="str">
        <f t="shared" ca="1" si="17"/>
        <v/>
      </c>
      <c r="AL31" s="87">
        <f t="shared" ca="1" si="18"/>
        <v>18.993402291835501</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26.48</v>
      </c>
      <c r="AY31" s="94"/>
      <c r="BA31" s="94"/>
      <c r="BB31" s="94"/>
      <c r="BC31" s="94"/>
      <c r="BD31" s="94"/>
      <c r="BE31" s="87" t="s">
        <v>128</v>
      </c>
      <c r="BF31" s="92">
        <v>32</v>
      </c>
      <c r="BG31" s="92"/>
      <c r="BT31" s="87"/>
    </row>
    <row r="32" spans="10:72">
      <c r="J32" s="125"/>
      <c r="K32" s="125"/>
      <c r="L32" s="125"/>
      <c r="M32" s="125"/>
      <c r="N32" s="125"/>
      <c r="W32" s="87">
        <f ca="1">IFERROR(RANK(Y32,$Y$27:$Y$59,$U$3)+COUNTIF($Y$27:Y32,Y32)-1,"")</f>
        <v>14</v>
      </c>
      <c r="X32" s="87" t="s">
        <v>73</v>
      </c>
      <c r="Y32" s="87">
        <f t="shared" ca="1" si="10"/>
        <v>10.6124432922878</v>
      </c>
      <c r="AA32" s="87" t="str">
        <f t="shared" ca="1" si="11"/>
        <v>Croydon</v>
      </c>
      <c r="AB32" s="87">
        <v>6</v>
      </c>
      <c r="AC32" s="86">
        <f t="shared" ca="1" si="12"/>
        <v>16.588776711497999</v>
      </c>
      <c r="AD32" s="87" t="str">
        <f t="shared" ca="1" si="13"/>
        <v>Croydon</v>
      </c>
      <c r="AE32" s="87" t="str">
        <f t="shared" ca="1" si="14"/>
        <v/>
      </c>
      <c r="AF32" s="87" t="str">
        <f t="shared" ca="1" si="15"/>
        <v/>
      </c>
      <c r="AG32" s="87">
        <f t="shared" ca="1" si="16"/>
        <v>16.588776711497999</v>
      </c>
      <c r="AH32" s="87">
        <f t="shared" ca="1" si="26"/>
        <v>10.63</v>
      </c>
      <c r="AI32" s="87">
        <f t="shared" ca="1" si="27"/>
        <v>26.48</v>
      </c>
      <c r="AJ32" s="87">
        <f t="shared" ca="1" si="28"/>
        <v>30.9826716385172</v>
      </c>
      <c r="AK32" s="87">
        <f t="shared" ca="1" si="17"/>
        <v>16.588776711497999</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26.48</v>
      </c>
      <c r="AY32" s="94"/>
      <c r="BA32" s="94"/>
      <c r="BB32" s="94"/>
      <c r="BC32" s="94"/>
      <c r="BD32" s="94"/>
      <c r="BE32" s="87" t="s">
        <v>173</v>
      </c>
      <c r="BF32" s="92"/>
      <c r="BG32" s="92"/>
      <c r="BT32" s="87"/>
    </row>
    <row r="33" spans="1:72">
      <c r="W33" s="87">
        <f ca="1">IFERROR(RANK(Y33,$Y$27:$Y$59,$U$3)+COUNTIF($Y$27:Y33,Y33)-1,"")</f>
        <v>6</v>
      </c>
      <c r="X33" s="87" t="s">
        <v>111</v>
      </c>
      <c r="Y33" s="87">
        <f t="shared" ca="1" si="10"/>
        <v>16.588776711497999</v>
      </c>
      <c r="AA33" s="87" t="str">
        <f t="shared" ca="1" si="11"/>
        <v>Haringey</v>
      </c>
      <c r="AB33" s="87">
        <v>7</v>
      </c>
      <c r="AC33" s="86">
        <f t="shared" ca="1" si="12"/>
        <v>14.6245059288538</v>
      </c>
      <c r="AD33" s="87" t="str">
        <f t="shared" ca="1" si="13"/>
        <v>Haringey</v>
      </c>
      <c r="AE33" s="87" t="str">
        <f t="shared" ca="1" si="14"/>
        <v/>
      </c>
      <c r="AF33" s="87" t="str">
        <f t="shared" ca="1" si="15"/>
        <v/>
      </c>
      <c r="AG33" s="87">
        <f t="shared" ca="1" si="16"/>
        <v>14.6245059288538</v>
      </c>
      <c r="AH33" s="87">
        <f t="shared" ca="1" si="26"/>
        <v>10.63</v>
      </c>
      <c r="AI33" s="87">
        <f t="shared" ca="1" si="27"/>
        <v>26.48</v>
      </c>
      <c r="AJ33" s="87">
        <f t="shared" ca="1" si="28"/>
        <v>30.9826716385172</v>
      </c>
      <c r="AK33" s="87" t="str">
        <f t="shared" ca="1" si="17"/>
        <v/>
      </c>
      <c r="AL33" s="87">
        <f t="shared" ca="1" si="18"/>
        <v>14.6245059288538</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26.48</v>
      </c>
      <c r="AY33" s="94"/>
      <c r="BA33" s="94"/>
      <c r="BB33" s="94"/>
      <c r="BC33" s="94"/>
      <c r="BD33" s="94"/>
      <c r="BE33" s="87" t="s">
        <v>1092</v>
      </c>
      <c r="BF33" s="92"/>
      <c r="BG33" s="92"/>
      <c r="BT33" s="87"/>
    </row>
    <row r="34" spans="1:72">
      <c r="A34" s="12" t="s">
        <v>1093</v>
      </c>
      <c r="W34" s="87">
        <f ca="1">IFERROR(RANK(Y34,$Y$27:$Y$59,$U$3)+COUNTIF($Y$27:Y34,Y34)-1,"")</f>
        <v>29</v>
      </c>
      <c r="X34" s="87" t="s">
        <v>63</v>
      </c>
      <c r="Y34" s="87">
        <f t="shared" ca="1" si="10"/>
        <v>4.19422874125204</v>
      </c>
      <c r="AA34" s="87" t="str">
        <f t="shared" ca="1" si="11"/>
        <v>Enfield</v>
      </c>
      <c r="AB34" s="87">
        <v>8</v>
      </c>
      <c r="AC34" s="86">
        <f t="shared" ca="1" si="12"/>
        <v>14.518423879903599</v>
      </c>
      <c r="AD34" s="87" t="str">
        <f t="shared" ca="1" si="13"/>
        <v>Enfield</v>
      </c>
      <c r="AE34" s="87" t="str">
        <f t="shared" ca="1" si="14"/>
        <v/>
      </c>
      <c r="AF34" s="87" t="str">
        <f t="shared" ca="1" si="15"/>
        <v/>
      </c>
      <c r="AG34" s="87">
        <f t="shared" ca="1" si="16"/>
        <v>14.518423879903599</v>
      </c>
      <c r="AH34" s="87">
        <f t="shared" ca="1" si="26"/>
        <v>10.63</v>
      </c>
      <c r="AI34" s="87">
        <f t="shared" ca="1" si="27"/>
        <v>26.48</v>
      </c>
      <c r="AJ34" s="87">
        <f t="shared" ca="1" si="28"/>
        <v>30.9826716385172</v>
      </c>
      <c r="AK34" s="87">
        <f t="shared" ca="1" si="17"/>
        <v>14.518423879903599</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26.48</v>
      </c>
      <c r="AY34" s="94"/>
      <c r="BA34" s="94"/>
      <c r="BB34" s="94"/>
      <c r="BC34" s="94"/>
      <c r="BD34" s="94"/>
      <c r="BE34" s="87" t="s">
        <v>1094</v>
      </c>
      <c r="BF34" s="92"/>
      <c r="BG34" s="92"/>
      <c r="BT34" s="87"/>
    </row>
    <row r="35" spans="1:72" ht="15" customHeight="1">
      <c r="A35" s="124" t="str">
        <f>VLOOKUP($U$1,IndicatorMetadata!$B:$Z,2,FALSE)</f>
        <v>Crude rate of GP prescribed long acting reversible contraception excluding injections per 1,000 resident female population aged 15-44 years</v>
      </c>
      <c r="B35" s="125"/>
      <c r="C35" s="125"/>
      <c r="D35" s="125"/>
      <c r="E35" s="125"/>
      <c r="F35" s="125"/>
      <c r="G35" s="125"/>
      <c r="H35" s="125"/>
      <c r="I35" s="125"/>
      <c r="J35" s="125"/>
      <c r="K35" s="125"/>
      <c r="L35" s="125"/>
      <c r="M35" s="125"/>
      <c r="N35" s="125"/>
      <c r="W35" s="87">
        <f ca="1">IFERROR(RANK(Y35,$Y$27:$Y$59,$U$3)+COUNTIF($Y$27:Y35,Y35)-1,"")</f>
        <v>8</v>
      </c>
      <c r="X35" s="87" t="s">
        <v>121</v>
      </c>
      <c r="Y35" s="87">
        <f t="shared" ca="1" si="10"/>
        <v>14.518423879903599</v>
      </c>
      <c r="AA35" s="87" t="str">
        <f t="shared" ca="1" si="11"/>
        <v>Westminster</v>
      </c>
      <c r="AB35" s="87">
        <v>9</v>
      </c>
      <c r="AC35" s="86">
        <f t="shared" ca="1" si="12"/>
        <v>14.166549345347001</v>
      </c>
      <c r="AD35" s="87" t="str">
        <f t="shared" ca="1" si="13"/>
        <v>Westminster</v>
      </c>
      <c r="AE35" s="87" t="str">
        <f t="shared" ca="1" si="14"/>
        <v/>
      </c>
      <c r="AF35" s="87" t="str">
        <f t="shared" ca="1" si="15"/>
        <v/>
      </c>
      <c r="AG35" s="87">
        <f t="shared" ca="1" si="16"/>
        <v>14.166549345347001</v>
      </c>
      <c r="AH35" s="87">
        <f t="shared" ca="1" si="26"/>
        <v>10.63</v>
      </c>
      <c r="AI35" s="87">
        <f t="shared" ca="1" si="27"/>
        <v>26.48</v>
      </c>
      <c r="AJ35" s="87">
        <f t="shared" ca="1" si="28"/>
        <v>30.9826716385172</v>
      </c>
      <c r="AK35" s="87" t="str">
        <f t="shared" ca="1" si="17"/>
        <v/>
      </c>
      <c r="AL35" s="87">
        <f t="shared" ca="1" si="18"/>
        <v>14.166549345347001</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26.48</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32</v>
      </c>
      <c r="X36" s="87" t="s">
        <v>81</v>
      </c>
      <c r="Y36" s="87">
        <f t="shared" ca="1" si="10"/>
        <v>0.14278574998215199</v>
      </c>
      <c r="AA36" s="87" t="str">
        <f t="shared" ca="1" si="11"/>
        <v>Lambeth</v>
      </c>
      <c r="AB36" s="87">
        <v>10</v>
      </c>
      <c r="AC36" s="86">
        <f t="shared" ca="1" si="12"/>
        <v>13.461906746724599</v>
      </c>
      <c r="AD36" s="87" t="str">
        <f t="shared" ca="1" si="13"/>
        <v>Lambeth</v>
      </c>
      <c r="AE36" s="87" t="str">
        <f t="shared" ca="1" si="14"/>
        <v/>
      </c>
      <c r="AF36" s="87" t="str">
        <f t="shared" ca="1" si="15"/>
        <v/>
      </c>
      <c r="AG36" s="87">
        <f t="shared" ca="1" si="16"/>
        <v>13.461906746724599</v>
      </c>
      <c r="AH36" s="87">
        <f t="shared" ca="1" si="26"/>
        <v>10.63</v>
      </c>
      <c r="AI36" s="87">
        <f t="shared" ca="1" si="27"/>
        <v>26.48</v>
      </c>
      <c r="AJ36" s="87">
        <f t="shared" ca="1" si="28"/>
        <v>30.9826716385172</v>
      </c>
      <c r="AK36" s="87" t="str">
        <f t="shared" ca="1" si="17"/>
        <v/>
      </c>
      <c r="AL36" s="87">
        <f t="shared" ca="1" si="18"/>
        <v>13.461906746724599</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26.48</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15</v>
      </c>
      <c r="X37" s="87" t="s">
        <v>102</v>
      </c>
      <c r="Y37" s="87">
        <f t="shared" ca="1" si="10"/>
        <v>10.0070319684102</v>
      </c>
      <c r="AA37" s="87" t="str">
        <f t="shared" ca="1" si="11"/>
        <v>Sutton</v>
      </c>
      <c r="AB37" s="87">
        <v>11</v>
      </c>
      <c r="AC37" s="86">
        <f t="shared" ca="1" si="12"/>
        <v>13.015903067020099</v>
      </c>
      <c r="AD37" s="87" t="str">
        <f t="shared" ca="1" si="13"/>
        <v>Sutton</v>
      </c>
      <c r="AE37" s="87" t="str">
        <f t="shared" ca="1" si="14"/>
        <v/>
      </c>
      <c r="AF37" s="87">
        <f t="shared" ca="1" si="15"/>
        <v>13.015903067020099</v>
      </c>
      <c r="AG37" s="87" t="str">
        <f t="shared" ca="1" si="16"/>
        <v/>
      </c>
      <c r="AH37" s="87">
        <f t="shared" ca="1" si="26"/>
        <v>10.63</v>
      </c>
      <c r="AI37" s="87">
        <f t="shared" ca="1" si="27"/>
        <v>26.48</v>
      </c>
      <c r="AJ37" s="87">
        <f t="shared" ca="1" si="28"/>
        <v>30.9826716385172</v>
      </c>
      <c r="AK37" s="87">
        <f t="shared" ca="1" si="17"/>
        <v>13.015903067020099</v>
      </c>
      <c r="AL37" s="87" t="str">
        <f t="shared" ca="1" si="18"/>
        <v/>
      </c>
      <c r="AN37" s="87">
        <f ca="1">IFERROR(RANK(AP37,$AP$27:$AP$37,$U$3)+COUNTIF($AP$27:AP37,AP37)-1,"")</f>
        <v>1</v>
      </c>
      <c r="AO37" s="87" t="str">
        <f>T8</f>
        <v>Richmond</v>
      </c>
      <c r="AP37" s="87">
        <f t="shared" ca="1" si="19"/>
        <v>30.9826716385172</v>
      </c>
      <c r="AR37" s="87" t="e">
        <f t="shared" ca="1" si="20"/>
        <v>#N/A</v>
      </c>
      <c r="AS37" s="87">
        <v>11</v>
      </c>
      <c r="AT37" s="87" t="e">
        <f t="shared" ca="1" si="21"/>
        <v>#N/A</v>
      </c>
      <c r="AU37" s="87" t="e">
        <f t="shared" ca="1" si="22"/>
        <v>#N/A</v>
      </c>
      <c r="AV37" s="87" t="e">
        <f t="shared" ca="1" si="23"/>
        <v>#N/A</v>
      </c>
      <c r="AW37" s="87" t="e">
        <f t="shared" ca="1" si="24"/>
        <v>#N/A</v>
      </c>
      <c r="AX37" s="87">
        <f t="shared" ca="1" si="25"/>
        <v>26.48</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19</v>
      </c>
      <c r="X38" s="87" t="s">
        <v>67</v>
      </c>
      <c r="Y38" s="87">
        <f t="shared" ca="1" si="10"/>
        <v>8.2222523167405104</v>
      </c>
      <c r="AA38" s="87" t="str">
        <f t="shared" ca="1" si="11"/>
        <v>Havering</v>
      </c>
      <c r="AB38" s="87">
        <v>12</v>
      </c>
      <c r="AC38" s="86">
        <f t="shared" ca="1" si="12"/>
        <v>12.726996428842799</v>
      </c>
      <c r="AD38" s="87" t="str">
        <f t="shared" ca="1" si="13"/>
        <v>Havering</v>
      </c>
      <c r="AE38" s="87" t="str">
        <f t="shared" ca="1" si="14"/>
        <v/>
      </c>
      <c r="AF38" s="87" t="str">
        <f t="shared" ca="1" si="15"/>
        <v/>
      </c>
      <c r="AG38" s="87">
        <f t="shared" ca="1" si="16"/>
        <v>12.726996428842799</v>
      </c>
      <c r="AH38" s="87">
        <f t="shared" ca="1" si="26"/>
        <v>10.63</v>
      </c>
      <c r="AI38" s="87">
        <f t="shared" ca="1" si="27"/>
        <v>26.48</v>
      </c>
      <c r="AJ38" s="87">
        <f t="shared" ca="1" si="28"/>
        <v>30.9826716385172</v>
      </c>
      <c r="AK38" s="87">
        <f t="shared" ca="1" si="17"/>
        <v>12.726996428842799</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7</v>
      </c>
      <c r="X39" s="87" t="s">
        <v>117</v>
      </c>
      <c r="Y39" s="87">
        <f t="shared" ca="1" si="10"/>
        <v>14.6245059288538</v>
      </c>
      <c r="AA39" s="87" t="str">
        <f t="shared" ca="1" si="11"/>
        <v>Merton</v>
      </c>
      <c r="AB39" s="87">
        <v>13</v>
      </c>
      <c r="AC39" s="86">
        <f t="shared" ca="1" si="12"/>
        <v>10.7099779561619</v>
      </c>
      <c r="AD39" s="87" t="str">
        <f t="shared" ca="1" si="13"/>
        <v>Merton</v>
      </c>
      <c r="AE39" s="87" t="str">
        <f t="shared" ca="1" si="14"/>
        <v/>
      </c>
      <c r="AF39" s="87">
        <f t="shared" ca="1" si="15"/>
        <v>10.7099779561619</v>
      </c>
      <c r="AG39" s="87" t="str">
        <f t="shared" ca="1" si="16"/>
        <v/>
      </c>
      <c r="AH39" s="87">
        <f t="shared" ca="1" si="26"/>
        <v>10.63</v>
      </c>
      <c r="AI39" s="87">
        <f t="shared" ca="1" si="27"/>
        <v>26.48</v>
      </c>
      <c r="AJ39" s="87">
        <f t="shared" ca="1" si="28"/>
        <v>30.9826716385172</v>
      </c>
      <c r="AK39" s="87">
        <f t="shared" ca="1" si="17"/>
        <v>10.7099779561619</v>
      </c>
      <c r="AL39" s="87" t="str">
        <f t="shared" ca="1" si="18"/>
        <v/>
      </c>
      <c r="AO39" s="87" t="s">
        <v>1096</v>
      </c>
      <c r="BA39" s="94"/>
      <c r="BD39" s="94" t="s">
        <v>1097</v>
      </c>
      <c r="BF39" s="94">
        <f ca="1">U9</f>
        <v>1</v>
      </c>
      <c r="BG39" s="94"/>
      <c r="BT39" s="87"/>
    </row>
    <row r="40" spans="1:72">
      <c r="A40" s="125"/>
      <c r="B40" s="125"/>
      <c r="C40" s="125"/>
      <c r="D40" s="125"/>
      <c r="E40" s="125"/>
      <c r="F40" s="125"/>
      <c r="G40" s="125"/>
      <c r="H40" s="125"/>
      <c r="I40" s="125"/>
      <c r="J40" s="125"/>
      <c r="K40" s="125"/>
      <c r="L40" s="125"/>
      <c r="M40" s="125"/>
      <c r="N40" s="125"/>
      <c r="W40" s="87">
        <f ca="1">IFERROR(RANK(Y40,$Y$27:$Y$59,$U$3)+COUNTIF($Y$27:Y40,Y40)-1,"")</f>
        <v>25</v>
      </c>
      <c r="X40" s="87" t="s">
        <v>65</v>
      </c>
      <c r="Y40" s="87">
        <f t="shared" ca="1" si="10"/>
        <v>6.2206376617829999</v>
      </c>
      <c r="AA40" s="87" t="str">
        <f t="shared" ca="1" si="11"/>
        <v>Camden</v>
      </c>
      <c r="AB40" s="87">
        <v>14</v>
      </c>
      <c r="AC40" s="86">
        <f t="shared" ca="1" si="12"/>
        <v>10.6124432922878</v>
      </c>
      <c r="AD40" s="87" t="str">
        <f t="shared" ca="1" si="13"/>
        <v>Camden</v>
      </c>
      <c r="AE40" s="87" t="str">
        <f t="shared" ca="1" si="14"/>
        <v/>
      </c>
      <c r="AF40" s="87" t="str">
        <f t="shared" ca="1" si="15"/>
        <v/>
      </c>
      <c r="AG40" s="87">
        <f t="shared" ca="1" si="16"/>
        <v>10.6124432922878</v>
      </c>
      <c r="AH40" s="87">
        <f t="shared" ca="1" si="26"/>
        <v>10.63</v>
      </c>
      <c r="AI40" s="87">
        <f t="shared" ca="1" si="27"/>
        <v>26.48</v>
      </c>
      <c r="AJ40" s="87">
        <f t="shared" ca="1" si="28"/>
        <v>30.9826716385172</v>
      </c>
      <c r="AK40" s="87" t="str">
        <f t="shared" ca="1" si="17"/>
        <v/>
      </c>
      <c r="AL40" s="87">
        <f t="shared" ca="1" si="18"/>
        <v>10.6124432922878</v>
      </c>
      <c r="AO40" s="87" t="str">
        <f>List!R2</f>
        <v>Kingston</v>
      </c>
      <c r="AP40" s="87">
        <f t="shared" ref="AP40:AP54" ca="1" si="29">VLOOKUP(AO40,$AA$27:$AC$58,3,FALSE)</f>
        <v>23.987640266709999</v>
      </c>
      <c r="BA40" s="94"/>
      <c r="BB40" s="94"/>
      <c r="BC40" s="94"/>
      <c r="BD40" s="94"/>
      <c r="BE40" s="87" t="s">
        <v>1098</v>
      </c>
      <c r="BF40" s="92">
        <f ca="1">IF(BF39=1,0,BE45*BF39/$BF45)</f>
        <v>0</v>
      </c>
      <c r="BG40" s="93"/>
      <c r="BT40" s="87"/>
    </row>
    <row r="41" spans="1:72">
      <c r="A41" s="125"/>
      <c r="B41" s="125"/>
      <c r="C41" s="125"/>
      <c r="D41" s="125"/>
      <c r="E41" s="125"/>
      <c r="F41" s="125"/>
      <c r="G41" s="125"/>
      <c r="H41" s="125"/>
      <c r="I41" s="125"/>
      <c r="J41" s="125"/>
      <c r="K41" s="125"/>
      <c r="L41" s="125"/>
      <c r="M41" s="125"/>
      <c r="N41" s="125"/>
      <c r="W41" s="87">
        <f ca="1">IFERROR(RANK(Y41,$Y$27:$Y$59,$U$3)+COUNTIF($Y$27:Y41,Y41)-1,"")</f>
        <v>12</v>
      </c>
      <c r="X41" s="87" t="s">
        <v>119</v>
      </c>
      <c r="Y41" s="87">
        <f t="shared" ca="1" si="10"/>
        <v>12.726996428842799</v>
      </c>
      <c r="AA41" s="87" t="str">
        <f t="shared" ca="1" si="11"/>
        <v>Hackney</v>
      </c>
      <c r="AB41" s="87">
        <v>15</v>
      </c>
      <c r="AC41" s="86">
        <f t="shared" ca="1" si="12"/>
        <v>10.0070319684102</v>
      </c>
      <c r="AD41" s="87" t="str">
        <f t="shared" ca="1" si="13"/>
        <v>Hackney</v>
      </c>
      <c r="AE41" s="87" t="str">
        <f t="shared" ca="1" si="14"/>
        <v/>
      </c>
      <c r="AF41" s="87" t="str">
        <f t="shared" ca="1" si="15"/>
        <v/>
      </c>
      <c r="AG41" s="87">
        <f t="shared" ca="1" si="16"/>
        <v>10.0070319684102</v>
      </c>
      <c r="AH41" s="87">
        <f t="shared" ca="1" si="26"/>
        <v>10.63</v>
      </c>
      <c r="AI41" s="87">
        <f t="shared" ca="1" si="27"/>
        <v>26.48</v>
      </c>
      <c r="AJ41" s="87">
        <f t="shared" ca="1" si="28"/>
        <v>30.9826716385172</v>
      </c>
      <c r="AK41" s="87" t="str">
        <f t="shared" ca="1" si="17"/>
        <v/>
      </c>
      <c r="AL41" s="87">
        <f t="shared" ca="1" si="18"/>
        <v>10.0070319684102</v>
      </c>
      <c r="AO41" s="87" t="str">
        <f>List!R3</f>
        <v>Merton</v>
      </c>
      <c r="AP41" s="87">
        <f t="shared" ca="1" si="29"/>
        <v>10.7099779561619</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30</v>
      </c>
      <c r="X42" s="87" t="s">
        <v>87</v>
      </c>
      <c r="Y42" s="87">
        <f t="shared" ca="1" si="10"/>
        <v>3.9921061749597002</v>
      </c>
      <c r="AA42" s="87" t="str">
        <f t="shared" ca="1" si="11"/>
        <v>Southwark</v>
      </c>
      <c r="AB42" s="87">
        <v>16</v>
      </c>
      <c r="AC42" s="86">
        <f t="shared" ca="1" si="12"/>
        <v>8.9559877175025608</v>
      </c>
      <c r="AD42" s="87" t="str">
        <f t="shared" ca="1" si="13"/>
        <v>Southwark</v>
      </c>
      <c r="AE42" s="87" t="str">
        <f t="shared" ca="1" si="14"/>
        <v/>
      </c>
      <c r="AF42" s="87" t="str">
        <f t="shared" ca="1" si="15"/>
        <v/>
      </c>
      <c r="AG42" s="87">
        <f t="shared" ca="1" si="16"/>
        <v>8.9559877175025608</v>
      </c>
      <c r="AH42" s="87">
        <f t="shared" ca="1" si="26"/>
        <v>10.63</v>
      </c>
      <c r="AI42" s="87">
        <f t="shared" ca="1" si="27"/>
        <v>26.48</v>
      </c>
      <c r="AJ42" s="87">
        <f t="shared" ca="1" si="28"/>
        <v>30.9826716385172</v>
      </c>
      <c r="AK42" s="87" t="str">
        <f t="shared" ca="1" si="17"/>
        <v/>
      </c>
      <c r="AL42" s="87">
        <f t="shared" ca="1" si="18"/>
        <v>8.9559877175025608</v>
      </c>
      <c r="AO42" s="87" t="str">
        <f>List!R4</f>
        <v>Richmond</v>
      </c>
      <c r="AP42" s="87">
        <f t="shared" ca="1" si="29"/>
        <v>30.9826716385172</v>
      </c>
      <c r="BA42" s="94"/>
      <c r="BB42" s="94"/>
      <c r="BC42" s="94"/>
      <c r="BD42" s="94"/>
      <c r="BE42" s="87" t="s">
        <v>1094</v>
      </c>
      <c r="BF42" s="92">
        <f ca="1">IF(181-SUM(BF40:BF41)&lt;0,0,181-SUM(BF40:BF41))</f>
        <v>179</v>
      </c>
      <c r="BG42" s="93"/>
      <c r="BT42" s="87"/>
    </row>
    <row r="43" spans="1:72">
      <c r="A43" s="17"/>
      <c r="B43" s="17"/>
      <c r="C43" s="17"/>
      <c r="D43" s="17"/>
      <c r="E43" s="17"/>
      <c r="F43" s="17"/>
      <c r="G43" s="17"/>
      <c r="H43" s="17"/>
      <c r="I43" s="17"/>
      <c r="J43" s="17"/>
      <c r="K43" s="17"/>
      <c r="L43" s="17"/>
      <c r="M43" s="17"/>
      <c r="W43" s="87">
        <f ca="1">IFERROR(RANK(Y43,$Y$27:$Y$59,$U$3)+COUNTIF($Y$27:Y43,Y43)-1,"")</f>
        <v>22</v>
      </c>
      <c r="X43" s="87" t="s">
        <v>60</v>
      </c>
      <c r="Y43" s="87">
        <f t="shared" ca="1" si="10"/>
        <v>6.93600174569033</v>
      </c>
      <c r="AA43" s="87" t="str">
        <f t="shared" ca="1" si="11"/>
        <v>Tower Hamlets</v>
      </c>
      <c r="AB43" s="87">
        <v>17</v>
      </c>
      <c r="AC43" s="86">
        <f t="shared" ca="1" si="12"/>
        <v>8.5812640747611599</v>
      </c>
      <c r="AD43" s="87" t="str">
        <f t="shared" ca="1" si="13"/>
        <v>Tower Hamlets</v>
      </c>
      <c r="AE43" s="87" t="str">
        <f t="shared" ca="1" si="14"/>
        <v/>
      </c>
      <c r="AF43" s="87" t="str">
        <f t="shared" ca="1" si="15"/>
        <v/>
      </c>
      <c r="AG43" s="87">
        <f t="shared" ca="1" si="16"/>
        <v>8.5812640747611599</v>
      </c>
      <c r="AH43" s="87">
        <f t="shared" ca="1" si="26"/>
        <v>10.63</v>
      </c>
      <c r="AI43" s="87">
        <f t="shared" ca="1" si="27"/>
        <v>26.48</v>
      </c>
      <c r="AJ43" s="87">
        <f t="shared" ca="1" si="28"/>
        <v>30.9826716385172</v>
      </c>
      <c r="AK43" s="87" t="str">
        <f t="shared" ca="1" si="17"/>
        <v/>
      </c>
      <c r="AL43" s="87">
        <f t="shared" ca="1" si="18"/>
        <v>8.5812640747611599</v>
      </c>
      <c r="AO43" s="87" t="str">
        <f>List!R5</f>
        <v>Sutton</v>
      </c>
      <c r="AP43" s="87">
        <f t="shared" ca="1" si="29"/>
        <v>13.015903067020099</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28</v>
      </c>
      <c r="X44" s="87" t="s">
        <v>75</v>
      </c>
      <c r="Y44" s="87">
        <f t="shared" ca="1" si="10"/>
        <v>4.3741846366357198</v>
      </c>
      <c r="AA44" s="87" t="str">
        <f t="shared" ca="1" si="11"/>
        <v>Barnet</v>
      </c>
      <c r="AB44" s="87">
        <v>18</v>
      </c>
      <c r="AC44" s="86">
        <f t="shared" ca="1" si="12"/>
        <v>8.3322183162837096</v>
      </c>
      <c r="AD44" s="87" t="str">
        <f t="shared" ca="1" si="13"/>
        <v>Barnet</v>
      </c>
      <c r="AE44" s="87" t="str">
        <f t="shared" ca="1" si="14"/>
        <v/>
      </c>
      <c r="AF44" s="87">
        <f t="shared" ca="1" si="15"/>
        <v>8.3322183162837096</v>
      </c>
      <c r="AG44" s="87" t="str">
        <f t="shared" ca="1" si="16"/>
        <v/>
      </c>
      <c r="AH44" s="87">
        <f t="shared" ca="1" si="26"/>
        <v>10.63</v>
      </c>
      <c r="AI44" s="87">
        <f t="shared" ca="1" si="27"/>
        <v>26.48</v>
      </c>
      <c r="AJ44" s="87">
        <f t="shared" ca="1" si="28"/>
        <v>30.9826716385172</v>
      </c>
      <c r="AK44" s="87">
        <f t="shared" ca="1" si="17"/>
        <v>8.3322183162837096</v>
      </c>
      <c r="AL44" s="87" t="str">
        <f t="shared" ca="1" si="18"/>
        <v/>
      </c>
      <c r="AO44" s="87" t="str">
        <f>List!R6</f>
        <v>Havering</v>
      </c>
      <c r="AP44" s="87">
        <f t="shared" ca="1" si="29"/>
        <v>12.726996428842799</v>
      </c>
      <c r="BT44" s="87"/>
    </row>
    <row r="45" spans="1:72">
      <c r="A45" s="17"/>
      <c r="B45" s="17"/>
      <c r="C45" s="17"/>
      <c r="D45" s="17"/>
      <c r="E45" s="17"/>
      <c r="F45" s="17"/>
      <c r="G45" s="17"/>
      <c r="H45" s="17"/>
      <c r="I45" s="17"/>
      <c r="J45" s="17"/>
      <c r="K45" s="17"/>
      <c r="L45" s="17"/>
      <c r="M45" s="17"/>
      <c r="W45" s="87">
        <f ca="1">IFERROR(RANK(Y45,$Y$27:$Y$59,$U$3)+COUNTIF($Y$27:Y45,Y45)-1,"")</f>
        <v>31</v>
      </c>
      <c r="X45" s="87" t="s">
        <v>71</v>
      </c>
      <c r="Y45" s="87">
        <f t="shared" ca="1" si="10"/>
        <v>1.9837333862328901</v>
      </c>
      <c r="AA45" s="87" t="str">
        <f t="shared" ca="1" si="11"/>
        <v>Hammersmith and Fulham</v>
      </c>
      <c r="AB45" s="87">
        <v>19</v>
      </c>
      <c r="AC45" s="86">
        <f t="shared" ca="1" si="12"/>
        <v>8.2222523167405104</v>
      </c>
      <c r="AD45" s="87" t="str">
        <f t="shared" ca="1" si="13"/>
        <v>Hammersmith and Fulham</v>
      </c>
      <c r="AE45" s="87" t="str">
        <f t="shared" ca="1" si="14"/>
        <v/>
      </c>
      <c r="AF45" s="87" t="str">
        <f t="shared" ca="1" si="15"/>
        <v/>
      </c>
      <c r="AG45" s="87">
        <f t="shared" ca="1" si="16"/>
        <v>8.2222523167405104</v>
      </c>
      <c r="AH45" s="87">
        <f t="shared" ca="1" si="26"/>
        <v>10.63</v>
      </c>
      <c r="AI45" s="87">
        <f t="shared" ca="1" si="27"/>
        <v>26.48</v>
      </c>
      <c r="AJ45" s="87">
        <f t="shared" ca="1" si="28"/>
        <v>30.9826716385172</v>
      </c>
      <c r="AK45" s="87" t="str">
        <f t="shared" ca="1" si="17"/>
        <v/>
      </c>
      <c r="AL45" s="87">
        <f t="shared" ca="1" si="18"/>
        <v>8.2222523167405104</v>
      </c>
      <c r="AO45" s="87" t="str">
        <f>List!R7</f>
        <v>Hounslow</v>
      </c>
      <c r="AP45" s="87">
        <f t="shared" ca="1" si="29"/>
        <v>6.93600174569033</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4</v>
      </c>
      <c r="X46" s="87" t="s">
        <v>83</v>
      </c>
      <c r="Y46" s="87">
        <f t="shared" ca="1" si="10"/>
        <v>23.987640266709999</v>
      </c>
      <c r="AA46" s="87" t="str">
        <f t="shared" ca="1" si="11"/>
        <v>Barking and Dagenham</v>
      </c>
      <c r="AB46" s="87">
        <v>20</v>
      </c>
      <c r="AC46" s="86">
        <f t="shared" ca="1" si="12"/>
        <v>7.3037367496397501</v>
      </c>
      <c r="AD46" s="87" t="str">
        <f t="shared" ca="1" si="13"/>
        <v>Barking and Dagenham</v>
      </c>
      <c r="AE46" s="87" t="str">
        <f t="shared" ca="1" si="14"/>
        <v/>
      </c>
      <c r="AF46" s="87" t="str">
        <f t="shared" ca="1" si="15"/>
        <v/>
      </c>
      <c r="AG46" s="87">
        <f t="shared" ca="1" si="16"/>
        <v>7.3037367496397501</v>
      </c>
      <c r="AH46" s="87">
        <f t="shared" ca="1" si="26"/>
        <v>10.63</v>
      </c>
      <c r="AI46" s="87">
        <f t="shared" ca="1" si="27"/>
        <v>26.48</v>
      </c>
      <c r="AJ46" s="87">
        <f t="shared" ca="1" si="28"/>
        <v>30.9826716385172</v>
      </c>
      <c r="AK46" s="87" t="str">
        <f t="shared" ca="1" si="17"/>
        <v/>
      </c>
      <c r="AL46" s="87">
        <f t="shared" ca="1" si="18"/>
        <v>7.3037367496397501</v>
      </c>
      <c r="AO46" s="87" t="str">
        <f>List!R8</f>
        <v>Redbridge</v>
      </c>
      <c r="AP46" s="87">
        <f t="shared" ca="1" si="29"/>
        <v>6.5944488078125696</v>
      </c>
      <c r="BF46" s="94">
        <v>2</v>
      </c>
      <c r="BG46" s="94"/>
      <c r="BT46" s="87"/>
    </row>
    <row r="47" spans="1:72">
      <c r="A47" s="17"/>
      <c r="B47" s="17"/>
      <c r="C47" s="17"/>
      <c r="D47" s="17"/>
      <c r="E47" s="17"/>
      <c r="F47" s="17"/>
      <c r="G47" s="17"/>
      <c r="H47" s="17"/>
      <c r="I47" s="17"/>
      <c r="J47" s="17"/>
      <c r="K47" s="17"/>
      <c r="L47" s="17"/>
      <c r="M47" s="17"/>
      <c r="W47" s="87">
        <f ca="1">IFERROR(RANK(Y47,$Y$27:$Y$59,$U$3)+COUNTIF($Y$27:Y47,Y47)-1,"")</f>
        <v>10</v>
      </c>
      <c r="X47" s="87" t="s">
        <v>92</v>
      </c>
      <c r="Y47" s="87">
        <f t="shared" ca="1" si="10"/>
        <v>13.461906746724599</v>
      </c>
      <c r="AA47" s="87" t="str">
        <f t="shared" ca="1" si="11"/>
        <v>Lewisham</v>
      </c>
      <c r="AB47" s="87">
        <v>21</v>
      </c>
      <c r="AC47" s="86">
        <f t="shared" ca="1" si="12"/>
        <v>7.1973798895961503</v>
      </c>
      <c r="AD47" s="87" t="str">
        <f t="shared" ca="1" si="13"/>
        <v>Lewisham</v>
      </c>
      <c r="AE47" s="87" t="str">
        <f t="shared" ca="1" si="14"/>
        <v/>
      </c>
      <c r="AF47" s="87" t="str">
        <f t="shared" ca="1" si="15"/>
        <v/>
      </c>
      <c r="AG47" s="87">
        <f t="shared" ca="1" si="16"/>
        <v>7.1973798895961503</v>
      </c>
      <c r="AH47" s="87">
        <f t="shared" ca="1" si="26"/>
        <v>10.63</v>
      </c>
      <c r="AI47" s="87">
        <f t="shared" ca="1" si="27"/>
        <v>26.48</v>
      </c>
      <c r="AJ47" s="87">
        <f t="shared" ca="1" si="28"/>
        <v>30.9826716385172</v>
      </c>
      <c r="AK47" s="87" t="str">
        <f t="shared" ca="1" si="17"/>
        <v/>
      </c>
      <c r="AL47" s="87">
        <f t="shared" ca="1" si="18"/>
        <v>7.1973798895961503</v>
      </c>
      <c r="AO47" s="87" t="str">
        <f>List!R9</f>
        <v>Enfield</v>
      </c>
      <c r="AP47" s="87">
        <f t="shared" ca="1" si="29"/>
        <v>14.518423879903599</v>
      </c>
    </row>
    <row r="48" spans="1:72">
      <c r="A48" s="17"/>
      <c r="B48" s="17"/>
      <c r="C48" s="17"/>
      <c r="D48" s="17"/>
      <c r="E48" s="17"/>
      <c r="F48" s="17"/>
      <c r="G48" s="17"/>
      <c r="H48" s="17"/>
      <c r="I48" s="17"/>
      <c r="J48" s="17"/>
      <c r="K48" s="17"/>
      <c r="L48" s="17"/>
      <c r="M48" s="17"/>
      <c r="W48" s="87">
        <f ca="1">IFERROR(RANK(Y48,$Y$27:$Y$59,$U$3)+COUNTIF($Y$27:Y48,Y48)-1,"")</f>
        <v>21</v>
      </c>
      <c r="X48" s="87" t="s">
        <v>85</v>
      </c>
      <c r="Y48" s="87">
        <f t="shared" ca="1" si="10"/>
        <v>7.1973798895961503</v>
      </c>
      <c r="AA48" s="87" t="str">
        <f t="shared" ca="1" si="11"/>
        <v>Hounslow</v>
      </c>
      <c r="AB48" s="87">
        <v>22</v>
      </c>
      <c r="AC48" s="86">
        <f t="shared" ca="1" si="12"/>
        <v>6.93600174569033</v>
      </c>
      <c r="AD48" s="87" t="str">
        <f t="shared" ca="1" si="13"/>
        <v>Hounslow</v>
      </c>
      <c r="AE48" s="87" t="str">
        <f t="shared" ca="1" si="14"/>
        <v/>
      </c>
      <c r="AF48" s="87" t="str">
        <f t="shared" ca="1" si="15"/>
        <v/>
      </c>
      <c r="AG48" s="87">
        <f t="shared" ca="1" si="16"/>
        <v>6.93600174569033</v>
      </c>
      <c r="AH48" s="87">
        <f t="shared" ca="1" si="26"/>
        <v>10.63</v>
      </c>
      <c r="AI48" s="87">
        <f t="shared" ca="1" si="27"/>
        <v>26.48</v>
      </c>
      <c r="AJ48" s="87">
        <f t="shared" ca="1" si="28"/>
        <v>30.9826716385172</v>
      </c>
      <c r="AK48" s="87">
        <f t="shared" ca="1" si="17"/>
        <v>6.93600174569033</v>
      </c>
      <c r="AL48" s="87" t="str">
        <f t="shared" ca="1" si="18"/>
        <v/>
      </c>
      <c r="AO48" s="87" t="str">
        <f>List!R10</f>
        <v>Harrow</v>
      </c>
      <c r="AP48" s="87">
        <f t="shared" ca="1" si="29"/>
        <v>6.2206376617829999</v>
      </c>
      <c r="BF48" s="94"/>
    </row>
    <row r="49" spans="1:59">
      <c r="A49" s="17"/>
      <c r="B49" s="17"/>
      <c r="C49" s="17"/>
      <c r="D49" s="17"/>
      <c r="E49" s="17"/>
      <c r="F49" s="17"/>
      <c r="G49" s="17"/>
      <c r="H49" s="17"/>
      <c r="I49" s="17"/>
      <c r="J49" s="17"/>
      <c r="K49" s="17"/>
      <c r="L49" s="17"/>
      <c r="M49" s="17"/>
      <c r="W49" s="87">
        <f ca="1">IFERROR(RANK(Y49,$Y$27:$Y$59,$U$3)+COUNTIF($Y$27:Y49,Y49)-1,"")</f>
        <v>13</v>
      </c>
      <c r="X49" s="87" t="s">
        <v>109</v>
      </c>
      <c r="Y49" s="87">
        <f t="shared" ca="1" si="10"/>
        <v>10.7099779561619</v>
      </c>
      <c r="AA49" s="87" t="str">
        <f t="shared" ca="1" si="11"/>
        <v>Newham</v>
      </c>
      <c r="AB49" s="87">
        <v>23</v>
      </c>
      <c r="AC49" s="86">
        <f t="shared" ca="1" si="12"/>
        <v>6.7485854964799401</v>
      </c>
      <c r="AD49" s="87" t="str">
        <f t="shared" ca="1" si="13"/>
        <v>Newham</v>
      </c>
      <c r="AE49" s="87" t="str">
        <f t="shared" ca="1" si="14"/>
        <v/>
      </c>
      <c r="AF49" s="87" t="str">
        <f t="shared" ca="1" si="15"/>
        <v/>
      </c>
      <c r="AG49" s="87">
        <f t="shared" ca="1" si="16"/>
        <v>6.7485854964799401</v>
      </c>
      <c r="AH49" s="87">
        <f t="shared" ca="1" si="26"/>
        <v>10.63</v>
      </c>
      <c r="AI49" s="87">
        <f t="shared" ca="1" si="27"/>
        <v>26.48</v>
      </c>
      <c r="AJ49" s="87">
        <f t="shared" ca="1" si="28"/>
        <v>30.9826716385172</v>
      </c>
      <c r="AK49" s="87" t="str">
        <f t="shared" ca="1" si="17"/>
        <v/>
      </c>
      <c r="AL49" s="87">
        <f t="shared" ca="1" si="18"/>
        <v>6.7485854964799401</v>
      </c>
      <c r="AO49" s="87" t="str">
        <f>List!R11</f>
        <v>Waltham Forest</v>
      </c>
      <c r="AP49" s="87">
        <f t="shared" ca="1" si="29"/>
        <v>6.1845279907155701</v>
      </c>
      <c r="BF49" s="92"/>
      <c r="BG49" s="93"/>
    </row>
    <row r="50" spans="1:59">
      <c r="A50" s="17"/>
      <c r="B50" s="17"/>
      <c r="C50" s="17"/>
      <c r="D50" s="17"/>
      <c r="E50" s="17"/>
      <c r="F50" s="17"/>
      <c r="G50" s="17"/>
      <c r="H50" s="17"/>
      <c r="I50" s="17"/>
      <c r="J50" s="17"/>
      <c r="K50" s="17"/>
      <c r="L50" s="17"/>
      <c r="M50" s="17"/>
      <c r="W50" s="87">
        <f ca="1">IFERROR(RANK(Y50,$Y$27:$Y$59,$U$3)+COUNTIF($Y$27:Y50,Y50)-1,"")</f>
        <v>23</v>
      </c>
      <c r="X50" s="87" t="s">
        <v>123</v>
      </c>
      <c r="Y50" s="87">
        <f t="shared" ca="1" si="10"/>
        <v>6.7485854964799401</v>
      </c>
      <c r="AA50" s="87" t="str">
        <f t="shared" ca="1" si="11"/>
        <v>Redbridge</v>
      </c>
      <c r="AB50" s="87">
        <v>24</v>
      </c>
      <c r="AC50" s="86">
        <f t="shared" ca="1" si="12"/>
        <v>6.5944488078125696</v>
      </c>
      <c r="AD50" s="87" t="str">
        <f t="shared" ca="1" si="13"/>
        <v>Redbridge</v>
      </c>
      <c r="AE50" s="87" t="str">
        <f t="shared" ca="1" si="14"/>
        <v/>
      </c>
      <c r="AF50" s="87" t="str">
        <f t="shared" ca="1" si="15"/>
        <v/>
      </c>
      <c r="AG50" s="87">
        <f t="shared" ca="1" si="16"/>
        <v>6.5944488078125696</v>
      </c>
      <c r="AH50" s="87">
        <f t="shared" ca="1" si="26"/>
        <v>10.63</v>
      </c>
      <c r="AI50" s="87">
        <f t="shared" ca="1" si="27"/>
        <v>26.48</v>
      </c>
      <c r="AJ50" s="87">
        <f t="shared" ca="1" si="28"/>
        <v>30.9826716385172</v>
      </c>
      <c r="AK50" s="87">
        <f t="shared" ca="1" si="17"/>
        <v>6.5944488078125696</v>
      </c>
      <c r="AL50" s="87" t="str">
        <f t="shared" ca="1" si="18"/>
        <v/>
      </c>
      <c r="AO50" s="87" t="str">
        <f>List!R12</f>
        <v>Bromley</v>
      </c>
      <c r="AP50" s="87">
        <f t="shared" ca="1" si="29"/>
        <v>25.421861226545801</v>
      </c>
      <c r="BF50" s="92"/>
      <c r="BG50" s="92"/>
    </row>
    <row r="51" spans="1:59">
      <c r="W51" s="87">
        <f ca="1">IFERROR(RANK(Y51,$Y$27:$Y$59,$U$3)+COUNTIF($Y$27:Y51,Y51)-1,"")</f>
        <v>24</v>
      </c>
      <c r="X51" s="87" t="s">
        <v>113</v>
      </c>
      <c r="Y51" s="87">
        <f t="shared" ca="1" si="10"/>
        <v>6.5944488078125696</v>
      </c>
      <c r="AA51" s="87" t="str">
        <f t="shared" ca="1" si="11"/>
        <v>Harrow</v>
      </c>
      <c r="AB51" s="87">
        <v>25</v>
      </c>
      <c r="AC51" s="86">
        <f t="shared" ca="1" si="12"/>
        <v>6.2206376617829999</v>
      </c>
      <c r="AD51" s="87" t="str">
        <f t="shared" ca="1" si="13"/>
        <v>Harrow</v>
      </c>
      <c r="AE51" s="87" t="str">
        <f t="shared" ca="1" si="14"/>
        <v/>
      </c>
      <c r="AF51" s="87">
        <f t="shared" ca="1" si="15"/>
        <v>6.2206376617829999</v>
      </c>
      <c r="AG51" s="87" t="str">
        <f t="shared" ca="1" si="16"/>
        <v/>
      </c>
      <c r="AH51" s="87">
        <f t="shared" ca="1" si="26"/>
        <v>10.63</v>
      </c>
      <c r="AI51" s="87">
        <f t="shared" ca="1" si="27"/>
        <v>26.48</v>
      </c>
      <c r="AJ51" s="87">
        <f t="shared" ca="1" si="28"/>
        <v>30.9826716385172</v>
      </c>
      <c r="AK51" s="87">
        <f t="shared" ca="1" si="17"/>
        <v>6.2206376617829999</v>
      </c>
      <c r="AL51" s="87" t="str">
        <f t="shared" ca="1" si="18"/>
        <v/>
      </c>
      <c r="AO51" s="87" t="str">
        <f>List!R13</f>
        <v>Hillingdon</v>
      </c>
      <c r="AP51" s="87">
        <f t="shared" ca="1" si="29"/>
        <v>3.9921061749597002</v>
      </c>
      <c r="BF51" s="92"/>
      <c r="BG51" s="93"/>
    </row>
    <row r="52" spans="1:59">
      <c r="W52" s="87">
        <f ca="1">IFERROR(RANK(Y52,$Y$27:$Y$59,$U$3)+COUNTIF($Y$27:Y52,Y52)-1,"")</f>
        <v>1</v>
      </c>
      <c r="X52" s="87" t="s">
        <v>33</v>
      </c>
      <c r="Y52" s="87">
        <f t="shared" ca="1" si="10"/>
        <v>30.9826716385172</v>
      </c>
      <c r="AA52" s="87" t="str">
        <f t="shared" ca="1" si="11"/>
        <v>Waltham Forest</v>
      </c>
      <c r="AB52" s="87">
        <v>26</v>
      </c>
      <c r="AC52" s="86">
        <f t="shared" ca="1" si="12"/>
        <v>6.1845279907155701</v>
      </c>
      <c r="AD52" s="87" t="str">
        <f t="shared" ca="1" si="13"/>
        <v>Waltham Forest</v>
      </c>
      <c r="AE52" s="87" t="str">
        <f t="shared" ca="1" si="14"/>
        <v/>
      </c>
      <c r="AF52" s="87" t="str">
        <f t="shared" ca="1" si="15"/>
        <v/>
      </c>
      <c r="AG52" s="87">
        <f t="shared" ca="1" si="16"/>
        <v>6.1845279907155701</v>
      </c>
      <c r="AH52" s="87">
        <f t="shared" ca="1" si="26"/>
        <v>10.63</v>
      </c>
      <c r="AI52" s="87">
        <f t="shared" ca="1" si="27"/>
        <v>26.48</v>
      </c>
      <c r="AJ52" s="87">
        <f t="shared" ca="1" si="28"/>
        <v>30.9826716385172</v>
      </c>
      <c r="AK52" s="87">
        <f t="shared" ca="1" si="17"/>
        <v>6.1845279907155701</v>
      </c>
      <c r="AL52" s="87" t="str">
        <f t="shared" ca="1" si="18"/>
        <v/>
      </c>
      <c r="AO52" s="87" t="str">
        <f>List!R14</f>
        <v>Ealing</v>
      </c>
      <c r="AP52" s="87">
        <f t="shared" ca="1" si="29"/>
        <v>4.19422874125204</v>
      </c>
      <c r="BF52" s="94"/>
      <c r="BG52" s="94"/>
    </row>
    <row r="53" spans="1:59">
      <c r="W53" s="87">
        <f ca="1">IFERROR(RANK(Y53,$Y$27:$Y$59,$U$3)+COUNTIF($Y$27:Y53,Y53)-1,"")</f>
        <v>16</v>
      </c>
      <c r="X53" s="87" t="s">
        <v>96</v>
      </c>
      <c r="Y53" s="87">
        <f t="shared" ca="1" si="10"/>
        <v>8.9559877175025608</v>
      </c>
      <c r="AA53" s="87" t="str">
        <f t="shared" ca="1" si="11"/>
        <v>Brent</v>
      </c>
      <c r="AB53" s="87">
        <v>27</v>
      </c>
      <c r="AC53" s="86">
        <f t="shared" ca="1" si="12"/>
        <v>4.52585394063588</v>
      </c>
      <c r="AD53" s="87" t="str">
        <f t="shared" ca="1" si="13"/>
        <v>Brent</v>
      </c>
      <c r="AE53" s="87" t="str">
        <f t="shared" ca="1" si="14"/>
        <v/>
      </c>
      <c r="AF53" s="87" t="str">
        <f t="shared" ca="1" si="15"/>
        <v/>
      </c>
      <c r="AG53" s="87">
        <f t="shared" ca="1" si="16"/>
        <v>4.52585394063588</v>
      </c>
      <c r="AH53" s="87">
        <f t="shared" ca="1" si="26"/>
        <v>10.63</v>
      </c>
      <c r="AI53" s="87">
        <f t="shared" ca="1" si="27"/>
        <v>26.48</v>
      </c>
      <c r="AJ53" s="87">
        <f t="shared" ca="1" si="28"/>
        <v>30.9826716385172</v>
      </c>
      <c r="AK53" s="87" t="str">
        <f t="shared" ca="1" si="17"/>
        <v/>
      </c>
      <c r="AL53" s="87">
        <f t="shared" ca="1" si="18"/>
        <v>4.52585394063588</v>
      </c>
      <c r="AO53" s="87" t="str">
        <f>List!R15</f>
        <v>Barnet</v>
      </c>
      <c r="AP53" s="87">
        <f t="shared" ca="1" si="29"/>
        <v>8.3322183162837096</v>
      </c>
    </row>
    <row r="54" spans="1:59">
      <c r="W54" s="87">
        <f ca="1">IFERROR(RANK(Y54,$Y$27:$Y$59,$U$3)+COUNTIF($Y$27:Y54,Y54)-1,"")</f>
        <v>11</v>
      </c>
      <c r="X54" s="87" t="s">
        <v>90</v>
      </c>
      <c r="Y54" s="87">
        <f t="shared" ca="1" si="10"/>
        <v>13.015903067020099</v>
      </c>
      <c r="AA54" s="87" t="str">
        <f t="shared" ca="1" si="11"/>
        <v>Islington</v>
      </c>
      <c r="AB54" s="87">
        <v>28</v>
      </c>
      <c r="AC54" s="86">
        <f t="shared" ca="1" si="12"/>
        <v>4.3741846366357198</v>
      </c>
      <c r="AD54" s="87" t="str">
        <f t="shared" ca="1" si="13"/>
        <v>Islington</v>
      </c>
      <c r="AE54" s="87" t="str">
        <f t="shared" ca="1" si="14"/>
        <v/>
      </c>
      <c r="AF54" s="87" t="str">
        <f t="shared" ca="1" si="15"/>
        <v/>
      </c>
      <c r="AG54" s="87">
        <f t="shared" ca="1" si="16"/>
        <v>4.3741846366357198</v>
      </c>
      <c r="AH54" s="87">
        <f t="shared" ca="1" si="26"/>
        <v>10.63</v>
      </c>
      <c r="AI54" s="87">
        <f t="shared" ca="1" si="27"/>
        <v>26.48</v>
      </c>
      <c r="AJ54" s="87">
        <f t="shared" ca="1" si="28"/>
        <v>30.9826716385172</v>
      </c>
      <c r="AK54" s="87" t="str">
        <f t="shared" ca="1" si="17"/>
        <v/>
      </c>
      <c r="AL54" s="87">
        <f t="shared" ca="1" si="18"/>
        <v>4.3741846366357198</v>
      </c>
      <c r="AO54" s="87" t="str">
        <f>List!R16</f>
        <v>Croydon</v>
      </c>
      <c r="AP54" s="87">
        <f t="shared" ca="1" si="29"/>
        <v>16.588776711497999</v>
      </c>
      <c r="BF54" s="94"/>
      <c r="BG54" s="94"/>
    </row>
    <row r="55" spans="1:59" ht="14.45" customHeight="1">
      <c r="W55" s="87">
        <f ca="1">IFERROR(RANK(Y55,$Y$27:$Y$59,$U$3)+COUNTIF($Y$27:Y55,Y55)-1,"")</f>
        <v>17</v>
      </c>
      <c r="X55" s="87" t="s">
        <v>105</v>
      </c>
      <c r="Y55" s="87">
        <f t="shared" ca="1" si="10"/>
        <v>8.5812640747611599</v>
      </c>
      <c r="AA55" s="87" t="str">
        <f t="shared" ca="1" si="11"/>
        <v>Ealing</v>
      </c>
      <c r="AB55" s="87">
        <v>29</v>
      </c>
      <c r="AC55" s="86">
        <f t="shared" ca="1" si="12"/>
        <v>4.19422874125204</v>
      </c>
      <c r="AD55" s="87" t="str">
        <f t="shared" ca="1" si="13"/>
        <v>Ealing</v>
      </c>
      <c r="AE55" s="87" t="str">
        <f t="shared" ca="1" si="14"/>
        <v/>
      </c>
      <c r="AF55" s="87" t="str">
        <f t="shared" ca="1" si="15"/>
        <v/>
      </c>
      <c r="AG55" s="87">
        <f t="shared" ca="1" si="16"/>
        <v>4.19422874125204</v>
      </c>
      <c r="AH55" s="87">
        <f t="shared" ca="1" si="26"/>
        <v>10.63</v>
      </c>
      <c r="AI55" s="87">
        <f t="shared" ca="1" si="27"/>
        <v>26.48</v>
      </c>
      <c r="AJ55" s="87">
        <f t="shared" ca="1" si="28"/>
        <v>30.9826716385172</v>
      </c>
      <c r="AK55" s="87">
        <f t="shared" ca="1" si="17"/>
        <v>4.19422874125204</v>
      </c>
      <c r="AL55" s="87" t="str">
        <f t="shared" ca="1" si="18"/>
        <v/>
      </c>
      <c r="AO55" s="87" t="str">
        <f>T8</f>
        <v>Richmond</v>
      </c>
      <c r="AP55" s="87">
        <f ca="1">U14</f>
        <v>30.9826716385172</v>
      </c>
      <c r="BF55" s="94"/>
      <c r="BG55" s="94"/>
    </row>
    <row r="56" spans="1:59">
      <c r="W56" s="87">
        <f ca="1">IFERROR(RANK(Y56,$Y$27:$Y$59,$U$3)+COUNTIF($Y$27:Y56,Y56)-1,"")</f>
        <v>26</v>
      </c>
      <c r="X56" s="87" t="s">
        <v>115</v>
      </c>
      <c r="Y56" s="87">
        <f t="shared" ca="1" si="10"/>
        <v>6.1845279907155701</v>
      </c>
      <c r="AA56" s="87" t="str">
        <f t="shared" ca="1" si="11"/>
        <v>Hillingdon</v>
      </c>
      <c r="AB56" s="87">
        <v>30</v>
      </c>
      <c r="AC56" s="86">
        <f t="shared" ca="1" si="12"/>
        <v>3.9921061749597002</v>
      </c>
      <c r="AD56" s="87" t="str">
        <f t="shared" ca="1" si="13"/>
        <v>Hillingdon</v>
      </c>
      <c r="AE56" s="87" t="str">
        <f t="shared" ca="1" si="14"/>
        <v/>
      </c>
      <c r="AF56" s="87" t="str">
        <f t="shared" ca="1" si="15"/>
        <v/>
      </c>
      <c r="AG56" s="87">
        <f t="shared" ca="1" si="16"/>
        <v>3.9921061749597002</v>
      </c>
      <c r="AH56" s="87">
        <f t="shared" ca="1" si="26"/>
        <v>10.63</v>
      </c>
      <c r="AI56" s="87">
        <f t="shared" ca="1" si="27"/>
        <v>26.48</v>
      </c>
      <c r="AJ56" s="87">
        <f t="shared" ca="1" si="28"/>
        <v>30.9826716385172</v>
      </c>
      <c r="AK56" s="87">
        <f t="shared" ca="1" si="17"/>
        <v>3.9921061749597002</v>
      </c>
      <c r="AL56" s="87" t="str">
        <f t="shared" ca="1" si="18"/>
        <v/>
      </c>
    </row>
    <row r="57" spans="1:59">
      <c r="W57" s="87">
        <f ca="1">IFERROR(RANK(Y57,$Y$27:$Y$59,$U$3)+COUNTIF($Y$27:Y57,Y57)-1,"")</f>
        <v>5</v>
      </c>
      <c r="X57" s="87" t="s">
        <v>77</v>
      </c>
      <c r="Y57" s="87">
        <f t="shared" ca="1" si="10"/>
        <v>18.993402291835501</v>
      </c>
      <c r="AA57" s="87" t="str">
        <f t="shared" ca="1" si="11"/>
        <v>Kensington and Chelsea</v>
      </c>
      <c r="AB57" s="87">
        <v>31</v>
      </c>
      <c r="AC57" s="86">
        <f t="shared" ca="1" si="12"/>
        <v>1.9837333862328901</v>
      </c>
      <c r="AD57" s="87" t="str">
        <f t="shared" ca="1" si="13"/>
        <v>Kensington and Chelsea</v>
      </c>
      <c r="AE57" s="87" t="str">
        <f t="shared" ca="1" si="14"/>
        <v/>
      </c>
      <c r="AF57" s="87" t="str">
        <f t="shared" ca="1" si="15"/>
        <v/>
      </c>
      <c r="AG57" s="87">
        <f t="shared" ca="1" si="16"/>
        <v>1.9837333862328901</v>
      </c>
      <c r="AH57" s="87">
        <f t="shared" ca="1" si="26"/>
        <v>10.63</v>
      </c>
      <c r="AI57" s="87">
        <f t="shared" ca="1" si="27"/>
        <v>26.48</v>
      </c>
      <c r="AJ57" s="87">
        <f t="shared" ca="1" si="28"/>
        <v>30.9826716385172</v>
      </c>
      <c r="AK57" s="87" t="str">
        <f t="shared" ca="1" si="17"/>
        <v/>
      </c>
      <c r="AL57" s="87">
        <f t="shared" ca="1" si="18"/>
        <v>1.9837333862328901</v>
      </c>
      <c r="BF57" s="94"/>
      <c r="BG57" s="94"/>
    </row>
    <row r="58" spans="1:59">
      <c r="W58" s="87">
        <f ca="1">IFERROR(RANK(Y58,$Y$27:$Y$59,$U$3)+COUNTIF($Y$27:Y58,Y58)-1,"")</f>
        <v>9</v>
      </c>
      <c r="X58" s="87" t="s">
        <v>100</v>
      </c>
      <c r="Y58" s="87">
        <f t="shared" ca="1" si="10"/>
        <v>14.166549345347001</v>
      </c>
      <c r="AA58" s="87" t="str">
        <f t="shared" ca="1" si="11"/>
        <v>Greenwich</v>
      </c>
      <c r="AB58" s="87">
        <v>32</v>
      </c>
      <c r="AC58" s="86">
        <f t="shared" ca="1" si="12"/>
        <v>0.14278574998215199</v>
      </c>
      <c r="AD58" s="87" t="str">
        <f t="shared" ca="1" si="13"/>
        <v>Greenwich</v>
      </c>
      <c r="AE58" s="87" t="str">
        <f t="shared" ca="1" si="14"/>
        <v/>
      </c>
      <c r="AF58" s="87" t="str">
        <f t="shared" ca="1" si="15"/>
        <v/>
      </c>
      <c r="AG58" s="87">
        <f t="shared" ca="1" si="16"/>
        <v>0.14278574998215199</v>
      </c>
      <c r="AH58" s="87">
        <f t="shared" ca="1" si="26"/>
        <v>10.63</v>
      </c>
      <c r="AI58" s="87">
        <f t="shared" ca="1" si="27"/>
        <v>26.48</v>
      </c>
      <c r="AJ58" s="87">
        <f t="shared" ca="1" si="28"/>
        <v>30.9826716385172</v>
      </c>
      <c r="AK58" s="87" t="str">
        <f t="shared" ca="1" si="17"/>
        <v/>
      </c>
      <c r="AL58" s="87">
        <f t="shared" ca="1" si="18"/>
        <v>0.14278574998215199</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2200-000000000000}"/>
    <dataValidation type="list" showInputMessage="1" showErrorMessage="1" sqref="U2" xr:uid="{00000000-0002-0000-2200-000001000000}">
      <formula1>gender</formula1>
    </dataValidation>
    <dataValidation type="list" showInputMessage="1" showErrorMessage="1" sqref="U1" xr:uid="{00000000-0002-0000-2200-000002000000}">
      <formula1>indlist</formula1>
    </dataValidation>
  </dataValidations>
  <hyperlinks>
    <hyperlink ref="O1" location="Summary!A1" display="Back to summary" xr:uid="{00000000-0004-0000-22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T64"/>
  <sheetViews>
    <sheetView showGridLines="0" zoomScale="130" zoomScaleNormal="130" workbookViewId="0">
      <selection activeCell="W17" sqref="W17"/>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Obesity prevalence in adults, 2022/23</v>
      </c>
      <c r="B1" s="125"/>
      <c r="C1" s="125"/>
      <c r="D1" s="125"/>
      <c r="E1" s="125"/>
      <c r="F1" s="125"/>
      <c r="G1" s="125"/>
      <c r="H1" s="126" t="str">
        <f ca="1">'25'!$X$1</f>
        <v>Obesity prevalence in adults, 2015/16 - 2022/23</v>
      </c>
      <c r="I1" s="125"/>
      <c r="J1" s="125"/>
      <c r="K1" s="125"/>
      <c r="L1" s="125"/>
      <c r="M1" s="125"/>
      <c r="N1" s="125"/>
      <c r="O1" s="4" t="s">
        <v>1075</v>
      </c>
      <c r="T1" s="87" t="s">
        <v>282</v>
      </c>
      <c r="U1" s="87" t="s">
        <v>208</v>
      </c>
      <c r="V1" s="87" t="str">
        <f>T8&amp;U23&amp;U2&amp;U5</f>
        <v>Richmond93881Persons18+ yrs</v>
      </c>
      <c r="W1" s="86">
        <f>21-COUNTBLANK(X2:X21)</f>
        <v>9</v>
      </c>
      <c r="X1" s="87" t="str">
        <f ca="1">IF(U2&lt;&gt;"Persons",U1&amp;", "&amp;SUBSTITUTE(X2, " ","")&amp;" - "&amp;SUBSTITUTE(INDIRECT("x"&amp;W1), " ","")&amp;" ("&amp;U2&amp;")",U1&amp;", "&amp;SUBSTITUTE(X2, " ","")&amp;" - "&amp;SUBSTITUTE(INDIRECT("x"&amp;W1), " ",""))</f>
        <v>Obesity prevalence in adults, 2015/16 - 2022/23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2015/16</v>
      </c>
      <c r="T2" s="88" t="s">
        <v>1056</v>
      </c>
      <c r="U2" s="87" t="s">
        <v>35</v>
      </c>
      <c r="V2" s="87">
        <v>1</v>
      </c>
      <c r="W2" s="86">
        <f t="array" ref="W2">IFERROR(SMALL(IF(IndicatorData!B:B=$V$1,IndicatorData!AA:AA),$V2),"")</f>
        <v>20150000</v>
      </c>
      <c r="X2" s="86" t="str">
        <f>S2</f>
        <v>2015/16</v>
      </c>
      <c r="Y2" s="88">
        <f t="shared" ref="Y2:AH11" ca="1" si="0">IFERROR(VLOOKUP(Y$1&amp;$U$1&amp;$X2&amp;$U$2&amp;$U$5,DATA,14,FALSE),"")</f>
        <v>22.63</v>
      </c>
      <c r="Z2" s="87">
        <f t="shared" ca="1" si="0"/>
        <v>18.41</v>
      </c>
      <c r="AA2" s="87">
        <f t="shared" ca="1" si="0"/>
        <v>14.49</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14.49</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2016/17</v>
      </c>
      <c r="T3" s="88" t="s">
        <v>1076</v>
      </c>
      <c r="U3" s="87">
        <f>VLOOKUP(U1,IndicatorMetadata!$B:$AG,32,FALSE)</f>
        <v>1</v>
      </c>
      <c r="V3" s="89">
        <v>2</v>
      </c>
      <c r="W3" s="86">
        <f t="array" ref="W3">IFERROR(SMALL(IF(IndicatorData!B:B=$V$1,IndicatorData!AA:AA),$V3),"")</f>
        <v>20160000</v>
      </c>
      <c r="X3" s="86" t="str">
        <f t="shared" ref="X3:X21" si="5">IF(S3=X2,"",S3)</f>
        <v>2016/17</v>
      </c>
      <c r="Y3" s="88">
        <f t="shared" ca="1" si="0"/>
        <v>23.13</v>
      </c>
      <c r="Z3" s="87">
        <f t="shared" ca="1" si="0"/>
        <v>18.989999999999998</v>
      </c>
      <c r="AA3" s="87">
        <f t="shared" ca="1" si="0"/>
        <v>11.34</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11.34</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20.539950000000001</v>
      </c>
      <c r="F4" s="2"/>
      <c r="S4" s="87" t="str">
        <f t="array" ref="S4">IFERROR(VLOOKUP($W4,IF(IndicatorData!$B:$B=$V$1,IndicatorData!$A$1:$O$5203),15,FALSE),"")</f>
        <v>2017/18</v>
      </c>
      <c r="T4" s="88" t="s">
        <v>308</v>
      </c>
      <c r="U4" s="87" t="str">
        <f>VLOOKUP(U1,IndicatorMetadata!$B:$AG,27,FALSE)</f>
        <v>%</v>
      </c>
      <c r="V4" s="87">
        <v>3</v>
      </c>
      <c r="W4" s="86">
        <f t="array" ref="W4">IFERROR(SMALL(IF(IndicatorData!B:B=$V$1,IndicatorData!AA:AA),$V4),"")</f>
        <v>20170000</v>
      </c>
      <c r="X4" s="86" t="str">
        <f t="shared" si="5"/>
        <v>2017/18</v>
      </c>
      <c r="Y4" s="88">
        <f t="shared" ca="1" si="0"/>
        <v>23.1</v>
      </c>
      <c r="Z4" s="87">
        <f t="shared" ca="1" si="0"/>
        <v>19.07</v>
      </c>
      <c r="AA4" s="87">
        <f t="shared" ca="1" si="0"/>
        <v>13.29</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13.29</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22% lower</v>
      </c>
      <c r="S5" s="87" t="str">
        <f t="array" ref="S5">IFERROR(VLOOKUP($W5,IF(IndicatorData!$B:$B=$V$1,IndicatorData!$A$1:$O$5203),15,FALSE),"")</f>
        <v>2018/19</v>
      </c>
      <c r="T5" s="88" t="s">
        <v>10</v>
      </c>
      <c r="U5" s="87" t="str">
        <f>VLOOKUP(U23&amp;U2,Interpretations!$A$1:$E$56,4,FALSE)</f>
        <v>18+ yrs</v>
      </c>
      <c r="V5" s="87">
        <v>4</v>
      </c>
      <c r="W5" s="86">
        <f t="array" ref="W5">IFERROR(SMALL(IF(IndicatorData!B:B=$V$1,IndicatorData!AA:AA),$V5),"")</f>
        <v>20180000</v>
      </c>
      <c r="X5" s="86" t="str">
        <f t="shared" si="5"/>
        <v>2018/19</v>
      </c>
      <c r="Y5" s="88">
        <f t="shared" ca="1" si="0"/>
        <v>23.5</v>
      </c>
      <c r="Z5" s="87">
        <f t="shared" ca="1" si="0"/>
        <v>19.14</v>
      </c>
      <c r="AA5" s="87">
        <f t="shared" ca="1" si="0"/>
        <v>12.48</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12.48</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2% lower</v>
      </c>
      <c r="S6" s="87" t="str">
        <f t="array" ref="S6">IFERROR(VLOOKUP($W6,IF(IndicatorData!$B:$B=$V$1,IndicatorData!$A$1:$O$5203),15,FALSE),"")</f>
        <v>2019/20</v>
      </c>
      <c r="T6" s="88"/>
      <c r="V6" s="87">
        <v>5</v>
      </c>
      <c r="W6" s="86">
        <f t="array" ref="W6">IFERROR(SMALL(IF(IndicatorData!B:B=$V$1,IndicatorData!AA:AA),$V6),"")</f>
        <v>20190000</v>
      </c>
      <c r="X6" s="86" t="str">
        <f t="shared" si="5"/>
        <v>2019/20</v>
      </c>
      <c r="Y6" s="88">
        <f t="shared" ca="1" si="0"/>
        <v>24.36</v>
      </c>
      <c r="Z6" s="87">
        <f t="shared" ca="1" si="0"/>
        <v>18.920000000000002</v>
      </c>
      <c r="AA6" s="87">
        <f t="shared" ca="1" si="0"/>
        <v>13.88</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13.88</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2020/21</v>
      </c>
      <c r="T7" s="88"/>
      <c r="V7" s="87">
        <v>6</v>
      </c>
      <c r="W7" s="86">
        <f t="array" ref="W7">IFERROR(SMALL(IF(IndicatorData!B:B=$V$1,IndicatorData!AA:AA),$V7),"")</f>
        <v>20200000</v>
      </c>
      <c r="X7" s="86" t="str">
        <f t="shared" si="5"/>
        <v>2020/21</v>
      </c>
      <c r="Y7" s="88">
        <f t="shared" ca="1" si="0"/>
        <v>25.21</v>
      </c>
      <c r="Z7" s="87">
        <f t="shared" ca="1" si="0"/>
        <v>19.47</v>
      </c>
      <c r="AA7" s="87">
        <f t="shared" ca="1" si="0"/>
        <v>10.88</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10.88</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(2015/16)</v>
      </c>
      <c r="E8" s="13" t="str">
        <f ca="1">U22</f>
        <v>42% deterioration</v>
      </c>
      <c r="S8" s="87" t="str">
        <f t="array" ref="S8">IFERROR(VLOOKUP($W8,IF(IndicatorData!$B:$B=$V$1,IndicatorData!$A$1:$O$5203),15,FALSE),"")</f>
        <v>2021/22</v>
      </c>
      <c r="T8" s="88" t="str">
        <f>Summary!$E$2</f>
        <v>Richmond</v>
      </c>
      <c r="V8" s="87">
        <v>7</v>
      </c>
      <c r="W8" s="86">
        <f t="array" ref="W8">IFERROR(SMALL(IF(IndicatorData!B:B=$V$1,IndicatorData!AA:AA),$V8),"")</f>
        <v>20210000</v>
      </c>
      <c r="X8" s="86" t="str">
        <f t="shared" si="5"/>
        <v>2021/22</v>
      </c>
      <c r="Y8" s="88">
        <f t="shared" ca="1" si="0"/>
        <v>25.93</v>
      </c>
      <c r="Z8" s="87">
        <f t="shared" ca="1" si="0"/>
        <v>19.739999999999998</v>
      </c>
      <c r="AA8" s="87">
        <f t="shared" ca="1" si="0"/>
        <v>15.04</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15.04</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37% deterioration</v>
      </c>
      <c r="S9" s="87" t="str">
        <f t="array" ref="S9">IFERROR(VLOOKUP($W9,IF(IndicatorData!$B:$B=$V$1,IndicatorData!$A$1:$O$5203),15,FALSE),"")</f>
        <v>2022/23</v>
      </c>
      <c r="T9" s="88" t="str">
        <f>T8&amp;" Rank"</f>
        <v>Richmond Rank</v>
      </c>
      <c r="U9" s="87">
        <f ca="1">VLOOKUP(T8,$AA$26:$AB$58,2,FALSE)</f>
        <v>15</v>
      </c>
      <c r="V9" s="87">
        <v>8</v>
      </c>
      <c r="W9" s="86">
        <f t="array" ref="W9">IFERROR(SMALL(IF(IndicatorData!B:B=$V$1,IndicatorData!AA:AA),$V9),"")</f>
        <v>20220000</v>
      </c>
      <c r="X9" s="86" t="str">
        <f t="shared" si="5"/>
        <v>2022/23</v>
      </c>
      <c r="Y9" s="88">
        <f t="shared" ca="1" si="0"/>
        <v>26.24</v>
      </c>
      <c r="Z9" s="87">
        <f t="shared" ca="1" si="0"/>
        <v>20.89</v>
      </c>
      <c r="AA9" s="87">
        <f t="shared" ca="1" si="0"/>
        <v>20.539950000000001</v>
      </c>
      <c r="AB9" s="87">
        <f t="shared" ca="1" si="0"/>
        <v>15.47317</v>
      </c>
      <c r="AC9" s="86">
        <f t="shared" ca="1" si="0"/>
        <v>21.12988</v>
      </c>
      <c r="AD9" s="87">
        <f t="shared" ca="1" si="0"/>
        <v>26.424150000000001</v>
      </c>
      <c r="AE9" s="87">
        <f t="shared" ca="1" si="0"/>
        <v>20.935649999999999</v>
      </c>
      <c r="AF9" s="87">
        <f t="shared" ca="1" si="0"/>
        <v>16.745889999999999</v>
      </c>
      <c r="AG9" s="87">
        <f t="shared" ca="1" si="0"/>
        <v>18.167819999999999</v>
      </c>
      <c r="AH9" s="87">
        <f t="shared" ca="1" si="0"/>
        <v>30.484999999999999</v>
      </c>
      <c r="AI9" s="87">
        <f t="shared" ca="1" si="1"/>
        <v>18.167819999999999</v>
      </c>
      <c r="AJ9" s="87">
        <f t="shared" ca="1" si="1"/>
        <v>24.23752</v>
      </c>
      <c r="AK9" s="87">
        <f t="shared" ca="1" si="1"/>
        <v>19.389500000000002</v>
      </c>
      <c r="AL9" s="87">
        <f t="shared" ca="1" si="1"/>
        <v>26.424150000000001</v>
      </c>
      <c r="AM9" s="87">
        <f t="shared" ca="1" si="1"/>
        <v>17.322600000000001</v>
      </c>
      <c r="AN9" s="87">
        <f t="shared" ca="1" si="1"/>
        <v>24.05367</v>
      </c>
      <c r="AO9" s="87">
        <f t="shared" ca="1" si="1"/>
        <v>22.18479</v>
      </c>
      <c r="AP9" s="87">
        <f t="shared" ca="1" si="1"/>
        <v>24.019580000000001</v>
      </c>
      <c r="AQ9" s="87">
        <f t="shared" ca="1" si="1"/>
        <v>23.152190000000001</v>
      </c>
      <c r="AR9" s="87">
        <f t="shared" ca="1" si="1"/>
        <v>21.949200000000001</v>
      </c>
      <c r="AS9" s="87">
        <f t="shared" ca="1" si="2"/>
        <v>18.085129999999999</v>
      </c>
      <c r="AT9" s="87">
        <f t="shared" ca="1" si="2"/>
        <v>13.911199999999999</v>
      </c>
      <c r="AU9" s="87">
        <f t="shared" ca="1" si="2"/>
        <v>16.745889999999999</v>
      </c>
      <c r="AV9" s="87">
        <f t="shared" ca="1" si="2"/>
        <v>25.746479999999998</v>
      </c>
      <c r="AW9" s="87">
        <f t="shared" ca="1" si="2"/>
        <v>22.331710000000001</v>
      </c>
      <c r="AX9" s="87">
        <f t="shared" ca="1" si="2"/>
        <v>26.208369999999999</v>
      </c>
      <c r="AY9" s="87">
        <f t="shared" ca="1" si="2"/>
        <v>17.867149999999999</v>
      </c>
      <c r="AZ9" s="87">
        <f t="shared" ca="1" si="2"/>
        <v>13.23967</v>
      </c>
      <c r="BA9" s="87">
        <f t="shared" ca="1" si="2"/>
        <v>15.47317</v>
      </c>
      <c r="BB9" s="87">
        <f t="shared" ca="1" si="2"/>
        <v>19.17333</v>
      </c>
      <c r="BC9" s="87">
        <f t="shared" ca="1" si="3"/>
        <v>23.82882</v>
      </c>
      <c r="BD9" s="87">
        <f t="shared" ca="1" si="3"/>
        <v>20.935649999999999</v>
      </c>
      <c r="BE9" s="87">
        <f t="shared" ca="1" si="3"/>
        <v>23.25553</v>
      </c>
      <c r="BF9" s="87">
        <f t="shared" ca="1" si="3"/>
        <v>25.345189999999999</v>
      </c>
      <c r="BG9" s="87">
        <f t="shared" ca="1" si="3"/>
        <v>20.539950000000001</v>
      </c>
      <c r="BH9" s="87">
        <f t="shared" ca="1" si="3"/>
        <v>19.658829999999998</v>
      </c>
      <c r="BI9" s="87">
        <f t="shared" ca="1" si="3"/>
        <v>21.12988</v>
      </c>
      <c r="BJ9" s="87">
        <f t="shared" ca="1" si="3"/>
        <v>16.01436</v>
      </c>
      <c r="BK9" s="87">
        <f t="shared" ca="1" si="3"/>
        <v>22.407879999999999</v>
      </c>
      <c r="BL9" s="87">
        <f t="shared" ca="1" si="3"/>
        <v>16.336960000000001</v>
      </c>
      <c r="BM9" s="87">
        <f t="shared" ca="1" si="3"/>
        <v>16.18017</v>
      </c>
      <c r="BN9" s="87">
        <f t="shared" ca="1" si="4"/>
        <v>19.812759999999997</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26.24</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(2022/23) rank:</v>
      </c>
      <c r="E12" s="128">
        <f ca="1">U9</f>
        <v>15</v>
      </c>
      <c r="S12" s="87" t="str">
        <f t="array" ref="S12">IFERROR(VLOOKUP($W12,IF(IndicatorData!$B:$B=$V$1,IndicatorData!$A$1:$O$5203),15,FALSE),"")</f>
        <v/>
      </c>
      <c r="T12" s="88" t="s">
        <v>57</v>
      </c>
      <c r="U12" s="87">
        <f ca="1">AH27</f>
        <v>20.89</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20.539950000000001</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20.539950000000001</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Obesity prevalence in adults, 2022/23</v>
      </c>
      <c r="B15" s="125"/>
      <c r="C15" s="125"/>
      <c r="D15" s="125"/>
      <c r="E15" s="125"/>
      <c r="F15" s="125"/>
      <c r="G15" s="125"/>
      <c r="S15" s="87" t="str">
        <f t="array" ref="S15">IFERROR(VLOOKUP($W15,IF(IndicatorData!$B:$B=$V$1,IndicatorData!$A$1:$O$5203),15,FALSE),"")</f>
        <v/>
      </c>
      <c r="T15" s="88" t="str">
        <f>T8&amp;" previous data"</f>
        <v>Richmond previous data</v>
      </c>
      <c r="U15" s="87">
        <f ca="1">INDIRECT("aa"&amp;$W$1-1)</f>
        <v>15.04</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14.49</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0.36568816489361716</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20.5%, which was the 15th lowest in London, 21.7% lower than the England average and 1.7% lower than the London average. The latest Borough figure for 2022/23 was also 41.8% higher than in 2015/16, in comparison with 16.0% increase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0.41752587991718432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37%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42% deterioration</v>
      </c>
    </row>
    <row r="23" spans="10:72">
      <c r="J23" s="125"/>
      <c r="K23" s="125"/>
      <c r="L23" s="125"/>
      <c r="M23" s="125"/>
      <c r="N23" s="125"/>
      <c r="T23" s="87" t="s">
        <v>1085</v>
      </c>
      <c r="U23" s="87">
        <f>VLOOKUP(U1,List!$AD$2:$AE$63,2,FALSE)</f>
        <v>93881</v>
      </c>
    </row>
    <row r="24" spans="10:72">
      <c r="J24" s="125"/>
      <c r="K24" s="125"/>
      <c r="L24" s="125"/>
      <c r="M24" s="125"/>
      <c r="N24" s="125"/>
    </row>
    <row r="25" spans="10:72">
      <c r="J25" s="125"/>
      <c r="K25" s="125"/>
      <c r="L25" s="125"/>
      <c r="M25" s="125"/>
      <c r="N25" s="125"/>
      <c r="AU25" s="87" t="str">
        <f ca="1">AC26&amp;", Bexley vs. CYP Comparators"</f>
        <v>Obesity prevalence in adults,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Obesity prevalence in adults,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32</v>
      </c>
      <c r="X27" s="87" t="s">
        <v>107</v>
      </c>
      <c r="Y27" s="87">
        <f t="shared" ref="Y27:Y58" ca="1" si="10">IFERROR(VLOOKUP($X27&amp;$U$1&amp;$Y$26&amp;$U$2&amp;$U$5,DATA,14,FALSE),"")</f>
        <v>30.484999999999999</v>
      </c>
      <c r="AA27" s="87" t="str">
        <f t="shared" ref="AA27:AA58" ca="1" si="11">AD27</f>
        <v>Kensington and Chelsea</v>
      </c>
      <c r="AB27" s="87">
        <v>1</v>
      </c>
      <c r="AC27" s="86">
        <f t="shared" ref="AC27:AC58" ca="1" si="12">VLOOKUP($AB27,$W$26:$Y$58,3,FALSE)</f>
        <v>13.23967</v>
      </c>
      <c r="AD27" s="87" t="str">
        <f t="shared" ref="AD27:AD58" ca="1" si="13">VLOOKUP($AB27,$W$26:$Y$58,2,FALSE)</f>
        <v>Kensington and Chelsea</v>
      </c>
      <c r="AE27" s="87" t="str">
        <f t="shared" ref="AE27:AE58" ca="1" si="14">IF($AD27=$AE$26,AC27,"")</f>
        <v/>
      </c>
      <c r="AF27" s="87" t="str">
        <f t="shared" ref="AF27:AF58" ca="1" si="15">IF(ISERROR(HLOOKUP($AD27,$AB$1:$AG$1,1,FALSE)),"",AC27)</f>
        <v/>
      </c>
      <c r="AG27" s="87">
        <f t="shared" ref="AG27:AG58" ca="1" si="16">IF(AND(AE27="",AF27=""),AC27,"")</f>
        <v>13.23967</v>
      </c>
      <c r="AH27" s="87">
        <f ca="1">INDIRECT("z"&amp;$W$1)</f>
        <v>20.89</v>
      </c>
      <c r="AI27" s="87">
        <f ca="1">INDIRECT("y"&amp;$W$1)</f>
        <v>26.24</v>
      </c>
      <c r="AJ27" s="87">
        <f ca="1">INDIRECT("aa"&amp;$W$1)</f>
        <v>20.539950000000001</v>
      </c>
      <c r="AK27" s="87" t="str">
        <f t="shared" ref="AK27:AK58" ca="1" si="17">IF(ISERROR(VLOOKUP($AD27,AOP_comparators,1,FALSE)),"",AC27)</f>
        <v/>
      </c>
      <c r="AL27" s="87">
        <f t="shared" ref="AL27:AL58" ca="1" si="18">IF(AND(AE27="",AK27=""),AC27,"")</f>
        <v>13.23967</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20.539950000000001</v>
      </c>
      <c r="AU27" s="87" t="str">
        <f t="shared" ref="AU27:AU37" ca="1" si="22">VLOOKUP($AS27,$AN$27:$AP$37,2,FALSE)</f>
        <v>Richmond</v>
      </c>
      <c r="AV27" s="87">
        <f t="shared" ref="AV27:AV37" ca="1" si="23">IF($AU27=$AV$26,$AT27,"")</f>
        <v>20.539950000000001</v>
      </c>
      <c r="AW27" s="87" t="str">
        <f t="shared" ref="AW27:AW37" ca="1" si="24">IF(AV27="",AT27,"")</f>
        <v/>
      </c>
      <c r="AX27" s="87">
        <f t="shared" ref="AX27:AX37" ca="1" si="25">AI27</f>
        <v>26.24</v>
      </c>
      <c r="AY27" s="94"/>
      <c r="AZ27" s="94"/>
      <c r="BA27" s="94"/>
      <c r="BB27" s="94"/>
      <c r="BC27" s="94"/>
      <c r="BD27" s="94"/>
      <c r="BT27" s="87"/>
    </row>
    <row r="28" spans="10:72">
      <c r="J28" s="125"/>
      <c r="K28" s="125"/>
      <c r="L28" s="125"/>
      <c r="M28" s="125"/>
      <c r="N28" s="125"/>
      <c r="W28" s="87">
        <f ca="1">IFERROR(RANK(Y28,$Y$27:$Y$59,$U$3)+COUNTIF($Y$27:Y28,Y28)-1,"")</f>
        <v>11</v>
      </c>
      <c r="X28" s="87" t="s">
        <v>94</v>
      </c>
      <c r="Y28" s="87">
        <f t="shared" ca="1" si="10"/>
        <v>18.167819999999999</v>
      </c>
      <c r="AA28" s="87" t="str">
        <f t="shared" ca="1" si="11"/>
        <v>Haringey</v>
      </c>
      <c r="AB28" s="87">
        <v>2</v>
      </c>
      <c r="AC28" s="86">
        <f t="shared" ca="1" si="12"/>
        <v>13.911199999999999</v>
      </c>
      <c r="AD28" s="87" t="str">
        <f t="shared" ca="1" si="13"/>
        <v>Haringey</v>
      </c>
      <c r="AE28" s="87" t="str">
        <f t="shared" ca="1" si="14"/>
        <v/>
      </c>
      <c r="AF28" s="87" t="str">
        <f t="shared" ca="1" si="15"/>
        <v/>
      </c>
      <c r="AG28" s="87">
        <f t="shared" ca="1" si="16"/>
        <v>13.911199999999999</v>
      </c>
      <c r="AH28" s="87">
        <f t="shared" ref="AH28:AH58" ca="1" si="26">$AH$27</f>
        <v>20.89</v>
      </c>
      <c r="AI28" s="87">
        <f t="shared" ref="AI28:AI58" ca="1" si="27">$AI$27</f>
        <v>26.24</v>
      </c>
      <c r="AJ28" s="87">
        <f t="shared" ref="AJ28:AJ58" ca="1" si="28">$AJ$27</f>
        <v>20.539950000000001</v>
      </c>
      <c r="AK28" s="87" t="str">
        <f t="shared" ca="1" si="17"/>
        <v/>
      </c>
      <c r="AL28" s="87">
        <f t="shared" ca="1" si="18"/>
        <v>13.911199999999999</v>
      </c>
      <c r="AN28" s="87">
        <f ca="1">IFERROR(RANK(AP28,$AP$27:$AP$37,$U$3)+COUNTIF($AP$27:AP28,AP28)-1,"")</f>
        <v>3</v>
      </c>
      <c r="AO28" s="87" t="s">
        <v>79</v>
      </c>
      <c r="AP28" s="87">
        <f t="shared" ca="1" si="19"/>
        <v>26.424150000000001</v>
      </c>
      <c r="AR28" s="87" t="str">
        <f t="shared" ca="1" si="20"/>
        <v>Havering</v>
      </c>
      <c r="AS28" s="87">
        <v>2</v>
      </c>
      <c r="AT28" s="87">
        <f t="shared" ca="1" si="21"/>
        <v>25.746479999999998</v>
      </c>
      <c r="AU28" s="87" t="str">
        <f t="shared" ca="1" si="22"/>
        <v>Havering</v>
      </c>
      <c r="AV28" s="87" t="str">
        <f t="shared" ca="1" si="23"/>
        <v/>
      </c>
      <c r="AW28" s="87">
        <f t="shared" ca="1" si="24"/>
        <v>25.746479999999998</v>
      </c>
      <c r="AX28" s="87">
        <f t="shared" ca="1" si="25"/>
        <v>26.24</v>
      </c>
      <c r="AY28" s="94"/>
      <c r="BA28" s="94"/>
      <c r="BB28" s="94"/>
      <c r="BC28" s="94"/>
      <c r="BD28" s="94"/>
      <c r="BF28" s="94">
        <v>90</v>
      </c>
      <c r="BG28" s="94"/>
      <c r="BT28" s="87"/>
    </row>
    <row r="29" spans="10:72">
      <c r="J29" s="125"/>
      <c r="K29" s="125"/>
      <c r="L29" s="125"/>
      <c r="M29" s="125"/>
      <c r="N29" s="125"/>
      <c r="W29" s="87">
        <f ca="1">IFERROR(RANK(Y29,$Y$27:$Y$59,$U$3)+COUNTIF($Y$27:Y29,Y29)-1,"")</f>
        <v>27</v>
      </c>
      <c r="X29" s="87" t="s">
        <v>98</v>
      </c>
      <c r="Y29" s="87">
        <f t="shared" ca="1" si="10"/>
        <v>24.23752</v>
      </c>
      <c r="AA29" s="87" t="str">
        <f t="shared" ca="1" si="11"/>
        <v>Kingston</v>
      </c>
      <c r="AB29" s="87">
        <v>3</v>
      </c>
      <c r="AC29" s="86">
        <f t="shared" ca="1" si="12"/>
        <v>15.47317</v>
      </c>
      <c r="AD29" s="87" t="str">
        <f t="shared" ca="1" si="13"/>
        <v>Kingston</v>
      </c>
      <c r="AE29" s="87" t="str">
        <f t="shared" ca="1" si="14"/>
        <v/>
      </c>
      <c r="AF29" s="87">
        <f t="shared" ca="1" si="15"/>
        <v>15.47317</v>
      </c>
      <c r="AG29" s="87" t="str">
        <f t="shared" ca="1" si="16"/>
        <v/>
      </c>
      <c r="AH29" s="87">
        <f t="shared" ca="1" si="26"/>
        <v>20.89</v>
      </c>
      <c r="AI29" s="87">
        <f t="shared" ca="1" si="27"/>
        <v>26.24</v>
      </c>
      <c r="AJ29" s="87">
        <f t="shared" ca="1" si="28"/>
        <v>20.539950000000001</v>
      </c>
      <c r="AK29" s="87">
        <f t="shared" ca="1" si="17"/>
        <v>15.47317</v>
      </c>
      <c r="AL29" s="87" t="str">
        <f t="shared" ca="1" si="18"/>
        <v/>
      </c>
      <c r="AN29" s="87" t="str">
        <f ca="1">IFERROR(RANK(AP29,$AP$27:$AP$37,$U$3)+COUNTIF($AP$27:AP29,AP29)-1,"")</f>
        <v/>
      </c>
      <c r="AO29" s="87" t="s">
        <v>1064</v>
      </c>
      <c r="AP29" s="87" t="str">
        <f t="shared" ca="1" si="19"/>
        <v/>
      </c>
      <c r="AR29" s="87" t="str">
        <f t="shared" ca="1" si="20"/>
        <v>Bromley</v>
      </c>
      <c r="AS29" s="87">
        <v>3</v>
      </c>
      <c r="AT29" s="87">
        <f t="shared" ca="1" si="21"/>
        <v>26.424150000000001</v>
      </c>
      <c r="AU29" s="87" t="str">
        <f t="shared" ca="1" si="22"/>
        <v>Bromley</v>
      </c>
      <c r="AV29" s="87" t="str">
        <f t="shared" ca="1" si="23"/>
        <v/>
      </c>
      <c r="AW29" s="87">
        <f t="shared" ca="1" si="24"/>
        <v>26.424150000000001</v>
      </c>
      <c r="AX29" s="87">
        <f t="shared" ca="1" si="25"/>
        <v>26.24</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13</v>
      </c>
      <c r="X30" s="87" t="s">
        <v>69</v>
      </c>
      <c r="Y30" s="87">
        <f t="shared" ca="1" si="10"/>
        <v>19.389500000000002</v>
      </c>
      <c r="AA30" s="87" t="str">
        <f t="shared" ca="1" si="11"/>
        <v>Tower Hamlets</v>
      </c>
      <c r="AB30" s="87">
        <v>4</v>
      </c>
      <c r="AC30" s="86">
        <f t="shared" ca="1" si="12"/>
        <v>16.01436</v>
      </c>
      <c r="AD30" s="87" t="str">
        <f t="shared" ca="1" si="13"/>
        <v>Tower Hamlets</v>
      </c>
      <c r="AE30" s="87" t="str">
        <f t="shared" ca="1" si="14"/>
        <v/>
      </c>
      <c r="AF30" s="87" t="str">
        <f t="shared" ca="1" si="15"/>
        <v/>
      </c>
      <c r="AG30" s="87">
        <f t="shared" ca="1" si="16"/>
        <v>16.01436</v>
      </c>
      <c r="AH30" s="87">
        <f t="shared" ca="1" si="26"/>
        <v>20.89</v>
      </c>
      <c r="AI30" s="87">
        <f t="shared" ca="1" si="27"/>
        <v>26.24</v>
      </c>
      <c r="AJ30" s="87">
        <f t="shared" ca="1" si="28"/>
        <v>20.539950000000001</v>
      </c>
      <c r="AK30" s="87" t="str">
        <f t="shared" ca="1" si="17"/>
        <v/>
      </c>
      <c r="AL30" s="87">
        <f t="shared" ca="1" si="18"/>
        <v>16.01436</v>
      </c>
      <c r="AN30" s="87">
        <f ca="1">IFERROR(RANK(AP30,$AP$27:$AP$37,$U$3)+COUNTIF($AP$27:AP30,AP30)-1,"")</f>
        <v>2</v>
      </c>
      <c r="AO30" s="87" t="s">
        <v>119</v>
      </c>
      <c r="AP30" s="87">
        <f t="shared" ca="1" si="19"/>
        <v>25.746479999999998</v>
      </c>
      <c r="AR30" s="87" t="e">
        <f t="shared" ca="1" si="20"/>
        <v>#N/A</v>
      </c>
      <c r="AS30" s="87">
        <v>4</v>
      </c>
      <c r="AT30" s="87" t="e">
        <f t="shared" ca="1" si="21"/>
        <v>#N/A</v>
      </c>
      <c r="AU30" s="87" t="e">
        <f t="shared" ca="1" si="22"/>
        <v>#N/A</v>
      </c>
      <c r="AV30" s="87" t="e">
        <f t="shared" ca="1" si="23"/>
        <v>#N/A</v>
      </c>
      <c r="AW30" s="87" t="e">
        <f t="shared" ca="1" si="24"/>
        <v>#N/A</v>
      </c>
      <c r="AX30" s="87">
        <f t="shared" ca="1" si="25"/>
        <v>26.24</v>
      </c>
      <c r="AY30" s="94"/>
      <c r="BA30" s="94"/>
      <c r="BB30" s="94"/>
      <c r="BC30" s="94"/>
      <c r="BD30" s="94"/>
      <c r="BE30" s="87" t="s">
        <v>1091</v>
      </c>
      <c r="BF30" s="92">
        <v>0</v>
      </c>
      <c r="BG30" s="92"/>
      <c r="BT30" s="87"/>
    </row>
    <row r="31" spans="10:72">
      <c r="J31" s="125"/>
      <c r="K31" s="125"/>
      <c r="L31" s="125"/>
      <c r="M31" s="125"/>
      <c r="N31" s="125"/>
      <c r="W31" s="87">
        <f ca="1">IFERROR(RANK(Y31,$Y$27:$Y$59,$U$3)+COUNTIF($Y$27:Y31,Y31)-1,"")</f>
        <v>31</v>
      </c>
      <c r="X31" s="87" t="s">
        <v>79</v>
      </c>
      <c r="Y31" s="87">
        <f t="shared" ca="1" si="10"/>
        <v>26.424150000000001</v>
      </c>
      <c r="AA31" s="87" t="str">
        <f t="shared" ca="1" si="11"/>
        <v>Westminster</v>
      </c>
      <c r="AB31" s="87">
        <v>5</v>
      </c>
      <c r="AC31" s="86">
        <f t="shared" ca="1" si="12"/>
        <v>16.18017</v>
      </c>
      <c r="AD31" s="87" t="str">
        <f t="shared" ca="1" si="13"/>
        <v>Westminster</v>
      </c>
      <c r="AE31" s="87" t="str">
        <f t="shared" ca="1" si="14"/>
        <v/>
      </c>
      <c r="AF31" s="87" t="str">
        <f t="shared" ca="1" si="15"/>
        <v/>
      </c>
      <c r="AG31" s="87">
        <f t="shared" ca="1" si="16"/>
        <v>16.18017</v>
      </c>
      <c r="AH31" s="87">
        <f t="shared" ca="1" si="26"/>
        <v>20.89</v>
      </c>
      <c r="AI31" s="87">
        <f t="shared" ca="1" si="27"/>
        <v>26.24</v>
      </c>
      <c r="AJ31" s="87">
        <f t="shared" ca="1" si="28"/>
        <v>20.539950000000001</v>
      </c>
      <c r="AK31" s="87" t="str">
        <f t="shared" ca="1" si="17"/>
        <v/>
      </c>
      <c r="AL31" s="87">
        <f t="shared" ca="1" si="18"/>
        <v>16.18017</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26.24</v>
      </c>
      <c r="AY31" s="94"/>
      <c r="BA31" s="94"/>
      <c r="BB31" s="94"/>
      <c r="BC31" s="94"/>
      <c r="BD31" s="94"/>
      <c r="BE31" s="87" t="s">
        <v>128</v>
      </c>
      <c r="BF31" s="92">
        <v>32</v>
      </c>
      <c r="BG31" s="92"/>
      <c r="BT31" s="87"/>
    </row>
    <row r="32" spans="10:72">
      <c r="J32" s="125"/>
      <c r="K32" s="125"/>
      <c r="L32" s="125"/>
      <c r="M32" s="125"/>
      <c r="N32" s="125"/>
      <c r="W32" s="87">
        <f ca="1">IFERROR(RANK(Y32,$Y$27:$Y$59,$U$3)+COUNTIF($Y$27:Y32,Y32)-1,"")</f>
        <v>8</v>
      </c>
      <c r="X32" s="87" t="s">
        <v>73</v>
      </c>
      <c r="Y32" s="87">
        <f t="shared" ca="1" si="10"/>
        <v>17.322600000000001</v>
      </c>
      <c r="AA32" s="87" t="str">
        <f t="shared" ca="1" si="11"/>
        <v>Wandsworth</v>
      </c>
      <c r="AB32" s="87">
        <v>6</v>
      </c>
      <c r="AC32" s="86">
        <f t="shared" ca="1" si="12"/>
        <v>16.336960000000001</v>
      </c>
      <c r="AD32" s="87" t="str">
        <f t="shared" ca="1" si="13"/>
        <v>Wandsworth</v>
      </c>
      <c r="AE32" s="87" t="str">
        <f t="shared" ca="1" si="14"/>
        <v/>
      </c>
      <c r="AF32" s="87" t="str">
        <f t="shared" ca="1" si="15"/>
        <v/>
      </c>
      <c r="AG32" s="87">
        <f t="shared" ca="1" si="16"/>
        <v>16.336960000000001</v>
      </c>
      <c r="AH32" s="87">
        <f t="shared" ca="1" si="26"/>
        <v>20.89</v>
      </c>
      <c r="AI32" s="87">
        <f t="shared" ca="1" si="27"/>
        <v>26.24</v>
      </c>
      <c r="AJ32" s="87">
        <f t="shared" ca="1" si="28"/>
        <v>20.539950000000001</v>
      </c>
      <c r="AK32" s="87" t="str">
        <f t="shared" ca="1" si="17"/>
        <v/>
      </c>
      <c r="AL32" s="87">
        <f t="shared" ca="1" si="18"/>
        <v>16.336960000000001</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26.24</v>
      </c>
      <c r="AY32" s="94"/>
      <c r="BA32" s="94"/>
      <c r="BB32" s="94"/>
      <c r="BC32" s="94"/>
      <c r="BD32" s="94"/>
      <c r="BE32" s="87" t="s">
        <v>173</v>
      </c>
      <c r="BF32" s="92"/>
      <c r="BG32" s="92"/>
      <c r="BT32" s="87"/>
    </row>
    <row r="33" spans="1:72">
      <c r="W33" s="87">
        <f ca="1">IFERROR(RANK(Y33,$Y$27:$Y$59,$U$3)+COUNTIF($Y$27:Y33,Y33)-1,"")</f>
        <v>26</v>
      </c>
      <c r="X33" s="87" t="s">
        <v>111</v>
      </c>
      <c r="Y33" s="87">
        <f t="shared" ca="1" si="10"/>
        <v>24.05367</v>
      </c>
      <c r="AA33" s="87" t="str">
        <f t="shared" ca="1" si="11"/>
        <v>Harrow</v>
      </c>
      <c r="AB33" s="87">
        <v>7</v>
      </c>
      <c r="AC33" s="86">
        <f t="shared" ca="1" si="12"/>
        <v>16.745889999999999</v>
      </c>
      <c r="AD33" s="87" t="str">
        <f t="shared" ca="1" si="13"/>
        <v>Harrow</v>
      </c>
      <c r="AE33" s="87" t="str">
        <f t="shared" ca="1" si="14"/>
        <v/>
      </c>
      <c r="AF33" s="87">
        <f t="shared" ca="1" si="15"/>
        <v>16.745889999999999</v>
      </c>
      <c r="AG33" s="87" t="str">
        <f t="shared" ca="1" si="16"/>
        <v/>
      </c>
      <c r="AH33" s="87">
        <f t="shared" ca="1" si="26"/>
        <v>20.89</v>
      </c>
      <c r="AI33" s="87">
        <f t="shared" ca="1" si="27"/>
        <v>26.24</v>
      </c>
      <c r="AJ33" s="87">
        <f t="shared" ca="1" si="28"/>
        <v>20.539950000000001</v>
      </c>
      <c r="AK33" s="87">
        <f t="shared" ca="1" si="17"/>
        <v>16.745889999999999</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26.24</v>
      </c>
      <c r="AY33" s="94"/>
      <c r="BA33" s="94"/>
      <c r="BB33" s="94"/>
      <c r="BC33" s="94"/>
      <c r="BD33" s="94"/>
      <c r="BE33" s="87" t="s">
        <v>1092</v>
      </c>
      <c r="BF33" s="92"/>
      <c r="BG33" s="92"/>
      <c r="BT33" s="87"/>
    </row>
    <row r="34" spans="1:72">
      <c r="A34" s="12" t="s">
        <v>1093</v>
      </c>
      <c r="W34" s="87">
        <f ca="1">IFERROR(RANK(Y34,$Y$27:$Y$59,$U$3)+COUNTIF($Y$27:Y34,Y34)-1,"")</f>
        <v>19</v>
      </c>
      <c r="X34" s="87" t="s">
        <v>63</v>
      </c>
      <c r="Y34" s="87">
        <f t="shared" ca="1" si="10"/>
        <v>22.18479</v>
      </c>
      <c r="AA34" s="87" t="str">
        <f t="shared" ca="1" si="11"/>
        <v>Camden</v>
      </c>
      <c r="AB34" s="87">
        <v>8</v>
      </c>
      <c r="AC34" s="86">
        <f t="shared" ca="1" si="12"/>
        <v>17.322600000000001</v>
      </c>
      <c r="AD34" s="87" t="str">
        <f t="shared" ca="1" si="13"/>
        <v>Camden</v>
      </c>
      <c r="AE34" s="87" t="str">
        <f t="shared" ca="1" si="14"/>
        <v/>
      </c>
      <c r="AF34" s="87" t="str">
        <f t="shared" ca="1" si="15"/>
        <v/>
      </c>
      <c r="AG34" s="87">
        <f t="shared" ca="1" si="16"/>
        <v>17.322600000000001</v>
      </c>
      <c r="AH34" s="87">
        <f t="shared" ca="1" si="26"/>
        <v>20.89</v>
      </c>
      <c r="AI34" s="87">
        <f t="shared" ca="1" si="27"/>
        <v>26.24</v>
      </c>
      <c r="AJ34" s="87">
        <f t="shared" ca="1" si="28"/>
        <v>20.539950000000001</v>
      </c>
      <c r="AK34" s="87" t="str">
        <f t="shared" ca="1" si="17"/>
        <v/>
      </c>
      <c r="AL34" s="87">
        <f t="shared" ca="1" si="18"/>
        <v>17.322600000000001</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26.24</v>
      </c>
      <c r="AY34" s="94"/>
      <c r="BA34" s="94"/>
      <c r="BB34" s="94"/>
      <c r="BC34" s="94"/>
      <c r="BD34" s="94"/>
      <c r="BE34" s="87" t="s">
        <v>1094</v>
      </c>
      <c r="BF34" s="92"/>
      <c r="BG34" s="92"/>
      <c r="BT34" s="87"/>
    </row>
    <row r="35" spans="1:72" ht="15" customHeight="1">
      <c r="A35" s="124" t="str">
        <f>VLOOKUP($U$1,IndicatorMetadata!$B:$Z,2,FALSE)</f>
        <v>Percentage of adults aged 18 and over classified as obese (BMI greater than or equal to 30kg/m²)</v>
      </c>
      <c r="B35" s="125"/>
      <c r="C35" s="125"/>
      <c r="D35" s="125"/>
      <c r="E35" s="125"/>
      <c r="F35" s="125"/>
      <c r="G35" s="125"/>
      <c r="H35" s="125"/>
      <c r="I35" s="125"/>
      <c r="J35" s="125"/>
      <c r="K35" s="125"/>
      <c r="L35" s="125"/>
      <c r="M35" s="125"/>
      <c r="N35" s="125"/>
      <c r="W35" s="87">
        <f ca="1">IFERROR(RANK(Y35,$Y$27:$Y$59,$U$3)+COUNTIF($Y$27:Y35,Y35)-1,"")</f>
        <v>25</v>
      </c>
      <c r="X35" s="87" t="s">
        <v>121</v>
      </c>
      <c r="Y35" s="87">
        <f t="shared" ca="1" si="10"/>
        <v>24.019580000000001</v>
      </c>
      <c r="AA35" s="87" t="str">
        <f t="shared" ca="1" si="11"/>
        <v>Islington</v>
      </c>
      <c r="AB35" s="87">
        <v>9</v>
      </c>
      <c r="AC35" s="86">
        <f t="shared" ca="1" si="12"/>
        <v>17.867149999999999</v>
      </c>
      <c r="AD35" s="87" t="str">
        <f t="shared" ca="1" si="13"/>
        <v>Islington</v>
      </c>
      <c r="AE35" s="87" t="str">
        <f t="shared" ca="1" si="14"/>
        <v/>
      </c>
      <c r="AF35" s="87" t="str">
        <f t="shared" ca="1" si="15"/>
        <v/>
      </c>
      <c r="AG35" s="87">
        <f t="shared" ca="1" si="16"/>
        <v>17.867149999999999</v>
      </c>
      <c r="AH35" s="87">
        <f t="shared" ca="1" si="26"/>
        <v>20.89</v>
      </c>
      <c r="AI35" s="87">
        <f t="shared" ca="1" si="27"/>
        <v>26.24</v>
      </c>
      <c r="AJ35" s="87">
        <f t="shared" ca="1" si="28"/>
        <v>20.539950000000001</v>
      </c>
      <c r="AK35" s="87" t="str">
        <f t="shared" ca="1" si="17"/>
        <v/>
      </c>
      <c r="AL35" s="87">
        <f t="shared" ca="1" si="18"/>
        <v>17.867149999999999</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26.24</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22</v>
      </c>
      <c r="X36" s="87" t="s">
        <v>81</v>
      </c>
      <c r="Y36" s="87">
        <f t="shared" ca="1" si="10"/>
        <v>23.152190000000001</v>
      </c>
      <c r="AA36" s="87" t="str">
        <f t="shared" ca="1" si="11"/>
        <v>Hammersmith and Fulham</v>
      </c>
      <c r="AB36" s="87">
        <v>10</v>
      </c>
      <c r="AC36" s="86">
        <f t="shared" ca="1" si="12"/>
        <v>18.085129999999999</v>
      </c>
      <c r="AD36" s="87" t="str">
        <f t="shared" ca="1" si="13"/>
        <v>Hammersmith and Fulham</v>
      </c>
      <c r="AE36" s="87" t="str">
        <f t="shared" ca="1" si="14"/>
        <v/>
      </c>
      <c r="AF36" s="87" t="str">
        <f t="shared" ca="1" si="15"/>
        <v/>
      </c>
      <c r="AG36" s="87">
        <f t="shared" ca="1" si="16"/>
        <v>18.085129999999999</v>
      </c>
      <c r="AH36" s="87">
        <f t="shared" ca="1" si="26"/>
        <v>20.89</v>
      </c>
      <c r="AI36" s="87">
        <f t="shared" ca="1" si="27"/>
        <v>26.24</v>
      </c>
      <c r="AJ36" s="87">
        <f t="shared" ca="1" si="28"/>
        <v>20.539950000000001</v>
      </c>
      <c r="AK36" s="87" t="str">
        <f t="shared" ca="1" si="17"/>
        <v/>
      </c>
      <c r="AL36" s="87">
        <f t="shared" ca="1" si="18"/>
        <v>18.085129999999999</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26.24</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18</v>
      </c>
      <c r="X37" s="87" t="s">
        <v>102</v>
      </c>
      <c r="Y37" s="87">
        <f t="shared" ca="1" si="10"/>
        <v>21.949200000000001</v>
      </c>
      <c r="AA37" s="87" t="str">
        <f t="shared" ca="1" si="11"/>
        <v>Barnet</v>
      </c>
      <c r="AB37" s="87">
        <v>11</v>
      </c>
      <c r="AC37" s="86">
        <f t="shared" ca="1" si="12"/>
        <v>18.167819999999999</v>
      </c>
      <c r="AD37" s="87" t="str">
        <f t="shared" ca="1" si="13"/>
        <v>Barnet</v>
      </c>
      <c r="AE37" s="87" t="str">
        <f t="shared" ca="1" si="14"/>
        <v/>
      </c>
      <c r="AF37" s="87">
        <f t="shared" ca="1" si="15"/>
        <v>18.167819999999999</v>
      </c>
      <c r="AG37" s="87" t="str">
        <f t="shared" ca="1" si="16"/>
        <v/>
      </c>
      <c r="AH37" s="87">
        <f t="shared" ca="1" si="26"/>
        <v>20.89</v>
      </c>
      <c r="AI37" s="87">
        <f t="shared" ca="1" si="27"/>
        <v>26.24</v>
      </c>
      <c r="AJ37" s="87">
        <f t="shared" ca="1" si="28"/>
        <v>20.539950000000001</v>
      </c>
      <c r="AK37" s="87">
        <f t="shared" ca="1" si="17"/>
        <v>18.167819999999999</v>
      </c>
      <c r="AL37" s="87" t="str">
        <f t="shared" ca="1" si="18"/>
        <v/>
      </c>
      <c r="AN37" s="87">
        <f ca="1">IFERROR(RANK(AP37,$AP$27:$AP$37,$U$3)+COUNTIF($AP$27:AP37,AP37)-1,"")</f>
        <v>1</v>
      </c>
      <c r="AO37" s="87" t="str">
        <f>T8</f>
        <v>Richmond</v>
      </c>
      <c r="AP37" s="87">
        <f t="shared" ca="1" si="19"/>
        <v>20.539950000000001</v>
      </c>
      <c r="AR37" s="87" t="e">
        <f t="shared" ca="1" si="20"/>
        <v>#N/A</v>
      </c>
      <c r="AS37" s="87">
        <v>11</v>
      </c>
      <c r="AT37" s="87" t="e">
        <f t="shared" ca="1" si="21"/>
        <v>#N/A</v>
      </c>
      <c r="AU37" s="87" t="e">
        <f t="shared" ca="1" si="22"/>
        <v>#N/A</v>
      </c>
      <c r="AV37" s="87" t="e">
        <f t="shared" ca="1" si="23"/>
        <v>#N/A</v>
      </c>
      <c r="AW37" s="87" t="e">
        <f t="shared" ca="1" si="24"/>
        <v>#N/A</v>
      </c>
      <c r="AX37" s="87">
        <f t="shared" ca="1" si="25"/>
        <v>26.24</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10</v>
      </c>
      <c r="X38" s="87" t="s">
        <v>67</v>
      </c>
      <c r="Y38" s="87">
        <f t="shared" ca="1" si="10"/>
        <v>18.085129999999999</v>
      </c>
      <c r="AA38" s="87" t="str">
        <f t="shared" ca="1" si="11"/>
        <v>Lambeth</v>
      </c>
      <c r="AB38" s="87">
        <v>12</v>
      </c>
      <c r="AC38" s="86">
        <f t="shared" ca="1" si="12"/>
        <v>19.17333</v>
      </c>
      <c r="AD38" s="87" t="str">
        <f t="shared" ca="1" si="13"/>
        <v>Lambeth</v>
      </c>
      <c r="AE38" s="87" t="str">
        <f t="shared" ca="1" si="14"/>
        <v/>
      </c>
      <c r="AF38" s="87" t="str">
        <f t="shared" ca="1" si="15"/>
        <v/>
      </c>
      <c r="AG38" s="87">
        <f t="shared" ca="1" si="16"/>
        <v>19.17333</v>
      </c>
      <c r="AH38" s="87">
        <f t="shared" ca="1" si="26"/>
        <v>20.89</v>
      </c>
      <c r="AI38" s="87">
        <f t="shared" ca="1" si="27"/>
        <v>26.24</v>
      </c>
      <c r="AJ38" s="87">
        <f t="shared" ca="1" si="28"/>
        <v>20.539950000000001</v>
      </c>
      <c r="AK38" s="87" t="str">
        <f t="shared" ca="1" si="17"/>
        <v/>
      </c>
      <c r="AL38" s="87">
        <f t="shared" ca="1" si="18"/>
        <v>19.17333</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v>
      </c>
      <c r="X39" s="87" t="s">
        <v>117</v>
      </c>
      <c r="Y39" s="87">
        <f t="shared" ca="1" si="10"/>
        <v>13.911199999999999</v>
      </c>
      <c r="AA39" s="87" t="str">
        <f t="shared" ca="1" si="11"/>
        <v>Brent</v>
      </c>
      <c r="AB39" s="87">
        <v>13</v>
      </c>
      <c r="AC39" s="86">
        <f t="shared" ca="1" si="12"/>
        <v>19.389500000000002</v>
      </c>
      <c r="AD39" s="87" t="str">
        <f t="shared" ca="1" si="13"/>
        <v>Brent</v>
      </c>
      <c r="AE39" s="87" t="str">
        <f t="shared" ca="1" si="14"/>
        <v/>
      </c>
      <c r="AF39" s="87" t="str">
        <f t="shared" ca="1" si="15"/>
        <v/>
      </c>
      <c r="AG39" s="87">
        <f t="shared" ca="1" si="16"/>
        <v>19.389500000000002</v>
      </c>
      <c r="AH39" s="87">
        <f t="shared" ca="1" si="26"/>
        <v>20.89</v>
      </c>
      <c r="AI39" s="87">
        <f t="shared" ca="1" si="27"/>
        <v>26.24</v>
      </c>
      <c r="AJ39" s="87">
        <f t="shared" ca="1" si="28"/>
        <v>20.539950000000001</v>
      </c>
      <c r="AK39" s="87" t="str">
        <f t="shared" ca="1" si="17"/>
        <v/>
      </c>
      <c r="AL39" s="87">
        <f t="shared" ca="1" si="18"/>
        <v>19.389500000000002</v>
      </c>
      <c r="AO39" s="87" t="s">
        <v>1096</v>
      </c>
      <c r="BA39" s="94"/>
      <c r="BD39" s="94" t="s">
        <v>1097</v>
      </c>
      <c r="BF39" s="94">
        <f ca="1">U9</f>
        <v>15</v>
      </c>
      <c r="BG39" s="94"/>
      <c r="BT39" s="87"/>
    </row>
    <row r="40" spans="1:72">
      <c r="A40" s="125"/>
      <c r="B40" s="125"/>
      <c r="C40" s="125"/>
      <c r="D40" s="125"/>
      <c r="E40" s="125"/>
      <c r="F40" s="125"/>
      <c r="G40" s="125"/>
      <c r="H40" s="125"/>
      <c r="I40" s="125"/>
      <c r="J40" s="125"/>
      <c r="K40" s="125"/>
      <c r="L40" s="125"/>
      <c r="M40" s="125"/>
      <c r="N40" s="125"/>
      <c r="W40" s="87">
        <f ca="1">IFERROR(RANK(Y40,$Y$27:$Y$59,$U$3)+COUNTIF($Y$27:Y40,Y40)-1,"")</f>
        <v>7</v>
      </c>
      <c r="X40" s="87" t="s">
        <v>65</v>
      </c>
      <c r="Y40" s="87">
        <f t="shared" ca="1" si="10"/>
        <v>16.745889999999999</v>
      </c>
      <c r="AA40" s="87" t="str">
        <f t="shared" ca="1" si="11"/>
        <v>Southwark</v>
      </c>
      <c r="AB40" s="87">
        <v>14</v>
      </c>
      <c r="AC40" s="86">
        <f t="shared" ca="1" si="12"/>
        <v>19.658829999999998</v>
      </c>
      <c r="AD40" s="87" t="str">
        <f t="shared" ca="1" si="13"/>
        <v>Southwark</v>
      </c>
      <c r="AE40" s="87" t="str">
        <f t="shared" ca="1" si="14"/>
        <v/>
      </c>
      <c r="AF40" s="87" t="str">
        <f t="shared" ca="1" si="15"/>
        <v/>
      </c>
      <c r="AG40" s="87">
        <f t="shared" ca="1" si="16"/>
        <v>19.658829999999998</v>
      </c>
      <c r="AH40" s="87">
        <f t="shared" ca="1" si="26"/>
        <v>20.89</v>
      </c>
      <c r="AI40" s="87">
        <f t="shared" ca="1" si="27"/>
        <v>26.24</v>
      </c>
      <c r="AJ40" s="87">
        <f t="shared" ca="1" si="28"/>
        <v>20.539950000000001</v>
      </c>
      <c r="AK40" s="87" t="str">
        <f t="shared" ca="1" si="17"/>
        <v/>
      </c>
      <c r="AL40" s="87">
        <f t="shared" ca="1" si="18"/>
        <v>19.658829999999998</v>
      </c>
      <c r="AO40" s="87" t="str">
        <f>List!R2</f>
        <v>Kingston</v>
      </c>
      <c r="AP40" s="87">
        <f t="shared" ref="AP40:AP54" ca="1" si="29">VLOOKUP(AO40,$AA$27:$AC$58,3,FALSE)</f>
        <v>15.47317</v>
      </c>
      <c r="BA40" s="94"/>
      <c r="BB40" s="94"/>
      <c r="BC40" s="94"/>
      <c r="BD40" s="94"/>
      <c r="BE40" s="87" t="s">
        <v>1098</v>
      </c>
      <c r="BF40" s="92">
        <f ca="1">IF(BF39=1,0,BE45*BF39/$BF45)</f>
        <v>41.71875</v>
      </c>
      <c r="BG40" s="93"/>
      <c r="BT40" s="87"/>
    </row>
    <row r="41" spans="1:72">
      <c r="A41" s="125"/>
      <c r="B41" s="125"/>
      <c r="C41" s="125"/>
      <c r="D41" s="125"/>
      <c r="E41" s="125"/>
      <c r="F41" s="125"/>
      <c r="G41" s="125"/>
      <c r="H41" s="125"/>
      <c r="I41" s="125"/>
      <c r="J41" s="125"/>
      <c r="K41" s="125"/>
      <c r="L41" s="125"/>
      <c r="M41" s="125"/>
      <c r="N41" s="125"/>
      <c r="W41" s="87">
        <f ca="1">IFERROR(RANK(Y41,$Y$27:$Y$59,$U$3)+COUNTIF($Y$27:Y41,Y41)-1,"")</f>
        <v>29</v>
      </c>
      <c r="X41" s="87" t="s">
        <v>119</v>
      </c>
      <c r="Y41" s="87">
        <f t="shared" ca="1" si="10"/>
        <v>25.746479999999998</v>
      </c>
      <c r="AA41" s="87" t="str">
        <f t="shared" ca="1" si="11"/>
        <v>Richmond</v>
      </c>
      <c r="AB41" s="87">
        <v>15</v>
      </c>
      <c r="AC41" s="86">
        <f t="shared" ca="1" si="12"/>
        <v>20.539950000000001</v>
      </c>
      <c r="AD41" s="87" t="str">
        <f t="shared" ca="1" si="13"/>
        <v>Richmond</v>
      </c>
      <c r="AE41" s="87">
        <f t="shared" ca="1" si="14"/>
        <v>20.539950000000001</v>
      </c>
      <c r="AF41" s="87" t="str">
        <f t="shared" ca="1" si="15"/>
        <v/>
      </c>
      <c r="AG41" s="87" t="str">
        <f t="shared" ca="1" si="16"/>
        <v/>
      </c>
      <c r="AH41" s="87">
        <f t="shared" ca="1" si="26"/>
        <v>20.89</v>
      </c>
      <c r="AI41" s="87">
        <f t="shared" ca="1" si="27"/>
        <v>26.24</v>
      </c>
      <c r="AJ41" s="87">
        <f t="shared" ca="1" si="28"/>
        <v>20.539950000000001</v>
      </c>
      <c r="AK41" s="87">
        <f t="shared" ca="1" si="17"/>
        <v>20.539950000000001</v>
      </c>
      <c r="AL41" s="87" t="str">
        <f t="shared" ca="1" si="18"/>
        <v/>
      </c>
      <c r="AO41" s="87" t="str">
        <f>List!R3</f>
        <v>Merton</v>
      </c>
      <c r="AP41" s="87">
        <f t="shared" ca="1" si="29"/>
        <v>20.935649999999999</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20</v>
      </c>
      <c r="X42" s="87" t="s">
        <v>87</v>
      </c>
      <c r="Y42" s="87">
        <f t="shared" ca="1" si="10"/>
        <v>22.331710000000001</v>
      </c>
      <c r="AA42" s="87" t="str">
        <f t="shared" ca="1" si="11"/>
        <v>Merton</v>
      </c>
      <c r="AB42" s="87">
        <v>16</v>
      </c>
      <c r="AC42" s="86">
        <f t="shared" ca="1" si="12"/>
        <v>20.935649999999999</v>
      </c>
      <c r="AD42" s="87" t="str">
        <f t="shared" ca="1" si="13"/>
        <v>Merton</v>
      </c>
      <c r="AE42" s="87" t="str">
        <f t="shared" ca="1" si="14"/>
        <v/>
      </c>
      <c r="AF42" s="87">
        <f t="shared" ca="1" si="15"/>
        <v>20.935649999999999</v>
      </c>
      <c r="AG42" s="87" t="str">
        <f t="shared" ca="1" si="16"/>
        <v/>
      </c>
      <c r="AH42" s="87">
        <f t="shared" ca="1" si="26"/>
        <v>20.89</v>
      </c>
      <c r="AI42" s="87">
        <f t="shared" ca="1" si="27"/>
        <v>26.24</v>
      </c>
      <c r="AJ42" s="87">
        <f t="shared" ca="1" si="28"/>
        <v>20.539950000000001</v>
      </c>
      <c r="AK42" s="87">
        <f t="shared" ca="1" si="17"/>
        <v>20.935649999999999</v>
      </c>
      <c r="AL42" s="87" t="str">
        <f t="shared" ca="1" si="18"/>
        <v/>
      </c>
      <c r="AO42" s="87" t="str">
        <f>List!R4</f>
        <v>Richmond</v>
      </c>
      <c r="AP42" s="87">
        <f t="shared" ca="1" si="29"/>
        <v>20.539950000000001</v>
      </c>
      <c r="BA42" s="94"/>
      <c r="BB42" s="94"/>
      <c r="BC42" s="94"/>
      <c r="BD42" s="94"/>
      <c r="BE42" s="87" t="s">
        <v>1094</v>
      </c>
      <c r="BF42" s="92">
        <f ca="1">IF(181-SUM(BF40:BF41)&lt;0,0,181-SUM(BF40:BF41))</f>
        <v>137.28125</v>
      </c>
      <c r="BG42" s="93"/>
      <c r="BT42" s="87"/>
    </row>
    <row r="43" spans="1:72">
      <c r="A43" s="17"/>
      <c r="B43" s="17"/>
      <c r="C43" s="17"/>
      <c r="D43" s="17"/>
      <c r="E43" s="17"/>
      <c r="F43" s="17"/>
      <c r="G43" s="17"/>
      <c r="H43" s="17"/>
      <c r="I43" s="17"/>
      <c r="J43" s="17"/>
      <c r="K43" s="17"/>
      <c r="L43" s="17"/>
      <c r="M43" s="17"/>
      <c r="W43" s="87">
        <f ca="1">IFERROR(RANK(Y43,$Y$27:$Y$59,$U$3)+COUNTIF($Y$27:Y43,Y43)-1,"")</f>
        <v>30</v>
      </c>
      <c r="X43" s="87" t="s">
        <v>60</v>
      </c>
      <c r="Y43" s="87">
        <f t="shared" ca="1" si="10"/>
        <v>26.208369999999999</v>
      </c>
      <c r="AA43" s="87" t="str">
        <f t="shared" ca="1" si="11"/>
        <v>Sutton</v>
      </c>
      <c r="AB43" s="87">
        <v>17</v>
      </c>
      <c r="AC43" s="86">
        <f t="shared" ca="1" si="12"/>
        <v>21.12988</v>
      </c>
      <c r="AD43" s="87" t="str">
        <f t="shared" ca="1" si="13"/>
        <v>Sutton</v>
      </c>
      <c r="AE43" s="87" t="str">
        <f t="shared" ca="1" si="14"/>
        <v/>
      </c>
      <c r="AF43" s="87">
        <f t="shared" ca="1" si="15"/>
        <v>21.12988</v>
      </c>
      <c r="AG43" s="87" t="str">
        <f t="shared" ca="1" si="16"/>
        <v/>
      </c>
      <c r="AH43" s="87">
        <f t="shared" ca="1" si="26"/>
        <v>20.89</v>
      </c>
      <c r="AI43" s="87">
        <f t="shared" ca="1" si="27"/>
        <v>26.24</v>
      </c>
      <c r="AJ43" s="87">
        <f t="shared" ca="1" si="28"/>
        <v>20.539950000000001</v>
      </c>
      <c r="AK43" s="87">
        <f t="shared" ca="1" si="17"/>
        <v>21.12988</v>
      </c>
      <c r="AL43" s="87" t="str">
        <f t="shared" ca="1" si="18"/>
        <v/>
      </c>
      <c r="AO43" s="87" t="str">
        <f>List!R5</f>
        <v>Sutton</v>
      </c>
      <c r="AP43" s="87">
        <f t="shared" ca="1" si="29"/>
        <v>21.12988</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9</v>
      </c>
      <c r="X44" s="87" t="s">
        <v>75</v>
      </c>
      <c r="Y44" s="87">
        <f t="shared" ca="1" si="10"/>
        <v>17.867149999999999</v>
      </c>
      <c r="AA44" s="87" t="str">
        <f t="shared" ca="1" si="11"/>
        <v>Hackney</v>
      </c>
      <c r="AB44" s="87">
        <v>18</v>
      </c>
      <c r="AC44" s="86">
        <f t="shared" ca="1" si="12"/>
        <v>21.949200000000001</v>
      </c>
      <c r="AD44" s="87" t="str">
        <f t="shared" ca="1" si="13"/>
        <v>Hackney</v>
      </c>
      <c r="AE44" s="87" t="str">
        <f t="shared" ca="1" si="14"/>
        <v/>
      </c>
      <c r="AF44" s="87" t="str">
        <f t="shared" ca="1" si="15"/>
        <v/>
      </c>
      <c r="AG44" s="87">
        <f t="shared" ca="1" si="16"/>
        <v>21.949200000000001</v>
      </c>
      <c r="AH44" s="87">
        <f t="shared" ca="1" si="26"/>
        <v>20.89</v>
      </c>
      <c r="AI44" s="87">
        <f t="shared" ca="1" si="27"/>
        <v>26.24</v>
      </c>
      <c r="AJ44" s="87">
        <f t="shared" ca="1" si="28"/>
        <v>20.539950000000001</v>
      </c>
      <c r="AK44" s="87" t="str">
        <f t="shared" ca="1" si="17"/>
        <v/>
      </c>
      <c r="AL44" s="87">
        <f t="shared" ca="1" si="18"/>
        <v>21.949200000000001</v>
      </c>
      <c r="AO44" s="87" t="str">
        <f>List!R6</f>
        <v>Havering</v>
      </c>
      <c r="AP44" s="87">
        <f t="shared" ca="1" si="29"/>
        <v>25.746479999999998</v>
      </c>
      <c r="BT44" s="87"/>
    </row>
    <row r="45" spans="1:72">
      <c r="A45" s="17"/>
      <c r="B45" s="17"/>
      <c r="C45" s="17"/>
      <c r="D45" s="17"/>
      <c r="E45" s="17"/>
      <c r="F45" s="17"/>
      <c r="G45" s="17"/>
      <c r="H45" s="17"/>
      <c r="I45" s="17"/>
      <c r="J45" s="17"/>
      <c r="K45" s="17"/>
      <c r="L45" s="17"/>
      <c r="M45" s="17"/>
      <c r="W45" s="87">
        <f ca="1">IFERROR(RANK(Y45,$Y$27:$Y$59,$U$3)+COUNTIF($Y$27:Y45,Y45)-1,"")</f>
        <v>1</v>
      </c>
      <c r="X45" s="87" t="s">
        <v>71</v>
      </c>
      <c r="Y45" s="87">
        <f t="shared" ca="1" si="10"/>
        <v>13.23967</v>
      </c>
      <c r="AA45" s="87" t="str">
        <f t="shared" ca="1" si="11"/>
        <v>Ealing</v>
      </c>
      <c r="AB45" s="87">
        <v>19</v>
      </c>
      <c r="AC45" s="86">
        <f t="shared" ca="1" si="12"/>
        <v>22.18479</v>
      </c>
      <c r="AD45" s="87" t="str">
        <f t="shared" ca="1" si="13"/>
        <v>Ealing</v>
      </c>
      <c r="AE45" s="87" t="str">
        <f t="shared" ca="1" si="14"/>
        <v/>
      </c>
      <c r="AF45" s="87" t="str">
        <f t="shared" ca="1" si="15"/>
        <v/>
      </c>
      <c r="AG45" s="87">
        <f t="shared" ca="1" si="16"/>
        <v>22.18479</v>
      </c>
      <c r="AH45" s="87">
        <f t="shared" ca="1" si="26"/>
        <v>20.89</v>
      </c>
      <c r="AI45" s="87">
        <f t="shared" ca="1" si="27"/>
        <v>26.24</v>
      </c>
      <c r="AJ45" s="87">
        <f t="shared" ca="1" si="28"/>
        <v>20.539950000000001</v>
      </c>
      <c r="AK45" s="87">
        <f t="shared" ca="1" si="17"/>
        <v>22.18479</v>
      </c>
      <c r="AL45" s="87" t="str">
        <f t="shared" ca="1" si="18"/>
        <v/>
      </c>
      <c r="AO45" s="87" t="str">
        <f>List!R7</f>
        <v>Hounslow</v>
      </c>
      <c r="AP45" s="87">
        <f t="shared" ca="1" si="29"/>
        <v>26.208369999999999</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3</v>
      </c>
      <c r="X46" s="87" t="s">
        <v>83</v>
      </c>
      <c r="Y46" s="87">
        <f t="shared" ca="1" si="10"/>
        <v>15.47317</v>
      </c>
      <c r="AA46" s="87" t="str">
        <f t="shared" ca="1" si="11"/>
        <v>Hillingdon</v>
      </c>
      <c r="AB46" s="87">
        <v>20</v>
      </c>
      <c r="AC46" s="86">
        <f t="shared" ca="1" si="12"/>
        <v>22.331710000000001</v>
      </c>
      <c r="AD46" s="87" t="str">
        <f t="shared" ca="1" si="13"/>
        <v>Hillingdon</v>
      </c>
      <c r="AE46" s="87" t="str">
        <f t="shared" ca="1" si="14"/>
        <v/>
      </c>
      <c r="AF46" s="87" t="str">
        <f t="shared" ca="1" si="15"/>
        <v/>
      </c>
      <c r="AG46" s="87">
        <f t="shared" ca="1" si="16"/>
        <v>22.331710000000001</v>
      </c>
      <c r="AH46" s="87">
        <f t="shared" ca="1" si="26"/>
        <v>20.89</v>
      </c>
      <c r="AI46" s="87">
        <f t="shared" ca="1" si="27"/>
        <v>26.24</v>
      </c>
      <c r="AJ46" s="87">
        <f t="shared" ca="1" si="28"/>
        <v>20.539950000000001</v>
      </c>
      <c r="AK46" s="87">
        <f t="shared" ca="1" si="17"/>
        <v>22.331710000000001</v>
      </c>
      <c r="AL46" s="87" t="str">
        <f t="shared" ca="1" si="18"/>
        <v/>
      </c>
      <c r="AO46" s="87" t="str">
        <f>List!R8</f>
        <v>Redbridge</v>
      </c>
      <c r="AP46" s="87">
        <f t="shared" ca="1" si="29"/>
        <v>25.345189999999999</v>
      </c>
      <c r="BF46" s="94">
        <v>2</v>
      </c>
      <c r="BG46" s="94"/>
      <c r="BT46" s="87"/>
    </row>
    <row r="47" spans="1:72">
      <c r="A47" s="17"/>
      <c r="B47" s="17"/>
      <c r="C47" s="17"/>
      <c r="D47" s="17"/>
      <c r="E47" s="17"/>
      <c r="F47" s="17"/>
      <c r="G47" s="17"/>
      <c r="H47" s="17"/>
      <c r="I47" s="17"/>
      <c r="J47" s="17"/>
      <c r="K47" s="17"/>
      <c r="L47" s="17"/>
      <c r="M47" s="17"/>
      <c r="W47" s="87">
        <f ca="1">IFERROR(RANK(Y47,$Y$27:$Y$59,$U$3)+COUNTIF($Y$27:Y47,Y47)-1,"")</f>
        <v>12</v>
      </c>
      <c r="X47" s="87" t="s">
        <v>92</v>
      </c>
      <c r="Y47" s="87">
        <f t="shared" ca="1" si="10"/>
        <v>19.17333</v>
      </c>
      <c r="AA47" s="87" t="str">
        <f t="shared" ca="1" si="11"/>
        <v>Waltham Forest</v>
      </c>
      <c r="AB47" s="87">
        <v>21</v>
      </c>
      <c r="AC47" s="86">
        <f t="shared" ca="1" si="12"/>
        <v>22.407879999999999</v>
      </c>
      <c r="AD47" s="87" t="str">
        <f t="shared" ca="1" si="13"/>
        <v>Waltham Forest</v>
      </c>
      <c r="AE47" s="87" t="str">
        <f t="shared" ca="1" si="14"/>
        <v/>
      </c>
      <c r="AF47" s="87" t="str">
        <f t="shared" ca="1" si="15"/>
        <v/>
      </c>
      <c r="AG47" s="87">
        <f t="shared" ca="1" si="16"/>
        <v>22.407879999999999</v>
      </c>
      <c r="AH47" s="87">
        <f t="shared" ca="1" si="26"/>
        <v>20.89</v>
      </c>
      <c r="AI47" s="87">
        <f t="shared" ca="1" si="27"/>
        <v>26.24</v>
      </c>
      <c r="AJ47" s="87">
        <f t="shared" ca="1" si="28"/>
        <v>20.539950000000001</v>
      </c>
      <c r="AK47" s="87">
        <f t="shared" ca="1" si="17"/>
        <v>22.407879999999999</v>
      </c>
      <c r="AL47" s="87" t="str">
        <f t="shared" ca="1" si="18"/>
        <v/>
      </c>
      <c r="AO47" s="87" t="str">
        <f>List!R9</f>
        <v>Enfield</v>
      </c>
      <c r="AP47" s="87">
        <f t="shared" ca="1" si="29"/>
        <v>24.019580000000001</v>
      </c>
    </row>
    <row r="48" spans="1:72">
      <c r="A48" s="17"/>
      <c r="B48" s="17"/>
      <c r="C48" s="17"/>
      <c r="D48" s="17"/>
      <c r="E48" s="17"/>
      <c r="F48" s="17"/>
      <c r="G48" s="17"/>
      <c r="H48" s="17"/>
      <c r="I48" s="17"/>
      <c r="J48" s="17"/>
      <c r="K48" s="17"/>
      <c r="L48" s="17"/>
      <c r="M48" s="17"/>
      <c r="W48" s="87">
        <f ca="1">IFERROR(RANK(Y48,$Y$27:$Y$59,$U$3)+COUNTIF($Y$27:Y48,Y48)-1,"")</f>
        <v>24</v>
      </c>
      <c r="X48" s="87" t="s">
        <v>85</v>
      </c>
      <c r="Y48" s="87">
        <f t="shared" ca="1" si="10"/>
        <v>23.82882</v>
      </c>
      <c r="AA48" s="87" t="str">
        <f t="shared" ca="1" si="11"/>
        <v>Greenwich</v>
      </c>
      <c r="AB48" s="87">
        <v>22</v>
      </c>
      <c r="AC48" s="86">
        <f t="shared" ca="1" si="12"/>
        <v>23.152190000000001</v>
      </c>
      <c r="AD48" s="87" t="str">
        <f t="shared" ca="1" si="13"/>
        <v>Greenwich</v>
      </c>
      <c r="AE48" s="87" t="str">
        <f t="shared" ca="1" si="14"/>
        <v/>
      </c>
      <c r="AF48" s="87" t="str">
        <f t="shared" ca="1" si="15"/>
        <v/>
      </c>
      <c r="AG48" s="87">
        <f t="shared" ca="1" si="16"/>
        <v>23.152190000000001</v>
      </c>
      <c r="AH48" s="87">
        <f t="shared" ca="1" si="26"/>
        <v>20.89</v>
      </c>
      <c r="AI48" s="87">
        <f t="shared" ca="1" si="27"/>
        <v>26.24</v>
      </c>
      <c r="AJ48" s="87">
        <f t="shared" ca="1" si="28"/>
        <v>20.539950000000001</v>
      </c>
      <c r="AK48" s="87" t="str">
        <f t="shared" ca="1" si="17"/>
        <v/>
      </c>
      <c r="AL48" s="87">
        <f t="shared" ca="1" si="18"/>
        <v>23.152190000000001</v>
      </c>
      <c r="AO48" s="87" t="str">
        <f>List!R10</f>
        <v>Harrow</v>
      </c>
      <c r="AP48" s="87">
        <f t="shared" ca="1" si="29"/>
        <v>16.745889999999999</v>
      </c>
      <c r="BF48" s="94"/>
    </row>
    <row r="49" spans="1:59">
      <c r="A49" s="17"/>
      <c r="B49" s="17"/>
      <c r="C49" s="17"/>
      <c r="D49" s="17"/>
      <c r="E49" s="17"/>
      <c r="F49" s="17"/>
      <c r="G49" s="17"/>
      <c r="H49" s="17"/>
      <c r="I49" s="17"/>
      <c r="J49" s="17"/>
      <c r="K49" s="17"/>
      <c r="L49" s="17"/>
      <c r="M49" s="17"/>
      <c r="W49" s="87">
        <f ca="1">IFERROR(RANK(Y49,$Y$27:$Y$59,$U$3)+COUNTIF($Y$27:Y49,Y49)-1,"")</f>
        <v>16</v>
      </c>
      <c r="X49" s="87" t="s">
        <v>109</v>
      </c>
      <c r="Y49" s="87">
        <f t="shared" ca="1" si="10"/>
        <v>20.935649999999999</v>
      </c>
      <c r="AA49" s="87" t="str">
        <f t="shared" ca="1" si="11"/>
        <v>Newham</v>
      </c>
      <c r="AB49" s="87">
        <v>23</v>
      </c>
      <c r="AC49" s="86">
        <f t="shared" ca="1" si="12"/>
        <v>23.25553</v>
      </c>
      <c r="AD49" s="87" t="str">
        <f t="shared" ca="1" si="13"/>
        <v>Newham</v>
      </c>
      <c r="AE49" s="87" t="str">
        <f t="shared" ca="1" si="14"/>
        <v/>
      </c>
      <c r="AF49" s="87" t="str">
        <f t="shared" ca="1" si="15"/>
        <v/>
      </c>
      <c r="AG49" s="87">
        <f t="shared" ca="1" si="16"/>
        <v>23.25553</v>
      </c>
      <c r="AH49" s="87">
        <f t="shared" ca="1" si="26"/>
        <v>20.89</v>
      </c>
      <c r="AI49" s="87">
        <f t="shared" ca="1" si="27"/>
        <v>26.24</v>
      </c>
      <c r="AJ49" s="87">
        <f t="shared" ca="1" si="28"/>
        <v>20.539950000000001</v>
      </c>
      <c r="AK49" s="87" t="str">
        <f t="shared" ca="1" si="17"/>
        <v/>
      </c>
      <c r="AL49" s="87">
        <f t="shared" ca="1" si="18"/>
        <v>23.25553</v>
      </c>
      <c r="AO49" s="87" t="str">
        <f>List!R11</f>
        <v>Waltham Forest</v>
      </c>
      <c r="AP49" s="87">
        <f t="shared" ca="1" si="29"/>
        <v>22.407879999999999</v>
      </c>
      <c r="BF49" s="92"/>
      <c r="BG49" s="93"/>
    </row>
    <row r="50" spans="1:59">
      <c r="A50" s="17"/>
      <c r="B50" s="17"/>
      <c r="C50" s="17"/>
      <c r="D50" s="17"/>
      <c r="E50" s="17"/>
      <c r="F50" s="17"/>
      <c r="G50" s="17"/>
      <c r="H50" s="17"/>
      <c r="I50" s="17"/>
      <c r="J50" s="17"/>
      <c r="K50" s="17"/>
      <c r="L50" s="17"/>
      <c r="M50" s="17"/>
      <c r="W50" s="87">
        <f ca="1">IFERROR(RANK(Y50,$Y$27:$Y$59,$U$3)+COUNTIF($Y$27:Y50,Y50)-1,"")</f>
        <v>23</v>
      </c>
      <c r="X50" s="87" t="s">
        <v>123</v>
      </c>
      <c r="Y50" s="87">
        <f t="shared" ca="1" si="10"/>
        <v>23.25553</v>
      </c>
      <c r="AA50" s="87" t="str">
        <f t="shared" ca="1" si="11"/>
        <v>Lewisham</v>
      </c>
      <c r="AB50" s="87">
        <v>24</v>
      </c>
      <c r="AC50" s="86">
        <f t="shared" ca="1" si="12"/>
        <v>23.82882</v>
      </c>
      <c r="AD50" s="87" t="str">
        <f t="shared" ca="1" si="13"/>
        <v>Lewisham</v>
      </c>
      <c r="AE50" s="87" t="str">
        <f t="shared" ca="1" si="14"/>
        <v/>
      </c>
      <c r="AF50" s="87" t="str">
        <f t="shared" ca="1" si="15"/>
        <v/>
      </c>
      <c r="AG50" s="87">
        <f t="shared" ca="1" si="16"/>
        <v>23.82882</v>
      </c>
      <c r="AH50" s="87">
        <f t="shared" ca="1" si="26"/>
        <v>20.89</v>
      </c>
      <c r="AI50" s="87">
        <f t="shared" ca="1" si="27"/>
        <v>26.24</v>
      </c>
      <c r="AJ50" s="87">
        <f t="shared" ca="1" si="28"/>
        <v>20.539950000000001</v>
      </c>
      <c r="AK50" s="87" t="str">
        <f t="shared" ca="1" si="17"/>
        <v/>
      </c>
      <c r="AL50" s="87">
        <f t="shared" ca="1" si="18"/>
        <v>23.82882</v>
      </c>
      <c r="AO50" s="87" t="str">
        <f>List!R12</f>
        <v>Bromley</v>
      </c>
      <c r="AP50" s="87">
        <f t="shared" ca="1" si="29"/>
        <v>26.424150000000001</v>
      </c>
      <c r="BF50" s="92"/>
      <c r="BG50" s="92"/>
    </row>
    <row r="51" spans="1:59">
      <c r="W51" s="87">
        <f ca="1">IFERROR(RANK(Y51,$Y$27:$Y$59,$U$3)+COUNTIF($Y$27:Y51,Y51)-1,"")</f>
        <v>28</v>
      </c>
      <c r="X51" s="87" t="s">
        <v>113</v>
      </c>
      <c r="Y51" s="87">
        <f t="shared" ca="1" si="10"/>
        <v>25.345189999999999</v>
      </c>
      <c r="AA51" s="87" t="str">
        <f t="shared" ca="1" si="11"/>
        <v>Enfield</v>
      </c>
      <c r="AB51" s="87">
        <v>25</v>
      </c>
      <c r="AC51" s="86">
        <f t="shared" ca="1" si="12"/>
        <v>24.019580000000001</v>
      </c>
      <c r="AD51" s="87" t="str">
        <f t="shared" ca="1" si="13"/>
        <v>Enfield</v>
      </c>
      <c r="AE51" s="87" t="str">
        <f t="shared" ca="1" si="14"/>
        <v/>
      </c>
      <c r="AF51" s="87" t="str">
        <f t="shared" ca="1" si="15"/>
        <v/>
      </c>
      <c r="AG51" s="87">
        <f t="shared" ca="1" si="16"/>
        <v>24.019580000000001</v>
      </c>
      <c r="AH51" s="87">
        <f t="shared" ca="1" si="26"/>
        <v>20.89</v>
      </c>
      <c r="AI51" s="87">
        <f t="shared" ca="1" si="27"/>
        <v>26.24</v>
      </c>
      <c r="AJ51" s="87">
        <f t="shared" ca="1" si="28"/>
        <v>20.539950000000001</v>
      </c>
      <c r="AK51" s="87">
        <f t="shared" ca="1" si="17"/>
        <v>24.019580000000001</v>
      </c>
      <c r="AL51" s="87" t="str">
        <f t="shared" ca="1" si="18"/>
        <v/>
      </c>
      <c r="AO51" s="87" t="str">
        <f>List!R13</f>
        <v>Hillingdon</v>
      </c>
      <c r="AP51" s="87">
        <f t="shared" ca="1" si="29"/>
        <v>22.331710000000001</v>
      </c>
      <c r="BF51" s="92"/>
      <c r="BG51" s="93"/>
    </row>
    <row r="52" spans="1:59">
      <c r="W52" s="87">
        <f ca="1">IFERROR(RANK(Y52,$Y$27:$Y$59,$U$3)+COUNTIF($Y$27:Y52,Y52)-1,"")</f>
        <v>15</v>
      </c>
      <c r="X52" s="87" t="s">
        <v>33</v>
      </c>
      <c r="Y52" s="87">
        <f t="shared" ca="1" si="10"/>
        <v>20.539950000000001</v>
      </c>
      <c r="AA52" s="87" t="str">
        <f t="shared" ca="1" si="11"/>
        <v>Croydon</v>
      </c>
      <c r="AB52" s="87">
        <v>26</v>
      </c>
      <c r="AC52" s="86">
        <f t="shared" ca="1" si="12"/>
        <v>24.05367</v>
      </c>
      <c r="AD52" s="87" t="str">
        <f t="shared" ca="1" si="13"/>
        <v>Croydon</v>
      </c>
      <c r="AE52" s="87" t="str">
        <f t="shared" ca="1" si="14"/>
        <v/>
      </c>
      <c r="AF52" s="87" t="str">
        <f t="shared" ca="1" si="15"/>
        <v/>
      </c>
      <c r="AG52" s="87">
        <f t="shared" ca="1" si="16"/>
        <v>24.05367</v>
      </c>
      <c r="AH52" s="87">
        <f t="shared" ca="1" si="26"/>
        <v>20.89</v>
      </c>
      <c r="AI52" s="87">
        <f t="shared" ca="1" si="27"/>
        <v>26.24</v>
      </c>
      <c r="AJ52" s="87">
        <f t="shared" ca="1" si="28"/>
        <v>20.539950000000001</v>
      </c>
      <c r="AK52" s="87">
        <f t="shared" ca="1" si="17"/>
        <v>24.05367</v>
      </c>
      <c r="AL52" s="87" t="str">
        <f t="shared" ca="1" si="18"/>
        <v/>
      </c>
      <c r="AO52" s="87" t="str">
        <f>List!R14</f>
        <v>Ealing</v>
      </c>
      <c r="AP52" s="87">
        <f t="shared" ca="1" si="29"/>
        <v>22.18479</v>
      </c>
      <c r="BF52" s="94"/>
      <c r="BG52" s="94"/>
    </row>
    <row r="53" spans="1:59">
      <c r="W53" s="87">
        <f ca="1">IFERROR(RANK(Y53,$Y$27:$Y$59,$U$3)+COUNTIF($Y$27:Y53,Y53)-1,"")</f>
        <v>14</v>
      </c>
      <c r="X53" s="87" t="s">
        <v>96</v>
      </c>
      <c r="Y53" s="87">
        <f t="shared" ca="1" si="10"/>
        <v>19.658829999999998</v>
      </c>
      <c r="AA53" s="87" t="str">
        <f t="shared" ca="1" si="11"/>
        <v>Bexley</v>
      </c>
      <c r="AB53" s="87">
        <v>27</v>
      </c>
      <c r="AC53" s="86">
        <f t="shared" ca="1" si="12"/>
        <v>24.23752</v>
      </c>
      <c r="AD53" s="87" t="str">
        <f t="shared" ca="1" si="13"/>
        <v>Bexley</v>
      </c>
      <c r="AE53" s="87" t="str">
        <f t="shared" ca="1" si="14"/>
        <v/>
      </c>
      <c r="AF53" s="87" t="str">
        <f t="shared" ca="1" si="15"/>
        <v/>
      </c>
      <c r="AG53" s="87">
        <f t="shared" ca="1" si="16"/>
        <v>24.23752</v>
      </c>
      <c r="AH53" s="87">
        <f t="shared" ca="1" si="26"/>
        <v>20.89</v>
      </c>
      <c r="AI53" s="87">
        <f t="shared" ca="1" si="27"/>
        <v>26.24</v>
      </c>
      <c r="AJ53" s="87">
        <f t="shared" ca="1" si="28"/>
        <v>20.539950000000001</v>
      </c>
      <c r="AK53" s="87" t="str">
        <f t="shared" ca="1" si="17"/>
        <v/>
      </c>
      <c r="AL53" s="87">
        <f t="shared" ca="1" si="18"/>
        <v>24.23752</v>
      </c>
      <c r="AO53" s="87" t="str">
        <f>List!R15</f>
        <v>Barnet</v>
      </c>
      <c r="AP53" s="87">
        <f t="shared" ca="1" si="29"/>
        <v>18.167819999999999</v>
      </c>
    </row>
    <row r="54" spans="1:59">
      <c r="W54" s="87">
        <f ca="1">IFERROR(RANK(Y54,$Y$27:$Y$59,$U$3)+COUNTIF($Y$27:Y54,Y54)-1,"")</f>
        <v>17</v>
      </c>
      <c r="X54" s="87" t="s">
        <v>90</v>
      </c>
      <c r="Y54" s="87">
        <f t="shared" ca="1" si="10"/>
        <v>21.12988</v>
      </c>
      <c r="AA54" s="87" t="str">
        <f t="shared" ca="1" si="11"/>
        <v>Redbridge</v>
      </c>
      <c r="AB54" s="87">
        <v>28</v>
      </c>
      <c r="AC54" s="86">
        <f t="shared" ca="1" si="12"/>
        <v>25.345189999999999</v>
      </c>
      <c r="AD54" s="87" t="str">
        <f t="shared" ca="1" si="13"/>
        <v>Redbridge</v>
      </c>
      <c r="AE54" s="87" t="str">
        <f t="shared" ca="1" si="14"/>
        <v/>
      </c>
      <c r="AF54" s="87" t="str">
        <f t="shared" ca="1" si="15"/>
        <v/>
      </c>
      <c r="AG54" s="87">
        <f t="shared" ca="1" si="16"/>
        <v>25.345189999999999</v>
      </c>
      <c r="AH54" s="87">
        <f t="shared" ca="1" si="26"/>
        <v>20.89</v>
      </c>
      <c r="AI54" s="87">
        <f t="shared" ca="1" si="27"/>
        <v>26.24</v>
      </c>
      <c r="AJ54" s="87">
        <f t="shared" ca="1" si="28"/>
        <v>20.539950000000001</v>
      </c>
      <c r="AK54" s="87">
        <f t="shared" ca="1" si="17"/>
        <v>25.345189999999999</v>
      </c>
      <c r="AL54" s="87" t="str">
        <f t="shared" ca="1" si="18"/>
        <v/>
      </c>
      <c r="AO54" s="87" t="str">
        <f>List!R16</f>
        <v>Croydon</v>
      </c>
      <c r="AP54" s="87">
        <f t="shared" ca="1" si="29"/>
        <v>24.05367</v>
      </c>
      <c r="BF54" s="94"/>
      <c r="BG54" s="94"/>
    </row>
    <row r="55" spans="1:59" ht="14.45" customHeight="1">
      <c r="W55" s="87">
        <f ca="1">IFERROR(RANK(Y55,$Y$27:$Y$59,$U$3)+COUNTIF($Y$27:Y55,Y55)-1,"")</f>
        <v>4</v>
      </c>
      <c r="X55" s="87" t="s">
        <v>105</v>
      </c>
      <c r="Y55" s="87">
        <f t="shared" ca="1" si="10"/>
        <v>16.01436</v>
      </c>
      <c r="AA55" s="87" t="str">
        <f t="shared" ca="1" si="11"/>
        <v>Havering</v>
      </c>
      <c r="AB55" s="87">
        <v>29</v>
      </c>
      <c r="AC55" s="86">
        <f t="shared" ca="1" si="12"/>
        <v>25.746479999999998</v>
      </c>
      <c r="AD55" s="87" t="str">
        <f t="shared" ca="1" si="13"/>
        <v>Havering</v>
      </c>
      <c r="AE55" s="87" t="str">
        <f t="shared" ca="1" si="14"/>
        <v/>
      </c>
      <c r="AF55" s="87" t="str">
        <f t="shared" ca="1" si="15"/>
        <v/>
      </c>
      <c r="AG55" s="87">
        <f t="shared" ca="1" si="16"/>
        <v>25.746479999999998</v>
      </c>
      <c r="AH55" s="87">
        <f t="shared" ca="1" si="26"/>
        <v>20.89</v>
      </c>
      <c r="AI55" s="87">
        <f t="shared" ca="1" si="27"/>
        <v>26.24</v>
      </c>
      <c r="AJ55" s="87">
        <f t="shared" ca="1" si="28"/>
        <v>20.539950000000001</v>
      </c>
      <c r="AK55" s="87">
        <f t="shared" ca="1" si="17"/>
        <v>25.746479999999998</v>
      </c>
      <c r="AL55" s="87" t="str">
        <f t="shared" ca="1" si="18"/>
        <v/>
      </c>
      <c r="AO55" s="87" t="str">
        <f>T8</f>
        <v>Richmond</v>
      </c>
      <c r="AP55" s="87">
        <f ca="1">U14</f>
        <v>20.539950000000001</v>
      </c>
      <c r="BF55" s="94"/>
      <c r="BG55" s="94"/>
    </row>
    <row r="56" spans="1:59">
      <c r="W56" s="87">
        <f ca="1">IFERROR(RANK(Y56,$Y$27:$Y$59,$U$3)+COUNTIF($Y$27:Y56,Y56)-1,"")</f>
        <v>21</v>
      </c>
      <c r="X56" s="87" t="s">
        <v>115</v>
      </c>
      <c r="Y56" s="87">
        <f t="shared" ca="1" si="10"/>
        <v>22.407879999999999</v>
      </c>
      <c r="AA56" s="87" t="str">
        <f t="shared" ca="1" si="11"/>
        <v>Hounslow</v>
      </c>
      <c r="AB56" s="87">
        <v>30</v>
      </c>
      <c r="AC56" s="86">
        <f t="shared" ca="1" si="12"/>
        <v>26.208369999999999</v>
      </c>
      <c r="AD56" s="87" t="str">
        <f t="shared" ca="1" si="13"/>
        <v>Hounslow</v>
      </c>
      <c r="AE56" s="87" t="str">
        <f t="shared" ca="1" si="14"/>
        <v/>
      </c>
      <c r="AF56" s="87" t="str">
        <f t="shared" ca="1" si="15"/>
        <v/>
      </c>
      <c r="AG56" s="87">
        <f t="shared" ca="1" si="16"/>
        <v>26.208369999999999</v>
      </c>
      <c r="AH56" s="87">
        <f t="shared" ca="1" si="26"/>
        <v>20.89</v>
      </c>
      <c r="AI56" s="87">
        <f t="shared" ca="1" si="27"/>
        <v>26.24</v>
      </c>
      <c r="AJ56" s="87">
        <f t="shared" ca="1" si="28"/>
        <v>20.539950000000001</v>
      </c>
      <c r="AK56" s="87">
        <f t="shared" ca="1" si="17"/>
        <v>26.208369999999999</v>
      </c>
      <c r="AL56" s="87" t="str">
        <f t="shared" ca="1" si="18"/>
        <v/>
      </c>
    </row>
    <row r="57" spans="1:59">
      <c r="W57" s="87">
        <f ca="1">IFERROR(RANK(Y57,$Y$27:$Y$59,$U$3)+COUNTIF($Y$27:Y57,Y57)-1,"")</f>
        <v>6</v>
      </c>
      <c r="X57" s="87" t="s">
        <v>77</v>
      </c>
      <c r="Y57" s="87">
        <f t="shared" ca="1" si="10"/>
        <v>16.336960000000001</v>
      </c>
      <c r="AA57" s="87" t="str">
        <f t="shared" ca="1" si="11"/>
        <v>Bromley</v>
      </c>
      <c r="AB57" s="87">
        <v>31</v>
      </c>
      <c r="AC57" s="86">
        <f t="shared" ca="1" si="12"/>
        <v>26.424150000000001</v>
      </c>
      <c r="AD57" s="87" t="str">
        <f t="shared" ca="1" si="13"/>
        <v>Bromley</v>
      </c>
      <c r="AE57" s="87" t="str">
        <f t="shared" ca="1" si="14"/>
        <v/>
      </c>
      <c r="AF57" s="87">
        <f t="shared" ca="1" si="15"/>
        <v>26.424150000000001</v>
      </c>
      <c r="AG57" s="87" t="str">
        <f t="shared" ca="1" si="16"/>
        <v/>
      </c>
      <c r="AH57" s="87">
        <f t="shared" ca="1" si="26"/>
        <v>20.89</v>
      </c>
      <c r="AI57" s="87">
        <f t="shared" ca="1" si="27"/>
        <v>26.24</v>
      </c>
      <c r="AJ57" s="87">
        <f t="shared" ca="1" si="28"/>
        <v>20.539950000000001</v>
      </c>
      <c r="AK57" s="87">
        <f t="shared" ca="1" si="17"/>
        <v>26.424150000000001</v>
      </c>
      <c r="AL57" s="87" t="str">
        <f t="shared" ca="1" si="18"/>
        <v/>
      </c>
      <c r="BF57" s="94"/>
      <c r="BG57" s="94"/>
    </row>
    <row r="58" spans="1:59">
      <c r="W58" s="87">
        <f ca="1">IFERROR(RANK(Y58,$Y$27:$Y$59,$U$3)+COUNTIF($Y$27:Y58,Y58)-1,"")</f>
        <v>5</v>
      </c>
      <c r="X58" s="87" t="s">
        <v>100</v>
      </c>
      <c r="Y58" s="87">
        <f t="shared" ca="1" si="10"/>
        <v>16.18017</v>
      </c>
      <c r="AA58" s="87" t="str">
        <f t="shared" ca="1" si="11"/>
        <v>Barking and Dagenham</v>
      </c>
      <c r="AB58" s="87">
        <v>32</v>
      </c>
      <c r="AC58" s="86">
        <f t="shared" ca="1" si="12"/>
        <v>30.484999999999999</v>
      </c>
      <c r="AD58" s="87" t="str">
        <f t="shared" ca="1" si="13"/>
        <v>Barking and Dagenham</v>
      </c>
      <c r="AE58" s="87" t="str">
        <f t="shared" ca="1" si="14"/>
        <v/>
      </c>
      <c r="AF58" s="87" t="str">
        <f t="shared" ca="1" si="15"/>
        <v/>
      </c>
      <c r="AG58" s="87">
        <f t="shared" ca="1" si="16"/>
        <v>30.484999999999999</v>
      </c>
      <c r="AH58" s="87">
        <f t="shared" ca="1" si="26"/>
        <v>20.89</v>
      </c>
      <c r="AI58" s="87">
        <f t="shared" ca="1" si="27"/>
        <v>26.24</v>
      </c>
      <c r="AJ58" s="87">
        <f t="shared" ca="1" si="28"/>
        <v>20.539950000000001</v>
      </c>
      <c r="AK58" s="87" t="str">
        <f t="shared" ca="1" si="17"/>
        <v/>
      </c>
      <c r="AL58" s="87">
        <f t="shared" ca="1" si="18"/>
        <v>30.484999999999999</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2300-000000000000}"/>
    <dataValidation type="list" showInputMessage="1" showErrorMessage="1" sqref="U2" xr:uid="{00000000-0002-0000-2300-000001000000}">
      <formula1>gender</formula1>
    </dataValidation>
    <dataValidation type="list" showInputMessage="1" showErrorMessage="1" sqref="U1" xr:uid="{00000000-0002-0000-2300-000002000000}">
      <formula1>indlist</formula1>
    </dataValidation>
  </dataValidations>
  <hyperlinks>
    <hyperlink ref="O1" location="Summary!A1" display="Back to summary" xr:uid="{00000000-0004-0000-23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T64"/>
  <sheetViews>
    <sheetView showGridLines="0" showRowColHeaders="0" zoomScale="130" zoomScaleNormal="130" workbookViewId="0">
      <selection activeCell="P15" sqref="P15"/>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Percentage of adults meeting the '5-a-day' fruit and vegetable consumption recommendations (new method), 2022/23</v>
      </c>
      <c r="B1" s="125"/>
      <c r="C1" s="125"/>
      <c r="D1" s="125"/>
      <c r="E1" s="125"/>
      <c r="F1" s="125"/>
      <c r="G1" s="125"/>
      <c r="H1" s="126" t="str">
        <f ca="1">'26'!$X$1</f>
        <v>Percentage of adults meeting the '5-a-day' fruit and vegetable consumption recommendations (new method), 2020/21 - 2022/23</v>
      </c>
      <c r="I1" s="125"/>
      <c r="J1" s="125"/>
      <c r="K1" s="125"/>
      <c r="L1" s="125"/>
      <c r="M1" s="125"/>
      <c r="N1" s="125"/>
      <c r="O1" s="4" t="s">
        <v>1075</v>
      </c>
      <c r="T1" s="87" t="s">
        <v>282</v>
      </c>
      <c r="U1" s="87" t="s">
        <v>209</v>
      </c>
      <c r="V1" s="87" t="str">
        <f>T8&amp;U23&amp;U2&amp;U5</f>
        <v>Richmond93982Persons16+ yrs</v>
      </c>
      <c r="W1" s="86">
        <f>21-COUNTBLANK(X2:X21)</f>
        <v>4</v>
      </c>
      <c r="X1" s="87" t="str">
        <f ca="1">IF(U2&lt;&gt;"Persons",U1&amp;", "&amp;SUBSTITUTE(X2, " ","")&amp;" - "&amp;SUBSTITUTE(INDIRECT("x"&amp;W1), " ","")&amp;" ("&amp;U2&amp;")",U1&amp;", "&amp;SUBSTITUTE(X2, " ","")&amp;" - "&amp;SUBSTITUTE(INDIRECT("x"&amp;W1), " ",""))</f>
        <v>Percentage of adults meeting the '5-a-day' fruit and vegetable consumption recommendations (new method), 2020/21 - 2022/23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2020/21</v>
      </c>
      <c r="T2" s="88" t="s">
        <v>1056</v>
      </c>
      <c r="U2" s="87" t="s">
        <v>35</v>
      </c>
      <c r="V2" s="87">
        <v>1</v>
      </c>
      <c r="W2" s="86">
        <f t="array" ref="W2">IFERROR(SMALL(IF(IndicatorData!B:B=$V$1,IndicatorData!AA:AA),$V2),"")</f>
        <v>20200000</v>
      </c>
      <c r="X2" s="86" t="str">
        <f>S2</f>
        <v>2020/21</v>
      </c>
      <c r="Y2" s="88">
        <f t="shared" ref="Y2:AH11" ca="1" si="0">IFERROR(VLOOKUP(Y$1&amp;$U$1&amp;$X2&amp;$U$2&amp;$U$5,DATA,14,FALSE),"")</f>
        <v>34.869999999999997</v>
      </c>
      <c r="Z2" s="87">
        <f t="shared" ca="1" si="0"/>
        <v>34.04</v>
      </c>
      <c r="AA2" s="87">
        <f t="shared" ca="1" si="0"/>
        <v>45.73</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45.73</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2021/22</v>
      </c>
      <c r="T3" s="88" t="s">
        <v>1076</v>
      </c>
      <c r="U3" s="87">
        <f>VLOOKUP(U1,IndicatorMetadata!$B:$AG,32,FALSE)</f>
        <v>0</v>
      </c>
      <c r="V3" s="89">
        <v>2</v>
      </c>
      <c r="W3" s="86">
        <f t="array" ref="W3">IFERROR(SMALL(IF(IndicatorData!B:B=$V$1,IndicatorData!AA:AA),$V3),"")</f>
        <v>20210000</v>
      </c>
      <c r="X3" s="86" t="str">
        <f t="shared" ref="X3:X21" si="5">IF(S3=X2,"",S3)</f>
        <v>2021/22</v>
      </c>
      <c r="Y3" s="88">
        <f t="shared" ca="1" si="0"/>
        <v>32.49</v>
      </c>
      <c r="Z3" s="87">
        <f t="shared" ca="1" si="0"/>
        <v>31.53</v>
      </c>
      <c r="AA3" s="87">
        <f t="shared" ca="1" si="0"/>
        <v>38.64</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38.64</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40.98753</v>
      </c>
      <c r="F4" s="2"/>
      <c r="S4" s="87" t="str">
        <f t="array" ref="S4">IFERROR(VLOOKUP($W4,IF(IndicatorData!$B:$B=$V$1,IndicatorData!$A$1:$O$5203),15,FALSE),"")</f>
        <v>2022/23</v>
      </c>
      <c r="T4" s="88" t="s">
        <v>308</v>
      </c>
      <c r="U4" s="87" t="str">
        <f>VLOOKUP(U1,IndicatorMetadata!$B:$AG,27,FALSE)</f>
        <v>%</v>
      </c>
      <c r="V4" s="87">
        <v>3</v>
      </c>
      <c r="W4" s="86">
        <f t="array" ref="W4">IFERROR(SMALL(IF(IndicatorData!B:B=$V$1,IndicatorData!AA:AA),$V4),"")</f>
        <v>20220000</v>
      </c>
      <c r="X4" s="86" t="str">
        <f t="shared" si="5"/>
        <v>2022/23</v>
      </c>
      <c r="Y4" s="88">
        <f t="shared" ca="1" si="0"/>
        <v>31</v>
      </c>
      <c r="Z4" s="87">
        <f t="shared" ca="1" si="0"/>
        <v>30.04</v>
      </c>
      <c r="AA4" s="87">
        <f t="shared" ca="1" si="0"/>
        <v>40.98753</v>
      </c>
      <c r="AB4" s="87">
        <f t="shared" ca="1" si="0"/>
        <v>35.63917</v>
      </c>
      <c r="AC4" s="86">
        <f t="shared" ca="1" si="0"/>
        <v>29.485040000000001</v>
      </c>
      <c r="AD4" s="87">
        <f t="shared" ca="1" si="0"/>
        <v>28.792010000000001</v>
      </c>
      <c r="AE4" s="87">
        <f t="shared" ca="1" si="0"/>
        <v>28.319330000000001</v>
      </c>
      <c r="AF4" s="87">
        <f t="shared" ca="1" si="0"/>
        <v>29.69145</v>
      </c>
      <c r="AG4" s="87">
        <f t="shared" ca="1" si="0"/>
        <v>34.82367</v>
      </c>
      <c r="AH4" s="87">
        <f t="shared" ca="1" si="0"/>
        <v>21.58541</v>
      </c>
      <c r="AI4" s="87">
        <f t="shared" ca="1" si="1"/>
        <v>34.82367</v>
      </c>
      <c r="AJ4" s="87">
        <f t="shared" ca="1" si="1"/>
        <v>24.123249999999999</v>
      </c>
      <c r="AK4" s="87">
        <f t="shared" ca="1" si="1"/>
        <v>23.902799999999999</v>
      </c>
      <c r="AL4" s="87">
        <f t="shared" ca="1" si="1"/>
        <v>28.792010000000001</v>
      </c>
      <c r="AM4" s="87">
        <f t="shared" ca="1" si="1"/>
        <v>33.452489999999997</v>
      </c>
      <c r="AN4" s="87">
        <f t="shared" ca="1" si="1"/>
        <v>28.718160000000001</v>
      </c>
      <c r="AO4" s="87">
        <f t="shared" ca="1" si="1"/>
        <v>28.659030000000001</v>
      </c>
      <c r="AP4" s="87">
        <f t="shared" ca="1" si="1"/>
        <v>30.6006</v>
      </c>
      <c r="AQ4" s="87">
        <f t="shared" ca="1" si="1"/>
        <v>27.98302</v>
      </c>
      <c r="AR4" s="87">
        <f t="shared" ca="1" si="1"/>
        <v>31.824529999999999</v>
      </c>
      <c r="AS4" s="87">
        <f t="shared" ca="1" si="2"/>
        <v>37.363300000000002</v>
      </c>
      <c r="AT4" s="87">
        <f t="shared" ca="1" si="2"/>
        <v>39.133949999999999</v>
      </c>
      <c r="AU4" s="87">
        <f t="shared" ca="1" si="2"/>
        <v>29.69145</v>
      </c>
      <c r="AV4" s="87">
        <f t="shared" ca="1" si="2"/>
        <v>22.148050000000001</v>
      </c>
      <c r="AW4" s="87">
        <f t="shared" ca="1" si="2"/>
        <v>24.881119999999999</v>
      </c>
      <c r="AX4" s="87">
        <f t="shared" ca="1" si="2"/>
        <v>29.126200000000001</v>
      </c>
      <c r="AY4" s="87">
        <f t="shared" ca="1" si="2"/>
        <v>32.853810000000003</v>
      </c>
      <c r="AZ4" s="87">
        <f t="shared" ca="1" si="2"/>
        <v>37.702599999999997</v>
      </c>
      <c r="BA4" s="87">
        <f t="shared" ca="1" si="2"/>
        <v>35.63917</v>
      </c>
      <c r="BB4" s="87">
        <f t="shared" ca="1" si="2"/>
        <v>34.895299999999999</v>
      </c>
      <c r="BC4" s="87">
        <f t="shared" ca="1" si="3"/>
        <v>32.344799999999999</v>
      </c>
      <c r="BD4" s="87">
        <f t="shared" ca="1" si="3"/>
        <v>28.319330000000001</v>
      </c>
      <c r="BE4" s="87">
        <f t="shared" ca="1" si="3"/>
        <v>21.035810000000001</v>
      </c>
      <c r="BF4" s="87">
        <f t="shared" ca="1" si="3"/>
        <v>24.875450000000001</v>
      </c>
      <c r="BG4" s="87">
        <f t="shared" ca="1" si="3"/>
        <v>40.98753</v>
      </c>
      <c r="BH4" s="87">
        <f t="shared" ca="1" si="3"/>
        <v>34.301459999999999</v>
      </c>
      <c r="BI4" s="87">
        <f t="shared" ca="1" si="3"/>
        <v>29.485040000000001</v>
      </c>
      <c r="BJ4" s="87">
        <f t="shared" ca="1" si="3"/>
        <v>27.72186</v>
      </c>
      <c r="BK4" s="87">
        <f t="shared" ca="1" si="3"/>
        <v>27.137619999999998</v>
      </c>
      <c r="BL4" s="87">
        <f t="shared" ca="1" si="3"/>
        <v>35.764600000000002</v>
      </c>
      <c r="BM4" s="87">
        <f t="shared" ca="1" si="3"/>
        <v>27.519659999999998</v>
      </c>
      <c r="BN4" s="87">
        <f t="shared" ca="1" si="4"/>
        <v>31.125111666666669</v>
      </c>
    </row>
    <row r="5" spans="1:66">
      <c r="A5" s="13" t="s">
        <v>1008</v>
      </c>
      <c r="C5" s="10"/>
      <c r="D5" s="10"/>
      <c r="E5" s="13" t="str">
        <f ca="1">IFERROR(IF(ABS(ROUND(($E$4-U11)/U11*100,0))=0, "similar",IF($E$4&lt;U11,ABS(ROUND(($E$4-U11)/U11*100,0))&amp;"% lower",IF($E$4&gt;U11,ABS(ROUND(($E$4-U11)/U11*100,0))&amp;"% higher"))),"N/A")</f>
        <v>32% higher</v>
      </c>
      <c r="S5" s="87" t="str">
        <f t="array" ref="S5">IFERROR(VLOOKUP($W5,IF(IndicatorData!$B:$B=$V$1,IndicatorData!$A$1:$O$5203),15,FALSE),"")</f>
        <v/>
      </c>
      <c r="T5" s="88" t="s">
        <v>10</v>
      </c>
      <c r="U5" s="87" t="str">
        <f>VLOOKUP(U23&amp;U2,Interpretations!$A$1:$E$56,4,FALSE)</f>
        <v>16+ yrs</v>
      </c>
      <c r="V5" s="87">
        <v>4</v>
      </c>
      <c r="W5" s="86" t="str">
        <f t="array" ref="W5">IFERROR(SMALL(IF(IndicatorData!B:B=$V$1,IndicatorData!AA:AA),$V5),"")</f>
        <v/>
      </c>
      <c r="X5" s="86" t="str">
        <f t="shared" si="5"/>
        <v/>
      </c>
      <c r="Y5" s="88" t="str">
        <f t="shared" ca="1" si="0"/>
        <v/>
      </c>
      <c r="Z5" s="87" t="str">
        <f t="shared" ca="1" si="0"/>
        <v/>
      </c>
      <c r="AA5" s="87" t="str">
        <f t="shared" ca="1" si="0"/>
        <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36% higher</v>
      </c>
      <c r="S6" s="87" t="str">
        <f t="array" ref="S6">IFERROR(VLOOKUP($W6,IF(IndicatorData!$B:$B=$V$1,IndicatorData!$A$1:$O$5203),15,FALSE),"")</f>
        <v/>
      </c>
      <c r="T6" s="88"/>
      <c r="V6" s="87">
        <v>5</v>
      </c>
      <c r="W6" s="86" t="str">
        <f t="array" ref="W6">IFERROR(SMALL(IF(IndicatorData!B:B=$V$1,IndicatorData!AA:AA),$V6),"")</f>
        <v/>
      </c>
      <c r="X6" s="86" t="str">
        <f t="shared" si="5"/>
        <v/>
      </c>
      <c r="Y6" s="88" t="str">
        <f t="shared" ca="1" si="0"/>
        <v/>
      </c>
      <c r="Z6" s="87" t="str">
        <f t="shared" ca="1" si="0"/>
        <v/>
      </c>
      <c r="AA6" s="87" t="str">
        <f t="shared" ca="1" si="0"/>
        <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
      </c>
      <c r="T7" s="88"/>
      <c r="V7" s="87">
        <v>6</v>
      </c>
      <c r="W7" s="86" t="str">
        <f t="array" ref="W7">IFERROR(SMALL(IF(IndicatorData!B:B=$V$1,IndicatorData!AA:AA),$V7),"")</f>
        <v/>
      </c>
      <c r="X7" s="86" t="str">
        <f t="shared" si="5"/>
        <v/>
      </c>
      <c r="Y7" s="88" t="str">
        <f t="shared" ca="1" si="0"/>
        <v/>
      </c>
      <c r="Z7" s="87" t="str">
        <f t="shared" ca="1" si="0"/>
        <v/>
      </c>
      <c r="AA7" s="87" t="str">
        <f t="shared" ca="1" si="0"/>
        <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(2020/21)</v>
      </c>
      <c r="E8" s="13" t="str">
        <f ca="1">U22</f>
        <v>10% deterioration</v>
      </c>
      <c r="S8" s="87" t="str">
        <f t="array" ref="S8">IFERROR(VLOOKUP($W8,IF(IndicatorData!$B:$B=$V$1,IndicatorData!$A$1:$O$5203),15,FALSE),"")</f>
        <v/>
      </c>
      <c r="T8" s="88" t="str">
        <f>Summary!$E$2</f>
        <v>Richmond</v>
      </c>
      <c r="V8" s="87">
        <v>7</v>
      </c>
      <c r="W8" s="86" t="str">
        <f t="array" ref="W8">IFERROR(SMALL(IF(IndicatorData!B:B=$V$1,IndicatorData!AA:AA),$V8),"")</f>
        <v/>
      </c>
      <c r="X8" s="86" t="str">
        <f t="shared" si="5"/>
        <v/>
      </c>
      <c r="Y8" s="88" t="str">
        <f t="shared" ca="1" si="0"/>
        <v/>
      </c>
      <c r="Z8" s="87" t="str">
        <f t="shared" ca="1" si="0"/>
        <v/>
      </c>
      <c r="AA8" s="87" t="str">
        <f t="shared" ca="1" si="0"/>
        <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6% improvement</v>
      </c>
      <c r="S9" s="87" t="str">
        <f t="array" ref="S9">IFERROR(VLOOKUP($W9,IF(IndicatorData!$B:$B=$V$1,IndicatorData!$A$1:$O$5203),15,FALSE),"")</f>
        <v/>
      </c>
      <c r="T9" s="88" t="str">
        <f>T8&amp;" Rank"</f>
        <v>Richmond Rank</v>
      </c>
      <c r="U9" s="87">
        <f ca="1">VLOOKUP(T8,$AA$26:$AB$58,2,FALSE)</f>
        <v>1</v>
      </c>
      <c r="V9" s="87">
        <v>8</v>
      </c>
      <c r="W9" s="86" t="str">
        <f t="array" ref="W9">IFERROR(SMALL(IF(IndicatorData!B:B=$V$1,IndicatorData!AA:AA),$V9),"")</f>
        <v/>
      </c>
      <c r="X9" s="86" t="str">
        <f t="shared" si="5"/>
        <v/>
      </c>
      <c r="Y9" s="88" t="str">
        <f t="shared" ca="1" si="0"/>
        <v/>
      </c>
      <c r="Z9" s="87" t="str">
        <f t="shared" ca="1" si="0"/>
        <v/>
      </c>
      <c r="AA9" s="87" t="str">
        <f t="shared" ca="1" si="0"/>
        <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31</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(2022/23) rank:</v>
      </c>
      <c r="E12" s="128">
        <f ca="1">U9</f>
        <v>1</v>
      </c>
      <c r="S12" s="87" t="str">
        <f t="array" ref="S12">IFERROR(VLOOKUP($W12,IF(IndicatorData!$B:$B=$V$1,IndicatorData!$A$1:$O$5203),15,FALSE),"")</f>
        <v/>
      </c>
      <c r="T12" s="88" t="s">
        <v>57</v>
      </c>
      <c r="U12" s="87">
        <f ca="1">AH27</f>
        <v>30.04</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40.98753</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40.98753</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Percentage of adults meeting the '5-a-day' fruit and vegetable consumption recommendations (new method), 2022/23</v>
      </c>
      <c r="B15" s="125"/>
      <c r="C15" s="125"/>
      <c r="D15" s="125"/>
      <c r="E15" s="125"/>
      <c r="F15" s="125"/>
      <c r="G15" s="125"/>
      <c r="S15" s="87" t="str">
        <f t="array" ref="S15">IFERROR(VLOOKUP($W15,IF(IndicatorData!$B:$B=$V$1,IndicatorData!$A$1:$O$5203),15,FALSE),"")</f>
        <v/>
      </c>
      <c r="T15" s="88" t="str">
        <f>T8&amp;" previous data"</f>
        <v>Richmond previous data</v>
      </c>
      <c r="U15" s="87">
        <f ca="1">INDIRECT("aa"&amp;$W$1-1)</f>
        <v>38.64</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45.73</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6.0753881987577613E-2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41.0%, which was the highest in London, 32.2% higher than the England average and 36.5% higher than the London average. The latest Borough figure for 2022/23 was also 10.4% lower than in 2020/21, in comparison with 11.1%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-0.10370588235294112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6%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10% deterioration</v>
      </c>
    </row>
    <row r="23" spans="10:72">
      <c r="J23" s="125"/>
      <c r="K23" s="125"/>
      <c r="L23" s="125"/>
      <c r="M23" s="125"/>
      <c r="N23" s="125"/>
      <c r="T23" s="87" t="s">
        <v>1085</v>
      </c>
      <c r="U23" s="87">
        <f>VLOOKUP(U1,List!$AD$2:$AE$63,2,FALSE)</f>
        <v>93982</v>
      </c>
    </row>
    <row r="24" spans="10:72">
      <c r="J24" s="125"/>
      <c r="K24" s="125"/>
      <c r="L24" s="125"/>
      <c r="M24" s="125"/>
      <c r="N24" s="125"/>
    </row>
    <row r="25" spans="10:72">
      <c r="J25" s="125"/>
      <c r="K25" s="125"/>
      <c r="L25" s="125"/>
      <c r="M25" s="125"/>
      <c r="N25" s="125"/>
      <c r="AU25" s="87" t="str">
        <f ca="1">AC26&amp;", Bexley vs. CYP Comparators"</f>
        <v>Percentage of adults meeting the '5-a-day' fruit and vegetable consumption recommendations (new method),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Percentage of adults meeting the '5-a-day' fruit and vegetable consumption recommendations (new method),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31</v>
      </c>
      <c r="X27" s="87" t="s">
        <v>107</v>
      </c>
      <c r="Y27" s="87">
        <f t="shared" ref="Y27:Y58" ca="1" si="10">IFERROR(VLOOKUP($X27&amp;$U$1&amp;$Y$26&amp;$U$2&amp;$U$5,DATA,14,FALSE),"")</f>
        <v>21.58541</v>
      </c>
      <c r="AA27" s="87" t="str">
        <f t="shared" ref="AA27:AA58" ca="1" si="11">AD27</f>
        <v>Richmond</v>
      </c>
      <c r="AB27" s="87">
        <v>1</v>
      </c>
      <c r="AC27" s="86">
        <f t="shared" ref="AC27:AC58" ca="1" si="12">VLOOKUP($AB27,$W$26:$Y$58,3,FALSE)</f>
        <v>40.98753</v>
      </c>
      <c r="AD27" s="87" t="str">
        <f t="shared" ref="AD27:AD58" ca="1" si="13">VLOOKUP($AB27,$W$26:$Y$58,2,FALSE)</f>
        <v>Richmond</v>
      </c>
      <c r="AE27" s="87">
        <f t="shared" ref="AE27:AE58" ca="1" si="14">IF($AD27=$AE$26,AC27,"")</f>
        <v>40.98753</v>
      </c>
      <c r="AF27" s="87" t="str">
        <f t="shared" ref="AF27:AF58" ca="1" si="15">IF(ISERROR(HLOOKUP($AD27,$AB$1:$AG$1,1,FALSE)),"",AC27)</f>
        <v/>
      </c>
      <c r="AG27" s="87" t="str">
        <f t="shared" ref="AG27:AG58" ca="1" si="16">IF(AND(AE27="",AF27=""),AC27,"")</f>
        <v/>
      </c>
      <c r="AH27" s="87">
        <f ca="1">INDIRECT("z"&amp;$W$1)</f>
        <v>30.04</v>
      </c>
      <c r="AI27" s="87">
        <f ca="1">INDIRECT("y"&amp;$W$1)</f>
        <v>31</v>
      </c>
      <c r="AJ27" s="87">
        <f ca="1">INDIRECT("aa"&amp;$W$1)</f>
        <v>40.98753</v>
      </c>
      <c r="AK27" s="87">
        <f t="shared" ref="AK27:AK58" ca="1" si="17">IF(ISERROR(VLOOKUP($AD27,AOP_comparators,1,FALSE)),"",AC27)</f>
        <v>40.98753</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40.98753</v>
      </c>
      <c r="AU27" s="87" t="str">
        <f t="shared" ref="AU27:AU37" ca="1" si="22">VLOOKUP($AS27,$AN$27:$AP$37,2,FALSE)</f>
        <v>Richmond</v>
      </c>
      <c r="AV27" s="87">
        <f t="shared" ref="AV27:AV37" ca="1" si="23">IF($AU27=$AV$26,$AT27,"")</f>
        <v>40.98753</v>
      </c>
      <c r="AW27" s="87" t="str">
        <f t="shared" ref="AW27:AW37" ca="1" si="24">IF(AV27="",AT27,"")</f>
        <v/>
      </c>
      <c r="AX27" s="87">
        <f t="shared" ref="AX27:AX37" ca="1" si="25">AI27</f>
        <v>31</v>
      </c>
      <c r="AY27" s="94"/>
      <c r="AZ27" s="94"/>
      <c r="BA27" s="94"/>
      <c r="BB27" s="94"/>
      <c r="BC27" s="94"/>
      <c r="BD27" s="94"/>
      <c r="BT27" s="87"/>
    </row>
    <row r="28" spans="10:72">
      <c r="J28" s="125"/>
      <c r="K28" s="125"/>
      <c r="L28" s="125"/>
      <c r="M28" s="125"/>
      <c r="N28" s="125"/>
      <c r="W28" s="87">
        <f ca="1">IFERROR(RANK(Y28,$Y$27:$Y$59,$U$3)+COUNTIF($Y$27:Y28,Y28)-1,"")</f>
        <v>8</v>
      </c>
      <c r="X28" s="87" t="s">
        <v>94</v>
      </c>
      <c r="Y28" s="87">
        <f t="shared" ca="1" si="10"/>
        <v>34.82367</v>
      </c>
      <c r="AA28" s="87" t="str">
        <f t="shared" ca="1" si="11"/>
        <v>Haringey</v>
      </c>
      <c r="AB28" s="87">
        <v>2</v>
      </c>
      <c r="AC28" s="86">
        <f t="shared" ca="1" si="12"/>
        <v>39.133949999999999</v>
      </c>
      <c r="AD28" s="87" t="str">
        <f t="shared" ca="1" si="13"/>
        <v>Haringey</v>
      </c>
      <c r="AE28" s="87" t="str">
        <f t="shared" ca="1" si="14"/>
        <v/>
      </c>
      <c r="AF28" s="87" t="str">
        <f t="shared" ca="1" si="15"/>
        <v/>
      </c>
      <c r="AG28" s="87">
        <f t="shared" ca="1" si="16"/>
        <v>39.133949999999999</v>
      </c>
      <c r="AH28" s="87">
        <f t="shared" ref="AH28:AH58" ca="1" si="26">$AH$27</f>
        <v>30.04</v>
      </c>
      <c r="AI28" s="87">
        <f t="shared" ref="AI28:AI58" ca="1" si="27">$AI$27</f>
        <v>31</v>
      </c>
      <c r="AJ28" s="87">
        <f t="shared" ref="AJ28:AJ58" ca="1" si="28">$AJ$27</f>
        <v>40.98753</v>
      </c>
      <c r="AK28" s="87" t="str">
        <f t="shared" ca="1" si="17"/>
        <v/>
      </c>
      <c r="AL28" s="87">
        <f t="shared" ca="1" si="18"/>
        <v>39.133949999999999</v>
      </c>
      <c r="AN28" s="87">
        <f ca="1">IFERROR(RANK(AP28,$AP$27:$AP$37,$U$3)+COUNTIF($AP$27:AP28,AP28)-1,"")</f>
        <v>2</v>
      </c>
      <c r="AO28" s="87" t="s">
        <v>79</v>
      </c>
      <c r="AP28" s="87">
        <f t="shared" ca="1" si="19"/>
        <v>28.792010000000001</v>
      </c>
      <c r="AR28" s="87" t="str">
        <f t="shared" ca="1" si="20"/>
        <v>Bromley</v>
      </c>
      <c r="AS28" s="87">
        <v>2</v>
      </c>
      <c r="AT28" s="87">
        <f t="shared" ca="1" si="21"/>
        <v>28.792010000000001</v>
      </c>
      <c r="AU28" s="87" t="str">
        <f t="shared" ca="1" si="22"/>
        <v>Bromley</v>
      </c>
      <c r="AV28" s="87" t="str">
        <f t="shared" ca="1" si="23"/>
        <v/>
      </c>
      <c r="AW28" s="87">
        <f t="shared" ca="1" si="24"/>
        <v>28.792010000000001</v>
      </c>
      <c r="AX28" s="87">
        <f t="shared" ca="1" si="25"/>
        <v>31</v>
      </c>
      <c r="AY28" s="94"/>
      <c r="BA28" s="94"/>
      <c r="BB28" s="94"/>
      <c r="BC28" s="94"/>
      <c r="BD28" s="94"/>
      <c r="BF28" s="94">
        <v>90</v>
      </c>
      <c r="BG28" s="94"/>
      <c r="BT28" s="87"/>
    </row>
    <row r="29" spans="10:72">
      <c r="J29" s="125"/>
      <c r="K29" s="125"/>
      <c r="L29" s="125"/>
      <c r="M29" s="125"/>
      <c r="N29" s="125"/>
      <c r="W29" s="87">
        <f ca="1">IFERROR(RANK(Y29,$Y$27:$Y$59,$U$3)+COUNTIF($Y$27:Y29,Y29)-1,"")</f>
        <v>28</v>
      </c>
      <c r="X29" s="87" t="s">
        <v>98</v>
      </c>
      <c r="Y29" s="87">
        <f t="shared" ca="1" si="10"/>
        <v>24.123249999999999</v>
      </c>
      <c r="AA29" s="87" t="str">
        <f t="shared" ca="1" si="11"/>
        <v>Kensington and Chelsea</v>
      </c>
      <c r="AB29" s="87">
        <v>3</v>
      </c>
      <c r="AC29" s="86">
        <f t="shared" ca="1" si="12"/>
        <v>37.702599999999997</v>
      </c>
      <c r="AD29" s="87" t="str">
        <f t="shared" ca="1" si="13"/>
        <v>Kensington and Chelsea</v>
      </c>
      <c r="AE29" s="87" t="str">
        <f t="shared" ca="1" si="14"/>
        <v/>
      </c>
      <c r="AF29" s="87" t="str">
        <f t="shared" ca="1" si="15"/>
        <v/>
      </c>
      <c r="AG29" s="87">
        <f t="shared" ca="1" si="16"/>
        <v>37.702599999999997</v>
      </c>
      <c r="AH29" s="87">
        <f t="shared" ca="1" si="26"/>
        <v>30.04</v>
      </c>
      <c r="AI29" s="87">
        <f t="shared" ca="1" si="27"/>
        <v>31</v>
      </c>
      <c r="AJ29" s="87">
        <f t="shared" ca="1" si="28"/>
        <v>40.98753</v>
      </c>
      <c r="AK29" s="87" t="str">
        <f t="shared" ca="1" si="17"/>
        <v/>
      </c>
      <c r="AL29" s="87">
        <f t="shared" ca="1" si="18"/>
        <v>37.702599999999997</v>
      </c>
      <c r="AN29" s="87" t="str">
        <f ca="1">IFERROR(RANK(AP29,$AP$27:$AP$37,$U$3)+COUNTIF($AP$27:AP29,AP29)-1,"")</f>
        <v/>
      </c>
      <c r="AO29" s="87" t="s">
        <v>1064</v>
      </c>
      <c r="AP29" s="87" t="str">
        <f t="shared" ca="1" si="19"/>
        <v/>
      </c>
      <c r="AR29" s="87" t="str">
        <f t="shared" ca="1" si="20"/>
        <v>Havering</v>
      </c>
      <c r="AS29" s="87">
        <v>3</v>
      </c>
      <c r="AT29" s="87">
        <f t="shared" ca="1" si="21"/>
        <v>22.148050000000001</v>
      </c>
      <c r="AU29" s="87" t="str">
        <f t="shared" ca="1" si="22"/>
        <v>Havering</v>
      </c>
      <c r="AV29" s="87" t="str">
        <f t="shared" ca="1" si="23"/>
        <v/>
      </c>
      <c r="AW29" s="87">
        <f t="shared" ca="1" si="24"/>
        <v>22.148050000000001</v>
      </c>
      <c r="AX29" s="87">
        <f t="shared" ca="1" si="25"/>
        <v>31</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29</v>
      </c>
      <c r="X30" s="87" t="s">
        <v>69</v>
      </c>
      <c r="Y30" s="87">
        <f t="shared" ca="1" si="10"/>
        <v>23.902799999999999</v>
      </c>
      <c r="AA30" s="87" t="str">
        <f t="shared" ca="1" si="11"/>
        <v>Hammersmith and Fulham</v>
      </c>
      <c r="AB30" s="87">
        <v>4</v>
      </c>
      <c r="AC30" s="86">
        <f t="shared" ca="1" si="12"/>
        <v>37.363300000000002</v>
      </c>
      <c r="AD30" s="87" t="str">
        <f t="shared" ca="1" si="13"/>
        <v>Hammersmith and Fulham</v>
      </c>
      <c r="AE30" s="87" t="str">
        <f t="shared" ca="1" si="14"/>
        <v/>
      </c>
      <c r="AF30" s="87" t="str">
        <f t="shared" ca="1" si="15"/>
        <v/>
      </c>
      <c r="AG30" s="87">
        <f t="shared" ca="1" si="16"/>
        <v>37.363300000000002</v>
      </c>
      <c r="AH30" s="87">
        <f t="shared" ca="1" si="26"/>
        <v>30.04</v>
      </c>
      <c r="AI30" s="87">
        <f t="shared" ca="1" si="27"/>
        <v>31</v>
      </c>
      <c r="AJ30" s="87">
        <f t="shared" ca="1" si="28"/>
        <v>40.98753</v>
      </c>
      <c r="AK30" s="87" t="str">
        <f t="shared" ca="1" si="17"/>
        <v/>
      </c>
      <c r="AL30" s="87">
        <f t="shared" ca="1" si="18"/>
        <v>37.363300000000002</v>
      </c>
      <c r="AN30" s="87">
        <f ca="1">IFERROR(RANK(AP30,$AP$27:$AP$37,$U$3)+COUNTIF($AP$27:AP30,AP30)-1,"")</f>
        <v>3</v>
      </c>
      <c r="AO30" s="87" t="s">
        <v>119</v>
      </c>
      <c r="AP30" s="87">
        <f t="shared" ca="1" si="19"/>
        <v>22.148050000000001</v>
      </c>
      <c r="AR30" s="87" t="e">
        <f t="shared" ca="1" si="20"/>
        <v>#N/A</v>
      </c>
      <c r="AS30" s="87">
        <v>4</v>
      </c>
      <c r="AT30" s="87" t="e">
        <f t="shared" ca="1" si="21"/>
        <v>#N/A</v>
      </c>
      <c r="AU30" s="87" t="e">
        <f t="shared" ca="1" si="22"/>
        <v>#N/A</v>
      </c>
      <c r="AV30" s="87" t="e">
        <f t="shared" ca="1" si="23"/>
        <v>#N/A</v>
      </c>
      <c r="AW30" s="87" t="e">
        <f t="shared" ca="1" si="24"/>
        <v>#N/A</v>
      </c>
      <c r="AX30" s="87">
        <f t="shared" ca="1" si="25"/>
        <v>31</v>
      </c>
      <c r="AY30" s="94"/>
      <c r="BA30" s="94"/>
      <c r="BB30" s="94"/>
      <c r="BC30" s="94"/>
      <c r="BD30" s="94"/>
      <c r="BE30" s="87" t="s">
        <v>1091</v>
      </c>
      <c r="BF30" s="92">
        <v>0</v>
      </c>
      <c r="BG30" s="92"/>
      <c r="BT30" s="87"/>
    </row>
    <row r="31" spans="10:72">
      <c r="J31" s="125"/>
      <c r="K31" s="125"/>
      <c r="L31" s="125"/>
      <c r="M31" s="125"/>
      <c r="N31" s="125"/>
      <c r="W31" s="87">
        <f ca="1">IFERROR(RANK(Y31,$Y$27:$Y$59,$U$3)+COUNTIF($Y$27:Y31,Y31)-1,"")</f>
        <v>18</v>
      </c>
      <c r="X31" s="87" t="s">
        <v>79</v>
      </c>
      <c r="Y31" s="87">
        <f t="shared" ca="1" si="10"/>
        <v>28.792010000000001</v>
      </c>
      <c r="AA31" s="87" t="str">
        <f t="shared" ca="1" si="11"/>
        <v>Wandsworth</v>
      </c>
      <c r="AB31" s="87">
        <v>5</v>
      </c>
      <c r="AC31" s="86">
        <f t="shared" ca="1" si="12"/>
        <v>35.764600000000002</v>
      </c>
      <c r="AD31" s="87" t="str">
        <f t="shared" ca="1" si="13"/>
        <v>Wandsworth</v>
      </c>
      <c r="AE31" s="87" t="str">
        <f t="shared" ca="1" si="14"/>
        <v/>
      </c>
      <c r="AF31" s="87" t="str">
        <f t="shared" ca="1" si="15"/>
        <v/>
      </c>
      <c r="AG31" s="87">
        <f t="shared" ca="1" si="16"/>
        <v>35.764600000000002</v>
      </c>
      <c r="AH31" s="87">
        <f t="shared" ca="1" si="26"/>
        <v>30.04</v>
      </c>
      <c r="AI31" s="87">
        <f t="shared" ca="1" si="27"/>
        <v>31</v>
      </c>
      <c r="AJ31" s="87">
        <f t="shared" ca="1" si="28"/>
        <v>40.98753</v>
      </c>
      <c r="AK31" s="87" t="str">
        <f t="shared" ca="1" si="17"/>
        <v/>
      </c>
      <c r="AL31" s="87">
        <f t="shared" ca="1" si="18"/>
        <v>35.764600000000002</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31</v>
      </c>
      <c r="AY31" s="94"/>
      <c r="BA31" s="94"/>
      <c r="BB31" s="94"/>
      <c r="BC31" s="94"/>
      <c r="BD31" s="94"/>
      <c r="BE31" s="87" t="s">
        <v>128</v>
      </c>
      <c r="BF31" s="92">
        <v>32</v>
      </c>
      <c r="BG31" s="92"/>
      <c r="BT31" s="87"/>
    </row>
    <row r="32" spans="10:72">
      <c r="J32" s="125"/>
      <c r="K32" s="125"/>
      <c r="L32" s="125"/>
      <c r="M32" s="125"/>
      <c r="N32" s="125"/>
      <c r="W32" s="87">
        <f ca="1">IFERROR(RANK(Y32,$Y$27:$Y$59,$U$3)+COUNTIF($Y$27:Y32,Y32)-1,"")</f>
        <v>10</v>
      </c>
      <c r="X32" s="87" t="s">
        <v>73</v>
      </c>
      <c r="Y32" s="87">
        <f t="shared" ca="1" si="10"/>
        <v>33.452489999999997</v>
      </c>
      <c r="AA32" s="87" t="str">
        <f t="shared" ca="1" si="11"/>
        <v>Kingston</v>
      </c>
      <c r="AB32" s="87">
        <v>6</v>
      </c>
      <c r="AC32" s="86">
        <f t="shared" ca="1" si="12"/>
        <v>35.63917</v>
      </c>
      <c r="AD32" s="87" t="str">
        <f t="shared" ca="1" si="13"/>
        <v>Kingston</v>
      </c>
      <c r="AE32" s="87" t="str">
        <f t="shared" ca="1" si="14"/>
        <v/>
      </c>
      <c r="AF32" s="87">
        <f t="shared" ca="1" si="15"/>
        <v>35.63917</v>
      </c>
      <c r="AG32" s="87" t="str">
        <f t="shared" ca="1" si="16"/>
        <v/>
      </c>
      <c r="AH32" s="87">
        <f t="shared" ca="1" si="26"/>
        <v>30.04</v>
      </c>
      <c r="AI32" s="87">
        <f t="shared" ca="1" si="27"/>
        <v>31</v>
      </c>
      <c r="AJ32" s="87">
        <f t="shared" ca="1" si="28"/>
        <v>40.98753</v>
      </c>
      <c r="AK32" s="87">
        <f t="shared" ca="1" si="17"/>
        <v>35.63917</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31</v>
      </c>
      <c r="AY32" s="94"/>
      <c r="BA32" s="94"/>
      <c r="BB32" s="94"/>
      <c r="BC32" s="94"/>
      <c r="BD32" s="94"/>
      <c r="BE32" s="87" t="s">
        <v>173</v>
      </c>
      <c r="BF32" s="92"/>
      <c r="BG32" s="92"/>
      <c r="BT32" s="87"/>
    </row>
    <row r="33" spans="1:72">
      <c r="W33" s="87">
        <f ca="1">IFERROR(RANK(Y33,$Y$27:$Y$59,$U$3)+COUNTIF($Y$27:Y33,Y33)-1,"")</f>
        <v>19</v>
      </c>
      <c r="X33" s="87" t="s">
        <v>111</v>
      </c>
      <c r="Y33" s="87">
        <f t="shared" ca="1" si="10"/>
        <v>28.718160000000001</v>
      </c>
      <c r="AA33" s="87" t="str">
        <f t="shared" ca="1" si="11"/>
        <v>Lambeth</v>
      </c>
      <c r="AB33" s="87">
        <v>7</v>
      </c>
      <c r="AC33" s="86">
        <f t="shared" ca="1" si="12"/>
        <v>34.895299999999999</v>
      </c>
      <c r="AD33" s="87" t="str">
        <f t="shared" ca="1" si="13"/>
        <v>Lambeth</v>
      </c>
      <c r="AE33" s="87" t="str">
        <f t="shared" ca="1" si="14"/>
        <v/>
      </c>
      <c r="AF33" s="87" t="str">
        <f t="shared" ca="1" si="15"/>
        <v/>
      </c>
      <c r="AG33" s="87">
        <f t="shared" ca="1" si="16"/>
        <v>34.895299999999999</v>
      </c>
      <c r="AH33" s="87">
        <f t="shared" ca="1" si="26"/>
        <v>30.04</v>
      </c>
      <c r="AI33" s="87">
        <f t="shared" ca="1" si="27"/>
        <v>31</v>
      </c>
      <c r="AJ33" s="87">
        <f t="shared" ca="1" si="28"/>
        <v>40.98753</v>
      </c>
      <c r="AK33" s="87" t="str">
        <f t="shared" ca="1" si="17"/>
        <v/>
      </c>
      <c r="AL33" s="87">
        <f t="shared" ca="1" si="18"/>
        <v>34.895299999999999</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31</v>
      </c>
      <c r="AY33" s="94"/>
      <c r="BA33" s="94"/>
      <c r="BB33" s="94"/>
      <c r="BC33" s="94"/>
      <c r="BD33" s="94"/>
      <c r="BE33" s="87" t="s">
        <v>1092</v>
      </c>
      <c r="BF33" s="92"/>
      <c r="BG33" s="92"/>
      <c r="BT33" s="87"/>
    </row>
    <row r="34" spans="1:72">
      <c r="A34" s="12" t="s">
        <v>1093</v>
      </c>
      <c r="W34" s="87">
        <f ca="1">IFERROR(RANK(Y34,$Y$27:$Y$59,$U$3)+COUNTIF($Y$27:Y34,Y34)-1,"")</f>
        <v>20</v>
      </c>
      <c r="X34" s="87" t="s">
        <v>63</v>
      </c>
      <c r="Y34" s="87">
        <f t="shared" ca="1" si="10"/>
        <v>28.659030000000001</v>
      </c>
      <c r="AA34" s="87" t="str">
        <f t="shared" ca="1" si="11"/>
        <v>Barnet</v>
      </c>
      <c r="AB34" s="87">
        <v>8</v>
      </c>
      <c r="AC34" s="86">
        <f t="shared" ca="1" si="12"/>
        <v>34.82367</v>
      </c>
      <c r="AD34" s="87" t="str">
        <f t="shared" ca="1" si="13"/>
        <v>Barnet</v>
      </c>
      <c r="AE34" s="87" t="str">
        <f t="shared" ca="1" si="14"/>
        <v/>
      </c>
      <c r="AF34" s="87">
        <f t="shared" ca="1" si="15"/>
        <v>34.82367</v>
      </c>
      <c r="AG34" s="87" t="str">
        <f t="shared" ca="1" si="16"/>
        <v/>
      </c>
      <c r="AH34" s="87">
        <f t="shared" ca="1" si="26"/>
        <v>30.04</v>
      </c>
      <c r="AI34" s="87">
        <f t="shared" ca="1" si="27"/>
        <v>31</v>
      </c>
      <c r="AJ34" s="87">
        <f t="shared" ca="1" si="28"/>
        <v>40.98753</v>
      </c>
      <c r="AK34" s="87">
        <f t="shared" ca="1" si="17"/>
        <v>34.82367</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31</v>
      </c>
      <c r="AY34" s="94"/>
      <c r="BA34" s="94"/>
      <c r="BB34" s="94"/>
      <c r="BC34" s="94"/>
      <c r="BD34" s="94"/>
      <c r="BE34" s="87" t="s">
        <v>1094</v>
      </c>
      <c r="BF34" s="92"/>
      <c r="BG34" s="92"/>
      <c r="BT34" s="87"/>
    </row>
    <row r="35" spans="1:72" ht="15" customHeight="1">
      <c r="A35" s="124" t="str">
        <f>VLOOKUP($U$1,IndicatorMetadata!$B:$Z,2,FALSE)</f>
        <v>The percentage of respondents aged 16 and over who reported they had eaten 5 or more portions of fruit and vegetables on the previous day.</v>
      </c>
      <c r="B35" s="125"/>
      <c r="C35" s="125"/>
      <c r="D35" s="125"/>
      <c r="E35" s="125"/>
      <c r="F35" s="125"/>
      <c r="G35" s="125"/>
      <c r="H35" s="125"/>
      <c r="I35" s="125"/>
      <c r="J35" s="125"/>
      <c r="K35" s="125"/>
      <c r="L35" s="125"/>
      <c r="M35" s="125"/>
      <c r="N35" s="125"/>
      <c r="W35" s="87">
        <f ca="1">IFERROR(RANK(Y35,$Y$27:$Y$59,$U$3)+COUNTIF($Y$27:Y35,Y35)-1,"")</f>
        <v>14</v>
      </c>
      <c r="X35" s="87" t="s">
        <v>121</v>
      </c>
      <c r="Y35" s="87">
        <f t="shared" ca="1" si="10"/>
        <v>30.6006</v>
      </c>
      <c r="AA35" s="87" t="str">
        <f t="shared" ca="1" si="11"/>
        <v>Southwark</v>
      </c>
      <c r="AB35" s="87">
        <v>9</v>
      </c>
      <c r="AC35" s="86">
        <f t="shared" ca="1" si="12"/>
        <v>34.301459999999999</v>
      </c>
      <c r="AD35" s="87" t="str">
        <f t="shared" ca="1" si="13"/>
        <v>Southwark</v>
      </c>
      <c r="AE35" s="87" t="str">
        <f t="shared" ca="1" si="14"/>
        <v/>
      </c>
      <c r="AF35" s="87" t="str">
        <f t="shared" ca="1" si="15"/>
        <v/>
      </c>
      <c r="AG35" s="87">
        <f t="shared" ca="1" si="16"/>
        <v>34.301459999999999</v>
      </c>
      <c r="AH35" s="87">
        <f t="shared" ca="1" si="26"/>
        <v>30.04</v>
      </c>
      <c r="AI35" s="87">
        <f t="shared" ca="1" si="27"/>
        <v>31</v>
      </c>
      <c r="AJ35" s="87">
        <f t="shared" ca="1" si="28"/>
        <v>40.98753</v>
      </c>
      <c r="AK35" s="87" t="str">
        <f t="shared" ca="1" si="17"/>
        <v/>
      </c>
      <c r="AL35" s="87">
        <f t="shared" ca="1" si="18"/>
        <v>34.301459999999999</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31</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22</v>
      </c>
      <c r="X36" s="87" t="s">
        <v>81</v>
      </c>
      <c r="Y36" s="87">
        <f t="shared" ca="1" si="10"/>
        <v>27.98302</v>
      </c>
      <c r="AA36" s="87" t="str">
        <f t="shared" ca="1" si="11"/>
        <v>Camden</v>
      </c>
      <c r="AB36" s="87">
        <v>10</v>
      </c>
      <c r="AC36" s="86">
        <f t="shared" ca="1" si="12"/>
        <v>33.452489999999997</v>
      </c>
      <c r="AD36" s="87" t="str">
        <f t="shared" ca="1" si="13"/>
        <v>Camden</v>
      </c>
      <c r="AE36" s="87" t="str">
        <f t="shared" ca="1" si="14"/>
        <v/>
      </c>
      <c r="AF36" s="87" t="str">
        <f t="shared" ca="1" si="15"/>
        <v/>
      </c>
      <c r="AG36" s="87">
        <f t="shared" ca="1" si="16"/>
        <v>33.452489999999997</v>
      </c>
      <c r="AH36" s="87">
        <f t="shared" ca="1" si="26"/>
        <v>30.04</v>
      </c>
      <c r="AI36" s="87">
        <f t="shared" ca="1" si="27"/>
        <v>31</v>
      </c>
      <c r="AJ36" s="87">
        <f t="shared" ca="1" si="28"/>
        <v>40.98753</v>
      </c>
      <c r="AK36" s="87" t="str">
        <f t="shared" ca="1" si="17"/>
        <v/>
      </c>
      <c r="AL36" s="87">
        <f t="shared" ca="1" si="18"/>
        <v>33.452489999999997</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31</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13</v>
      </c>
      <c r="X37" s="87" t="s">
        <v>102</v>
      </c>
      <c r="Y37" s="87">
        <f t="shared" ca="1" si="10"/>
        <v>31.824529999999999</v>
      </c>
      <c r="AA37" s="87" t="str">
        <f t="shared" ca="1" si="11"/>
        <v>Islington</v>
      </c>
      <c r="AB37" s="87">
        <v>11</v>
      </c>
      <c r="AC37" s="86">
        <f t="shared" ca="1" si="12"/>
        <v>32.853810000000003</v>
      </c>
      <c r="AD37" s="87" t="str">
        <f t="shared" ca="1" si="13"/>
        <v>Islington</v>
      </c>
      <c r="AE37" s="87" t="str">
        <f t="shared" ca="1" si="14"/>
        <v/>
      </c>
      <c r="AF37" s="87" t="str">
        <f t="shared" ca="1" si="15"/>
        <v/>
      </c>
      <c r="AG37" s="87">
        <f t="shared" ca="1" si="16"/>
        <v>32.853810000000003</v>
      </c>
      <c r="AH37" s="87">
        <f t="shared" ca="1" si="26"/>
        <v>30.04</v>
      </c>
      <c r="AI37" s="87">
        <f t="shared" ca="1" si="27"/>
        <v>31</v>
      </c>
      <c r="AJ37" s="87">
        <f t="shared" ca="1" si="28"/>
        <v>40.98753</v>
      </c>
      <c r="AK37" s="87" t="str">
        <f t="shared" ca="1" si="17"/>
        <v/>
      </c>
      <c r="AL37" s="87">
        <f t="shared" ca="1" si="18"/>
        <v>32.853810000000003</v>
      </c>
      <c r="AN37" s="87">
        <f ca="1">IFERROR(RANK(AP37,$AP$27:$AP$37,$U$3)+COUNTIF($AP$27:AP37,AP37)-1,"")</f>
        <v>1</v>
      </c>
      <c r="AO37" s="87" t="str">
        <f>T8</f>
        <v>Richmond</v>
      </c>
      <c r="AP37" s="87">
        <f t="shared" ca="1" si="19"/>
        <v>40.98753</v>
      </c>
      <c r="AR37" s="87" t="e">
        <f t="shared" ca="1" si="20"/>
        <v>#N/A</v>
      </c>
      <c r="AS37" s="87">
        <v>11</v>
      </c>
      <c r="AT37" s="87" t="e">
        <f t="shared" ca="1" si="21"/>
        <v>#N/A</v>
      </c>
      <c r="AU37" s="87" t="e">
        <f t="shared" ca="1" si="22"/>
        <v>#N/A</v>
      </c>
      <c r="AV37" s="87" t="e">
        <f t="shared" ca="1" si="23"/>
        <v>#N/A</v>
      </c>
      <c r="AW37" s="87" t="e">
        <f t="shared" ca="1" si="24"/>
        <v>#N/A</v>
      </c>
      <c r="AX37" s="87">
        <f t="shared" ca="1" si="25"/>
        <v>31</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4</v>
      </c>
      <c r="X38" s="87" t="s">
        <v>67</v>
      </c>
      <c r="Y38" s="87">
        <f t="shared" ca="1" si="10"/>
        <v>37.363300000000002</v>
      </c>
      <c r="AA38" s="87" t="str">
        <f t="shared" ca="1" si="11"/>
        <v>Lewisham</v>
      </c>
      <c r="AB38" s="87">
        <v>12</v>
      </c>
      <c r="AC38" s="86">
        <f t="shared" ca="1" si="12"/>
        <v>32.344799999999999</v>
      </c>
      <c r="AD38" s="87" t="str">
        <f t="shared" ca="1" si="13"/>
        <v>Lewisham</v>
      </c>
      <c r="AE38" s="87" t="str">
        <f t="shared" ca="1" si="14"/>
        <v/>
      </c>
      <c r="AF38" s="87" t="str">
        <f t="shared" ca="1" si="15"/>
        <v/>
      </c>
      <c r="AG38" s="87">
        <f t="shared" ca="1" si="16"/>
        <v>32.344799999999999</v>
      </c>
      <c r="AH38" s="87">
        <f t="shared" ca="1" si="26"/>
        <v>30.04</v>
      </c>
      <c r="AI38" s="87">
        <f t="shared" ca="1" si="27"/>
        <v>31</v>
      </c>
      <c r="AJ38" s="87">
        <f t="shared" ca="1" si="28"/>
        <v>40.98753</v>
      </c>
      <c r="AK38" s="87" t="str">
        <f t="shared" ca="1" si="17"/>
        <v/>
      </c>
      <c r="AL38" s="87">
        <f t="shared" ca="1" si="18"/>
        <v>32.344799999999999</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v>
      </c>
      <c r="X39" s="87" t="s">
        <v>117</v>
      </c>
      <c r="Y39" s="87">
        <f t="shared" ca="1" si="10"/>
        <v>39.133949999999999</v>
      </c>
      <c r="AA39" s="87" t="str">
        <f t="shared" ca="1" si="11"/>
        <v>Hackney</v>
      </c>
      <c r="AB39" s="87">
        <v>13</v>
      </c>
      <c r="AC39" s="86">
        <f t="shared" ca="1" si="12"/>
        <v>31.824529999999999</v>
      </c>
      <c r="AD39" s="87" t="str">
        <f t="shared" ca="1" si="13"/>
        <v>Hackney</v>
      </c>
      <c r="AE39" s="87" t="str">
        <f t="shared" ca="1" si="14"/>
        <v/>
      </c>
      <c r="AF39" s="87" t="str">
        <f t="shared" ca="1" si="15"/>
        <v/>
      </c>
      <c r="AG39" s="87">
        <f t="shared" ca="1" si="16"/>
        <v>31.824529999999999</v>
      </c>
      <c r="AH39" s="87">
        <f t="shared" ca="1" si="26"/>
        <v>30.04</v>
      </c>
      <c r="AI39" s="87">
        <f t="shared" ca="1" si="27"/>
        <v>31</v>
      </c>
      <c r="AJ39" s="87">
        <f t="shared" ca="1" si="28"/>
        <v>40.98753</v>
      </c>
      <c r="AK39" s="87" t="str">
        <f t="shared" ca="1" si="17"/>
        <v/>
      </c>
      <c r="AL39" s="87">
        <f t="shared" ca="1" si="18"/>
        <v>31.824529999999999</v>
      </c>
      <c r="AO39" s="87" t="s">
        <v>1096</v>
      </c>
      <c r="BA39" s="94"/>
      <c r="BD39" s="94" t="s">
        <v>1097</v>
      </c>
      <c r="BF39" s="94">
        <f ca="1">U9</f>
        <v>1</v>
      </c>
      <c r="BG39" s="94"/>
      <c r="BT39" s="87"/>
    </row>
    <row r="40" spans="1:72">
      <c r="A40" s="125"/>
      <c r="B40" s="125"/>
      <c r="C40" s="125"/>
      <c r="D40" s="125"/>
      <c r="E40" s="125"/>
      <c r="F40" s="125"/>
      <c r="G40" s="125"/>
      <c r="H40" s="125"/>
      <c r="I40" s="125"/>
      <c r="J40" s="125"/>
      <c r="K40" s="125"/>
      <c r="L40" s="125"/>
      <c r="M40" s="125"/>
      <c r="N40" s="125"/>
      <c r="W40" s="87">
        <f ca="1">IFERROR(RANK(Y40,$Y$27:$Y$59,$U$3)+COUNTIF($Y$27:Y40,Y40)-1,"")</f>
        <v>15</v>
      </c>
      <c r="X40" s="87" t="s">
        <v>65</v>
      </c>
      <c r="Y40" s="87">
        <f t="shared" ca="1" si="10"/>
        <v>29.69145</v>
      </c>
      <c r="AA40" s="87" t="str">
        <f t="shared" ca="1" si="11"/>
        <v>Enfield</v>
      </c>
      <c r="AB40" s="87">
        <v>14</v>
      </c>
      <c r="AC40" s="86">
        <f t="shared" ca="1" si="12"/>
        <v>30.6006</v>
      </c>
      <c r="AD40" s="87" t="str">
        <f t="shared" ca="1" si="13"/>
        <v>Enfield</v>
      </c>
      <c r="AE40" s="87" t="str">
        <f t="shared" ca="1" si="14"/>
        <v/>
      </c>
      <c r="AF40" s="87" t="str">
        <f t="shared" ca="1" si="15"/>
        <v/>
      </c>
      <c r="AG40" s="87">
        <f t="shared" ca="1" si="16"/>
        <v>30.6006</v>
      </c>
      <c r="AH40" s="87">
        <f t="shared" ca="1" si="26"/>
        <v>30.04</v>
      </c>
      <c r="AI40" s="87">
        <f t="shared" ca="1" si="27"/>
        <v>31</v>
      </c>
      <c r="AJ40" s="87">
        <f t="shared" ca="1" si="28"/>
        <v>40.98753</v>
      </c>
      <c r="AK40" s="87">
        <f t="shared" ca="1" si="17"/>
        <v>30.6006</v>
      </c>
      <c r="AL40" s="87" t="str">
        <f t="shared" ca="1" si="18"/>
        <v/>
      </c>
      <c r="AO40" s="87" t="str">
        <f>List!R2</f>
        <v>Kingston</v>
      </c>
      <c r="AP40" s="87">
        <f t="shared" ref="AP40:AP54" ca="1" si="29">VLOOKUP(AO40,$AA$27:$AC$58,3,FALSE)</f>
        <v>35.63917</v>
      </c>
      <c r="BA40" s="94"/>
      <c r="BB40" s="94"/>
      <c r="BC40" s="94"/>
      <c r="BD40" s="94"/>
      <c r="BE40" s="87" t="s">
        <v>1098</v>
      </c>
      <c r="BF40" s="92">
        <f ca="1">IF(BF39=1,0,BE45*BF39/$BF45)</f>
        <v>0</v>
      </c>
      <c r="BG40" s="93"/>
      <c r="BT40" s="87"/>
    </row>
    <row r="41" spans="1:72">
      <c r="A41" s="125"/>
      <c r="B41" s="125"/>
      <c r="C41" s="125"/>
      <c r="D41" s="125"/>
      <c r="E41" s="125"/>
      <c r="F41" s="125"/>
      <c r="G41" s="125"/>
      <c r="H41" s="125"/>
      <c r="I41" s="125"/>
      <c r="J41" s="125"/>
      <c r="K41" s="125"/>
      <c r="L41" s="125"/>
      <c r="M41" s="125"/>
      <c r="N41" s="125"/>
      <c r="W41" s="87">
        <f ca="1">IFERROR(RANK(Y41,$Y$27:$Y$59,$U$3)+COUNTIF($Y$27:Y41,Y41)-1,"")</f>
        <v>30</v>
      </c>
      <c r="X41" s="87" t="s">
        <v>119</v>
      </c>
      <c r="Y41" s="87">
        <f t="shared" ca="1" si="10"/>
        <v>22.148050000000001</v>
      </c>
      <c r="AA41" s="87" t="str">
        <f t="shared" ca="1" si="11"/>
        <v>Harrow</v>
      </c>
      <c r="AB41" s="87">
        <v>15</v>
      </c>
      <c r="AC41" s="86">
        <f t="shared" ca="1" si="12"/>
        <v>29.69145</v>
      </c>
      <c r="AD41" s="87" t="str">
        <f t="shared" ca="1" si="13"/>
        <v>Harrow</v>
      </c>
      <c r="AE41" s="87" t="str">
        <f t="shared" ca="1" si="14"/>
        <v/>
      </c>
      <c r="AF41" s="87">
        <f t="shared" ca="1" si="15"/>
        <v>29.69145</v>
      </c>
      <c r="AG41" s="87" t="str">
        <f t="shared" ca="1" si="16"/>
        <v/>
      </c>
      <c r="AH41" s="87">
        <f t="shared" ca="1" si="26"/>
        <v>30.04</v>
      </c>
      <c r="AI41" s="87">
        <f t="shared" ca="1" si="27"/>
        <v>31</v>
      </c>
      <c r="AJ41" s="87">
        <f t="shared" ca="1" si="28"/>
        <v>40.98753</v>
      </c>
      <c r="AK41" s="87">
        <f t="shared" ca="1" si="17"/>
        <v>29.69145</v>
      </c>
      <c r="AL41" s="87" t="str">
        <f t="shared" ca="1" si="18"/>
        <v/>
      </c>
      <c r="AO41" s="87" t="str">
        <f>List!R3</f>
        <v>Merton</v>
      </c>
      <c r="AP41" s="87">
        <f t="shared" ca="1" si="29"/>
        <v>28.319330000000001</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26</v>
      </c>
      <c r="X42" s="87" t="s">
        <v>87</v>
      </c>
      <c r="Y42" s="87">
        <f t="shared" ca="1" si="10"/>
        <v>24.881119999999999</v>
      </c>
      <c r="AA42" s="87" t="str">
        <f t="shared" ca="1" si="11"/>
        <v>Sutton</v>
      </c>
      <c r="AB42" s="87">
        <v>16</v>
      </c>
      <c r="AC42" s="86">
        <f t="shared" ca="1" si="12"/>
        <v>29.485040000000001</v>
      </c>
      <c r="AD42" s="87" t="str">
        <f t="shared" ca="1" si="13"/>
        <v>Sutton</v>
      </c>
      <c r="AE42" s="87" t="str">
        <f t="shared" ca="1" si="14"/>
        <v/>
      </c>
      <c r="AF42" s="87">
        <f t="shared" ca="1" si="15"/>
        <v>29.485040000000001</v>
      </c>
      <c r="AG42" s="87" t="str">
        <f t="shared" ca="1" si="16"/>
        <v/>
      </c>
      <c r="AH42" s="87">
        <f t="shared" ca="1" si="26"/>
        <v>30.04</v>
      </c>
      <c r="AI42" s="87">
        <f t="shared" ca="1" si="27"/>
        <v>31</v>
      </c>
      <c r="AJ42" s="87">
        <f t="shared" ca="1" si="28"/>
        <v>40.98753</v>
      </c>
      <c r="AK42" s="87">
        <f t="shared" ca="1" si="17"/>
        <v>29.485040000000001</v>
      </c>
      <c r="AL42" s="87" t="str">
        <f t="shared" ca="1" si="18"/>
        <v/>
      </c>
      <c r="AO42" s="87" t="str">
        <f>List!R4</f>
        <v>Richmond</v>
      </c>
      <c r="AP42" s="87">
        <f t="shared" ca="1" si="29"/>
        <v>40.98753</v>
      </c>
      <c r="BA42" s="94"/>
      <c r="BB42" s="94"/>
      <c r="BC42" s="94"/>
      <c r="BD42" s="94"/>
      <c r="BE42" s="87" t="s">
        <v>1094</v>
      </c>
      <c r="BF42" s="92">
        <f ca="1">IF(181-SUM(BF40:BF41)&lt;0,0,181-SUM(BF40:BF41))</f>
        <v>179</v>
      </c>
      <c r="BG42" s="93"/>
      <c r="BT42" s="87"/>
    </row>
    <row r="43" spans="1:72">
      <c r="A43" s="17"/>
      <c r="B43" s="17"/>
      <c r="C43" s="17"/>
      <c r="D43" s="17"/>
      <c r="E43" s="17"/>
      <c r="F43" s="17"/>
      <c r="G43" s="17"/>
      <c r="H43" s="17"/>
      <c r="I43" s="17"/>
      <c r="J43" s="17"/>
      <c r="K43" s="17"/>
      <c r="L43" s="17"/>
      <c r="M43" s="17"/>
      <c r="W43" s="87">
        <f ca="1">IFERROR(RANK(Y43,$Y$27:$Y$59,$U$3)+COUNTIF($Y$27:Y43,Y43)-1,"")</f>
        <v>17</v>
      </c>
      <c r="X43" s="87" t="s">
        <v>60</v>
      </c>
      <c r="Y43" s="87">
        <f t="shared" ca="1" si="10"/>
        <v>29.126200000000001</v>
      </c>
      <c r="AA43" s="87" t="str">
        <f t="shared" ca="1" si="11"/>
        <v>Hounslow</v>
      </c>
      <c r="AB43" s="87">
        <v>17</v>
      </c>
      <c r="AC43" s="86">
        <f t="shared" ca="1" si="12"/>
        <v>29.126200000000001</v>
      </c>
      <c r="AD43" s="87" t="str">
        <f t="shared" ca="1" si="13"/>
        <v>Hounslow</v>
      </c>
      <c r="AE43" s="87" t="str">
        <f t="shared" ca="1" si="14"/>
        <v/>
      </c>
      <c r="AF43" s="87" t="str">
        <f t="shared" ca="1" si="15"/>
        <v/>
      </c>
      <c r="AG43" s="87">
        <f t="shared" ca="1" si="16"/>
        <v>29.126200000000001</v>
      </c>
      <c r="AH43" s="87">
        <f t="shared" ca="1" si="26"/>
        <v>30.04</v>
      </c>
      <c r="AI43" s="87">
        <f t="shared" ca="1" si="27"/>
        <v>31</v>
      </c>
      <c r="AJ43" s="87">
        <f t="shared" ca="1" si="28"/>
        <v>40.98753</v>
      </c>
      <c r="AK43" s="87">
        <f t="shared" ca="1" si="17"/>
        <v>29.126200000000001</v>
      </c>
      <c r="AL43" s="87" t="str">
        <f t="shared" ca="1" si="18"/>
        <v/>
      </c>
      <c r="AO43" s="87" t="str">
        <f>List!R5</f>
        <v>Sutton</v>
      </c>
      <c r="AP43" s="87">
        <f t="shared" ca="1" si="29"/>
        <v>29.485040000000001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11</v>
      </c>
      <c r="X44" s="87" t="s">
        <v>75</v>
      </c>
      <c r="Y44" s="87">
        <f t="shared" ca="1" si="10"/>
        <v>32.853810000000003</v>
      </c>
      <c r="AA44" s="87" t="str">
        <f t="shared" ca="1" si="11"/>
        <v>Bromley</v>
      </c>
      <c r="AB44" s="87">
        <v>18</v>
      </c>
      <c r="AC44" s="86">
        <f t="shared" ca="1" si="12"/>
        <v>28.792010000000001</v>
      </c>
      <c r="AD44" s="87" t="str">
        <f t="shared" ca="1" si="13"/>
        <v>Bromley</v>
      </c>
      <c r="AE44" s="87" t="str">
        <f t="shared" ca="1" si="14"/>
        <v/>
      </c>
      <c r="AF44" s="87">
        <f t="shared" ca="1" si="15"/>
        <v>28.792010000000001</v>
      </c>
      <c r="AG44" s="87" t="str">
        <f t="shared" ca="1" si="16"/>
        <v/>
      </c>
      <c r="AH44" s="87">
        <f t="shared" ca="1" si="26"/>
        <v>30.04</v>
      </c>
      <c r="AI44" s="87">
        <f t="shared" ca="1" si="27"/>
        <v>31</v>
      </c>
      <c r="AJ44" s="87">
        <f t="shared" ca="1" si="28"/>
        <v>40.98753</v>
      </c>
      <c r="AK44" s="87">
        <f t="shared" ca="1" si="17"/>
        <v>28.792010000000001</v>
      </c>
      <c r="AL44" s="87" t="str">
        <f t="shared" ca="1" si="18"/>
        <v/>
      </c>
      <c r="AO44" s="87" t="str">
        <f>List!R6</f>
        <v>Havering</v>
      </c>
      <c r="AP44" s="87">
        <f t="shared" ca="1" si="29"/>
        <v>22.148050000000001</v>
      </c>
      <c r="BT44" s="87"/>
    </row>
    <row r="45" spans="1:72">
      <c r="A45" s="17"/>
      <c r="B45" s="17"/>
      <c r="C45" s="17"/>
      <c r="D45" s="17"/>
      <c r="E45" s="17"/>
      <c r="F45" s="17"/>
      <c r="G45" s="17"/>
      <c r="H45" s="17"/>
      <c r="I45" s="17"/>
      <c r="J45" s="17"/>
      <c r="K45" s="17"/>
      <c r="L45" s="17"/>
      <c r="M45" s="17"/>
      <c r="W45" s="87">
        <f ca="1">IFERROR(RANK(Y45,$Y$27:$Y$59,$U$3)+COUNTIF($Y$27:Y45,Y45)-1,"")</f>
        <v>3</v>
      </c>
      <c r="X45" s="87" t="s">
        <v>71</v>
      </c>
      <c r="Y45" s="87">
        <f t="shared" ca="1" si="10"/>
        <v>37.702599999999997</v>
      </c>
      <c r="AA45" s="87" t="str">
        <f t="shared" ca="1" si="11"/>
        <v>Croydon</v>
      </c>
      <c r="AB45" s="87">
        <v>19</v>
      </c>
      <c r="AC45" s="86">
        <f t="shared" ca="1" si="12"/>
        <v>28.718160000000001</v>
      </c>
      <c r="AD45" s="87" t="str">
        <f t="shared" ca="1" si="13"/>
        <v>Croydon</v>
      </c>
      <c r="AE45" s="87" t="str">
        <f t="shared" ca="1" si="14"/>
        <v/>
      </c>
      <c r="AF45" s="87" t="str">
        <f t="shared" ca="1" si="15"/>
        <v/>
      </c>
      <c r="AG45" s="87">
        <f t="shared" ca="1" si="16"/>
        <v>28.718160000000001</v>
      </c>
      <c r="AH45" s="87">
        <f t="shared" ca="1" si="26"/>
        <v>30.04</v>
      </c>
      <c r="AI45" s="87">
        <f t="shared" ca="1" si="27"/>
        <v>31</v>
      </c>
      <c r="AJ45" s="87">
        <f t="shared" ca="1" si="28"/>
        <v>40.98753</v>
      </c>
      <c r="AK45" s="87">
        <f t="shared" ca="1" si="17"/>
        <v>28.718160000000001</v>
      </c>
      <c r="AL45" s="87" t="str">
        <f t="shared" ca="1" si="18"/>
        <v/>
      </c>
      <c r="AO45" s="87" t="str">
        <f>List!R7</f>
        <v>Hounslow</v>
      </c>
      <c r="AP45" s="87">
        <f t="shared" ca="1" si="29"/>
        <v>29.126200000000001</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6</v>
      </c>
      <c r="X46" s="87" t="s">
        <v>83</v>
      </c>
      <c r="Y46" s="87">
        <f t="shared" ca="1" si="10"/>
        <v>35.63917</v>
      </c>
      <c r="AA46" s="87" t="str">
        <f t="shared" ca="1" si="11"/>
        <v>Ealing</v>
      </c>
      <c r="AB46" s="87">
        <v>20</v>
      </c>
      <c r="AC46" s="86">
        <f t="shared" ca="1" si="12"/>
        <v>28.659030000000001</v>
      </c>
      <c r="AD46" s="87" t="str">
        <f t="shared" ca="1" si="13"/>
        <v>Ealing</v>
      </c>
      <c r="AE46" s="87" t="str">
        <f t="shared" ca="1" si="14"/>
        <v/>
      </c>
      <c r="AF46" s="87" t="str">
        <f t="shared" ca="1" si="15"/>
        <v/>
      </c>
      <c r="AG46" s="87">
        <f t="shared" ca="1" si="16"/>
        <v>28.659030000000001</v>
      </c>
      <c r="AH46" s="87">
        <f t="shared" ca="1" si="26"/>
        <v>30.04</v>
      </c>
      <c r="AI46" s="87">
        <f t="shared" ca="1" si="27"/>
        <v>31</v>
      </c>
      <c r="AJ46" s="87">
        <f t="shared" ca="1" si="28"/>
        <v>40.98753</v>
      </c>
      <c r="AK46" s="87">
        <f t="shared" ca="1" si="17"/>
        <v>28.659030000000001</v>
      </c>
      <c r="AL46" s="87" t="str">
        <f t="shared" ca="1" si="18"/>
        <v/>
      </c>
      <c r="AO46" s="87" t="str">
        <f>List!R8</f>
        <v>Redbridge</v>
      </c>
      <c r="AP46" s="87">
        <f t="shared" ca="1" si="29"/>
        <v>24.875450000000001</v>
      </c>
      <c r="BF46" s="94">
        <v>2</v>
      </c>
      <c r="BG46" s="94"/>
      <c r="BT46" s="87"/>
    </row>
    <row r="47" spans="1:72">
      <c r="A47" s="17"/>
      <c r="B47" s="17"/>
      <c r="C47" s="17"/>
      <c r="D47" s="17"/>
      <c r="E47" s="17"/>
      <c r="F47" s="17"/>
      <c r="G47" s="17"/>
      <c r="H47" s="17"/>
      <c r="I47" s="17"/>
      <c r="J47" s="17"/>
      <c r="K47" s="17"/>
      <c r="L47" s="17"/>
      <c r="M47" s="17"/>
      <c r="W47" s="87">
        <f ca="1">IFERROR(RANK(Y47,$Y$27:$Y$59,$U$3)+COUNTIF($Y$27:Y47,Y47)-1,"")</f>
        <v>7</v>
      </c>
      <c r="X47" s="87" t="s">
        <v>92</v>
      </c>
      <c r="Y47" s="87">
        <f t="shared" ca="1" si="10"/>
        <v>34.895299999999999</v>
      </c>
      <c r="AA47" s="87" t="str">
        <f t="shared" ca="1" si="11"/>
        <v>Merton</v>
      </c>
      <c r="AB47" s="87">
        <v>21</v>
      </c>
      <c r="AC47" s="86">
        <f t="shared" ca="1" si="12"/>
        <v>28.319330000000001</v>
      </c>
      <c r="AD47" s="87" t="str">
        <f t="shared" ca="1" si="13"/>
        <v>Merton</v>
      </c>
      <c r="AE47" s="87" t="str">
        <f t="shared" ca="1" si="14"/>
        <v/>
      </c>
      <c r="AF47" s="87">
        <f t="shared" ca="1" si="15"/>
        <v>28.319330000000001</v>
      </c>
      <c r="AG47" s="87" t="str">
        <f t="shared" ca="1" si="16"/>
        <v/>
      </c>
      <c r="AH47" s="87">
        <f t="shared" ca="1" si="26"/>
        <v>30.04</v>
      </c>
      <c r="AI47" s="87">
        <f t="shared" ca="1" si="27"/>
        <v>31</v>
      </c>
      <c r="AJ47" s="87">
        <f t="shared" ca="1" si="28"/>
        <v>40.98753</v>
      </c>
      <c r="AK47" s="87">
        <f t="shared" ca="1" si="17"/>
        <v>28.319330000000001</v>
      </c>
      <c r="AL47" s="87" t="str">
        <f t="shared" ca="1" si="18"/>
        <v/>
      </c>
      <c r="AO47" s="87" t="str">
        <f>List!R9</f>
        <v>Enfield</v>
      </c>
      <c r="AP47" s="87">
        <f t="shared" ca="1" si="29"/>
        <v>30.6006</v>
      </c>
    </row>
    <row r="48" spans="1:72">
      <c r="A48" s="17"/>
      <c r="B48" s="17"/>
      <c r="C48" s="17"/>
      <c r="D48" s="17"/>
      <c r="E48" s="17"/>
      <c r="F48" s="17"/>
      <c r="G48" s="17"/>
      <c r="H48" s="17"/>
      <c r="I48" s="17"/>
      <c r="J48" s="17"/>
      <c r="K48" s="17"/>
      <c r="L48" s="17"/>
      <c r="M48" s="17"/>
      <c r="W48" s="87">
        <f ca="1">IFERROR(RANK(Y48,$Y$27:$Y$59,$U$3)+COUNTIF($Y$27:Y48,Y48)-1,"")</f>
        <v>12</v>
      </c>
      <c r="X48" s="87" t="s">
        <v>85</v>
      </c>
      <c r="Y48" s="87">
        <f t="shared" ca="1" si="10"/>
        <v>32.344799999999999</v>
      </c>
      <c r="AA48" s="87" t="str">
        <f t="shared" ca="1" si="11"/>
        <v>Greenwich</v>
      </c>
      <c r="AB48" s="87">
        <v>22</v>
      </c>
      <c r="AC48" s="86">
        <f t="shared" ca="1" si="12"/>
        <v>27.98302</v>
      </c>
      <c r="AD48" s="87" t="str">
        <f t="shared" ca="1" si="13"/>
        <v>Greenwich</v>
      </c>
      <c r="AE48" s="87" t="str">
        <f t="shared" ca="1" si="14"/>
        <v/>
      </c>
      <c r="AF48" s="87" t="str">
        <f t="shared" ca="1" si="15"/>
        <v/>
      </c>
      <c r="AG48" s="87">
        <f t="shared" ca="1" si="16"/>
        <v>27.98302</v>
      </c>
      <c r="AH48" s="87">
        <f t="shared" ca="1" si="26"/>
        <v>30.04</v>
      </c>
      <c r="AI48" s="87">
        <f t="shared" ca="1" si="27"/>
        <v>31</v>
      </c>
      <c r="AJ48" s="87">
        <f t="shared" ca="1" si="28"/>
        <v>40.98753</v>
      </c>
      <c r="AK48" s="87" t="str">
        <f t="shared" ca="1" si="17"/>
        <v/>
      </c>
      <c r="AL48" s="87">
        <f t="shared" ca="1" si="18"/>
        <v>27.98302</v>
      </c>
      <c r="AO48" s="87" t="str">
        <f>List!R10</f>
        <v>Harrow</v>
      </c>
      <c r="AP48" s="87">
        <f t="shared" ca="1" si="29"/>
        <v>29.69145</v>
      </c>
      <c r="BF48" s="94"/>
    </row>
    <row r="49" spans="1:59">
      <c r="A49" s="17"/>
      <c r="B49" s="17"/>
      <c r="C49" s="17"/>
      <c r="D49" s="17"/>
      <c r="E49" s="17"/>
      <c r="F49" s="17"/>
      <c r="G49" s="17"/>
      <c r="H49" s="17"/>
      <c r="I49" s="17"/>
      <c r="J49" s="17"/>
      <c r="K49" s="17"/>
      <c r="L49" s="17"/>
      <c r="M49" s="17"/>
      <c r="W49" s="87">
        <f ca="1">IFERROR(RANK(Y49,$Y$27:$Y$59,$U$3)+COUNTIF($Y$27:Y49,Y49)-1,"")</f>
        <v>21</v>
      </c>
      <c r="X49" s="87" t="s">
        <v>109</v>
      </c>
      <c r="Y49" s="87">
        <f t="shared" ca="1" si="10"/>
        <v>28.319330000000001</v>
      </c>
      <c r="AA49" s="87" t="str">
        <f t="shared" ca="1" si="11"/>
        <v>Tower Hamlets</v>
      </c>
      <c r="AB49" s="87">
        <v>23</v>
      </c>
      <c r="AC49" s="86">
        <f t="shared" ca="1" si="12"/>
        <v>27.72186</v>
      </c>
      <c r="AD49" s="87" t="str">
        <f t="shared" ca="1" si="13"/>
        <v>Tower Hamlets</v>
      </c>
      <c r="AE49" s="87" t="str">
        <f t="shared" ca="1" si="14"/>
        <v/>
      </c>
      <c r="AF49" s="87" t="str">
        <f t="shared" ca="1" si="15"/>
        <v/>
      </c>
      <c r="AG49" s="87">
        <f t="shared" ca="1" si="16"/>
        <v>27.72186</v>
      </c>
      <c r="AH49" s="87">
        <f t="shared" ca="1" si="26"/>
        <v>30.04</v>
      </c>
      <c r="AI49" s="87">
        <f t="shared" ca="1" si="27"/>
        <v>31</v>
      </c>
      <c r="AJ49" s="87">
        <f t="shared" ca="1" si="28"/>
        <v>40.98753</v>
      </c>
      <c r="AK49" s="87" t="str">
        <f t="shared" ca="1" si="17"/>
        <v/>
      </c>
      <c r="AL49" s="87">
        <f t="shared" ca="1" si="18"/>
        <v>27.72186</v>
      </c>
      <c r="AO49" s="87" t="str">
        <f>List!R11</f>
        <v>Waltham Forest</v>
      </c>
      <c r="AP49" s="87">
        <f t="shared" ca="1" si="29"/>
        <v>27.137619999999998</v>
      </c>
      <c r="BF49" s="92"/>
      <c r="BG49" s="93"/>
    </row>
    <row r="50" spans="1:59">
      <c r="A50" s="17"/>
      <c r="B50" s="17"/>
      <c r="C50" s="17"/>
      <c r="D50" s="17"/>
      <c r="E50" s="17"/>
      <c r="F50" s="17"/>
      <c r="G50" s="17"/>
      <c r="H50" s="17"/>
      <c r="I50" s="17"/>
      <c r="J50" s="17"/>
      <c r="K50" s="17"/>
      <c r="L50" s="17"/>
      <c r="M50" s="17"/>
      <c r="W50" s="87">
        <f ca="1">IFERROR(RANK(Y50,$Y$27:$Y$59,$U$3)+COUNTIF($Y$27:Y50,Y50)-1,"")</f>
        <v>32</v>
      </c>
      <c r="X50" s="87" t="s">
        <v>123</v>
      </c>
      <c r="Y50" s="87">
        <f t="shared" ca="1" si="10"/>
        <v>21.035810000000001</v>
      </c>
      <c r="AA50" s="87" t="str">
        <f t="shared" ca="1" si="11"/>
        <v>Westminster</v>
      </c>
      <c r="AB50" s="87">
        <v>24</v>
      </c>
      <c r="AC50" s="86">
        <f t="shared" ca="1" si="12"/>
        <v>27.519659999999998</v>
      </c>
      <c r="AD50" s="87" t="str">
        <f t="shared" ca="1" si="13"/>
        <v>Westminster</v>
      </c>
      <c r="AE50" s="87" t="str">
        <f t="shared" ca="1" si="14"/>
        <v/>
      </c>
      <c r="AF50" s="87" t="str">
        <f t="shared" ca="1" si="15"/>
        <v/>
      </c>
      <c r="AG50" s="87">
        <f t="shared" ca="1" si="16"/>
        <v>27.519659999999998</v>
      </c>
      <c r="AH50" s="87">
        <f t="shared" ca="1" si="26"/>
        <v>30.04</v>
      </c>
      <c r="AI50" s="87">
        <f t="shared" ca="1" si="27"/>
        <v>31</v>
      </c>
      <c r="AJ50" s="87">
        <f t="shared" ca="1" si="28"/>
        <v>40.98753</v>
      </c>
      <c r="AK50" s="87" t="str">
        <f t="shared" ca="1" si="17"/>
        <v/>
      </c>
      <c r="AL50" s="87">
        <f t="shared" ca="1" si="18"/>
        <v>27.519659999999998</v>
      </c>
      <c r="AO50" s="87" t="str">
        <f>List!R12</f>
        <v>Bromley</v>
      </c>
      <c r="AP50" s="87">
        <f t="shared" ca="1" si="29"/>
        <v>28.792010000000001</v>
      </c>
      <c r="BF50" s="92"/>
      <c r="BG50" s="92"/>
    </row>
    <row r="51" spans="1:59">
      <c r="W51" s="87">
        <f ca="1">IFERROR(RANK(Y51,$Y$27:$Y$59,$U$3)+COUNTIF($Y$27:Y51,Y51)-1,"")</f>
        <v>27</v>
      </c>
      <c r="X51" s="87" t="s">
        <v>113</v>
      </c>
      <c r="Y51" s="87">
        <f t="shared" ca="1" si="10"/>
        <v>24.875450000000001</v>
      </c>
      <c r="AA51" s="87" t="str">
        <f t="shared" ca="1" si="11"/>
        <v>Waltham Forest</v>
      </c>
      <c r="AB51" s="87">
        <v>25</v>
      </c>
      <c r="AC51" s="86">
        <f t="shared" ca="1" si="12"/>
        <v>27.137619999999998</v>
      </c>
      <c r="AD51" s="87" t="str">
        <f t="shared" ca="1" si="13"/>
        <v>Waltham Forest</v>
      </c>
      <c r="AE51" s="87" t="str">
        <f t="shared" ca="1" si="14"/>
        <v/>
      </c>
      <c r="AF51" s="87" t="str">
        <f t="shared" ca="1" si="15"/>
        <v/>
      </c>
      <c r="AG51" s="87">
        <f t="shared" ca="1" si="16"/>
        <v>27.137619999999998</v>
      </c>
      <c r="AH51" s="87">
        <f t="shared" ca="1" si="26"/>
        <v>30.04</v>
      </c>
      <c r="AI51" s="87">
        <f t="shared" ca="1" si="27"/>
        <v>31</v>
      </c>
      <c r="AJ51" s="87">
        <f t="shared" ca="1" si="28"/>
        <v>40.98753</v>
      </c>
      <c r="AK51" s="87">
        <f t="shared" ca="1" si="17"/>
        <v>27.137619999999998</v>
      </c>
      <c r="AL51" s="87" t="str">
        <f t="shared" ca="1" si="18"/>
        <v/>
      </c>
      <c r="AO51" s="87" t="str">
        <f>List!R13</f>
        <v>Hillingdon</v>
      </c>
      <c r="AP51" s="87">
        <f t="shared" ca="1" si="29"/>
        <v>24.881119999999999</v>
      </c>
      <c r="BF51" s="92"/>
      <c r="BG51" s="93"/>
    </row>
    <row r="52" spans="1:59">
      <c r="W52" s="87">
        <f ca="1">IFERROR(RANK(Y52,$Y$27:$Y$59,$U$3)+COUNTIF($Y$27:Y52,Y52)-1,"")</f>
        <v>1</v>
      </c>
      <c r="X52" s="87" t="s">
        <v>33</v>
      </c>
      <c r="Y52" s="87">
        <f t="shared" ca="1" si="10"/>
        <v>40.98753</v>
      </c>
      <c r="AA52" s="87" t="str">
        <f t="shared" ca="1" si="11"/>
        <v>Hillingdon</v>
      </c>
      <c r="AB52" s="87">
        <v>26</v>
      </c>
      <c r="AC52" s="86">
        <f t="shared" ca="1" si="12"/>
        <v>24.881119999999999</v>
      </c>
      <c r="AD52" s="87" t="str">
        <f t="shared" ca="1" si="13"/>
        <v>Hillingdon</v>
      </c>
      <c r="AE52" s="87" t="str">
        <f t="shared" ca="1" si="14"/>
        <v/>
      </c>
      <c r="AF52" s="87" t="str">
        <f t="shared" ca="1" si="15"/>
        <v/>
      </c>
      <c r="AG52" s="87">
        <f t="shared" ca="1" si="16"/>
        <v>24.881119999999999</v>
      </c>
      <c r="AH52" s="87">
        <f t="shared" ca="1" si="26"/>
        <v>30.04</v>
      </c>
      <c r="AI52" s="87">
        <f t="shared" ca="1" si="27"/>
        <v>31</v>
      </c>
      <c r="AJ52" s="87">
        <f t="shared" ca="1" si="28"/>
        <v>40.98753</v>
      </c>
      <c r="AK52" s="87">
        <f t="shared" ca="1" si="17"/>
        <v>24.881119999999999</v>
      </c>
      <c r="AL52" s="87" t="str">
        <f t="shared" ca="1" si="18"/>
        <v/>
      </c>
      <c r="AO52" s="87" t="str">
        <f>List!R14</f>
        <v>Ealing</v>
      </c>
      <c r="AP52" s="87">
        <f t="shared" ca="1" si="29"/>
        <v>28.659030000000001</v>
      </c>
      <c r="BF52" s="94"/>
      <c r="BG52" s="94"/>
    </row>
    <row r="53" spans="1:59">
      <c r="W53" s="87">
        <f ca="1">IFERROR(RANK(Y53,$Y$27:$Y$59,$U$3)+COUNTIF($Y$27:Y53,Y53)-1,"")</f>
        <v>9</v>
      </c>
      <c r="X53" s="87" t="s">
        <v>96</v>
      </c>
      <c r="Y53" s="87">
        <f t="shared" ca="1" si="10"/>
        <v>34.301459999999999</v>
      </c>
      <c r="AA53" s="87" t="str">
        <f t="shared" ca="1" si="11"/>
        <v>Redbridge</v>
      </c>
      <c r="AB53" s="87">
        <v>27</v>
      </c>
      <c r="AC53" s="86">
        <f t="shared" ca="1" si="12"/>
        <v>24.875450000000001</v>
      </c>
      <c r="AD53" s="87" t="str">
        <f t="shared" ca="1" si="13"/>
        <v>Redbridge</v>
      </c>
      <c r="AE53" s="87" t="str">
        <f t="shared" ca="1" si="14"/>
        <v/>
      </c>
      <c r="AF53" s="87" t="str">
        <f t="shared" ca="1" si="15"/>
        <v/>
      </c>
      <c r="AG53" s="87">
        <f t="shared" ca="1" si="16"/>
        <v>24.875450000000001</v>
      </c>
      <c r="AH53" s="87">
        <f t="shared" ca="1" si="26"/>
        <v>30.04</v>
      </c>
      <c r="AI53" s="87">
        <f t="shared" ca="1" si="27"/>
        <v>31</v>
      </c>
      <c r="AJ53" s="87">
        <f t="shared" ca="1" si="28"/>
        <v>40.98753</v>
      </c>
      <c r="AK53" s="87">
        <f t="shared" ca="1" si="17"/>
        <v>24.875450000000001</v>
      </c>
      <c r="AL53" s="87" t="str">
        <f t="shared" ca="1" si="18"/>
        <v/>
      </c>
      <c r="AO53" s="87" t="str">
        <f>List!R15</f>
        <v>Barnet</v>
      </c>
      <c r="AP53" s="87">
        <f t="shared" ca="1" si="29"/>
        <v>34.82367</v>
      </c>
    </row>
    <row r="54" spans="1:59">
      <c r="W54" s="87">
        <f ca="1">IFERROR(RANK(Y54,$Y$27:$Y$59,$U$3)+COUNTIF($Y$27:Y54,Y54)-1,"")</f>
        <v>16</v>
      </c>
      <c r="X54" s="87" t="s">
        <v>90</v>
      </c>
      <c r="Y54" s="87">
        <f t="shared" ca="1" si="10"/>
        <v>29.485040000000001</v>
      </c>
      <c r="AA54" s="87" t="str">
        <f t="shared" ca="1" si="11"/>
        <v>Bexley</v>
      </c>
      <c r="AB54" s="87">
        <v>28</v>
      </c>
      <c r="AC54" s="86">
        <f t="shared" ca="1" si="12"/>
        <v>24.123249999999999</v>
      </c>
      <c r="AD54" s="87" t="str">
        <f t="shared" ca="1" si="13"/>
        <v>Bexley</v>
      </c>
      <c r="AE54" s="87" t="str">
        <f t="shared" ca="1" si="14"/>
        <v/>
      </c>
      <c r="AF54" s="87" t="str">
        <f t="shared" ca="1" si="15"/>
        <v/>
      </c>
      <c r="AG54" s="87">
        <f t="shared" ca="1" si="16"/>
        <v>24.123249999999999</v>
      </c>
      <c r="AH54" s="87">
        <f t="shared" ca="1" si="26"/>
        <v>30.04</v>
      </c>
      <c r="AI54" s="87">
        <f t="shared" ca="1" si="27"/>
        <v>31</v>
      </c>
      <c r="AJ54" s="87">
        <f t="shared" ca="1" si="28"/>
        <v>40.98753</v>
      </c>
      <c r="AK54" s="87" t="str">
        <f t="shared" ca="1" si="17"/>
        <v/>
      </c>
      <c r="AL54" s="87">
        <f t="shared" ca="1" si="18"/>
        <v>24.123249999999999</v>
      </c>
      <c r="AO54" s="87" t="str">
        <f>List!R16</f>
        <v>Croydon</v>
      </c>
      <c r="AP54" s="87">
        <f t="shared" ca="1" si="29"/>
        <v>28.718160000000001</v>
      </c>
      <c r="BF54" s="94"/>
      <c r="BG54" s="94"/>
    </row>
    <row r="55" spans="1:59" ht="14.45" customHeight="1">
      <c r="W55" s="87">
        <f ca="1">IFERROR(RANK(Y55,$Y$27:$Y$59,$U$3)+COUNTIF($Y$27:Y55,Y55)-1,"")</f>
        <v>23</v>
      </c>
      <c r="X55" s="87" t="s">
        <v>105</v>
      </c>
      <c r="Y55" s="87">
        <f t="shared" ca="1" si="10"/>
        <v>27.72186</v>
      </c>
      <c r="AA55" s="87" t="str">
        <f t="shared" ca="1" si="11"/>
        <v>Brent</v>
      </c>
      <c r="AB55" s="87">
        <v>29</v>
      </c>
      <c r="AC55" s="86">
        <f t="shared" ca="1" si="12"/>
        <v>23.902799999999999</v>
      </c>
      <c r="AD55" s="87" t="str">
        <f t="shared" ca="1" si="13"/>
        <v>Brent</v>
      </c>
      <c r="AE55" s="87" t="str">
        <f t="shared" ca="1" si="14"/>
        <v/>
      </c>
      <c r="AF55" s="87" t="str">
        <f t="shared" ca="1" si="15"/>
        <v/>
      </c>
      <c r="AG55" s="87">
        <f t="shared" ca="1" si="16"/>
        <v>23.902799999999999</v>
      </c>
      <c r="AH55" s="87">
        <f t="shared" ca="1" si="26"/>
        <v>30.04</v>
      </c>
      <c r="AI55" s="87">
        <f t="shared" ca="1" si="27"/>
        <v>31</v>
      </c>
      <c r="AJ55" s="87">
        <f t="shared" ca="1" si="28"/>
        <v>40.98753</v>
      </c>
      <c r="AK55" s="87" t="str">
        <f t="shared" ca="1" si="17"/>
        <v/>
      </c>
      <c r="AL55" s="87">
        <f t="shared" ca="1" si="18"/>
        <v>23.902799999999999</v>
      </c>
      <c r="AO55" s="87" t="str">
        <f>T8</f>
        <v>Richmond</v>
      </c>
      <c r="AP55" s="87">
        <f ca="1">U14</f>
        <v>40.98753</v>
      </c>
      <c r="BF55" s="94"/>
      <c r="BG55" s="94"/>
    </row>
    <row r="56" spans="1:59">
      <c r="W56" s="87">
        <f ca="1">IFERROR(RANK(Y56,$Y$27:$Y$59,$U$3)+COUNTIF($Y$27:Y56,Y56)-1,"")</f>
        <v>25</v>
      </c>
      <c r="X56" s="87" t="s">
        <v>115</v>
      </c>
      <c r="Y56" s="87">
        <f t="shared" ca="1" si="10"/>
        <v>27.137619999999998</v>
      </c>
      <c r="AA56" s="87" t="str">
        <f t="shared" ca="1" si="11"/>
        <v>Havering</v>
      </c>
      <c r="AB56" s="87">
        <v>30</v>
      </c>
      <c r="AC56" s="86">
        <f t="shared" ca="1" si="12"/>
        <v>22.148050000000001</v>
      </c>
      <c r="AD56" s="87" t="str">
        <f t="shared" ca="1" si="13"/>
        <v>Havering</v>
      </c>
      <c r="AE56" s="87" t="str">
        <f t="shared" ca="1" si="14"/>
        <v/>
      </c>
      <c r="AF56" s="87" t="str">
        <f t="shared" ca="1" si="15"/>
        <v/>
      </c>
      <c r="AG56" s="87">
        <f t="shared" ca="1" si="16"/>
        <v>22.148050000000001</v>
      </c>
      <c r="AH56" s="87">
        <f t="shared" ca="1" si="26"/>
        <v>30.04</v>
      </c>
      <c r="AI56" s="87">
        <f t="shared" ca="1" si="27"/>
        <v>31</v>
      </c>
      <c r="AJ56" s="87">
        <f t="shared" ca="1" si="28"/>
        <v>40.98753</v>
      </c>
      <c r="AK56" s="87">
        <f t="shared" ca="1" si="17"/>
        <v>22.148050000000001</v>
      </c>
      <c r="AL56" s="87" t="str">
        <f t="shared" ca="1" si="18"/>
        <v/>
      </c>
    </row>
    <row r="57" spans="1:59">
      <c r="W57" s="87">
        <f ca="1">IFERROR(RANK(Y57,$Y$27:$Y$59,$U$3)+COUNTIF($Y$27:Y57,Y57)-1,"")</f>
        <v>5</v>
      </c>
      <c r="X57" s="87" t="s">
        <v>77</v>
      </c>
      <c r="Y57" s="87">
        <f t="shared" ca="1" si="10"/>
        <v>35.764600000000002</v>
      </c>
      <c r="AA57" s="87" t="str">
        <f t="shared" ca="1" si="11"/>
        <v>Barking and Dagenham</v>
      </c>
      <c r="AB57" s="87">
        <v>31</v>
      </c>
      <c r="AC57" s="86">
        <f t="shared" ca="1" si="12"/>
        <v>21.58541</v>
      </c>
      <c r="AD57" s="87" t="str">
        <f t="shared" ca="1" si="13"/>
        <v>Barking and Dagenham</v>
      </c>
      <c r="AE57" s="87" t="str">
        <f t="shared" ca="1" si="14"/>
        <v/>
      </c>
      <c r="AF57" s="87" t="str">
        <f t="shared" ca="1" si="15"/>
        <v/>
      </c>
      <c r="AG57" s="87">
        <f t="shared" ca="1" si="16"/>
        <v>21.58541</v>
      </c>
      <c r="AH57" s="87">
        <f t="shared" ca="1" si="26"/>
        <v>30.04</v>
      </c>
      <c r="AI57" s="87">
        <f t="shared" ca="1" si="27"/>
        <v>31</v>
      </c>
      <c r="AJ57" s="87">
        <f t="shared" ca="1" si="28"/>
        <v>40.98753</v>
      </c>
      <c r="AK57" s="87" t="str">
        <f t="shared" ca="1" si="17"/>
        <v/>
      </c>
      <c r="AL57" s="87">
        <f t="shared" ca="1" si="18"/>
        <v>21.58541</v>
      </c>
      <c r="BF57" s="94"/>
      <c r="BG57" s="94"/>
    </row>
    <row r="58" spans="1:59">
      <c r="W58" s="87">
        <f ca="1">IFERROR(RANK(Y58,$Y$27:$Y$59,$U$3)+COUNTIF($Y$27:Y58,Y58)-1,"")</f>
        <v>24</v>
      </c>
      <c r="X58" s="87" t="s">
        <v>100</v>
      </c>
      <c r="Y58" s="87">
        <f t="shared" ca="1" si="10"/>
        <v>27.519659999999998</v>
      </c>
      <c r="AA58" s="87" t="str">
        <f t="shared" ca="1" si="11"/>
        <v>Newham</v>
      </c>
      <c r="AB58" s="87">
        <v>32</v>
      </c>
      <c r="AC58" s="86">
        <f t="shared" ca="1" si="12"/>
        <v>21.035810000000001</v>
      </c>
      <c r="AD58" s="87" t="str">
        <f t="shared" ca="1" si="13"/>
        <v>Newham</v>
      </c>
      <c r="AE58" s="87" t="str">
        <f t="shared" ca="1" si="14"/>
        <v/>
      </c>
      <c r="AF58" s="87" t="str">
        <f t="shared" ca="1" si="15"/>
        <v/>
      </c>
      <c r="AG58" s="87">
        <f t="shared" ca="1" si="16"/>
        <v>21.035810000000001</v>
      </c>
      <c r="AH58" s="87">
        <f t="shared" ca="1" si="26"/>
        <v>30.04</v>
      </c>
      <c r="AI58" s="87">
        <f t="shared" ca="1" si="27"/>
        <v>31</v>
      </c>
      <c r="AJ58" s="87">
        <f t="shared" ca="1" si="28"/>
        <v>40.98753</v>
      </c>
      <c r="AK58" s="87" t="str">
        <f t="shared" ca="1" si="17"/>
        <v/>
      </c>
      <c r="AL58" s="87">
        <f t="shared" ca="1" si="18"/>
        <v>21.035810000000001</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2400-000000000000}">
      <formula1>indlist</formula1>
    </dataValidation>
    <dataValidation type="list" showInputMessage="1" showErrorMessage="1" sqref="U2" xr:uid="{00000000-0002-0000-2400-000001000000}">
      <formula1>gender</formula1>
    </dataValidation>
    <dataValidation showInputMessage="1" showErrorMessage="1" sqref="U5" xr:uid="{00000000-0002-0000-2400-000002000000}"/>
  </dataValidations>
  <hyperlinks>
    <hyperlink ref="O1" location="Summary!A1" display="Back to summary" xr:uid="{00000000-0004-0000-24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T64"/>
  <sheetViews>
    <sheetView showGridLines="0" showRowColHeaders="0" zoomScale="130" zoomScaleNormal="130" workbookViewId="0">
      <selection activeCell="V14" sqref="V14"/>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Percentage of physically active adults, 2022/23</v>
      </c>
      <c r="B1" s="125"/>
      <c r="C1" s="125"/>
      <c r="D1" s="125"/>
      <c r="E1" s="125"/>
      <c r="F1" s="125"/>
      <c r="G1" s="125"/>
      <c r="H1" s="126" t="str">
        <f ca="1">'27'!$X$1</f>
        <v>Percentage of physically active adults, 2015/16 - 2022/23</v>
      </c>
      <c r="I1" s="125"/>
      <c r="J1" s="125"/>
      <c r="K1" s="125"/>
      <c r="L1" s="125"/>
      <c r="M1" s="125"/>
      <c r="N1" s="125"/>
      <c r="O1" s="4" t="s">
        <v>1075</v>
      </c>
      <c r="T1" s="87" t="s">
        <v>282</v>
      </c>
      <c r="U1" s="87" t="s">
        <v>203</v>
      </c>
      <c r="V1" s="87" t="str">
        <f>T8&amp;U23&amp;U2&amp;U5</f>
        <v>Richmond93014Persons19+ yrs</v>
      </c>
      <c r="W1" s="86">
        <f>21-COUNTBLANK(X2:X21)</f>
        <v>9</v>
      </c>
      <c r="X1" s="87" t="str">
        <f ca="1">IF(U2&lt;&gt;"Persons",U1&amp;", "&amp;SUBSTITUTE(X2, " ","")&amp;" - "&amp;SUBSTITUTE(INDIRECT("x"&amp;W1), " ","")&amp;" ("&amp;U2&amp;")",U1&amp;", "&amp;SUBSTITUTE(X2, " ","")&amp;" - "&amp;SUBSTITUTE(INDIRECT("x"&amp;W1), " ",""))</f>
        <v>Percentage of physically active adults, 2015/16 - 2022/23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2015/16</v>
      </c>
      <c r="T2" s="88" t="s">
        <v>1056</v>
      </c>
      <c r="U2" s="87" t="s">
        <v>35</v>
      </c>
      <c r="V2" s="87">
        <v>1</v>
      </c>
      <c r="W2" s="86">
        <f t="array" ref="W2">IFERROR(SMALL(IF(IndicatorData!B:B=$V$1,IndicatorData!AA:AA),$V2),"")</f>
        <v>20150000</v>
      </c>
      <c r="X2" s="86" t="str">
        <f>S2</f>
        <v>2015/16</v>
      </c>
      <c r="Y2" s="88">
        <f t="shared" ref="Y2:AH11" ca="1" si="0">IFERROR(VLOOKUP(Y$1&amp;$U$1&amp;$X2&amp;$U$2&amp;$U$5,DATA,14,FALSE),"")</f>
        <v>66.13</v>
      </c>
      <c r="Z2" s="87">
        <f t="shared" ca="1" si="0"/>
        <v>65.760000000000005</v>
      </c>
      <c r="AA2" s="87">
        <f t="shared" ca="1" si="0"/>
        <v>71.64</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71.64</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2016/17</v>
      </c>
      <c r="T3" s="88" t="s">
        <v>1076</v>
      </c>
      <c r="U3" s="87">
        <f>VLOOKUP(U1,IndicatorMetadata!$B:$AG,32,FALSE)</f>
        <v>0</v>
      </c>
      <c r="V3" s="89">
        <v>2</v>
      </c>
      <c r="W3" s="86">
        <f t="array" ref="W3">IFERROR(SMALL(IF(IndicatorData!B:B=$V$1,IndicatorData!AA:AA),$V3),"")</f>
        <v>20160000</v>
      </c>
      <c r="X3" s="86" t="str">
        <f t="shared" ref="X3:X21" si="5">IF(S3=X2,"",S3)</f>
        <v>2016/17</v>
      </c>
      <c r="Y3" s="88">
        <f t="shared" ca="1" si="0"/>
        <v>66.010000000000005</v>
      </c>
      <c r="Z3" s="87">
        <f t="shared" ca="1" si="0"/>
        <v>64.64</v>
      </c>
      <c r="AA3" s="87">
        <f t="shared" ca="1" si="0"/>
        <v>72.760000000000005</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72.760000000000005</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74.849050000000005</v>
      </c>
      <c r="F4" s="2"/>
      <c r="S4" s="87" t="str">
        <f t="array" ref="S4">IFERROR(VLOOKUP($W4,IF(IndicatorData!$B:$B=$V$1,IndicatorData!$A$1:$O$5203),15,FALSE),"")</f>
        <v>2017/18</v>
      </c>
      <c r="T4" s="88" t="s">
        <v>308</v>
      </c>
      <c r="U4" s="87" t="str">
        <f>VLOOKUP(U1,IndicatorMetadata!$B:$AG,27,FALSE)</f>
        <v>%</v>
      </c>
      <c r="V4" s="87">
        <v>3</v>
      </c>
      <c r="W4" s="86">
        <f t="array" ref="W4">IFERROR(SMALL(IF(IndicatorData!B:B=$V$1,IndicatorData!AA:AA),$V4),"")</f>
        <v>20170000</v>
      </c>
      <c r="X4" s="86" t="str">
        <f t="shared" si="5"/>
        <v>2017/18</v>
      </c>
      <c r="Y4" s="88">
        <f t="shared" ca="1" si="0"/>
        <v>66.260000000000005</v>
      </c>
      <c r="Z4" s="87">
        <f t="shared" ca="1" si="0"/>
        <v>66.41</v>
      </c>
      <c r="AA4" s="87">
        <f t="shared" ca="1" si="0"/>
        <v>77.17</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77.17</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11% higher</v>
      </c>
      <c r="S5" s="87" t="str">
        <f t="array" ref="S5">IFERROR(VLOOKUP($W5,IF(IndicatorData!$B:$B=$V$1,IndicatorData!$A$1:$O$5203),15,FALSE),"")</f>
        <v>2018/19</v>
      </c>
      <c r="T5" s="88" t="s">
        <v>10</v>
      </c>
      <c r="U5" s="87" t="str">
        <f>VLOOKUP(U23&amp;U2,Interpretations!$A$1:$E$56,4,FALSE)</f>
        <v>19+ yrs</v>
      </c>
      <c r="V5" s="87">
        <v>4</v>
      </c>
      <c r="W5" s="86">
        <f t="array" ref="W5">IFERROR(SMALL(IF(IndicatorData!B:B=$V$1,IndicatorData!AA:AA),$V5),"")</f>
        <v>20180000</v>
      </c>
      <c r="X5" s="86" t="str">
        <f t="shared" si="5"/>
        <v>2018/19</v>
      </c>
      <c r="Y5" s="88">
        <f t="shared" ca="1" si="0"/>
        <v>67.209999999999994</v>
      </c>
      <c r="Z5" s="87">
        <f t="shared" ca="1" si="0"/>
        <v>66.58</v>
      </c>
      <c r="AA5" s="87">
        <f t="shared" ca="1" si="0"/>
        <v>76.13</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76.13</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13% higher</v>
      </c>
      <c r="S6" s="87" t="str">
        <f t="array" ref="S6">IFERROR(VLOOKUP($W6,IF(IndicatorData!$B:$B=$V$1,IndicatorData!$A$1:$O$5203),15,FALSE),"")</f>
        <v>2019/20</v>
      </c>
      <c r="T6" s="88"/>
      <c r="V6" s="87">
        <v>5</v>
      </c>
      <c r="W6" s="86">
        <f t="array" ref="W6">IFERROR(SMALL(IF(IndicatorData!B:B=$V$1,IndicatorData!AA:AA),$V6),"")</f>
        <v>20190000</v>
      </c>
      <c r="X6" s="86" t="str">
        <f t="shared" si="5"/>
        <v>2019/20</v>
      </c>
      <c r="Y6" s="88">
        <f t="shared" ca="1" si="0"/>
        <v>66.38</v>
      </c>
      <c r="Z6" s="87">
        <f t="shared" ca="1" si="0"/>
        <v>65.16</v>
      </c>
      <c r="AA6" s="87">
        <f t="shared" ca="1" si="0"/>
        <v>73.900000000000006</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73.900000000000006</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2020/21</v>
      </c>
      <c r="T7" s="88"/>
      <c r="V7" s="87">
        <v>6</v>
      </c>
      <c r="W7" s="86">
        <f t="array" ref="W7">IFERROR(SMALL(IF(IndicatorData!B:B=$V$1,IndicatorData!AA:AA),$V7),"")</f>
        <v>20200000</v>
      </c>
      <c r="X7" s="86" t="str">
        <f t="shared" si="5"/>
        <v>2020/21</v>
      </c>
      <c r="Y7" s="88">
        <f t="shared" ca="1" si="0"/>
        <v>65.94</v>
      </c>
      <c r="Z7" s="87">
        <f t="shared" ca="1" si="0"/>
        <v>64.86</v>
      </c>
      <c r="AA7" s="87">
        <f t="shared" ca="1" si="0"/>
        <v>74</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74</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(2015/16)</v>
      </c>
      <c r="E8" s="13" t="str">
        <f ca="1">U22</f>
        <v>4% improvement</v>
      </c>
      <c r="S8" s="87" t="str">
        <f t="array" ref="S8">IFERROR(VLOOKUP($W8,IF(IndicatorData!$B:$B=$V$1,IndicatorData!$A$1:$O$5203),15,FALSE),"")</f>
        <v>2021/22</v>
      </c>
      <c r="T8" s="88" t="str">
        <f>Summary!$E$2</f>
        <v>Richmond</v>
      </c>
      <c r="V8" s="87">
        <v>7</v>
      </c>
      <c r="W8" s="86">
        <f t="array" ref="W8">IFERROR(SMALL(IF(IndicatorData!B:B=$V$1,IndicatorData!AA:AA),$V8),"")</f>
        <v>20210000</v>
      </c>
      <c r="X8" s="86" t="str">
        <f t="shared" si="5"/>
        <v>2021/22</v>
      </c>
      <c r="Y8" s="88">
        <f t="shared" ca="1" si="0"/>
        <v>67.31</v>
      </c>
      <c r="Z8" s="87">
        <f t="shared" ca="1" si="0"/>
        <v>66.819999999999993</v>
      </c>
      <c r="AA8" s="87">
        <f t="shared" ca="1" si="0"/>
        <v>73.180000000000007</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73.180000000000007</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2% improvement</v>
      </c>
      <c r="S9" s="87" t="str">
        <f t="array" ref="S9">IFERROR(VLOOKUP($W9,IF(IndicatorData!$B:$B=$V$1,IndicatorData!$A$1:$O$5203),15,FALSE),"")</f>
        <v>2022/23</v>
      </c>
      <c r="T9" s="88" t="str">
        <f>T8&amp;" Rank"</f>
        <v>Richmond Rank</v>
      </c>
      <c r="U9" s="87">
        <f ca="1">VLOOKUP(T8,$AA$26:$AB$58,2,FALSE)</f>
        <v>3</v>
      </c>
      <c r="V9" s="87">
        <v>8</v>
      </c>
      <c r="W9" s="86">
        <f t="array" ref="W9">IFERROR(SMALL(IF(IndicatorData!B:B=$V$1,IndicatorData!AA:AA),$V9),"")</f>
        <v>20220000</v>
      </c>
      <c r="X9" s="86" t="str">
        <f t="shared" si="5"/>
        <v>2022/23</v>
      </c>
      <c r="Y9" s="88">
        <f t="shared" ca="1" si="0"/>
        <v>67.14</v>
      </c>
      <c r="Z9" s="87">
        <f t="shared" ca="1" si="0"/>
        <v>66.349999999999994</v>
      </c>
      <c r="AA9" s="87">
        <f t="shared" ca="1" si="0"/>
        <v>74.849050000000005</v>
      </c>
      <c r="AB9" s="87">
        <f t="shared" ca="1" si="0"/>
        <v>69.884720000000002</v>
      </c>
      <c r="AC9" s="86">
        <f t="shared" ca="1" si="0"/>
        <v>73.304140000000004</v>
      </c>
      <c r="AD9" s="87">
        <f t="shared" ca="1" si="0"/>
        <v>66.756169999999997</v>
      </c>
      <c r="AE9" s="87">
        <f t="shared" ca="1" si="0"/>
        <v>65.245350000000002</v>
      </c>
      <c r="AF9" s="87">
        <f t="shared" ca="1" si="0"/>
        <v>60.116140000000001</v>
      </c>
      <c r="AG9" s="87">
        <f t="shared" ca="1" si="0"/>
        <v>73.895989999999998</v>
      </c>
      <c r="AH9" s="87">
        <f t="shared" ca="1" si="0"/>
        <v>51.402909999999999</v>
      </c>
      <c r="AI9" s="87">
        <f t="shared" ca="1" si="1"/>
        <v>73.895989999999998</v>
      </c>
      <c r="AJ9" s="87">
        <f t="shared" ca="1" si="1"/>
        <v>63.01276</v>
      </c>
      <c r="AK9" s="87">
        <f t="shared" ca="1" si="1"/>
        <v>59.65213</v>
      </c>
      <c r="AL9" s="87">
        <f t="shared" ca="1" si="1"/>
        <v>66.756169999999997</v>
      </c>
      <c r="AM9" s="87">
        <f t="shared" ca="1" si="1"/>
        <v>73.328289999999996</v>
      </c>
      <c r="AN9" s="87">
        <f t="shared" ca="1" si="1"/>
        <v>64.742630000000005</v>
      </c>
      <c r="AO9" s="87">
        <f t="shared" ca="1" si="1"/>
        <v>68.598550000000003</v>
      </c>
      <c r="AP9" s="87">
        <f t="shared" ca="1" si="1"/>
        <v>60.207900000000002</v>
      </c>
      <c r="AQ9" s="87">
        <f t="shared" ca="1" si="1"/>
        <v>63.322800000000001</v>
      </c>
      <c r="AR9" s="87">
        <f t="shared" ca="1" si="1"/>
        <v>67.684950000000001</v>
      </c>
      <c r="AS9" s="87">
        <f t="shared" ca="1" si="2"/>
        <v>73.346559999999997</v>
      </c>
      <c r="AT9" s="87">
        <f t="shared" ca="1" si="2"/>
        <v>69.006249999999994</v>
      </c>
      <c r="AU9" s="87">
        <f t="shared" ca="1" si="2"/>
        <v>60.116140000000001</v>
      </c>
      <c r="AV9" s="87">
        <f t="shared" ca="1" si="2"/>
        <v>64.136129999999994</v>
      </c>
      <c r="AW9" s="87">
        <f t="shared" ca="1" si="2"/>
        <v>59.35633</v>
      </c>
      <c r="AX9" s="87">
        <f t="shared" ca="1" si="2"/>
        <v>55.810049999999997</v>
      </c>
      <c r="AY9" s="87">
        <f t="shared" ca="1" si="2"/>
        <v>74.921999999999997</v>
      </c>
      <c r="AZ9" s="87">
        <f t="shared" ca="1" si="2"/>
        <v>69.254400000000004</v>
      </c>
      <c r="BA9" s="87">
        <f t="shared" ca="1" si="2"/>
        <v>69.884720000000002</v>
      </c>
      <c r="BB9" s="87">
        <f t="shared" ca="1" si="2"/>
        <v>72.361369999999994</v>
      </c>
      <c r="BC9" s="87">
        <f t="shared" ca="1" si="3"/>
        <v>69.900530000000003</v>
      </c>
      <c r="BD9" s="87">
        <f t="shared" ca="1" si="3"/>
        <v>65.245350000000002</v>
      </c>
      <c r="BE9" s="87">
        <f t="shared" ca="1" si="3"/>
        <v>58.143329999999999</v>
      </c>
      <c r="BF9" s="87">
        <f t="shared" ca="1" si="3"/>
        <v>58.311880000000002</v>
      </c>
      <c r="BG9" s="87">
        <f t="shared" ca="1" si="3"/>
        <v>74.849050000000005</v>
      </c>
      <c r="BH9" s="87">
        <f t="shared" ca="1" si="3"/>
        <v>72.584699999999998</v>
      </c>
      <c r="BI9" s="87">
        <f t="shared" ca="1" si="3"/>
        <v>73.304140000000004</v>
      </c>
      <c r="BJ9" s="87">
        <f t="shared" ca="1" si="3"/>
        <v>66.788579999999996</v>
      </c>
      <c r="BK9" s="87">
        <f t="shared" ca="1" si="3"/>
        <v>59.389249999999997</v>
      </c>
      <c r="BL9" s="87">
        <f t="shared" ca="1" si="3"/>
        <v>78.68186</v>
      </c>
      <c r="BM9" s="87">
        <f t="shared" ca="1" si="3"/>
        <v>67.882750000000001</v>
      </c>
      <c r="BN9" s="87">
        <f t="shared" ca="1" si="4"/>
        <v>68.200418333333332</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67.14</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(2022/23) rank:</v>
      </c>
      <c r="E12" s="128">
        <f ca="1">U9</f>
        <v>3</v>
      </c>
      <c r="S12" s="87" t="str">
        <f t="array" ref="S12">IFERROR(VLOOKUP($W12,IF(IndicatorData!$B:$B=$V$1,IndicatorData!$A$1:$O$5203),15,FALSE),"")</f>
        <v/>
      </c>
      <c r="T12" s="88" t="s">
        <v>57</v>
      </c>
      <c r="U12" s="87">
        <f ca="1">AH27</f>
        <v>66.349999999999994</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74.849050000000005</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74.849050000000005</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Percentage of physically active adults, 2022/23</v>
      </c>
      <c r="B15" s="125"/>
      <c r="C15" s="125"/>
      <c r="D15" s="125"/>
      <c r="E15" s="125"/>
      <c r="F15" s="125"/>
      <c r="G15" s="125"/>
      <c r="S15" s="87" t="str">
        <f t="array" ref="S15">IFERROR(VLOOKUP($W15,IF(IndicatorData!$B:$B=$V$1,IndicatorData!$A$1:$O$5203),15,FALSE),"")</f>
        <v/>
      </c>
      <c r="T15" s="88" t="str">
        <f>T8&amp;" previous data"</f>
        <v>Richmond previous data</v>
      </c>
      <c r="U15" s="87">
        <f ca="1">INDIRECT("aa"&amp;$W$1-1)</f>
        <v>73.180000000000007</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71.64</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2.2807461054933021E-2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74.8%, which was the 3rd highest in London, 11.5% higher than the England average and 12.8% higher than the London average. The latest Borough figure for 2022/23 was also 4.5% higher than in 2015/16, in comparison with 1.5% increase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4.4794109436069304E-2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2%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4% improvement</v>
      </c>
    </row>
    <row r="23" spans="10:72">
      <c r="J23" s="125"/>
      <c r="K23" s="125"/>
      <c r="L23" s="125"/>
      <c r="M23" s="125"/>
      <c r="N23" s="125"/>
      <c r="T23" s="87" t="s">
        <v>1085</v>
      </c>
      <c r="U23" s="87">
        <f>VLOOKUP(U1,List!$AD$2:$AE$63,2,FALSE)</f>
        <v>93014</v>
      </c>
    </row>
    <row r="24" spans="10:72">
      <c r="J24" s="125"/>
      <c r="K24" s="125"/>
      <c r="L24" s="125"/>
      <c r="M24" s="125"/>
      <c r="N24" s="125"/>
    </row>
    <row r="25" spans="10:72">
      <c r="J25" s="125"/>
      <c r="K25" s="125"/>
      <c r="L25" s="125"/>
      <c r="M25" s="125"/>
      <c r="N25" s="125"/>
      <c r="AU25" s="87" t="str">
        <f ca="1">AC26&amp;", Bexley vs. CYP Comparators"</f>
        <v>Percentage of physically active adults,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Percentage of physically active adults,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32</v>
      </c>
      <c r="X27" s="87" t="s">
        <v>107</v>
      </c>
      <c r="Y27" s="87">
        <f t="shared" ref="Y27:Y58" ca="1" si="10">IFERROR(VLOOKUP($X27&amp;$U$1&amp;$Y$26&amp;$U$2&amp;$U$5,DATA,14,FALSE),"")</f>
        <v>51.402909999999999</v>
      </c>
      <c r="AA27" s="87" t="str">
        <f t="shared" ref="AA27:AA58" ca="1" si="11">AD27</f>
        <v>Wandsworth</v>
      </c>
      <c r="AB27" s="87">
        <v>1</v>
      </c>
      <c r="AC27" s="86">
        <f t="shared" ref="AC27:AC58" ca="1" si="12">VLOOKUP($AB27,$W$26:$Y$58,3,FALSE)</f>
        <v>78.68186</v>
      </c>
      <c r="AD27" s="87" t="str">
        <f t="shared" ref="AD27:AD58" ca="1" si="13">VLOOKUP($AB27,$W$26:$Y$58,2,FALSE)</f>
        <v>Wandsworth</v>
      </c>
      <c r="AE27" s="87" t="str">
        <f t="shared" ref="AE27:AE58" ca="1" si="14">IF($AD27=$AE$26,AC27,"")</f>
        <v/>
      </c>
      <c r="AF27" s="87" t="str">
        <f t="shared" ref="AF27:AF58" ca="1" si="15">IF(ISERROR(HLOOKUP($AD27,$AB$1:$AG$1,1,FALSE)),"",AC27)</f>
        <v/>
      </c>
      <c r="AG27" s="87">
        <f t="shared" ref="AG27:AG58" ca="1" si="16">IF(AND(AE27="",AF27=""),AC27,"")</f>
        <v>78.68186</v>
      </c>
      <c r="AH27" s="87">
        <f ca="1">INDIRECT("z"&amp;$W$1)</f>
        <v>66.349999999999994</v>
      </c>
      <c r="AI27" s="87">
        <f ca="1">INDIRECT("y"&amp;$W$1)</f>
        <v>67.14</v>
      </c>
      <c r="AJ27" s="87">
        <f ca="1">INDIRECT("aa"&amp;$W$1)</f>
        <v>74.849050000000005</v>
      </c>
      <c r="AK27" s="87" t="str">
        <f t="shared" ref="AK27:AK58" ca="1" si="17">IF(ISERROR(VLOOKUP($AD27,AOP_comparators,1,FALSE)),"",AC27)</f>
        <v/>
      </c>
      <c r="AL27" s="87">
        <f t="shared" ref="AL27:AL58" ca="1" si="18">IF(AND(AE27="",AK27=""),AC27,"")</f>
        <v>78.68186</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74.849050000000005</v>
      </c>
      <c r="AU27" s="87" t="str">
        <f t="shared" ref="AU27:AU37" ca="1" si="22">VLOOKUP($AS27,$AN$27:$AP$37,2,FALSE)</f>
        <v>Richmond</v>
      </c>
      <c r="AV27" s="87">
        <f t="shared" ref="AV27:AV37" ca="1" si="23">IF($AU27=$AV$26,$AT27,"")</f>
        <v>74.849050000000005</v>
      </c>
      <c r="AW27" s="87" t="str">
        <f t="shared" ref="AW27:AW37" ca="1" si="24">IF(AV27="",AT27,"")</f>
        <v/>
      </c>
      <c r="AX27" s="87">
        <f t="shared" ref="AX27:AX37" ca="1" si="25">AI27</f>
        <v>67.14</v>
      </c>
      <c r="AY27" s="94"/>
      <c r="AZ27" s="94"/>
      <c r="BA27" s="94"/>
      <c r="BB27" s="94"/>
      <c r="BC27" s="94"/>
      <c r="BD27" s="94"/>
      <c r="BT27" s="87"/>
    </row>
    <row r="28" spans="10:72">
      <c r="J28" s="125"/>
      <c r="K28" s="125"/>
      <c r="L28" s="125"/>
      <c r="M28" s="125"/>
      <c r="N28" s="125"/>
      <c r="W28" s="87">
        <f ca="1">IFERROR(RANK(Y28,$Y$27:$Y$59,$U$3)+COUNTIF($Y$27:Y28,Y28)-1,"")</f>
        <v>4</v>
      </c>
      <c r="X28" s="87" t="s">
        <v>94</v>
      </c>
      <c r="Y28" s="87">
        <f t="shared" ca="1" si="10"/>
        <v>73.895989999999998</v>
      </c>
      <c r="AA28" s="87" t="str">
        <f t="shared" ca="1" si="11"/>
        <v>Islington</v>
      </c>
      <c r="AB28" s="87">
        <v>2</v>
      </c>
      <c r="AC28" s="86">
        <f t="shared" ca="1" si="12"/>
        <v>74.921999999999997</v>
      </c>
      <c r="AD28" s="87" t="str">
        <f t="shared" ca="1" si="13"/>
        <v>Islington</v>
      </c>
      <c r="AE28" s="87" t="str">
        <f t="shared" ca="1" si="14"/>
        <v/>
      </c>
      <c r="AF28" s="87" t="str">
        <f t="shared" ca="1" si="15"/>
        <v/>
      </c>
      <c r="AG28" s="87">
        <f t="shared" ca="1" si="16"/>
        <v>74.921999999999997</v>
      </c>
      <c r="AH28" s="87">
        <f t="shared" ref="AH28:AH58" ca="1" si="26">$AH$27</f>
        <v>66.349999999999994</v>
      </c>
      <c r="AI28" s="87">
        <f t="shared" ref="AI28:AI58" ca="1" si="27">$AI$27</f>
        <v>67.14</v>
      </c>
      <c r="AJ28" s="87">
        <f t="shared" ref="AJ28:AJ58" ca="1" si="28">$AJ$27</f>
        <v>74.849050000000005</v>
      </c>
      <c r="AK28" s="87" t="str">
        <f t="shared" ca="1" si="17"/>
        <v/>
      </c>
      <c r="AL28" s="87">
        <f t="shared" ca="1" si="18"/>
        <v>74.921999999999997</v>
      </c>
      <c r="AN28" s="87">
        <f ca="1">IFERROR(RANK(AP28,$AP$27:$AP$37,$U$3)+COUNTIF($AP$27:AP28,AP28)-1,"")</f>
        <v>2</v>
      </c>
      <c r="AO28" s="87" t="s">
        <v>79</v>
      </c>
      <c r="AP28" s="87">
        <f t="shared" ca="1" si="19"/>
        <v>66.756169999999997</v>
      </c>
      <c r="AR28" s="87" t="str">
        <f t="shared" ca="1" si="20"/>
        <v>Bromley</v>
      </c>
      <c r="AS28" s="87">
        <v>2</v>
      </c>
      <c r="AT28" s="87">
        <f t="shared" ca="1" si="21"/>
        <v>66.756169999999997</v>
      </c>
      <c r="AU28" s="87" t="str">
        <f t="shared" ca="1" si="22"/>
        <v>Bromley</v>
      </c>
      <c r="AV28" s="87" t="str">
        <f t="shared" ca="1" si="23"/>
        <v/>
      </c>
      <c r="AW28" s="87">
        <f t="shared" ca="1" si="24"/>
        <v>66.756169999999997</v>
      </c>
      <c r="AX28" s="87">
        <f t="shared" ca="1" si="25"/>
        <v>67.14</v>
      </c>
      <c r="AY28" s="94"/>
      <c r="BA28" s="94"/>
      <c r="BB28" s="94"/>
      <c r="BC28" s="94"/>
      <c r="BD28" s="94"/>
      <c r="BF28" s="94">
        <v>90</v>
      </c>
      <c r="BG28" s="94"/>
      <c r="BT28" s="87"/>
    </row>
    <row r="29" spans="10:72">
      <c r="J29" s="125"/>
      <c r="K29" s="125"/>
      <c r="L29" s="125"/>
      <c r="M29" s="125"/>
      <c r="N29" s="125"/>
      <c r="W29" s="87">
        <f ca="1">IFERROR(RANK(Y29,$Y$27:$Y$59,$U$3)+COUNTIF($Y$27:Y29,Y29)-1,"")</f>
        <v>23</v>
      </c>
      <c r="X29" s="87" t="s">
        <v>98</v>
      </c>
      <c r="Y29" s="87">
        <f t="shared" ca="1" si="10"/>
        <v>63.01276</v>
      </c>
      <c r="AA29" s="87" t="str">
        <f t="shared" ca="1" si="11"/>
        <v>Richmond</v>
      </c>
      <c r="AB29" s="87">
        <v>3</v>
      </c>
      <c r="AC29" s="86">
        <f t="shared" ca="1" si="12"/>
        <v>74.849050000000005</v>
      </c>
      <c r="AD29" s="87" t="str">
        <f t="shared" ca="1" si="13"/>
        <v>Richmond</v>
      </c>
      <c r="AE29" s="87">
        <f t="shared" ca="1" si="14"/>
        <v>74.849050000000005</v>
      </c>
      <c r="AF29" s="87" t="str">
        <f t="shared" ca="1" si="15"/>
        <v/>
      </c>
      <c r="AG29" s="87" t="str">
        <f t="shared" ca="1" si="16"/>
        <v/>
      </c>
      <c r="AH29" s="87">
        <f t="shared" ca="1" si="26"/>
        <v>66.349999999999994</v>
      </c>
      <c r="AI29" s="87">
        <f t="shared" ca="1" si="27"/>
        <v>67.14</v>
      </c>
      <c r="AJ29" s="87">
        <f t="shared" ca="1" si="28"/>
        <v>74.849050000000005</v>
      </c>
      <c r="AK29" s="87">
        <f t="shared" ca="1" si="17"/>
        <v>74.849050000000005</v>
      </c>
      <c r="AL29" s="87" t="str">
        <f t="shared" ca="1" si="18"/>
        <v/>
      </c>
      <c r="AN29" s="87" t="str">
        <f ca="1">IFERROR(RANK(AP29,$AP$27:$AP$37,$U$3)+COUNTIF($AP$27:AP29,AP29)-1,"")</f>
        <v/>
      </c>
      <c r="AO29" s="87" t="s">
        <v>1064</v>
      </c>
      <c r="AP29" s="87" t="str">
        <f t="shared" ca="1" si="19"/>
        <v/>
      </c>
      <c r="AR29" s="87" t="str">
        <f t="shared" ca="1" si="20"/>
        <v>Havering</v>
      </c>
      <c r="AS29" s="87">
        <v>3</v>
      </c>
      <c r="AT29" s="87">
        <f t="shared" ca="1" si="21"/>
        <v>64.136129999999994</v>
      </c>
      <c r="AU29" s="87" t="str">
        <f t="shared" ca="1" si="22"/>
        <v>Havering</v>
      </c>
      <c r="AV29" s="87" t="str">
        <f t="shared" ca="1" si="23"/>
        <v/>
      </c>
      <c r="AW29" s="87">
        <f t="shared" ca="1" si="24"/>
        <v>64.136129999999994</v>
      </c>
      <c r="AX29" s="87">
        <f t="shared" ca="1" si="25"/>
        <v>67.14</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26</v>
      </c>
      <c r="X30" s="87" t="s">
        <v>69</v>
      </c>
      <c r="Y30" s="87">
        <f t="shared" ca="1" si="10"/>
        <v>59.65213</v>
      </c>
      <c r="AA30" s="87" t="str">
        <f t="shared" ca="1" si="11"/>
        <v>Barnet</v>
      </c>
      <c r="AB30" s="87">
        <v>4</v>
      </c>
      <c r="AC30" s="86">
        <f t="shared" ca="1" si="12"/>
        <v>73.895989999999998</v>
      </c>
      <c r="AD30" s="87" t="str">
        <f t="shared" ca="1" si="13"/>
        <v>Barnet</v>
      </c>
      <c r="AE30" s="87" t="str">
        <f t="shared" ca="1" si="14"/>
        <v/>
      </c>
      <c r="AF30" s="87">
        <f t="shared" ca="1" si="15"/>
        <v>73.895989999999998</v>
      </c>
      <c r="AG30" s="87" t="str">
        <f t="shared" ca="1" si="16"/>
        <v/>
      </c>
      <c r="AH30" s="87">
        <f t="shared" ca="1" si="26"/>
        <v>66.349999999999994</v>
      </c>
      <c r="AI30" s="87">
        <f t="shared" ca="1" si="27"/>
        <v>67.14</v>
      </c>
      <c r="AJ30" s="87">
        <f t="shared" ca="1" si="28"/>
        <v>74.849050000000005</v>
      </c>
      <c r="AK30" s="87">
        <f t="shared" ca="1" si="17"/>
        <v>73.895989999999998</v>
      </c>
      <c r="AL30" s="87" t="str">
        <f t="shared" ca="1" si="18"/>
        <v/>
      </c>
      <c r="AN30" s="87">
        <f ca="1">IFERROR(RANK(AP30,$AP$27:$AP$37,$U$3)+COUNTIF($AP$27:AP30,AP30)-1,"")</f>
        <v>3</v>
      </c>
      <c r="AO30" s="87" t="s">
        <v>119</v>
      </c>
      <c r="AP30" s="87">
        <f t="shared" ca="1" si="19"/>
        <v>64.136129999999994</v>
      </c>
      <c r="AR30" s="87" t="e">
        <f t="shared" ca="1" si="20"/>
        <v>#N/A</v>
      </c>
      <c r="AS30" s="87">
        <v>4</v>
      </c>
      <c r="AT30" s="87" t="e">
        <f t="shared" ca="1" si="21"/>
        <v>#N/A</v>
      </c>
      <c r="AU30" s="87" t="e">
        <f t="shared" ca="1" si="22"/>
        <v>#N/A</v>
      </c>
      <c r="AV30" s="87" t="e">
        <f t="shared" ca="1" si="23"/>
        <v>#N/A</v>
      </c>
      <c r="AW30" s="87" t="e">
        <f t="shared" ca="1" si="24"/>
        <v>#N/A</v>
      </c>
      <c r="AX30" s="87">
        <f t="shared" ca="1" si="25"/>
        <v>67.14</v>
      </c>
      <c r="AY30" s="94"/>
      <c r="BA30" s="94"/>
      <c r="BB30" s="94"/>
      <c r="BC30" s="94"/>
      <c r="BD30" s="94"/>
      <c r="BE30" s="87" t="s">
        <v>1091</v>
      </c>
      <c r="BF30" s="92">
        <v>0</v>
      </c>
      <c r="BG30" s="92"/>
      <c r="BT30" s="87"/>
    </row>
    <row r="31" spans="10:72">
      <c r="J31" s="125"/>
      <c r="K31" s="125"/>
      <c r="L31" s="125"/>
      <c r="M31" s="125"/>
      <c r="N31" s="125"/>
      <c r="W31" s="87">
        <f ca="1">IFERROR(RANK(Y31,$Y$27:$Y$59,$U$3)+COUNTIF($Y$27:Y31,Y31)-1,"")</f>
        <v>18</v>
      </c>
      <c r="X31" s="87" t="s">
        <v>79</v>
      </c>
      <c r="Y31" s="87">
        <f t="shared" ca="1" si="10"/>
        <v>66.756169999999997</v>
      </c>
      <c r="AA31" s="87" t="str">
        <f t="shared" ca="1" si="11"/>
        <v>Hammersmith and Fulham</v>
      </c>
      <c r="AB31" s="87">
        <v>5</v>
      </c>
      <c r="AC31" s="86">
        <f t="shared" ca="1" si="12"/>
        <v>73.346559999999997</v>
      </c>
      <c r="AD31" s="87" t="str">
        <f t="shared" ca="1" si="13"/>
        <v>Hammersmith and Fulham</v>
      </c>
      <c r="AE31" s="87" t="str">
        <f t="shared" ca="1" si="14"/>
        <v/>
      </c>
      <c r="AF31" s="87" t="str">
        <f t="shared" ca="1" si="15"/>
        <v/>
      </c>
      <c r="AG31" s="87">
        <f t="shared" ca="1" si="16"/>
        <v>73.346559999999997</v>
      </c>
      <c r="AH31" s="87">
        <f t="shared" ca="1" si="26"/>
        <v>66.349999999999994</v>
      </c>
      <c r="AI31" s="87">
        <f t="shared" ca="1" si="27"/>
        <v>67.14</v>
      </c>
      <c r="AJ31" s="87">
        <f t="shared" ca="1" si="28"/>
        <v>74.849050000000005</v>
      </c>
      <c r="AK31" s="87" t="str">
        <f t="shared" ca="1" si="17"/>
        <v/>
      </c>
      <c r="AL31" s="87">
        <f t="shared" ca="1" si="18"/>
        <v>73.346559999999997</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67.14</v>
      </c>
      <c r="AY31" s="94"/>
      <c r="BA31" s="94"/>
      <c r="BB31" s="94"/>
      <c r="BC31" s="94"/>
      <c r="BD31" s="94"/>
      <c r="BE31" s="87" t="s">
        <v>128</v>
      </c>
      <c r="BF31" s="92">
        <v>32</v>
      </c>
      <c r="BG31" s="92"/>
      <c r="BT31" s="87"/>
    </row>
    <row r="32" spans="10:72">
      <c r="J32" s="125"/>
      <c r="K32" s="125"/>
      <c r="L32" s="125"/>
      <c r="M32" s="125"/>
      <c r="N32" s="125"/>
      <c r="W32" s="87">
        <f ca="1">IFERROR(RANK(Y32,$Y$27:$Y$59,$U$3)+COUNTIF($Y$27:Y32,Y32)-1,"")</f>
        <v>6</v>
      </c>
      <c r="X32" s="87" t="s">
        <v>73</v>
      </c>
      <c r="Y32" s="87">
        <f t="shared" ca="1" si="10"/>
        <v>73.328289999999996</v>
      </c>
      <c r="AA32" s="87" t="str">
        <f t="shared" ca="1" si="11"/>
        <v>Camden</v>
      </c>
      <c r="AB32" s="87">
        <v>6</v>
      </c>
      <c r="AC32" s="86">
        <f t="shared" ca="1" si="12"/>
        <v>73.328289999999996</v>
      </c>
      <c r="AD32" s="87" t="str">
        <f t="shared" ca="1" si="13"/>
        <v>Camden</v>
      </c>
      <c r="AE32" s="87" t="str">
        <f t="shared" ca="1" si="14"/>
        <v/>
      </c>
      <c r="AF32" s="87" t="str">
        <f t="shared" ca="1" si="15"/>
        <v/>
      </c>
      <c r="AG32" s="87">
        <f t="shared" ca="1" si="16"/>
        <v>73.328289999999996</v>
      </c>
      <c r="AH32" s="87">
        <f t="shared" ca="1" si="26"/>
        <v>66.349999999999994</v>
      </c>
      <c r="AI32" s="87">
        <f t="shared" ca="1" si="27"/>
        <v>67.14</v>
      </c>
      <c r="AJ32" s="87">
        <f t="shared" ca="1" si="28"/>
        <v>74.849050000000005</v>
      </c>
      <c r="AK32" s="87" t="str">
        <f t="shared" ca="1" si="17"/>
        <v/>
      </c>
      <c r="AL32" s="87">
        <f t="shared" ca="1" si="18"/>
        <v>73.328289999999996</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67.14</v>
      </c>
      <c r="AY32" s="94"/>
      <c r="BA32" s="94"/>
      <c r="BB32" s="94"/>
      <c r="BC32" s="94"/>
      <c r="BD32" s="94"/>
      <c r="BE32" s="87" t="s">
        <v>173</v>
      </c>
      <c r="BF32" s="92"/>
      <c r="BG32" s="92"/>
      <c r="BT32" s="87"/>
    </row>
    <row r="33" spans="1:72">
      <c r="W33" s="87">
        <f ca="1">IFERROR(RANK(Y33,$Y$27:$Y$59,$U$3)+COUNTIF($Y$27:Y33,Y33)-1,"")</f>
        <v>20</v>
      </c>
      <c r="X33" s="87" t="s">
        <v>111</v>
      </c>
      <c r="Y33" s="87">
        <f t="shared" ca="1" si="10"/>
        <v>64.742630000000005</v>
      </c>
      <c r="AA33" s="87" t="str">
        <f t="shared" ca="1" si="11"/>
        <v>Sutton</v>
      </c>
      <c r="AB33" s="87">
        <v>7</v>
      </c>
      <c r="AC33" s="86">
        <f t="shared" ca="1" si="12"/>
        <v>73.304140000000004</v>
      </c>
      <c r="AD33" s="87" t="str">
        <f t="shared" ca="1" si="13"/>
        <v>Sutton</v>
      </c>
      <c r="AE33" s="87" t="str">
        <f t="shared" ca="1" si="14"/>
        <v/>
      </c>
      <c r="AF33" s="87">
        <f t="shared" ca="1" si="15"/>
        <v>73.304140000000004</v>
      </c>
      <c r="AG33" s="87" t="str">
        <f t="shared" ca="1" si="16"/>
        <v/>
      </c>
      <c r="AH33" s="87">
        <f t="shared" ca="1" si="26"/>
        <v>66.349999999999994</v>
      </c>
      <c r="AI33" s="87">
        <f t="shared" ca="1" si="27"/>
        <v>67.14</v>
      </c>
      <c r="AJ33" s="87">
        <f t="shared" ca="1" si="28"/>
        <v>74.849050000000005</v>
      </c>
      <c r="AK33" s="87">
        <f t="shared" ca="1" si="17"/>
        <v>73.304140000000004</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67.14</v>
      </c>
      <c r="AY33" s="94"/>
      <c r="BA33" s="94"/>
      <c r="BB33" s="94"/>
      <c r="BC33" s="94"/>
      <c r="BD33" s="94"/>
      <c r="BE33" s="87" t="s">
        <v>1092</v>
      </c>
      <c r="BF33" s="92"/>
      <c r="BG33" s="92"/>
      <c r="BT33" s="87"/>
    </row>
    <row r="34" spans="1:72">
      <c r="A34" s="12" t="s">
        <v>1093</v>
      </c>
      <c r="W34" s="87">
        <f ca="1">IFERROR(RANK(Y34,$Y$27:$Y$59,$U$3)+COUNTIF($Y$27:Y34,Y34)-1,"")</f>
        <v>14</v>
      </c>
      <c r="X34" s="87" t="s">
        <v>63</v>
      </c>
      <c r="Y34" s="87">
        <f t="shared" ca="1" si="10"/>
        <v>68.598550000000003</v>
      </c>
      <c r="AA34" s="87" t="str">
        <f t="shared" ca="1" si="11"/>
        <v>Southwark</v>
      </c>
      <c r="AB34" s="87">
        <v>8</v>
      </c>
      <c r="AC34" s="86">
        <f t="shared" ca="1" si="12"/>
        <v>72.584699999999998</v>
      </c>
      <c r="AD34" s="87" t="str">
        <f t="shared" ca="1" si="13"/>
        <v>Southwark</v>
      </c>
      <c r="AE34" s="87" t="str">
        <f t="shared" ca="1" si="14"/>
        <v/>
      </c>
      <c r="AF34" s="87" t="str">
        <f t="shared" ca="1" si="15"/>
        <v/>
      </c>
      <c r="AG34" s="87">
        <f t="shared" ca="1" si="16"/>
        <v>72.584699999999998</v>
      </c>
      <c r="AH34" s="87">
        <f t="shared" ca="1" si="26"/>
        <v>66.349999999999994</v>
      </c>
      <c r="AI34" s="87">
        <f t="shared" ca="1" si="27"/>
        <v>67.14</v>
      </c>
      <c r="AJ34" s="87">
        <f t="shared" ca="1" si="28"/>
        <v>74.849050000000005</v>
      </c>
      <c r="AK34" s="87" t="str">
        <f t="shared" ca="1" si="17"/>
        <v/>
      </c>
      <c r="AL34" s="87">
        <f t="shared" ca="1" si="18"/>
        <v>72.584699999999998</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67.14</v>
      </c>
      <c r="AY34" s="94"/>
      <c r="BA34" s="94"/>
      <c r="BB34" s="94"/>
      <c r="BC34" s="94"/>
      <c r="BD34" s="94"/>
      <c r="BE34" s="87" t="s">
        <v>1094</v>
      </c>
      <c r="BF34" s="92"/>
      <c r="BG34" s="92"/>
      <c r="BT34" s="87"/>
    </row>
    <row r="35" spans="1:72" ht="15" customHeight="1">
      <c r="A35" s="124" t="str">
        <f>VLOOKUP($U$1,IndicatorMetadata!$B:$Z,2,FALSE)</f>
        <v>The number of respondents aged 19 and over, with valid responses to questions on physical activity, doing at least 150 moderate intensity equivalent (MIE) minutes physical activity per week in bouts of 10 minutes or more in the previous 28 days expressed as a percentage of the total number of respondents aged 19 and over.</v>
      </c>
      <c r="B35" s="125"/>
      <c r="C35" s="125"/>
      <c r="D35" s="125"/>
      <c r="E35" s="125"/>
      <c r="F35" s="125"/>
      <c r="G35" s="125"/>
      <c r="H35" s="125"/>
      <c r="I35" s="125"/>
      <c r="J35" s="125"/>
      <c r="K35" s="125"/>
      <c r="L35" s="125"/>
      <c r="M35" s="125"/>
      <c r="N35" s="125"/>
      <c r="W35" s="87">
        <f ca="1">IFERROR(RANK(Y35,$Y$27:$Y$59,$U$3)+COUNTIF($Y$27:Y35,Y35)-1,"")</f>
        <v>24</v>
      </c>
      <c r="X35" s="87" t="s">
        <v>121</v>
      </c>
      <c r="Y35" s="87">
        <f t="shared" ca="1" si="10"/>
        <v>60.207900000000002</v>
      </c>
      <c r="AA35" s="87" t="str">
        <f t="shared" ca="1" si="11"/>
        <v>Lambeth</v>
      </c>
      <c r="AB35" s="87">
        <v>9</v>
      </c>
      <c r="AC35" s="86">
        <f t="shared" ca="1" si="12"/>
        <v>72.361369999999994</v>
      </c>
      <c r="AD35" s="87" t="str">
        <f t="shared" ca="1" si="13"/>
        <v>Lambeth</v>
      </c>
      <c r="AE35" s="87" t="str">
        <f t="shared" ca="1" si="14"/>
        <v/>
      </c>
      <c r="AF35" s="87" t="str">
        <f t="shared" ca="1" si="15"/>
        <v/>
      </c>
      <c r="AG35" s="87">
        <f t="shared" ca="1" si="16"/>
        <v>72.361369999999994</v>
      </c>
      <c r="AH35" s="87">
        <f t="shared" ca="1" si="26"/>
        <v>66.349999999999994</v>
      </c>
      <c r="AI35" s="87">
        <f t="shared" ca="1" si="27"/>
        <v>67.14</v>
      </c>
      <c r="AJ35" s="87">
        <f t="shared" ca="1" si="28"/>
        <v>74.849050000000005</v>
      </c>
      <c r="AK35" s="87" t="str">
        <f t="shared" ca="1" si="17"/>
        <v/>
      </c>
      <c r="AL35" s="87">
        <f t="shared" ca="1" si="18"/>
        <v>72.361369999999994</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67.14</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22</v>
      </c>
      <c r="X36" s="87" t="s">
        <v>81</v>
      </c>
      <c r="Y36" s="87">
        <f t="shared" ca="1" si="10"/>
        <v>63.322800000000001</v>
      </c>
      <c r="AA36" s="87" t="str">
        <f t="shared" ca="1" si="11"/>
        <v>Lewisham</v>
      </c>
      <c r="AB36" s="87">
        <v>10</v>
      </c>
      <c r="AC36" s="86">
        <f t="shared" ca="1" si="12"/>
        <v>69.900530000000003</v>
      </c>
      <c r="AD36" s="87" t="str">
        <f t="shared" ca="1" si="13"/>
        <v>Lewisham</v>
      </c>
      <c r="AE36" s="87" t="str">
        <f t="shared" ca="1" si="14"/>
        <v/>
      </c>
      <c r="AF36" s="87" t="str">
        <f t="shared" ca="1" si="15"/>
        <v/>
      </c>
      <c r="AG36" s="87">
        <f t="shared" ca="1" si="16"/>
        <v>69.900530000000003</v>
      </c>
      <c r="AH36" s="87">
        <f t="shared" ca="1" si="26"/>
        <v>66.349999999999994</v>
      </c>
      <c r="AI36" s="87">
        <f t="shared" ca="1" si="27"/>
        <v>67.14</v>
      </c>
      <c r="AJ36" s="87">
        <f t="shared" ca="1" si="28"/>
        <v>74.849050000000005</v>
      </c>
      <c r="AK36" s="87" t="str">
        <f t="shared" ca="1" si="17"/>
        <v/>
      </c>
      <c r="AL36" s="87">
        <f t="shared" ca="1" si="18"/>
        <v>69.900530000000003</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67.14</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16</v>
      </c>
      <c r="X37" s="87" t="s">
        <v>102</v>
      </c>
      <c r="Y37" s="87">
        <f t="shared" ca="1" si="10"/>
        <v>67.684950000000001</v>
      </c>
      <c r="AA37" s="87" t="str">
        <f t="shared" ca="1" si="11"/>
        <v>Kingston</v>
      </c>
      <c r="AB37" s="87">
        <v>11</v>
      </c>
      <c r="AC37" s="86">
        <f t="shared" ca="1" si="12"/>
        <v>69.884720000000002</v>
      </c>
      <c r="AD37" s="87" t="str">
        <f t="shared" ca="1" si="13"/>
        <v>Kingston</v>
      </c>
      <c r="AE37" s="87" t="str">
        <f t="shared" ca="1" si="14"/>
        <v/>
      </c>
      <c r="AF37" s="87">
        <f t="shared" ca="1" si="15"/>
        <v>69.884720000000002</v>
      </c>
      <c r="AG37" s="87" t="str">
        <f t="shared" ca="1" si="16"/>
        <v/>
      </c>
      <c r="AH37" s="87">
        <f t="shared" ca="1" si="26"/>
        <v>66.349999999999994</v>
      </c>
      <c r="AI37" s="87">
        <f t="shared" ca="1" si="27"/>
        <v>67.14</v>
      </c>
      <c r="AJ37" s="87">
        <f t="shared" ca="1" si="28"/>
        <v>74.849050000000005</v>
      </c>
      <c r="AK37" s="87">
        <f t="shared" ca="1" si="17"/>
        <v>69.884720000000002</v>
      </c>
      <c r="AL37" s="87" t="str">
        <f t="shared" ca="1" si="18"/>
        <v/>
      </c>
      <c r="AN37" s="87">
        <f ca="1">IFERROR(RANK(AP37,$AP$27:$AP$37,$U$3)+COUNTIF($AP$27:AP37,AP37)-1,"")</f>
        <v>1</v>
      </c>
      <c r="AO37" s="87" t="str">
        <f>T8</f>
        <v>Richmond</v>
      </c>
      <c r="AP37" s="87">
        <f t="shared" ca="1" si="19"/>
        <v>74.849050000000005</v>
      </c>
      <c r="AR37" s="87" t="e">
        <f t="shared" ca="1" si="20"/>
        <v>#N/A</v>
      </c>
      <c r="AS37" s="87">
        <v>11</v>
      </c>
      <c r="AT37" s="87" t="e">
        <f t="shared" ca="1" si="21"/>
        <v>#N/A</v>
      </c>
      <c r="AU37" s="87" t="e">
        <f t="shared" ca="1" si="22"/>
        <v>#N/A</v>
      </c>
      <c r="AV37" s="87" t="e">
        <f t="shared" ca="1" si="23"/>
        <v>#N/A</v>
      </c>
      <c r="AW37" s="87" t="e">
        <f t="shared" ca="1" si="24"/>
        <v>#N/A</v>
      </c>
      <c r="AX37" s="87">
        <f t="shared" ca="1" si="25"/>
        <v>67.14</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5</v>
      </c>
      <c r="X38" s="87" t="s">
        <v>67</v>
      </c>
      <c r="Y38" s="87">
        <f t="shared" ca="1" si="10"/>
        <v>73.346559999999997</v>
      </c>
      <c r="AA38" s="87" t="str">
        <f t="shared" ca="1" si="11"/>
        <v>Kensington and Chelsea</v>
      </c>
      <c r="AB38" s="87">
        <v>12</v>
      </c>
      <c r="AC38" s="86">
        <f t="shared" ca="1" si="12"/>
        <v>69.254400000000004</v>
      </c>
      <c r="AD38" s="87" t="str">
        <f t="shared" ca="1" si="13"/>
        <v>Kensington and Chelsea</v>
      </c>
      <c r="AE38" s="87" t="str">
        <f t="shared" ca="1" si="14"/>
        <v/>
      </c>
      <c r="AF38" s="87" t="str">
        <f t="shared" ca="1" si="15"/>
        <v/>
      </c>
      <c r="AG38" s="87">
        <f t="shared" ca="1" si="16"/>
        <v>69.254400000000004</v>
      </c>
      <c r="AH38" s="87">
        <f t="shared" ca="1" si="26"/>
        <v>66.349999999999994</v>
      </c>
      <c r="AI38" s="87">
        <f t="shared" ca="1" si="27"/>
        <v>67.14</v>
      </c>
      <c r="AJ38" s="87">
        <f t="shared" ca="1" si="28"/>
        <v>74.849050000000005</v>
      </c>
      <c r="AK38" s="87" t="str">
        <f t="shared" ca="1" si="17"/>
        <v/>
      </c>
      <c r="AL38" s="87">
        <f t="shared" ca="1" si="18"/>
        <v>69.254400000000004</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13</v>
      </c>
      <c r="X39" s="87" t="s">
        <v>117</v>
      </c>
      <c r="Y39" s="87">
        <f t="shared" ca="1" si="10"/>
        <v>69.006249999999994</v>
      </c>
      <c r="AA39" s="87" t="str">
        <f t="shared" ca="1" si="11"/>
        <v>Haringey</v>
      </c>
      <c r="AB39" s="87">
        <v>13</v>
      </c>
      <c r="AC39" s="86">
        <f t="shared" ca="1" si="12"/>
        <v>69.006249999999994</v>
      </c>
      <c r="AD39" s="87" t="str">
        <f t="shared" ca="1" si="13"/>
        <v>Haringey</v>
      </c>
      <c r="AE39" s="87" t="str">
        <f t="shared" ca="1" si="14"/>
        <v/>
      </c>
      <c r="AF39" s="87" t="str">
        <f t="shared" ca="1" si="15"/>
        <v/>
      </c>
      <c r="AG39" s="87">
        <f t="shared" ca="1" si="16"/>
        <v>69.006249999999994</v>
      </c>
      <c r="AH39" s="87">
        <f t="shared" ca="1" si="26"/>
        <v>66.349999999999994</v>
      </c>
      <c r="AI39" s="87">
        <f t="shared" ca="1" si="27"/>
        <v>67.14</v>
      </c>
      <c r="AJ39" s="87">
        <f t="shared" ca="1" si="28"/>
        <v>74.849050000000005</v>
      </c>
      <c r="AK39" s="87" t="str">
        <f t="shared" ca="1" si="17"/>
        <v/>
      </c>
      <c r="AL39" s="87">
        <f t="shared" ca="1" si="18"/>
        <v>69.006249999999994</v>
      </c>
      <c r="AO39" s="87" t="s">
        <v>1096</v>
      </c>
      <c r="BA39" s="94"/>
      <c r="BD39" s="94" t="s">
        <v>1097</v>
      </c>
      <c r="BF39" s="94">
        <f ca="1">U9</f>
        <v>3</v>
      </c>
      <c r="BG39" s="94"/>
      <c r="BT39" s="87"/>
    </row>
    <row r="40" spans="1:72">
      <c r="A40" s="125"/>
      <c r="B40" s="125"/>
      <c r="C40" s="125"/>
      <c r="D40" s="125"/>
      <c r="E40" s="125"/>
      <c r="F40" s="125"/>
      <c r="G40" s="125"/>
      <c r="H40" s="125"/>
      <c r="I40" s="125"/>
      <c r="J40" s="125"/>
      <c r="K40" s="125"/>
      <c r="L40" s="125"/>
      <c r="M40" s="125"/>
      <c r="N40" s="125"/>
      <c r="W40" s="87">
        <f ca="1">IFERROR(RANK(Y40,$Y$27:$Y$59,$U$3)+COUNTIF($Y$27:Y40,Y40)-1,"")</f>
        <v>25</v>
      </c>
      <c r="X40" s="87" t="s">
        <v>65</v>
      </c>
      <c r="Y40" s="87">
        <f t="shared" ca="1" si="10"/>
        <v>60.116140000000001</v>
      </c>
      <c r="AA40" s="87" t="str">
        <f t="shared" ca="1" si="11"/>
        <v>Ealing</v>
      </c>
      <c r="AB40" s="87">
        <v>14</v>
      </c>
      <c r="AC40" s="86">
        <f t="shared" ca="1" si="12"/>
        <v>68.598550000000003</v>
      </c>
      <c r="AD40" s="87" t="str">
        <f t="shared" ca="1" si="13"/>
        <v>Ealing</v>
      </c>
      <c r="AE40" s="87" t="str">
        <f t="shared" ca="1" si="14"/>
        <v/>
      </c>
      <c r="AF40" s="87" t="str">
        <f t="shared" ca="1" si="15"/>
        <v/>
      </c>
      <c r="AG40" s="87">
        <f t="shared" ca="1" si="16"/>
        <v>68.598550000000003</v>
      </c>
      <c r="AH40" s="87">
        <f t="shared" ca="1" si="26"/>
        <v>66.349999999999994</v>
      </c>
      <c r="AI40" s="87">
        <f t="shared" ca="1" si="27"/>
        <v>67.14</v>
      </c>
      <c r="AJ40" s="87">
        <f t="shared" ca="1" si="28"/>
        <v>74.849050000000005</v>
      </c>
      <c r="AK40" s="87">
        <f t="shared" ca="1" si="17"/>
        <v>68.598550000000003</v>
      </c>
      <c r="AL40" s="87" t="str">
        <f t="shared" ca="1" si="18"/>
        <v/>
      </c>
      <c r="AO40" s="87" t="str">
        <f>List!R2</f>
        <v>Kingston</v>
      </c>
      <c r="AP40" s="87">
        <f t="shared" ref="AP40:AP54" ca="1" si="29">VLOOKUP(AO40,$AA$27:$AC$58,3,FALSE)</f>
        <v>69.884720000000002</v>
      </c>
      <c r="BA40" s="94"/>
      <c r="BB40" s="94"/>
      <c r="BC40" s="94"/>
      <c r="BD40" s="94"/>
      <c r="BE40" s="87" t="s">
        <v>1098</v>
      </c>
      <c r="BF40" s="92">
        <f ca="1">IF(BF39=1,0,BE45*BF39/$BF45)</f>
        <v>8.34375</v>
      </c>
      <c r="BG40" s="93"/>
      <c r="BT40" s="87"/>
    </row>
    <row r="41" spans="1:72">
      <c r="A41" s="125"/>
      <c r="B41" s="125"/>
      <c r="C41" s="125"/>
      <c r="D41" s="125"/>
      <c r="E41" s="125"/>
      <c r="F41" s="125"/>
      <c r="G41" s="125"/>
      <c r="H41" s="125"/>
      <c r="I41" s="125"/>
      <c r="J41" s="125"/>
      <c r="K41" s="125"/>
      <c r="L41" s="125"/>
      <c r="M41" s="125"/>
      <c r="N41" s="125"/>
      <c r="W41" s="87">
        <f ca="1">IFERROR(RANK(Y41,$Y$27:$Y$59,$U$3)+COUNTIF($Y$27:Y41,Y41)-1,"")</f>
        <v>21</v>
      </c>
      <c r="X41" s="87" t="s">
        <v>119</v>
      </c>
      <c r="Y41" s="87">
        <f t="shared" ca="1" si="10"/>
        <v>64.136129999999994</v>
      </c>
      <c r="AA41" s="87" t="str">
        <f t="shared" ca="1" si="11"/>
        <v>Westminster</v>
      </c>
      <c r="AB41" s="87">
        <v>15</v>
      </c>
      <c r="AC41" s="86">
        <f t="shared" ca="1" si="12"/>
        <v>67.882750000000001</v>
      </c>
      <c r="AD41" s="87" t="str">
        <f t="shared" ca="1" si="13"/>
        <v>Westminster</v>
      </c>
      <c r="AE41" s="87" t="str">
        <f t="shared" ca="1" si="14"/>
        <v/>
      </c>
      <c r="AF41" s="87" t="str">
        <f t="shared" ca="1" si="15"/>
        <v/>
      </c>
      <c r="AG41" s="87">
        <f t="shared" ca="1" si="16"/>
        <v>67.882750000000001</v>
      </c>
      <c r="AH41" s="87">
        <f t="shared" ca="1" si="26"/>
        <v>66.349999999999994</v>
      </c>
      <c r="AI41" s="87">
        <f t="shared" ca="1" si="27"/>
        <v>67.14</v>
      </c>
      <c r="AJ41" s="87">
        <f t="shared" ca="1" si="28"/>
        <v>74.849050000000005</v>
      </c>
      <c r="AK41" s="87" t="str">
        <f t="shared" ca="1" si="17"/>
        <v/>
      </c>
      <c r="AL41" s="87">
        <f t="shared" ca="1" si="18"/>
        <v>67.882750000000001</v>
      </c>
      <c r="AO41" s="87" t="str">
        <f>List!R3</f>
        <v>Merton</v>
      </c>
      <c r="AP41" s="87">
        <f t="shared" ca="1" si="29"/>
        <v>65.245350000000002</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28</v>
      </c>
      <c r="X42" s="87" t="s">
        <v>87</v>
      </c>
      <c r="Y42" s="87">
        <f t="shared" ca="1" si="10"/>
        <v>59.35633</v>
      </c>
      <c r="AA42" s="87" t="str">
        <f t="shared" ca="1" si="11"/>
        <v>Hackney</v>
      </c>
      <c r="AB42" s="87">
        <v>16</v>
      </c>
      <c r="AC42" s="86">
        <f t="shared" ca="1" si="12"/>
        <v>67.684950000000001</v>
      </c>
      <c r="AD42" s="87" t="str">
        <f t="shared" ca="1" si="13"/>
        <v>Hackney</v>
      </c>
      <c r="AE42" s="87" t="str">
        <f t="shared" ca="1" si="14"/>
        <v/>
      </c>
      <c r="AF42" s="87" t="str">
        <f t="shared" ca="1" si="15"/>
        <v/>
      </c>
      <c r="AG42" s="87">
        <f t="shared" ca="1" si="16"/>
        <v>67.684950000000001</v>
      </c>
      <c r="AH42" s="87">
        <f t="shared" ca="1" si="26"/>
        <v>66.349999999999994</v>
      </c>
      <c r="AI42" s="87">
        <f t="shared" ca="1" si="27"/>
        <v>67.14</v>
      </c>
      <c r="AJ42" s="87">
        <f t="shared" ca="1" si="28"/>
        <v>74.849050000000005</v>
      </c>
      <c r="AK42" s="87" t="str">
        <f t="shared" ca="1" si="17"/>
        <v/>
      </c>
      <c r="AL42" s="87">
        <f t="shared" ca="1" si="18"/>
        <v>67.684950000000001</v>
      </c>
      <c r="AO42" s="87" t="str">
        <f>List!R4</f>
        <v>Richmond</v>
      </c>
      <c r="AP42" s="87">
        <f t="shared" ca="1" si="29"/>
        <v>74.849050000000005</v>
      </c>
      <c r="BA42" s="94"/>
      <c r="BB42" s="94"/>
      <c r="BC42" s="94"/>
      <c r="BD42" s="94"/>
      <c r="BE42" s="87" t="s">
        <v>1094</v>
      </c>
      <c r="BF42" s="92">
        <f ca="1">IF(181-SUM(BF40:BF41)&lt;0,0,181-SUM(BF40:BF41))</f>
        <v>170.65625</v>
      </c>
      <c r="BG42" s="93"/>
      <c r="BT42" s="87"/>
    </row>
    <row r="43" spans="1:72">
      <c r="A43" s="17"/>
      <c r="B43" s="17"/>
      <c r="C43" s="17"/>
      <c r="D43" s="17"/>
      <c r="E43" s="17"/>
      <c r="F43" s="17"/>
      <c r="G43" s="17"/>
      <c r="H43" s="17"/>
      <c r="I43" s="17"/>
      <c r="J43" s="17"/>
      <c r="K43" s="17"/>
      <c r="L43" s="17"/>
      <c r="M43" s="17"/>
      <c r="W43" s="87">
        <f ca="1">IFERROR(RANK(Y43,$Y$27:$Y$59,$U$3)+COUNTIF($Y$27:Y43,Y43)-1,"")</f>
        <v>31</v>
      </c>
      <c r="X43" s="87" t="s">
        <v>60</v>
      </c>
      <c r="Y43" s="87">
        <f t="shared" ca="1" si="10"/>
        <v>55.810049999999997</v>
      </c>
      <c r="AA43" s="87" t="str">
        <f t="shared" ca="1" si="11"/>
        <v>Tower Hamlets</v>
      </c>
      <c r="AB43" s="87">
        <v>17</v>
      </c>
      <c r="AC43" s="86">
        <f t="shared" ca="1" si="12"/>
        <v>66.788579999999996</v>
      </c>
      <c r="AD43" s="87" t="str">
        <f t="shared" ca="1" si="13"/>
        <v>Tower Hamlets</v>
      </c>
      <c r="AE43" s="87" t="str">
        <f t="shared" ca="1" si="14"/>
        <v/>
      </c>
      <c r="AF43" s="87" t="str">
        <f t="shared" ca="1" si="15"/>
        <v/>
      </c>
      <c r="AG43" s="87">
        <f t="shared" ca="1" si="16"/>
        <v>66.788579999999996</v>
      </c>
      <c r="AH43" s="87">
        <f t="shared" ca="1" si="26"/>
        <v>66.349999999999994</v>
      </c>
      <c r="AI43" s="87">
        <f t="shared" ca="1" si="27"/>
        <v>67.14</v>
      </c>
      <c r="AJ43" s="87">
        <f t="shared" ca="1" si="28"/>
        <v>74.849050000000005</v>
      </c>
      <c r="AK43" s="87" t="str">
        <f t="shared" ca="1" si="17"/>
        <v/>
      </c>
      <c r="AL43" s="87">
        <f t="shared" ca="1" si="18"/>
        <v>66.788579999999996</v>
      </c>
      <c r="AO43" s="87" t="str">
        <f>List!R5</f>
        <v>Sutton</v>
      </c>
      <c r="AP43" s="87">
        <f t="shared" ca="1" si="29"/>
        <v>73.304140000000004</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v>
      </c>
      <c r="X44" s="87" t="s">
        <v>75</v>
      </c>
      <c r="Y44" s="87">
        <f t="shared" ca="1" si="10"/>
        <v>74.921999999999997</v>
      </c>
      <c r="AA44" s="87" t="str">
        <f t="shared" ca="1" si="11"/>
        <v>Bromley</v>
      </c>
      <c r="AB44" s="87">
        <v>18</v>
      </c>
      <c r="AC44" s="86">
        <f t="shared" ca="1" si="12"/>
        <v>66.756169999999997</v>
      </c>
      <c r="AD44" s="87" t="str">
        <f t="shared" ca="1" si="13"/>
        <v>Bromley</v>
      </c>
      <c r="AE44" s="87" t="str">
        <f t="shared" ca="1" si="14"/>
        <v/>
      </c>
      <c r="AF44" s="87">
        <f t="shared" ca="1" si="15"/>
        <v>66.756169999999997</v>
      </c>
      <c r="AG44" s="87" t="str">
        <f t="shared" ca="1" si="16"/>
        <v/>
      </c>
      <c r="AH44" s="87">
        <f t="shared" ca="1" si="26"/>
        <v>66.349999999999994</v>
      </c>
      <c r="AI44" s="87">
        <f t="shared" ca="1" si="27"/>
        <v>67.14</v>
      </c>
      <c r="AJ44" s="87">
        <f t="shared" ca="1" si="28"/>
        <v>74.849050000000005</v>
      </c>
      <c r="AK44" s="87">
        <f t="shared" ca="1" si="17"/>
        <v>66.756169999999997</v>
      </c>
      <c r="AL44" s="87" t="str">
        <f t="shared" ca="1" si="18"/>
        <v/>
      </c>
      <c r="AO44" s="87" t="str">
        <f>List!R6</f>
        <v>Havering</v>
      </c>
      <c r="AP44" s="87">
        <f t="shared" ca="1" si="29"/>
        <v>64.136129999999994</v>
      </c>
      <c r="BT44" s="87"/>
    </row>
    <row r="45" spans="1:72">
      <c r="A45" s="17"/>
      <c r="B45" s="17"/>
      <c r="C45" s="17"/>
      <c r="D45" s="17"/>
      <c r="E45" s="17"/>
      <c r="F45" s="17"/>
      <c r="G45" s="17"/>
      <c r="H45" s="17"/>
      <c r="I45" s="17"/>
      <c r="J45" s="17"/>
      <c r="K45" s="17"/>
      <c r="L45" s="17"/>
      <c r="M45" s="17"/>
      <c r="W45" s="87">
        <f ca="1">IFERROR(RANK(Y45,$Y$27:$Y$59,$U$3)+COUNTIF($Y$27:Y45,Y45)-1,"")</f>
        <v>12</v>
      </c>
      <c r="X45" s="87" t="s">
        <v>71</v>
      </c>
      <c r="Y45" s="87">
        <f t="shared" ca="1" si="10"/>
        <v>69.254400000000004</v>
      </c>
      <c r="AA45" s="87" t="str">
        <f t="shared" ca="1" si="11"/>
        <v>Merton</v>
      </c>
      <c r="AB45" s="87">
        <v>19</v>
      </c>
      <c r="AC45" s="86">
        <f t="shared" ca="1" si="12"/>
        <v>65.245350000000002</v>
      </c>
      <c r="AD45" s="87" t="str">
        <f t="shared" ca="1" si="13"/>
        <v>Merton</v>
      </c>
      <c r="AE45" s="87" t="str">
        <f t="shared" ca="1" si="14"/>
        <v/>
      </c>
      <c r="AF45" s="87">
        <f t="shared" ca="1" si="15"/>
        <v>65.245350000000002</v>
      </c>
      <c r="AG45" s="87" t="str">
        <f t="shared" ca="1" si="16"/>
        <v/>
      </c>
      <c r="AH45" s="87">
        <f t="shared" ca="1" si="26"/>
        <v>66.349999999999994</v>
      </c>
      <c r="AI45" s="87">
        <f t="shared" ca="1" si="27"/>
        <v>67.14</v>
      </c>
      <c r="AJ45" s="87">
        <f t="shared" ca="1" si="28"/>
        <v>74.849050000000005</v>
      </c>
      <c r="AK45" s="87">
        <f t="shared" ca="1" si="17"/>
        <v>65.245350000000002</v>
      </c>
      <c r="AL45" s="87" t="str">
        <f t="shared" ca="1" si="18"/>
        <v/>
      </c>
      <c r="AO45" s="87" t="str">
        <f>List!R7</f>
        <v>Hounslow</v>
      </c>
      <c r="AP45" s="87">
        <f t="shared" ca="1" si="29"/>
        <v>55.810049999999997</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11</v>
      </c>
      <c r="X46" s="87" t="s">
        <v>83</v>
      </c>
      <c r="Y46" s="87">
        <f t="shared" ca="1" si="10"/>
        <v>69.884720000000002</v>
      </c>
      <c r="AA46" s="87" t="str">
        <f t="shared" ca="1" si="11"/>
        <v>Croydon</v>
      </c>
      <c r="AB46" s="87">
        <v>20</v>
      </c>
      <c r="AC46" s="86">
        <f t="shared" ca="1" si="12"/>
        <v>64.742630000000005</v>
      </c>
      <c r="AD46" s="87" t="str">
        <f t="shared" ca="1" si="13"/>
        <v>Croydon</v>
      </c>
      <c r="AE46" s="87" t="str">
        <f t="shared" ca="1" si="14"/>
        <v/>
      </c>
      <c r="AF46" s="87" t="str">
        <f t="shared" ca="1" si="15"/>
        <v/>
      </c>
      <c r="AG46" s="87">
        <f t="shared" ca="1" si="16"/>
        <v>64.742630000000005</v>
      </c>
      <c r="AH46" s="87">
        <f t="shared" ca="1" si="26"/>
        <v>66.349999999999994</v>
      </c>
      <c r="AI46" s="87">
        <f t="shared" ca="1" si="27"/>
        <v>67.14</v>
      </c>
      <c r="AJ46" s="87">
        <f t="shared" ca="1" si="28"/>
        <v>74.849050000000005</v>
      </c>
      <c r="AK46" s="87">
        <f t="shared" ca="1" si="17"/>
        <v>64.742630000000005</v>
      </c>
      <c r="AL46" s="87" t="str">
        <f t="shared" ca="1" si="18"/>
        <v/>
      </c>
      <c r="AO46" s="87" t="str">
        <f>List!R8</f>
        <v>Redbridge</v>
      </c>
      <c r="AP46" s="87">
        <f t="shared" ca="1" si="29"/>
        <v>58.311880000000002</v>
      </c>
      <c r="BF46" s="94">
        <v>2</v>
      </c>
      <c r="BG46" s="94"/>
      <c r="BT46" s="87"/>
    </row>
    <row r="47" spans="1:72">
      <c r="A47" s="17"/>
      <c r="B47" s="17"/>
      <c r="C47" s="17"/>
      <c r="D47" s="17"/>
      <c r="E47" s="17"/>
      <c r="F47" s="17"/>
      <c r="G47" s="17"/>
      <c r="H47" s="17"/>
      <c r="I47" s="17"/>
      <c r="J47" s="17"/>
      <c r="K47" s="17"/>
      <c r="L47" s="17"/>
      <c r="M47" s="17"/>
      <c r="W47" s="87">
        <f ca="1">IFERROR(RANK(Y47,$Y$27:$Y$59,$U$3)+COUNTIF($Y$27:Y47,Y47)-1,"")</f>
        <v>9</v>
      </c>
      <c r="X47" s="87" t="s">
        <v>92</v>
      </c>
      <c r="Y47" s="87">
        <f t="shared" ca="1" si="10"/>
        <v>72.361369999999994</v>
      </c>
      <c r="AA47" s="87" t="str">
        <f t="shared" ca="1" si="11"/>
        <v>Havering</v>
      </c>
      <c r="AB47" s="87">
        <v>21</v>
      </c>
      <c r="AC47" s="86">
        <f t="shared" ca="1" si="12"/>
        <v>64.136129999999994</v>
      </c>
      <c r="AD47" s="87" t="str">
        <f t="shared" ca="1" si="13"/>
        <v>Havering</v>
      </c>
      <c r="AE47" s="87" t="str">
        <f t="shared" ca="1" si="14"/>
        <v/>
      </c>
      <c r="AF47" s="87" t="str">
        <f t="shared" ca="1" si="15"/>
        <v/>
      </c>
      <c r="AG47" s="87">
        <f t="shared" ca="1" si="16"/>
        <v>64.136129999999994</v>
      </c>
      <c r="AH47" s="87">
        <f t="shared" ca="1" si="26"/>
        <v>66.349999999999994</v>
      </c>
      <c r="AI47" s="87">
        <f t="shared" ca="1" si="27"/>
        <v>67.14</v>
      </c>
      <c r="AJ47" s="87">
        <f t="shared" ca="1" si="28"/>
        <v>74.849050000000005</v>
      </c>
      <c r="AK47" s="87">
        <f t="shared" ca="1" si="17"/>
        <v>64.136129999999994</v>
      </c>
      <c r="AL47" s="87" t="str">
        <f t="shared" ca="1" si="18"/>
        <v/>
      </c>
      <c r="AO47" s="87" t="str">
        <f>List!R9</f>
        <v>Enfield</v>
      </c>
      <c r="AP47" s="87">
        <f t="shared" ca="1" si="29"/>
        <v>60.207900000000002</v>
      </c>
    </row>
    <row r="48" spans="1:72">
      <c r="A48" s="17"/>
      <c r="B48" s="17"/>
      <c r="C48" s="17"/>
      <c r="D48" s="17"/>
      <c r="E48" s="17"/>
      <c r="F48" s="17"/>
      <c r="G48" s="17"/>
      <c r="H48" s="17"/>
      <c r="I48" s="17"/>
      <c r="J48" s="17"/>
      <c r="K48" s="17"/>
      <c r="L48" s="17"/>
      <c r="M48" s="17"/>
      <c r="W48" s="87">
        <f ca="1">IFERROR(RANK(Y48,$Y$27:$Y$59,$U$3)+COUNTIF($Y$27:Y48,Y48)-1,"")</f>
        <v>10</v>
      </c>
      <c r="X48" s="87" t="s">
        <v>85</v>
      </c>
      <c r="Y48" s="87">
        <f t="shared" ca="1" si="10"/>
        <v>69.900530000000003</v>
      </c>
      <c r="AA48" s="87" t="str">
        <f t="shared" ca="1" si="11"/>
        <v>Greenwich</v>
      </c>
      <c r="AB48" s="87">
        <v>22</v>
      </c>
      <c r="AC48" s="86">
        <f t="shared" ca="1" si="12"/>
        <v>63.322800000000001</v>
      </c>
      <c r="AD48" s="87" t="str">
        <f t="shared" ca="1" si="13"/>
        <v>Greenwich</v>
      </c>
      <c r="AE48" s="87" t="str">
        <f t="shared" ca="1" si="14"/>
        <v/>
      </c>
      <c r="AF48" s="87" t="str">
        <f t="shared" ca="1" si="15"/>
        <v/>
      </c>
      <c r="AG48" s="87">
        <f t="shared" ca="1" si="16"/>
        <v>63.322800000000001</v>
      </c>
      <c r="AH48" s="87">
        <f t="shared" ca="1" si="26"/>
        <v>66.349999999999994</v>
      </c>
      <c r="AI48" s="87">
        <f t="shared" ca="1" si="27"/>
        <v>67.14</v>
      </c>
      <c r="AJ48" s="87">
        <f t="shared" ca="1" si="28"/>
        <v>74.849050000000005</v>
      </c>
      <c r="AK48" s="87" t="str">
        <f t="shared" ca="1" si="17"/>
        <v/>
      </c>
      <c r="AL48" s="87">
        <f t="shared" ca="1" si="18"/>
        <v>63.322800000000001</v>
      </c>
      <c r="AO48" s="87" t="str">
        <f>List!R10</f>
        <v>Harrow</v>
      </c>
      <c r="AP48" s="87">
        <f t="shared" ca="1" si="29"/>
        <v>60.116140000000001</v>
      </c>
      <c r="BF48" s="94"/>
    </row>
    <row r="49" spans="1:59">
      <c r="A49" s="17"/>
      <c r="B49" s="17"/>
      <c r="C49" s="17"/>
      <c r="D49" s="17"/>
      <c r="E49" s="17"/>
      <c r="F49" s="17"/>
      <c r="G49" s="17"/>
      <c r="H49" s="17"/>
      <c r="I49" s="17"/>
      <c r="J49" s="17"/>
      <c r="K49" s="17"/>
      <c r="L49" s="17"/>
      <c r="M49" s="17"/>
      <c r="W49" s="87">
        <f ca="1">IFERROR(RANK(Y49,$Y$27:$Y$59,$U$3)+COUNTIF($Y$27:Y49,Y49)-1,"")</f>
        <v>19</v>
      </c>
      <c r="X49" s="87" t="s">
        <v>109</v>
      </c>
      <c r="Y49" s="87">
        <f t="shared" ca="1" si="10"/>
        <v>65.245350000000002</v>
      </c>
      <c r="AA49" s="87" t="str">
        <f t="shared" ca="1" si="11"/>
        <v>Bexley</v>
      </c>
      <c r="AB49" s="87">
        <v>23</v>
      </c>
      <c r="AC49" s="86">
        <f t="shared" ca="1" si="12"/>
        <v>63.01276</v>
      </c>
      <c r="AD49" s="87" t="str">
        <f t="shared" ca="1" si="13"/>
        <v>Bexley</v>
      </c>
      <c r="AE49" s="87" t="str">
        <f t="shared" ca="1" si="14"/>
        <v/>
      </c>
      <c r="AF49" s="87" t="str">
        <f t="shared" ca="1" si="15"/>
        <v/>
      </c>
      <c r="AG49" s="87">
        <f t="shared" ca="1" si="16"/>
        <v>63.01276</v>
      </c>
      <c r="AH49" s="87">
        <f t="shared" ca="1" si="26"/>
        <v>66.349999999999994</v>
      </c>
      <c r="AI49" s="87">
        <f t="shared" ca="1" si="27"/>
        <v>67.14</v>
      </c>
      <c r="AJ49" s="87">
        <f t="shared" ca="1" si="28"/>
        <v>74.849050000000005</v>
      </c>
      <c r="AK49" s="87" t="str">
        <f t="shared" ca="1" si="17"/>
        <v/>
      </c>
      <c r="AL49" s="87">
        <f t="shared" ca="1" si="18"/>
        <v>63.01276</v>
      </c>
      <c r="AO49" s="87" t="str">
        <f>List!R11</f>
        <v>Waltham Forest</v>
      </c>
      <c r="AP49" s="87">
        <f t="shared" ca="1" si="29"/>
        <v>59.389249999999997</v>
      </c>
      <c r="BF49" s="92"/>
      <c r="BG49" s="93"/>
    </row>
    <row r="50" spans="1:59">
      <c r="A50" s="17"/>
      <c r="B50" s="17"/>
      <c r="C50" s="17"/>
      <c r="D50" s="17"/>
      <c r="E50" s="17"/>
      <c r="F50" s="17"/>
      <c r="G50" s="17"/>
      <c r="H50" s="17"/>
      <c r="I50" s="17"/>
      <c r="J50" s="17"/>
      <c r="K50" s="17"/>
      <c r="L50" s="17"/>
      <c r="M50" s="17"/>
      <c r="W50" s="87">
        <f ca="1">IFERROR(RANK(Y50,$Y$27:$Y$59,$U$3)+COUNTIF($Y$27:Y50,Y50)-1,"")</f>
        <v>30</v>
      </c>
      <c r="X50" s="87" t="s">
        <v>123</v>
      </c>
      <c r="Y50" s="87">
        <f t="shared" ca="1" si="10"/>
        <v>58.143329999999999</v>
      </c>
      <c r="AA50" s="87" t="str">
        <f t="shared" ca="1" si="11"/>
        <v>Enfield</v>
      </c>
      <c r="AB50" s="87">
        <v>24</v>
      </c>
      <c r="AC50" s="86">
        <f t="shared" ca="1" si="12"/>
        <v>60.207900000000002</v>
      </c>
      <c r="AD50" s="87" t="str">
        <f t="shared" ca="1" si="13"/>
        <v>Enfield</v>
      </c>
      <c r="AE50" s="87" t="str">
        <f t="shared" ca="1" si="14"/>
        <v/>
      </c>
      <c r="AF50" s="87" t="str">
        <f t="shared" ca="1" si="15"/>
        <v/>
      </c>
      <c r="AG50" s="87">
        <f t="shared" ca="1" si="16"/>
        <v>60.207900000000002</v>
      </c>
      <c r="AH50" s="87">
        <f t="shared" ca="1" si="26"/>
        <v>66.349999999999994</v>
      </c>
      <c r="AI50" s="87">
        <f t="shared" ca="1" si="27"/>
        <v>67.14</v>
      </c>
      <c r="AJ50" s="87">
        <f t="shared" ca="1" si="28"/>
        <v>74.849050000000005</v>
      </c>
      <c r="AK50" s="87">
        <f t="shared" ca="1" si="17"/>
        <v>60.207900000000002</v>
      </c>
      <c r="AL50" s="87" t="str">
        <f t="shared" ca="1" si="18"/>
        <v/>
      </c>
      <c r="AO50" s="87" t="str">
        <f>List!R12</f>
        <v>Bromley</v>
      </c>
      <c r="AP50" s="87">
        <f t="shared" ca="1" si="29"/>
        <v>66.756169999999997</v>
      </c>
      <c r="BF50" s="92"/>
      <c r="BG50" s="92"/>
    </row>
    <row r="51" spans="1:59">
      <c r="W51" s="87">
        <f ca="1">IFERROR(RANK(Y51,$Y$27:$Y$59,$U$3)+COUNTIF($Y$27:Y51,Y51)-1,"")</f>
        <v>29</v>
      </c>
      <c r="X51" s="87" t="s">
        <v>113</v>
      </c>
      <c r="Y51" s="87">
        <f t="shared" ca="1" si="10"/>
        <v>58.311880000000002</v>
      </c>
      <c r="AA51" s="87" t="str">
        <f t="shared" ca="1" si="11"/>
        <v>Harrow</v>
      </c>
      <c r="AB51" s="87">
        <v>25</v>
      </c>
      <c r="AC51" s="86">
        <f t="shared" ca="1" si="12"/>
        <v>60.116140000000001</v>
      </c>
      <c r="AD51" s="87" t="str">
        <f t="shared" ca="1" si="13"/>
        <v>Harrow</v>
      </c>
      <c r="AE51" s="87" t="str">
        <f t="shared" ca="1" si="14"/>
        <v/>
      </c>
      <c r="AF51" s="87">
        <f t="shared" ca="1" si="15"/>
        <v>60.116140000000001</v>
      </c>
      <c r="AG51" s="87" t="str">
        <f t="shared" ca="1" si="16"/>
        <v/>
      </c>
      <c r="AH51" s="87">
        <f t="shared" ca="1" si="26"/>
        <v>66.349999999999994</v>
      </c>
      <c r="AI51" s="87">
        <f t="shared" ca="1" si="27"/>
        <v>67.14</v>
      </c>
      <c r="AJ51" s="87">
        <f t="shared" ca="1" si="28"/>
        <v>74.849050000000005</v>
      </c>
      <c r="AK51" s="87">
        <f t="shared" ca="1" si="17"/>
        <v>60.116140000000001</v>
      </c>
      <c r="AL51" s="87" t="str">
        <f t="shared" ca="1" si="18"/>
        <v/>
      </c>
      <c r="AO51" s="87" t="str">
        <f>List!R13</f>
        <v>Hillingdon</v>
      </c>
      <c r="AP51" s="87">
        <f t="shared" ca="1" si="29"/>
        <v>59.35633</v>
      </c>
      <c r="BF51" s="92"/>
      <c r="BG51" s="93"/>
    </row>
    <row r="52" spans="1:59">
      <c r="W52" s="87">
        <f ca="1">IFERROR(RANK(Y52,$Y$27:$Y$59,$U$3)+COUNTIF($Y$27:Y52,Y52)-1,"")</f>
        <v>3</v>
      </c>
      <c r="X52" s="87" t="s">
        <v>33</v>
      </c>
      <c r="Y52" s="87">
        <f t="shared" ca="1" si="10"/>
        <v>74.849050000000005</v>
      </c>
      <c r="AA52" s="87" t="str">
        <f t="shared" ca="1" si="11"/>
        <v>Brent</v>
      </c>
      <c r="AB52" s="87">
        <v>26</v>
      </c>
      <c r="AC52" s="86">
        <f t="shared" ca="1" si="12"/>
        <v>59.65213</v>
      </c>
      <c r="AD52" s="87" t="str">
        <f t="shared" ca="1" si="13"/>
        <v>Brent</v>
      </c>
      <c r="AE52" s="87" t="str">
        <f t="shared" ca="1" si="14"/>
        <v/>
      </c>
      <c r="AF52" s="87" t="str">
        <f t="shared" ca="1" si="15"/>
        <v/>
      </c>
      <c r="AG52" s="87">
        <f t="shared" ca="1" si="16"/>
        <v>59.65213</v>
      </c>
      <c r="AH52" s="87">
        <f t="shared" ca="1" si="26"/>
        <v>66.349999999999994</v>
      </c>
      <c r="AI52" s="87">
        <f t="shared" ca="1" si="27"/>
        <v>67.14</v>
      </c>
      <c r="AJ52" s="87">
        <f t="shared" ca="1" si="28"/>
        <v>74.849050000000005</v>
      </c>
      <c r="AK52" s="87" t="str">
        <f t="shared" ca="1" si="17"/>
        <v/>
      </c>
      <c r="AL52" s="87">
        <f t="shared" ca="1" si="18"/>
        <v>59.65213</v>
      </c>
      <c r="AO52" s="87" t="str">
        <f>List!R14</f>
        <v>Ealing</v>
      </c>
      <c r="AP52" s="87">
        <f t="shared" ca="1" si="29"/>
        <v>68.598550000000003</v>
      </c>
      <c r="BF52" s="94"/>
      <c r="BG52" s="94"/>
    </row>
    <row r="53" spans="1:59">
      <c r="W53" s="87">
        <f ca="1">IFERROR(RANK(Y53,$Y$27:$Y$59,$U$3)+COUNTIF($Y$27:Y53,Y53)-1,"")</f>
        <v>8</v>
      </c>
      <c r="X53" s="87" t="s">
        <v>96</v>
      </c>
      <c r="Y53" s="87">
        <f t="shared" ca="1" si="10"/>
        <v>72.584699999999998</v>
      </c>
      <c r="AA53" s="87" t="str">
        <f t="shared" ca="1" si="11"/>
        <v>Waltham Forest</v>
      </c>
      <c r="AB53" s="87">
        <v>27</v>
      </c>
      <c r="AC53" s="86">
        <f t="shared" ca="1" si="12"/>
        <v>59.389249999999997</v>
      </c>
      <c r="AD53" s="87" t="str">
        <f t="shared" ca="1" si="13"/>
        <v>Waltham Forest</v>
      </c>
      <c r="AE53" s="87" t="str">
        <f t="shared" ca="1" si="14"/>
        <v/>
      </c>
      <c r="AF53" s="87" t="str">
        <f t="shared" ca="1" si="15"/>
        <v/>
      </c>
      <c r="AG53" s="87">
        <f t="shared" ca="1" si="16"/>
        <v>59.389249999999997</v>
      </c>
      <c r="AH53" s="87">
        <f t="shared" ca="1" si="26"/>
        <v>66.349999999999994</v>
      </c>
      <c r="AI53" s="87">
        <f t="shared" ca="1" si="27"/>
        <v>67.14</v>
      </c>
      <c r="AJ53" s="87">
        <f t="shared" ca="1" si="28"/>
        <v>74.849050000000005</v>
      </c>
      <c r="AK53" s="87">
        <f t="shared" ca="1" si="17"/>
        <v>59.389249999999997</v>
      </c>
      <c r="AL53" s="87" t="str">
        <f t="shared" ca="1" si="18"/>
        <v/>
      </c>
      <c r="AO53" s="87" t="str">
        <f>List!R15</f>
        <v>Barnet</v>
      </c>
      <c r="AP53" s="87">
        <f t="shared" ca="1" si="29"/>
        <v>73.895989999999998</v>
      </c>
    </row>
    <row r="54" spans="1:59">
      <c r="W54" s="87">
        <f ca="1">IFERROR(RANK(Y54,$Y$27:$Y$59,$U$3)+COUNTIF($Y$27:Y54,Y54)-1,"")</f>
        <v>7</v>
      </c>
      <c r="X54" s="87" t="s">
        <v>90</v>
      </c>
      <c r="Y54" s="87">
        <f t="shared" ca="1" si="10"/>
        <v>73.304140000000004</v>
      </c>
      <c r="AA54" s="87" t="str">
        <f t="shared" ca="1" si="11"/>
        <v>Hillingdon</v>
      </c>
      <c r="AB54" s="87">
        <v>28</v>
      </c>
      <c r="AC54" s="86">
        <f t="shared" ca="1" si="12"/>
        <v>59.35633</v>
      </c>
      <c r="AD54" s="87" t="str">
        <f t="shared" ca="1" si="13"/>
        <v>Hillingdon</v>
      </c>
      <c r="AE54" s="87" t="str">
        <f t="shared" ca="1" si="14"/>
        <v/>
      </c>
      <c r="AF54" s="87" t="str">
        <f t="shared" ca="1" si="15"/>
        <v/>
      </c>
      <c r="AG54" s="87">
        <f t="shared" ca="1" si="16"/>
        <v>59.35633</v>
      </c>
      <c r="AH54" s="87">
        <f t="shared" ca="1" si="26"/>
        <v>66.349999999999994</v>
      </c>
      <c r="AI54" s="87">
        <f t="shared" ca="1" si="27"/>
        <v>67.14</v>
      </c>
      <c r="AJ54" s="87">
        <f t="shared" ca="1" si="28"/>
        <v>74.849050000000005</v>
      </c>
      <c r="AK54" s="87">
        <f t="shared" ca="1" si="17"/>
        <v>59.35633</v>
      </c>
      <c r="AL54" s="87" t="str">
        <f t="shared" ca="1" si="18"/>
        <v/>
      </c>
      <c r="AO54" s="87" t="str">
        <f>List!R16</f>
        <v>Croydon</v>
      </c>
      <c r="AP54" s="87">
        <f t="shared" ca="1" si="29"/>
        <v>64.742630000000005</v>
      </c>
      <c r="BF54" s="94"/>
      <c r="BG54" s="94"/>
    </row>
    <row r="55" spans="1:59" ht="14.45" customHeight="1">
      <c r="W55" s="87">
        <f ca="1">IFERROR(RANK(Y55,$Y$27:$Y$59,$U$3)+COUNTIF($Y$27:Y55,Y55)-1,"")</f>
        <v>17</v>
      </c>
      <c r="X55" s="87" t="s">
        <v>105</v>
      </c>
      <c r="Y55" s="87">
        <f t="shared" ca="1" si="10"/>
        <v>66.788579999999996</v>
      </c>
      <c r="AA55" s="87" t="str">
        <f t="shared" ca="1" si="11"/>
        <v>Redbridge</v>
      </c>
      <c r="AB55" s="87">
        <v>29</v>
      </c>
      <c r="AC55" s="86">
        <f t="shared" ca="1" si="12"/>
        <v>58.311880000000002</v>
      </c>
      <c r="AD55" s="87" t="str">
        <f t="shared" ca="1" si="13"/>
        <v>Redbridge</v>
      </c>
      <c r="AE55" s="87" t="str">
        <f t="shared" ca="1" si="14"/>
        <v/>
      </c>
      <c r="AF55" s="87" t="str">
        <f t="shared" ca="1" si="15"/>
        <v/>
      </c>
      <c r="AG55" s="87">
        <f t="shared" ca="1" si="16"/>
        <v>58.311880000000002</v>
      </c>
      <c r="AH55" s="87">
        <f t="shared" ca="1" si="26"/>
        <v>66.349999999999994</v>
      </c>
      <c r="AI55" s="87">
        <f t="shared" ca="1" si="27"/>
        <v>67.14</v>
      </c>
      <c r="AJ55" s="87">
        <f t="shared" ca="1" si="28"/>
        <v>74.849050000000005</v>
      </c>
      <c r="AK55" s="87">
        <f t="shared" ca="1" si="17"/>
        <v>58.311880000000002</v>
      </c>
      <c r="AL55" s="87" t="str">
        <f t="shared" ca="1" si="18"/>
        <v/>
      </c>
      <c r="AO55" s="87" t="str">
        <f>T8</f>
        <v>Richmond</v>
      </c>
      <c r="AP55" s="87">
        <f ca="1">U14</f>
        <v>74.849050000000005</v>
      </c>
      <c r="BF55" s="94"/>
      <c r="BG55" s="94"/>
    </row>
    <row r="56" spans="1:59">
      <c r="W56" s="87">
        <f ca="1">IFERROR(RANK(Y56,$Y$27:$Y$59,$U$3)+COUNTIF($Y$27:Y56,Y56)-1,"")</f>
        <v>27</v>
      </c>
      <c r="X56" s="87" t="s">
        <v>115</v>
      </c>
      <c r="Y56" s="87">
        <f t="shared" ca="1" si="10"/>
        <v>59.389249999999997</v>
      </c>
      <c r="AA56" s="87" t="str">
        <f t="shared" ca="1" si="11"/>
        <v>Newham</v>
      </c>
      <c r="AB56" s="87">
        <v>30</v>
      </c>
      <c r="AC56" s="86">
        <f t="shared" ca="1" si="12"/>
        <v>58.143329999999999</v>
      </c>
      <c r="AD56" s="87" t="str">
        <f t="shared" ca="1" si="13"/>
        <v>Newham</v>
      </c>
      <c r="AE56" s="87" t="str">
        <f t="shared" ca="1" si="14"/>
        <v/>
      </c>
      <c r="AF56" s="87" t="str">
        <f t="shared" ca="1" si="15"/>
        <v/>
      </c>
      <c r="AG56" s="87">
        <f t="shared" ca="1" si="16"/>
        <v>58.143329999999999</v>
      </c>
      <c r="AH56" s="87">
        <f t="shared" ca="1" si="26"/>
        <v>66.349999999999994</v>
      </c>
      <c r="AI56" s="87">
        <f t="shared" ca="1" si="27"/>
        <v>67.14</v>
      </c>
      <c r="AJ56" s="87">
        <f t="shared" ca="1" si="28"/>
        <v>74.849050000000005</v>
      </c>
      <c r="AK56" s="87" t="str">
        <f t="shared" ca="1" si="17"/>
        <v/>
      </c>
      <c r="AL56" s="87">
        <f t="shared" ca="1" si="18"/>
        <v>58.143329999999999</v>
      </c>
    </row>
    <row r="57" spans="1:59">
      <c r="W57" s="87">
        <f ca="1">IFERROR(RANK(Y57,$Y$27:$Y$59,$U$3)+COUNTIF($Y$27:Y57,Y57)-1,"")</f>
        <v>1</v>
      </c>
      <c r="X57" s="87" t="s">
        <v>77</v>
      </c>
      <c r="Y57" s="87">
        <f t="shared" ca="1" si="10"/>
        <v>78.68186</v>
      </c>
      <c r="AA57" s="87" t="str">
        <f t="shared" ca="1" si="11"/>
        <v>Hounslow</v>
      </c>
      <c r="AB57" s="87">
        <v>31</v>
      </c>
      <c r="AC57" s="86">
        <f t="shared" ca="1" si="12"/>
        <v>55.810049999999997</v>
      </c>
      <c r="AD57" s="87" t="str">
        <f t="shared" ca="1" si="13"/>
        <v>Hounslow</v>
      </c>
      <c r="AE57" s="87" t="str">
        <f t="shared" ca="1" si="14"/>
        <v/>
      </c>
      <c r="AF57" s="87" t="str">
        <f t="shared" ca="1" si="15"/>
        <v/>
      </c>
      <c r="AG57" s="87">
        <f t="shared" ca="1" si="16"/>
        <v>55.810049999999997</v>
      </c>
      <c r="AH57" s="87">
        <f t="shared" ca="1" si="26"/>
        <v>66.349999999999994</v>
      </c>
      <c r="AI57" s="87">
        <f t="shared" ca="1" si="27"/>
        <v>67.14</v>
      </c>
      <c r="AJ57" s="87">
        <f t="shared" ca="1" si="28"/>
        <v>74.849050000000005</v>
      </c>
      <c r="AK57" s="87">
        <f t="shared" ca="1" si="17"/>
        <v>55.810049999999997</v>
      </c>
      <c r="AL57" s="87" t="str">
        <f t="shared" ca="1" si="18"/>
        <v/>
      </c>
      <c r="BF57" s="94"/>
      <c r="BG57" s="94"/>
    </row>
    <row r="58" spans="1:59">
      <c r="W58" s="87">
        <f ca="1">IFERROR(RANK(Y58,$Y$27:$Y$59,$U$3)+COUNTIF($Y$27:Y58,Y58)-1,"")</f>
        <v>15</v>
      </c>
      <c r="X58" s="87" t="s">
        <v>100</v>
      </c>
      <c r="Y58" s="87">
        <f t="shared" ca="1" si="10"/>
        <v>67.882750000000001</v>
      </c>
      <c r="AA58" s="87" t="str">
        <f t="shared" ca="1" si="11"/>
        <v>Barking and Dagenham</v>
      </c>
      <c r="AB58" s="87">
        <v>32</v>
      </c>
      <c r="AC58" s="86">
        <f t="shared" ca="1" si="12"/>
        <v>51.402909999999999</v>
      </c>
      <c r="AD58" s="87" t="str">
        <f t="shared" ca="1" si="13"/>
        <v>Barking and Dagenham</v>
      </c>
      <c r="AE58" s="87" t="str">
        <f t="shared" ca="1" si="14"/>
        <v/>
      </c>
      <c r="AF58" s="87" t="str">
        <f t="shared" ca="1" si="15"/>
        <v/>
      </c>
      <c r="AG58" s="87">
        <f t="shared" ca="1" si="16"/>
        <v>51.402909999999999</v>
      </c>
      <c r="AH58" s="87">
        <f t="shared" ca="1" si="26"/>
        <v>66.349999999999994</v>
      </c>
      <c r="AI58" s="87">
        <f t="shared" ca="1" si="27"/>
        <v>67.14</v>
      </c>
      <c r="AJ58" s="87">
        <f t="shared" ca="1" si="28"/>
        <v>74.849050000000005</v>
      </c>
      <c r="AK58" s="87" t="str">
        <f t="shared" ca="1" si="17"/>
        <v/>
      </c>
      <c r="AL58" s="87">
        <f t="shared" ca="1" si="18"/>
        <v>51.402909999999999</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2500-000000000000}"/>
    <dataValidation type="list" showInputMessage="1" showErrorMessage="1" sqref="U2" xr:uid="{00000000-0002-0000-2500-000001000000}">
      <formula1>gender</formula1>
    </dataValidation>
    <dataValidation type="list" showInputMessage="1" showErrorMessage="1" sqref="U1" xr:uid="{00000000-0002-0000-2500-000002000000}">
      <formula1>indlist</formula1>
    </dataValidation>
  </dataValidations>
  <hyperlinks>
    <hyperlink ref="O1" location="Summary!A1" display="Back to summary" xr:uid="{00000000-0004-0000-25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T64"/>
  <sheetViews>
    <sheetView showGridLines="0" showRowColHeaders="0" zoomScale="130" zoomScaleNormal="130" workbookViewId="0">
      <selection activeCell="V15" sqref="V15"/>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Percentage of physically inactive adults, 2022/23</v>
      </c>
      <c r="B1" s="125"/>
      <c r="C1" s="125"/>
      <c r="D1" s="125"/>
      <c r="E1" s="125"/>
      <c r="F1" s="125"/>
      <c r="G1" s="125"/>
      <c r="H1" s="126" t="str">
        <f ca="1">'28'!$X$1</f>
        <v>Percentage of physically inactive adults, 2015/16 - 2022/23</v>
      </c>
      <c r="I1" s="125"/>
      <c r="J1" s="125"/>
      <c r="K1" s="125"/>
      <c r="L1" s="125"/>
      <c r="M1" s="125"/>
      <c r="N1" s="125"/>
      <c r="O1" s="4" t="s">
        <v>1075</v>
      </c>
      <c r="T1" s="87" t="s">
        <v>282</v>
      </c>
      <c r="U1" s="87" t="s">
        <v>205</v>
      </c>
      <c r="V1" s="87" t="str">
        <f>T8&amp;U23&amp;U2&amp;U5</f>
        <v>Richmond93015Persons19+ yrs</v>
      </c>
      <c r="W1" s="86">
        <f>21-COUNTBLANK(X2:X21)</f>
        <v>9</v>
      </c>
      <c r="X1" s="87" t="str">
        <f ca="1">IF(U2&lt;&gt;"Persons",U1&amp;", "&amp;SUBSTITUTE(X2, " ","")&amp;" - "&amp;SUBSTITUTE(INDIRECT("x"&amp;W1), " ","")&amp;" ("&amp;U2&amp;")",U1&amp;", "&amp;SUBSTITUTE(X2, " ","")&amp;" - "&amp;SUBSTITUTE(INDIRECT("x"&amp;W1), " ",""))</f>
        <v>Percentage of physically inactive adults, 2015/16 - 2022/23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2015/16</v>
      </c>
      <c r="T2" s="88" t="s">
        <v>1056</v>
      </c>
      <c r="U2" s="87" t="s">
        <v>35</v>
      </c>
      <c r="V2" s="87">
        <v>1</v>
      </c>
      <c r="W2" s="86">
        <f t="array" ref="W2">IFERROR(SMALL(IF(IndicatorData!B:B=$V$1,IndicatorData!AA:AA),$V2),"")</f>
        <v>20150000</v>
      </c>
      <c r="X2" s="86" t="str">
        <f>S2</f>
        <v>2015/16</v>
      </c>
      <c r="Y2" s="88">
        <f t="shared" ref="Y2:AH11" ca="1" si="0">IFERROR(VLOOKUP(Y$1&amp;$U$1&amp;$X2&amp;$U$2&amp;$U$5,DATA,14,FALSE),"")</f>
        <v>22.33</v>
      </c>
      <c r="Z2" s="87">
        <f t="shared" ca="1" si="0"/>
        <v>22.19</v>
      </c>
      <c r="AA2" s="87">
        <f t="shared" ca="1" si="0"/>
        <v>16.55</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16.55</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2016/17</v>
      </c>
      <c r="T3" s="88" t="s">
        <v>1076</v>
      </c>
      <c r="U3" s="87">
        <f>VLOOKUP(U1,IndicatorMetadata!$B:$AG,32,FALSE)</f>
        <v>1</v>
      </c>
      <c r="V3" s="89">
        <v>2</v>
      </c>
      <c r="W3" s="86">
        <f t="array" ref="W3">IFERROR(SMALL(IF(IndicatorData!B:B=$V$1,IndicatorData!AA:AA),$V3),"")</f>
        <v>20160000</v>
      </c>
      <c r="X3" s="86" t="str">
        <f t="shared" ref="X3:X21" si="5">IF(S3=X2,"",S3)</f>
        <v>2016/17</v>
      </c>
      <c r="Y3" s="88">
        <f t="shared" ca="1" si="0"/>
        <v>22.24</v>
      </c>
      <c r="Z3" s="87">
        <f t="shared" ca="1" si="0"/>
        <v>22.94</v>
      </c>
      <c r="AA3" s="87">
        <f t="shared" ca="1" si="0"/>
        <v>17.16</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17.16</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15.08262</v>
      </c>
      <c r="F4" s="2"/>
      <c r="S4" s="87" t="str">
        <f t="array" ref="S4">IFERROR(VLOOKUP($W4,IF(IndicatorData!$B:$B=$V$1,IndicatorData!$A$1:$O$5203),15,FALSE),"")</f>
        <v>2017/18</v>
      </c>
      <c r="T4" s="88" t="s">
        <v>308</v>
      </c>
      <c r="U4" s="87" t="str">
        <f>VLOOKUP(U1,IndicatorMetadata!$B:$AG,27,FALSE)</f>
        <v>%</v>
      </c>
      <c r="V4" s="87">
        <v>3</v>
      </c>
      <c r="W4" s="86">
        <f t="array" ref="W4">IFERROR(SMALL(IF(IndicatorData!B:B=$V$1,IndicatorData!AA:AA),$V4),"")</f>
        <v>20170000</v>
      </c>
      <c r="X4" s="86" t="str">
        <f t="shared" si="5"/>
        <v>2017/18</v>
      </c>
      <c r="Y4" s="88">
        <f t="shared" ca="1" si="0"/>
        <v>22.23</v>
      </c>
      <c r="Z4" s="87">
        <f t="shared" ca="1" si="0"/>
        <v>22.03</v>
      </c>
      <c r="AA4" s="87">
        <f t="shared" ca="1" si="0"/>
        <v>12.97</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12.97</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33% lower</v>
      </c>
      <c r="S5" s="87" t="str">
        <f t="array" ref="S5">IFERROR(VLOOKUP($W5,IF(IndicatorData!$B:$B=$V$1,IndicatorData!$A$1:$O$5203),15,FALSE),"")</f>
        <v>2018/19</v>
      </c>
      <c r="T5" s="88" t="s">
        <v>10</v>
      </c>
      <c r="U5" s="87" t="str">
        <f>VLOOKUP(U23&amp;U2,Interpretations!$A$1:$E$56,4,FALSE)</f>
        <v>19+ yrs</v>
      </c>
      <c r="V5" s="87">
        <v>4</v>
      </c>
      <c r="W5" s="86">
        <f t="array" ref="W5">IFERROR(SMALL(IF(IndicatorData!B:B=$V$1,IndicatorData!AA:AA),$V5),"")</f>
        <v>20180000</v>
      </c>
      <c r="X5" s="86" t="str">
        <f t="shared" si="5"/>
        <v>2018/19</v>
      </c>
      <c r="Y5" s="88">
        <f t="shared" ca="1" si="0"/>
        <v>21.39</v>
      </c>
      <c r="Z5" s="87">
        <f t="shared" ca="1" si="0"/>
        <v>22.07</v>
      </c>
      <c r="AA5" s="87">
        <f t="shared" ca="1" si="0"/>
        <v>14.99</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14.99</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36% lower</v>
      </c>
      <c r="S6" s="87" t="str">
        <f t="array" ref="S6">IFERROR(VLOOKUP($W6,IF(IndicatorData!$B:$B=$V$1,IndicatorData!$A$1:$O$5203),15,FALSE),"")</f>
        <v>2019/20</v>
      </c>
      <c r="T6" s="88"/>
      <c r="V6" s="87">
        <v>5</v>
      </c>
      <c r="W6" s="86">
        <f t="array" ref="W6">IFERROR(SMALL(IF(IndicatorData!B:B=$V$1,IndicatorData!AA:AA),$V6),"")</f>
        <v>20190000</v>
      </c>
      <c r="X6" s="86" t="str">
        <f t="shared" si="5"/>
        <v>2019/20</v>
      </c>
      <c r="Y6" s="88">
        <f t="shared" ca="1" si="0"/>
        <v>22.9</v>
      </c>
      <c r="Z6" s="87">
        <f t="shared" ca="1" si="0"/>
        <v>23.84</v>
      </c>
      <c r="AA6" s="87">
        <f t="shared" ca="1" si="0"/>
        <v>17.100000000000001</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17.100000000000001</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2020/21</v>
      </c>
      <c r="T7" s="88"/>
      <c r="V7" s="87">
        <v>6</v>
      </c>
      <c r="W7" s="86">
        <f t="array" ref="W7">IFERROR(SMALL(IF(IndicatorData!B:B=$V$1,IndicatorData!AA:AA),$V7),"")</f>
        <v>20200000</v>
      </c>
      <c r="X7" s="86" t="str">
        <f t="shared" si="5"/>
        <v>2020/21</v>
      </c>
      <c r="Y7" s="88">
        <f t="shared" ca="1" si="0"/>
        <v>23.38</v>
      </c>
      <c r="Z7" s="87">
        <f t="shared" ca="1" si="0"/>
        <v>24.33</v>
      </c>
      <c r="AA7" s="87">
        <f t="shared" ca="1" si="0"/>
        <v>17.63</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17.63</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(2015/16)</v>
      </c>
      <c r="E8" s="13" t="str">
        <f ca="1">U22</f>
        <v>9% improvement</v>
      </c>
      <c r="S8" s="87" t="str">
        <f t="array" ref="S8">IFERROR(VLOOKUP($W8,IF(IndicatorData!$B:$B=$V$1,IndicatorData!$A$1:$O$5203),15,FALSE),"")</f>
        <v>2021/22</v>
      </c>
      <c r="T8" s="88" t="str">
        <f>Summary!$E$2</f>
        <v>Richmond</v>
      </c>
      <c r="V8" s="87">
        <v>7</v>
      </c>
      <c r="W8" s="86">
        <f t="array" ref="W8">IFERROR(SMALL(IF(IndicatorData!B:B=$V$1,IndicatorData!AA:AA),$V8),"")</f>
        <v>20210000</v>
      </c>
      <c r="X8" s="86" t="str">
        <f t="shared" si="5"/>
        <v>2021/22</v>
      </c>
      <c r="Y8" s="88">
        <f t="shared" ca="1" si="0"/>
        <v>22.26</v>
      </c>
      <c r="Z8" s="87">
        <f t="shared" ca="1" si="0"/>
        <v>22.92</v>
      </c>
      <c r="AA8" s="87">
        <f t="shared" ca="1" si="0"/>
        <v>18.27</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18.27</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17% improvement</v>
      </c>
      <c r="S9" s="87" t="str">
        <f t="array" ref="S9">IFERROR(VLOOKUP($W9,IF(IndicatorData!$B:$B=$V$1,IndicatorData!$A$1:$O$5203),15,FALSE),"")</f>
        <v>2022/23</v>
      </c>
      <c r="T9" s="88" t="str">
        <f>T8&amp;" Rank"</f>
        <v>Richmond Rank</v>
      </c>
      <c r="U9" s="87">
        <f ca="1">VLOOKUP(T8,$AA$26:$AB$58,2,FALSE)</f>
        <v>2</v>
      </c>
      <c r="V9" s="87">
        <v>8</v>
      </c>
      <c r="W9" s="86">
        <f t="array" ref="W9">IFERROR(SMALL(IF(IndicatorData!B:B=$V$1,IndicatorData!AA:AA),$V9),"")</f>
        <v>20220000</v>
      </c>
      <c r="X9" s="86" t="str">
        <f t="shared" si="5"/>
        <v>2022/23</v>
      </c>
      <c r="Y9" s="88">
        <f t="shared" ca="1" si="0"/>
        <v>22.6</v>
      </c>
      <c r="Z9" s="87">
        <f t="shared" ca="1" si="0"/>
        <v>23.74</v>
      </c>
      <c r="AA9" s="87">
        <f t="shared" ca="1" si="0"/>
        <v>15.08262</v>
      </c>
      <c r="AB9" s="87">
        <f t="shared" ca="1" si="0"/>
        <v>20.02121</v>
      </c>
      <c r="AC9" s="86">
        <f t="shared" ca="1" si="0"/>
        <v>17.110800000000001</v>
      </c>
      <c r="AD9" s="87">
        <f t="shared" ca="1" si="0"/>
        <v>22.653659999999999</v>
      </c>
      <c r="AE9" s="87">
        <f t="shared" ca="1" si="0"/>
        <v>24.52826</v>
      </c>
      <c r="AF9" s="87">
        <f t="shared" ca="1" si="0"/>
        <v>26.536069999999999</v>
      </c>
      <c r="AG9" s="87">
        <f t="shared" ca="1" si="0"/>
        <v>17.04533</v>
      </c>
      <c r="AH9" s="87">
        <f t="shared" ca="1" si="0"/>
        <v>38.368130000000001</v>
      </c>
      <c r="AI9" s="87">
        <f t="shared" ca="1" si="1"/>
        <v>17.04533</v>
      </c>
      <c r="AJ9" s="87">
        <f t="shared" ca="1" si="1"/>
        <v>26.575119999999998</v>
      </c>
      <c r="AK9" s="87">
        <f t="shared" ca="1" si="1"/>
        <v>28.12416</v>
      </c>
      <c r="AL9" s="87">
        <f t="shared" ca="1" si="1"/>
        <v>22.653659999999999</v>
      </c>
      <c r="AM9" s="87">
        <f t="shared" ca="1" si="1"/>
        <v>17.901810000000001</v>
      </c>
      <c r="AN9" s="87">
        <f t="shared" ca="1" si="1"/>
        <v>23.683070000000001</v>
      </c>
      <c r="AO9" s="87">
        <f t="shared" ca="1" si="1"/>
        <v>24.285419999999998</v>
      </c>
      <c r="AP9" s="87">
        <f t="shared" ca="1" si="1"/>
        <v>31.287980000000001</v>
      </c>
      <c r="AQ9" s="87">
        <f t="shared" ca="1" si="1"/>
        <v>24.848880000000001</v>
      </c>
      <c r="AR9" s="87">
        <f t="shared" ca="1" si="1"/>
        <v>24.395230000000002</v>
      </c>
      <c r="AS9" s="87">
        <f t="shared" ca="1" si="2"/>
        <v>16.88374</v>
      </c>
      <c r="AT9" s="87">
        <f t="shared" ca="1" si="2"/>
        <v>21.61356</v>
      </c>
      <c r="AU9" s="87">
        <f t="shared" ca="1" si="2"/>
        <v>26.536069999999999</v>
      </c>
      <c r="AV9" s="87">
        <f t="shared" ca="1" si="2"/>
        <v>25.58033</v>
      </c>
      <c r="AW9" s="87">
        <f t="shared" ca="1" si="2"/>
        <v>28.877549999999999</v>
      </c>
      <c r="AX9" s="87">
        <f t="shared" ca="1" si="2"/>
        <v>30.44651</v>
      </c>
      <c r="AY9" s="87">
        <f t="shared" ca="1" si="2"/>
        <v>17.11035</v>
      </c>
      <c r="AZ9" s="87">
        <f t="shared" ca="1" si="2"/>
        <v>21.463090000000001</v>
      </c>
      <c r="BA9" s="87">
        <f t="shared" ca="1" si="2"/>
        <v>20.02121</v>
      </c>
      <c r="BB9" s="87">
        <f t="shared" ca="1" si="2"/>
        <v>18.29175</v>
      </c>
      <c r="BC9" s="87">
        <f t="shared" ca="1" si="3"/>
        <v>22.124130000000001</v>
      </c>
      <c r="BD9" s="87">
        <f t="shared" ca="1" si="3"/>
        <v>24.52826</v>
      </c>
      <c r="BE9" s="87">
        <f t="shared" ca="1" si="3"/>
        <v>30.930679999999999</v>
      </c>
      <c r="BF9" s="87">
        <f t="shared" ca="1" si="3"/>
        <v>28.85651</v>
      </c>
      <c r="BG9" s="87">
        <f t="shared" ca="1" si="3"/>
        <v>15.08262</v>
      </c>
      <c r="BH9" s="87">
        <f t="shared" ca="1" si="3"/>
        <v>17.871600000000001</v>
      </c>
      <c r="BI9" s="87">
        <f t="shared" ca="1" si="3"/>
        <v>17.110800000000001</v>
      </c>
      <c r="BJ9" s="87">
        <f t="shared" ca="1" si="3"/>
        <v>24.550799999999999</v>
      </c>
      <c r="BK9" s="87">
        <f t="shared" ca="1" si="3"/>
        <v>32.419739999999997</v>
      </c>
      <c r="BL9" s="87">
        <f t="shared" ca="1" si="3"/>
        <v>13.05916</v>
      </c>
      <c r="BM9" s="87">
        <f t="shared" ca="1" si="3"/>
        <v>24.969760000000001</v>
      </c>
      <c r="BN9" s="87">
        <f t="shared" ca="1" si="4"/>
        <v>21.315888333333334</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22.6</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(2022/23) rank:</v>
      </c>
      <c r="E12" s="128">
        <f ca="1">U9</f>
        <v>2</v>
      </c>
      <c r="S12" s="87" t="str">
        <f t="array" ref="S12">IFERROR(VLOOKUP($W12,IF(IndicatorData!$B:$B=$V$1,IndicatorData!$A$1:$O$5203),15,FALSE),"")</f>
        <v/>
      </c>
      <c r="T12" s="88" t="s">
        <v>57</v>
      </c>
      <c r="U12" s="87">
        <f ca="1">AH27</f>
        <v>23.74</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15.08262</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15.08262</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Percentage of physically inactive adults, 2022/23</v>
      </c>
      <c r="B15" s="125"/>
      <c r="C15" s="125"/>
      <c r="D15" s="125"/>
      <c r="E15" s="125"/>
      <c r="F15" s="125"/>
      <c r="G15" s="125"/>
      <c r="S15" s="87" t="str">
        <f t="array" ref="S15">IFERROR(VLOOKUP($W15,IF(IndicatorData!$B:$B=$V$1,IndicatorData!$A$1:$O$5203),15,FALSE),"")</f>
        <v/>
      </c>
      <c r="T15" s="88" t="str">
        <f>T8&amp;" previous data"</f>
        <v>Richmond previous data</v>
      </c>
      <c r="U15" s="87">
        <f ca="1">INDIRECT("aa"&amp;$W$1-1)</f>
        <v>18.27</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16.55</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-0.17445977011494249</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15.1%, which was the 2nd lowest in London, 33.3% lower than the England average and 36.5% lower than the London average. The latest Borough figure for 2022/23 was also 8.9% lower than in 2015/16, in comparison with 1.2% increase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-8.8663444108761341E-2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17%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9% improvement</v>
      </c>
    </row>
    <row r="23" spans="10:72">
      <c r="J23" s="125"/>
      <c r="K23" s="125"/>
      <c r="L23" s="125"/>
      <c r="M23" s="125"/>
      <c r="N23" s="125"/>
      <c r="T23" s="87" t="s">
        <v>1085</v>
      </c>
      <c r="U23" s="87">
        <f>VLOOKUP(U1,List!$AD$2:$AE$63,2,FALSE)</f>
        <v>93015</v>
      </c>
    </row>
    <row r="24" spans="10:72">
      <c r="J24" s="125"/>
      <c r="K24" s="125"/>
      <c r="L24" s="125"/>
      <c r="M24" s="125"/>
      <c r="N24" s="125"/>
    </row>
    <row r="25" spans="10:72">
      <c r="J25" s="125"/>
      <c r="K25" s="125"/>
      <c r="L25" s="125"/>
      <c r="M25" s="125"/>
      <c r="N25" s="125"/>
      <c r="AU25" s="87" t="str">
        <f ca="1">AC26&amp;", Bexley vs. CYP Comparators"</f>
        <v>Percentage of physically inactive adults,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Percentage of physically inactive adults,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32</v>
      </c>
      <c r="X27" s="87" t="s">
        <v>107</v>
      </c>
      <c r="Y27" s="87">
        <f t="shared" ref="Y27:Y58" ca="1" si="10">IFERROR(VLOOKUP($X27&amp;$U$1&amp;$Y$26&amp;$U$2&amp;$U$5,DATA,14,FALSE),"")</f>
        <v>38.368130000000001</v>
      </c>
      <c r="AA27" s="87" t="str">
        <f t="shared" ref="AA27:AA58" ca="1" si="11">AD27</f>
        <v>Wandsworth</v>
      </c>
      <c r="AB27" s="87">
        <v>1</v>
      </c>
      <c r="AC27" s="86">
        <f t="shared" ref="AC27:AC58" ca="1" si="12">VLOOKUP($AB27,$W$26:$Y$58,3,FALSE)</f>
        <v>13.05916</v>
      </c>
      <c r="AD27" s="87" t="str">
        <f t="shared" ref="AD27:AD58" ca="1" si="13">VLOOKUP($AB27,$W$26:$Y$58,2,FALSE)</f>
        <v>Wandsworth</v>
      </c>
      <c r="AE27" s="87" t="str">
        <f t="shared" ref="AE27:AE58" ca="1" si="14">IF($AD27=$AE$26,AC27,"")</f>
        <v/>
      </c>
      <c r="AF27" s="87" t="str">
        <f t="shared" ref="AF27:AF58" ca="1" si="15">IF(ISERROR(HLOOKUP($AD27,$AB$1:$AG$1,1,FALSE)),"",AC27)</f>
        <v/>
      </c>
      <c r="AG27" s="87">
        <f t="shared" ref="AG27:AG58" ca="1" si="16">IF(AND(AE27="",AF27=""),AC27,"")</f>
        <v>13.05916</v>
      </c>
      <c r="AH27" s="87">
        <f ca="1">INDIRECT("z"&amp;$W$1)</f>
        <v>23.74</v>
      </c>
      <c r="AI27" s="87">
        <f ca="1">INDIRECT("y"&amp;$W$1)</f>
        <v>22.6</v>
      </c>
      <c r="AJ27" s="87">
        <f ca="1">INDIRECT("aa"&amp;$W$1)</f>
        <v>15.08262</v>
      </c>
      <c r="AK27" s="87" t="str">
        <f t="shared" ref="AK27:AK58" ca="1" si="17">IF(ISERROR(VLOOKUP($AD27,AOP_comparators,1,FALSE)),"",AC27)</f>
        <v/>
      </c>
      <c r="AL27" s="87">
        <f t="shared" ref="AL27:AL58" ca="1" si="18">IF(AND(AE27="",AK27=""),AC27,"")</f>
        <v>13.05916</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15.08262</v>
      </c>
      <c r="AU27" s="87" t="str">
        <f t="shared" ref="AU27:AU37" ca="1" si="22">VLOOKUP($AS27,$AN$27:$AP$37,2,FALSE)</f>
        <v>Richmond</v>
      </c>
      <c r="AV27" s="87">
        <f t="shared" ref="AV27:AV37" ca="1" si="23">IF($AU27=$AV$26,$AT27,"")</f>
        <v>15.08262</v>
      </c>
      <c r="AW27" s="87" t="str">
        <f t="shared" ref="AW27:AW37" ca="1" si="24">IF(AV27="",AT27,"")</f>
        <v/>
      </c>
      <c r="AX27" s="87">
        <f t="shared" ref="AX27:AX37" ca="1" si="25">AI27</f>
        <v>22.6</v>
      </c>
      <c r="AY27" s="94"/>
      <c r="AZ27" s="94"/>
      <c r="BA27" s="94"/>
      <c r="BB27" s="94"/>
      <c r="BC27" s="94"/>
      <c r="BD27" s="94"/>
      <c r="BT27" s="87"/>
    </row>
    <row r="28" spans="10:72">
      <c r="J28" s="125"/>
      <c r="K28" s="125"/>
      <c r="L28" s="125"/>
      <c r="M28" s="125"/>
      <c r="N28" s="125"/>
      <c r="W28" s="87">
        <f ca="1">IFERROR(RANK(Y28,$Y$27:$Y$59,$U$3)+COUNTIF($Y$27:Y28,Y28)-1,"")</f>
        <v>4</v>
      </c>
      <c r="X28" s="87" t="s">
        <v>94</v>
      </c>
      <c r="Y28" s="87">
        <f t="shared" ca="1" si="10"/>
        <v>17.04533</v>
      </c>
      <c r="AA28" s="87" t="str">
        <f t="shared" ca="1" si="11"/>
        <v>Richmond</v>
      </c>
      <c r="AB28" s="87">
        <v>2</v>
      </c>
      <c r="AC28" s="86">
        <f t="shared" ca="1" si="12"/>
        <v>15.08262</v>
      </c>
      <c r="AD28" s="87" t="str">
        <f t="shared" ca="1" si="13"/>
        <v>Richmond</v>
      </c>
      <c r="AE28" s="87">
        <f t="shared" ca="1" si="14"/>
        <v>15.08262</v>
      </c>
      <c r="AF28" s="87" t="str">
        <f t="shared" ca="1" si="15"/>
        <v/>
      </c>
      <c r="AG28" s="87" t="str">
        <f t="shared" ca="1" si="16"/>
        <v/>
      </c>
      <c r="AH28" s="87">
        <f t="shared" ref="AH28:AH58" ca="1" si="26">$AH$27</f>
        <v>23.74</v>
      </c>
      <c r="AI28" s="87">
        <f t="shared" ref="AI28:AI58" ca="1" si="27">$AI$27</f>
        <v>22.6</v>
      </c>
      <c r="AJ28" s="87">
        <f t="shared" ref="AJ28:AJ58" ca="1" si="28">$AJ$27</f>
        <v>15.08262</v>
      </c>
      <c r="AK28" s="87">
        <f t="shared" ca="1" si="17"/>
        <v>15.08262</v>
      </c>
      <c r="AL28" s="87" t="str">
        <f t="shared" ca="1" si="18"/>
        <v/>
      </c>
      <c r="AN28" s="87">
        <f ca="1">IFERROR(RANK(AP28,$AP$27:$AP$37,$U$3)+COUNTIF($AP$27:AP28,AP28)-1,"")</f>
        <v>2</v>
      </c>
      <c r="AO28" s="87" t="s">
        <v>79</v>
      </c>
      <c r="AP28" s="87">
        <f t="shared" ca="1" si="19"/>
        <v>22.653659999999999</v>
      </c>
      <c r="AR28" s="87" t="str">
        <f t="shared" ca="1" si="20"/>
        <v>Bromley</v>
      </c>
      <c r="AS28" s="87">
        <v>2</v>
      </c>
      <c r="AT28" s="87">
        <f t="shared" ca="1" si="21"/>
        <v>22.653659999999999</v>
      </c>
      <c r="AU28" s="87" t="str">
        <f t="shared" ca="1" si="22"/>
        <v>Bromley</v>
      </c>
      <c r="AV28" s="87" t="str">
        <f t="shared" ca="1" si="23"/>
        <v/>
      </c>
      <c r="AW28" s="87">
        <f t="shared" ca="1" si="24"/>
        <v>22.653659999999999</v>
      </c>
      <c r="AX28" s="87">
        <f t="shared" ca="1" si="25"/>
        <v>22.6</v>
      </c>
      <c r="AY28" s="94"/>
      <c r="BA28" s="94"/>
      <c r="BB28" s="94"/>
      <c r="BC28" s="94"/>
      <c r="BD28" s="94"/>
      <c r="BF28" s="94">
        <v>90</v>
      </c>
      <c r="BG28" s="94"/>
      <c r="BT28" s="87"/>
    </row>
    <row r="29" spans="10:72">
      <c r="J29" s="125"/>
      <c r="K29" s="125"/>
      <c r="L29" s="125"/>
      <c r="M29" s="125"/>
      <c r="N29" s="125"/>
      <c r="W29" s="87">
        <f ca="1">IFERROR(RANK(Y29,$Y$27:$Y$59,$U$3)+COUNTIF($Y$27:Y29,Y29)-1,"")</f>
        <v>24</v>
      </c>
      <c r="X29" s="87" t="s">
        <v>98</v>
      </c>
      <c r="Y29" s="87">
        <f t="shared" ca="1" si="10"/>
        <v>26.575119999999998</v>
      </c>
      <c r="AA29" s="87" t="str">
        <f t="shared" ca="1" si="11"/>
        <v>Hammersmith and Fulham</v>
      </c>
      <c r="AB29" s="87">
        <v>3</v>
      </c>
      <c r="AC29" s="86">
        <f t="shared" ca="1" si="12"/>
        <v>16.88374</v>
      </c>
      <c r="AD29" s="87" t="str">
        <f t="shared" ca="1" si="13"/>
        <v>Hammersmith and Fulham</v>
      </c>
      <c r="AE29" s="87" t="str">
        <f t="shared" ca="1" si="14"/>
        <v/>
      </c>
      <c r="AF29" s="87" t="str">
        <f t="shared" ca="1" si="15"/>
        <v/>
      </c>
      <c r="AG29" s="87">
        <f t="shared" ca="1" si="16"/>
        <v>16.88374</v>
      </c>
      <c r="AH29" s="87">
        <f t="shared" ca="1" si="26"/>
        <v>23.74</v>
      </c>
      <c r="AI29" s="87">
        <f t="shared" ca="1" si="27"/>
        <v>22.6</v>
      </c>
      <c r="AJ29" s="87">
        <f t="shared" ca="1" si="28"/>
        <v>15.08262</v>
      </c>
      <c r="AK29" s="87" t="str">
        <f t="shared" ca="1" si="17"/>
        <v/>
      </c>
      <c r="AL29" s="87">
        <f t="shared" ca="1" si="18"/>
        <v>16.88374</v>
      </c>
      <c r="AN29" s="87" t="str">
        <f ca="1">IFERROR(RANK(AP29,$AP$27:$AP$37,$U$3)+COUNTIF($AP$27:AP29,AP29)-1,"")</f>
        <v/>
      </c>
      <c r="AO29" s="87" t="s">
        <v>1064</v>
      </c>
      <c r="AP29" s="87" t="str">
        <f t="shared" ca="1" si="19"/>
        <v/>
      </c>
      <c r="AR29" s="87" t="str">
        <f t="shared" ca="1" si="20"/>
        <v>Havering</v>
      </c>
      <c r="AS29" s="87">
        <v>3</v>
      </c>
      <c r="AT29" s="87">
        <f t="shared" ca="1" si="21"/>
        <v>25.58033</v>
      </c>
      <c r="AU29" s="87" t="str">
        <f t="shared" ca="1" si="22"/>
        <v>Havering</v>
      </c>
      <c r="AV29" s="87" t="str">
        <f t="shared" ca="1" si="23"/>
        <v/>
      </c>
      <c r="AW29" s="87">
        <f t="shared" ca="1" si="24"/>
        <v>25.58033</v>
      </c>
      <c r="AX29" s="87">
        <f t="shared" ca="1" si="25"/>
        <v>22.6</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25</v>
      </c>
      <c r="X30" s="87" t="s">
        <v>69</v>
      </c>
      <c r="Y30" s="87">
        <f t="shared" ca="1" si="10"/>
        <v>28.12416</v>
      </c>
      <c r="AA30" s="87" t="str">
        <f t="shared" ca="1" si="11"/>
        <v>Barnet</v>
      </c>
      <c r="AB30" s="87">
        <v>4</v>
      </c>
      <c r="AC30" s="86">
        <f t="shared" ca="1" si="12"/>
        <v>17.04533</v>
      </c>
      <c r="AD30" s="87" t="str">
        <f t="shared" ca="1" si="13"/>
        <v>Barnet</v>
      </c>
      <c r="AE30" s="87" t="str">
        <f t="shared" ca="1" si="14"/>
        <v/>
      </c>
      <c r="AF30" s="87">
        <f t="shared" ca="1" si="15"/>
        <v>17.04533</v>
      </c>
      <c r="AG30" s="87" t="str">
        <f t="shared" ca="1" si="16"/>
        <v/>
      </c>
      <c r="AH30" s="87">
        <f t="shared" ca="1" si="26"/>
        <v>23.74</v>
      </c>
      <c r="AI30" s="87">
        <f t="shared" ca="1" si="27"/>
        <v>22.6</v>
      </c>
      <c r="AJ30" s="87">
        <f t="shared" ca="1" si="28"/>
        <v>15.08262</v>
      </c>
      <c r="AK30" s="87">
        <f t="shared" ca="1" si="17"/>
        <v>17.04533</v>
      </c>
      <c r="AL30" s="87" t="str">
        <f t="shared" ca="1" si="18"/>
        <v/>
      </c>
      <c r="AN30" s="87">
        <f ca="1">IFERROR(RANK(AP30,$AP$27:$AP$37,$U$3)+COUNTIF($AP$27:AP30,AP30)-1,"")</f>
        <v>3</v>
      </c>
      <c r="AO30" s="87" t="s">
        <v>119</v>
      </c>
      <c r="AP30" s="87">
        <f t="shared" ca="1" si="19"/>
        <v>25.58033</v>
      </c>
      <c r="AR30" s="87" t="e">
        <f t="shared" ca="1" si="20"/>
        <v>#N/A</v>
      </c>
      <c r="AS30" s="87">
        <v>4</v>
      </c>
      <c r="AT30" s="87" t="e">
        <f t="shared" ca="1" si="21"/>
        <v>#N/A</v>
      </c>
      <c r="AU30" s="87" t="e">
        <f t="shared" ca="1" si="22"/>
        <v>#N/A</v>
      </c>
      <c r="AV30" s="87" t="e">
        <f t="shared" ca="1" si="23"/>
        <v>#N/A</v>
      </c>
      <c r="AW30" s="87" t="e">
        <f t="shared" ca="1" si="24"/>
        <v>#N/A</v>
      </c>
      <c r="AX30" s="87">
        <f t="shared" ca="1" si="25"/>
        <v>22.6</v>
      </c>
      <c r="AY30" s="94"/>
      <c r="BA30" s="94"/>
      <c r="BB30" s="94"/>
      <c r="BC30" s="94"/>
      <c r="BD30" s="94"/>
      <c r="BE30" s="87" t="s">
        <v>1091</v>
      </c>
      <c r="BF30" s="92">
        <v>0</v>
      </c>
      <c r="BG30" s="92"/>
      <c r="BT30" s="87"/>
    </row>
    <row r="31" spans="10:72">
      <c r="J31" s="125"/>
      <c r="K31" s="125"/>
      <c r="L31" s="125"/>
      <c r="M31" s="125"/>
      <c r="N31" s="125"/>
      <c r="W31" s="87">
        <f ca="1">IFERROR(RANK(Y31,$Y$27:$Y$59,$U$3)+COUNTIF($Y$27:Y31,Y31)-1,"")</f>
        <v>14</v>
      </c>
      <c r="X31" s="87" t="s">
        <v>79</v>
      </c>
      <c r="Y31" s="87">
        <f t="shared" ca="1" si="10"/>
        <v>22.653659999999999</v>
      </c>
      <c r="AA31" s="87" t="str">
        <f t="shared" ca="1" si="11"/>
        <v>Islington</v>
      </c>
      <c r="AB31" s="87">
        <v>5</v>
      </c>
      <c r="AC31" s="86">
        <f t="shared" ca="1" si="12"/>
        <v>17.11035</v>
      </c>
      <c r="AD31" s="87" t="str">
        <f t="shared" ca="1" si="13"/>
        <v>Islington</v>
      </c>
      <c r="AE31" s="87" t="str">
        <f t="shared" ca="1" si="14"/>
        <v/>
      </c>
      <c r="AF31" s="87" t="str">
        <f t="shared" ca="1" si="15"/>
        <v/>
      </c>
      <c r="AG31" s="87">
        <f t="shared" ca="1" si="16"/>
        <v>17.11035</v>
      </c>
      <c r="AH31" s="87">
        <f t="shared" ca="1" si="26"/>
        <v>23.74</v>
      </c>
      <c r="AI31" s="87">
        <f t="shared" ca="1" si="27"/>
        <v>22.6</v>
      </c>
      <c r="AJ31" s="87">
        <f t="shared" ca="1" si="28"/>
        <v>15.08262</v>
      </c>
      <c r="AK31" s="87" t="str">
        <f t="shared" ca="1" si="17"/>
        <v/>
      </c>
      <c r="AL31" s="87">
        <f t="shared" ca="1" si="18"/>
        <v>17.11035</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22.6</v>
      </c>
      <c r="AY31" s="94"/>
      <c r="BA31" s="94"/>
      <c r="BB31" s="94"/>
      <c r="BC31" s="94"/>
      <c r="BD31" s="94"/>
      <c r="BE31" s="87" t="s">
        <v>128</v>
      </c>
      <c r="BF31" s="92">
        <v>32</v>
      </c>
      <c r="BG31" s="92"/>
      <c r="BT31" s="87"/>
    </row>
    <row r="32" spans="10:72">
      <c r="J32" s="125"/>
      <c r="K32" s="125"/>
      <c r="L32" s="125"/>
      <c r="M32" s="125"/>
      <c r="N32" s="125"/>
      <c r="W32" s="87">
        <f ca="1">IFERROR(RANK(Y32,$Y$27:$Y$59,$U$3)+COUNTIF($Y$27:Y32,Y32)-1,"")</f>
        <v>8</v>
      </c>
      <c r="X32" s="87" t="s">
        <v>73</v>
      </c>
      <c r="Y32" s="87">
        <f t="shared" ca="1" si="10"/>
        <v>17.901810000000001</v>
      </c>
      <c r="AA32" s="87" t="str">
        <f t="shared" ca="1" si="11"/>
        <v>Sutton</v>
      </c>
      <c r="AB32" s="87">
        <v>6</v>
      </c>
      <c r="AC32" s="86">
        <f t="shared" ca="1" si="12"/>
        <v>17.110800000000001</v>
      </c>
      <c r="AD32" s="87" t="str">
        <f t="shared" ca="1" si="13"/>
        <v>Sutton</v>
      </c>
      <c r="AE32" s="87" t="str">
        <f t="shared" ca="1" si="14"/>
        <v/>
      </c>
      <c r="AF32" s="87">
        <f t="shared" ca="1" si="15"/>
        <v>17.110800000000001</v>
      </c>
      <c r="AG32" s="87" t="str">
        <f t="shared" ca="1" si="16"/>
        <v/>
      </c>
      <c r="AH32" s="87">
        <f t="shared" ca="1" si="26"/>
        <v>23.74</v>
      </c>
      <c r="AI32" s="87">
        <f t="shared" ca="1" si="27"/>
        <v>22.6</v>
      </c>
      <c r="AJ32" s="87">
        <f t="shared" ca="1" si="28"/>
        <v>15.08262</v>
      </c>
      <c r="AK32" s="87">
        <f t="shared" ca="1" si="17"/>
        <v>17.110800000000001</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22.6</v>
      </c>
      <c r="AY32" s="94"/>
      <c r="BA32" s="94"/>
      <c r="BB32" s="94"/>
      <c r="BC32" s="94"/>
      <c r="BD32" s="94"/>
      <c r="BE32" s="87" t="s">
        <v>173</v>
      </c>
      <c r="BF32" s="92"/>
      <c r="BG32" s="92"/>
      <c r="BT32" s="87"/>
    </row>
    <row r="33" spans="1:72">
      <c r="W33" s="87">
        <f ca="1">IFERROR(RANK(Y33,$Y$27:$Y$59,$U$3)+COUNTIF($Y$27:Y33,Y33)-1,"")</f>
        <v>15</v>
      </c>
      <c r="X33" s="87" t="s">
        <v>111</v>
      </c>
      <c r="Y33" s="87">
        <f t="shared" ca="1" si="10"/>
        <v>23.683070000000001</v>
      </c>
      <c r="AA33" s="87" t="str">
        <f t="shared" ca="1" si="11"/>
        <v>Southwark</v>
      </c>
      <c r="AB33" s="87">
        <v>7</v>
      </c>
      <c r="AC33" s="86">
        <f t="shared" ca="1" si="12"/>
        <v>17.871600000000001</v>
      </c>
      <c r="AD33" s="87" t="str">
        <f t="shared" ca="1" si="13"/>
        <v>Southwark</v>
      </c>
      <c r="AE33" s="87" t="str">
        <f t="shared" ca="1" si="14"/>
        <v/>
      </c>
      <c r="AF33" s="87" t="str">
        <f t="shared" ca="1" si="15"/>
        <v/>
      </c>
      <c r="AG33" s="87">
        <f t="shared" ca="1" si="16"/>
        <v>17.871600000000001</v>
      </c>
      <c r="AH33" s="87">
        <f t="shared" ca="1" si="26"/>
        <v>23.74</v>
      </c>
      <c r="AI33" s="87">
        <f t="shared" ca="1" si="27"/>
        <v>22.6</v>
      </c>
      <c r="AJ33" s="87">
        <f t="shared" ca="1" si="28"/>
        <v>15.08262</v>
      </c>
      <c r="AK33" s="87" t="str">
        <f t="shared" ca="1" si="17"/>
        <v/>
      </c>
      <c r="AL33" s="87">
        <f t="shared" ca="1" si="18"/>
        <v>17.871600000000001</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22.6</v>
      </c>
      <c r="AY33" s="94"/>
      <c r="BA33" s="94"/>
      <c r="BB33" s="94"/>
      <c r="BC33" s="94"/>
      <c r="BD33" s="94"/>
      <c r="BE33" s="87" t="s">
        <v>1092</v>
      </c>
      <c r="BF33" s="92"/>
      <c r="BG33" s="92"/>
      <c r="BT33" s="87"/>
    </row>
    <row r="34" spans="1:72">
      <c r="A34" s="12" t="s">
        <v>1093</v>
      </c>
      <c r="W34" s="87">
        <f ca="1">IFERROR(RANK(Y34,$Y$27:$Y$59,$U$3)+COUNTIF($Y$27:Y34,Y34)-1,"")</f>
        <v>16</v>
      </c>
      <c r="X34" s="87" t="s">
        <v>63</v>
      </c>
      <c r="Y34" s="87">
        <f t="shared" ca="1" si="10"/>
        <v>24.285419999999998</v>
      </c>
      <c r="AA34" s="87" t="str">
        <f t="shared" ca="1" si="11"/>
        <v>Camden</v>
      </c>
      <c r="AB34" s="87">
        <v>8</v>
      </c>
      <c r="AC34" s="86">
        <f t="shared" ca="1" si="12"/>
        <v>17.901810000000001</v>
      </c>
      <c r="AD34" s="87" t="str">
        <f t="shared" ca="1" si="13"/>
        <v>Camden</v>
      </c>
      <c r="AE34" s="87" t="str">
        <f t="shared" ca="1" si="14"/>
        <v/>
      </c>
      <c r="AF34" s="87" t="str">
        <f t="shared" ca="1" si="15"/>
        <v/>
      </c>
      <c r="AG34" s="87">
        <f t="shared" ca="1" si="16"/>
        <v>17.901810000000001</v>
      </c>
      <c r="AH34" s="87">
        <f t="shared" ca="1" si="26"/>
        <v>23.74</v>
      </c>
      <c r="AI34" s="87">
        <f t="shared" ca="1" si="27"/>
        <v>22.6</v>
      </c>
      <c r="AJ34" s="87">
        <f t="shared" ca="1" si="28"/>
        <v>15.08262</v>
      </c>
      <c r="AK34" s="87" t="str">
        <f t="shared" ca="1" si="17"/>
        <v/>
      </c>
      <c r="AL34" s="87">
        <f t="shared" ca="1" si="18"/>
        <v>17.901810000000001</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22.6</v>
      </c>
      <c r="AY34" s="94"/>
      <c r="BA34" s="94"/>
      <c r="BB34" s="94"/>
      <c r="BC34" s="94"/>
      <c r="BD34" s="94"/>
      <c r="BE34" s="87" t="s">
        <v>1094</v>
      </c>
      <c r="BF34" s="92"/>
      <c r="BG34" s="92"/>
      <c r="BT34" s="87"/>
    </row>
    <row r="35" spans="1:72" ht="15" customHeight="1">
      <c r="A35" s="124" t="str">
        <f>VLOOKUP($U$1,IndicatorMetadata!$B:$Z,2,FALSE)</f>
        <v>The number of respondents aged 19 and over, with valid responses to questions on physical activity, doing less than 30 moderate intensity equivalent (MIE) minutes physical activity per week in bouts of 10 minutes or more in the previous 28 days expressed as a percentage of the total number of respondents aged 19 and over.</v>
      </c>
      <c r="B35" s="125"/>
      <c r="C35" s="125"/>
      <c r="D35" s="125"/>
      <c r="E35" s="125"/>
      <c r="F35" s="125"/>
      <c r="G35" s="125"/>
      <c r="H35" s="125"/>
      <c r="I35" s="125"/>
      <c r="J35" s="125"/>
      <c r="K35" s="125"/>
      <c r="L35" s="125"/>
      <c r="M35" s="125"/>
      <c r="N35" s="125"/>
      <c r="W35" s="87">
        <f ca="1">IFERROR(RANK(Y35,$Y$27:$Y$59,$U$3)+COUNTIF($Y$27:Y35,Y35)-1,"")</f>
        <v>30</v>
      </c>
      <c r="X35" s="87" t="s">
        <v>121</v>
      </c>
      <c r="Y35" s="87">
        <f t="shared" ca="1" si="10"/>
        <v>31.287980000000001</v>
      </c>
      <c r="AA35" s="87" t="str">
        <f t="shared" ca="1" si="11"/>
        <v>Lambeth</v>
      </c>
      <c r="AB35" s="87">
        <v>9</v>
      </c>
      <c r="AC35" s="86">
        <f t="shared" ca="1" si="12"/>
        <v>18.29175</v>
      </c>
      <c r="AD35" s="87" t="str">
        <f t="shared" ca="1" si="13"/>
        <v>Lambeth</v>
      </c>
      <c r="AE35" s="87" t="str">
        <f t="shared" ca="1" si="14"/>
        <v/>
      </c>
      <c r="AF35" s="87" t="str">
        <f t="shared" ca="1" si="15"/>
        <v/>
      </c>
      <c r="AG35" s="87">
        <f t="shared" ca="1" si="16"/>
        <v>18.29175</v>
      </c>
      <c r="AH35" s="87">
        <f t="shared" ca="1" si="26"/>
        <v>23.74</v>
      </c>
      <c r="AI35" s="87">
        <f t="shared" ca="1" si="27"/>
        <v>22.6</v>
      </c>
      <c r="AJ35" s="87">
        <f t="shared" ca="1" si="28"/>
        <v>15.08262</v>
      </c>
      <c r="AK35" s="87" t="str">
        <f t="shared" ca="1" si="17"/>
        <v/>
      </c>
      <c r="AL35" s="87">
        <f t="shared" ca="1" si="18"/>
        <v>18.29175</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22.6</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20</v>
      </c>
      <c r="X36" s="87" t="s">
        <v>81</v>
      </c>
      <c r="Y36" s="87">
        <f t="shared" ca="1" si="10"/>
        <v>24.848880000000001</v>
      </c>
      <c r="AA36" s="87" t="str">
        <f t="shared" ca="1" si="11"/>
        <v>Kingston</v>
      </c>
      <c r="AB36" s="87">
        <v>10</v>
      </c>
      <c r="AC36" s="86">
        <f t="shared" ca="1" si="12"/>
        <v>20.02121</v>
      </c>
      <c r="AD36" s="87" t="str">
        <f t="shared" ca="1" si="13"/>
        <v>Kingston</v>
      </c>
      <c r="AE36" s="87" t="str">
        <f t="shared" ca="1" si="14"/>
        <v/>
      </c>
      <c r="AF36" s="87">
        <f t="shared" ca="1" si="15"/>
        <v>20.02121</v>
      </c>
      <c r="AG36" s="87" t="str">
        <f t="shared" ca="1" si="16"/>
        <v/>
      </c>
      <c r="AH36" s="87">
        <f t="shared" ca="1" si="26"/>
        <v>23.74</v>
      </c>
      <c r="AI36" s="87">
        <f t="shared" ca="1" si="27"/>
        <v>22.6</v>
      </c>
      <c r="AJ36" s="87">
        <f t="shared" ca="1" si="28"/>
        <v>15.08262</v>
      </c>
      <c r="AK36" s="87">
        <f t="shared" ca="1" si="17"/>
        <v>20.02121</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22.6</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17</v>
      </c>
      <c r="X37" s="87" t="s">
        <v>102</v>
      </c>
      <c r="Y37" s="87">
        <f t="shared" ca="1" si="10"/>
        <v>24.395230000000002</v>
      </c>
      <c r="AA37" s="87" t="str">
        <f t="shared" ca="1" si="11"/>
        <v>Kensington and Chelsea</v>
      </c>
      <c r="AB37" s="87">
        <v>11</v>
      </c>
      <c r="AC37" s="86">
        <f t="shared" ca="1" si="12"/>
        <v>21.463090000000001</v>
      </c>
      <c r="AD37" s="87" t="str">
        <f t="shared" ca="1" si="13"/>
        <v>Kensington and Chelsea</v>
      </c>
      <c r="AE37" s="87" t="str">
        <f t="shared" ca="1" si="14"/>
        <v/>
      </c>
      <c r="AF37" s="87" t="str">
        <f t="shared" ca="1" si="15"/>
        <v/>
      </c>
      <c r="AG37" s="87">
        <f t="shared" ca="1" si="16"/>
        <v>21.463090000000001</v>
      </c>
      <c r="AH37" s="87">
        <f t="shared" ca="1" si="26"/>
        <v>23.74</v>
      </c>
      <c r="AI37" s="87">
        <f t="shared" ca="1" si="27"/>
        <v>22.6</v>
      </c>
      <c r="AJ37" s="87">
        <f t="shared" ca="1" si="28"/>
        <v>15.08262</v>
      </c>
      <c r="AK37" s="87" t="str">
        <f t="shared" ca="1" si="17"/>
        <v/>
      </c>
      <c r="AL37" s="87">
        <f t="shared" ca="1" si="18"/>
        <v>21.463090000000001</v>
      </c>
      <c r="AN37" s="87">
        <f ca="1">IFERROR(RANK(AP37,$AP$27:$AP$37,$U$3)+COUNTIF($AP$27:AP37,AP37)-1,"")</f>
        <v>1</v>
      </c>
      <c r="AO37" s="87" t="str">
        <f>T8</f>
        <v>Richmond</v>
      </c>
      <c r="AP37" s="87">
        <f t="shared" ca="1" si="19"/>
        <v>15.08262</v>
      </c>
      <c r="AR37" s="87" t="e">
        <f t="shared" ca="1" si="20"/>
        <v>#N/A</v>
      </c>
      <c r="AS37" s="87">
        <v>11</v>
      </c>
      <c r="AT37" s="87" t="e">
        <f t="shared" ca="1" si="21"/>
        <v>#N/A</v>
      </c>
      <c r="AU37" s="87" t="e">
        <f t="shared" ca="1" si="22"/>
        <v>#N/A</v>
      </c>
      <c r="AV37" s="87" t="e">
        <f t="shared" ca="1" si="23"/>
        <v>#N/A</v>
      </c>
      <c r="AW37" s="87" t="e">
        <f t="shared" ca="1" si="24"/>
        <v>#N/A</v>
      </c>
      <c r="AX37" s="87">
        <f t="shared" ca="1" si="25"/>
        <v>22.6</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3</v>
      </c>
      <c r="X38" s="87" t="s">
        <v>67</v>
      </c>
      <c r="Y38" s="87">
        <f t="shared" ca="1" si="10"/>
        <v>16.88374</v>
      </c>
      <c r="AA38" s="87" t="str">
        <f t="shared" ca="1" si="11"/>
        <v>Haringey</v>
      </c>
      <c r="AB38" s="87">
        <v>12</v>
      </c>
      <c r="AC38" s="86">
        <f t="shared" ca="1" si="12"/>
        <v>21.61356</v>
      </c>
      <c r="AD38" s="87" t="str">
        <f t="shared" ca="1" si="13"/>
        <v>Haringey</v>
      </c>
      <c r="AE38" s="87" t="str">
        <f t="shared" ca="1" si="14"/>
        <v/>
      </c>
      <c r="AF38" s="87" t="str">
        <f t="shared" ca="1" si="15"/>
        <v/>
      </c>
      <c r="AG38" s="87">
        <f t="shared" ca="1" si="16"/>
        <v>21.61356</v>
      </c>
      <c r="AH38" s="87">
        <f t="shared" ca="1" si="26"/>
        <v>23.74</v>
      </c>
      <c r="AI38" s="87">
        <f t="shared" ca="1" si="27"/>
        <v>22.6</v>
      </c>
      <c r="AJ38" s="87">
        <f t="shared" ca="1" si="28"/>
        <v>15.08262</v>
      </c>
      <c r="AK38" s="87" t="str">
        <f t="shared" ca="1" si="17"/>
        <v/>
      </c>
      <c r="AL38" s="87">
        <f t="shared" ca="1" si="18"/>
        <v>21.61356</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12</v>
      </c>
      <c r="X39" s="87" t="s">
        <v>117</v>
      </c>
      <c r="Y39" s="87">
        <f t="shared" ca="1" si="10"/>
        <v>21.61356</v>
      </c>
      <c r="AA39" s="87" t="str">
        <f t="shared" ca="1" si="11"/>
        <v>Lewisham</v>
      </c>
      <c r="AB39" s="87">
        <v>13</v>
      </c>
      <c r="AC39" s="86">
        <f t="shared" ca="1" si="12"/>
        <v>22.124130000000001</v>
      </c>
      <c r="AD39" s="87" t="str">
        <f t="shared" ca="1" si="13"/>
        <v>Lewisham</v>
      </c>
      <c r="AE39" s="87" t="str">
        <f t="shared" ca="1" si="14"/>
        <v/>
      </c>
      <c r="AF39" s="87" t="str">
        <f t="shared" ca="1" si="15"/>
        <v/>
      </c>
      <c r="AG39" s="87">
        <f t="shared" ca="1" si="16"/>
        <v>22.124130000000001</v>
      </c>
      <c r="AH39" s="87">
        <f t="shared" ca="1" si="26"/>
        <v>23.74</v>
      </c>
      <c r="AI39" s="87">
        <f t="shared" ca="1" si="27"/>
        <v>22.6</v>
      </c>
      <c r="AJ39" s="87">
        <f t="shared" ca="1" si="28"/>
        <v>15.08262</v>
      </c>
      <c r="AK39" s="87" t="str">
        <f t="shared" ca="1" si="17"/>
        <v/>
      </c>
      <c r="AL39" s="87">
        <f t="shared" ca="1" si="18"/>
        <v>22.124130000000001</v>
      </c>
      <c r="AO39" s="87" t="s">
        <v>1096</v>
      </c>
      <c r="BA39" s="94"/>
      <c r="BD39" s="94" t="s">
        <v>1097</v>
      </c>
      <c r="BF39" s="94">
        <f ca="1">U9</f>
        <v>2</v>
      </c>
      <c r="BG39" s="94"/>
      <c r="BT39" s="87"/>
    </row>
    <row r="40" spans="1:72">
      <c r="A40" s="125"/>
      <c r="B40" s="125"/>
      <c r="C40" s="125"/>
      <c r="D40" s="125"/>
      <c r="E40" s="125"/>
      <c r="F40" s="125"/>
      <c r="G40" s="125"/>
      <c r="H40" s="125"/>
      <c r="I40" s="125"/>
      <c r="J40" s="125"/>
      <c r="K40" s="125"/>
      <c r="L40" s="125"/>
      <c r="M40" s="125"/>
      <c r="N40" s="125"/>
      <c r="W40" s="87">
        <f ca="1">IFERROR(RANK(Y40,$Y$27:$Y$59,$U$3)+COUNTIF($Y$27:Y40,Y40)-1,"")</f>
        <v>23</v>
      </c>
      <c r="X40" s="87" t="s">
        <v>65</v>
      </c>
      <c r="Y40" s="87">
        <f t="shared" ca="1" si="10"/>
        <v>26.536069999999999</v>
      </c>
      <c r="AA40" s="87" t="str">
        <f t="shared" ca="1" si="11"/>
        <v>Bromley</v>
      </c>
      <c r="AB40" s="87">
        <v>14</v>
      </c>
      <c r="AC40" s="86">
        <f t="shared" ca="1" si="12"/>
        <v>22.653659999999999</v>
      </c>
      <c r="AD40" s="87" t="str">
        <f t="shared" ca="1" si="13"/>
        <v>Bromley</v>
      </c>
      <c r="AE40" s="87" t="str">
        <f t="shared" ca="1" si="14"/>
        <v/>
      </c>
      <c r="AF40" s="87">
        <f t="shared" ca="1" si="15"/>
        <v>22.653659999999999</v>
      </c>
      <c r="AG40" s="87" t="str">
        <f t="shared" ca="1" si="16"/>
        <v/>
      </c>
      <c r="AH40" s="87">
        <f t="shared" ca="1" si="26"/>
        <v>23.74</v>
      </c>
      <c r="AI40" s="87">
        <f t="shared" ca="1" si="27"/>
        <v>22.6</v>
      </c>
      <c r="AJ40" s="87">
        <f t="shared" ca="1" si="28"/>
        <v>15.08262</v>
      </c>
      <c r="AK40" s="87">
        <f t="shared" ca="1" si="17"/>
        <v>22.653659999999999</v>
      </c>
      <c r="AL40" s="87" t="str">
        <f t="shared" ca="1" si="18"/>
        <v/>
      </c>
      <c r="AO40" s="87" t="str">
        <f>List!R2</f>
        <v>Kingston</v>
      </c>
      <c r="AP40" s="87">
        <f t="shared" ref="AP40:AP54" ca="1" si="29">VLOOKUP(AO40,$AA$27:$AC$58,3,FALSE)</f>
        <v>20.02121</v>
      </c>
      <c r="BA40" s="94"/>
      <c r="BB40" s="94"/>
      <c r="BC40" s="94"/>
      <c r="BD40" s="94"/>
      <c r="BE40" s="87" t="s">
        <v>1098</v>
      </c>
      <c r="BF40" s="92">
        <f ca="1">IF(BF39=1,0,BE45*BF39/$BF45)</f>
        <v>5.5625</v>
      </c>
      <c r="BG40" s="93"/>
      <c r="BT40" s="87"/>
    </row>
    <row r="41" spans="1:72">
      <c r="A41" s="125"/>
      <c r="B41" s="125"/>
      <c r="C41" s="125"/>
      <c r="D41" s="125"/>
      <c r="E41" s="125"/>
      <c r="F41" s="125"/>
      <c r="G41" s="125"/>
      <c r="H41" s="125"/>
      <c r="I41" s="125"/>
      <c r="J41" s="125"/>
      <c r="K41" s="125"/>
      <c r="L41" s="125"/>
      <c r="M41" s="125"/>
      <c r="N41" s="125"/>
      <c r="W41" s="87">
        <f ca="1">IFERROR(RANK(Y41,$Y$27:$Y$59,$U$3)+COUNTIF($Y$27:Y41,Y41)-1,"")</f>
        <v>22</v>
      </c>
      <c r="X41" s="87" t="s">
        <v>119</v>
      </c>
      <c r="Y41" s="87">
        <f t="shared" ca="1" si="10"/>
        <v>25.58033</v>
      </c>
      <c r="AA41" s="87" t="str">
        <f t="shared" ca="1" si="11"/>
        <v>Croydon</v>
      </c>
      <c r="AB41" s="87">
        <v>15</v>
      </c>
      <c r="AC41" s="86">
        <f t="shared" ca="1" si="12"/>
        <v>23.683070000000001</v>
      </c>
      <c r="AD41" s="87" t="str">
        <f t="shared" ca="1" si="13"/>
        <v>Croydon</v>
      </c>
      <c r="AE41" s="87" t="str">
        <f t="shared" ca="1" si="14"/>
        <v/>
      </c>
      <c r="AF41" s="87" t="str">
        <f t="shared" ca="1" si="15"/>
        <v/>
      </c>
      <c r="AG41" s="87">
        <f t="shared" ca="1" si="16"/>
        <v>23.683070000000001</v>
      </c>
      <c r="AH41" s="87">
        <f t="shared" ca="1" si="26"/>
        <v>23.74</v>
      </c>
      <c r="AI41" s="87">
        <f t="shared" ca="1" si="27"/>
        <v>22.6</v>
      </c>
      <c r="AJ41" s="87">
        <f t="shared" ca="1" si="28"/>
        <v>15.08262</v>
      </c>
      <c r="AK41" s="87">
        <f t="shared" ca="1" si="17"/>
        <v>23.683070000000001</v>
      </c>
      <c r="AL41" s="87" t="str">
        <f t="shared" ca="1" si="18"/>
        <v/>
      </c>
      <c r="AO41" s="87" t="str">
        <f>List!R3</f>
        <v>Merton</v>
      </c>
      <c r="AP41" s="87">
        <f t="shared" ca="1" si="29"/>
        <v>24.52826</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27</v>
      </c>
      <c r="X42" s="87" t="s">
        <v>87</v>
      </c>
      <c r="Y42" s="87">
        <f t="shared" ca="1" si="10"/>
        <v>28.877549999999999</v>
      </c>
      <c r="AA42" s="87" t="str">
        <f t="shared" ca="1" si="11"/>
        <v>Ealing</v>
      </c>
      <c r="AB42" s="87">
        <v>16</v>
      </c>
      <c r="AC42" s="86">
        <f t="shared" ca="1" si="12"/>
        <v>24.285419999999998</v>
      </c>
      <c r="AD42" s="87" t="str">
        <f t="shared" ca="1" si="13"/>
        <v>Ealing</v>
      </c>
      <c r="AE42" s="87" t="str">
        <f t="shared" ca="1" si="14"/>
        <v/>
      </c>
      <c r="AF42" s="87" t="str">
        <f t="shared" ca="1" si="15"/>
        <v/>
      </c>
      <c r="AG42" s="87">
        <f t="shared" ca="1" si="16"/>
        <v>24.285419999999998</v>
      </c>
      <c r="AH42" s="87">
        <f t="shared" ca="1" si="26"/>
        <v>23.74</v>
      </c>
      <c r="AI42" s="87">
        <f t="shared" ca="1" si="27"/>
        <v>22.6</v>
      </c>
      <c r="AJ42" s="87">
        <f t="shared" ca="1" si="28"/>
        <v>15.08262</v>
      </c>
      <c r="AK42" s="87">
        <f t="shared" ca="1" si="17"/>
        <v>24.285419999999998</v>
      </c>
      <c r="AL42" s="87" t="str">
        <f t="shared" ca="1" si="18"/>
        <v/>
      </c>
      <c r="AO42" s="87" t="str">
        <f>List!R4</f>
        <v>Richmond</v>
      </c>
      <c r="AP42" s="87">
        <f t="shared" ca="1" si="29"/>
        <v>15.08262</v>
      </c>
      <c r="BA42" s="94"/>
      <c r="BB42" s="94"/>
      <c r="BC42" s="94"/>
      <c r="BD42" s="94"/>
      <c r="BE42" s="87" t="s">
        <v>1094</v>
      </c>
      <c r="BF42" s="92">
        <f ca="1">IF(181-SUM(BF40:BF41)&lt;0,0,181-SUM(BF40:BF41))</f>
        <v>173.4375</v>
      </c>
      <c r="BG42" s="93"/>
      <c r="BT42" s="87"/>
    </row>
    <row r="43" spans="1:72">
      <c r="A43" s="17"/>
      <c r="B43" s="17"/>
      <c r="C43" s="17"/>
      <c r="D43" s="17"/>
      <c r="E43" s="17"/>
      <c r="F43" s="17"/>
      <c r="G43" s="17"/>
      <c r="H43" s="17"/>
      <c r="I43" s="17"/>
      <c r="J43" s="17"/>
      <c r="K43" s="17"/>
      <c r="L43" s="17"/>
      <c r="M43" s="17"/>
      <c r="W43" s="87">
        <f ca="1">IFERROR(RANK(Y43,$Y$27:$Y$59,$U$3)+COUNTIF($Y$27:Y43,Y43)-1,"")</f>
        <v>28</v>
      </c>
      <c r="X43" s="87" t="s">
        <v>60</v>
      </c>
      <c r="Y43" s="87">
        <f t="shared" ca="1" si="10"/>
        <v>30.44651</v>
      </c>
      <c r="AA43" s="87" t="str">
        <f t="shared" ca="1" si="11"/>
        <v>Hackney</v>
      </c>
      <c r="AB43" s="87">
        <v>17</v>
      </c>
      <c r="AC43" s="86">
        <f t="shared" ca="1" si="12"/>
        <v>24.395230000000002</v>
      </c>
      <c r="AD43" s="87" t="str">
        <f t="shared" ca="1" si="13"/>
        <v>Hackney</v>
      </c>
      <c r="AE43" s="87" t="str">
        <f t="shared" ca="1" si="14"/>
        <v/>
      </c>
      <c r="AF43" s="87" t="str">
        <f t="shared" ca="1" si="15"/>
        <v/>
      </c>
      <c r="AG43" s="87">
        <f t="shared" ca="1" si="16"/>
        <v>24.395230000000002</v>
      </c>
      <c r="AH43" s="87">
        <f t="shared" ca="1" si="26"/>
        <v>23.74</v>
      </c>
      <c r="AI43" s="87">
        <f t="shared" ca="1" si="27"/>
        <v>22.6</v>
      </c>
      <c r="AJ43" s="87">
        <f t="shared" ca="1" si="28"/>
        <v>15.08262</v>
      </c>
      <c r="AK43" s="87" t="str">
        <f t="shared" ca="1" si="17"/>
        <v/>
      </c>
      <c r="AL43" s="87">
        <f t="shared" ca="1" si="18"/>
        <v>24.395230000000002</v>
      </c>
      <c r="AO43" s="87" t="str">
        <f>List!R5</f>
        <v>Sutton</v>
      </c>
      <c r="AP43" s="87">
        <f t="shared" ca="1" si="29"/>
        <v>17.110800000000001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5</v>
      </c>
      <c r="X44" s="87" t="s">
        <v>75</v>
      </c>
      <c r="Y44" s="87">
        <f t="shared" ca="1" si="10"/>
        <v>17.11035</v>
      </c>
      <c r="AA44" s="87" t="str">
        <f t="shared" ca="1" si="11"/>
        <v>Merton</v>
      </c>
      <c r="AB44" s="87">
        <v>18</v>
      </c>
      <c r="AC44" s="86">
        <f t="shared" ca="1" si="12"/>
        <v>24.52826</v>
      </c>
      <c r="AD44" s="87" t="str">
        <f t="shared" ca="1" si="13"/>
        <v>Merton</v>
      </c>
      <c r="AE44" s="87" t="str">
        <f t="shared" ca="1" si="14"/>
        <v/>
      </c>
      <c r="AF44" s="87">
        <f t="shared" ca="1" si="15"/>
        <v>24.52826</v>
      </c>
      <c r="AG44" s="87" t="str">
        <f t="shared" ca="1" si="16"/>
        <v/>
      </c>
      <c r="AH44" s="87">
        <f t="shared" ca="1" si="26"/>
        <v>23.74</v>
      </c>
      <c r="AI44" s="87">
        <f t="shared" ca="1" si="27"/>
        <v>22.6</v>
      </c>
      <c r="AJ44" s="87">
        <f t="shared" ca="1" si="28"/>
        <v>15.08262</v>
      </c>
      <c r="AK44" s="87">
        <f t="shared" ca="1" si="17"/>
        <v>24.52826</v>
      </c>
      <c r="AL44" s="87" t="str">
        <f t="shared" ca="1" si="18"/>
        <v/>
      </c>
      <c r="AO44" s="87" t="str">
        <f>List!R6</f>
        <v>Havering</v>
      </c>
      <c r="AP44" s="87">
        <f t="shared" ca="1" si="29"/>
        <v>25.58033</v>
      </c>
      <c r="BT44" s="87"/>
    </row>
    <row r="45" spans="1:72">
      <c r="A45" s="17"/>
      <c r="B45" s="17"/>
      <c r="C45" s="17"/>
      <c r="D45" s="17"/>
      <c r="E45" s="17"/>
      <c r="F45" s="17"/>
      <c r="G45" s="17"/>
      <c r="H45" s="17"/>
      <c r="I45" s="17"/>
      <c r="J45" s="17"/>
      <c r="K45" s="17"/>
      <c r="L45" s="17"/>
      <c r="M45" s="17"/>
      <c r="W45" s="87">
        <f ca="1">IFERROR(RANK(Y45,$Y$27:$Y$59,$U$3)+COUNTIF($Y$27:Y45,Y45)-1,"")</f>
        <v>11</v>
      </c>
      <c r="X45" s="87" t="s">
        <v>71</v>
      </c>
      <c r="Y45" s="87">
        <f t="shared" ca="1" si="10"/>
        <v>21.463090000000001</v>
      </c>
      <c r="AA45" s="87" t="str">
        <f t="shared" ca="1" si="11"/>
        <v>Tower Hamlets</v>
      </c>
      <c r="AB45" s="87">
        <v>19</v>
      </c>
      <c r="AC45" s="86">
        <f t="shared" ca="1" si="12"/>
        <v>24.550799999999999</v>
      </c>
      <c r="AD45" s="87" t="str">
        <f t="shared" ca="1" si="13"/>
        <v>Tower Hamlets</v>
      </c>
      <c r="AE45" s="87" t="str">
        <f t="shared" ca="1" si="14"/>
        <v/>
      </c>
      <c r="AF45" s="87" t="str">
        <f t="shared" ca="1" si="15"/>
        <v/>
      </c>
      <c r="AG45" s="87">
        <f t="shared" ca="1" si="16"/>
        <v>24.550799999999999</v>
      </c>
      <c r="AH45" s="87">
        <f t="shared" ca="1" si="26"/>
        <v>23.74</v>
      </c>
      <c r="AI45" s="87">
        <f t="shared" ca="1" si="27"/>
        <v>22.6</v>
      </c>
      <c r="AJ45" s="87">
        <f t="shared" ca="1" si="28"/>
        <v>15.08262</v>
      </c>
      <c r="AK45" s="87" t="str">
        <f t="shared" ca="1" si="17"/>
        <v/>
      </c>
      <c r="AL45" s="87">
        <f t="shared" ca="1" si="18"/>
        <v>24.550799999999999</v>
      </c>
      <c r="AO45" s="87" t="str">
        <f>List!R7</f>
        <v>Hounslow</v>
      </c>
      <c r="AP45" s="87">
        <f t="shared" ca="1" si="29"/>
        <v>30.44651</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10</v>
      </c>
      <c r="X46" s="87" t="s">
        <v>83</v>
      </c>
      <c r="Y46" s="87">
        <f t="shared" ca="1" si="10"/>
        <v>20.02121</v>
      </c>
      <c r="AA46" s="87" t="str">
        <f t="shared" ca="1" si="11"/>
        <v>Greenwich</v>
      </c>
      <c r="AB46" s="87">
        <v>20</v>
      </c>
      <c r="AC46" s="86">
        <f t="shared" ca="1" si="12"/>
        <v>24.848880000000001</v>
      </c>
      <c r="AD46" s="87" t="str">
        <f t="shared" ca="1" si="13"/>
        <v>Greenwich</v>
      </c>
      <c r="AE46" s="87" t="str">
        <f t="shared" ca="1" si="14"/>
        <v/>
      </c>
      <c r="AF46" s="87" t="str">
        <f t="shared" ca="1" si="15"/>
        <v/>
      </c>
      <c r="AG46" s="87">
        <f t="shared" ca="1" si="16"/>
        <v>24.848880000000001</v>
      </c>
      <c r="AH46" s="87">
        <f t="shared" ca="1" si="26"/>
        <v>23.74</v>
      </c>
      <c r="AI46" s="87">
        <f t="shared" ca="1" si="27"/>
        <v>22.6</v>
      </c>
      <c r="AJ46" s="87">
        <f t="shared" ca="1" si="28"/>
        <v>15.08262</v>
      </c>
      <c r="AK46" s="87" t="str">
        <f t="shared" ca="1" si="17"/>
        <v/>
      </c>
      <c r="AL46" s="87">
        <f t="shared" ca="1" si="18"/>
        <v>24.848880000000001</v>
      </c>
      <c r="AO46" s="87" t="str">
        <f>List!R8</f>
        <v>Redbridge</v>
      </c>
      <c r="AP46" s="87">
        <f t="shared" ca="1" si="29"/>
        <v>28.85651</v>
      </c>
      <c r="BF46" s="94">
        <v>2</v>
      </c>
      <c r="BG46" s="94"/>
      <c r="BT46" s="87"/>
    </row>
    <row r="47" spans="1:72">
      <c r="A47" s="17"/>
      <c r="B47" s="17"/>
      <c r="C47" s="17"/>
      <c r="D47" s="17"/>
      <c r="E47" s="17"/>
      <c r="F47" s="17"/>
      <c r="G47" s="17"/>
      <c r="H47" s="17"/>
      <c r="I47" s="17"/>
      <c r="J47" s="17"/>
      <c r="K47" s="17"/>
      <c r="L47" s="17"/>
      <c r="M47" s="17"/>
      <c r="W47" s="87">
        <f ca="1">IFERROR(RANK(Y47,$Y$27:$Y$59,$U$3)+COUNTIF($Y$27:Y47,Y47)-1,"")</f>
        <v>9</v>
      </c>
      <c r="X47" s="87" t="s">
        <v>92</v>
      </c>
      <c r="Y47" s="87">
        <f t="shared" ca="1" si="10"/>
        <v>18.29175</v>
      </c>
      <c r="AA47" s="87" t="str">
        <f t="shared" ca="1" si="11"/>
        <v>Westminster</v>
      </c>
      <c r="AB47" s="87">
        <v>21</v>
      </c>
      <c r="AC47" s="86">
        <f t="shared" ca="1" si="12"/>
        <v>24.969760000000001</v>
      </c>
      <c r="AD47" s="87" t="str">
        <f t="shared" ca="1" si="13"/>
        <v>Westminster</v>
      </c>
      <c r="AE47" s="87" t="str">
        <f t="shared" ca="1" si="14"/>
        <v/>
      </c>
      <c r="AF47" s="87" t="str">
        <f t="shared" ca="1" si="15"/>
        <v/>
      </c>
      <c r="AG47" s="87">
        <f t="shared" ca="1" si="16"/>
        <v>24.969760000000001</v>
      </c>
      <c r="AH47" s="87">
        <f t="shared" ca="1" si="26"/>
        <v>23.74</v>
      </c>
      <c r="AI47" s="87">
        <f t="shared" ca="1" si="27"/>
        <v>22.6</v>
      </c>
      <c r="AJ47" s="87">
        <f t="shared" ca="1" si="28"/>
        <v>15.08262</v>
      </c>
      <c r="AK47" s="87" t="str">
        <f t="shared" ca="1" si="17"/>
        <v/>
      </c>
      <c r="AL47" s="87">
        <f t="shared" ca="1" si="18"/>
        <v>24.969760000000001</v>
      </c>
      <c r="AO47" s="87" t="str">
        <f>List!R9</f>
        <v>Enfield</v>
      </c>
      <c r="AP47" s="87">
        <f t="shared" ca="1" si="29"/>
        <v>31.287980000000001</v>
      </c>
    </row>
    <row r="48" spans="1:72">
      <c r="A48" s="17"/>
      <c r="B48" s="17"/>
      <c r="C48" s="17"/>
      <c r="D48" s="17"/>
      <c r="E48" s="17"/>
      <c r="F48" s="17"/>
      <c r="G48" s="17"/>
      <c r="H48" s="17"/>
      <c r="I48" s="17"/>
      <c r="J48" s="17"/>
      <c r="K48" s="17"/>
      <c r="L48" s="17"/>
      <c r="M48" s="17"/>
      <c r="W48" s="87">
        <f ca="1">IFERROR(RANK(Y48,$Y$27:$Y$59,$U$3)+COUNTIF($Y$27:Y48,Y48)-1,"")</f>
        <v>13</v>
      </c>
      <c r="X48" s="87" t="s">
        <v>85</v>
      </c>
      <c r="Y48" s="87">
        <f t="shared" ca="1" si="10"/>
        <v>22.124130000000001</v>
      </c>
      <c r="AA48" s="87" t="str">
        <f t="shared" ca="1" si="11"/>
        <v>Havering</v>
      </c>
      <c r="AB48" s="87">
        <v>22</v>
      </c>
      <c r="AC48" s="86">
        <f t="shared" ca="1" si="12"/>
        <v>25.58033</v>
      </c>
      <c r="AD48" s="87" t="str">
        <f t="shared" ca="1" si="13"/>
        <v>Havering</v>
      </c>
      <c r="AE48" s="87" t="str">
        <f t="shared" ca="1" si="14"/>
        <v/>
      </c>
      <c r="AF48" s="87" t="str">
        <f t="shared" ca="1" si="15"/>
        <v/>
      </c>
      <c r="AG48" s="87">
        <f t="shared" ca="1" si="16"/>
        <v>25.58033</v>
      </c>
      <c r="AH48" s="87">
        <f t="shared" ca="1" si="26"/>
        <v>23.74</v>
      </c>
      <c r="AI48" s="87">
        <f t="shared" ca="1" si="27"/>
        <v>22.6</v>
      </c>
      <c r="AJ48" s="87">
        <f t="shared" ca="1" si="28"/>
        <v>15.08262</v>
      </c>
      <c r="AK48" s="87">
        <f t="shared" ca="1" si="17"/>
        <v>25.58033</v>
      </c>
      <c r="AL48" s="87" t="str">
        <f t="shared" ca="1" si="18"/>
        <v/>
      </c>
      <c r="AO48" s="87" t="str">
        <f>List!R10</f>
        <v>Harrow</v>
      </c>
      <c r="AP48" s="87">
        <f t="shared" ca="1" si="29"/>
        <v>26.536069999999999</v>
      </c>
      <c r="BF48" s="94"/>
    </row>
    <row r="49" spans="1:59">
      <c r="A49" s="17"/>
      <c r="B49" s="17"/>
      <c r="C49" s="17"/>
      <c r="D49" s="17"/>
      <c r="E49" s="17"/>
      <c r="F49" s="17"/>
      <c r="G49" s="17"/>
      <c r="H49" s="17"/>
      <c r="I49" s="17"/>
      <c r="J49" s="17"/>
      <c r="K49" s="17"/>
      <c r="L49" s="17"/>
      <c r="M49" s="17"/>
      <c r="W49" s="87">
        <f ca="1">IFERROR(RANK(Y49,$Y$27:$Y$59,$U$3)+COUNTIF($Y$27:Y49,Y49)-1,"")</f>
        <v>18</v>
      </c>
      <c r="X49" s="87" t="s">
        <v>109</v>
      </c>
      <c r="Y49" s="87">
        <f t="shared" ca="1" si="10"/>
        <v>24.52826</v>
      </c>
      <c r="AA49" s="87" t="str">
        <f t="shared" ca="1" si="11"/>
        <v>Harrow</v>
      </c>
      <c r="AB49" s="87">
        <v>23</v>
      </c>
      <c r="AC49" s="86">
        <f t="shared" ca="1" si="12"/>
        <v>26.536069999999999</v>
      </c>
      <c r="AD49" s="87" t="str">
        <f t="shared" ca="1" si="13"/>
        <v>Harrow</v>
      </c>
      <c r="AE49" s="87" t="str">
        <f t="shared" ca="1" si="14"/>
        <v/>
      </c>
      <c r="AF49" s="87">
        <f t="shared" ca="1" si="15"/>
        <v>26.536069999999999</v>
      </c>
      <c r="AG49" s="87" t="str">
        <f t="shared" ca="1" si="16"/>
        <v/>
      </c>
      <c r="AH49" s="87">
        <f t="shared" ca="1" si="26"/>
        <v>23.74</v>
      </c>
      <c r="AI49" s="87">
        <f t="shared" ca="1" si="27"/>
        <v>22.6</v>
      </c>
      <c r="AJ49" s="87">
        <f t="shared" ca="1" si="28"/>
        <v>15.08262</v>
      </c>
      <c r="AK49" s="87">
        <f t="shared" ca="1" si="17"/>
        <v>26.536069999999999</v>
      </c>
      <c r="AL49" s="87" t="str">
        <f t="shared" ca="1" si="18"/>
        <v/>
      </c>
      <c r="AO49" s="87" t="str">
        <f>List!R11</f>
        <v>Waltham Forest</v>
      </c>
      <c r="AP49" s="87">
        <f t="shared" ca="1" si="29"/>
        <v>32.419739999999997</v>
      </c>
      <c r="BF49" s="92"/>
      <c r="BG49" s="93"/>
    </row>
    <row r="50" spans="1:59">
      <c r="A50" s="17"/>
      <c r="B50" s="17"/>
      <c r="C50" s="17"/>
      <c r="D50" s="17"/>
      <c r="E50" s="17"/>
      <c r="F50" s="17"/>
      <c r="G50" s="17"/>
      <c r="H50" s="17"/>
      <c r="I50" s="17"/>
      <c r="J50" s="17"/>
      <c r="K50" s="17"/>
      <c r="L50" s="17"/>
      <c r="M50" s="17"/>
      <c r="W50" s="87">
        <f ca="1">IFERROR(RANK(Y50,$Y$27:$Y$59,$U$3)+COUNTIF($Y$27:Y50,Y50)-1,"")</f>
        <v>29</v>
      </c>
      <c r="X50" s="87" t="s">
        <v>123</v>
      </c>
      <c r="Y50" s="87">
        <f t="shared" ca="1" si="10"/>
        <v>30.930679999999999</v>
      </c>
      <c r="AA50" s="87" t="str">
        <f t="shared" ca="1" si="11"/>
        <v>Bexley</v>
      </c>
      <c r="AB50" s="87">
        <v>24</v>
      </c>
      <c r="AC50" s="86">
        <f t="shared" ca="1" si="12"/>
        <v>26.575119999999998</v>
      </c>
      <c r="AD50" s="87" t="str">
        <f t="shared" ca="1" si="13"/>
        <v>Bexley</v>
      </c>
      <c r="AE50" s="87" t="str">
        <f t="shared" ca="1" si="14"/>
        <v/>
      </c>
      <c r="AF50" s="87" t="str">
        <f t="shared" ca="1" si="15"/>
        <v/>
      </c>
      <c r="AG50" s="87">
        <f t="shared" ca="1" si="16"/>
        <v>26.575119999999998</v>
      </c>
      <c r="AH50" s="87">
        <f t="shared" ca="1" si="26"/>
        <v>23.74</v>
      </c>
      <c r="AI50" s="87">
        <f t="shared" ca="1" si="27"/>
        <v>22.6</v>
      </c>
      <c r="AJ50" s="87">
        <f t="shared" ca="1" si="28"/>
        <v>15.08262</v>
      </c>
      <c r="AK50" s="87" t="str">
        <f t="shared" ca="1" si="17"/>
        <v/>
      </c>
      <c r="AL50" s="87">
        <f t="shared" ca="1" si="18"/>
        <v>26.575119999999998</v>
      </c>
      <c r="AO50" s="87" t="str">
        <f>List!R12</f>
        <v>Bromley</v>
      </c>
      <c r="AP50" s="87">
        <f t="shared" ca="1" si="29"/>
        <v>22.653659999999999</v>
      </c>
      <c r="BF50" s="92"/>
      <c r="BG50" s="92"/>
    </row>
    <row r="51" spans="1:59">
      <c r="W51" s="87">
        <f ca="1">IFERROR(RANK(Y51,$Y$27:$Y$59,$U$3)+COUNTIF($Y$27:Y51,Y51)-1,"")</f>
        <v>26</v>
      </c>
      <c r="X51" s="87" t="s">
        <v>113</v>
      </c>
      <c r="Y51" s="87">
        <f t="shared" ca="1" si="10"/>
        <v>28.85651</v>
      </c>
      <c r="AA51" s="87" t="str">
        <f t="shared" ca="1" si="11"/>
        <v>Brent</v>
      </c>
      <c r="AB51" s="87">
        <v>25</v>
      </c>
      <c r="AC51" s="86">
        <f t="shared" ca="1" si="12"/>
        <v>28.12416</v>
      </c>
      <c r="AD51" s="87" t="str">
        <f t="shared" ca="1" si="13"/>
        <v>Brent</v>
      </c>
      <c r="AE51" s="87" t="str">
        <f t="shared" ca="1" si="14"/>
        <v/>
      </c>
      <c r="AF51" s="87" t="str">
        <f t="shared" ca="1" si="15"/>
        <v/>
      </c>
      <c r="AG51" s="87">
        <f t="shared" ca="1" si="16"/>
        <v>28.12416</v>
      </c>
      <c r="AH51" s="87">
        <f t="shared" ca="1" si="26"/>
        <v>23.74</v>
      </c>
      <c r="AI51" s="87">
        <f t="shared" ca="1" si="27"/>
        <v>22.6</v>
      </c>
      <c r="AJ51" s="87">
        <f t="shared" ca="1" si="28"/>
        <v>15.08262</v>
      </c>
      <c r="AK51" s="87" t="str">
        <f t="shared" ca="1" si="17"/>
        <v/>
      </c>
      <c r="AL51" s="87">
        <f t="shared" ca="1" si="18"/>
        <v>28.12416</v>
      </c>
      <c r="AO51" s="87" t="str">
        <f>List!R13</f>
        <v>Hillingdon</v>
      </c>
      <c r="AP51" s="87">
        <f t="shared" ca="1" si="29"/>
        <v>28.877549999999999</v>
      </c>
      <c r="BF51" s="92"/>
      <c r="BG51" s="93"/>
    </row>
    <row r="52" spans="1:59">
      <c r="W52" s="87">
        <f ca="1">IFERROR(RANK(Y52,$Y$27:$Y$59,$U$3)+COUNTIF($Y$27:Y52,Y52)-1,"")</f>
        <v>2</v>
      </c>
      <c r="X52" s="87" t="s">
        <v>33</v>
      </c>
      <c r="Y52" s="87">
        <f t="shared" ca="1" si="10"/>
        <v>15.08262</v>
      </c>
      <c r="AA52" s="87" t="str">
        <f t="shared" ca="1" si="11"/>
        <v>Redbridge</v>
      </c>
      <c r="AB52" s="87">
        <v>26</v>
      </c>
      <c r="AC52" s="86">
        <f t="shared" ca="1" si="12"/>
        <v>28.85651</v>
      </c>
      <c r="AD52" s="87" t="str">
        <f t="shared" ca="1" si="13"/>
        <v>Redbridge</v>
      </c>
      <c r="AE52" s="87" t="str">
        <f t="shared" ca="1" si="14"/>
        <v/>
      </c>
      <c r="AF52" s="87" t="str">
        <f t="shared" ca="1" si="15"/>
        <v/>
      </c>
      <c r="AG52" s="87">
        <f t="shared" ca="1" si="16"/>
        <v>28.85651</v>
      </c>
      <c r="AH52" s="87">
        <f t="shared" ca="1" si="26"/>
        <v>23.74</v>
      </c>
      <c r="AI52" s="87">
        <f t="shared" ca="1" si="27"/>
        <v>22.6</v>
      </c>
      <c r="AJ52" s="87">
        <f t="shared" ca="1" si="28"/>
        <v>15.08262</v>
      </c>
      <c r="AK52" s="87">
        <f t="shared" ca="1" si="17"/>
        <v>28.85651</v>
      </c>
      <c r="AL52" s="87" t="str">
        <f t="shared" ca="1" si="18"/>
        <v/>
      </c>
      <c r="AO52" s="87" t="str">
        <f>List!R14</f>
        <v>Ealing</v>
      </c>
      <c r="AP52" s="87">
        <f t="shared" ca="1" si="29"/>
        <v>24.285419999999998</v>
      </c>
      <c r="BF52" s="94"/>
      <c r="BG52" s="94"/>
    </row>
    <row r="53" spans="1:59">
      <c r="W53" s="87">
        <f ca="1">IFERROR(RANK(Y53,$Y$27:$Y$59,$U$3)+COUNTIF($Y$27:Y53,Y53)-1,"")</f>
        <v>7</v>
      </c>
      <c r="X53" s="87" t="s">
        <v>96</v>
      </c>
      <c r="Y53" s="87">
        <f t="shared" ca="1" si="10"/>
        <v>17.871600000000001</v>
      </c>
      <c r="AA53" s="87" t="str">
        <f t="shared" ca="1" si="11"/>
        <v>Hillingdon</v>
      </c>
      <c r="AB53" s="87">
        <v>27</v>
      </c>
      <c r="AC53" s="86">
        <f t="shared" ca="1" si="12"/>
        <v>28.877549999999999</v>
      </c>
      <c r="AD53" s="87" t="str">
        <f t="shared" ca="1" si="13"/>
        <v>Hillingdon</v>
      </c>
      <c r="AE53" s="87" t="str">
        <f t="shared" ca="1" si="14"/>
        <v/>
      </c>
      <c r="AF53" s="87" t="str">
        <f t="shared" ca="1" si="15"/>
        <v/>
      </c>
      <c r="AG53" s="87">
        <f t="shared" ca="1" si="16"/>
        <v>28.877549999999999</v>
      </c>
      <c r="AH53" s="87">
        <f t="shared" ca="1" si="26"/>
        <v>23.74</v>
      </c>
      <c r="AI53" s="87">
        <f t="shared" ca="1" si="27"/>
        <v>22.6</v>
      </c>
      <c r="AJ53" s="87">
        <f t="shared" ca="1" si="28"/>
        <v>15.08262</v>
      </c>
      <c r="AK53" s="87">
        <f t="shared" ca="1" si="17"/>
        <v>28.877549999999999</v>
      </c>
      <c r="AL53" s="87" t="str">
        <f t="shared" ca="1" si="18"/>
        <v/>
      </c>
      <c r="AO53" s="87" t="str">
        <f>List!R15</f>
        <v>Barnet</v>
      </c>
      <c r="AP53" s="87">
        <f t="shared" ca="1" si="29"/>
        <v>17.04533</v>
      </c>
    </row>
    <row r="54" spans="1:59">
      <c r="W54" s="87">
        <f ca="1">IFERROR(RANK(Y54,$Y$27:$Y$59,$U$3)+COUNTIF($Y$27:Y54,Y54)-1,"")</f>
        <v>6</v>
      </c>
      <c r="X54" s="87" t="s">
        <v>90</v>
      </c>
      <c r="Y54" s="87">
        <f t="shared" ca="1" si="10"/>
        <v>17.110800000000001</v>
      </c>
      <c r="AA54" s="87" t="str">
        <f t="shared" ca="1" si="11"/>
        <v>Hounslow</v>
      </c>
      <c r="AB54" s="87">
        <v>28</v>
      </c>
      <c r="AC54" s="86">
        <f t="shared" ca="1" si="12"/>
        <v>30.44651</v>
      </c>
      <c r="AD54" s="87" t="str">
        <f t="shared" ca="1" si="13"/>
        <v>Hounslow</v>
      </c>
      <c r="AE54" s="87" t="str">
        <f t="shared" ca="1" si="14"/>
        <v/>
      </c>
      <c r="AF54" s="87" t="str">
        <f t="shared" ca="1" si="15"/>
        <v/>
      </c>
      <c r="AG54" s="87">
        <f t="shared" ca="1" si="16"/>
        <v>30.44651</v>
      </c>
      <c r="AH54" s="87">
        <f t="shared" ca="1" si="26"/>
        <v>23.74</v>
      </c>
      <c r="AI54" s="87">
        <f t="shared" ca="1" si="27"/>
        <v>22.6</v>
      </c>
      <c r="AJ54" s="87">
        <f t="shared" ca="1" si="28"/>
        <v>15.08262</v>
      </c>
      <c r="AK54" s="87">
        <f t="shared" ca="1" si="17"/>
        <v>30.44651</v>
      </c>
      <c r="AL54" s="87" t="str">
        <f t="shared" ca="1" si="18"/>
        <v/>
      </c>
      <c r="AO54" s="87" t="str">
        <f>List!R16</f>
        <v>Croydon</v>
      </c>
      <c r="AP54" s="87">
        <f t="shared" ca="1" si="29"/>
        <v>23.683070000000001</v>
      </c>
      <c r="BF54" s="94"/>
      <c r="BG54" s="94"/>
    </row>
    <row r="55" spans="1:59" ht="14.45" customHeight="1">
      <c r="W55" s="87">
        <f ca="1">IFERROR(RANK(Y55,$Y$27:$Y$59,$U$3)+COUNTIF($Y$27:Y55,Y55)-1,"")</f>
        <v>19</v>
      </c>
      <c r="X55" s="87" t="s">
        <v>105</v>
      </c>
      <c r="Y55" s="87">
        <f t="shared" ca="1" si="10"/>
        <v>24.550799999999999</v>
      </c>
      <c r="AA55" s="87" t="str">
        <f t="shared" ca="1" si="11"/>
        <v>Newham</v>
      </c>
      <c r="AB55" s="87">
        <v>29</v>
      </c>
      <c r="AC55" s="86">
        <f t="shared" ca="1" si="12"/>
        <v>30.930679999999999</v>
      </c>
      <c r="AD55" s="87" t="str">
        <f t="shared" ca="1" si="13"/>
        <v>Newham</v>
      </c>
      <c r="AE55" s="87" t="str">
        <f t="shared" ca="1" si="14"/>
        <v/>
      </c>
      <c r="AF55" s="87" t="str">
        <f t="shared" ca="1" si="15"/>
        <v/>
      </c>
      <c r="AG55" s="87">
        <f t="shared" ca="1" si="16"/>
        <v>30.930679999999999</v>
      </c>
      <c r="AH55" s="87">
        <f t="shared" ca="1" si="26"/>
        <v>23.74</v>
      </c>
      <c r="AI55" s="87">
        <f t="shared" ca="1" si="27"/>
        <v>22.6</v>
      </c>
      <c r="AJ55" s="87">
        <f t="shared" ca="1" si="28"/>
        <v>15.08262</v>
      </c>
      <c r="AK55" s="87" t="str">
        <f t="shared" ca="1" si="17"/>
        <v/>
      </c>
      <c r="AL55" s="87">
        <f t="shared" ca="1" si="18"/>
        <v>30.930679999999999</v>
      </c>
      <c r="AO55" s="87" t="str">
        <f>T8</f>
        <v>Richmond</v>
      </c>
      <c r="AP55" s="87">
        <f ca="1">U14</f>
        <v>15.08262</v>
      </c>
      <c r="BF55" s="94"/>
      <c r="BG55" s="94"/>
    </row>
    <row r="56" spans="1:59">
      <c r="W56" s="87">
        <f ca="1">IFERROR(RANK(Y56,$Y$27:$Y$59,$U$3)+COUNTIF($Y$27:Y56,Y56)-1,"")</f>
        <v>31</v>
      </c>
      <c r="X56" s="87" t="s">
        <v>115</v>
      </c>
      <c r="Y56" s="87">
        <f t="shared" ca="1" si="10"/>
        <v>32.419739999999997</v>
      </c>
      <c r="AA56" s="87" t="str">
        <f t="shared" ca="1" si="11"/>
        <v>Enfield</v>
      </c>
      <c r="AB56" s="87">
        <v>30</v>
      </c>
      <c r="AC56" s="86">
        <f t="shared" ca="1" si="12"/>
        <v>31.287980000000001</v>
      </c>
      <c r="AD56" s="87" t="str">
        <f t="shared" ca="1" si="13"/>
        <v>Enfield</v>
      </c>
      <c r="AE56" s="87" t="str">
        <f t="shared" ca="1" si="14"/>
        <v/>
      </c>
      <c r="AF56" s="87" t="str">
        <f t="shared" ca="1" si="15"/>
        <v/>
      </c>
      <c r="AG56" s="87">
        <f t="shared" ca="1" si="16"/>
        <v>31.287980000000001</v>
      </c>
      <c r="AH56" s="87">
        <f t="shared" ca="1" si="26"/>
        <v>23.74</v>
      </c>
      <c r="AI56" s="87">
        <f t="shared" ca="1" si="27"/>
        <v>22.6</v>
      </c>
      <c r="AJ56" s="87">
        <f t="shared" ca="1" si="28"/>
        <v>15.08262</v>
      </c>
      <c r="AK56" s="87">
        <f t="shared" ca="1" si="17"/>
        <v>31.287980000000001</v>
      </c>
      <c r="AL56" s="87" t="str">
        <f t="shared" ca="1" si="18"/>
        <v/>
      </c>
    </row>
    <row r="57" spans="1:59">
      <c r="W57" s="87">
        <f ca="1">IFERROR(RANK(Y57,$Y$27:$Y$59,$U$3)+COUNTIF($Y$27:Y57,Y57)-1,"")</f>
        <v>1</v>
      </c>
      <c r="X57" s="87" t="s">
        <v>77</v>
      </c>
      <c r="Y57" s="87">
        <f t="shared" ca="1" si="10"/>
        <v>13.05916</v>
      </c>
      <c r="AA57" s="87" t="str">
        <f t="shared" ca="1" si="11"/>
        <v>Waltham Forest</v>
      </c>
      <c r="AB57" s="87">
        <v>31</v>
      </c>
      <c r="AC57" s="86">
        <f t="shared" ca="1" si="12"/>
        <v>32.419739999999997</v>
      </c>
      <c r="AD57" s="87" t="str">
        <f t="shared" ca="1" si="13"/>
        <v>Waltham Forest</v>
      </c>
      <c r="AE57" s="87" t="str">
        <f t="shared" ca="1" si="14"/>
        <v/>
      </c>
      <c r="AF57" s="87" t="str">
        <f t="shared" ca="1" si="15"/>
        <v/>
      </c>
      <c r="AG57" s="87">
        <f t="shared" ca="1" si="16"/>
        <v>32.419739999999997</v>
      </c>
      <c r="AH57" s="87">
        <f t="shared" ca="1" si="26"/>
        <v>23.74</v>
      </c>
      <c r="AI57" s="87">
        <f t="shared" ca="1" si="27"/>
        <v>22.6</v>
      </c>
      <c r="AJ57" s="87">
        <f t="shared" ca="1" si="28"/>
        <v>15.08262</v>
      </c>
      <c r="AK57" s="87">
        <f t="shared" ca="1" si="17"/>
        <v>32.419739999999997</v>
      </c>
      <c r="AL57" s="87" t="str">
        <f t="shared" ca="1" si="18"/>
        <v/>
      </c>
      <c r="BF57" s="94"/>
      <c r="BG57" s="94"/>
    </row>
    <row r="58" spans="1:59">
      <c r="W58" s="87">
        <f ca="1">IFERROR(RANK(Y58,$Y$27:$Y$59,$U$3)+COUNTIF($Y$27:Y58,Y58)-1,"")</f>
        <v>21</v>
      </c>
      <c r="X58" s="87" t="s">
        <v>100</v>
      </c>
      <c r="Y58" s="87">
        <f t="shared" ca="1" si="10"/>
        <v>24.969760000000001</v>
      </c>
      <c r="AA58" s="87" t="str">
        <f t="shared" ca="1" si="11"/>
        <v>Barking and Dagenham</v>
      </c>
      <c r="AB58" s="87">
        <v>32</v>
      </c>
      <c r="AC58" s="86">
        <f t="shared" ca="1" si="12"/>
        <v>38.368130000000001</v>
      </c>
      <c r="AD58" s="87" t="str">
        <f t="shared" ca="1" si="13"/>
        <v>Barking and Dagenham</v>
      </c>
      <c r="AE58" s="87" t="str">
        <f t="shared" ca="1" si="14"/>
        <v/>
      </c>
      <c r="AF58" s="87" t="str">
        <f t="shared" ca="1" si="15"/>
        <v/>
      </c>
      <c r="AG58" s="87">
        <f t="shared" ca="1" si="16"/>
        <v>38.368130000000001</v>
      </c>
      <c r="AH58" s="87">
        <f t="shared" ca="1" si="26"/>
        <v>23.74</v>
      </c>
      <c r="AI58" s="87">
        <f t="shared" ca="1" si="27"/>
        <v>22.6</v>
      </c>
      <c r="AJ58" s="87">
        <f t="shared" ca="1" si="28"/>
        <v>15.08262</v>
      </c>
      <c r="AK58" s="87" t="str">
        <f t="shared" ca="1" si="17"/>
        <v/>
      </c>
      <c r="AL58" s="87">
        <f t="shared" ca="1" si="18"/>
        <v>38.368130000000001</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2600-000000000000}">
      <formula1>indlist</formula1>
    </dataValidation>
    <dataValidation type="list" showInputMessage="1" showErrorMessage="1" sqref="U2" xr:uid="{00000000-0002-0000-2600-000001000000}">
      <formula1>gender</formula1>
    </dataValidation>
    <dataValidation showInputMessage="1" showErrorMessage="1" sqref="U5" xr:uid="{00000000-0002-0000-2600-000002000000}"/>
  </dataValidations>
  <hyperlinks>
    <hyperlink ref="O1" location="Summary!A1" display="Back to summary" xr:uid="{00000000-0004-0000-26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T73"/>
  <sheetViews>
    <sheetView showGridLines="0" tabSelected="1" zoomScale="163" zoomScaleNormal="163" zoomScaleSheetLayoutView="87" workbookViewId="0">
      <pane ySplit="3" topLeftCell="A4" activePane="bottomLeft" state="frozen"/>
      <selection pane="bottomLeft" activeCell="C78" sqref="C78"/>
    </sheetView>
  </sheetViews>
  <sheetFormatPr defaultColWidth="8.85546875" defaultRowHeight="15"/>
  <cols>
    <col min="1" max="1" width="6.7109375" customWidth="1"/>
    <col min="2" max="2" width="6.140625" customWidth="1"/>
    <col min="3" max="3" width="48.7109375" customWidth="1"/>
    <col min="4" max="4" width="10.42578125" customWidth="1"/>
    <col min="5" max="5" width="6.42578125" customWidth="1"/>
    <col min="6" max="6" width="10.42578125" customWidth="1"/>
    <col min="7" max="7" width="2.85546875" customWidth="1"/>
    <col min="8" max="8" width="16.140625" bestFit="1" customWidth="1"/>
    <col min="9" max="14" width="13.85546875" customWidth="1"/>
    <col min="15" max="21" width="9" style="5" customWidth="1"/>
    <col min="22" max="42" width="9" customWidth="1"/>
    <col min="43" max="44" width="9" style="5" customWidth="1"/>
  </cols>
  <sheetData>
    <row r="1" spans="1:14" ht="21" customHeight="1">
      <c r="A1" s="104" t="s">
        <v>1002</v>
      </c>
      <c r="B1" s="105"/>
      <c r="C1" s="106"/>
      <c r="D1" s="15"/>
    </row>
    <row r="2" spans="1:14" ht="14.45" customHeight="1">
      <c r="A2" s="15"/>
      <c r="B2" s="15"/>
      <c r="C2" s="15"/>
      <c r="D2" s="15"/>
      <c r="E2" s="114" t="s">
        <v>33</v>
      </c>
      <c r="F2" s="115"/>
      <c r="G2" s="115"/>
      <c r="H2" s="115"/>
      <c r="I2" s="115"/>
      <c r="J2" s="115"/>
      <c r="K2" s="116"/>
      <c r="L2" s="110" t="s">
        <v>1003</v>
      </c>
      <c r="M2" s="111"/>
      <c r="N2" s="112"/>
    </row>
    <row r="3" spans="1:14" ht="28.5" customHeight="1" thickBot="1">
      <c r="A3" s="32" t="s">
        <v>1004</v>
      </c>
      <c r="B3" s="32" t="s">
        <v>1</v>
      </c>
      <c r="C3" s="32" t="s">
        <v>282</v>
      </c>
      <c r="D3" s="32" t="s">
        <v>1005</v>
      </c>
      <c r="E3" s="84" t="s">
        <v>1006</v>
      </c>
      <c r="F3" s="84" t="s">
        <v>14</v>
      </c>
      <c r="G3" s="117" t="s">
        <v>1007</v>
      </c>
      <c r="H3" s="118"/>
      <c r="I3" s="84" t="s">
        <v>1008</v>
      </c>
      <c r="J3" s="85" t="s">
        <v>1009</v>
      </c>
      <c r="K3" s="85" t="s">
        <v>1010</v>
      </c>
      <c r="L3" s="82" t="s">
        <v>31</v>
      </c>
      <c r="M3" s="82" t="s">
        <v>57</v>
      </c>
      <c r="N3" s="82" t="s">
        <v>1011</v>
      </c>
    </row>
    <row r="4" spans="1:14" ht="4.5" customHeight="1" thickBot="1"/>
    <row r="5" spans="1:14" ht="29.45" customHeight="1">
      <c r="A5" s="119" t="s">
        <v>1012</v>
      </c>
      <c r="B5" s="34" t="s">
        <v>1013</v>
      </c>
      <c r="C5" s="21" t="s">
        <v>1014</v>
      </c>
      <c r="D5" s="22" t="str">
        <f t="shared" ref="D5:D16" ca="1" si="0">INDIRECT("'"&amp;$B5&amp;"'!y26")</f>
        <v>2018 - 20</v>
      </c>
      <c r="E5" s="23">
        <f t="shared" ref="E5:E16" ca="1" si="1">IFERROR(INDIRECT("'"&amp;$B5&amp;"'!U9"),"")</f>
        <v>1</v>
      </c>
      <c r="F5" s="24">
        <f t="shared" ref="F5:F16" ca="1" si="2">INDIRECT("'"&amp;$B5&amp;"'!e4")</f>
        <v>70.23</v>
      </c>
      <c r="G5" s="55">
        <f t="shared" ref="G5:G16" ca="1" si="3">INDIRECT("'"&amp;$B5&amp;"'!u18")</f>
        <v>-1</v>
      </c>
      <c r="H5" s="79" t="str">
        <f t="shared" ref="H5:H16" ca="1" si="4">INDIRECT("'"&amp;$B5&amp;"'!e9")</f>
        <v>2% deterioration</v>
      </c>
      <c r="I5" s="25" t="str">
        <f t="shared" ref="I5:I16" ca="1" si="5">IFERROR(INDIRECT("'"&amp;$B5&amp;"'!e5"),"")</f>
        <v>11% higher</v>
      </c>
      <c r="J5" s="25" t="str">
        <f t="shared" ref="J5:J16" ca="1" si="6">IFERROR(INDIRECT("'"&amp;$B5&amp;"'!e6"),"")</f>
        <v>10% higher</v>
      </c>
      <c r="K5" s="25" t="str">
        <f t="shared" ref="K5:K16" ca="1" si="7">INDIRECT("'"&amp;$B5&amp;"'!e7")</f>
        <v>similar</v>
      </c>
      <c r="L5" s="24">
        <f t="shared" ref="L5:L16" ca="1" si="8">INDIRECT("'"&amp;$B5&amp;"'!U11")</f>
        <v>63.14</v>
      </c>
      <c r="M5" s="24">
        <f t="shared" ref="M5:M16" ca="1" si="9">INDIRECT("'"&amp;$B5&amp;"'!U12")</f>
        <v>63.76</v>
      </c>
      <c r="N5" s="26">
        <f t="shared" ref="N5:N16" ca="1" si="10">INDIRECT("'"&amp;$B5&amp;"'!U13")</f>
        <v>70.23</v>
      </c>
    </row>
    <row r="6" spans="1:14" ht="29.45" customHeight="1">
      <c r="A6" s="108"/>
      <c r="B6" s="76" t="s">
        <v>1015</v>
      </c>
      <c r="C6" s="77" t="s">
        <v>1016</v>
      </c>
      <c r="D6" s="49" t="str">
        <f t="shared" ca="1" si="0"/>
        <v>2018 - 20</v>
      </c>
      <c r="E6" s="50">
        <f t="shared" ca="1" si="1"/>
        <v>4</v>
      </c>
      <c r="F6" s="51">
        <f t="shared" ca="1" si="2"/>
        <v>68.87</v>
      </c>
      <c r="G6" s="52">
        <f t="shared" ca="1" si="3"/>
        <v>1</v>
      </c>
      <c r="H6" s="78" t="str">
        <f t="shared" ca="1" si="4"/>
        <v>1% improvement</v>
      </c>
      <c r="I6" s="54" t="str">
        <f t="shared" ca="1" si="5"/>
        <v>8% higher</v>
      </c>
      <c r="J6" s="54" t="str">
        <f t="shared" ca="1" si="6"/>
        <v>6% higher</v>
      </c>
      <c r="K6" s="54" t="str">
        <f t="shared" ca="1" si="7"/>
        <v>similar</v>
      </c>
      <c r="L6" s="51">
        <f t="shared" ca="1" si="8"/>
        <v>63.87</v>
      </c>
      <c r="M6" s="51">
        <f t="shared" ca="1" si="9"/>
        <v>64.97</v>
      </c>
      <c r="N6" s="27">
        <f t="shared" ca="1" si="10"/>
        <v>68.87</v>
      </c>
    </row>
    <row r="7" spans="1:14" ht="29.45" customHeight="1">
      <c r="A7" s="108"/>
      <c r="B7" s="76" t="s">
        <v>1017</v>
      </c>
      <c r="C7" s="77" t="s">
        <v>1018</v>
      </c>
      <c r="D7" s="49" t="str">
        <f t="shared" ca="1" si="0"/>
        <v>2020 - 22</v>
      </c>
      <c r="E7" s="50">
        <f t="shared" ca="1" si="1"/>
        <v>1</v>
      </c>
      <c r="F7" s="51">
        <f t="shared" ca="1" si="2"/>
        <v>82.37</v>
      </c>
      <c r="G7" s="52">
        <f t="shared" ca="1" si="3"/>
        <v>1</v>
      </c>
      <c r="H7" s="78" t="str">
        <f t="shared" ca="1" si="4"/>
        <v>no change</v>
      </c>
      <c r="I7" s="54" t="str">
        <f t="shared" ca="1" si="5"/>
        <v>4% higher</v>
      </c>
      <c r="J7" s="54" t="str">
        <f t="shared" ca="1" si="6"/>
        <v>4% higher</v>
      </c>
      <c r="K7" s="54" t="str">
        <f t="shared" ca="1" si="7"/>
        <v>similar</v>
      </c>
      <c r="L7" s="51">
        <f t="shared" ca="1" si="8"/>
        <v>78.849999999999994</v>
      </c>
      <c r="M7" s="51">
        <f t="shared" ca="1" si="9"/>
        <v>79.13</v>
      </c>
      <c r="N7" s="27">
        <f t="shared" ca="1" si="10"/>
        <v>82.37</v>
      </c>
    </row>
    <row r="8" spans="1:14" ht="29.45" customHeight="1">
      <c r="A8" s="108"/>
      <c r="B8" s="76" t="s">
        <v>1019</v>
      </c>
      <c r="C8" s="77" t="s">
        <v>1020</v>
      </c>
      <c r="D8" s="49" t="str">
        <f t="shared" ca="1" si="0"/>
        <v>2020 - 22</v>
      </c>
      <c r="E8" s="50">
        <f t="shared" ca="1" si="1"/>
        <v>2</v>
      </c>
      <c r="F8" s="51">
        <f t="shared" ca="1" si="2"/>
        <v>85.84</v>
      </c>
      <c r="G8" s="52">
        <f t="shared" ca="1" si="3"/>
        <v>1</v>
      </c>
      <c r="H8" s="78" t="str">
        <f t="shared" ca="1" si="4"/>
        <v>no change</v>
      </c>
      <c r="I8" s="54" t="str">
        <f t="shared" ca="1" si="5"/>
        <v>4% higher</v>
      </c>
      <c r="J8" s="54" t="str">
        <f t="shared" ca="1" si="6"/>
        <v>3% higher</v>
      </c>
      <c r="K8" s="54" t="str">
        <f t="shared" ca="1" si="7"/>
        <v>similar</v>
      </c>
      <c r="L8" s="51">
        <f t="shared" ca="1" si="8"/>
        <v>82.82</v>
      </c>
      <c r="M8" s="51">
        <f t="shared" ca="1" si="9"/>
        <v>83.64</v>
      </c>
      <c r="N8" s="27">
        <f t="shared" ca="1" si="10"/>
        <v>85.84</v>
      </c>
    </row>
    <row r="9" spans="1:14" ht="29.45" customHeight="1">
      <c r="A9" s="108"/>
      <c r="B9" s="76" t="s">
        <v>1021</v>
      </c>
      <c r="C9" s="77" t="s">
        <v>1022</v>
      </c>
      <c r="D9" s="49" t="str">
        <f t="shared" ca="1" si="0"/>
        <v>2018 - 20</v>
      </c>
      <c r="E9" s="50">
        <f t="shared" ca="1" si="1"/>
        <v>3</v>
      </c>
      <c r="F9" s="51">
        <f t="shared" ca="1" si="2"/>
        <v>5.3</v>
      </c>
      <c r="G9" s="52">
        <f t="shared" ca="1" si="3"/>
        <v>1</v>
      </c>
      <c r="H9" s="78" t="str">
        <f t="shared" ca="1" si="4"/>
        <v>16% improvement</v>
      </c>
      <c r="I9" s="54" t="str">
        <f t="shared" ca="1" si="5"/>
        <v>45% lower</v>
      </c>
      <c r="J9" s="54" t="str">
        <f t="shared" ca="1" si="6"/>
        <v>29% lower</v>
      </c>
      <c r="K9" s="54" t="str">
        <f t="shared" ca="1" si="7"/>
        <v>similar</v>
      </c>
      <c r="L9" s="51">
        <f t="shared" ca="1" si="8"/>
        <v>9.6999999999999993</v>
      </c>
      <c r="M9" s="51">
        <f t="shared" ca="1" si="9"/>
        <v>7.5</v>
      </c>
      <c r="N9" s="27">
        <f t="shared" ca="1" si="10"/>
        <v>5.3</v>
      </c>
    </row>
    <row r="10" spans="1:14" ht="29.45" customHeight="1">
      <c r="A10" s="108"/>
      <c r="B10" s="76" t="s">
        <v>1023</v>
      </c>
      <c r="C10" s="77" t="s">
        <v>1024</v>
      </c>
      <c r="D10" s="49" t="str">
        <f t="shared" ca="1" si="0"/>
        <v>2018 - 20</v>
      </c>
      <c r="E10" s="50">
        <f t="shared" ca="1" si="1"/>
        <v>1</v>
      </c>
      <c r="F10" s="51">
        <f t="shared" ca="1" si="2"/>
        <v>1.2</v>
      </c>
      <c r="G10" s="52">
        <f t="shared" ca="1" si="3"/>
        <v>1</v>
      </c>
      <c r="H10" s="78" t="str">
        <f t="shared" ca="1" si="4"/>
        <v>20% improvement</v>
      </c>
      <c r="I10" s="54" t="str">
        <f t="shared" ca="1" si="5"/>
        <v>85% lower</v>
      </c>
      <c r="J10" s="54" t="str">
        <f t="shared" ca="1" si="6"/>
        <v>78% lower</v>
      </c>
      <c r="K10" s="54" t="str">
        <f t="shared" ca="1" si="7"/>
        <v>similar</v>
      </c>
      <c r="L10" s="51">
        <f t="shared" ca="1" si="8"/>
        <v>7.9</v>
      </c>
      <c r="M10" s="51">
        <f t="shared" ca="1" si="9"/>
        <v>5.4</v>
      </c>
      <c r="N10" s="27">
        <f t="shared" ca="1" si="10"/>
        <v>1.2</v>
      </c>
    </row>
    <row r="11" spans="1:14" ht="29.45" customHeight="1">
      <c r="A11" s="108"/>
      <c r="B11" s="76" t="s">
        <v>1025</v>
      </c>
      <c r="C11" s="77" t="s">
        <v>1026</v>
      </c>
      <c r="D11" s="49" t="str">
        <f t="shared" ca="1" si="0"/>
        <v>2018 - 20</v>
      </c>
      <c r="E11" s="50">
        <f t="shared" ca="1" si="1"/>
        <v>4</v>
      </c>
      <c r="F11" s="51">
        <f t="shared" ca="1" si="2"/>
        <v>13.27</v>
      </c>
      <c r="G11" s="52">
        <f t="shared" ca="1" si="3"/>
        <v>-1</v>
      </c>
      <c r="H11" s="78" t="str">
        <f t="shared" ca="1" si="4"/>
        <v>4% deterioration</v>
      </c>
      <c r="I11" s="54" t="str">
        <f t="shared" ca="1" si="5"/>
        <v>26% higher</v>
      </c>
      <c r="J11" s="54" t="str">
        <f t="shared" ca="1" si="6"/>
        <v>29% higher</v>
      </c>
      <c r="K11" s="54" t="str">
        <f t="shared" ca="1" si="7"/>
        <v>similar</v>
      </c>
      <c r="L11" s="51">
        <f t="shared" ca="1" si="8"/>
        <v>10.51</v>
      </c>
      <c r="M11" s="51">
        <f t="shared" ca="1" si="9"/>
        <v>10.31</v>
      </c>
      <c r="N11" s="27">
        <f t="shared" ca="1" si="10"/>
        <v>13.27</v>
      </c>
    </row>
    <row r="12" spans="1:14" ht="29.45" customHeight="1">
      <c r="A12" s="108"/>
      <c r="B12" s="76" t="s">
        <v>1027</v>
      </c>
      <c r="C12" s="77" t="s">
        <v>1028</v>
      </c>
      <c r="D12" s="49" t="str">
        <f t="shared" ca="1" si="0"/>
        <v>2018 - 20</v>
      </c>
      <c r="E12" s="50">
        <f t="shared" ca="1" si="1"/>
        <v>17</v>
      </c>
      <c r="F12" s="51">
        <f t="shared" ca="1" si="2"/>
        <v>11</v>
      </c>
      <c r="G12" s="52">
        <f t="shared" ca="1" si="3"/>
        <v>1</v>
      </c>
      <c r="H12" s="78" t="str">
        <f t="shared" ca="1" si="4"/>
        <v>no change</v>
      </c>
      <c r="I12" s="54" t="str">
        <f t="shared" ca="1" si="5"/>
        <v>3% lower</v>
      </c>
      <c r="J12" s="54" t="str">
        <f t="shared" ca="1" si="6"/>
        <v>1% lower</v>
      </c>
      <c r="K12" s="54" t="str">
        <f t="shared" ca="1" si="7"/>
        <v>similar</v>
      </c>
      <c r="L12" s="51">
        <f t="shared" ca="1" si="8"/>
        <v>11.34</v>
      </c>
      <c r="M12" s="51">
        <f t="shared" ca="1" si="9"/>
        <v>11.15</v>
      </c>
      <c r="N12" s="27">
        <f t="shared" ca="1" si="10"/>
        <v>11</v>
      </c>
    </row>
    <row r="13" spans="1:14" ht="29.45" customHeight="1">
      <c r="A13" s="108"/>
      <c r="B13" s="76" t="s">
        <v>1029</v>
      </c>
      <c r="C13" s="77" t="s">
        <v>1030</v>
      </c>
      <c r="D13" s="49" t="str">
        <f t="shared" ca="1" si="0"/>
        <v>2020 - 22</v>
      </c>
      <c r="E13" s="50">
        <f t="shared" ca="1" si="1"/>
        <v>1</v>
      </c>
      <c r="F13" s="51">
        <f t="shared" ca="1" si="2"/>
        <v>20.260000000000002</v>
      </c>
      <c r="G13" s="52">
        <f t="shared" ca="1" si="3"/>
        <v>1</v>
      </c>
      <c r="H13" s="78" t="str">
        <f t="shared" ca="1" si="4"/>
        <v>no change</v>
      </c>
      <c r="I13" s="54" t="str">
        <f t="shared" ca="1" si="5"/>
        <v>10% higher</v>
      </c>
      <c r="J13" s="54" t="str">
        <f t="shared" ca="1" si="6"/>
        <v>11% higher</v>
      </c>
      <c r="K13" s="54" t="str">
        <f t="shared" ca="1" si="7"/>
        <v>similar</v>
      </c>
      <c r="L13" s="51">
        <f t="shared" ca="1" si="8"/>
        <v>18.38</v>
      </c>
      <c r="M13" s="51">
        <f t="shared" ca="1" si="9"/>
        <v>18.3</v>
      </c>
      <c r="N13" s="27">
        <f t="shared" ca="1" si="10"/>
        <v>20.260000000000002</v>
      </c>
    </row>
    <row r="14" spans="1:14" ht="29.45" customHeight="1">
      <c r="A14" s="108"/>
      <c r="B14" s="76" t="s">
        <v>1031</v>
      </c>
      <c r="C14" s="77" t="s">
        <v>1032</v>
      </c>
      <c r="D14" s="49" t="str">
        <f t="shared" ca="1" si="0"/>
        <v>2020 - 22</v>
      </c>
      <c r="E14" s="50">
        <f t="shared" ca="1" si="1"/>
        <v>2</v>
      </c>
      <c r="F14" s="51">
        <f t="shared" ca="1" si="2"/>
        <v>22.86</v>
      </c>
      <c r="G14" s="52">
        <f t="shared" ca="1" si="3"/>
        <v>-1</v>
      </c>
      <c r="H14" s="78" t="str">
        <f t="shared" ca="1" si="4"/>
        <v>no change</v>
      </c>
      <c r="I14" s="54" t="str">
        <f t="shared" ca="1" si="5"/>
        <v>9% higher</v>
      </c>
      <c r="J14" s="54" t="str">
        <f t="shared" ca="1" si="6"/>
        <v>7% higher</v>
      </c>
      <c r="K14" s="54" t="str">
        <f t="shared" ca="1" si="7"/>
        <v>similar</v>
      </c>
      <c r="L14" s="51">
        <f t="shared" ca="1" si="8"/>
        <v>20.91</v>
      </c>
      <c r="M14" s="51">
        <f t="shared" ca="1" si="9"/>
        <v>21.31</v>
      </c>
      <c r="N14" s="27">
        <f t="shared" ca="1" si="10"/>
        <v>22.86</v>
      </c>
    </row>
    <row r="15" spans="1:14" ht="29.45" customHeight="1">
      <c r="A15" s="108"/>
      <c r="B15" s="76" t="s">
        <v>1033</v>
      </c>
      <c r="C15" s="77" t="s">
        <v>1034</v>
      </c>
      <c r="D15" s="49" t="str">
        <f t="shared" ca="1" si="0"/>
        <v>2018 - 20</v>
      </c>
      <c r="E15" s="50">
        <f t="shared" ca="1" si="1"/>
        <v>3</v>
      </c>
      <c r="F15" s="51">
        <f t="shared" ca="1" si="2"/>
        <v>2.8</v>
      </c>
      <c r="G15" s="52">
        <f t="shared" ca="1" si="3"/>
        <v>1</v>
      </c>
      <c r="H15" s="78" t="str">
        <f t="shared" ca="1" si="4"/>
        <v>26% improvement</v>
      </c>
      <c r="I15" s="54" t="str">
        <f t="shared" ca="1" si="5"/>
        <v>46% lower</v>
      </c>
      <c r="J15" s="54" t="str">
        <f t="shared" ca="1" si="6"/>
        <v>42% lower</v>
      </c>
      <c r="K15" s="54" t="str">
        <f t="shared" ca="1" si="7"/>
        <v>similar</v>
      </c>
      <c r="L15" s="51">
        <f t="shared" ca="1" si="8"/>
        <v>5.2</v>
      </c>
      <c r="M15" s="51">
        <f t="shared" ca="1" si="9"/>
        <v>4.8</v>
      </c>
      <c r="N15" s="27">
        <f t="shared" ca="1" si="10"/>
        <v>2.8</v>
      </c>
    </row>
    <row r="16" spans="1:14" ht="29.45" customHeight="1" thickBot="1">
      <c r="A16" s="109"/>
      <c r="B16" s="35" t="s">
        <v>1035</v>
      </c>
      <c r="C16" s="28" t="s">
        <v>1036</v>
      </c>
      <c r="D16" s="29" t="str">
        <f t="shared" ca="1" si="0"/>
        <v>2018 - 20</v>
      </c>
      <c r="E16" s="30">
        <f t="shared" ca="1" si="1"/>
        <v>1</v>
      </c>
      <c r="F16" s="31">
        <f t="shared" ca="1" si="2"/>
        <v>0.1</v>
      </c>
      <c r="G16" s="58">
        <f t="shared" ca="1" si="3"/>
        <v>0</v>
      </c>
      <c r="H16" s="80" t="str">
        <f t="shared" ca="1" si="4"/>
        <v>N/A</v>
      </c>
      <c r="I16" s="32" t="str">
        <f t="shared" ca="1" si="5"/>
        <v>98% lower</v>
      </c>
      <c r="J16" s="32" t="str">
        <f t="shared" ca="1" si="6"/>
        <v>97% lower</v>
      </c>
      <c r="K16" s="32" t="str">
        <f t="shared" ca="1" si="7"/>
        <v>similar</v>
      </c>
      <c r="L16" s="31">
        <f t="shared" ca="1" si="8"/>
        <v>4.8</v>
      </c>
      <c r="M16" s="31">
        <f t="shared" ca="1" si="9"/>
        <v>3.6</v>
      </c>
      <c r="N16" s="33">
        <f t="shared" ca="1" si="10"/>
        <v>0.1</v>
      </c>
    </row>
    <row r="17" spans="1:46" ht="6.75" customHeight="1" thickBot="1">
      <c r="A17" s="41"/>
      <c r="B17" s="42"/>
      <c r="C17" s="83"/>
      <c r="D17" s="43"/>
      <c r="E17" s="44"/>
      <c r="F17" s="45"/>
      <c r="G17" s="46"/>
      <c r="H17" s="46"/>
      <c r="I17" s="47"/>
      <c r="J17" s="47"/>
      <c r="K17" s="47"/>
      <c r="L17" s="45"/>
      <c r="M17" s="45"/>
      <c r="N17" s="45"/>
    </row>
    <row r="18" spans="1:46" ht="30.75" customHeight="1">
      <c r="A18" s="123" t="s">
        <v>1037</v>
      </c>
      <c r="B18" s="19">
        <v>7</v>
      </c>
      <c r="C18" s="21" t="s">
        <v>277</v>
      </c>
      <c r="D18" s="22" t="str">
        <f ca="1">INDIRECT("'"&amp;$B18&amp;"'!y26")</f>
        <v>2020 - 22</v>
      </c>
      <c r="E18" s="23">
        <f ca="1">IFERROR(INDIRECT("'"&amp;$B18&amp;"'!U9"),"")</f>
        <v>3</v>
      </c>
      <c r="F18" s="24">
        <f ca="1">INDIRECT("'"&amp;$B18&amp;"'!e4")</f>
        <v>2.3458399999999999</v>
      </c>
      <c r="G18" s="55">
        <f ca="1">INDIRECT("'"&amp;$B18&amp;"'!u18")</f>
        <v>1</v>
      </c>
      <c r="H18" s="56" t="str">
        <f ca="1">INDIRECT("'"&amp;$B18&amp;"'!e9")</f>
        <v>26% improvement</v>
      </c>
      <c r="I18" s="25" t="str">
        <f ca="1">IFERROR(INDIRECT("'"&amp;$B18&amp;"'!e5"),"")</f>
        <v>40% lower</v>
      </c>
      <c r="J18" s="25" t="str">
        <f ca="1">IFERROR(INDIRECT("'"&amp;$B18&amp;"'!e6"),"")</f>
        <v>33% lower</v>
      </c>
      <c r="K18" s="25" t="str">
        <f ca="1">INDIRECT("'"&amp;$B18&amp;"'!e7")</f>
        <v>similar</v>
      </c>
      <c r="L18" s="24">
        <f ca="1">INDIRECT("'"&amp;$B18&amp;"'!U11")</f>
        <v>3.93</v>
      </c>
      <c r="M18" s="24">
        <f ca="1">INDIRECT("'"&amp;$B18&amp;"'!U12")</f>
        <v>3.48</v>
      </c>
      <c r="N18" s="26">
        <f ca="1">INDIRECT("'"&amp;$B18&amp;"'!U13")</f>
        <v>2.3458399999999999</v>
      </c>
    </row>
    <row r="19" spans="1:46" ht="30.75" customHeight="1">
      <c r="A19" s="108"/>
      <c r="B19" s="48">
        <v>8</v>
      </c>
      <c r="C19" s="77" t="s">
        <v>264</v>
      </c>
      <c r="D19" s="49" t="str">
        <f ca="1">INDIRECT("'"&amp;$B19&amp;"'!y26")</f>
        <v>2022/23</v>
      </c>
      <c r="E19" s="50">
        <f ca="1">IFERROR(INDIRECT("'"&amp;$B19&amp;"'!U9"),"")</f>
        <v>1</v>
      </c>
      <c r="F19" s="51">
        <f ca="1">INDIRECT("'"&amp;$B19&amp;"'!e4")</f>
        <v>5.6657200000000003</v>
      </c>
      <c r="G19" s="52">
        <f ca="1">INDIRECT("'"&amp;$B19&amp;"'!u18")</f>
        <v>-1</v>
      </c>
      <c r="H19" s="53" t="str">
        <f ca="1">INDIRECT("'"&amp;$B19&amp;"'!e9")</f>
        <v>4% deterioration</v>
      </c>
      <c r="I19" s="54" t="str">
        <f ca="1">IFERROR(INDIRECT("'"&amp;$B19&amp;"'!e5"),"")</f>
        <v>38% lower</v>
      </c>
      <c r="J19" s="54" t="str">
        <f ca="1">IFERROR(INDIRECT("'"&amp;$B19&amp;"'!e6"),"")</f>
        <v>39% lower</v>
      </c>
      <c r="K19" s="54" t="str">
        <f ca="1">INDIRECT("'"&amp;$B19&amp;"'!e7")</f>
        <v>similar</v>
      </c>
      <c r="L19" s="51">
        <f ca="1">INDIRECT("'"&amp;$B19&amp;"'!U11")</f>
        <v>9.15</v>
      </c>
      <c r="M19" s="51">
        <f ca="1">INDIRECT("'"&amp;$B19&amp;"'!U12")</f>
        <v>9.32</v>
      </c>
      <c r="N19" s="27">
        <f ca="1">INDIRECT("'"&amp;$B19&amp;"'!U13")</f>
        <v>5.6657200000000003</v>
      </c>
    </row>
    <row r="20" spans="1:46" ht="30.75" customHeight="1">
      <c r="A20" s="108"/>
      <c r="B20" s="48">
        <v>9</v>
      </c>
      <c r="C20" s="77" t="s">
        <v>271</v>
      </c>
      <c r="D20" s="49" t="str">
        <f ca="1">INDIRECT("'"&amp;$B20&amp;"'!y26")</f>
        <v>2022/23</v>
      </c>
      <c r="E20" s="50">
        <f ca="1">IFERROR(INDIRECT("'"&amp;$B20&amp;"'!U9"),"")</f>
        <v>1</v>
      </c>
      <c r="F20" s="51">
        <f ca="1">INDIRECT("'"&amp;$B20&amp;"'!e4")</f>
        <v>12.041880000000001</v>
      </c>
      <c r="G20" s="52">
        <f ca="1">INDIRECT("'"&amp;$B20&amp;"'!u18")</f>
        <v>1</v>
      </c>
      <c r="H20" s="53" t="str">
        <f ca="1">INDIRECT("'"&amp;$B20&amp;"'!e9")</f>
        <v>6% improvement</v>
      </c>
      <c r="I20" s="54" t="str">
        <f ca="1">IFERROR(INDIRECT("'"&amp;$B20&amp;"'!e5"),"")</f>
        <v>47% lower</v>
      </c>
      <c r="J20" s="54" t="str">
        <f ca="1">IFERROR(INDIRECT("'"&amp;$B20&amp;"'!e6"),"")</f>
        <v>51% lower</v>
      </c>
      <c r="K20" s="54" t="str">
        <f ca="1">INDIRECT("'"&amp;$B20&amp;"'!e7")</f>
        <v>similar</v>
      </c>
      <c r="L20" s="51">
        <f ca="1">INDIRECT("'"&amp;$B20&amp;"'!U11")</f>
        <v>22.65</v>
      </c>
      <c r="M20" s="51">
        <f ca="1">INDIRECT("'"&amp;$B20&amp;"'!U12")</f>
        <v>24.8</v>
      </c>
      <c r="N20" s="27">
        <f ca="1">INDIRECT("'"&amp;$B20&amp;"'!U13")</f>
        <v>12.041880000000001</v>
      </c>
    </row>
    <row r="21" spans="1:46" ht="30.75" customHeight="1">
      <c r="A21" s="108"/>
      <c r="B21" s="48">
        <v>10</v>
      </c>
      <c r="C21" s="77" t="s">
        <v>273</v>
      </c>
      <c r="D21" s="49" t="str">
        <f ca="1">INDIRECT("'"&amp;$B21&amp;"'!y26")</f>
        <v>2022/23</v>
      </c>
      <c r="E21" s="50">
        <f ca="1">IFERROR(INDIRECT("'"&amp;$B21&amp;"'!U9"),"")</f>
        <v>28</v>
      </c>
      <c r="F21" s="51">
        <f ca="1">INDIRECT("'"&amp;$B21&amp;"'!e4")</f>
        <v>219.26858143072999</v>
      </c>
      <c r="G21" s="52">
        <f ca="1">INDIRECT("'"&amp;$B21&amp;"'!u18")</f>
        <v>1</v>
      </c>
      <c r="H21" s="53" t="str">
        <f ca="1">INDIRECT("'"&amp;$B21&amp;"'!e9")</f>
        <v>44% improvement</v>
      </c>
      <c r="I21" s="54" t="str">
        <f ca="1">IFERROR(INDIRECT("'"&amp;$B21&amp;"'!e5"),"")</f>
        <v>31% lower</v>
      </c>
      <c r="J21" s="54" t="str">
        <f ca="1">IFERROR(INDIRECT("'"&amp;$B21&amp;"'!e6"),"")</f>
        <v>37% higher</v>
      </c>
      <c r="K21" s="54" t="str">
        <f ca="1">INDIRECT("'"&amp;$B21&amp;"'!e7")</f>
        <v>similar</v>
      </c>
      <c r="L21" s="51">
        <f ca="1">INDIRECT("'"&amp;$B21&amp;"'!U11")</f>
        <v>319</v>
      </c>
      <c r="M21" s="51">
        <f ca="1">INDIRECT("'"&amp;$B21&amp;"'!U12")</f>
        <v>159.86000000000001</v>
      </c>
      <c r="N21" s="27">
        <f ca="1">INDIRECT("'"&amp;$B21&amp;"'!U13")</f>
        <v>219.26858143072999</v>
      </c>
    </row>
    <row r="22" spans="1:46" ht="30.75" customHeight="1">
      <c r="A22" s="108"/>
      <c r="B22" s="48">
        <v>11</v>
      </c>
      <c r="C22" s="77" t="s">
        <v>275</v>
      </c>
      <c r="D22" s="49" t="str">
        <f ca="1">INDIRECT("'"&amp;$B22&amp;"'!y26")</f>
        <v>2022/23</v>
      </c>
      <c r="E22" s="50">
        <f ca="1">IFERROR(INDIRECT("'"&amp;$B22&amp;"'!U9"),"")</f>
        <v>19</v>
      </c>
      <c r="F22" s="51">
        <f ca="1">INDIRECT("'"&amp;$B22&amp;"'!e4")</f>
        <v>3</v>
      </c>
      <c r="G22" s="52">
        <f ca="1">INDIRECT("'"&amp;$B22&amp;"'!u18")</f>
        <v>-1</v>
      </c>
      <c r="H22" s="53" t="str">
        <f ca="1">INDIRECT("'"&amp;$B22&amp;"'!e9")</f>
        <v>3% deterioration</v>
      </c>
      <c r="I22" s="54" t="str">
        <f ca="1">IFERROR(INDIRECT("'"&amp;$B22&amp;"'!e5"),"")</f>
        <v>9% lower</v>
      </c>
      <c r="J22" s="54" t="str">
        <f ca="1">IFERROR(INDIRECT("'"&amp;$B22&amp;"'!e6"),"")</f>
        <v>7% higher</v>
      </c>
      <c r="K22" s="54" t="str">
        <f ca="1">INDIRECT("'"&amp;$B22&amp;"'!e7")</f>
        <v>similar</v>
      </c>
      <c r="L22" s="51">
        <f ca="1">INDIRECT("'"&amp;$B22&amp;"'!U11")</f>
        <v>3.3</v>
      </c>
      <c r="M22" s="51">
        <f ca="1">INDIRECT("'"&amp;$B22&amp;"'!U12")</f>
        <v>2.8</v>
      </c>
      <c r="N22" s="27">
        <f ca="1">INDIRECT("'"&amp;$B22&amp;"'!U13")</f>
        <v>3</v>
      </c>
    </row>
    <row r="23" spans="1:46" ht="30.75" customHeight="1">
      <c r="A23" s="108"/>
      <c r="B23" s="48">
        <v>12</v>
      </c>
      <c r="C23" s="77" t="s">
        <v>922</v>
      </c>
      <c r="D23" s="49"/>
      <c r="E23" s="50"/>
      <c r="F23" s="51"/>
      <c r="G23" s="52"/>
      <c r="H23" s="53"/>
      <c r="I23" s="54"/>
      <c r="J23" s="54"/>
      <c r="K23" s="54"/>
      <c r="L23" s="51"/>
      <c r="M23" s="51"/>
      <c r="N23" s="27"/>
      <c r="AS23" s="5"/>
      <c r="AT23" s="5"/>
    </row>
    <row r="24" spans="1:46" ht="30.75" customHeight="1">
      <c r="A24" s="108"/>
      <c r="B24" s="48">
        <v>13</v>
      </c>
      <c r="C24" s="77" t="s">
        <v>261</v>
      </c>
      <c r="D24" s="49" t="str">
        <f ca="1">INDIRECT("'"&amp;$B24&amp;"'!y26")</f>
        <v>2022/23</v>
      </c>
      <c r="E24" s="50">
        <f ca="1">IFERROR(INDIRECT("'"&amp;$B24&amp;"'!U9"),"")</f>
        <v>11</v>
      </c>
      <c r="F24" s="51">
        <f ca="1">INDIRECT("'"&amp;$B24&amp;"'!e4")</f>
        <v>85.500240000000005</v>
      </c>
      <c r="G24" s="52">
        <f ca="1">INDIRECT("'"&amp;$B24&amp;"'!u18")</f>
        <v>1</v>
      </c>
      <c r="H24" s="53" t="str">
        <f ca="1">INDIRECT("'"&amp;$B24&amp;"'!e9")</f>
        <v>3% improvement</v>
      </c>
      <c r="I24" s="54" t="str">
        <f ca="1">IFERROR(INDIRECT("'"&amp;$B24&amp;"'!e5"),"")</f>
        <v>4% lower</v>
      </c>
      <c r="J24" s="54" t="str">
        <f ca="1">IFERROR(INDIRECT("'"&amp;$B24&amp;"'!e6"),"")</f>
        <v>4% higher</v>
      </c>
      <c r="K24" s="54" t="str">
        <f ca="1">INDIRECT("'"&amp;$B24&amp;"'!e7")</f>
        <v>similar</v>
      </c>
      <c r="L24" s="51">
        <f ca="1">INDIRECT("'"&amp;$B24&amp;"'!U11")</f>
        <v>89.35</v>
      </c>
      <c r="M24" s="51">
        <f ca="1">INDIRECT("'"&amp;$B24&amp;"'!U12")</f>
        <v>82.4</v>
      </c>
      <c r="N24" s="27">
        <f ca="1">INDIRECT("'"&amp;$B24&amp;"'!U13")</f>
        <v>85.500240000000005</v>
      </c>
      <c r="AS24" s="5"/>
      <c r="AT24" s="5"/>
    </row>
    <row r="25" spans="1:46" ht="30.75" customHeight="1">
      <c r="A25" s="108"/>
      <c r="B25" s="48">
        <v>14</v>
      </c>
      <c r="C25" s="77" t="s">
        <v>262</v>
      </c>
      <c r="D25" s="49" t="str">
        <f ca="1">INDIRECT("'"&amp;$B25&amp;"'!y26")</f>
        <v>2022/23</v>
      </c>
      <c r="E25" s="50">
        <f ca="1">IFERROR(INDIRECT("'"&amp;$B25&amp;"'!U9"),"")</f>
        <v>16</v>
      </c>
      <c r="F25" s="51">
        <f ca="1">INDIRECT("'"&amp;$B25&amp;"'!e4")</f>
        <v>74.103139999999996</v>
      </c>
      <c r="G25" s="52">
        <f ca="1">INDIRECT("'"&amp;$B25&amp;"'!u18")</f>
        <v>-1</v>
      </c>
      <c r="H25" s="53" t="str">
        <f ca="1">INDIRECT("'"&amp;$B25&amp;"'!e9")</f>
        <v>2% deterioration</v>
      </c>
      <c r="I25" s="54" t="str">
        <f ca="1">IFERROR(INDIRECT("'"&amp;$B25&amp;"'!e5"),"")</f>
        <v>12% lower</v>
      </c>
      <c r="J25" s="54" t="str">
        <f ca="1">IFERROR(INDIRECT("'"&amp;$B25&amp;"'!e6"),"")</f>
        <v>similar</v>
      </c>
      <c r="K25" s="54" t="str">
        <f ca="1">INDIRECT("'"&amp;$B25&amp;"'!e7")</f>
        <v>similar</v>
      </c>
      <c r="L25" s="51">
        <f ca="1">INDIRECT("'"&amp;$B25&amp;"'!U11")</f>
        <v>84.52</v>
      </c>
      <c r="M25" s="51">
        <f ca="1">INDIRECT("'"&amp;$B25&amp;"'!U12")</f>
        <v>73.97</v>
      </c>
      <c r="N25" s="27">
        <f ca="1">INDIRECT("'"&amp;$B25&amp;"'!U13")</f>
        <v>74.103139999999996</v>
      </c>
      <c r="AS25" s="5"/>
      <c r="AT25" s="5"/>
    </row>
    <row r="26" spans="1:46" ht="30.75" customHeight="1">
      <c r="A26" s="108"/>
      <c r="B26" s="48">
        <v>15</v>
      </c>
      <c r="C26" s="77" t="s">
        <v>1038</v>
      </c>
      <c r="D26" s="49" t="str">
        <f ca="1">INDIRECT("'"&amp;$B26&amp;"'!y26")</f>
        <v>2022/23</v>
      </c>
      <c r="E26" s="50">
        <f ca="1">IFERROR(INDIRECT("'"&amp;$B26&amp;"'!U9"),"")</f>
        <v>10</v>
      </c>
      <c r="F26" s="51">
        <f ca="1">INDIRECT("'"&amp;$B26&amp;"'!e4")</f>
        <v>89.366839999999996</v>
      </c>
      <c r="G26" s="52">
        <f ca="1">INDIRECT("'"&amp;$B26&amp;"'!u18")</f>
        <v>-1</v>
      </c>
      <c r="H26" s="53" t="str">
        <f ca="1">INDIRECT("'"&amp;$B26&amp;"'!e9")</f>
        <v>3% deterioration</v>
      </c>
      <c r="I26" s="54" t="str">
        <f ca="1">IFERROR(INDIRECT("'"&amp;$B26&amp;"'!e5"),"")</f>
        <v>4% lower</v>
      </c>
      <c r="J26" s="54" t="str">
        <f ca="1">IFERROR(INDIRECT("'"&amp;$B26&amp;"'!e6"),"")</f>
        <v>2% higher</v>
      </c>
      <c r="K26" s="54" t="str">
        <f ca="1">INDIRECT("'"&amp;$B26&amp;"'!e7")</f>
        <v>similar</v>
      </c>
      <c r="L26" s="51">
        <f ca="1">INDIRECT("'"&amp;$B26&amp;"'!U11")</f>
        <v>92.62</v>
      </c>
      <c r="M26" s="51">
        <f ca="1">INDIRECT("'"&amp;$B26&amp;"'!U12")</f>
        <v>87.37</v>
      </c>
      <c r="N26" s="27">
        <f ca="1">INDIRECT("'"&amp;$B26&amp;"'!U13")</f>
        <v>89.366839999999996</v>
      </c>
      <c r="AS26" s="5"/>
      <c r="AT26" s="5"/>
    </row>
    <row r="27" spans="1:46" ht="30.75" customHeight="1">
      <c r="A27" s="108"/>
      <c r="B27" s="48">
        <v>16</v>
      </c>
      <c r="C27" s="77" t="s">
        <v>281</v>
      </c>
      <c r="D27" s="49" t="str">
        <f ca="1">INDIRECT("'"&amp;$B27&amp;"'!y26")</f>
        <v>2022/23</v>
      </c>
      <c r="E27" s="50">
        <f ca="1">IFERROR(INDIRECT("'"&amp;$B27&amp;"'!U9"),"")</f>
        <v>17</v>
      </c>
      <c r="F27" s="51">
        <f ca="1">INDIRECT("'"&amp;$B27&amp;"'!e4")</f>
        <v>71.449929999999995</v>
      </c>
      <c r="G27" s="52">
        <f ca="1">INDIRECT("'"&amp;$B27&amp;"'!u18")</f>
        <v>-1</v>
      </c>
      <c r="H27" s="53" t="str">
        <f ca="1">INDIRECT("'"&amp;$B27&amp;"'!e9")</f>
        <v>no change</v>
      </c>
      <c r="I27" s="54" t="str">
        <f ca="1">IFERROR(INDIRECT("'"&amp;$B27&amp;"'!e5"),"")</f>
        <v>14% lower</v>
      </c>
      <c r="J27" s="54" t="str">
        <f ca="1">IFERROR(INDIRECT("'"&amp;$B27&amp;"'!e6"),"")</f>
        <v>2% lower</v>
      </c>
      <c r="K27" s="54" t="str">
        <f ca="1">INDIRECT("'"&amp;$B27&amp;"'!e7")</f>
        <v>similar</v>
      </c>
      <c r="L27" s="51">
        <f ca="1">INDIRECT("'"&amp;$B27&amp;"'!U11")</f>
        <v>83.28</v>
      </c>
      <c r="M27" s="51">
        <f ca="1">INDIRECT("'"&amp;$B27&amp;"'!U12")</f>
        <v>72.680000000000007</v>
      </c>
      <c r="N27" s="27">
        <f ca="1">INDIRECT("'"&amp;$B27&amp;"'!U13")</f>
        <v>71.449929999999995</v>
      </c>
      <c r="AS27" s="5"/>
      <c r="AT27" s="5"/>
    </row>
    <row r="28" spans="1:46" ht="30.75" customHeight="1" thickBot="1">
      <c r="A28" s="109"/>
      <c r="B28" s="57">
        <v>17</v>
      </c>
      <c r="C28" s="28" t="s">
        <v>279</v>
      </c>
      <c r="D28" s="29" t="str">
        <f ca="1">INDIRECT("'"&amp;$B28&amp;"'!y26")</f>
        <v>2022/23</v>
      </c>
      <c r="E28" s="30">
        <f ca="1">IFERROR(INDIRECT("'"&amp;$B28&amp;"'!U9"),"")</f>
        <v>2</v>
      </c>
      <c r="F28" s="31">
        <f ca="1">INDIRECT("'"&amp;$B28&amp;"'!e4")</f>
        <v>81.282619999999994</v>
      </c>
      <c r="G28" s="58">
        <f ca="1">INDIRECT("'"&amp;$B28&amp;"'!u18")</f>
        <v>1</v>
      </c>
      <c r="H28" s="59" t="str">
        <f ca="1">INDIRECT("'"&amp;$B28&amp;"'!e9")</f>
        <v>5% improvement</v>
      </c>
      <c r="I28" s="32" t="str">
        <f ca="1">IFERROR(INDIRECT("'"&amp;$B28&amp;"'!e5"),"")</f>
        <v>14% higher</v>
      </c>
      <c r="J28" s="32" t="str">
        <f ca="1">IFERROR(INDIRECT("'"&amp;$B28&amp;"'!e6"),"")</f>
        <v>38% higher</v>
      </c>
      <c r="K28" s="32" t="str">
        <f ca="1">INDIRECT("'"&amp;$B28&amp;"'!e7")</f>
        <v>similar</v>
      </c>
      <c r="L28" s="31">
        <f ca="1">INDIRECT("'"&amp;$B28&amp;"'!U11")</f>
        <v>71.290000000000006</v>
      </c>
      <c r="M28" s="31">
        <f ca="1">INDIRECT("'"&amp;$B28&amp;"'!U12")</f>
        <v>58.99</v>
      </c>
      <c r="N28" s="33">
        <f ca="1">INDIRECT("'"&amp;$B28&amp;"'!U13")</f>
        <v>81.282619999999994</v>
      </c>
      <c r="AS28" s="5"/>
      <c r="AT28" s="5"/>
    </row>
    <row r="29" spans="1:46" ht="6.75" customHeight="1" thickBot="1">
      <c r="A29" s="60"/>
      <c r="B29" s="61"/>
      <c r="C29" s="83"/>
      <c r="D29" s="62"/>
      <c r="E29" s="63"/>
      <c r="F29" s="64"/>
      <c r="G29" s="65"/>
      <c r="H29" s="65"/>
      <c r="L29" s="64"/>
      <c r="M29" s="64"/>
      <c r="N29" s="64"/>
    </row>
    <row r="30" spans="1:46" ht="29.45" customHeight="1">
      <c r="A30" s="107" t="s">
        <v>1039</v>
      </c>
      <c r="B30" s="20">
        <v>18</v>
      </c>
      <c r="C30" s="21" t="s">
        <v>186</v>
      </c>
      <c r="D30" s="22" t="str">
        <f t="shared" ref="D30:D42" ca="1" si="11">INDIRECT("'"&amp;$B30&amp;"'!y26")</f>
        <v>2022/23</v>
      </c>
      <c r="E30" s="23">
        <f t="shared" ref="E30:E42" ca="1" si="12">IFERROR(INDIRECT("'"&amp;$B30&amp;"'!U9"),"")</f>
        <v>2</v>
      </c>
      <c r="F30" s="24">
        <f t="shared" ref="F30:F42" ca="1" si="13">INDIRECT("'"&amp;$B30&amp;"'!e4")</f>
        <v>48.60389</v>
      </c>
      <c r="G30" s="68">
        <f t="shared" ref="G30:G42" ca="1" si="14">INDIRECT("'"&amp;$B30&amp;"'!u18")</f>
        <v>1</v>
      </c>
      <c r="H30" s="56" t="str">
        <f t="shared" ref="H30:H42" ca="1" si="15">INDIRECT("'"&amp;$B30&amp;"'!e9")</f>
        <v>no change</v>
      </c>
      <c r="I30" s="25" t="str">
        <f t="shared" ref="I30:I42" ca="1" si="16">IFERROR(INDIRECT("'"&amp;$B30&amp;"'!e5"),"")</f>
        <v>1% lower</v>
      </c>
      <c r="J30" s="25" t="str">
        <f t="shared" ref="J30:J42" ca="1" si="17">IFERROR(INDIRECT("'"&amp;$B30&amp;"'!e6"),"")</f>
        <v>19% higher</v>
      </c>
      <c r="K30" s="25" t="str">
        <f t="shared" ref="K30:K42" ca="1" si="18">INDIRECT("'"&amp;$B30&amp;"'!e7")</f>
        <v>similar</v>
      </c>
      <c r="L30" s="24">
        <f t="shared" ref="L30:L42" ca="1" si="19">INDIRECT("'"&amp;$B30&amp;"'!U11")</f>
        <v>49.08</v>
      </c>
      <c r="M30" s="24">
        <f t="shared" ref="M30:M42" ca="1" si="20">INDIRECT("'"&amp;$B30&amp;"'!U12")</f>
        <v>40.94</v>
      </c>
      <c r="N30" s="26">
        <f t="shared" ref="N30:N42" ca="1" si="21">INDIRECT("'"&amp;$B30&amp;"'!U13")</f>
        <v>48.60389</v>
      </c>
    </row>
    <row r="31" spans="1:46" ht="29.45" customHeight="1">
      <c r="A31" s="108"/>
      <c r="B31" s="66">
        <v>19</v>
      </c>
      <c r="C31" s="77" t="s">
        <v>200</v>
      </c>
      <c r="D31" s="49" t="str">
        <f t="shared" ca="1" si="11"/>
        <v>2022/23</v>
      </c>
      <c r="E31" s="50">
        <f t="shared" ca="1" si="12"/>
        <v>1</v>
      </c>
      <c r="F31" s="51">
        <f t="shared" ca="1" si="13"/>
        <v>9.2636599999999998</v>
      </c>
      <c r="G31" s="67">
        <f t="shared" ca="1" si="14"/>
        <v>1</v>
      </c>
      <c r="H31" s="53" t="str">
        <f t="shared" ca="1" si="15"/>
        <v>6% improvement</v>
      </c>
      <c r="I31" s="54" t="str">
        <f t="shared" ca="1" si="16"/>
        <v>32% lower</v>
      </c>
      <c r="J31" s="54" t="str">
        <f t="shared" ca="1" si="17"/>
        <v>38% lower</v>
      </c>
      <c r="K31" s="54" t="str">
        <f t="shared" ca="1" si="18"/>
        <v>similar</v>
      </c>
      <c r="L31" s="51">
        <f t="shared" ca="1" si="19"/>
        <v>13.58</v>
      </c>
      <c r="M31" s="51">
        <f t="shared" ca="1" si="20"/>
        <v>14.97</v>
      </c>
      <c r="N31" s="27">
        <f t="shared" ca="1" si="21"/>
        <v>9.2636599999999998</v>
      </c>
    </row>
    <row r="32" spans="1:46" ht="29.45" customHeight="1">
      <c r="A32" s="108"/>
      <c r="B32" s="66">
        <v>20</v>
      </c>
      <c r="C32" s="77" t="s">
        <v>1040</v>
      </c>
      <c r="D32" s="49" t="str">
        <f t="shared" ca="1" si="11"/>
        <v>2022/23</v>
      </c>
      <c r="E32" s="50">
        <f t="shared" ca="1" si="12"/>
        <v>2</v>
      </c>
      <c r="F32" s="51">
        <f t="shared" ca="1" si="13"/>
        <v>21.990020000000001</v>
      </c>
      <c r="G32" s="67">
        <f t="shared" ca="1" si="14"/>
        <v>-1</v>
      </c>
      <c r="H32" s="53" t="str">
        <f t="shared" ca="1" si="15"/>
        <v>52% deterioration</v>
      </c>
      <c r="I32" s="54" t="str">
        <f t="shared" ca="1" si="16"/>
        <v>12% lower</v>
      </c>
      <c r="J32" s="54" t="str">
        <f t="shared" ca="1" si="17"/>
        <v>16% lower</v>
      </c>
      <c r="K32" s="54" t="str">
        <f t="shared" ca="1" si="18"/>
        <v>similar</v>
      </c>
      <c r="L32" s="51">
        <f t="shared" ca="1" si="19"/>
        <v>25.08</v>
      </c>
      <c r="M32" s="51">
        <f t="shared" ca="1" si="20"/>
        <v>26.33</v>
      </c>
      <c r="N32" s="27">
        <f t="shared" ca="1" si="21"/>
        <v>21.990020000000001</v>
      </c>
    </row>
    <row r="33" spans="1:14" ht="29.45" customHeight="1">
      <c r="A33" s="108"/>
      <c r="B33" s="66">
        <v>21</v>
      </c>
      <c r="C33" s="77" t="s">
        <v>201</v>
      </c>
      <c r="D33" s="49">
        <f t="shared" ca="1" si="11"/>
        <v>2022</v>
      </c>
      <c r="E33" s="50">
        <f t="shared" ca="1" si="12"/>
        <v>10</v>
      </c>
      <c r="F33" s="51">
        <f t="shared" ca="1" si="13"/>
        <v>14.61515294</v>
      </c>
      <c r="G33" s="67">
        <f t="shared" ca="1" si="14"/>
        <v>1</v>
      </c>
      <c r="H33" s="53" t="str">
        <f t="shared" ca="1" si="15"/>
        <v>42% improvement</v>
      </c>
      <c r="I33" s="54" t="str">
        <f t="shared" ca="1" si="16"/>
        <v>35% lower</v>
      </c>
      <c r="J33" s="54" t="str">
        <f t="shared" ca="1" si="17"/>
        <v>28% lower</v>
      </c>
      <c r="K33" s="54" t="str">
        <f t="shared" ca="1" si="18"/>
        <v>similar</v>
      </c>
      <c r="L33" s="51">
        <f t="shared" ca="1" si="19"/>
        <v>22.52</v>
      </c>
      <c r="M33" s="51">
        <f t="shared" ca="1" si="20"/>
        <v>20.22</v>
      </c>
      <c r="N33" s="27">
        <f t="shared" ca="1" si="21"/>
        <v>14.61515294</v>
      </c>
    </row>
    <row r="34" spans="1:14" ht="29.45" customHeight="1">
      <c r="A34" s="108"/>
      <c r="B34" s="66">
        <v>22</v>
      </c>
      <c r="C34" s="77" t="s">
        <v>177</v>
      </c>
      <c r="D34" s="49" t="str">
        <f t="shared" ca="1" si="11"/>
        <v>2022/23</v>
      </c>
      <c r="E34" s="50">
        <f t="shared" ca="1" si="12"/>
        <v>21</v>
      </c>
      <c r="F34" s="51">
        <f t="shared" ca="1" si="13"/>
        <v>1090.7916499999999</v>
      </c>
      <c r="G34" s="67">
        <f t="shared" ca="1" si="14"/>
        <v>1</v>
      </c>
      <c r="H34" s="53" t="str">
        <f t="shared" ca="1" si="15"/>
        <v>69% improvement</v>
      </c>
      <c r="I34" s="54" t="str">
        <f t="shared" ca="1" si="16"/>
        <v>33% lower</v>
      </c>
      <c r="J34" s="54" t="str">
        <f t="shared" ca="1" si="17"/>
        <v>29% lower</v>
      </c>
      <c r="K34" s="54" t="str">
        <f t="shared" ca="1" si="18"/>
        <v>similar</v>
      </c>
      <c r="L34" s="51">
        <f t="shared" ca="1" si="19"/>
        <v>1620.06</v>
      </c>
      <c r="M34" s="51">
        <f t="shared" ca="1" si="20"/>
        <v>1540</v>
      </c>
      <c r="N34" s="27">
        <f t="shared" ca="1" si="21"/>
        <v>1090.7916499999999</v>
      </c>
    </row>
    <row r="35" spans="1:14" ht="29.45" customHeight="1">
      <c r="A35" s="108"/>
      <c r="B35" s="66">
        <v>23</v>
      </c>
      <c r="C35" s="77" t="s">
        <v>1041</v>
      </c>
      <c r="D35" s="49">
        <f t="shared" ca="1" si="11"/>
        <v>2022</v>
      </c>
      <c r="E35" s="50">
        <f t="shared" ca="1" si="12"/>
        <v>1</v>
      </c>
      <c r="F35" s="51">
        <f t="shared" ca="1" si="13"/>
        <v>51.409300285150302</v>
      </c>
      <c r="G35" s="67">
        <f t="shared" ca="1" si="14"/>
        <v>1</v>
      </c>
      <c r="H35" s="53" t="str">
        <f t="shared" ca="1" si="15"/>
        <v>23% improvement</v>
      </c>
      <c r="I35" s="54" t="str">
        <f t="shared" ca="1" si="16"/>
        <v>16% higher</v>
      </c>
      <c r="J35" s="54" t="str">
        <f t="shared" ca="1" si="17"/>
        <v>55% higher</v>
      </c>
      <c r="K35" s="54" t="str">
        <f t="shared" ca="1" si="18"/>
        <v>similar</v>
      </c>
      <c r="L35" s="51">
        <f t="shared" ca="1" si="19"/>
        <v>44.14</v>
      </c>
      <c r="M35" s="51">
        <f t="shared" ca="1" si="20"/>
        <v>33.22</v>
      </c>
      <c r="N35" s="27">
        <f t="shared" ca="1" si="21"/>
        <v>51.409300285150302</v>
      </c>
    </row>
    <row r="36" spans="1:14" ht="29.45" customHeight="1">
      <c r="A36" s="108"/>
      <c r="B36" s="66">
        <v>24</v>
      </c>
      <c r="C36" s="77" t="s">
        <v>1042</v>
      </c>
      <c r="D36" s="49">
        <f t="shared" ca="1" si="11"/>
        <v>2022</v>
      </c>
      <c r="E36" s="50">
        <f t="shared" ca="1" si="12"/>
        <v>1</v>
      </c>
      <c r="F36" s="51">
        <f t="shared" ca="1" si="13"/>
        <v>30.9826716385172</v>
      </c>
      <c r="G36" s="67">
        <f t="shared" ca="1" si="14"/>
        <v>1</v>
      </c>
      <c r="H36" s="53" t="str">
        <f t="shared" ca="1" si="15"/>
        <v>18% improvement</v>
      </c>
      <c r="I36" s="54" t="str">
        <f t="shared" ca="1" si="16"/>
        <v>17% higher</v>
      </c>
      <c r="J36" s="54" t="str">
        <f t="shared" ca="1" si="17"/>
        <v>191% higher</v>
      </c>
      <c r="K36" s="54" t="str">
        <f t="shared" ca="1" si="18"/>
        <v>similar</v>
      </c>
      <c r="L36" s="51">
        <f t="shared" ca="1" si="19"/>
        <v>26.48</v>
      </c>
      <c r="M36" s="51">
        <f t="shared" ca="1" si="20"/>
        <v>10.63</v>
      </c>
      <c r="N36" s="27">
        <f t="shared" ca="1" si="21"/>
        <v>30.9826716385172</v>
      </c>
    </row>
    <row r="37" spans="1:14" ht="29.45" customHeight="1">
      <c r="A37" s="108"/>
      <c r="B37" s="66">
        <v>25</v>
      </c>
      <c r="C37" s="77" t="s">
        <v>208</v>
      </c>
      <c r="D37" s="49" t="str">
        <f t="shared" ca="1" si="11"/>
        <v>2022/23</v>
      </c>
      <c r="E37" s="50">
        <f t="shared" ca="1" si="12"/>
        <v>15</v>
      </c>
      <c r="F37" s="51">
        <f t="shared" ca="1" si="13"/>
        <v>20.539950000000001</v>
      </c>
      <c r="G37" s="67">
        <f t="shared" ca="1" si="14"/>
        <v>-1</v>
      </c>
      <c r="H37" s="53" t="str">
        <f t="shared" ca="1" si="15"/>
        <v>37% deterioration</v>
      </c>
      <c r="I37" s="54" t="str">
        <f t="shared" ca="1" si="16"/>
        <v>22% lower</v>
      </c>
      <c r="J37" s="54" t="str">
        <f t="shared" ca="1" si="17"/>
        <v>2% lower</v>
      </c>
      <c r="K37" s="54" t="str">
        <f t="shared" ca="1" si="18"/>
        <v>similar</v>
      </c>
      <c r="L37" s="51">
        <f t="shared" ca="1" si="19"/>
        <v>26.24</v>
      </c>
      <c r="M37" s="51">
        <f t="shared" ca="1" si="20"/>
        <v>20.89</v>
      </c>
      <c r="N37" s="27">
        <f t="shared" ca="1" si="21"/>
        <v>20.539950000000001</v>
      </c>
    </row>
    <row r="38" spans="1:14" ht="29.45" customHeight="1">
      <c r="A38" s="108"/>
      <c r="B38" s="66">
        <v>26</v>
      </c>
      <c r="C38" s="77" t="s">
        <v>209</v>
      </c>
      <c r="D38" s="49" t="str">
        <f t="shared" ca="1" si="11"/>
        <v>2022/23</v>
      </c>
      <c r="E38" s="50">
        <f t="shared" ca="1" si="12"/>
        <v>1</v>
      </c>
      <c r="F38" s="51">
        <f t="shared" ca="1" si="13"/>
        <v>40.98753</v>
      </c>
      <c r="G38" s="67">
        <f t="shared" ca="1" si="14"/>
        <v>1</v>
      </c>
      <c r="H38" s="53" t="str">
        <f t="shared" ca="1" si="15"/>
        <v>6% improvement</v>
      </c>
      <c r="I38" s="54" t="str">
        <f t="shared" ca="1" si="16"/>
        <v>32% higher</v>
      </c>
      <c r="J38" s="54" t="str">
        <f t="shared" ca="1" si="17"/>
        <v>36% higher</v>
      </c>
      <c r="K38" s="54" t="str">
        <f t="shared" ca="1" si="18"/>
        <v>similar</v>
      </c>
      <c r="L38" s="51">
        <f t="shared" ca="1" si="19"/>
        <v>31</v>
      </c>
      <c r="M38" s="51">
        <f t="shared" ca="1" si="20"/>
        <v>30.04</v>
      </c>
      <c r="N38" s="27">
        <f t="shared" ca="1" si="21"/>
        <v>40.98753</v>
      </c>
    </row>
    <row r="39" spans="1:14" ht="29.45" customHeight="1">
      <c r="A39" s="108"/>
      <c r="B39" s="66">
        <v>27</v>
      </c>
      <c r="C39" s="77" t="s">
        <v>203</v>
      </c>
      <c r="D39" s="49" t="str">
        <f t="shared" ca="1" si="11"/>
        <v>2022/23</v>
      </c>
      <c r="E39" s="50">
        <f t="shared" ca="1" si="12"/>
        <v>3</v>
      </c>
      <c r="F39" s="51">
        <f t="shared" ca="1" si="13"/>
        <v>74.849050000000005</v>
      </c>
      <c r="G39" s="67">
        <f t="shared" ca="1" si="14"/>
        <v>1</v>
      </c>
      <c r="H39" s="53" t="str">
        <f t="shared" ca="1" si="15"/>
        <v>2% improvement</v>
      </c>
      <c r="I39" s="54" t="str">
        <f t="shared" ca="1" si="16"/>
        <v>11% higher</v>
      </c>
      <c r="J39" s="54" t="str">
        <f t="shared" ca="1" si="17"/>
        <v>13% higher</v>
      </c>
      <c r="K39" s="54" t="str">
        <f t="shared" ca="1" si="18"/>
        <v>similar</v>
      </c>
      <c r="L39" s="51">
        <f t="shared" ca="1" si="19"/>
        <v>67.14</v>
      </c>
      <c r="M39" s="51">
        <f t="shared" ca="1" si="20"/>
        <v>66.349999999999994</v>
      </c>
      <c r="N39" s="27">
        <f t="shared" ca="1" si="21"/>
        <v>74.849050000000005</v>
      </c>
    </row>
    <row r="40" spans="1:14" ht="29.45" customHeight="1">
      <c r="A40" s="108"/>
      <c r="B40" s="66">
        <v>28</v>
      </c>
      <c r="C40" s="77" t="s">
        <v>205</v>
      </c>
      <c r="D40" s="49" t="str">
        <f t="shared" ca="1" si="11"/>
        <v>2022/23</v>
      </c>
      <c r="E40" s="50">
        <f t="shared" ca="1" si="12"/>
        <v>2</v>
      </c>
      <c r="F40" s="51">
        <f t="shared" ca="1" si="13"/>
        <v>15.08262</v>
      </c>
      <c r="G40" s="67">
        <f t="shared" ca="1" si="14"/>
        <v>1</v>
      </c>
      <c r="H40" s="53" t="str">
        <f t="shared" ca="1" si="15"/>
        <v>17% improvement</v>
      </c>
      <c r="I40" s="54" t="str">
        <f t="shared" ca="1" si="16"/>
        <v>33% lower</v>
      </c>
      <c r="J40" s="54" t="str">
        <f t="shared" ca="1" si="17"/>
        <v>36% lower</v>
      </c>
      <c r="K40" s="54" t="str">
        <f t="shared" ca="1" si="18"/>
        <v>similar</v>
      </c>
      <c r="L40" s="51">
        <f t="shared" ca="1" si="19"/>
        <v>22.6</v>
      </c>
      <c r="M40" s="51">
        <f t="shared" ca="1" si="20"/>
        <v>23.74</v>
      </c>
      <c r="N40" s="27">
        <f t="shared" ca="1" si="21"/>
        <v>15.08262</v>
      </c>
    </row>
    <row r="41" spans="1:14" ht="29.45" customHeight="1">
      <c r="A41" s="108"/>
      <c r="B41" s="66">
        <v>29</v>
      </c>
      <c r="C41" s="77" t="s">
        <v>179</v>
      </c>
      <c r="D41" s="49" t="str">
        <f t="shared" ca="1" si="11"/>
        <v>Mar 2015 - Feb 2016</v>
      </c>
      <c r="E41" s="50">
        <f t="shared" ca="1" si="12"/>
        <v>30</v>
      </c>
      <c r="F41" s="51">
        <f t="shared" ca="1" si="13"/>
        <v>9.77928301079133</v>
      </c>
      <c r="G41" s="67">
        <f t="shared" ca="1" si="14"/>
        <v>-1</v>
      </c>
      <c r="H41" s="53" t="str">
        <f t="shared" ca="1" si="15"/>
        <v>65% deterioration</v>
      </c>
      <c r="I41" s="54" t="str">
        <f t="shared" ca="1" si="16"/>
        <v>45% lower</v>
      </c>
      <c r="J41" s="54" t="str">
        <f t="shared" ca="1" si="17"/>
        <v>46% lower</v>
      </c>
      <c r="K41" s="54" t="str">
        <f t="shared" ca="1" si="18"/>
        <v>similar</v>
      </c>
      <c r="L41" s="51">
        <f t="shared" ca="1" si="19"/>
        <v>17.920000000000002</v>
      </c>
      <c r="M41" s="51">
        <f t="shared" ca="1" si="20"/>
        <v>18.03</v>
      </c>
      <c r="N41" s="27">
        <f t="shared" ca="1" si="21"/>
        <v>9.77928301079133</v>
      </c>
    </row>
    <row r="42" spans="1:14" ht="29.45" customHeight="1" thickBot="1">
      <c r="A42" s="109"/>
      <c r="B42" s="66">
        <v>30</v>
      </c>
      <c r="C42" s="28" t="s">
        <v>206</v>
      </c>
      <c r="D42" s="81" t="str">
        <f t="shared" ca="1" si="11"/>
        <v>2019/20</v>
      </c>
      <c r="E42" s="30">
        <f t="shared" ca="1" si="12"/>
        <v>12</v>
      </c>
      <c r="F42" s="31">
        <f t="shared" ca="1" si="13"/>
        <v>24.643999999999998</v>
      </c>
      <c r="G42" s="70">
        <f t="shared" ca="1" si="14"/>
        <v>-1</v>
      </c>
      <c r="H42" s="59" t="str">
        <f t="shared" ca="1" si="15"/>
        <v>31% deterioration</v>
      </c>
      <c r="I42" s="32" t="str">
        <f t="shared" ca="1" si="16"/>
        <v>63% higher</v>
      </c>
      <c r="J42" s="32" t="str">
        <f t="shared" ca="1" si="17"/>
        <v>12% higher</v>
      </c>
      <c r="K42" s="32" t="str">
        <f t="shared" ca="1" si="18"/>
        <v>similar</v>
      </c>
      <c r="L42" s="31">
        <f t="shared" ca="1" si="19"/>
        <v>15.14</v>
      </c>
      <c r="M42" s="31">
        <f t="shared" ca="1" si="20"/>
        <v>22.06</v>
      </c>
      <c r="N42" s="33">
        <f t="shared" ca="1" si="21"/>
        <v>24.643999999999998</v>
      </c>
    </row>
    <row r="43" spans="1:14" ht="6.75" customHeight="1" thickBot="1">
      <c r="A43" s="60"/>
      <c r="B43" s="71"/>
      <c r="C43" s="83"/>
      <c r="D43" s="43"/>
      <c r="E43" s="44"/>
      <c r="F43" s="45"/>
      <c r="G43" s="46"/>
      <c r="H43" s="72"/>
      <c r="I43" s="47"/>
      <c r="J43" s="47"/>
      <c r="K43" s="47"/>
      <c r="L43" s="45"/>
      <c r="M43" s="45"/>
      <c r="N43" s="45"/>
    </row>
    <row r="44" spans="1:14" ht="29.45" customHeight="1">
      <c r="A44" s="120" t="s">
        <v>1043</v>
      </c>
      <c r="B44" s="19">
        <v>31</v>
      </c>
      <c r="C44" s="21" t="s">
        <v>217</v>
      </c>
      <c r="D44" s="22" t="str">
        <f t="shared" ref="D44:D51" ca="1" si="22">INDIRECT("'"&amp;$B44&amp;"'!y26")</f>
        <v>2020 - 22</v>
      </c>
      <c r="E44" s="23">
        <f t="shared" ref="E44:E51" ca="1" si="23">IFERROR(INDIRECT("'"&amp;$B44&amp;"'!U9"),"")</f>
        <v>22</v>
      </c>
      <c r="F44" s="24">
        <f t="shared" ref="F44:F51" ca="1" si="24">INDIRECT("'"&amp;$B44&amp;"'!e4")</f>
        <v>8.3334700000000002</v>
      </c>
      <c r="G44" s="55">
        <f t="shared" ref="G44:G51" ca="1" si="25">INDIRECT("'"&amp;$B44&amp;"'!u18")</f>
        <v>-1</v>
      </c>
      <c r="H44" s="56" t="str">
        <f t="shared" ref="H44:H51" ca="1" si="26">INDIRECT("'"&amp;$B44&amp;"'!e9")</f>
        <v>17% deterioration</v>
      </c>
      <c r="I44" s="25" t="str">
        <f t="shared" ref="I44:I51" ca="1" si="27">IFERROR(INDIRECT("'"&amp;$B44&amp;"'!e5"),"")</f>
        <v>19% lower</v>
      </c>
      <c r="J44" s="25" t="str">
        <f t="shared" ref="J44:J51" ca="1" si="28">IFERROR(INDIRECT("'"&amp;$B44&amp;"'!e6"),"")</f>
        <v>20% higher</v>
      </c>
      <c r="K44" s="25" t="str">
        <f t="shared" ref="K44:K51" ca="1" si="29">INDIRECT("'"&amp;$B44&amp;"'!e7")</f>
        <v>similar</v>
      </c>
      <c r="L44" s="24">
        <f t="shared" ref="L44:L51" ca="1" si="30">INDIRECT("'"&amp;$B44&amp;"'!U11")</f>
        <v>10.33</v>
      </c>
      <c r="M44" s="24">
        <f t="shared" ref="M44:M51" ca="1" si="31">INDIRECT("'"&amp;$B44&amp;"'!U12")</f>
        <v>6.94</v>
      </c>
      <c r="N44" s="26">
        <f t="shared" ref="N44:N51" ca="1" si="32">INDIRECT("'"&amp;$B44&amp;"'!U13")</f>
        <v>8.3334700000000002</v>
      </c>
    </row>
    <row r="45" spans="1:14" ht="29.45" customHeight="1">
      <c r="A45" s="121"/>
      <c r="B45" s="48">
        <v>32</v>
      </c>
      <c r="C45" s="77" t="s">
        <v>211</v>
      </c>
      <c r="D45" s="49" t="str">
        <f t="shared" ca="1" si="22"/>
        <v>2022/23</v>
      </c>
      <c r="E45" s="50">
        <f t="shared" ca="1" si="23"/>
        <v>5</v>
      </c>
      <c r="F45" s="51">
        <f t="shared" ca="1" si="24"/>
        <v>4.3444598716843599</v>
      </c>
      <c r="G45" s="52">
        <f t="shared" ca="1" si="25"/>
        <v>-1</v>
      </c>
      <c r="H45" s="53" t="str">
        <f t="shared" ca="1" si="26"/>
        <v>3% deterioration</v>
      </c>
      <c r="I45" s="54" t="str">
        <f t="shared" ca="1" si="27"/>
        <v>42% lower</v>
      </c>
      <c r="J45" s="54" t="str">
        <f t="shared" ca="1" si="28"/>
        <v>37% lower</v>
      </c>
      <c r="K45" s="54" t="str">
        <f t="shared" ca="1" si="29"/>
        <v>similar</v>
      </c>
      <c r="L45" s="51">
        <f t="shared" ca="1" si="30"/>
        <v>7.45</v>
      </c>
      <c r="M45" s="51">
        <f t="shared" ca="1" si="31"/>
        <v>6.87</v>
      </c>
      <c r="N45" s="27">
        <f t="shared" ca="1" si="32"/>
        <v>4.3444598716843599</v>
      </c>
    </row>
    <row r="46" spans="1:14" ht="29.45" customHeight="1">
      <c r="A46" s="121"/>
      <c r="B46" s="48">
        <v>33</v>
      </c>
      <c r="C46" s="77" t="s">
        <v>210</v>
      </c>
      <c r="D46" s="49" t="str">
        <f t="shared" ca="1" si="22"/>
        <v>2022/23</v>
      </c>
      <c r="E46" s="50">
        <f t="shared" ca="1" si="23"/>
        <v>11</v>
      </c>
      <c r="F46" s="51">
        <f t="shared" ca="1" si="24"/>
        <v>10.242456072153701</v>
      </c>
      <c r="G46" s="52">
        <f t="shared" ca="1" si="25"/>
        <v>-1</v>
      </c>
      <c r="H46" s="53" t="str">
        <f t="shared" ca="1" si="26"/>
        <v>4% deterioration</v>
      </c>
      <c r="I46" s="54" t="str">
        <f t="shared" ca="1" si="27"/>
        <v>29% lower</v>
      </c>
      <c r="J46" s="54" t="str">
        <f t="shared" ca="1" si="28"/>
        <v>6% lower</v>
      </c>
      <c r="K46" s="54" t="str">
        <f t="shared" ca="1" si="29"/>
        <v>similar</v>
      </c>
      <c r="L46" s="51">
        <f t="shared" ca="1" si="30"/>
        <v>14.42</v>
      </c>
      <c r="M46" s="51">
        <f t="shared" ca="1" si="31"/>
        <v>10.92</v>
      </c>
      <c r="N46" s="27">
        <f t="shared" ca="1" si="32"/>
        <v>10.242456072153701</v>
      </c>
    </row>
    <row r="47" spans="1:14" ht="29.45" customHeight="1">
      <c r="A47" s="121"/>
      <c r="B47" s="48">
        <v>34</v>
      </c>
      <c r="C47" s="77" t="s">
        <v>1044</v>
      </c>
      <c r="D47" s="49" t="str">
        <f t="shared" ca="1" si="22"/>
        <v>2020 - 22</v>
      </c>
      <c r="E47" s="50">
        <f t="shared" ca="1" si="23"/>
        <v>1</v>
      </c>
      <c r="F47" s="51">
        <f t="shared" ca="1" si="24"/>
        <v>100.80260389999999</v>
      </c>
      <c r="G47" s="52">
        <f t="shared" ca="1" si="25"/>
        <v>1</v>
      </c>
      <c r="H47" s="53" t="str">
        <f t="shared" ca="1" si="26"/>
        <v>4% improvement</v>
      </c>
      <c r="I47" s="54" t="str">
        <f t="shared" ca="1" si="27"/>
        <v>41% lower</v>
      </c>
      <c r="J47" s="54" t="str">
        <f t="shared" ca="1" si="28"/>
        <v>40% lower</v>
      </c>
      <c r="K47" s="54" t="str">
        <f t="shared" ca="1" si="29"/>
        <v>similar</v>
      </c>
      <c r="L47" s="51">
        <f t="shared" ca="1" si="30"/>
        <v>171.41</v>
      </c>
      <c r="M47" s="51">
        <f t="shared" ca="1" si="31"/>
        <v>169.32</v>
      </c>
      <c r="N47" s="27">
        <f t="shared" ca="1" si="32"/>
        <v>100.80260389999999</v>
      </c>
    </row>
    <row r="48" spans="1:14" ht="29.45" customHeight="1">
      <c r="A48" s="121"/>
      <c r="B48" s="48">
        <v>35</v>
      </c>
      <c r="C48" s="77" t="s">
        <v>242</v>
      </c>
      <c r="D48" s="49">
        <f t="shared" ca="1" si="22"/>
        <v>2023</v>
      </c>
      <c r="E48" s="50">
        <f t="shared" ca="1" si="23"/>
        <v>5</v>
      </c>
      <c r="F48" s="51">
        <f t="shared" ca="1" si="24"/>
        <v>65.454080000000005</v>
      </c>
      <c r="G48" s="52">
        <f t="shared" ca="1" si="25"/>
        <v>-1</v>
      </c>
      <c r="H48" s="53" t="str">
        <f t="shared" ca="1" si="26"/>
        <v>2% deterioration</v>
      </c>
      <c r="I48" s="54" t="str">
        <f t="shared" ca="1" si="27"/>
        <v>1% lower</v>
      </c>
      <c r="J48" s="54" t="str">
        <f t="shared" ca="1" si="28"/>
        <v>13% higher</v>
      </c>
      <c r="K48" s="54" t="str">
        <f t="shared" ca="1" si="29"/>
        <v>similar</v>
      </c>
      <c r="L48" s="51">
        <f t="shared" ca="1" si="30"/>
        <v>65.819999999999993</v>
      </c>
      <c r="M48" s="51">
        <f t="shared" ca="1" si="31"/>
        <v>58.03</v>
      </c>
      <c r="N48" s="27">
        <f t="shared" ca="1" si="32"/>
        <v>65.454080000000005</v>
      </c>
    </row>
    <row r="49" spans="1:14" ht="29.45" customHeight="1">
      <c r="A49" s="121"/>
      <c r="B49" s="48">
        <v>36</v>
      </c>
      <c r="C49" s="77" t="s">
        <v>244</v>
      </c>
      <c r="D49" s="49">
        <f t="shared" ca="1" si="22"/>
        <v>2023</v>
      </c>
      <c r="E49" s="50">
        <f t="shared" ca="1" si="23"/>
        <v>8</v>
      </c>
      <c r="F49" s="51">
        <f t="shared" ca="1" si="24"/>
        <v>72.849119999999999</v>
      </c>
      <c r="G49" s="52">
        <f t="shared" ca="1" si="25"/>
        <v>1</v>
      </c>
      <c r="H49" s="53" t="str">
        <f t="shared" ca="1" si="26"/>
        <v>1% improvement</v>
      </c>
      <c r="I49" s="54" t="str">
        <f t="shared" ca="1" si="27"/>
        <v>2% lower</v>
      </c>
      <c r="J49" s="54" t="str">
        <f t="shared" ca="1" si="28"/>
        <v>3% higher</v>
      </c>
      <c r="K49" s="54" t="str">
        <f t="shared" ca="1" si="29"/>
        <v>similar</v>
      </c>
      <c r="L49" s="51">
        <f t="shared" ca="1" si="30"/>
        <v>74.44</v>
      </c>
      <c r="M49" s="51">
        <f t="shared" ca="1" si="31"/>
        <v>70.67</v>
      </c>
      <c r="N49" s="27">
        <f t="shared" ca="1" si="32"/>
        <v>72.849119999999999</v>
      </c>
    </row>
    <row r="50" spans="1:14" ht="29.45" customHeight="1">
      <c r="A50" s="121"/>
      <c r="B50" s="48">
        <v>37</v>
      </c>
      <c r="C50" s="77" t="s">
        <v>214</v>
      </c>
      <c r="D50" s="49">
        <f t="shared" ca="1" si="22"/>
        <v>2023</v>
      </c>
      <c r="E50" s="50">
        <f t="shared" ca="1" si="23"/>
        <v>6</v>
      </c>
      <c r="F50" s="51">
        <f t="shared" ca="1" si="24"/>
        <v>63.777880000000003</v>
      </c>
      <c r="G50" s="52">
        <f t="shared" ca="1" si="25"/>
        <v>1</v>
      </c>
      <c r="H50" s="53" t="str">
        <f t="shared" ca="1" si="26"/>
        <v>9% improvement</v>
      </c>
      <c r="I50" s="54" t="str">
        <f t="shared" ca="1" si="27"/>
        <v>4% lower</v>
      </c>
      <c r="J50" s="54" t="str">
        <f t="shared" ca="1" si="28"/>
        <v>14% higher</v>
      </c>
      <c r="K50" s="54" t="str">
        <f t="shared" ca="1" si="29"/>
        <v>similar</v>
      </c>
      <c r="L50" s="51">
        <f t="shared" ca="1" si="30"/>
        <v>66.25</v>
      </c>
      <c r="M50" s="51">
        <f t="shared" ca="1" si="31"/>
        <v>55.83</v>
      </c>
      <c r="N50" s="27">
        <f t="shared" ca="1" si="32"/>
        <v>63.777880000000003</v>
      </c>
    </row>
    <row r="51" spans="1:14" ht="29.45" customHeight="1" thickBot="1">
      <c r="A51" s="122"/>
      <c r="B51" s="57">
        <v>38</v>
      </c>
      <c r="C51" s="28" t="s">
        <v>1045</v>
      </c>
      <c r="D51" s="29">
        <f t="shared" ca="1" si="22"/>
        <v>2023</v>
      </c>
      <c r="E51" s="30">
        <f t="shared" ca="1" si="23"/>
        <v>5</v>
      </c>
      <c r="F51" s="31">
        <f t="shared" ca="1" si="24"/>
        <v>70.143289999999993</v>
      </c>
      <c r="G51" s="58">
        <f t="shared" ca="1" si="25"/>
        <v>1</v>
      </c>
      <c r="H51" s="59" t="str">
        <f t="shared" ca="1" si="26"/>
        <v>3% improvement</v>
      </c>
      <c r="I51" s="32" t="str">
        <f t="shared" ca="1" si="27"/>
        <v>3% lower</v>
      </c>
      <c r="J51" s="32" t="str">
        <f t="shared" ca="1" si="28"/>
        <v>10% higher</v>
      </c>
      <c r="K51" s="32" t="str">
        <f t="shared" ca="1" si="29"/>
        <v>similar</v>
      </c>
      <c r="L51" s="31">
        <f t="shared" ca="1" si="30"/>
        <v>71.989999999999995</v>
      </c>
      <c r="M51" s="31">
        <f t="shared" ca="1" si="31"/>
        <v>63.48</v>
      </c>
      <c r="N51" s="33">
        <f t="shared" ca="1" si="32"/>
        <v>70.143289999999993</v>
      </c>
    </row>
    <row r="52" spans="1:14" ht="6.75" customHeight="1" thickBot="1">
      <c r="A52" s="73"/>
      <c r="B52" s="61"/>
      <c r="C52" s="83"/>
      <c r="D52" s="62"/>
      <c r="E52" s="63"/>
      <c r="F52" s="64"/>
      <c r="G52" s="65"/>
      <c r="H52" s="74"/>
      <c r="L52" s="64"/>
      <c r="M52" s="64"/>
      <c r="N52" s="64"/>
    </row>
    <row r="53" spans="1:14" ht="29.45" customHeight="1">
      <c r="A53" s="107" t="s">
        <v>1046</v>
      </c>
      <c r="B53" s="20">
        <v>39</v>
      </c>
      <c r="C53" s="21" t="s">
        <v>126</v>
      </c>
      <c r="D53" s="22" t="str">
        <f t="shared" ref="D53:D63" ca="1" si="33">INDIRECT("'"&amp;$B53&amp;"'!y26")</f>
        <v>2022/23</v>
      </c>
      <c r="E53" s="23">
        <f t="shared" ref="E53:E63" ca="1" si="34">IFERROR(INDIRECT("'"&amp;$B53&amp;"'!U9"),"")</f>
        <v>2</v>
      </c>
      <c r="F53" s="24">
        <f t="shared" ref="F53:F63" ca="1" si="35">INDIRECT("'"&amp;$B53&amp;"'!e4")</f>
        <v>76.475679999999997</v>
      </c>
      <c r="G53" s="68">
        <f t="shared" ref="G53:G63" ca="1" si="36">INDIRECT("'"&amp;$B53&amp;"'!u18")</f>
        <v>-1</v>
      </c>
      <c r="H53" s="56" t="str">
        <f t="shared" ref="H53:H63" ca="1" si="37">INDIRECT("'"&amp;$B53&amp;"'!e9")</f>
        <v>no change</v>
      </c>
      <c r="I53" s="25" t="str">
        <f t="shared" ref="I53:I63" ca="1" si="38">IFERROR(INDIRECT("'"&amp;$B53&amp;"'!e5"),"")</f>
        <v>4% lower</v>
      </c>
      <c r="J53" s="25" t="str">
        <f t="shared" ref="J53:J63" ca="1" si="39">IFERROR(INDIRECT("'"&amp;$B53&amp;"'!e6"),"")</f>
        <v>12% higher</v>
      </c>
      <c r="K53" s="25" t="str">
        <f t="shared" ref="K53:K63" ca="1" si="40">INDIRECT("'"&amp;$B53&amp;"'!e7")</f>
        <v>similar</v>
      </c>
      <c r="L53" s="24">
        <f t="shared" ref="L53:L63" ca="1" si="41">INDIRECT("'"&amp;$B53&amp;"'!U11")</f>
        <v>79.86</v>
      </c>
      <c r="M53" s="24">
        <f t="shared" ref="M53:M63" ca="1" si="42">INDIRECT("'"&amp;$B53&amp;"'!U12")</f>
        <v>68.290000000000006</v>
      </c>
      <c r="N53" s="26">
        <f t="shared" ref="N53:N63" ca="1" si="43">INDIRECT("'"&amp;$B53&amp;"'!U13")</f>
        <v>76.475679999999997</v>
      </c>
    </row>
    <row r="54" spans="1:14" ht="29.45" customHeight="1">
      <c r="A54" s="108"/>
      <c r="B54" s="66">
        <v>40</v>
      </c>
      <c r="C54" s="77" t="s">
        <v>29</v>
      </c>
      <c r="D54" s="49" t="str">
        <f t="shared" ca="1" si="33"/>
        <v>2022/23</v>
      </c>
      <c r="E54" s="50">
        <f t="shared" ca="1" si="34"/>
        <v>27</v>
      </c>
      <c r="F54" s="51">
        <f t="shared" ca="1" si="35"/>
        <v>2444.3755799999999</v>
      </c>
      <c r="G54" s="67">
        <f t="shared" ca="1" si="36"/>
        <v>1</v>
      </c>
      <c r="H54" s="53" t="str">
        <f t="shared" ca="1" si="37"/>
        <v>5% improvement</v>
      </c>
      <c r="I54" s="54" t="str">
        <f t="shared" ca="1" si="38"/>
        <v>26% higher</v>
      </c>
      <c r="J54" s="54" t="str">
        <f t="shared" ca="1" si="39"/>
        <v>18% higher</v>
      </c>
      <c r="K54" s="54" t="str">
        <f t="shared" ca="1" si="40"/>
        <v>similar</v>
      </c>
      <c r="L54" s="51">
        <f t="shared" ca="1" si="41"/>
        <v>1932.8</v>
      </c>
      <c r="M54" s="51">
        <f t="shared" ca="1" si="42"/>
        <v>2070.5500000000002</v>
      </c>
      <c r="N54" s="27">
        <f t="shared" ca="1" si="43"/>
        <v>2444.3755799999999</v>
      </c>
    </row>
    <row r="55" spans="1:14" ht="29.45" customHeight="1">
      <c r="A55" s="108"/>
      <c r="B55" s="66">
        <v>41</v>
      </c>
      <c r="C55" s="77" t="s">
        <v>124</v>
      </c>
      <c r="D55" s="49" t="str">
        <f t="shared" ca="1" si="33"/>
        <v>2022/23</v>
      </c>
      <c r="E55" s="50">
        <f t="shared" ca="1" si="34"/>
        <v>30</v>
      </c>
      <c r="F55" s="51">
        <f t="shared" ca="1" si="35"/>
        <v>6404.0119400000003</v>
      </c>
      <c r="G55" s="67">
        <f t="shared" ca="1" si="36"/>
        <v>-1</v>
      </c>
      <c r="H55" s="53" t="str">
        <f t="shared" ca="1" si="37"/>
        <v>4% deterioration</v>
      </c>
      <c r="I55" s="54" t="str">
        <f t="shared" ca="1" si="38"/>
        <v>32% higher</v>
      </c>
      <c r="J55" s="54" t="str">
        <f t="shared" ca="1" si="39"/>
        <v>28% higher</v>
      </c>
      <c r="K55" s="54" t="str">
        <f t="shared" ca="1" si="40"/>
        <v>similar</v>
      </c>
      <c r="L55" s="51">
        <f t="shared" ca="1" si="41"/>
        <v>4845.3599999999997</v>
      </c>
      <c r="M55" s="51">
        <f t="shared" ca="1" si="42"/>
        <v>4989.78</v>
      </c>
      <c r="N55" s="27">
        <f t="shared" ca="1" si="43"/>
        <v>6404.0119400000003</v>
      </c>
    </row>
    <row r="56" spans="1:14" ht="29.45" customHeight="1">
      <c r="A56" s="108"/>
      <c r="B56" s="66">
        <v>42</v>
      </c>
      <c r="C56" s="77" t="s">
        <v>133</v>
      </c>
      <c r="D56" s="49" t="str">
        <f t="shared" ca="1" si="33"/>
        <v>2022/23</v>
      </c>
      <c r="E56" s="50">
        <f t="shared" ca="1" si="34"/>
        <v>22</v>
      </c>
      <c r="F56" s="51">
        <f t="shared" ca="1" si="35"/>
        <v>510.39103999999998</v>
      </c>
      <c r="G56" s="67">
        <f t="shared" ca="1" si="36"/>
        <v>-1</v>
      </c>
      <c r="H56" s="53" t="str">
        <f t="shared" ca="1" si="37"/>
        <v>7% deterioration</v>
      </c>
      <c r="I56" s="54" t="str">
        <f t="shared" ca="1" si="38"/>
        <v>9% lower</v>
      </c>
      <c r="J56" s="54" t="str">
        <f t="shared" ca="1" si="39"/>
        <v>2% higher</v>
      </c>
      <c r="K56" s="54" t="str">
        <f t="shared" ca="1" si="40"/>
        <v>similar</v>
      </c>
      <c r="L56" s="51">
        <f t="shared" ca="1" si="41"/>
        <v>558</v>
      </c>
      <c r="M56" s="51">
        <f t="shared" ca="1" si="42"/>
        <v>502.32</v>
      </c>
      <c r="N56" s="27">
        <f t="shared" ca="1" si="43"/>
        <v>510.39103999999998</v>
      </c>
    </row>
    <row r="57" spans="1:14" ht="29.45" customHeight="1">
      <c r="A57" s="108"/>
      <c r="B57" s="66">
        <v>43</v>
      </c>
      <c r="C57" s="77" t="s">
        <v>172</v>
      </c>
      <c r="D57" s="49">
        <f t="shared" ca="1" si="33"/>
        <v>2023</v>
      </c>
      <c r="E57" s="50">
        <f t="shared" ca="1" si="34"/>
        <v>9</v>
      </c>
      <c r="F57" s="51">
        <f t="shared" ca="1" si="35"/>
        <v>68.7</v>
      </c>
      <c r="G57" s="67">
        <f t="shared" ca="1" si="36"/>
        <v>1</v>
      </c>
      <c r="H57" s="53" t="str">
        <f t="shared" ca="1" si="37"/>
        <v>3% improvement</v>
      </c>
      <c r="I57" s="54" t="str">
        <f t="shared" ca="1" si="38"/>
        <v>9% higher</v>
      </c>
      <c r="J57" s="54" t="str">
        <f t="shared" ca="1" si="39"/>
        <v>5% higher</v>
      </c>
      <c r="K57" s="54" t="str">
        <f t="shared" ca="1" si="40"/>
        <v>similar</v>
      </c>
      <c r="L57" s="51">
        <f t="shared" ca="1" si="41"/>
        <v>63</v>
      </c>
      <c r="M57" s="51">
        <f t="shared" ca="1" si="42"/>
        <v>65.599999999999994</v>
      </c>
      <c r="N57" s="27">
        <f t="shared" ca="1" si="43"/>
        <v>68.7</v>
      </c>
    </row>
    <row r="58" spans="1:14" ht="29.45" customHeight="1">
      <c r="A58" s="108"/>
      <c r="B58" s="66">
        <v>44</v>
      </c>
      <c r="C58" s="77" t="s">
        <v>161</v>
      </c>
      <c r="D58" s="49" t="str">
        <f t="shared" ca="1" si="33"/>
        <v>2021/22</v>
      </c>
      <c r="E58" s="50">
        <f t="shared" ca="1" si="34"/>
        <v>4</v>
      </c>
      <c r="F58" s="51">
        <f t="shared" ca="1" si="35"/>
        <v>32.700000000000003</v>
      </c>
      <c r="G58" s="67">
        <f t="shared" ca="1" si="36"/>
        <v>1</v>
      </c>
      <c r="H58" s="53" t="str">
        <f t="shared" ca="1" si="37"/>
        <v>56% improvement</v>
      </c>
      <c r="I58" s="54" t="str">
        <f t="shared" ca="1" si="38"/>
        <v>17% higher</v>
      </c>
      <c r="J58" s="54" t="str">
        <f t="shared" ca="1" si="39"/>
        <v>19% higher</v>
      </c>
      <c r="K58" s="54" t="str">
        <f t="shared" ca="1" si="40"/>
        <v>similar</v>
      </c>
      <c r="L58" s="51">
        <f t="shared" ca="1" si="41"/>
        <v>28</v>
      </c>
      <c r="M58" s="51">
        <f t="shared" ca="1" si="42"/>
        <v>27.5</v>
      </c>
      <c r="N58" s="27">
        <f t="shared" ca="1" si="43"/>
        <v>32.700000000000003</v>
      </c>
    </row>
    <row r="59" spans="1:14" ht="29.45" customHeight="1">
      <c r="A59" s="108"/>
      <c r="B59" s="66">
        <v>45</v>
      </c>
      <c r="C59" s="77" t="s">
        <v>1047</v>
      </c>
      <c r="D59" s="49" t="str">
        <f t="shared" ca="1" si="33"/>
        <v>2022/23</v>
      </c>
      <c r="E59" s="50">
        <f t="shared" ca="1" si="34"/>
        <v>3</v>
      </c>
      <c r="F59" s="51">
        <f t="shared" ca="1" si="35"/>
        <v>45.5</v>
      </c>
      <c r="G59" s="67">
        <f t="shared" ca="1" si="36"/>
        <v>1</v>
      </c>
      <c r="H59" s="53" t="str">
        <f t="shared" ca="1" si="37"/>
        <v>6% improvement</v>
      </c>
      <c r="I59" s="54" t="str">
        <f t="shared" ca="1" si="38"/>
        <v>2% higher</v>
      </c>
      <c r="J59" s="54" t="str">
        <f t="shared" ca="1" si="39"/>
        <v>15% higher</v>
      </c>
      <c r="K59" s="54" t="str">
        <f t="shared" ca="1" si="40"/>
        <v>similar</v>
      </c>
      <c r="L59" s="51">
        <f t="shared" ca="1" si="41"/>
        <v>44.4</v>
      </c>
      <c r="M59" s="51">
        <f t="shared" ca="1" si="42"/>
        <v>39.700000000000003</v>
      </c>
      <c r="N59" s="27">
        <f t="shared" ca="1" si="43"/>
        <v>45.5</v>
      </c>
    </row>
    <row r="60" spans="1:14" ht="29.45" customHeight="1">
      <c r="A60" s="108"/>
      <c r="B60" s="66">
        <v>46</v>
      </c>
      <c r="C60" s="77" t="s">
        <v>1048</v>
      </c>
      <c r="D60" s="49" t="str">
        <f t="shared" ca="1" si="33"/>
        <v>2022/23</v>
      </c>
      <c r="E60" s="50">
        <f t="shared" ca="1" si="34"/>
        <v>1</v>
      </c>
      <c r="F60" s="51">
        <f t="shared" ca="1" si="35"/>
        <v>44.9</v>
      </c>
      <c r="G60" s="67">
        <f t="shared" ca="1" si="36"/>
        <v>1</v>
      </c>
      <c r="H60" s="53" t="str">
        <f t="shared" ca="1" si="37"/>
        <v>18% improvement</v>
      </c>
      <c r="I60" s="54" t="str">
        <f t="shared" ca="1" si="38"/>
        <v>8% higher</v>
      </c>
      <c r="J60" s="54" t="str">
        <f t="shared" ca="1" si="39"/>
        <v>26% higher</v>
      </c>
      <c r="K60" s="54" t="str">
        <f t="shared" ca="1" si="40"/>
        <v>similar</v>
      </c>
      <c r="L60" s="51">
        <f t="shared" ca="1" si="41"/>
        <v>41.5</v>
      </c>
      <c r="M60" s="51">
        <f t="shared" ca="1" si="42"/>
        <v>35.700000000000003</v>
      </c>
      <c r="N60" s="27">
        <f t="shared" ca="1" si="43"/>
        <v>44.9</v>
      </c>
    </row>
    <row r="61" spans="1:14" ht="29.45" customHeight="1">
      <c r="A61" s="108"/>
      <c r="B61" s="66">
        <v>47</v>
      </c>
      <c r="C61" s="77" t="s">
        <v>162</v>
      </c>
      <c r="D61" s="49">
        <f t="shared" ca="1" si="33"/>
        <v>2020</v>
      </c>
      <c r="E61" s="50">
        <f t="shared" ca="1" si="34"/>
        <v>14</v>
      </c>
      <c r="F61" s="51">
        <f t="shared" ca="1" si="35"/>
        <v>4.0129596998806303</v>
      </c>
      <c r="G61" s="67">
        <f t="shared" ca="1" si="36"/>
        <v>1</v>
      </c>
      <c r="H61" s="53" t="str">
        <f t="shared" ca="1" si="37"/>
        <v>8% improvement</v>
      </c>
      <c r="I61" s="54" t="str">
        <f t="shared" ca="1" si="38"/>
        <v>1% higher</v>
      </c>
      <c r="J61" s="54" t="str">
        <f t="shared" ca="1" si="39"/>
        <v>4% lower</v>
      </c>
      <c r="K61" s="54" t="str">
        <f t="shared" ca="1" si="40"/>
        <v>similar</v>
      </c>
      <c r="L61" s="51">
        <f t="shared" ca="1" si="41"/>
        <v>3.97</v>
      </c>
      <c r="M61" s="51">
        <f t="shared" ca="1" si="42"/>
        <v>4.17</v>
      </c>
      <c r="N61" s="27">
        <f t="shared" ca="1" si="43"/>
        <v>4.0129596998806303</v>
      </c>
    </row>
    <row r="62" spans="1:14" ht="29.45" customHeight="1">
      <c r="A62" s="108"/>
      <c r="B62" s="66">
        <v>48</v>
      </c>
      <c r="C62" s="77" t="s">
        <v>170</v>
      </c>
      <c r="D62" s="49">
        <f t="shared" ca="1" si="33"/>
        <v>2021</v>
      </c>
      <c r="E62" s="50">
        <f t="shared" ca="1" si="34"/>
        <v>1</v>
      </c>
      <c r="F62" s="51">
        <f t="shared" ca="1" si="35"/>
        <v>778.37855999999999</v>
      </c>
      <c r="G62" s="67">
        <f t="shared" ca="1" si="36"/>
        <v>0</v>
      </c>
      <c r="H62" s="53" t="str">
        <f t="shared" ca="1" si="37"/>
        <v>N/A</v>
      </c>
      <c r="I62" s="54" t="str">
        <f t="shared" ca="1" si="38"/>
        <v>24% lower</v>
      </c>
      <c r="J62" s="54" t="str">
        <f t="shared" ca="1" si="39"/>
        <v>23% lower</v>
      </c>
      <c r="K62" s="54" t="str">
        <f t="shared" ca="1" si="40"/>
        <v>similar</v>
      </c>
      <c r="L62" s="51">
        <f t="shared" ca="1" si="41"/>
        <v>1021.44</v>
      </c>
      <c r="M62" s="51">
        <f t="shared" ca="1" si="42"/>
        <v>1015.6</v>
      </c>
      <c r="N62" s="27">
        <f t="shared" ca="1" si="43"/>
        <v>778.37855999999999</v>
      </c>
    </row>
    <row r="63" spans="1:14" ht="29.45" customHeight="1" thickBot="1">
      <c r="A63" s="109"/>
      <c r="B63" s="69">
        <v>49</v>
      </c>
      <c r="C63" s="28" t="s">
        <v>138</v>
      </c>
      <c r="D63" s="81" t="str">
        <f t="shared" ca="1" si="33"/>
        <v>Aug 2021 - Jul 2022</v>
      </c>
      <c r="E63" s="30">
        <f t="shared" ca="1" si="34"/>
        <v>2</v>
      </c>
      <c r="F63" s="31">
        <f t="shared" ca="1" si="35"/>
        <v>-2.9</v>
      </c>
      <c r="G63" s="70">
        <f t="shared" ca="1" si="36"/>
        <v>1</v>
      </c>
      <c r="H63" s="59" t="str">
        <f t="shared" ca="1" si="37"/>
        <v>106% improvement</v>
      </c>
      <c r="I63" s="32" t="str">
        <f t="shared" ca="1" si="38"/>
        <v>126% lower</v>
      </c>
      <c r="J63" s="32" t="str">
        <f t="shared" ca="1" si="39"/>
        <v>121% lower</v>
      </c>
      <c r="K63" s="32" t="str">
        <f t="shared" ca="1" si="40"/>
        <v>similar</v>
      </c>
      <c r="L63" s="31">
        <f t="shared" ca="1" si="41"/>
        <v>11.3</v>
      </c>
      <c r="M63" s="31">
        <f t="shared" ca="1" si="42"/>
        <v>14</v>
      </c>
      <c r="N63" s="33">
        <f t="shared" ca="1" si="43"/>
        <v>-2.9</v>
      </c>
    </row>
    <row r="64" spans="1:14" ht="6.95" customHeight="1" thickBot="1">
      <c r="C64" s="83"/>
    </row>
    <row r="65" spans="1:14" ht="29.45" customHeight="1">
      <c r="A65" s="113" t="s">
        <v>1049</v>
      </c>
      <c r="B65" s="19">
        <v>50</v>
      </c>
      <c r="C65" s="21" t="s">
        <v>255</v>
      </c>
      <c r="D65" s="22">
        <f ca="1">INDIRECT("'"&amp;$B65&amp;"'!y26")</f>
        <v>2022</v>
      </c>
      <c r="E65" s="23">
        <f ca="1">IFERROR(INDIRECT("'"&amp;$B65&amp;"'!U9"),"")</f>
        <v>7</v>
      </c>
      <c r="F65" s="24">
        <f ca="1">INDIRECT("'"&amp;$B65&amp;"'!e4")</f>
        <v>6.7583399999999996</v>
      </c>
      <c r="G65" s="68">
        <f ca="1">INDIRECT("'"&amp;$B65&amp;"'!u18")</f>
        <v>-1</v>
      </c>
      <c r="H65" s="56" t="str">
        <f ca="1">INDIRECT("'"&amp;$B65&amp;"'!e9")</f>
        <v>9% deterioration</v>
      </c>
      <c r="I65" s="25" t="str">
        <f ca="1">IFERROR(INDIRECT("'"&amp;$B65&amp;"'!e5"),"")</f>
        <v>16% higher</v>
      </c>
      <c r="J65" s="25" t="str">
        <f ca="1">IFERROR(INDIRECT("'"&amp;$B65&amp;"'!e6"),"")</f>
        <v>5% lower</v>
      </c>
      <c r="K65" s="25" t="str">
        <f ca="1">INDIRECT("'"&amp;$B65&amp;"'!e7")</f>
        <v>similar</v>
      </c>
      <c r="L65" s="24">
        <f ca="1">INDIRECT("'"&amp;$B65&amp;"'!U11")</f>
        <v>5.82</v>
      </c>
      <c r="M65" s="24">
        <f ca="1">INDIRECT("'"&amp;$B65&amp;"'!U12")</f>
        <v>7.13</v>
      </c>
      <c r="N65" s="26">
        <f ca="1">INDIRECT("'"&amp;$B65&amp;"'!U13")</f>
        <v>6.7583399999999996</v>
      </c>
    </row>
    <row r="66" spans="1:14" ht="29.45" customHeight="1">
      <c r="A66" s="108"/>
      <c r="B66" s="48">
        <v>51</v>
      </c>
      <c r="C66" s="77" t="s">
        <v>257</v>
      </c>
      <c r="D66" s="49">
        <f ca="1">INDIRECT("'"&amp;$B66&amp;"'!y26")</f>
        <v>2022</v>
      </c>
      <c r="E66" s="50">
        <f ca="1">IFERROR(INDIRECT("'"&amp;$B66&amp;"'!U9"),"")</f>
        <v>7</v>
      </c>
      <c r="F66" s="51">
        <f ca="1">INDIRECT("'"&amp;$B66&amp;"'!e4")</f>
        <v>9.0922999999999998</v>
      </c>
      <c r="G66" s="67">
        <f ca="1">INDIRECT("'"&amp;$B66&amp;"'!u18")</f>
        <v>-1</v>
      </c>
      <c r="H66" s="53" t="str">
        <f ca="1">INDIRECT("'"&amp;$B66&amp;"'!e9")</f>
        <v>9% deterioration</v>
      </c>
      <c r="I66" s="54" t="str">
        <f ca="1">IFERROR(INDIRECT("'"&amp;$B66&amp;"'!e5"),"")</f>
        <v>17% higher</v>
      </c>
      <c r="J66" s="54" t="str">
        <f ca="1">IFERROR(INDIRECT("'"&amp;$B66&amp;"'!e6"),"")</f>
        <v>5% lower</v>
      </c>
      <c r="K66" s="54" t="str">
        <f ca="1">INDIRECT("'"&amp;$B66&amp;"'!e7")</f>
        <v>similar</v>
      </c>
      <c r="L66" s="51">
        <f ca="1">INDIRECT("'"&amp;$B66&amp;"'!U11")</f>
        <v>7.79</v>
      </c>
      <c r="M66" s="51">
        <f ca="1">INDIRECT("'"&amp;$B66&amp;"'!U12")</f>
        <v>9.61</v>
      </c>
      <c r="N66" s="27">
        <f ca="1">INDIRECT("'"&amp;$B66&amp;"'!U13")</f>
        <v>9.0922999999999998</v>
      </c>
    </row>
    <row r="67" spans="1:14" ht="29.45" customHeight="1" thickBot="1">
      <c r="A67" s="109"/>
      <c r="B67" s="57">
        <v>52</v>
      </c>
      <c r="C67" s="75" t="s">
        <v>1050</v>
      </c>
      <c r="D67" s="29"/>
      <c r="E67" s="30"/>
      <c r="F67" s="31"/>
      <c r="G67" s="70"/>
      <c r="H67" s="59"/>
      <c r="I67" s="32"/>
      <c r="J67" s="32"/>
      <c r="K67" s="32"/>
      <c r="L67" s="31"/>
      <c r="M67" s="31"/>
      <c r="N67" s="33"/>
    </row>
    <row r="68" spans="1:14" ht="6.95" customHeight="1"/>
    <row r="69" spans="1:14" ht="15.95" customHeight="1">
      <c r="D69" s="95"/>
      <c r="E69" s="96" t="s">
        <v>1051</v>
      </c>
      <c r="F69" s="97"/>
      <c r="G69" s="97" t="s">
        <v>1052</v>
      </c>
      <c r="H69" s="97"/>
    </row>
    <row r="70" spans="1:14">
      <c r="D70" s="98" t="s">
        <v>1053</v>
      </c>
      <c r="E70" s="99">
        <v>1</v>
      </c>
      <c r="F70" s="95"/>
      <c r="G70" s="100">
        <v>1</v>
      </c>
      <c r="H70" s="101" t="str">
        <f>" - indicator improved from last year"</f>
        <v xml:space="preserve"> - indicator improved from last year</v>
      </c>
    </row>
    <row r="71" spans="1:14">
      <c r="D71" s="98" t="s">
        <v>1054</v>
      </c>
      <c r="E71" s="102">
        <v>32</v>
      </c>
      <c r="F71" s="95"/>
      <c r="G71" s="100">
        <v>0</v>
      </c>
      <c r="H71" s="101" t="str">
        <f>" - indicator did not change from last year or no time trend data available"</f>
        <v xml:space="preserve"> - indicator did not change from last year or no time trend data available</v>
      </c>
    </row>
    <row r="72" spans="1:14">
      <c r="D72" s="95"/>
      <c r="E72" s="95"/>
      <c r="F72" s="95"/>
      <c r="G72" s="100">
        <v>-1</v>
      </c>
      <c r="H72" s="101" t="str">
        <f>" - indicator deteriorated from last year"</f>
        <v xml:space="preserve"> - indicator deteriorated from last year</v>
      </c>
    </row>
    <row r="73" spans="1:14">
      <c r="D73" s="95"/>
      <c r="E73" s="95"/>
      <c r="F73" s="95"/>
      <c r="G73" s="95"/>
      <c r="H73" s="95"/>
    </row>
  </sheetData>
  <mergeCells count="10">
    <mergeCell ref="A1:C1"/>
    <mergeCell ref="A53:A63"/>
    <mergeCell ref="L2:N2"/>
    <mergeCell ref="A30:A42"/>
    <mergeCell ref="A65:A67"/>
    <mergeCell ref="E2:K2"/>
    <mergeCell ref="G3:H3"/>
    <mergeCell ref="A5:A16"/>
    <mergeCell ref="A44:A51"/>
    <mergeCell ref="A18:A28"/>
  </mergeCells>
  <conditionalFormatting sqref="A65">
    <cfRule type="expression" dxfId="5" priority="4">
      <formula>#REF!=1</formula>
    </cfRule>
  </conditionalFormatting>
  <conditionalFormatting sqref="B5 B7:B15 B17">
    <cfRule type="expression" dxfId="4" priority="68">
      <formula>#REF!=1</formula>
    </cfRule>
  </conditionalFormatting>
  <conditionalFormatting sqref="B6">
    <cfRule type="expression" dxfId="3" priority="67">
      <formula>#REF!=1</formula>
    </cfRule>
  </conditionalFormatting>
  <conditionalFormatting sqref="B16">
    <cfRule type="expression" dxfId="2" priority="12">
      <formula>#REF!=1</formula>
    </cfRule>
  </conditionalFormatting>
  <conditionalFormatting sqref="B18:B63">
    <cfRule type="expression" dxfId="1" priority="9">
      <formula>#REF!=1</formula>
    </cfRule>
  </conditionalFormatting>
  <conditionalFormatting sqref="B65:B67">
    <cfRule type="expression" dxfId="0" priority="5">
      <formula>#REF!=1</formula>
    </cfRule>
  </conditionalFormatting>
  <conditionalFormatting sqref="E5:E16 E18:E28 E30:E42 E44:E51 E53:E75">
    <cfRule type="colorScale" priority="388">
      <colorScale>
        <cfvo type="min"/>
        <cfvo type="percentile" val="50"/>
        <cfvo type="max"/>
        <color rgb="FF00B050"/>
        <color rgb="FFFFFF66"/>
        <color rgb="FFFF0000"/>
      </colorScale>
    </cfRule>
  </conditionalFormatting>
  <conditionalFormatting sqref="E65:E67">
    <cfRule type="colorScale" priority="385">
      <colorScale>
        <cfvo type="min"/>
        <cfvo type="percentile" val="50"/>
        <cfvo type="max"/>
        <color rgb="FF00B050"/>
        <color rgb="FFFFFF66"/>
        <color rgb="FFFF0000"/>
      </colorScale>
    </cfRule>
  </conditionalFormatting>
  <hyperlinks>
    <hyperlink ref="C5" location="'1 M'!A1" display="Male healthy life expectancy at birth " xr:uid="{00000000-0004-0000-0300-000000000000}"/>
    <hyperlink ref="C6" location="'1 F'!A1" display="Female healthy life expectancy at birth" xr:uid="{00000000-0004-0000-0300-000001000000}"/>
    <hyperlink ref="C7" location="'2 M'!A1" display="Male life expectancy at birth" xr:uid="{00000000-0004-0000-0300-000002000000}"/>
    <hyperlink ref="C8" location="'2 F'!A1" display="Female life expectancy at birth" xr:uid="{00000000-0004-0000-0300-000003000000}"/>
    <hyperlink ref="C9" location="'3 M'!A1" display="Inequality in male life expectancy at birth" xr:uid="{00000000-0004-0000-0300-000004000000}"/>
    <hyperlink ref="C10" location="'3 F'!A1" display="Inequality in female life expectancy at birth" xr:uid="{00000000-0004-0000-0300-000005000000}"/>
    <hyperlink ref="C11" location="'4 M'!A1" display="Male healthy life expectancy at 65" xr:uid="{00000000-0004-0000-0300-000006000000}"/>
    <hyperlink ref="C12" location="'4 F'!A1" display="Female healthy life expectancy at 65" xr:uid="{00000000-0004-0000-0300-000007000000}"/>
    <hyperlink ref="C13" location="'5 M'!A1" display="Male life expectancy at 65" xr:uid="{00000000-0004-0000-0300-000008000000}"/>
    <hyperlink ref="C14" location="'5 F'!A1" display="Female life expectancy at 65" xr:uid="{00000000-0004-0000-0300-000009000000}"/>
    <hyperlink ref="C15" location="'6 M'!A1" display="Inequality in male life expectancy at 65" xr:uid="{00000000-0004-0000-0300-00000A000000}"/>
    <hyperlink ref="C16" location="'6 F'!A1" display="Inequality in female life expectancy at 65" xr:uid="{00000000-0004-0000-0300-00000B000000}"/>
    <hyperlink ref="C18" location="'7'!A1" display="Infant mortality rate" xr:uid="{00000000-0004-0000-0300-00000C000000}"/>
    <hyperlink ref="C19" location="'8'!A1" display="Reception prevalence of obesity (including severe obesity)" xr:uid="{00000000-0004-0000-0300-00000D000000}"/>
    <hyperlink ref="C20" location="'9'!A1" display="Year 6 prevalence of obesity (including severe obesity)" xr:uid="{00000000-0004-0000-0300-00000E000000}"/>
    <hyperlink ref="C21" location="'10'!A1" display="Hospital admissions as a result of self-harm (10-24 years)" xr:uid="{00000000-0004-0000-0300-00000F000000}"/>
    <hyperlink ref="C22" location="'11'!A1" display="School pupils with social, emotional and mental health needs: % of school pupils with social, emotional and mental health needs" xr:uid="{00000000-0004-0000-0300-000010000000}"/>
    <hyperlink ref="C24" location="'13'!A1" display="Population vaccination coverage: MMR for one dose (2 years old)" xr:uid="{00000000-0004-0000-0300-000011000000}"/>
    <hyperlink ref="C25" location="'14'!A1" display="Population vaccination coverage: MMR for two doses (5 years old)" xr:uid="{00000000-0004-0000-0300-000012000000}"/>
    <hyperlink ref="C26" location="'15'!A1" display="Population vaccination coverage: Dtap IPV Hib (1 year old)" xr:uid="{00000000-0004-0000-0300-000013000000}"/>
    <hyperlink ref="C27" location="'16'!A1" display="Population vaccination coverage: Dtap IPV Hib (2 years old)" xr:uid="{00000000-0004-0000-0300-000014000000}"/>
    <hyperlink ref="C28" location="'17'!A1" display="Population vaccination coverage: HPV vaccination coverage for one dose (12 to 13 year old)" xr:uid="{00000000-0004-0000-0300-000015000000}"/>
    <hyperlink ref="C30" location="'18'!A1" display="Population vaccination coverage: Flu (at risk individuals)" xr:uid="{00000000-0004-0000-0300-000016000000}"/>
    <hyperlink ref="C31" location="'19'!A1" display="Smoking prevalence in adults (18+) - current smokers (GPPS)" xr:uid="{00000000-0004-0000-0300-000017000000}"/>
    <hyperlink ref="C32" location="'20'!A1" display="Smoking prevalence in adults with a long term mental health condition" xr:uid="{00000000-0004-0000-0300-000018000000}"/>
    <hyperlink ref="C33" location="'21'!A1" display="Smoking prevalence in adults in routine and manual occupations (18-64) - current smokers (APS)" xr:uid="{00000000-0004-0000-0300-000019000000}"/>
    <hyperlink ref="C34" location="'22'!A1" display="Smokers that have successfully quit at 4 weeks" xr:uid="{00000000-0004-0000-0300-00001A000000}"/>
    <hyperlink ref="C35" location="'23'!A1" display="Total prescribed LARC excluding injections rate" xr:uid="{00000000-0004-0000-0300-00001B000000}"/>
    <hyperlink ref="C36" location="'24'!A1" display="GP prescribed LARC excluding injections rate" xr:uid="{00000000-0004-0000-0300-00001C000000}"/>
    <hyperlink ref="C37" location="'25'!A1" display="Percentage of adults (aged 18 plus) classified as overweight or obese" xr:uid="{00000000-0004-0000-0300-00001D000000}"/>
    <hyperlink ref="C38" location="'26'!A1" display="Percentage of adults aged 16 and over meeting the '5-a-day' fruit and vegetable consumption recommendations" xr:uid="{00000000-0004-0000-0300-00001E000000}"/>
    <hyperlink ref="C39" location="'27'!A1" display="Percentage of physically active adults" xr:uid="{00000000-0004-0000-0300-00001F000000}"/>
    <hyperlink ref="C40" location="'28'!A1" display="Percentage of physically inactive adults" xr:uid="{00000000-0004-0000-0300-000020000000}"/>
    <hyperlink ref="C41" location="'29'!A1" display="Utilisation of outdoor space for exercise or health reasons" xr:uid="{00000000-0004-0000-0300-000021000000}"/>
    <hyperlink ref="C42" location="'30'!A1" display="Percentage of adults walking for travel at least three days per week" xr:uid="{00000000-0004-0000-0300-000022000000}"/>
    <hyperlink ref="C44" location="'31'!A1" display="Suicide rate" xr:uid="{00000000-0004-0000-0300-000023000000}"/>
    <hyperlink ref="C45" location="'32'!A1" display="Diabetes: QOF prevalence (17+ yrs)" xr:uid="{00000000-0004-0000-0300-000024000000}"/>
    <hyperlink ref="C46" location="'33'!A1" display="Hypertension: QOF prevalence (all ages)" xr:uid="{00000000-0004-0000-0300-000025000000}"/>
    <hyperlink ref="C47" location="'34'!A1" display="Under 75 mortality rate from cardiovascular diseases considered preventable " xr:uid="{00000000-0004-0000-0300-000026000000}"/>
    <hyperlink ref="C48" location="'35'!A1" display="Cancer screening coverage: cervical cancer (aged 25 to 49 years old)" xr:uid="{00000000-0004-0000-0300-000027000000}"/>
    <hyperlink ref="C49" location="'36'!A1" display="Cancer screening coverage: cervical cancer (aged 50 to 64 years old)" xr:uid="{00000000-0004-0000-0300-000028000000}"/>
    <hyperlink ref="C50" location="'37'!A1" display="Cancer screening coverage: breast cancer" xr:uid="{00000000-0004-0000-0300-000029000000}"/>
    <hyperlink ref="C51" location="'38'!A1" display="_x0009_Cancer screening coverage: bowel cancer" xr:uid="{00000000-0004-0000-0300-00002A000000}"/>
    <hyperlink ref="C53" location="'39'!A1" display="Population vaccination coverage: Flu (aged 65 and over)" xr:uid="{00000000-0004-0000-0300-00002B000000}"/>
    <hyperlink ref="C54" location="'40'!A1" display="Emergency hospital admissions due to falls in people aged 65 and over" xr:uid="{00000000-0004-0000-0300-00002C000000}"/>
    <hyperlink ref="C55" location="'41'!A1" display="Emergency hospital admissions due to falls in people aged 80 plus" xr:uid="{00000000-0004-0000-0300-00002D000000}"/>
    <hyperlink ref="C56" location="'42'!A1" display="Hip fractures in people aged 65 and over" xr:uid="{00000000-0004-0000-0300-00002E000000}"/>
    <hyperlink ref="C57" location="'43'!A1" display="Estimated dementia diagnosis rate (aged 65 and older)" xr:uid="{00000000-0004-0000-0300-00002F000000}"/>
    <hyperlink ref="C58" location="'44'!A1" display="Social Isolation: percentage of adult carers who have as much social contact as they would like" xr:uid="{00000000-0004-0000-0300-000030000000}"/>
    <hyperlink ref="C59" location="'45'!A1" display="Social Isolation: percentage of adult social care users aged 18+ who have as much social contact as they would like" xr:uid="{00000000-0004-0000-0300-000031000000}"/>
    <hyperlink ref="C60" location="'46'!A1" display="Social Isolation: percentage of adult social care users aged 65+ who have as much social contact as they would like" xr:uid="{00000000-0004-0000-0300-000032000000}"/>
    <hyperlink ref="C61" location="'47'!A1" display="Dementia: Recorded prevalence (aged 65 years and over)" xr:uid="{00000000-0004-0000-0300-000033000000}"/>
    <hyperlink ref="C62" location="'48'!A1" display="Mortality rate from all cardiovascular diseases, ages 65+ years" xr:uid="{00000000-0004-0000-0300-000034000000}"/>
    <hyperlink ref="C63" location="'49'!A1" display="Winter mortality index (age 85 plus)" xr:uid="{00000000-0004-0000-0300-000035000000}"/>
    <hyperlink ref="C65" location="'50'!A1" display="Fraction of mortality attributable to particulate air pollution (new method)" xr:uid="{00000000-0004-0000-0300-000036000000}"/>
    <hyperlink ref="C66" location="'51'!A1" display="Air pollution: fine particulate matter (new method - concentrations of total PM2.5)" xr:uid="{00000000-0004-0000-0300-000037000000}"/>
  </hyperlinks>
  <pageMargins left="0.25" right="0.25" top="0.75" bottom="0.75" header="0.3" footer="0.3"/>
  <pageSetup paperSize="9" scale="65" orientation="landscape"/>
  <headerFooter>
    <oddHeader>&amp;LPHOF Summary</oddHeader>
    <oddFooter>&amp;RPage &amp;P of &amp;N</oddFooter>
  </headerFooter>
  <rowBreaks count="2" manualBreakCount="2">
    <brk id="29" max="16383" man="1"/>
    <brk id="52" max="13" man="1"/>
  </rowBreaks>
  <extLst>
    <ext xmlns:x14="http://schemas.microsoft.com/office/spreadsheetml/2009/9/main" uri="{78C0D931-6437-407d-A8EE-F0AAD7539E65}">
      <x14:conditionalFormattings>
        <x14:conditionalFormatting xmlns:xm="http://schemas.microsoft.com/office/excel/2006/main">
          <x14:cfRule type="iconSet" priority="1" id="{1ADBCDE9-7B85-4642-871E-32FB12CA4E2C}">
            <x14:iconSet iconSet="3Triangles">
              <x14:cfvo type="percent">
                <xm:f>0</xm:f>
              </x14:cfvo>
              <x14:cfvo type="percent">
                <xm:f>33</xm:f>
              </x14:cfvo>
              <x14:cfvo type="percent">
                <xm:f>67</xm:f>
              </x14:cfvo>
            </x14:iconSet>
          </x14:cfRule>
          <xm:sqref>G5:G72</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Utilisation of outdoor space for exercise or health reasons, Mar 2015 - Feb 2016</v>
      </c>
      <c r="B1" s="125"/>
      <c r="C1" s="125"/>
      <c r="D1" s="125"/>
      <c r="E1" s="125"/>
      <c r="F1" s="125"/>
      <c r="G1" s="125"/>
      <c r="H1" s="126" t="str">
        <f ca="1">'29'!$X$1</f>
        <v>Utilisation of outdoor space for exercise or health reasons, Mar2012-Feb2013 - Mar2015-Feb2016</v>
      </c>
      <c r="I1" s="125"/>
      <c r="J1" s="125"/>
      <c r="K1" s="125"/>
      <c r="L1" s="125"/>
      <c r="M1" s="125"/>
      <c r="N1" s="125"/>
      <c r="O1" s="4" t="s">
        <v>1075</v>
      </c>
      <c r="T1" s="87" t="s">
        <v>282</v>
      </c>
      <c r="U1" s="87" t="s">
        <v>179</v>
      </c>
      <c r="V1" s="87" t="str">
        <f>T8&amp;U23&amp;U2&amp;U5</f>
        <v>Richmond11601Persons16+ yrs</v>
      </c>
      <c r="W1" s="86">
        <f>21-COUNTBLANK(X2:X21)</f>
        <v>5</v>
      </c>
      <c r="X1" s="87" t="str">
        <f ca="1">IF(U2&lt;&gt;"Persons",U1&amp;", "&amp;SUBSTITUTE(X2, " ","")&amp;" - "&amp;SUBSTITUTE(INDIRECT("x"&amp;W1), " ","")&amp;" ("&amp;U2&amp;")",U1&amp;", "&amp;SUBSTITUTE(X2, " ","")&amp;" - "&amp;SUBSTITUTE(INDIRECT("x"&amp;W1), " ",""))</f>
        <v>Utilisation of outdoor space for exercise or health reasons, Mar2012-Feb2013 - Mar2015-Feb2016</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Mar 2012 - Feb 2013</v>
      </c>
      <c r="T2" s="88" t="s">
        <v>1056</v>
      </c>
      <c r="U2" s="87" t="s">
        <v>35</v>
      </c>
      <c r="V2" s="87">
        <v>1</v>
      </c>
      <c r="W2" s="86">
        <f t="array" ref="W2">IFERROR(SMALL(IF(IndicatorData!B:B=$V$1,IndicatorData!AA:AA),$V2),"")</f>
        <v>20120000</v>
      </c>
      <c r="X2" s="86" t="str">
        <f>S2</f>
        <v>Mar 2012 - Feb 2013</v>
      </c>
      <c r="Y2" s="88">
        <f t="shared" ref="Y2:AH11" ca="1" si="0">IFERROR(VLOOKUP(Y$1&amp;$U$1&amp;$X2&amp;$U$2&amp;$U$5,DATA,14,FALSE),"")</f>
        <v>15.33</v>
      </c>
      <c r="Z2" s="87">
        <f t="shared" ca="1" si="0"/>
        <v>10.5</v>
      </c>
      <c r="AA2" s="87">
        <f t="shared" ca="1" si="0"/>
        <v>9.9499999999999993</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9.9499999999999993</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Mar 2013 - Feb 2014</v>
      </c>
      <c r="T3" s="88" t="s">
        <v>1076</v>
      </c>
      <c r="U3" s="87">
        <f>VLOOKUP(U1,IndicatorMetadata!$B:$AG,32,FALSE)</f>
        <v>0</v>
      </c>
      <c r="V3" s="89">
        <v>2</v>
      </c>
      <c r="W3" s="86">
        <f t="array" ref="W3">IFERROR(SMALL(IF(IndicatorData!B:B=$V$1,IndicatorData!AA:AA),$V3),"")</f>
        <v>20130000</v>
      </c>
      <c r="X3" s="86" t="str">
        <f t="shared" ref="X3:X21" si="5">IF(S3=X2,"",S3)</f>
        <v>Mar 2013 - Feb 2014</v>
      </c>
      <c r="Y3" s="88">
        <f t="shared" ca="1" si="0"/>
        <v>17.13</v>
      </c>
      <c r="Z3" s="87">
        <f t="shared" ca="1" si="0"/>
        <v>11.77</v>
      </c>
      <c r="AA3" s="87">
        <f t="shared" ca="1" si="0"/>
        <v>22.71</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22.71</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Mar 2015 - Feb 2016 value:</v>
      </c>
      <c r="B4" s="3"/>
      <c r="C4" s="3"/>
      <c r="D4" s="3"/>
      <c r="E4" s="14">
        <f ca="1">VLOOKUP(T8,$AA$27:$AC$59,3,FALSE)</f>
        <v>9.77928301079133</v>
      </c>
      <c r="F4" s="2"/>
      <c r="S4" s="87" t="str">
        <f t="array" ref="S4">IFERROR(VLOOKUP($W4,IF(IndicatorData!$B:$B=$V$1,IndicatorData!$A$1:$O$5203),15,FALSE),"")</f>
        <v>Mar 2014 - Feb 2015</v>
      </c>
      <c r="T4" s="88" t="s">
        <v>308</v>
      </c>
      <c r="U4" s="87" t="str">
        <f>VLOOKUP(U1,IndicatorMetadata!$B:$AG,27,FALSE)</f>
        <v>%</v>
      </c>
      <c r="V4" s="87">
        <v>3</v>
      </c>
      <c r="W4" s="86">
        <f t="array" ref="W4">IFERROR(SMALL(IF(IndicatorData!B:B=$V$1,IndicatorData!AA:AA),$V4),"")</f>
        <v>20140000</v>
      </c>
      <c r="X4" s="86" t="str">
        <f t="shared" si="5"/>
        <v>Mar 2014 - Feb 2015</v>
      </c>
      <c r="Y4" s="88">
        <f t="shared" ca="1" si="0"/>
        <v>17.91</v>
      </c>
      <c r="Z4" s="87">
        <f t="shared" ca="1" si="0"/>
        <v>12.32</v>
      </c>
      <c r="AA4" s="87">
        <f t="shared" ca="1" si="0"/>
        <v>27.61</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27.61</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45% lower</v>
      </c>
      <c r="S5" s="87" t="str">
        <f t="array" ref="S5">IFERROR(VLOOKUP($W5,IF(IndicatorData!$B:$B=$V$1,IndicatorData!$A$1:$O$5203),15,FALSE),"")</f>
        <v>Mar 2015 - Feb 2016</v>
      </c>
      <c r="T5" s="88" t="s">
        <v>10</v>
      </c>
      <c r="U5" s="87" t="str">
        <f>VLOOKUP(U23&amp;U2,Interpretations!$A$1:$E$56,4,FALSE)</f>
        <v>16+ yrs</v>
      </c>
      <c r="V5" s="87">
        <v>4</v>
      </c>
      <c r="W5" s="86">
        <f t="array" ref="W5">IFERROR(SMALL(IF(IndicatorData!B:B=$V$1,IndicatorData!AA:AA),$V5),"")</f>
        <v>20150000</v>
      </c>
      <c r="X5" s="86" t="str">
        <f t="shared" si="5"/>
        <v>Mar 2015 - Feb 2016</v>
      </c>
      <c r="Y5" s="88">
        <f t="shared" ca="1" si="0"/>
        <v>17.920000000000002</v>
      </c>
      <c r="Z5" s="87">
        <f t="shared" ca="1" si="0"/>
        <v>18.03</v>
      </c>
      <c r="AA5" s="87">
        <f t="shared" ca="1" si="0"/>
        <v>9.77928301079133</v>
      </c>
      <c r="AB5" s="87">
        <f t="shared" ca="1" si="0"/>
        <v>26.2606259809371</v>
      </c>
      <c r="AC5" s="86">
        <f t="shared" ca="1" si="0"/>
        <v>13.868004576888399</v>
      </c>
      <c r="AD5" s="87">
        <f t="shared" ca="1" si="0"/>
        <v>15.9363424621096</v>
      </c>
      <c r="AE5" s="87">
        <f t="shared" ca="1" si="0"/>
        <v>16.4568717356455</v>
      </c>
      <c r="AF5" s="87">
        <f t="shared" ca="1" si="0"/>
        <v>16.2672786770035</v>
      </c>
      <c r="AG5" s="87">
        <f t="shared" ca="1" si="0"/>
        <v>22.015467235057098</v>
      </c>
      <c r="AH5" s="87">
        <f t="shared" ca="1" si="0"/>
        <v>25.4765309927221</v>
      </c>
      <c r="AI5" s="87">
        <f t="shared" ca="1" si="1"/>
        <v>22.015467235057098</v>
      </c>
      <c r="AJ5" s="87">
        <f t="shared" ca="1" si="1"/>
        <v>13.8778064686581</v>
      </c>
      <c r="AK5" s="87">
        <f t="shared" ca="1" si="1"/>
        <v>16.2104931336631</v>
      </c>
      <c r="AL5" s="87">
        <f t="shared" ca="1" si="1"/>
        <v>15.9363424621096</v>
      </c>
      <c r="AM5" s="87">
        <f t="shared" ca="1" si="1"/>
        <v>17.1056859992811</v>
      </c>
      <c r="AN5" s="87">
        <f t="shared" ca="1" si="1"/>
        <v>15.2357021544641</v>
      </c>
      <c r="AO5" s="87">
        <f t="shared" ca="1" si="1"/>
        <v>18.6903024930862</v>
      </c>
      <c r="AP5" s="87">
        <f t="shared" ca="1" si="1"/>
        <v>19.421958230386299</v>
      </c>
      <c r="AQ5" s="87">
        <f t="shared" ca="1" si="1"/>
        <v>16.422710573494399</v>
      </c>
      <c r="AR5" s="87">
        <f t="shared" ca="1" si="1"/>
        <v>0</v>
      </c>
      <c r="AS5" s="87">
        <f t="shared" ca="1" si="2"/>
        <v>17.420396646311701</v>
      </c>
      <c r="AT5" s="87">
        <f t="shared" ca="1" si="2"/>
        <v>19.259319405737301</v>
      </c>
      <c r="AU5" s="87">
        <f t="shared" ca="1" si="2"/>
        <v>16.2672786770035</v>
      </c>
      <c r="AV5" s="87">
        <f t="shared" ca="1" si="2"/>
        <v>22.011075529377798</v>
      </c>
      <c r="AW5" s="87">
        <f t="shared" ca="1" si="2"/>
        <v>14.936006843234001</v>
      </c>
      <c r="AX5" s="87">
        <f t="shared" ca="1" si="2"/>
        <v>18.338477947173601</v>
      </c>
      <c r="AY5" s="87">
        <f t="shared" ca="1" si="2"/>
        <v>16.085699909900399</v>
      </c>
      <c r="AZ5" s="87">
        <f t="shared" ca="1" si="2"/>
        <v>0</v>
      </c>
      <c r="BA5" s="87">
        <f t="shared" ca="1" si="2"/>
        <v>26.2606259809371</v>
      </c>
      <c r="BB5" s="87">
        <f t="shared" ca="1" si="2"/>
        <v>27.4790728150025</v>
      </c>
      <c r="BC5" s="87">
        <f t="shared" ca="1" si="3"/>
        <v>17.687616902879899</v>
      </c>
      <c r="BD5" s="87">
        <f t="shared" ca="1" si="3"/>
        <v>16.4568717356455</v>
      </c>
      <c r="BE5" s="87">
        <f t="shared" ca="1" si="3"/>
        <v>18.816928206909399</v>
      </c>
      <c r="BF5" s="87">
        <f t="shared" ca="1" si="3"/>
        <v>18.831246498479999</v>
      </c>
      <c r="BG5" s="87">
        <f t="shared" ca="1" si="3"/>
        <v>9.77928301079133</v>
      </c>
      <c r="BH5" s="87">
        <f t="shared" ca="1" si="3"/>
        <v>15.26169227085</v>
      </c>
      <c r="BI5" s="87">
        <f t="shared" ca="1" si="3"/>
        <v>13.868004576888399</v>
      </c>
      <c r="BJ5" s="87">
        <f t="shared" ca="1" si="3"/>
        <v>15.696375164424801</v>
      </c>
      <c r="BK5" s="87">
        <f t="shared" ca="1" si="3"/>
        <v>14.326538341712499</v>
      </c>
      <c r="BL5" s="87">
        <f t="shared" ca="1" si="3"/>
        <v>19.758353279237301</v>
      </c>
      <c r="BM5" s="87">
        <f t="shared" ca="1" si="3"/>
        <v>20.072177972058199</v>
      </c>
      <c r="BN5" s="87">
        <f t="shared" ca="1" si="4"/>
        <v>18.467431777940202</v>
      </c>
    </row>
    <row r="6" spans="1:66">
      <c r="A6" s="13" t="s">
        <v>1009</v>
      </c>
      <c r="C6" s="10"/>
      <c r="D6" s="10"/>
      <c r="E6" s="13" t="str">
        <f ca="1">IFERROR(IF(ABS(ROUND(($E$4-U12)/U12*100,0))=0, "similar",IF($E$4&lt;U12,ABS(ROUND(($E$4-U12)/U12*100,0))&amp;"% lower",IF($E$4&gt;U12,ABS(ROUND(($E$4-U12)/U12*100,0))&amp;"% higher"))),"N/A")</f>
        <v>46% lower</v>
      </c>
      <c r="S6" s="87" t="str">
        <f t="array" ref="S6">IFERROR(VLOOKUP($W6,IF(IndicatorData!$B:$B=$V$1,IndicatorData!$A$1:$O$5203),15,FALSE),"")</f>
        <v/>
      </c>
      <c r="T6" s="88"/>
      <c r="V6" s="87">
        <v>5</v>
      </c>
      <c r="W6" s="86" t="str">
        <f t="array" ref="W6">IFERROR(SMALL(IF(IndicatorData!B:B=$V$1,IndicatorData!AA:AA),$V6),"")</f>
        <v/>
      </c>
      <c r="X6" s="86" t="str">
        <f t="shared" si="5"/>
        <v/>
      </c>
      <c r="Y6" s="88" t="str">
        <f t="shared" ca="1" si="0"/>
        <v/>
      </c>
      <c r="Z6" s="87" t="str">
        <f t="shared" ca="1" si="0"/>
        <v/>
      </c>
      <c r="AA6" s="87" t="str">
        <f t="shared" ca="1" si="0"/>
        <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
      </c>
      <c r="T7" s="88"/>
      <c r="V7" s="87">
        <v>6</v>
      </c>
      <c r="W7" s="86" t="str">
        <f t="array" ref="W7">IFERROR(SMALL(IF(IndicatorData!B:B=$V$1,IndicatorData!AA:AA),$V7),"")</f>
        <v/>
      </c>
      <c r="X7" s="86" t="str">
        <f t="shared" si="5"/>
        <v/>
      </c>
      <c r="Y7" s="88" t="str">
        <f t="shared" ca="1" si="0"/>
        <v/>
      </c>
      <c r="Z7" s="87" t="str">
        <f t="shared" ca="1" si="0"/>
        <v/>
      </c>
      <c r="AA7" s="87" t="str">
        <f t="shared" ca="1" si="0"/>
        <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(Mar 2012 - Feb 2013)</v>
      </c>
      <c r="E8" s="13" t="str">
        <f ca="1">U22</f>
        <v>2% deterioration</v>
      </c>
      <c r="S8" s="87" t="str">
        <f t="array" ref="S8">IFERROR(VLOOKUP($W8,IF(IndicatorData!$B:$B=$V$1,IndicatorData!$A$1:$O$5203),15,FALSE),"")</f>
        <v/>
      </c>
      <c r="T8" s="88" t="str">
        <f>Summary!$E$2</f>
        <v>Richmond</v>
      </c>
      <c r="V8" s="87">
        <v>7</v>
      </c>
      <c r="W8" s="86" t="str">
        <f t="array" ref="W8">IFERROR(SMALL(IF(IndicatorData!B:B=$V$1,IndicatorData!AA:AA),$V8),"")</f>
        <v/>
      </c>
      <c r="X8" s="86" t="str">
        <f t="shared" si="5"/>
        <v/>
      </c>
      <c r="Y8" s="88" t="str">
        <f t="shared" ca="1" si="0"/>
        <v/>
      </c>
      <c r="Z8" s="87" t="str">
        <f t="shared" ca="1" si="0"/>
        <v/>
      </c>
      <c r="AA8" s="87" t="str">
        <f t="shared" ca="1" si="0"/>
        <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(Mar 2014 - Feb 2015)</v>
      </c>
      <c r="C9" s="10"/>
      <c r="D9" s="10"/>
      <c r="E9" s="13" t="str">
        <f ca="1">U21</f>
        <v>65% deterioration</v>
      </c>
      <c r="S9" s="87" t="str">
        <f t="array" ref="S9">IFERROR(VLOOKUP($W9,IF(IndicatorData!$B:$B=$V$1,IndicatorData!$A$1:$O$5203),15,FALSE),"")</f>
        <v/>
      </c>
      <c r="T9" s="88" t="str">
        <f>T8&amp;" Rank"</f>
        <v>Richmond Rank</v>
      </c>
      <c r="U9" s="87">
        <f ca="1">VLOOKUP(T8,$AA$26:$AB$58,2,FALSE)</f>
        <v>30</v>
      </c>
      <c r="V9" s="87">
        <v>8</v>
      </c>
      <c r="W9" s="86" t="str">
        <f t="array" ref="W9">IFERROR(SMALL(IF(IndicatorData!B:B=$V$1,IndicatorData!AA:AA),$V9),"")</f>
        <v/>
      </c>
      <c r="X9" s="86" t="str">
        <f t="shared" si="5"/>
        <v/>
      </c>
      <c r="Y9" s="88" t="str">
        <f t="shared" ca="1" si="0"/>
        <v/>
      </c>
      <c r="Z9" s="87" t="str">
        <f t="shared" ca="1" si="0"/>
        <v/>
      </c>
      <c r="AA9" s="87" t="str">
        <f t="shared" ca="1" si="0"/>
        <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17.920000000000002</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(Mar 2015 - Feb 2016) rank:</v>
      </c>
      <c r="E12" s="128">
        <f ca="1">U9</f>
        <v>30</v>
      </c>
      <c r="S12" s="87" t="str">
        <f t="array" ref="S12">IFERROR(VLOOKUP($W12,IF(IndicatorData!$B:$B=$V$1,IndicatorData!$A$1:$O$5203),15,FALSE),"")</f>
        <v/>
      </c>
      <c r="T12" s="88" t="s">
        <v>57</v>
      </c>
      <c r="U12" s="87">
        <f ca="1">AH27</f>
        <v>18.03</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9.77928301079133</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9.77928301079133</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Utilisation of outdoor space for exercise or health reasons, Mar 2015 - Feb 2016</v>
      </c>
      <c r="B15" s="125"/>
      <c r="C15" s="125"/>
      <c r="D15" s="125"/>
      <c r="E15" s="125"/>
      <c r="F15" s="125"/>
      <c r="G15" s="125"/>
      <c r="S15" s="87" t="str">
        <f t="array" ref="S15">IFERROR(VLOOKUP($W15,IF(IndicatorData!$B:$B=$V$1,IndicatorData!$A$1:$O$5203),15,FALSE),"")</f>
        <v/>
      </c>
      <c r="T15" s="88" t="str">
        <f>T8&amp;" previous data"</f>
        <v>Richmond previous data</v>
      </c>
      <c r="U15" s="87">
        <f ca="1">IFERROR(INDIRECT("aa"&amp;$W$1-1),"")</f>
        <v>27.61</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9.9499999999999993</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-0.64580648276742736</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Mar 2015 - Feb 2016, Richmond's rate was 9.8%, which was the 3rd lowest in London, 45.4% lower than the England average and 45.8% lower than the London average. The latest Borough figure for Mar 2015 - Feb 2016 was also 1.8% lower than in Mar 2012 - Feb 2013, in comparison with 16.9% increase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-1.7157486352630081E-2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65%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2% deterioration</v>
      </c>
    </row>
    <row r="23" spans="10:72">
      <c r="J23" s="125"/>
      <c r="K23" s="125"/>
      <c r="L23" s="125"/>
      <c r="M23" s="125"/>
      <c r="N23" s="125"/>
      <c r="T23" s="87" t="s">
        <v>1085</v>
      </c>
      <c r="U23" s="87">
        <f>VLOOKUP(U1,List!$AD$2:$AE$63,2,FALSE)</f>
        <v>11601</v>
      </c>
    </row>
    <row r="24" spans="10:72">
      <c r="J24" s="125"/>
      <c r="K24" s="125"/>
      <c r="L24" s="125"/>
      <c r="M24" s="125"/>
      <c r="N24" s="125"/>
    </row>
    <row r="25" spans="10:72">
      <c r="J25" s="125"/>
      <c r="K25" s="125"/>
      <c r="L25" s="125"/>
      <c r="M25" s="125"/>
      <c r="N25" s="125"/>
      <c r="AU25" s="87" t="str">
        <f ca="1">AC26&amp;", Bexley vs. CYP Comparators"</f>
        <v>Utilisation of outdoor space for exercise or health reasons, Mar 2015 - Feb 2016, Bexley vs. CYP Comparators</v>
      </c>
      <c r="BT25" s="87"/>
    </row>
    <row r="26" spans="10:72">
      <c r="J26" s="125"/>
      <c r="K26" s="125"/>
      <c r="L26" s="125"/>
      <c r="M26" s="125"/>
      <c r="N26" s="125"/>
      <c r="W26" s="87" t="s">
        <v>1006</v>
      </c>
      <c r="X26" s="87" t="s">
        <v>1086</v>
      </c>
      <c r="Y26" s="87" t="str">
        <f ca="1">INDIRECT("X"&amp;$W$1)</f>
        <v>Mar 2015 - Feb 2016</v>
      </c>
      <c r="AB26" s="87" t="s">
        <v>1006</v>
      </c>
      <c r="AC26" s="86" t="str">
        <f ca="1">IF(U2&lt;&gt;"Persons", U1&amp;", "&amp;Y26&amp;" ("&amp;U2&amp;")",U1&amp;", "&amp;Y26)</f>
        <v>Utilisation of outdoor space for exercise or health reasons, Mar 2015 - Feb 2016</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3</v>
      </c>
      <c r="X27" s="87" t="s">
        <v>107</v>
      </c>
      <c r="Y27" s="87">
        <f t="shared" ref="Y27:Y58" ca="1" si="10">IFERROR(VLOOKUP($X27&amp;$U$1&amp;$Y$26&amp;$U$2&amp;$U$5,DATA,14,FALSE),"")</f>
        <v>25.4765309927221</v>
      </c>
      <c r="AA27" s="87" t="str">
        <f t="shared" ref="AA27:AA58" ca="1" si="11">AD27</f>
        <v>Lambeth</v>
      </c>
      <c r="AB27" s="87">
        <v>1</v>
      </c>
      <c r="AC27" s="86">
        <f t="shared" ref="AC27:AC58" ca="1" si="12">VLOOKUP($AB27,$W$26:$Y$58,3,FALSE)</f>
        <v>27.4790728150025</v>
      </c>
      <c r="AD27" s="87" t="str">
        <f t="shared" ref="AD27:AD58" ca="1" si="13">VLOOKUP($AB27,$W$26:$Y$58,2,FALSE)</f>
        <v>Lambeth</v>
      </c>
      <c r="AE27" s="87" t="str">
        <f t="shared" ref="AE27:AE58" ca="1" si="14">IF($AD27=$AE$26,AC27,"")</f>
        <v/>
      </c>
      <c r="AF27" s="87" t="str">
        <f t="shared" ref="AF27:AF58" ca="1" si="15">IF(ISERROR(HLOOKUP($AD27,$AB$1:$AG$1,1,FALSE)),"",AC27)</f>
        <v/>
      </c>
      <c r="AG27" s="87">
        <f t="shared" ref="AG27:AG58" ca="1" si="16">IF(AND(AE27="",AF27=""),AC27,"")</f>
        <v>27.4790728150025</v>
      </c>
      <c r="AH27" s="87">
        <f ca="1">INDIRECT("z"&amp;$W$1)</f>
        <v>18.03</v>
      </c>
      <c r="AI27" s="87">
        <f ca="1">INDIRECT("y"&amp;$W$1)</f>
        <v>17.920000000000002</v>
      </c>
      <c r="AJ27" s="87">
        <f ca="1">INDIRECT("aa"&amp;$W$1)</f>
        <v>9.77928301079133</v>
      </c>
      <c r="AK27" s="87" t="str">
        <f t="shared" ref="AK27:AK58" ca="1" si="17">IF(ISERROR(VLOOKUP($AD27,AOP_comparators,1,FALSE)),"",AC27)</f>
        <v/>
      </c>
      <c r="AL27" s="87">
        <f t="shared" ref="AL27:AL58" ca="1" si="18">IF(AND(AE27="",AK27=""),AC27,"")</f>
        <v>27.4790728150025</v>
      </c>
      <c r="AN27" s="87" t="str">
        <f ca="1">IFERROR(RANK(AP27,$AP$27:$AP$37,$U$3)+COUNTIF($AP$27:AP27,AP27)-1,"")</f>
        <v/>
      </c>
      <c r="AO27" s="87" t="s">
        <v>1063</v>
      </c>
      <c r="AP27" s="87" t="str">
        <f t="shared" ref="AP27:AP37" ca="1" si="19">IFERROR(VLOOKUP($AO27&amp;$U$1&amp;$Y$26&amp;$U$2&amp;$U$5,DATA,14,FALSE),"")</f>
        <v/>
      </c>
      <c r="AR27" s="87" t="str">
        <f t="shared" ref="AR27:AR37" ca="1" si="20">AU27</f>
        <v>Havering</v>
      </c>
      <c r="AS27" s="87">
        <v>1</v>
      </c>
      <c r="AT27" s="87">
        <f t="shared" ref="AT27:AT37" ca="1" si="21">VLOOKUP($AS27,$AN$27:$AP$37,3,FALSE)</f>
        <v>22.011075529377798</v>
      </c>
      <c r="AU27" s="87" t="str">
        <f t="shared" ref="AU27:AU37" ca="1" si="22">VLOOKUP($AS27,$AN$27:$AP$37,2,FALSE)</f>
        <v>Havering</v>
      </c>
      <c r="AV27" s="87" t="str">
        <f t="shared" ref="AV27:AV37" ca="1" si="23">IF($AU27=$AV$26,$AT27,"")</f>
        <v/>
      </c>
      <c r="AW27" s="87">
        <f t="shared" ref="AW27:AW37" ca="1" si="24">IF(AV27="",AT27,"")</f>
        <v>22.011075529377798</v>
      </c>
      <c r="AX27" s="87">
        <f t="shared" ref="AX27:AX37" ca="1" si="25">AI27</f>
        <v>17.920000000000002</v>
      </c>
      <c r="AY27" s="94"/>
      <c r="AZ27" s="94"/>
      <c r="BA27" s="94"/>
      <c r="BB27" s="94"/>
      <c r="BC27" s="94"/>
      <c r="BD27" s="94"/>
      <c r="BT27" s="87"/>
    </row>
    <row r="28" spans="10:72">
      <c r="J28" s="125"/>
      <c r="K28" s="125"/>
      <c r="L28" s="125"/>
      <c r="M28" s="125"/>
      <c r="N28" s="125"/>
      <c r="W28" s="87">
        <f ca="1">IFERROR(RANK(Y28,$Y$27:$Y$59,$U$3)+COUNTIF($Y$27:Y28,Y28)-1,"")</f>
        <v>4</v>
      </c>
      <c r="X28" s="87" t="s">
        <v>94</v>
      </c>
      <c r="Y28" s="87">
        <f t="shared" ca="1" si="10"/>
        <v>22.015467235057098</v>
      </c>
      <c r="AA28" s="87" t="str">
        <f t="shared" ca="1" si="11"/>
        <v>Kingston</v>
      </c>
      <c r="AB28" s="87">
        <v>2</v>
      </c>
      <c r="AC28" s="86">
        <f t="shared" ca="1" si="12"/>
        <v>26.2606259809371</v>
      </c>
      <c r="AD28" s="87" t="str">
        <f t="shared" ca="1" si="13"/>
        <v>Kingston</v>
      </c>
      <c r="AE28" s="87" t="str">
        <f t="shared" ca="1" si="14"/>
        <v/>
      </c>
      <c r="AF28" s="87">
        <f t="shared" ca="1" si="15"/>
        <v>26.2606259809371</v>
      </c>
      <c r="AG28" s="87" t="str">
        <f t="shared" ca="1" si="16"/>
        <v/>
      </c>
      <c r="AH28" s="87">
        <f t="shared" ref="AH28:AH58" ca="1" si="26">$AH$27</f>
        <v>18.03</v>
      </c>
      <c r="AI28" s="87">
        <f t="shared" ref="AI28:AI58" ca="1" si="27">$AI$27</f>
        <v>17.920000000000002</v>
      </c>
      <c r="AJ28" s="87">
        <f t="shared" ref="AJ28:AJ58" ca="1" si="28">$AJ$27</f>
        <v>9.77928301079133</v>
      </c>
      <c r="AK28" s="87">
        <f t="shared" ca="1" si="17"/>
        <v>26.2606259809371</v>
      </c>
      <c r="AL28" s="87" t="str">
        <f t="shared" ca="1" si="18"/>
        <v/>
      </c>
      <c r="AN28" s="87">
        <f ca="1">IFERROR(RANK(AP28,$AP$27:$AP$37,$U$3)+COUNTIF($AP$27:AP28,AP28)-1,"")</f>
        <v>2</v>
      </c>
      <c r="AO28" s="87" t="s">
        <v>79</v>
      </c>
      <c r="AP28" s="87">
        <f t="shared" ca="1" si="19"/>
        <v>15.9363424621096</v>
      </c>
      <c r="AR28" s="87" t="str">
        <f t="shared" ca="1" si="20"/>
        <v>Bromley</v>
      </c>
      <c r="AS28" s="87">
        <v>2</v>
      </c>
      <c r="AT28" s="87">
        <f t="shared" ca="1" si="21"/>
        <v>15.9363424621096</v>
      </c>
      <c r="AU28" s="87" t="str">
        <f t="shared" ca="1" si="22"/>
        <v>Bromley</v>
      </c>
      <c r="AV28" s="87" t="str">
        <f t="shared" ca="1" si="23"/>
        <v/>
      </c>
      <c r="AW28" s="87">
        <f t="shared" ca="1" si="24"/>
        <v>15.9363424621096</v>
      </c>
      <c r="AX28" s="87">
        <f t="shared" ca="1" si="25"/>
        <v>17.920000000000002</v>
      </c>
      <c r="AY28" s="94"/>
      <c r="BA28" s="94"/>
      <c r="BB28" s="94"/>
      <c r="BC28" s="94"/>
      <c r="BD28" s="94"/>
      <c r="BF28" s="94">
        <v>90</v>
      </c>
      <c r="BG28" s="94"/>
      <c r="BT28" s="87"/>
    </row>
    <row r="29" spans="10:72">
      <c r="J29" s="125"/>
      <c r="K29" s="125"/>
      <c r="L29" s="125"/>
      <c r="M29" s="125"/>
      <c r="N29" s="125"/>
      <c r="W29" s="87">
        <f ca="1">IFERROR(RANK(Y29,$Y$27:$Y$59,$U$3)+COUNTIF($Y$27:Y29,Y29)-1,"")</f>
        <v>28</v>
      </c>
      <c r="X29" s="87" t="s">
        <v>98</v>
      </c>
      <c r="Y29" s="87">
        <f t="shared" ca="1" si="10"/>
        <v>13.8778064686581</v>
      </c>
      <c r="AA29" s="87" t="str">
        <f t="shared" ca="1" si="11"/>
        <v>Barking and Dagenham</v>
      </c>
      <c r="AB29" s="87">
        <v>3</v>
      </c>
      <c r="AC29" s="86">
        <f t="shared" ca="1" si="12"/>
        <v>25.4765309927221</v>
      </c>
      <c r="AD29" s="87" t="str">
        <f t="shared" ca="1" si="13"/>
        <v>Barking and Dagenham</v>
      </c>
      <c r="AE29" s="87" t="str">
        <f t="shared" ca="1" si="14"/>
        <v/>
      </c>
      <c r="AF29" s="87" t="str">
        <f t="shared" ca="1" si="15"/>
        <v/>
      </c>
      <c r="AG29" s="87">
        <f t="shared" ca="1" si="16"/>
        <v>25.4765309927221</v>
      </c>
      <c r="AH29" s="87">
        <f t="shared" ca="1" si="26"/>
        <v>18.03</v>
      </c>
      <c r="AI29" s="87">
        <f t="shared" ca="1" si="27"/>
        <v>17.920000000000002</v>
      </c>
      <c r="AJ29" s="87">
        <f t="shared" ca="1" si="28"/>
        <v>9.77928301079133</v>
      </c>
      <c r="AK29" s="87" t="str">
        <f t="shared" ca="1" si="17"/>
        <v/>
      </c>
      <c r="AL29" s="87">
        <f t="shared" ca="1" si="18"/>
        <v>25.4765309927221</v>
      </c>
      <c r="AN29" s="87" t="str">
        <f ca="1">IFERROR(RANK(AP29,$AP$27:$AP$37,$U$3)+COUNTIF($AP$27:AP29,AP29)-1,"")</f>
        <v/>
      </c>
      <c r="AO29" s="87" t="s">
        <v>1064</v>
      </c>
      <c r="AP29" s="87" t="str">
        <f t="shared" ca="1" si="19"/>
        <v/>
      </c>
      <c r="AR29" s="87" t="str">
        <f t="shared" ca="1" si="20"/>
        <v>Richmond</v>
      </c>
      <c r="AS29" s="87">
        <v>3</v>
      </c>
      <c r="AT29" s="87">
        <f t="shared" ca="1" si="21"/>
        <v>9.77928301079133</v>
      </c>
      <c r="AU29" s="87" t="str">
        <f t="shared" ca="1" si="22"/>
        <v>Richmond</v>
      </c>
      <c r="AV29" s="87">
        <f t="shared" ca="1" si="23"/>
        <v>9.77928301079133</v>
      </c>
      <c r="AW29" s="87" t="str">
        <f t="shared" ca="1" si="24"/>
        <v/>
      </c>
      <c r="AX29" s="87">
        <f t="shared" ca="1" si="25"/>
        <v>17.920000000000002</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20</v>
      </c>
      <c r="X30" s="87" t="s">
        <v>69</v>
      </c>
      <c r="Y30" s="87">
        <f t="shared" ca="1" si="10"/>
        <v>16.2104931336631</v>
      </c>
      <c r="AA30" s="87" t="str">
        <f t="shared" ca="1" si="11"/>
        <v>Barnet</v>
      </c>
      <c r="AB30" s="87">
        <v>4</v>
      </c>
      <c r="AC30" s="86">
        <f t="shared" ca="1" si="12"/>
        <v>22.015467235057098</v>
      </c>
      <c r="AD30" s="87" t="str">
        <f t="shared" ca="1" si="13"/>
        <v>Barnet</v>
      </c>
      <c r="AE30" s="87" t="str">
        <f t="shared" ca="1" si="14"/>
        <v/>
      </c>
      <c r="AF30" s="87">
        <f t="shared" ca="1" si="15"/>
        <v>22.015467235057098</v>
      </c>
      <c r="AG30" s="87" t="str">
        <f t="shared" ca="1" si="16"/>
        <v/>
      </c>
      <c r="AH30" s="87">
        <f t="shared" ca="1" si="26"/>
        <v>18.03</v>
      </c>
      <c r="AI30" s="87">
        <f t="shared" ca="1" si="27"/>
        <v>17.920000000000002</v>
      </c>
      <c r="AJ30" s="87">
        <f t="shared" ca="1" si="28"/>
        <v>9.77928301079133</v>
      </c>
      <c r="AK30" s="87">
        <f t="shared" ca="1" si="17"/>
        <v>22.015467235057098</v>
      </c>
      <c r="AL30" s="87" t="str">
        <f t="shared" ca="1" si="18"/>
        <v/>
      </c>
      <c r="AN30" s="87">
        <f ca="1">IFERROR(RANK(AP30,$AP$27:$AP$37,$U$3)+COUNTIF($AP$27:AP30,AP30)-1,"")</f>
        <v>1</v>
      </c>
      <c r="AO30" s="87" t="s">
        <v>119</v>
      </c>
      <c r="AP30" s="87">
        <f t="shared" ca="1" si="19"/>
        <v>22.011075529377798</v>
      </c>
      <c r="AR30" s="87" t="e">
        <f t="shared" ca="1" si="20"/>
        <v>#N/A</v>
      </c>
      <c r="AS30" s="87">
        <v>4</v>
      </c>
      <c r="AT30" s="87" t="e">
        <f t="shared" ca="1" si="21"/>
        <v>#N/A</v>
      </c>
      <c r="AU30" s="87" t="e">
        <f t="shared" ca="1" si="22"/>
        <v>#N/A</v>
      </c>
      <c r="AV30" s="87" t="e">
        <f t="shared" ca="1" si="23"/>
        <v>#N/A</v>
      </c>
      <c r="AW30" s="87" t="e">
        <f t="shared" ca="1" si="24"/>
        <v>#N/A</v>
      </c>
      <c r="AX30" s="87">
        <f t="shared" ca="1" si="25"/>
        <v>17.920000000000002</v>
      </c>
      <c r="AY30" s="94"/>
      <c r="BA30" s="94"/>
      <c r="BB30" s="94"/>
      <c r="BC30" s="94"/>
      <c r="BD30" s="94"/>
      <c r="BE30" s="87" t="s">
        <v>1091</v>
      </c>
      <c r="BF30" s="92">
        <v>0</v>
      </c>
      <c r="BG30" s="92"/>
      <c r="BT30" s="87"/>
    </row>
    <row r="31" spans="10:72">
      <c r="J31" s="125"/>
      <c r="K31" s="125"/>
      <c r="L31" s="125"/>
      <c r="M31" s="125"/>
      <c r="N31" s="125"/>
      <c r="W31" s="87">
        <f ca="1">IFERROR(RANK(Y31,$Y$27:$Y$59,$U$3)+COUNTIF($Y$27:Y31,Y31)-1,"")</f>
        <v>22</v>
      </c>
      <c r="X31" s="87" t="s">
        <v>79</v>
      </c>
      <c r="Y31" s="87">
        <f t="shared" ca="1" si="10"/>
        <v>15.9363424621096</v>
      </c>
      <c r="AA31" s="87" t="str">
        <f t="shared" ca="1" si="11"/>
        <v>Havering</v>
      </c>
      <c r="AB31" s="87">
        <v>5</v>
      </c>
      <c r="AC31" s="86">
        <f t="shared" ca="1" si="12"/>
        <v>22.011075529377798</v>
      </c>
      <c r="AD31" s="87" t="str">
        <f t="shared" ca="1" si="13"/>
        <v>Havering</v>
      </c>
      <c r="AE31" s="87" t="str">
        <f t="shared" ca="1" si="14"/>
        <v/>
      </c>
      <c r="AF31" s="87" t="str">
        <f t="shared" ca="1" si="15"/>
        <v/>
      </c>
      <c r="AG31" s="87">
        <f t="shared" ca="1" si="16"/>
        <v>22.011075529377798</v>
      </c>
      <c r="AH31" s="87">
        <f t="shared" ca="1" si="26"/>
        <v>18.03</v>
      </c>
      <c r="AI31" s="87">
        <f t="shared" ca="1" si="27"/>
        <v>17.920000000000002</v>
      </c>
      <c r="AJ31" s="87">
        <f t="shared" ca="1" si="28"/>
        <v>9.77928301079133</v>
      </c>
      <c r="AK31" s="87">
        <f t="shared" ca="1" si="17"/>
        <v>22.011075529377798</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17.920000000000002</v>
      </c>
      <c r="AY31" s="94"/>
      <c r="BA31" s="94"/>
      <c r="BB31" s="94"/>
      <c r="BC31" s="94"/>
      <c r="BD31" s="94"/>
      <c r="BE31" s="87" t="s">
        <v>128</v>
      </c>
      <c r="BF31" s="92">
        <v>32</v>
      </c>
      <c r="BG31" s="92"/>
      <c r="BT31" s="87"/>
    </row>
    <row r="32" spans="10:72">
      <c r="J32" s="125"/>
      <c r="K32" s="125"/>
      <c r="L32" s="125"/>
      <c r="M32" s="125"/>
      <c r="N32" s="125"/>
      <c r="W32" s="87">
        <f ca="1">IFERROR(RANK(Y32,$Y$27:$Y$59,$U$3)+COUNTIF($Y$27:Y32,Y32)-1,"")</f>
        <v>16</v>
      </c>
      <c r="X32" s="87" t="s">
        <v>73</v>
      </c>
      <c r="Y32" s="87">
        <f t="shared" ca="1" si="10"/>
        <v>17.1056859992811</v>
      </c>
      <c r="AA32" s="87" t="str">
        <f t="shared" ca="1" si="11"/>
        <v>Westminster</v>
      </c>
      <c r="AB32" s="87">
        <v>6</v>
      </c>
      <c r="AC32" s="86">
        <f t="shared" ca="1" si="12"/>
        <v>20.072177972058199</v>
      </c>
      <c r="AD32" s="87" t="str">
        <f t="shared" ca="1" si="13"/>
        <v>Westminster</v>
      </c>
      <c r="AE32" s="87" t="str">
        <f t="shared" ca="1" si="14"/>
        <v/>
      </c>
      <c r="AF32" s="87" t="str">
        <f t="shared" ca="1" si="15"/>
        <v/>
      </c>
      <c r="AG32" s="87">
        <f t="shared" ca="1" si="16"/>
        <v>20.072177972058199</v>
      </c>
      <c r="AH32" s="87">
        <f t="shared" ca="1" si="26"/>
        <v>18.03</v>
      </c>
      <c r="AI32" s="87">
        <f t="shared" ca="1" si="27"/>
        <v>17.920000000000002</v>
      </c>
      <c r="AJ32" s="87">
        <f t="shared" ca="1" si="28"/>
        <v>9.77928301079133</v>
      </c>
      <c r="AK32" s="87" t="str">
        <f t="shared" ca="1" si="17"/>
        <v/>
      </c>
      <c r="AL32" s="87">
        <f t="shared" ca="1" si="18"/>
        <v>20.072177972058199</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17.920000000000002</v>
      </c>
      <c r="AY32" s="94"/>
      <c r="BA32" s="94"/>
      <c r="BB32" s="94"/>
      <c r="BC32" s="94"/>
      <c r="BD32" s="94"/>
      <c r="BE32" s="87" t="s">
        <v>173</v>
      </c>
      <c r="BF32" s="92"/>
      <c r="BG32" s="92"/>
      <c r="BT32" s="87"/>
    </row>
    <row r="33" spans="1:72">
      <c r="W33" s="87">
        <f ca="1">IFERROR(RANK(Y33,$Y$27:$Y$59,$U$3)+COUNTIF($Y$27:Y33,Y33)-1,"")</f>
        <v>25</v>
      </c>
      <c r="X33" s="87" t="s">
        <v>111</v>
      </c>
      <c r="Y33" s="87">
        <f t="shared" ca="1" si="10"/>
        <v>15.2357021544641</v>
      </c>
      <c r="AA33" s="87" t="str">
        <f t="shared" ca="1" si="11"/>
        <v>Wandsworth</v>
      </c>
      <c r="AB33" s="87">
        <v>7</v>
      </c>
      <c r="AC33" s="86">
        <f t="shared" ca="1" si="12"/>
        <v>19.758353279237301</v>
      </c>
      <c r="AD33" s="87" t="str">
        <f t="shared" ca="1" si="13"/>
        <v>Wandsworth</v>
      </c>
      <c r="AE33" s="87" t="str">
        <f t="shared" ca="1" si="14"/>
        <v/>
      </c>
      <c r="AF33" s="87" t="str">
        <f t="shared" ca="1" si="15"/>
        <v/>
      </c>
      <c r="AG33" s="87">
        <f t="shared" ca="1" si="16"/>
        <v>19.758353279237301</v>
      </c>
      <c r="AH33" s="87">
        <f t="shared" ca="1" si="26"/>
        <v>18.03</v>
      </c>
      <c r="AI33" s="87">
        <f t="shared" ca="1" si="27"/>
        <v>17.920000000000002</v>
      </c>
      <c r="AJ33" s="87">
        <f t="shared" ca="1" si="28"/>
        <v>9.77928301079133</v>
      </c>
      <c r="AK33" s="87" t="str">
        <f t="shared" ca="1" si="17"/>
        <v/>
      </c>
      <c r="AL33" s="87">
        <f t="shared" ca="1" si="18"/>
        <v>19.758353279237301</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17.920000000000002</v>
      </c>
      <c r="AY33" s="94"/>
      <c r="BA33" s="94"/>
      <c r="BB33" s="94"/>
      <c r="BC33" s="94"/>
      <c r="BD33" s="94"/>
      <c r="BE33" s="87" t="s">
        <v>1092</v>
      </c>
      <c r="BF33" s="92"/>
      <c r="BG33" s="92"/>
      <c r="BT33" s="87"/>
    </row>
    <row r="34" spans="1:72">
      <c r="A34" s="12" t="s">
        <v>1093</v>
      </c>
      <c r="W34" s="87">
        <f ca="1">IFERROR(RANK(Y34,$Y$27:$Y$59,$U$3)+COUNTIF($Y$27:Y34,Y34)-1,"")</f>
        <v>12</v>
      </c>
      <c r="X34" s="87" t="s">
        <v>63</v>
      </c>
      <c r="Y34" s="87">
        <f t="shared" ca="1" si="10"/>
        <v>18.6903024930862</v>
      </c>
      <c r="AA34" s="87" t="str">
        <f t="shared" ca="1" si="11"/>
        <v>Enfield</v>
      </c>
      <c r="AB34" s="87">
        <v>8</v>
      </c>
      <c r="AC34" s="86">
        <f t="shared" ca="1" si="12"/>
        <v>19.421958230386299</v>
      </c>
      <c r="AD34" s="87" t="str">
        <f t="shared" ca="1" si="13"/>
        <v>Enfield</v>
      </c>
      <c r="AE34" s="87" t="str">
        <f t="shared" ca="1" si="14"/>
        <v/>
      </c>
      <c r="AF34" s="87" t="str">
        <f t="shared" ca="1" si="15"/>
        <v/>
      </c>
      <c r="AG34" s="87">
        <f t="shared" ca="1" si="16"/>
        <v>19.421958230386299</v>
      </c>
      <c r="AH34" s="87">
        <f t="shared" ca="1" si="26"/>
        <v>18.03</v>
      </c>
      <c r="AI34" s="87">
        <f t="shared" ca="1" si="27"/>
        <v>17.920000000000002</v>
      </c>
      <c r="AJ34" s="87">
        <f t="shared" ca="1" si="28"/>
        <v>9.77928301079133</v>
      </c>
      <c r="AK34" s="87">
        <f t="shared" ca="1" si="17"/>
        <v>19.421958230386299</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17.920000000000002</v>
      </c>
      <c r="AY34" s="94"/>
      <c r="BA34" s="94"/>
      <c r="BB34" s="94"/>
      <c r="BC34" s="94"/>
      <c r="BD34" s="94"/>
      <c r="BE34" s="87" t="s">
        <v>1094</v>
      </c>
      <c r="BF34" s="92"/>
      <c r="BG34" s="92"/>
      <c r="BT34" s="87"/>
    </row>
    <row r="35" spans="1:72" ht="15" customHeight="1">
      <c r="A35" s="124" t="str">
        <f>VLOOKUP($U$1,IndicatorMetadata!$B:$Z,2,FALSE)</f>
        <v>The weighted estimate of the proportion of residents in each area taking a visit to the natural environment for health or exercise purposes._x000D_
Visits to the natural environment are defined as time spent "out of doors" e.g. in open spaces in and around towns and cities, including parks, canals and nature areas; the coast and beaches; and the countryside including farmland, woodland, hills and rivers._x000D_
This could be anything from a few minutes to all day. It may include time spent close to home or workplace, further afield or while on holiday in England._x000D_
However this does not include:_x000D_
_x000D_
routine shopping trips or;_x000D_
time spent in own garden</v>
      </c>
      <c r="B35" s="125"/>
      <c r="C35" s="125"/>
      <c r="D35" s="125"/>
      <c r="E35" s="125"/>
      <c r="F35" s="125"/>
      <c r="G35" s="125"/>
      <c r="H35" s="125"/>
      <c r="I35" s="125"/>
      <c r="J35" s="125"/>
      <c r="K35" s="125"/>
      <c r="L35" s="125"/>
      <c r="M35" s="125"/>
      <c r="N35" s="125"/>
      <c r="W35" s="87">
        <f ca="1">IFERROR(RANK(Y35,$Y$27:$Y$59,$U$3)+COUNTIF($Y$27:Y35,Y35)-1,"")</f>
        <v>8</v>
      </c>
      <c r="X35" s="87" t="s">
        <v>121</v>
      </c>
      <c r="Y35" s="87">
        <f t="shared" ca="1" si="10"/>
        <v>19.421958230386299</v>
      </c>
      <c r="AA35" s="87" t="str">
        <f t="shared" ca="1" si="11"/>
        <v>Haringey</v>
      </c>
      <c r="AB35" s="87">
        <v>9</v>
      </c>
      <c r="AC35" s="86">
        <f t="shared" ca="1" si="12"/>
        <v>19.259319405737301</v>
      </c>
      <c r="AD35" s="87" t="str">
        <f t="shared" ca="1" si="13"/>
        <v>Haringey</v>
      </c>
      <c r="AE35" s="87" t="str">
        <f t="shared" ca="1" si="14"/>
        <v/>
      </c>
      <c r="AF35" s="87" t="str">
        <f t="shared" ca="1" si="15"/>
        <v/>
      </c>
      <c r="AG35" s="87">
        <f t="shared" ca="1" si="16"/>
        <v>19.259319405737301</v>
      </c>
      <c r="AH35" s="87">
        <f t="shared" ca="1" si="26"/>
        <v>18.03</v>
      </c>
      <c r="AI35" s="87">
        <f t="shared" ca="1" si="27"/>
        <v>17.920000000000002</v>
      </c>
      <c r="AJ35" s="87">
        <f t="shared" ca="1" si="28"/>
        <v>9.77928301079133</v>
      </c>
      <c r="AK35" s="87" t="str">
        <f t="shared" ca="1" si="17"/>
        <v/>
      </c>
      <c r="AL35" s="87">
        <f t="shared" ca="1" si="18"/>
        <v>19.259319405737301</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17.920000000000002</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18</v>
      </c>
      <c r="X36" s="87" t="s">
        <v>81</v>
      </c>
      <c r="Y36" s="87">
        <f t="shared" ca="1" si="10"/>
        <v>16.422710573494399</v>
      </c>
      <c r="AA36" s="87" t="str">
        <f t="shared" ca="1" si="11"/>
        <v>Redbridge</v>
      </c>
      <c r="AB36" s="87">
        <v>10</v>
      </c>
      <c r="AC36" s="86">
        <f t="shared" ca="1" si="12"/>
        <v>18.831246498479999</v>
      </c>
      <c r="AD36" s="87" t="str">
        <f t="shared" ca="1" si="13"/>
        <v>Redbridge</v>
      </c>
      <c r="AE36" s="87" t="str">
        <f t="shared" ca="1" si="14"/>
        <v/>
      </c>
      <c r="AF36" s="87" t="str">
        <f t="shared" ca="1" si="15"/>
        <v/>
      </c>
      <c r="AG36" s="87">
        <f t="shared" ca="1" si="16"/>
        <v>18.831246498479999</v>
      </c>
      <c r="AH36" s="87">
        <f t="shared" ca="1" si="26"/>
        <v>18.03</v>
      </c>
      <c r="AI36" s="87">
        <f t="shared" ca="1" si="27"/>
        <v>17.920000000000002</v>
      </c>
      <c r="AJ36" s="87">
        <f t="shared" ca="1" si="28"/>
        <v>9.77928301079133</v>
      </c>
      <c r="AK36" s="87">
        <f t="shared" ca="1" si="17"/>
        <v>18.831246498479999</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17.920000000000002</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31</v>
      </c>
      <c r="X37" s="87" t="s">
        <v>102</v>
      </c>
      <c r="Y37" s="87">
        <f t="shared" ca="1" si="10"/>
        <v>0</v>
      </c>
      <c r="AA37" s="87" t="str">
        <f t="shared" ca="1" si="11"/>
        <v>Newham</v>
      </c>
      <c r="AB37" s="87">
        <v>11</v>
      </c>
      <c r="AC37" s="86">
        <f t="shared" ca="1" si="12"/>
        <v>18.816928206909399</v>
      </c>
      <c r="AD37" s="87" t="str">
        <f t="shared" ca="1" si="13"/>
        <v>Newham</v>
      </c>
      <c r="AE37" s="87" t="str">
        <f t="shared" ca="1" si="14"/>
        <v/>
      </c>
      <c r="AF37" s="87" t="str">
        <f t="shared" ca="1" si="15"/>
        <v/>
      </c>
      <c r="AG37" s="87">
        <f t="shared" ca="1" si="16"/>
        <v>18.816928206909399</v>
      </c>
      <c r="AH37" s="87">
        <f t="shared" ca="1" si="26"/>
        <v>18.03</v>
      </c>
      <c r="AI37" s="87">
        <f t="shared" ca="1" si="27"/>
        <v>17.920000000000002</v>
      </c>
      <c r="AJ37" s="87">
        <f t="shared" ca="1" si="28"/>
        <v>9.77928301079133</v>
      </c>
      <c r="AK37" s="87" t="str">
        <f t="shared" ca="1" si="17"/>
        <v/>
      </c>
      <c r="AL37" s="87">
        <f t="shared" ca="1" si="18"/>
        <v>18.816928206909399</v>
      </c>
      <c r="AN37" s="87">
        <f ca="1">IFERROR(RANK(AP37,$AP$27:$AP$37,$U$3)+COUNTIF($AP$27:AP37,AP37)-1,"")</f>
        <v>3</v>
      </c>
      <c r="AO37" s="87" t="str">
        <f>T8</f>
        <v>Richmond</v>
      </c>
      <c r="AP37" s="87">
        <f t="shared" ca="1" si="19"/>
        <v>9.77928301079133</v>
      </c>
      <c r="AR37" s="87" t="e">
        <f t="shared" ca="1" si="20"/>
        <v>#N/A</v>
      </c>
      <c r="AS37" s="87">
        <v>11</v>
      </c>
      <c r="AT37" s="87" t="e">
        <f t="shared" ca="1" si="21"/>
        <v>#N/A</v>
      </c>
      <c r="AU37" s="87" t="e">
        <f t="shared" ca="1" si="22"/>
        <v>#N/A</v>
      </c>
      <c r="AV37" s="87" t="e">
        <f t="shared" ca="1" si="23"/>
        <v>#N/A</v>
      </c>
      <c r="AW37" s="87" t="e">
        <f t="shared" ca="1" si="24"/>
        <v>#N/A</v>
      </c>
      <c r="AX37" s="87">
        <f t="shared" ca="1" si="25"/>
        <v>17.920000000000002</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15</v>
      </c>
      <c r="X38" s="87" t="s">
        <v>67</v>
      </c>
      <c r="Y38" s="87">
        <f t="shared" ca="1" si="10"/>
        <v>17.420396646311701</v>
      </c>
      <c r="AA38" s="87" t="str">
        <f t="shared" ca="1" si="11"/>
        <v>Ealing</v>
      </c>
      <c r="AB38" s="87">
        <v>12</v>
      </c>
      <c r="AC38" s="86">
        <f t="shared" ca="1" si="12"/>
        <v>18.6903024930862</v>
      </c>
      <c r="AD38" s="87" t="str">
        <f t="shared" ca="1" si="13"/>
        <v>Ealing</v>
      </c>
      <c r="AE38" s="87" t="str">
        <f t="shared" ca="1" si="14"/>
        <v/>
      </c>
      <c r="AF38" s="87" t="str">
        <f t="shared" ca="1" si="15"/>
        <v/>
      </c>
      <c r="AG38" s="87">
        <f t="shared" ca="1" si="16"/>
        <v>18.6903024930862</v>
      </c>
      <c r="AH38" s="87">
        <f t="shared" ca="1" si="26"/>
        <v>18.03</v>
      </c>
      <c r="AI38" s="87">
        <f t="shared" ca="1" si="27"/>
        <v>17.920000000000002</v>
      </c>
      <c r="AJ38" s="87">
        <f t="shared" ca="1" si="28"/>
        <v>9.77928301079133</v>
      </c>
      <c r="AK38" s="87">
        <f t="shared" ca="1" si="17"/>
        <v>18.6903024930862</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9</v>
      </c>
      <c r="X39" s="87" t="s">
        <v>117</v>
      </c>
      <c r="Y39" s="87">
        <f t="shared" ca="1" si="10"/>
        <v>19.259319405737301</v>
      </c>
      <c r="AA39" s="87" t="str">
        <f t="shared" ca="1" si="11"/>
        <v>Hounslow</v>
      </c>
      <c r="AB39" s="87">
        <v>13</v>
      </c>
      <c r="AC39" s="86">
        <f t="shared" ca="1" si="12"/>
        <v>18.338477947173601</v>
      </c>
      <c r="AD39" s="87" t="str">
        <f t="shared" ca="1" si="13"/>
        <v>Hounslow</v>
      </c>
      <c r="AE39" s="87" t="str">
        <f t="shared" ca="1" si="14"/>
        <v/>
      </c>
      <c r="AF39" s="87" t="str">
        <f t="shared" ca="1" si="15"/>
        <v/>
      </c>
      <c r="AG39" s="87">
        <f t="shared" ca="1" si="16"/>
        <v>18.338477947173601</v>
      </c>
      <c r="AH39" s="87">
        <f t="shared" ca="1" si="26"/>
        <v>18.03</v>
      </c>
      <c r="AI39" s="87">
        <f t="shared" ca="1" si="27"/>
        <v>17.920000000000002</v>
      </c>
      <c r="AJ39" s="87">
        <f t="shared" ca="1" si="28"/>
        <v>9.77928301079133</v>
      </c>
      <c r="AK39" s="87">
        <f t="shared" ca="1" si="17"/>
        <v>18.338477947173601</v>
      </c>
      <c r="AL39" s="87" t="str">
        <f t="shared" ca="1" si="18"/>
        <v/>
      </c>
      <c r="AO39" s="87" t="s">
        <v>1096</v>
      </c>
      <c r="BA39" s="94"/>
      <c r="BD39" s="94" t="s">
        <v>1097</v>
      </c>
      <c r="BF39" s="94">
        <f ca="1">U9</f>
        <v>30</v>
      </c>
      <c r="BG39" s="94"/>
      <c r="BT39" s="87"/>
    </row>
    <row r="40" spans="1:72">
      <c r="A40" s="125"/>
      <c r="B40" s="125"/>
      <c r="C40" s="125"/>
      <c r="D40" s="125"/>
      <c r="E40" s="125"/>
      <c r="F40" s="125"/>
      <c r="G40" s="125"/>
      <c r="H40" s="125"/>
      <c r="I40" s="125"/>
      <c r="J40" s="125"/>
      <c r="K40" s="125"/>
      <c r="L40" s="125"/>
      <c r="M40" s="125"/>
      <c r="N40" s="125"/>
      <c r="W40" s="87">
        <f ca="1">IFERROR(RANK(Y40,$Y$27:$Y$59,$U$3)+COUNTIF($Y$27:Y40,Y40)-1,"")</f>
        <v>19</v>
      </c>
      <c r="X40" s="87" t="s">
        <v>65</v>
      </c>
      <c r="Y40" s="87">
        <f t="shared" ca="1" si="10"/>
        <v>16.2672786770035</v>
      </c>
      <c r="AA40" s="87" t="str">
        <f t="shared" ca="1" si="11"/>
        <v>Lewisham</v>
      </c>
      <c r="AB40" s="87">
        <v>14</v>
      </c>
      <c r="AC40" s="86">
        <f t="shared" ca="1" si="12"/>
        <v>17.687616902879899</v>
      </c>
      <c r="AD40" s="87" t="str">
        <f t="shared" ca="1" si="13"/>
        <v>Lewisham</v>
      </c>
      <c r="AE40" s="87" t="str">
        <f t="shared" ca="1" si="14"/>
        <v/>
      </c>
      <c r="AF40" s="87" t="str">
        <f t="shared" ca="1" si="15"/>
        <v/>
      </c>
      <c r="AG40" s="87">
        <f t="shared" ca="1" si="16"/>
        <v>17.687616902879899</v>
      </c>
      <c r="AH40" s="87">
        <f t="shared" ca="1" si="26"/>
        <v>18.03</v>
      </c>
      <c r="AI40" s="87">
        <f t="shared" ca="1" si="27"/>
        <v>17.920000000000002</v>
      </c>
      <c r="AJ40" s="87">
        <f t="shared" ca="1" si="28"/>
        <v>9.77928301079133</v>
      </c>
      <c r="AK40" s="87" t="str">
        <f t="shared" ca="1" si="17"/>
        <v/>
      </c>
      <c r="AL40" s="87">
        <f t="shared" ca="1" si="18"/>
        <v>17.687616902879899</v>
      </c>
      <c r="AO40" s="87" t="str">
        <f>List!R2</f>
        <v>Kingston</v>
      </c>
      <c r="AP40" s="87">
        <f t="shared" ref="AP40:AP54" ca="1" si="29">VLOOKUP(AO40,$AA$27:$AC$58,3,FALSE)</f>
        <v>26.2606259809371</v>
      </c>
      <c r="BA40" s="94"/>
      <c r="BB40" s="94"/>
      <c r="BC40" s="94"/>
      <c r="BD40" s="94"/>
      <c r="BE40" s="87" t="s">
        <v>1098</v>
      </c>
      <c r="BF40" s="92">
        <f ca="1">IF(BF39=1,0,BE45*BF39/$BF45)</f>
        <v>83.4375</v>
      </c>
      <c r="BG40" s="93"/>
      <c r="BT40" s="87"/>
    </row>
    <row r="41" spans="1:72">
      <c r="A41" s="125"/>
      <c r="B41" s="125"/>
      <c r="C41" s="125"/>
      <c r="D41" s="125"/>
      <c r="E41" s="125"/>
      <c r="F41" s="125"/>
      <c r="G41" s="125"/>
      <c r="H41" s="125"/>
      <c r="I41" s="125"/>
      <c r="J41" s="125"/>
      <c r="K41" s="125"/>
      <c r="L41" s="125"/>
      <c r="M41" s="125"/>
      <c r="N41" s="125"/>
      <c r="W41" s="87">
        <f ca="1">IFERROR(RANK(Y41,$Y$27:$Y$59,$U$3)+COUNTIF($Y$27:Y41,Y41)-1,"")</f>
        <v>5</v>
      </c>
      <c r="X41" s="87" t="s">
        <v>119</v>
      </c>
      <c r="Y41" s="87">
        <f t="shared" ca="1" si="10"/>
        <v>22.011075529377798</v>
      </c>
      <c r="AA41" s="87" t="str">
        <f t="shared" ca="1" si="11"/>
        <v>Hammersmith and Fulham</v>
      </c>
      <c r="AB41" s="87">
        <v>15</v>
      </c>
      <c r="AC41" s="86">
        <f t="shared" ca="1" si="12"/>
        <v>17.420396646311701</v>
      </c>
      <c r="AD41" s="87" t="str">
        <f t="shared" ca="1" si="13"/>
        <v>Hammersmith and Fulham</v>
      </c>
      <c r="AE41" s="87" t="str">
        <f t="shared" ca="1" si="14"/>
        <v/>
      </c>
      <c r="AF41" s="87" t="str">
        <f t="shared" ca="1" si="15"/>
        <v/>
      </c>
      <c r="AG41" s="87">
        <f t="shared" ca="1" si="16"/>
        <v>17.420396646311701</v>
      </c>
      <c r="AH41" s="87">
        <f t="shared" ca="1" si="26"/>
        <v>18.03</v>
      </c>
      <c r="AI41" s="87">
        <f t="shared" ca="1" si="27"/>
        <v>17.920000000000002</v>
      </c>
      <c r="AJ41" s="87">
        <f t="shared" ca="1" si="28"/>
        <v>9.77928301079133</v>
      </c>
      <c r="AK41" s="87" t="str">
        <f t="shared" ca="1" si="17"/>
        <v/>
      </c>
      <c r="AL41" s="87">
        <f t="shared" ca="1" si="18"/>
        <v>17.420396646311701</v>
      </c>
      <c r="AO41" s="87" t="str">
        <f>List!R3</f>
        <v>Merton</v>
      </c>
      <c r="AP41" s="87">
        <f t="shared" ca="1" si="29"/>
        <v>16.4568717356455</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26</v>
      </c>
      <c r="X42" s="87" t="s">
        <v>87</v>
      </c>
      <c r="Y42" s="87">
        <f t="shared" ca="1" si="10"/>
        <v>14.936006843234001</v>
      </c>
      <c r="AA42" s="87" t="str">
        <f t="shared" ca="1" si="11"/>
        <v>Camden</v>
      </c>
      <c r="AB42" s="87">
        <v>16</v>
      </c>
      <c r="AC42" s="86">
        <f t="shared" ca="1" si="12"/>
        <v>17.1056859992811</v>
      </c>
      <c r="AD42" s="87" t="str">
        <f t="shared" ca="1" si="13"/>
        <v>Camden</v>
      </c>
      <c r="AE42" s="87" t="str">
        <f t="shared" ca="1" si="14"/>
        <v/>
      </c>
      <c r="AF42" s="87" t="str">
        <f t="shared" ca="1" si="15"/>
        <v/>
      </c>
      <c r="AG42" s="87">
        <f t="shared" ca="1" si="16"/>
        <v>17.1056859992811</v>
      </c>
      <c r="AH42" s="87">
        <f t="shared" ca="1" si="26"/>
        <v>18.03</v>
      </c>
      <c r="AI42" s="87">
        <f t="shared" ca="1" si="27"/>
        <v>17.920000000000002</v>
      </c>
      <c r="AJ42" s="87">
        <f t="shared" ca="1" si="28"/>
        <v>9.77928301079133</v>
      </c>
      <c r="AK42" s="87" t="str">
        <f t="shared" ca="1" si="17"/>
        <v/>
      </c>
      <c r="AL42" s="87">
        <f t="shared" ca="1" si="18"/>
        <v>17.1056859992811</v>
      </c>
      <c r="AO42" s="87" t="str">
        <f>List!R4</f>
        <v>Richmond</v>
      </c>
      <c r="AP42" s="87">
        <f t="shared" ca="1" si="29"/>
        <v>9.77928301079133</v>
      </c>
      <c r="BA42" s="94"/>
      <c r="BB42" s="94"/>
      <c r="BC42" s="94"/>
      <c r="BD42" s="94"/>
      <c r="BE42" s="87" t="s">
        <v>1094</v>
      </c>
      <c r="BF42" s="92">
        <f ca="1">IF(181-SUM(BF40:BF41)&lt;0,0,181-SUM(BF40:BF41))</f>
        <v>95.5625</v>
      </c>
      <c r="BG42" s="93"/>
      <c r="BT42" s="87"/>
    </row>
    <row r="43" spans="1:72">
      <c r="A43" s="17"/>
      <c r="B43" s="17"/>
      <c r="C43" s="17"/>
      <c r="D43" s="17"/>
      <c r="E43" s="17"/>
      <c r="F43" s="17"/>
      <c r="G43" s="17"/>
      <c r="H43" s="17"/>
      <c r="I43" s="17"/>
      <c r="J43" s="17"/>
      <c r="K43" s="17"/>
      <c r="L43" s="17"/>
      <c r="M43" s="17"/>
      <c r="W43" s="87">
        <f ca="1">IFERROR(RANK(Y43,$Y$27:$Y$59,$U$3)+COUNTIF($Y$27:Y43,Y43)-1,"")</f>
        <v>13</v>
      </c>
      <c r="X43" s="87" t="s">
        <v>60</v>
      </c>
      <c r="Y43" s="87">
        <f t="shared" ca="1" si="10"/>
        <v>18.338477947173601</v>
      </c>
      <c r="AA43" s="87" t="str">
        <f t="shared" ca="1" si="11"/>
        <v>Merton</v>
      </c>
      <c r="AB43" s="87">
        <v>17</v>
      </c>
      <c r="AC43" s="86">
        <f t="shared" ca="1" si="12"/>
        <v>16.4568717356455</v>
      </c>
      <c r="AD43" s="87" t="str">
        <f t="shared" ca="1" si="13"/>
        <v>Merton</v>
      </c>
      <c r="AE43" s="87" t="str">
        <f t="shared" ca="1" si="14"/>
        <v/>
      </c>
      <c r="AF43" s="87">
        <f t="shared" ca="1" si="15"/>
        <v>16.4568717356455</v>
      </c>
      <c r="AG43" s="87" t="str">
        <f t="shared" ca="1" si="16"/>
        <v/>
      </c>
      <c r="AH43" s="87">
        <f t="shared" ca="1" si="26"/>
        <v>18.03</v>
      </c>
      <c r="AI43" s="87">
        <f t="shared" ca="1" si="27"/>
        <v>17.920000000000002</v>
      </c>
      <c r="AJ43" s="87">
        <f t="shared" ca="1" si="28"/>
        <v>9.77928301079133</v>
      </c>
      <c r="AK43" s="87">
        <f t="shared" ca="1" si="17"/>
        <v>16.4568717356455</v>
      </c>
      <c r="AL43" s="87" t="str">
        <f t="shared" ca="1" si="18"/>
        <v/>
      </c>
      <c r="AO43" s="87" t="str">
        <f>List!R5</f>
        <v>Sutton</v>
      </c>
      <c r="AP43" s="87">
        <f t="shared" ca="1" si="29"/>
        <v>13.868004576888399</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21</v>
      </c>
      <c r="X44" s="87" t="s">
        <v>75</v>
      </c>
      <c r="Y44" s="87">
        <f t="shared" ca="1" si="10"/>
        <v>16.085699909900399</v>
      </c>
      <c r="AA44" s="87" t="str">
        <f t="shared" ca="1" si="11"/>
        <v>Greenwich</v>
      </c>
      <c r="AB44" s="87">
        <v>18</v>
      </c>
      <c r="AC44" s="86">
        <f t="shared" ca="1" si="12"/>
        <v>16.422710573494399</v>
      </c>
      <c r="AD44" s="87" t="str">
        <f t="shared" ca="1" si="13"/>
        <v>Greenwich</v>
      </c>
      <c r="AE44" s="87" t="str">
        <f t="shared" ca="1" si="14"/>
        <v/>
      </c>
      <c r="AF44" s="87" t="str">
        <f t="shared" ca="1" si="15"/>
        <v/>
      </c>
      <c r="AG44" s="87">
        <f t="shared" ca="1" si="16"/>
        <v>16.422710573494399</v>
      </c>
      <c r="AH44" s="87">
        <f t="shared" ca="1" si="26"/>
        <v>18.03</v>
      </c>
      <c r="AI44" s="87">
        <f t="shared" ca="1" si="27"/>
        <v>17.920000000000002</v>
      </c>
      <c r="AJ44" s="87">
        <f t="shared" ca="1" si="28"/>
        <v>9.77928301079133</v>
      </c>
      <c r="AK44" s="87" t="str">
        <f t="shared" ca="1" si="17"/>
        <v/>
      </c>
      <c r="AL44" s="87">
        <f t="shared" ca="1" si="18"/>
        <v>16.422710573494399</v>
      </c>
      <c r="AO44" s="87" t="str">
        <f>List!R6</f>
        <v>Havering</v>
      </c>
      <c r="AP44" s="87">
        <f t="shared" ca="1" si="29"/>
        <v>22.011075529377798</v>
      </c>
      <c r="BT44" s="87"/>
    </row>
    <row r="45" spans="1:72">
      <c r="A45" s="17"/>
      <c r="B45" s="17"/>
      <c r="C45" s="17"/>
      <c r="D45" s="17"/>
      <c r="E45" s="17"/>
      <c r="F45" s="17"/>
      <c r="G45" s="17"/>
      <c r="H45" s="17"/>
      <c r="I45" s="17"/>
      <c r="J45" s="17"/>
      <c r="K45" s="17"/>
      <c r="L45" s="17"/>
      <c r="M45" s="17"/>
      <c r="W45" s="87">
        <f ca="1">IFERROR(RANK(Y45,$Y$27:$Y$59,$U$3)+COUNTIF($Y$27:Y45,Y45)-1,"")</f>
        <v>32</v>
      </c>
      <c r="X45" s="87" t="s">
        <v>71</v>
      </c>
      <c r="Y45" s="87">
        <f t="shared" ca="1" si="10"/>
        <v>0</v>
      </c>
      <c r="AA45" s="87" t="str">
        <f t="shared" ca="1" si="11"/>
        <v>Harrow</v>
      </c>
      <c r="AB45" s="87">
        <v>19</v>
      </c>
      <c r="AC45" s="86">
        <f t="shared" ca="1" si="12"/>
        <v>16.2672786770035</v>
      </c>
      <c r="AD45" s="87" t="str">
        <f t="shared" ca="1" si="13"/>
        <v>Harrow</v>
      </c>
      <c r="AE45" s="87" t="str">
        <f t="shared" ca="1" si="14"/>
        <v/>
      </c>
      <c r="AF45" s="87">
        <f t="shared" ca="1" si="15"/>
        <v>16.2672786770035</v>
      </c>
      <c r="AG45" s="87" t="str">
        <f t="shared" ca="1" si="16"/>
        <v/>
      </c>
      <c r="AH45" s="87">
        <f t="shared" ca="1" si="26"/>
        <v>18.03</v>
      </c>
      <c r="AI45" s="87">
        <f t="shared" ca="1" si="27"/>
        <v>17.920000000000002</v>
      </c>
      <c r="AJ45" s="87">
        <f t="shared" ca="1" si="28"/>
        <v>9.77928301079133</v>
      </c>
      <c r="AK45" s="87">
        <f t="shared" ca="1" si="17"/>
        <v>16.2672786770035</v>
      </c>
      <c r="AL45" s="87" t="str">
        <f t="shared" ca="1" si="18"/>
        <v/>
      </c>
      <c r="AO45" s="87" t="str">
        <f>List!R7</f>
        <v>Hounslow</v>
      </c>
      <c r="AP45" s="87">
        <f t="shared" ca="1" si="29"/>
        <v>18.338477947173601</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2</v>
      </c>
      <c r="X46" s="87" t="s">
        <v>83</v>
      </c>
      <c r="Y46" s="87">
        <f t="shared" ca="1" si="10"/>
        <v>26.2606259809371</v>
      </c>
      <c r="AA46" s="87" t="str">
        <f t="shared" ca="1" si="11"/>
        <v>Brent</v>
      </c>
      <c r="AB46" s="87">
        <v>20</v>
      </c>
      <c r="AC46" s="86">
        <f t="shared" ca="1" si="12"/>
        <v>16.2104931336631</v>
      </c>
      <c r="AD46" s="87" t="str">
        <f t="shared" ca="1" si="13"/>
        <v>Brent</v>
      </c>
      <c r="AE46" s="87" t="str">
        <f t="shared" ca="1" si="14"/>
        <v/>
      </c>
      <c r="AF46" s="87" t="str">
        <f t="shared" ca="1" si="15"/>
        <v/>
      </c>
      <c r="AG46" s="87">
        <f t="shared" ca="1" si="16"/>
        <v>16.2104931336631</v>
      </c>
      <c r="AH46" s="87">
        <f t="shared" ca="1" si="26"/>
        <v>18.03</v>
      </c>
      <c r="AI46" s="87">
        <f t="shared" ca="1" si="27"/>
        <v>17.920000000000002</v>
      </c>
      <c r="AJ46" s="87">
        <f t="shared" ca="1" si="28"/>
        <v>9.77928301079133</v>
      </c>
      <c r="AK46" s="87" t="str">
        <f t="shared" ca="1" si="17"/>
        <v/>
      </c>
      <c r="AL46" s="87">
        <f t="shared" ca="1" si="18"/>
        <v>16.2104931336631</v>
      </c>
      <c r="AO46" s="87" t="str">
        <f>List!R8</f>
        <v>Redbridge</v>
      </c>
      <c r="AP46" s="87">
        <f t="shared" ca="1" si="29"/>
        <v>18.831246498479999</v>
      </c>
      <c r="BF46" s="94">
        <v>2</v>
      </c>
      <c r="BG46" s="94"/>
      <c r="BT46" s="87"/>
    </row>
    <row r="47" spans="1:72">
      <c r="A47" s="17"/>
      <c r="B47" s="17"/>
      <c r="C47" s="17"/>
      <c r="D47" s="17"/>
      <c r="E47" s="17"/>
      <c r="F47" s="17"/>
      <c r="G47" s="17"/>
      <c r="H47" s="17"/>
      <c r="I47" s="17"/>
      <c r="J47" s="17"/>
      <c r="K47" s="17"/>
      <c r="L47" s="17"/>
      <c r="M47" s="17"/>
      <c r="W47" s="87">
        <f ca="1">IFERROR(RANK(Y47,$Y$27:$Y$59,$U$3)+COUNTIF($Y$27:Y47,Y47)-1,"")</f>
        <v>1</v>
      </c>
      <c r="X47" s="87" t="s">
        <v>92</v>
      </c>
      <c r="Y47" s="87">
        <f t="shared" ca="1" si="10"/>
        <v>27.4790728150025</v>
      </c>
      <c r="AA47" s="87" t="str">
        <f t="shared" ca="1" si="11"/>
        <v>Islington</v>
      </c>
      <c r="AB47" s="87">
        <v>21</v>
      </c>
      <c r="AC47" s="86">
        <f t="shared" ca="1" si="12"/>
        <v>16.085699909900399</v>
      </c>
      <c r="AD47" s="87" t="str">
        <f t="shared" ca="1" si="13"/>
        <v>Islington</v>
      </c>
      <c r="AE47" s="87" t="str">
        <f t="shared" ca="1" si="14"/>
        <v/>
      </c>
      <c r="AF47" s="87" t="str">
        <f t="shared" ca="1" si="15"/>
        <v/>
      </c>
      <c r="AG47" s="87">
        <f t="shared" ca="1" si="16"/>
        <v>16.085699909900399</v>
      </c>
      <c r="AH47" s="87">
        <f t="shared" ca="1" si="26"/>
        <v>18.03</v>
      </c>
      <c r="AI47" s="87">
        <f t="shared" ca="1" si="27"/>
        <v>17.920000000000002</v>
      </c>
      <c r="AJ47" s="87">
        <f t="shared" ca="1" si="28"/>
        <v>9.77928301079133</v>
      </c>
      <c r="AK47" s="87" t="str">
        <f t="shared" ca="1" si="17"/>
        <v/>
      </c>
      <c r="AL47" s="87">
        <f t="shared" ca="1" si="18"/>
        <v>16.085699909900399</v>
      </c>
      <c r="AO47" s="87" t="str">
        <f>List!R9</f>
        <v>Enfield</v>
      </c>
      <c r="AP47" s="87">
        <f t="shared" ca="1" si="29"/>
        <v>19.421958230386299</v>
      </c>
    </row>
    <row r="48" spans="1:72">
      <c r="A48" s="17"/>
      <c r="B48" s="17"/>
      <c r="C48" s="17"/>
      <c r="D48" s="17"/>
      <c r="E48" s="17"/>
      <c r="F48" s="17"/>
      <c r="G48" s="17"/>
      <c r="H48" s="17"/>
      <c r="I48" s="17"/>
      <c r="J48" s="17"/>
      <c r="K48" s="17"/>
      <c r="L48" s="17"/>
      <c r="M48" s="17"/>
      <c r="W48" s="87">
        <f ca="1">IFERROR(RANK(Y48,$Y$27:$Y$59,$U$3)+COUNTIF($Y$27:Y48,Y48)-1,"")</f>
        <v>14</v>
      </c>
      <c r="X48" s="87" t="s">
        <v>85</v>
      </c>
      <c r="Y48" s="87">
        <f t="shared" ca="1" si="10"/>
        <v>17.687616902879899</v>
      </c>
      <c r="AA48" s="87" t="str">
        <f t="shared" ca="1" si="11"/>
        <v>Bromley</v>
      </c>
      <c r="AB48" s="87">
        <v>22</v>
      </c>
      <c r="AC48" s="86">
        <f t="shared" ca="1" si="12"/>
        <v>15.9363424621096</v>
      </c>
      <c r="AD48" s="87" t="str">
        <f t="shared" ca="1" si="13"/>
        <v>Bromley</v>
      </c>
      <c r="AE48" s="87" t="str">
        <f t="shared" ca="1" si="14"/>
        <v/>
      </c>
      <c r="AF48" s="87">
        <f t="shared" ca="1" si="15"/>
        <v>15.9363424621096</v>
      </c>
      <c r="AG48" s="87" t="str">
        <f t="shared" ca="1" si="16"/>
        <v/>
      </c>
      <c r="AH48" s="87">
        <f t="shared" ca="1" si="26"/>
        <v>18.03</v>
      </c>
      <c r="AI48" s="87">
        <f t="shared" ca="1" si="27"/>
        <v>17.920000000000002</v>
      </c>
      <c r="AJ48" s="87">
        <f t="shared" ca="1" si="28"/>
        <v>9.77928301079133</v>
      </c>
      <c r="AK48" s="87">
        <f t="shared" ca="1" si="17"/>
        <v>15.9363424621096</v>
      </c>
      <c r="AL48" s="87" t="str">
        <f t="shared" ca="1" si="18"/>
        <v/>
      </c>
      <c r="AO48" s="87" t="str">
        <f>List!R10</f>
        <v>Harrow</v>
      </c>
      <c r="AP48" s="87">
        <f t="shared" ca="1" si="29"/>
        <v>16.2672786770035</v>
      </c>
      <c r="BF48" s="94"/>
    </row>
    <row r="49" spans="1:59">
      <c r="A49" s="17"/>
      <c r="B49" s="17"/>
      <c r="C49" s="17"/>
      <c r="D49" s="17"/>
      <c r="E49" s="17"/>
      <c r="F49" s="17"/>
      <c r="G49" s="17"/>
      <c r="H49" s="17"/>
      <c r="I49" s="17"/>
      <c r="J49" s="17"/>
      <c r="K49" s="17"/>
      <c r="L49" s="17"/>
      <c r="M49" s="17"/>
      <c r="W49" s="87">
        <f ca="1">IFERROR(RANK(Y49,$Y$27:$Y$59,$U$3)+COUNTIF($Y$27:Y49,Y49)-1,"")</f>
        <v>17</v>
      </c>
      <c r="X49" s="87" t="s">
        <v>109</v>
      </c>
      <c r="Y49" s="87">
        <f t="shared" ca="1" si="10"/>
        <v>16.4568717356455</v>
      </c>
      <c r="AA49" s="87" t="str">
        <f t="shared" ca="1" si="11"/>
        <v>Tower Hamlets</v>
      </c>
      <c r="AB49" s="87">
        <v>23</v>
      </c>
      <c r="AC49" s="86">
        <f t="shared" ca="1" si="12"/>
        <v>15.696375164424801</v>
      </c>
      <c r="AD49" s="87" t="str">
        <f t="shared" ca="1" si="13"/>
        <v>Tower Hamlets</v>
      </c>
      <c r="AE49" s="87" t="str">
        <f t="shared" ca="1" si="14"/>
        <v/>
      </c>
      <c r="AF49" s="87" t="str">
        <f t="shared" ca="1" si="15"/>
        <v/>
      </c>
      <c r="AG49" s="87">
        <f t="shared" ca="1" si="16"/>
        <v>15.696375164424801</v>
      </c>
      <c r="AH49" s="87">
        <f t="shared" ca="1" si="26"/>
        <v>18.03</v>
      </c>
      <c r="AI49" s="87">
        <f t="shared" ca="1" si="27"/>
        <v>17.920000000000002</v>
      </c>
      <c r="AJ49" s="87">
        <f t="shared" ca="1" si="28"/>
        <v>9.77928301079133</v>
      </c>
      <c r="AK49" s="87" t="str">
        <f t="shared" ca="1" si="17"/>
        <v/>
      </c>
      <c r="AL49" s="87">
        <f t="shared" ca="1" si="18"/>
        <v>15.696375164424801</v>
      </c>
      <c r="AO49" s="87" t="str">
        <f>List!R11</f>
        <v>Waltham Forest</v>
      </c>
      <c r="AP49" s="87">
        <f t="shared" ca="1" si="29"/>
        <v>14.326538341712499</v>
      </c>
      <c r="BF49" s="92"/>
      <c r="BG49" s="93"/>
    </row>
    <row r="50" spans="1:59">
      <c r="A50" s="17"/>
      <c r="B50" s="17"/>
      <c r="C50" s="17"/>
      <c r="D50" s="17"/>
      <c r="E50" s="17"/>
      <c r="F50" s="17"/>
      <c r="G50" s="17"/>
      <c r="H50" s="17"/>
      <c r="I50" s="17"/>
      <c r="J50" s="17"/>
      <c r="K50" s="17"/>
      <c r="L50" s="17"/>
      <c r="M50" s="17"/>
      <c r="W50" s="87">
        <f ca="1">IFERROR(RANK(Y50,$Y$27:$Y$59,$U$3)+COUNTIF($Y$27:Y50,Y50)-1,"")</f>
        <v>11</v>
      </c>
      <c r="X50" s="87" t="s">
        <v>123</v>
      </c>
      <c r="Y50" s="87">
        <f t="shared" ca="1" si="10"/>
        <v>18.816928206909399</v>
      </c>
      <c r="AA50" s="87" t="str">
        <f t="shared" ca="1" si="11"/>
        <v>Southwark</v>
      </c>
      <c r="AB50" s="87">
        <v>24</v>
      </c>
      <c r="AC50" s="86">
        <f t="shared" ca="1" si="12"/>
        <v>15.26169227085</v>
      </c>
      <c r="AD50" s="87" t="str">
        <f t="shared" ca="1" si="13"/>
        <v>Southwark</v>
      </c>
      <c r="AE50" s="87" t="str">
        <f t="shared" ca="1" si="14"/>
        <v/>
      </c>
      <c r="AF50" s="87" t="str">
        <f t="shared" ca="1" si="15"/>
        <v/>
      </c>
      <c r="AG50" s="87">
        <f t="shared" ca="1" si="16"/>
        <v>15.26169227085</v>
      </c>
      <c r="AH50" s="87">
        <f t="shared" ca="1" si="26"/>
        <v>18.03</v>
      </c>
      <c r="AI50" s="87">
        <f t="shared" ca="1" si="27"/>
        <v>17.920000000000002</v>
      </c>
      <c r="AJ50" s="87">
        <f t="shared" ca="1" si="28"/>
        <v>9.77928301079133</v>
      </c>
      <c r="AK50" s="87" t="str">
        <f t="shared" ca="1" si="17"/>
        <v/>
      </c>
      <c r="AL50" s="87">
        <f t="shared" ca="1" si="18"/>
        <v>15.26169227085</v>
      </c>
      <c r="AO50" s="87" t="str">
        <f>List!R12</f>
        <v>Bromley</v>
      </c>
      <c r="AP50" s="87">
        <f t="shared" ca="1" si="29"/>
        <v>15.9363424621096</v>
      </c>
      <c r="BF50" s="92"/>
      <c r="BG50" s="92"/>
    </row>
    <row r="51" spans="1:59">
      <c r="W51" s="87">
        <f ca="1">IFERROR(RANK(Y51,$Y$27:$Y$59,$U$3)+COUNTIF($Y$27:Y51,Y51)-1,"")</f>
        <v>10</v>
      </c>
      <c r="X51" s="87" t="s">
        <v>113</v>
      </c>
      <c r="Y51" s="87">
        <f t="shared" ca="1" si="10"/>
        <v>18.831246498479999</v>
      </c>
      <c r="AA51" s="87" t="str">
        <f t="shared" ca="1" si="11"/>
        <v>Croydon</v>
      </c>
      <c r="AB51" s="87">
        <v>25</v>
      </c>
      <c r="AC51" s="86">
        <f t="shared" ca="1" si="12"/>
        <v>15.2357021544641</v>
      </c>
      <c r="AD51" s="87" t="str">
        <f t="shared" ca="1" si="13"/>
        <v>Croydon</v>
      </c>
      <c r="AE51" s="87" t="str">
        <f t="shared" ca="1" si="14"/>
        <v/>
      </c>
      <c r="AF51" s="87" t="str">
        <f t="shared" ca="1" si="15"/>
        <v/>
      </c>
      <c r="AG51" s="87">
        <f t="shared" ca="1" si="16"/>
        <v>15.2357021544641</v>
      </c>
      <c r="AH51" s="87">
        <f t="shared" ca="1" si="26"/>
        <v>18.03</v>
      </c>
      <c r="AI51" s="87">
        <f t="shared" ca="1" si="27"/>
        <v>17.920000000000002</v>
      </c>
      <c r="AJ51" s="87">
        <f t="shared" ca="1" si="28"/>
        <v>9.77928301079133</v>
      </c>
      <c r="AK51" s="87">
        <f t="shared" ca="1" si="17"/>
        <v>15.2357021544641</v>
      </c>
      <c r="AL51" s="87" t="str">
        <f t="shared" ca="1" si="18"/>
        <v/>
      </c>
      <c r="AO51" s="87" t="str">
        <f>List!R13</f>
        <v>Hillingdon</v>
      </c>
      <c r="AP51" s="87">
        <f t="shared" ca="1" si="29"/>
        <v>14.936006843234001</v>
      </c>
      <c r="BF51" s="92"/>
      <c r="BG51" s="93"/>
    </row>
    <row r="52" spans="1:59">
      <c r="W52" s="87">
        <f ca="1">IFERROR(RANK(Y52,$Y$27:$Y$59,$U$3)+COUNTIF($Y$27:Y52,Y52)-1,"")</f>
        <v>30</v>
      </c>
      <c r="X52" s="87" t="s">
        <v>33</v>
      </c>
      <c r="Y52" s="87">
        <f t="shared" ca="1" si="10"/>
        <v>9.77928301079133</v>
      </c>
      <c r="AA52" s="87" t="str">
        <f t="shared" ca="1" si="11"/>
        <v>Hillingdon</v>
      </c>
      <c r="AB52" s="87">
        <v>26</v>
      </c>
      <c r="AC52" s="86">
        <f t="shared" ca="1" si="12"/>
        <v>14.936006843234001</v>
      </c>
      <c r="AD52" s="87" t="str">
        <f t="shared" ca="1" si="13"/>
        <v>Hillingdon</v>
      </c>
      <c r="AE52" s="87" t="str">
        <f t="shared" ca="1" si="14"/>
        <v/>
      </c>
      <c r="AF52" s="87" t="str">
        <f t="shared" ca="1" si="15"/>
        <v/>
      </c>
      <c r="AG52" s="87">
        <f t="shared" ca="1" si="16"/>
        <v>14.936006843234001</v>
      </c>
      <c r="AH52" s="87">
        <f t="shared" ca="1" si="26"/>
        <v>18.03</v>
      </c>
      <c r="AI52" s="87">
        <f t="shared" ca="1" si="27"/>
        <v>17.920000000000002</v>
      </c>
      <c r="AJ52" s="87">
        <f t="shared" ca="1" si="28"/>
        <v>9.77928301079133</v>
      </c>
      <c r="AK52" s="87">
        <f t="shared" ca="1" si="17"/>
        <v>14.936006843234001</v>
      </c>
      <c r="AL52" s="87" t="str">
        <f t="shared" ca="1" si="18"/>
        <v/>
      </c>
      <c r="AO52" s="87" t="str">
        <f>List!R14</f>
        <v>Ealing</v>
      </c>
      <c r="AP52" s="87">
        <f t="shared" ca="1" si="29"/>
        <v>18.6903024930862</v>
      </c>
      <c r="BF52" s="94"/>
      <c r="BG52" s="94"/>
    </row>
    <row r="53" spans="1:59">
      <c r="W53" s="87">
        <f ca="1">IFERROR(RANK(Y53,$Y$27:$Y$59,$U$3)+COUNTIF($Y$27:Y53,Y53)-1,"")</f>
        <v>24</v>
      </c>
      <c r="X53" s="87" t="s">
        <v>96</v>
      </c>
      <c r="Y53" s="87">
        <f t="shared" ca="1" si="10"/>
        <v>15.26169227085</v>
      </c>
      <c r="AA53" s="87" t="str">
        <f t="shared" ca="1" si="11"/>
        <v>Waltham Forest</v>
      </c>
      <c r="AB53" s="87">
        <v>27</v>
      </c>
      <c r="AC53" s="86">
        <f t="shared" ca="1" si="12"/>
        <v>14.326538341712499</v>
      </c>
      <c r="AD53" s="87" t="str">
        <f t="shared" ca="1" si="13"/>
        <v>Waltham Forest</v>
      </c>
      <c r="AE53" s="87" t="str">
        <f t="shared" ca="1" si="14"/>
        <v/>
      </c>
      <c r="AF53" s="87" t="str">
        <f t="shared" ca="1" si="15"/>
        <v/>
      </c>
      <c r="AG53" s="87">
        <f t="shared" ca="1" si="16"/>
        <v>14.326538341712499</v>
      </c>
      <c r="AH53" s="87">
        <f t="shared" ca="1" si="26"/>
        <v>18.03</v>
      </c>
      <c r="AI53" s="87">
        <f t="shared" ca="1" si="27"/>
        <v>17.920000000000002</v>
      </c>
      <c r="AJ53" s="87">
        <f t="shared" ca="1" si="28"/>
        <v>9.77928301079133</v>
      </c>
      <c r="AK53" s="87">
        <f t="shared" ca="1" si="17"/>
        <v>14.326538341712499</v>
      </c>
      <c r="AL53" s="87" t="str">
        <f t="shared" ca="1" si="18"/>
        <v/>
      </c>
      <c r="AO53" s="87" t="str">
        <f>List!R15</f>
        <v>Barnet</v>
      </c>
      <c r="AP53" s="87">
        <f t="shared" ca="1" si="29"/>
        <v>22.015467235057098</v>
      </c>
    </row>
    <row r="54" spans="1:59">
      <c r="W54" s="87">
        <f ca="1">IFERROR(RANK(Y54,$Y$27:$Y$59,$U$3)+COUNTIF($Y$27:Y54,Y54)-1,"")</f>
        <v>29</v>
      </c>
      <c r="X54" s="87" t="s">
        <v>90</v>
      </c>
      <c r="Y54" s="87">
        <f t="shared" ca="1" si="10"/>
        <v>13.868004576888399</v>
      </c>
      <c r="AA54" s="87" t="str">
        <f t="shared" ca="1" si="11"/>
        <v>Bexley</v>
      </c>
      <c r="AB54" s="87">
        <v>28</v>
      </c>
      <c r="AC54" s="86">
        <f t="shared" ca="1" si="12"/>
        <v>13.8778064686581</v>
      </c>
      <c r="AD54" s="87" t="str">
        <f t="shared" ca="1" si="13"/>
        <v>Bexley</v>
      </c>
      <c r="AE54" s="87" t="str">
        <f t="shared" ca="1" si="14"/>
        <v/>
      </c>
      <c r="AF54" s="87" t="str">
        <f t="shared" ca="1" si="15"/>
        <v/>
      </c>
      <c r="AG54" s="87">
        <f t="shared" ca="1" si="16"/>
        <v>13.8778064686581</v>
      </c>
      <c r="AH54" s="87">
        <f t="shared" ca="1" si="26"/>
        <v>18.03</v>
      </c>
      <c r="AI54" s="87">
        <f t="shared" ca="1" si="27"/>
        <v>17.920000000000002</v>
      </c>
      <c r="AJ54" s="87">
        <f t="shared" ca="1" si="28"/>
        <v>9.77928301079133</v>
      </c>
      <c r="AK54" s="87" t="str">
        <f t="shared" ca="1" si="17"/>
        <v/>
      </c>
      <c r="AL54" s="87">
        <f t="shared" ca="1" si="18"/>
        <v>13.8778064686581</v>
      </c>
      <c r="AO54" s="87" t="str">
        <f>List!R16</f>
        <v>Croydon</v>
      </c>
      <c r="AP54" s="87">
        <f t="shared" ca="1" si="29"/>
        <v>15.2357021544641</v>
      </c>
      <c r="BF54" s="94"/>
      <c r="BG54" s="94"/>
    </row>
    <row r="55" spans="1:59" ht="14.45" customHeight="1">
      <c r="W55" s="87">
        <f ca="1">IFERROR(RANK(Y55,$Y$27:$Y$59,$U$3)+COUNTIF($Y$27:Y55,Y55)-1,"")</f>
        <v>23</v>
      </c>
      <c r="X55" s="87" t="s">
        <v>105</v>
      </c>
      <c r="Y55" s="87">
        <f t="shared" ca="1" si="10"/>
        <v>15.696375164424801</v>
      </c>
      <c r="AA55" s="87" t="str">
        <f t="shared" ca="1" si="11"/>
        <v>Sutton</v>
      </c>
      <c r="AB55" s="87">
        <v>29</v>
      </c>
      <c r="AC55" s="86">
        <f t="shared" ca="1" si="12"/>
        <v>13.868004576888399</v>
      </c>
      <c r="AD55" s="87" t="str">
        <f t="shared" ca="1" si="13"/>
        <v>Sutton</v>
      </c>
      <c r="AE55" s="87" t="str">
        <f t="shared" ca="1" si="14"/>
        <v/>
      </c>
      <c r="AF55" s="87">
        <f t="shared" ca="1" si="15"/>
        <v>13.868004576888399</v>
      </c>
      <c r="AG55" s="87" t="str">
        <f t="shared" ca="1" si="16"/>
        <v/>
      </c>
      <c r="AH55" s="87">
        <f t="shared" ca="1" si="26"/>
        <v>18.03</v>
      </c>
      <c r="AI55" s="87">
        <f t="shared" ca="1" si="27"/>
        <v>17.920000000000002</v>
      </c>
      <c r="AJ55" s="87">
        <f t="shared" ca="1" si="28"/>
        <v>9.77928301079133</v>
      </c>
      <c r="AK55" s="87">
        <f t="shared" ca="1" si="17"/>
        <v>13.868004576888399</v>
      </c>
      <c r="AL55" s="87" t="str">
        <f t="shared" ca="1" si="18"/>
        <v/>
      </c>
      <c r="AO55" s="87" t="str">
        <f>T8</f>
        <v>Richmond</v>
      </c>
      <c r="AP55" s="87">
        <f ca="1">U14</f>
        <v>9.77928301079133</v>
      </c>
      <c r="BF55" s="94"/>
      <c r="BG55" s="94"/>
    </row>
    <row r="56" spans="1:59">
      <c r="W56" s="87">
        <f ca="1">IFERROR(RANK(Y56,$Y$27:$Y$59,$U$3)+COUNTIF($Y$27:Y56,Y56)-1,"")</f>
        <v>27</v>
      </c>
      <c r="X56" s="87" t="s">
        <v>115</v>
      </c>
      <c r="Y56" s="87">
        <f t="shared" ca="1" si="10"/>
        <v>14.326538341712499</v>
      </c>
      <c r="AA56" s="87" t="str">
        <f t="shared" ca="1" si="11"/>
        <v>Richmond</v>
      </c>
      <c r="AB56" s="87">
        <v>30</v>
      </c>
      <c r="AC56" s="86">
        <f t="shared" ca="1" si="12"/>
        <v>9.77928301079133</v>
      </c>
      <c r="AD56" s="87" t="str">
        <f t="shared" ca="1" si="13"/>
        <v>Richmond</v>
      </c>
      <c r="AE56" s="87">
        <f t="shared" ca="1" si="14"/>
        <v>9.77928301079133</v>
      </c>
      <c r="AF56" s="87" t="str">
        <f t="shared" ca="1" si="15"/>
        <v/>
      </c>
      <c r="AG56" s="87" t="str">
        <f t="shared" ca="1" si="16"/>
        <v/>
      </c>
      <c r="AH56" s="87">
        <f t="shared" ca="1" si="26"/>
        <v>18.03</v>
      </c>
      <c r="AI56" s="87">
        <f t="shared" ca="1" si="27"/>
        <v>17.920000000000002</v>
      </c>
      <c r="AJ56" s="87">
        <f t="shared" ca="1" si="28"/>
        <v>9.77928301079133</v>
      </c>
      <c r="AK56" s="87">
        <f t="shared" ca="1" si="17"/>
        <v>9.77928301079133</v>
      </c>
      <c r="AL56" s="87" t="str">
        <f t="shared" ca="1" si="18"/>
        <v/>
      </c>
    </row>
    <row r="57" spans="1:59">
      <c r="W57" s="87">
        <f ca="1">IFERROR(RANK(Y57,$Y$27:$Y$59,$U$3)+COUNTIF($Y$27:Y57,Y57)-1,"")</f>
        <v>7</v>
      </c>
      <c r="X57" s="87" t="s">
        <v>77</v>
      </c>
      <c r="Y57" s="87">
        <f t="shared" ca="1" si="10"/>
        <v>19.758353279237301</v>
      </c>
      <c r="AA57" s="87" t="str">
        <f t="shared" ca="1" si="11"/>
        <v>Hackney</v>
      </c>
      <c r="AB57" s="87">
        <v>31</v>
      </c>
      <c r="AC57" s="86">
        <f t="shared" ca="1" si="12"/>
        <v>0</v>
      </c>
      <c r="AD57" s="87" t="str">
        <f t="shared" ca="1" si="13"/>
        <v>Hackney</v>
      </c>
      <c r="AE57" s="87" t="str">
        <f t="shared" ca="1" si="14"/>
        <v/>
      </c>
      <c r="AF57" s="87" t="str">
        <f t="shared" ca="1" si="15"/>
        <v/>
      </c>
      <c r="AG57" s="87">
        <f t="shared" ca="1" si="16"/>
        <v>0</v>
      </c>
      <c r="AH57" s="87">
        <f t="shared" ca="1" si="26"/>
        <v>18.03</v>
      </c>
      <c r="AI57" s="87">
        <f t="shared" ca="1" si="27"/>
        <v>17.920000000000002</v>
      </c>
      <c r="AJ57" s="87">
        <f t="shared" ca="1" si="28"/>
        <v>9.77928301079133</v>
      </c>
      <c r="AK57" s="87" t="str">
        <f t="shared" ca="1" si="17"/>
        <v/>
      </c>
      <c r="AL57" s="87">
        <f t="shared" ca="1" si="18"/>
        <v>0</v>
      </c>
      <c r="BF57" s="94"/>
      <c r="BG57" s="94"/>
    </row>
    <row r="58" spans="1:59">
      <c r="W58" s="87">
        <f ca="1">IFERROR(RANK(Y58,$Y$27:$Y$59,$U$3)+COUNTIF($Y$27:Y58,Y58)-1,"")</f>
        <v>6</v>
      </c>
      <c r="X58" s="87" t="s">
        <v>100</v>
      </c>
      <c r="Y58" s="87">
        <f t="shared" ca="1" si="10"/>
        <v>20.072177972058199</v>
      </c>
      <c r="AA58" s="87" t="str">
        <f t="shared" ca="1" si="11"/>
        <v>Kensington and Chelsea</v>
      </c>
      <c r="AB58" s="87">
        <v>32</v>
      </c>
      <c r="AC58" s="86">
        <f t="shared" ca="1" si="12"/>
        <v>0</v>
      </c>
      <c r="AD58" s="87" t="str">
        <f t="shared" ca="1" si="13"/>
        <v>Kensington and Chelsea</v>
      </c>
      <c r="AE58" s="87" t="str">
        <f t="shared" ca="1" si="14"/>
        <v/>
      </c>
      <c r="AF58" s="87" t="str">
        <f t="shared" ca="1" si="15"/>
        <v/>
      </c>
      <c r="AG58" s="87">
        <f t="shared" ca="1" si="16"/>
        <v>0</v>
      </c>
      <c r="AH58" s="87">
        <f t="shared" ca="1" si="26"/>
        <v>18.03</v>
      </c>
      <c r="AI58" s="87">
        <f t="shared" ca="1" si="27"/>
        <v>17.920000000000002</v>
      </c>
      <c r="AJ58" s="87">
        <f t="shared" ca="1" si="28"/>
        <v>9.77928301079133</v>
      </c>
      <c r="AK58" s="87" t="str">
        <f t="shared" ca="1" si="17"/>
        <v/>
      </c>
      <c r="AL58" s="87">
        <f t="shared" ca="1" si="18"/>
        <v>0</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2700-000000000000}">
      <formula1>indlist</formula1>
    </dataValidation>
    <dataValidation type="list" showInputMessage="1" showErrorMessage="1" sqref="U2" xr:uid="{00000000-0002-0000-2700-000001000000}">
      <formula1>gender</formula1>
    </dataValidation>
    <dataValidation showInputMessage="1" showErrorMessage="1" sqref="U5" xr:uid="{00000000-0002-0000-2700-000002000000}"/>
  </dataValidations>
  <hyperlinks>
    <hyperlink ref="O1" location="Summary!A1" display="Back to summary" xr:uid="{00000000-0004-0000-27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Percentage of adults walking for travel at least three days per week, 2019/20</v>
      </c>
      <c r="B1" s="125"/>
      <c r="C1" s="125"/>
      <c r="D1" s="125"/>
      <c r="E1" s="125"/>
      <c r="F1" s="125"/>
      <c r="G1" s="125"/>
      <c r="H1" s="126" t="str">
        <f ca="1">'30'!$X$1</f>
        <v>Percentage of adults walking for travel at least three days per week, 2015/16 - 2019/20</v>
      </c>
      <c r="I1" s="125"/>
      <c r="J1" s="125"/>
      <c r="K1" s="125"/>
      <c r="L1" s="125"/>
      <c r="M1" s="125"/>
      <c r="N1" s="125"/>
      <c r="O1" s="4" t="s">
        <v>1075</v>
      </c>
      <c r="T1" s="87" t="s">
        <v>282</v>
      </c>
      <c r="U1" s="87" t="s">
        <v>206</v>
      </c>
      <c r="V1" s="87" t="str">
        <f>T8&amp;U23&amp;U2&amp;U5</f>
        <v>Richmond93439Persons16+ yrs</v>
      </c>
      <c r="W1" s="86">
        <f>21-COUNTBLANK(X2:X21)</f>
        <v>6</v>
      </c>
      <c r="X1" s="87" t="str">
        <f ca="1">IF(U2&lt;&gt;"Persons",U1&amp;", "&amp;SUBSTITUTE(X2, " ","")&amp;" - "&amp;SUBSTITUTE(INDIRECT("x"&amp;W1), " ","")&amp;" ("&amp;U2&amp;")",U1&amp;", "&amp;SUBSTITUTE(X2, " ","")&amp;" - "&amp;SUBSTITUTE(INDIRECT("x"&amp;W1), " ",""))</f>
        <v>Percentage of adults walking for travel at least three days per week, 2015/16 - 2019/20</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2015/16</v>
      </c>
      <c r="T2" s="88" t="s">
        <v>1056</v>
      </c>
      <c r="U2" s="87" t="s">
        <v>35</v>
      </c>
      <c r="V2" s="87">
        <v>1</v>
      </c>
      <c r="W2" s="86">
        <f t="array" ref="W2">IFERROR(SMALL(IF(IndicatorData!B:B=$V$1,IndicatorData!AA:AA),$V2),"")</f>
        <v>20150000</v>
      </c>
      <c r="X2" s="86" t="str">
        <f>S2</f>
        <v>2015/16</v>
      </c>
      <c r="Y2" s="88">
        <f t="shared" ref="Y2:AH11" ca="1" si="0">IFERROR(VLOOKUP(Y$1&amp;$U$1&amp;$X2&amp;$U$2&amp;$U$5,DATA,14,FALSE),"")</f>
        <v>22.7</v>
      </c>
      <c r="Z2" s="87">
        <f t="shared" ca="1" si="0"/>
        <v>34.979999999999997</v>
      </c>
      <c r="AA2" s="87">
        <f t="shared" ca="1" si="0"/>
        <v>37.82</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37.82</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2016/17</v>
      </c>
      <c r="T3" s="88" t="s">
        <v>1076</v>
      </c>
      <c r="U3" s="87">
        <f>VLOOKUP(U1,IndicatorMetadata!$B:$AG,32,FALSE)</f>
        <v>0</v>
      </c>
      <c r="V3" s="89">
        <v>2</v>
      </c>
      <c r="W3" s="86">
        <f t="array" ref="W3">IFERROR(SMALL(IF(IndicatorData!B:B=$V$1,IndicatorData!AA:AA),$V3),"")</f>
        <v>20160000</v>
      </c>
      <c r="X3" s="86" t="str">
        <f t="shared" ref="X3:X21" si="5">IF(S3=X2,"",S3)</f>
        <v>2016/17</v>
      </c>
      <c r="Y3" s="88">
        <f t="shared" ca="1" si="0"/>
        <v>22.85</v>
      </c>
      <c r="Z3" s="87">
        <f t="shared" ca="1" si="0"/>
        <v>35.200000000000003</v>
      </c>
      <c r="AA3" s="87">
        <f t="shared" ca="1" si="0"/>
        <v>34.57</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34.57</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2019/20 value:</v>
      </c>
      <c r="B4" s="3"/>
      <c r="C4" s="3"/>
      <c r="D4" s="3"/>
      <c r="E4" s="14">
        <f ca="1">VLOOKUP(T8,$AA$27:$AC$59,3,FALSE)</f>
        <v>24.643999999999998</v>
      </c>
      <c r="F4" s="2"/>
      <c r="S4" s="87" t="str">
        <f t="array" ref="S4">IFERROR(VLOOKUP($W4,IF(IndicatorData!$B:$B=$V$1,IndicatorData!$A$1:$O$5203),15,FALSE),"")</f>
        <v>2017/18</v>
      </c>
      <c r="T4" s="88" t="s">
        <v>308</v>
      </c>
      <c r="U4" s="87" t="str">
        <f>VLOOKUP(U1,IndicatorMetadata!$B:$AG,27,FALSE)</f>
        <v>%</v>
      </c>
      <c r="V4" s="87">
        <v>3</v>
      </c>
      <c r="W4" s="86">
        <f t="array" ref="W4">IFERROR(SMALL(IF(IndicatorData!B:B=$V$1,IndicatorData!AA:AA),$V4),"")</f>
        <v>20170000</v>
      </c>
      <c r="X4" s="86" t="str">
        <f t="shared" si="5"/>
        <v>2017/18</v>
      </c>
      <c r="Y4" s="88">
        <f t="shared" ca="1" si="0"/>
        <v>23.11</v>
      </c>
      <c r="Z4" s="87">
        <f t="shared" ca="1" si="0"/>
        <v>36.049999999999997</v>
      </c>
      <c r="AA4" s="87">
        <f t="shared" ca="1" si="0"/>
        <v>43.35</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43.35</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63% higher</v>
      </c>
      <c r="S5" s="87" t="str">
        <f t="array" ref="S5">IFERROR(VLOOKUP($W5,IF(IndicatorData!$B:$B=$V$1,IndicatorData!$A$1:$O$5203),15,FALSE),"")</f>
        <v>2018/19</v>
      </c>
      <c r="T5" s="88" t="s">
        <v>10</v>
      </c>
      <c r="U5" s="87" t="str">
        <f>VLOOKUP(U23&amp;U2,Interpretations!$A$1:$E$56,4,FALSE)</f>
        <v>16+ yrs</v>
      </c>
      <c r="V5" s="87">
        <v>4</v>
      </c>
      <c r="W5" s="86">
        <f t="array" ref="W5">IFERROR(SMALL(IF(IndicatorData!B:B=$V$1,IndicatorData!AA:AA),$V5),"")</f>
        <v>20180000</v>
      </c>
      <c r="X5" s="86" t="str">
        <f t="shared" si="5"/>
        <v>2018/19</v>
      </c>
      <c r="Y5" s="88">
        <f t="shared" ca="1" si="0"/>
        <v>22.72</v>
      </c>
      <c r="Z5" s="87">
        <f t="shared" ca="1" si="0"/>
        <v>35.47</v>
      </c>
      <c r="AA5" s="87">
        <f t="shared" ca="1" si="0"/>
        <v>35.5</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35.5</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12% higher</v>
      </c>
      <c r="S6" s="87" t="str">
        <f t="array" ref="S6">IFERROR(VLOOKUP($W6,IF(IndicatorData!$B:$B=$V$1,IndicatorData!$A$1:$O$5203),15,FALSE),"")</f>
        <v>2019/20</v>
      </c>
      <c r="T6" s="88"/>
      <c r="V6" s="87">
        <v>5</v>
      </c>
      <c r="W6" s="86">
        <f t="array" ref="W6">IFERROR(SMALL(IF(IndicatorData!B:B=$V$1,IndicatorData!AA:AA),$V6),"")</f>
        <v>20190000</v>
      </c>
      <c r="X6" s="86" t="str">
        <f t="shared" si="5"/>
        <v>2019/20</v>
      </c>
      <c r="Y6" s="88">
        <f t="shared" ca="1" si="0"/>
        <v>15.14</v>
      </c>
      <c r="Z6" s="87">
        <f t="shared" ca="1" si="0"/>
        <v>22.06</v>
      </c>
      <c r="AA6" s="87">
        <f t="shared" ca="1" si="0"/>
        <v>24.643999999999998</v>
      </c>
      <c r="AB6" s="87">
        <f t="shared" ca="1" si="0"/>
        <v>21.420300000000001</v>
      </c>
      <c r="AC6" s="86">
        <f t="shared" ca="1" si="0"/>
        <v>18.220400000000001</v>
      </c>
      <c r="AD6" s="87">
        <f t="shared" ca="1" si="0"/>
        <v>21.430399999999999</v>
      </c>
      <c r="AE6" s="87">
        <f t="shared" ca="1" si="0"/>
        <v>20.761299999999999</v>
      </c>
      <c r="AF6" s="87">
        <f t="shared" ca="1" si="0"/>
        <v>16.587800000000001</v>
      </c>
      <c r="AG6" s="87">
        <f t="shared" ca="1" si="0"/>
        <v>17.641400000000001</v>
      </c>
      <c r="AH6" s="87">
        <f t="shared" ca="1" si="0"/>
        <v>19.767399999999999</v>
      </c>
      <c r="AI6" s="87">
        <f t="shared" ca="1" si="1"/>
        <v>17.641400000000001</v>
      </c>
      <c r="AJ6" s="87">
        <f t="shared" ca="1" si="1"/>
        <v>16.853899999999999</v>
      </c>
      <c r="AK6" s="87">
        <f t="shared" ca="1" si="1"/>
        <v>16.525500000000001</v>
      </c>
      <c r="AL6" s="87">
        <f t="shared" ca="1" si="1"/>
        <v>21.430399999999999</v>
      </c>
      <c r="AM6" s="87">
        <f t="shared" ca="1" si="1"/>
        <v>30.039400000000001</v>
      </c>
      <c r="AN6" s="87">
        <f t="shared" ca="1" si="1"/>
        <v>19.148700000000002</v>
      </c>
      <c r="AO6" s="87">
        <f t="shared" ca="1" si="1"/>
        <v>17.915800000000001</v>
      </c>
      <c r="AP6" s="87">
        <f t="shared" ca="1" si="1"/>
        <v>18.064399999999999</v>
      </c>
      <c r="AQ6" s="87">
        <f t="shared" ca="1" si="1"/>
        <v>22.542400000000001</v>
      </c>
      <c r="AR6" s="87">
        <f t="shared" ca="1" si="1"/>
        <v>30.156400000000001</v>
      </c>
      <c r="AS6" s="87">
        <f t="shared" ca="1" si="2"/>
        <v>28.529299999999999</v>
      </c>
      <c r="AT6" s="87">
        <f t="shared" ca="1" si="2"/>
        <v>22.420400000000001</v>
      </c>
      <c r="AU6" s="87">
        <f t="shared" ca="1" si="2"/>
        <v>16.587800000000001</v>
      </c>
      <c r="AV6" s="87">
        <f t="shared" ca="1" si="2"/>
        <v>13.808199999999999</v>
      </c>
      <c r="AW6" s="87">
        <f t="shared" ca="1" si="2"/>
        <v>16.2439</v>
      </c>
      <c r="AX6" s="87">
        <f t="shared" ca="1" si="2"/>
        <v>19.065999999999999</v>
      </c>
      <c r="AY6" s="87">
        <f t="shared" ca="1" si="2"/>
        <v>28.528600000000001</v>
      </c>
      <c r="AZ6" s="87">
        <f t="shared" ca="1" si="2"/>
        <v>27.635899999999999</v>
      </c>
      <c r="BA6" s="87">
        <f t="shared" ca="1" si="2"/>
        <v>21.420300000000001</v>
      </c>
      <c r="BB6" s="87">
        <f t="shared" ca="1" si="2"/>
        <v>27.748699999999999</v>
      </c>
      <c r="BC6" s="87">
        <f t="shared" ca="1" si="3"/>
        <v>25.027799999999999</v>
      </c>
      <c r="BD6" s="87">
        <f t="shared" ca="1" si="3"/>
        <v>20.761299999999999</v>
      </c>
      <c r="BE6" s="87">
        <f t="shared" ca="1" si="3"/>
        <v>17.247499999999999</v>
      </c>
      <c r="BF6" s="87">
        <f t="shared" ca="1" si="3"/>
        <v>18.872599999999998</v>
      </c>
      <c r="BG6" s="87">
        <f t="shared" ca="1" si="3"/>
        <v>24.643999999999998</v>
      </c>
      <c r="BH6" s="87">
        <f t="shared" ca="1" si="3"/>
        <v>29.6785</v>
      </c>
      <c r="BI6" s="87">
        <f t="shared" ca="1" si="3"/>
        <v>18.220400000000001</v>
      </c>
      <c r="BJ6" s="87">
        <f t="shared" ca="1" si="3"/>
        <v>27.544599999999999</v>
      </c>
      <c r="BK6" s="87">
        <f t="shared" ca="1" si="3"/>
        <v>20.645700000000001</v>
      </c>
      <c r="BL6" s="87">
        <f t="shared" ca="1" si="3"/>
        <v>28.9513</v>
      </c>
      <c r="BM6" s="87">
        <f t="shared" ca="1" si="3"/>
        <v>25.616399999999999</v>
      </c>
      <c r="BN6" s="87">
        <f t="shared" ca="1" si="4"/>
        <v>19.343600000000002</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
      </c>
      <c r="T7" s="88"/>
      <c r="V7" s="87">
        <v>6</v>
      </c>
      <c r="W7" s="86" t="str">
        <f t="array" ref="W7">IFERROR(SMALL(IF(IndicatorData!B:B=$V$1,IndicatorData!AA:AA),$V7),"")</f>
        <v/>
      </c>
      <c r="X7" s="86" t="str">
        <f t="shared" si="5"/>
        <v/>
      </c>
      <c r="Y7" s="88" t="str">
        <f t="shared" ca="1" si="0"/>
        <v/>
      </c>
      <c r="Z7" s="87" t="str">
        <f t="shared" ca="1" si="0"/>
        <v/>
      </c>
      <c r="AA7" s="87" t="str">
        <f t="shared" ca="1" si="0"/>
        <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(2015/16)</v>
      </c>
      <c r="E8" s="13" t="str">
        <f ca="1">U22</f>
        <v>35% deterioration</v>
      </c>
      <c r="S8" s="87" t="str">
        <f t="array" ref="S8">IFERROR(VLOOKUP($W8,IF(IndicatorData!$B:$B=$V$1,IndicatorData!$A$1:$O$5203),15,FALSE),"")</f>
        <v/>
      </c>
      <c r="T8" s="88" t="str">
        <f>Summary!$E$2</f>
        <v>Richmond</v>
      </c>
      <c r="V8" s="87">
        <v>7</v>
      </c>
      <c r="W8" s="86" t="str">
        <f t="array" ref="W8">IFERROR(SMALL(IF(IndicatorData!B:B=$V$1,IndicatorData!AA:AA),$V8),"")</f>
        <v/>
      </c>
      <c r="X8" s="86" t="str">
        <f t="shared" si="5"/>
        <v/>
      </c>
      <c r="Y8" s="88" t="str">
        <f t="shared" ca="1" si="0"/>
        <v/>
      </c>
      <c r="Z8" s="87" t="str">
        <f t="shared" ca="1" si="0"/>
        <v/>
      </c>
      <c r="AA8" s="87" t="str">
        <f t="shared" ca="1" si="0"/>
        <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(2018/19)</v>
      </c>
      <c r="C9" s="10"/>
      <c r="D9" s="10"/>
      <c r="E9" s="13" t="str">
        <f ca="1">U21</f>
        <v>31% deterioration</v>
      </c>
      <c r="S9" s="87" t="str">
        <f t="array" ref="S9">IFERROR(VLOOKUP($W9,IF(IndicatorData!$B:$B=$V$1,IndicatorData!$A$1:$O$5203),15,FALSE),"")</f>
        <v/>
      </c>
      <c r="T9" s="88" t="str">
        <f>T8&amp;" Rank"</f>
        <v>Richmond Rank</v>
      </c>
      <c r="U9" s="87">
        <f ca="1">VLOOKUP(T8,$AA$26:$AB$58,2,FALSE)</f>
        <v>12</v>
      </c>
      <c r="V9" s="87">
        <v>8</v>
      </c>
      <c r="W9" s="86" t="str">
        <f t="array" ref="W9">IFERROR(SMALL(IF(IndicatorData!B:B=$V$1,IndicatorData!AA:AA),$V9),"")</f>
        <v/>
      </c>
      <c r="X9" s="86" t="str">
        <f t="shared" si="5"/>
        <v/>
      </c>
      <c r="Y9" s="88" t="str">
        <f t="shared" ca="1" si="0"/>
        <v/>
      </c>
      <c r="Z9" s="87" t="str">
        <f t="shared" ca="1" si="0"/>
        <v/>
      </c>
      <c r="AA9" s="87" t="str">
        <f t="shared" ca="1" si="0"/>
        <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15.14</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(2019/20) rank:</v>
      </c>
      <c r="E12" s="128">
        <f ca="1">U9</f>
        <v>12</v>
      </c>
      <c r="S12" s="87" t="str">
        <f t="array" ref="S12">IFERROR(VLOOKUP($W12,IF(IndicatorData!$B:$B=$V$1,IndicatorData!$A$1:$O$5203),15,FALSE),"")</f>
        <v/>
      </c>
      <c r="T12" s="88" t="s">
        <v>57</v>
      </c>
      <c r="U12" s="87">
        <f ca="1">AH27</f>
        <v>22.06</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24.643999999999998</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24.643999999999998</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Percentage of adults walking for travel at least three days per week, 2019/20</v>
      </c>
      <c r="B15" s="125"/>
      <c r="C15" s="125"/>
      <c r="D15" s="125"/>
      <c r="E15" s="125"/>
      <c r="F15" s="125"/>
      <c r="G15" s="125"/>
      <c r="S15" s="87" t="str">
        <f t="array" ref="S15">IFERROR(VLOOKUP($W15,IF(IndicatorData!$B:$B=$V$1,IndicatorData!$A$1:$O$5203),15,FALSE),"")</f>
        <v/>
      </c>
      <c r="T15" s="88" t="str">
        <f>T8&amp;" previous data"</f>
        <v>Richmond previous data</v>
      </c>
      <c r="U15" s="87">
        <f ca="1">IFERROR(INDIRECT("aa"&amp;$W$1-1),"")</f>
        <v>35.5</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37.82</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-0.30580281690140848</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2019/20, Richmond's rate was 24.6%, which was the 12th highest in London, 62.8% higher than the England average and 11.7% higher than the London average. The latest Borough figure for 2019/20 was also 34.8% lower than in 2015/16, in comparison with 33.3%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-0.34838709677419361</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31%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35% deterioration</v>
      </c>
    </row>
    <row r="23" spans="10:72">
      <c r="J23" s="125"/>
      <c r="K23" s="125"/>
      <c r="L23" s="125"/>
      <c r="M23" s="125"/>
      <c r="N23" s="125"/>
      <c r="T23" s="87" t="s">
        <v>1085</v>
      </c>
      <c r="U23" s="87">
        <f>VLOOKUP(U1,List!$AD$2:$AE$63,2,FALSE)</f>
        <v>93439</v>
      </c>
    </row>
    <row r="24" spans="10:72">
      <c r="J24" s="125"/>
      <c r="K24" s="125"/>
      <c r="L24" s="125"/>
      <c r="M24" s="125"/>
      <c r="N24" s="125"/>
    </row>
    <row r="25" spans="10:72">
      <c r="J25" s="125"/>
      <c r="K25" s="125"/>
      <c r="L25" s="125"/>
      <c r="M25" s="125"/>
      <c r="N25" s="125"/>
      <c r="AU25" s="87" t="str">
        <f ca="1">AC26&amp;", Bexley vs. CYP Comparators"</f>
        <v>Percentage of adults walking for travel at least three days per week, 2019/20, Bexley vs. CYP Comparators</v>
      </c>
      <c r="BT25" s="87"/>
    </row>
    <row r="26" spans="10:72">
      <c r="J26" s="125"/>
      <c r="K26" s="125"/>
      <c r="L26" s="125"/>
      <c r="M26" s="125"/>
      <c r="N26" s="125"/>
      <c r="W26" s="87" t="s">
        <v>1006</v>
      </c>
      <c r="X26" s="87" t="s">
        <v>1086</v>
      </c>
      <c r="Y26" s="87" t="str">
        <f ca="1">INDIRECT("X"&amp;$W$1)</f>
        <v>2019/20</v>
      </c>
      <c r="AB26" s="87" t="s">
        <v>1006</v>
      </c>
      <c r="AC26" s="86" t="str">
        <f ca="1">IF(U2&lt;&gt;"Persons", U1&amp;", "&amp;Y26&amp;" ("&amp;U2&amp;")",U1&amp;", "&amp;Y26)</f>
        <v>Percentage of adults walking for travel at least three days per week, 2019/20</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19</v>
      </c>
      <c r="X27" s="87" t="s">
        <v>107</v>
      </c>
      <c r="Y27" s="87">
        <f t="shared" ref="Y27:Y58" ca="1" si="10">IFERROR(VLOOKUP($X27&amp;$U$1&amp;$Y$26&amp;$U$2&amp;$U$5,DATA,14,FALSE),"")</f>
        <v>19.767399999999999</v>
      </c>
      <c r="AA27" s="87" t="str">
        <f t="shared" ref="AA27:AA58" ca="1" si="11">AD27</f>
        <v>Hackney</v>
      </c>
      <c r="AB27" s="87">
        <v>1</v>
      </c>
      <c r="AC27" s="86">
        <f t="shared" ref="AC27:AC58" ca="1" si="12">VLOOKUP($AB27,$W$26:$Y$58,3,FALSE)</f>
        <v>30.156400000000001</v>
      </c>
      <c r="AD27" s="87" t="str">
        <f t="shared" ref="AD27:AD58" ca="1" si="13">VLOOKUP($AB27,$W$26:$Y$58,2,FALSE)</f>
        <v>Hackney</v>
      </c>
      <c r="AE27" s="87" t="str">
        <f t="shared" ref="AE27:AE58" ca="1" si="14">IF($AD27=$AE$26,AC27,"")</f>
        <v/>
      </c>
      <c r="AF27" s="87" t="str">
        <f t="shared" ref="AF27:AF58" ca="1" si="15">IF(ISERROR(HLOOKUP($AD27,$AB$1:$AG$1,1,FALSE)),"",AC27)</f>
        <v/>
      </c>
      <c r="AG27" s="87">
        <f t="shared" ref="AG27:AG58" ca="1" si="16">IF(AND(AE27="",AF27=""),AC27,"")</f>
        <v>30.156400000000001</v>
      </c>
      <c r="AH27" s="87">
        <f ca="1">INDIRECT("z"&amp;$W$1)</f>
        <v>22.06</v>
      </c>
      <c r="AI27" s="87">
        <f ca="1">INDIRECT("y"&amp;$W$1)</f>
        <v>15.14</v>
      </c>
      <c r="AJ27" s="87">
        <f ca="1">INDIRECT("aa"&amp;$W$1)</f>
        <v>24.643999999999998</v>
      </c>
      <c r="AK27" s="87" t="str">
        <f t="shared" ref="AK27:AK58" ca="1" si="17">IF(ISERROR(VLOOKUP($AD27,AOP_comparators,1,FALSE)),"",AC27)</f>
        <v/>
      </c>
      <c r="AL27" s="87">
        <f t="shared" ref="AL27:AL58" ca="1" si="18">IF(AND(AE27="",AK27=""),AC27,"")</f>
        <v>30.156400000000001</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24.643999999999998</v>
      </c>
      <c r="AU27" s="87" t="str">
        <f t="shared" ref="AU27:AU37" ca="1" si="22">VLOOKUP($AS27,$AN$27:$AP$37,2,FALSE)</f>
        <v>Richmond</v>
      </c>
      <c r="AV27" s="87">
        <f t="shared" ref="AV27:AV37" ca="1" si="23">IF($AU27=$AV$26,$AT27,"")</f>
        <v>24.643999999999998</v>
      </c>
      <c r="AW27" s="87" t="str">
        <f t="shared" ref="AW27:AW37" ca="1" si="24">IF(AV27="",AT27,"")</f>
        <v/>
      </c>
      <c r="AX27" s="87">
        <f t="shared" ref="AX27:AX37" ca="1" si="25">AI27</f>
        <v>15.14</v>
      </c>
      <c r="AY27" s="94"/>
      <c r="AZ27" s="94"/>
      <c r="BA27" s="94"/>
      <c r="BB27" s="94"/>
      <c r="BC27" s="94"/>
      <c r="BD27" s="94"/>
      <c r="BT27" s="87"/>
    </row>
    <row r="28" spans="10:72">
      <c r="J28" s="125"/>
      <c r="K28" s="125"/>
      <c r="L28" s="125"/>
      <c r="M28" s="125"/>
      <c r="N28" s="125"/>
      <c r="W28" s="87">
        <f ca="1">IFERROR(RANK(Y28,$Y$27:$Y$59,$U$3)+COUNTIF($Y$27:Y28,Y28)-1,"")</f>
        <v>26</v>
      </c>
      <c r="X28" s="87" t="s">
        <v>94</v>
      </c>
      <c r="Y28" s="87">
        <f t="shared" ca="1" si="10"/>
        <v>17.641400000000001</v>
      </c>
      <c r="AA28" s="87" t="str">
        <f t="shared" ca="1" si="11"/>
        <v>Camden</v>
      </c>
      <c r="AB28" s="87">
        <v>2</v>
      </c>
      <c r="AC28" s="86">
        <f t="shared" ca="1" si="12"/>
        <v>30.039400000000001</v>
      </c>
      <c r="AD28" s="87" t="str">
        <f t="shared" ca="1" si="13"/>
        <v>Camden</v>
      </c>
      <c r="AE28" s="87" t="str">
        <f t="shared" ca="1" si="14"/>
        <v/>
      </c>
      <c r="AF28" s="87" t="str">
        <f t="shared" ca="1" si="15"/>
        <v/>
      </c>
      <c r="AG28" s="87">
        <f t="shared" ca="1" si="16"/>
        <v>30.039400000000001</v>
      </c>
      <c r="AH28" s="87">
        <f t="shared" ref="AH28:AH58" ca="1" si="26">$AH$27</f>
        <v>22.06</v>
      </c>
      <c r="AI28" s="87">
        <f t="shared" ref="AI28:AI58" ca="1" si="27">$AI$27</f>
        <v>15.14</v>
      </c>
      <c r="AJ28" s="87">
        <f t="shared" ref="AJ28:AJ58" ca="1" si="28">$AJ$27</f>
        <v>24.643999999999998</v>
      </c>
      <c r="AK28" s="87" t="str">
        <f t="shared" ca="1" si="17"/>
        <v/>
      </c>
      <c r="AL28" s="87">
        <f t="shared" ca="1" si="18"/>
        <v>30.039400000000001</v>
      </c>
      <c r="AN28" s="87">
        <f ca="1">IFERROR(RANK(AP28,$AP$27:$AP$37,$U$3)+COUNTIF($AP$27:AP28,AP28)-1,"")</f>
        <v>2</v>
      </c>
      <c r="AO28" s="87" t="s">
        <v>79</v>
      </c>
      <c r="AP28" s="87">
        <f t="shared" ca="1" si="19"/>
        <v>21.430399999999999</v>
      </c>
      <c r="AR28" s="87" t="str">
        <f t="shared" ca="1" si="20"/>
        <v>Bromley</v>
      </c>
      <c r="AS28" s="87">
        <v>2</v>
      </c>
      <c r="AT28" s="87">
        <f t="shared" ca="1" si="21"/>
        <v>21.430399999999999</v>
      </c>
      <c r="AU28" s="87" t="str">
        <f t="shared" ca="1" si="22"/>
        <v>Bromley</v>
      </c>
      <c r="AV28" s="87" t="str">
        <f t="shared" ca="1" si="23"/>
        <v/>
      </c>
      <c r="AW28" s="87">
        <f t="shared" ca="1" si="24"/>
        <v>21.430399999999999</v>
      </c>
      <c r="AX28" s="87">
        <f t="shared" ca="1" si="25"/>
        <v>15.14</v>
      </c>
      <c r="AY28" s="94"/>
      <c r="BA28" s="94"/>
      <c r="BB28" s="94"/>
      <c r="BC28" s="94"/>
      <c r="BD28" s="94"/>
      <c r="BF28" s="94">
        <v>90</v>
      </c>
      <c r="BG28" s="94"/>
      <c r="BT28" s="87"/>
    </row>
    <row r="29" spans="10:72">
      <c r="J29" s="125"/>
      <c r="K29" s="125"/>
      <c r="L29" s="125"/>
      <c r="M29" s="125"/>
      <c r="N29" s="125"/>
      <c r="W29" s="87">
        <f ca="1">IFERROR(RANK(Y29,$Y$27:$Y$59,$U$3)+COUNTIF($Y$27:Y29,Y29)-1,"")</f>
        <v>28</v>
      </c>
      <c r="X29" s="87" t="s">
        <v>98</v>
      </c>
      <c r="Y29" s="87">
        <f t="shared" ca="1" si="10"/>
        <v>16.853899999999999</v>
      </c>
      <c r="AA29" s="87" t="str">
        <f t="shared" ca="1" si="11"/>
        <v>Southwark</v>
      </c>
      <c r="AB29" s="87">
        <v>3</v>
      </c>
      <c r="AC29" s="86">
        <f t="shared" ca="1" si="12"/>
        <v>29.6785</v>
      </c>
      <c r="AD29" s="87" t="str">
        <f t="shared" ca="1" si="13"/>
        <v>Southwark</v>
      </c>
      <c r="AE29" s="87" t="str">
        <f t="shared" ca="1" si="14"/>
        <v/>
      </c>
      <c r="AF29" s="87" t="str">
        <f t="shared" ca="1" si="15"/>
        <v/>
      </c>
      <c r="AG29" s="87">
        <f t="shared" ca="1" si="16"/>
        <v>29.6785</v>
      </c>
      <c r="AH29" s="87">
        <f t="shared" ca="1" si="26"/>
        <v>22.06</v>
      </c>
      <c r="AI29" s="87">
        <f t="shared" ca="1" si="27"/>
        <v>15.14</v>
      </c>
      <c r="AJ29" s="87">
        <f t="shared" ca="1" si="28"/>
        <v>24.643999999999998</v>
      </c>
      <c r="AK29" s="87" t="str">
        <f t="shared" ca="1" si="17"/>
        <v/>
      </c>
      <c r="AL29" s="87">
        <f t="shared" ca="1" si="18"/>
        <v>29.6785</v>
      </c>
      <c r="AN29" s="87" t="str">
        <f ca="1">IFERROR(RANK(AP29,$AP$27:$AP$37,$U$3)+COUNTIF($AP$27:AP29,AP29)-1,"")</f>
        <v/>
      </c>
      <c r="AO29" s="87" t="s">
        <v>1064</v>
      </c>
      <c r="AP29" s="87" t="str">
        <f t="shared" ca="1" si="19"/>
        <v/>
      </c>
      <c r="AR29" s="87" t="str">
        <f t="shared" ca="1" si="20"/>
        <v>Havering</v>
      </c>
      <c r="AS29" s="87">
        <v>3</v>
      </c>
      <c r="AT29" s="87">
        <f t="shared" ca="1" si="21"/>
        <v>13.808199999999999</v>
      </c>
      <c r="AU29" s="87" t="str">
        <f t="shared" ca="1" si="22"/>
        <v>Havering</v>
      </c>
      <c r="AV29" s="87" t="str">
        <f t="shared" ca="1" si="23"/>
        <v/>
      </c>
      <c r="AW29" s="87">
        <f t="shared" ca="1" si="24"/>
        <v>13.808199999999999</v>
      </c>
      <c r="AX29" s="87">
        <f t="shared" ca="1" si="25"/>
        <v>15.14</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30</v>
      </c>
      <c r="X30" s="87" t="s">
        <v>69</v>
      </c>
      <c r="Y30" s="87">
        <f t="shared" ca="1" si="10"/>
        <v>16.525500000000001</v>
      </c>
      <c r="AA30" s="87" t="str">
        <f t="shared" ca="1" si="11"/>
        <v>Wandsworth</v>
      </c>
      <c r="AB30" s="87">
        <v>4</v>
      </c>
      <c r="AC30" s="86">
        <f t="shared" ca="1" si="12"/>
        <v>28.9513</v>
      </c>
      <c r="AD30" s="87" t="str">
        <f t="shared" ca="1" si="13"/>
        <v>Wandsworth</v>
      </c>
      <c r="AE30" s="87" t="str">
        <f t="shared" ca="1" si="14"/>
        <v/>
      </c>
      <c r="AF30" s="87" t="str">
        <f t="shared" ca="1" si="15"/>
        <v/>
      </c>
      <c r="AG30" s="87">
        <f t="shared" ca="1" si="16"/>
        <v>28.9513</v>
      </c>
      <c r="AH30" s="87">
        <f t="shared" ca="1" si="26"/>
        <v>22.06</v>
      </c>
      <c r="AI30" s="87">
        <f t="shared" ca="1" si="27"/>
        <v>15.14</v>
      </c>
      <c r="AJ30" s="87">
        <f t="shared" ca="1" si="28"/>
        <v>24.643999999999998</v>
      </c>
      <c r="AK30" s="87" t="str">
        <f t="shared" ca="1" si="17"/>
        <v/>
      </c>
      <c r="AL30" s="87">
        <f t="shared" ca="1" si="18"/>
        <v>28.9513</v>
      </c>
      <c r="AN30" s="87">
        <f ca="1">IFERROR(RANK(AP30,$AP$27:$AP$37,$U$3)+COUNTIF($AP$27:AP30,AP30)-1,"")</f>
        <v>3</v>
      </c>
      <c r="AO30" s="87" t="s">
        <v>119</v>
      </c>
      <c r="AP30" s="87">
        <f t="shared" ca="1" si="19"/>
        <v>13.808199999999999</v>
      </c>
      <c r="AR30" s="87" t="e">
        <f t="shared" ca="1" si="20"/>
        <v>#N/A</v>
      </c>
      <c r="AS30" s="87">
        <v>4</v>
      </c>
      <c r="AT30" s="87" t="e">
        <f t="shared" ca="1" si="21"/>
        <v>#N/A</v>
      </c>
      <c r="AU30" s="87" t="e">
        <f t="shared" ca="1" si="22"/>
        <v>#N/A</v>
      </c>
      <c r="AV30" s="87" t="e">
        <f t="shared" ca="1" si="23"/>
        <v>#N/A</v>
      </c>
      <c r="AW30" s="87" t="e">
        <f t="shared" ca="1" si="24"/>
        <v>#N/A</v>
      </c>
      <c r="AX30" s="87">
        <f t="shared" ca="1" si="25"/>
        <v>15.14</v>
      </c>
      <c r="AY30" s="94"/>
      <c r="BA30" s="94"/>
      <c r="BB30" s="94"/>
      <c r="BC30" s="94"/>
      <c r="BD30" s="94"/>
      <c r="BE30" s="87" t="s">
        <v>1091</v>
      </c>
      <c r="BF30" s="92">
        <v>0</v>
      </c>
      <c r="BG30" s="92"/>
      <c r="BT30" s="87"/>
    </row>
    <row r="31" spans="10:72">
      <c r="J31" s="125"/>
      <c r="K31" s="125"/>
      <c r="L31" s="125"/>
      <c r="M31" s="125"/>
      <c r="N31" s="125"/>
      <c r="W31" s="87">
        <f ca="1">IFERROR(RANK(Y31,$Y$27:$Y$59,$U$3)+COUNTIF($Y$27:Y31,Y31)-1,"")</f>
        <v>15</v>
      </c>
      <c r="X31" s="87" t="s">
        <v>79</v>
      </c>
      <c r="Y31" s="87">
        <f t="shared" ca="1" si="10"/>
        <v>21.430399999999999</v>
      </c>
      <c r="AA31" s="87" t="str">
        <f t="shared" ca="1" si="11"/>
        <v>Hammersmith and Fulham</v>
      </c>
      <c r="AB31" s="87">
        <v>5</v>
      </c>
      <c r="AC31" s="86">
        <f t="shared" ca="1" si="12"/>
        <v>28.529299999999999</v>
      </c>
      <c r="AD31" s="87" t="str">
        <f t="shared" ca="1" si="13"/>
        <v>Hammersmith and Fulham</v>
      </c>
      <c r="AE31" s="87" t="str">
        <f t="shared" ca="1" si="14"/>
        <v/>
      </c>
      <c r="AF31" s="87" t="str">
        <f t="shared" ca="1" si="15"/>
        <v/>
      </c>
      <c r="AG31" s="87">
        <f t="shared" ca="1" si="16"/>
        <v>28.529299999999999</v>
      </c>
      <c r="AH31" s="87">
        <f t="shared" ca="1" si="26"/>
        <v>22.06</v>
      </c>
      <c r="AI31" s="87">
        <f t="shared" ca="1" si="27"/>
        <v>15.14</v>
      </c>
      <c r="AJ31" s="87">
        <f t="shared" ca="1" si="28"/>
        <v>24.643999999999998</v>
      </c>
      <c r="AK31" s="87" t="str">
        <f t="shared" ca="1" si="17"/>
        <v/>
      </c>
      <c r="AL31" s="87">
        <f t="shared" ca="1" si="18"/>
        <v>28.529299999999999</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15.14</v>
      </c>
      <c r="AY31" s="94"/>
      <c r="BA31" s="94"/>
      <c r="BB31" s="94"/>
      <c r="BC31" s="94"/>
      <c r="BD31" s="94"/>
      <c r="BE31" s="87" t="s">
        <v>128</v>
      </c>
      <c r="BF31" s="92">
        <v>32</v>
      </c>
      <c r="BG31" s="92"/>
      <c r="BT31" s="87"/>
    </row>
    <row r="32" spans="10:72">
      <c r="J32" s="125"/>
      <c r="K32" s="125"/>
      <c r="L32" s="125"/>
      <c r="M32" s="125"/>
      <c r="N32" s="125"/>
      <c r="W32" s="87">
        <f ca="1">IFERROR(RANK(Y32,$Y$27:$Y$59,$U$3)+COUNTIF($Y$27:Y32,Y32)-1,"")</f>
        <v>2</v>
      </c>
      <c r="X32" s="87" t="s">
        <v>73</v>
      </c>
      <c r="Y32" s="87">
        <f t="shared" ca="1" si="10"/>
        <v>30.039400000000001</v>
      </c>
      <c r="AA32" s="87" t="str">
        <f t="shared" ca="1" si="11"/>
        <v>Islington</v>
      </c>
      <c r="AB32" s="87">
        <v>6</v>
      </c>
      <c r="AC32" s="86">
        <f t="shared" ca="1" si="12"/>
        <v>28.528600000000001</v>
      </c>
      <c r="AD32" s="87" t="str">
        <f t="shared" ca="1" si="13"/>
        <v>Islington</v>
      </c>
      <c r="AE32" s="87" t="str">
        <f t="shared" ca="1" si="14"/>
        <v/>
      </c>
      <c r="AF32" s="87" t="str">
        <f t="shared" ca="1" si="15"/>
        <v/>
      </c>
      <c r="AG32" s="87">
        <f t="shared" ca="1" si="16"/>
        <v>28.528600000000001</v>
      </c>
      <c r="AH32" s="87">
        <f t="shared" ca="1" si="26"/>
        <v>22.06</v>
      </c>
      <c r="AI32" s="87">
        <f t="shared" ca="1" si="27"/>
        <v>15.14</v>
      </c>
      <c r="AJ32" s="87">
        <f t="shared" ca="1" si="28"/>
        <v>24.643999999999998</v>
      </c>
      <c r="AK32" s="87" t="str">
        <f t="shared" ca="1" si="17"/>
        <v/>
      </c>
      <c r="AL32" s="87">
        <f t="shared" ca="1" si="18"/>
        <v>28.528600000000001</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15.14</v>
      </c>
      <c r="AY32" s="94"/>
      <c r="BA32" s="94"/>
      <c r="BB32" s="94"/>
      <c r="BC32" s="94"/>
      <c r="BD32" s="94"/>
      <c r="BE32" s="87" t="s">
        <v>173</v>
      </c>
      <c r="BF32" s="92"/>
      <c r="BG32" s="92"/>
      <c r="BT32" s="87"/>
    </row>
    <row r="33" spans="1:72">
      <c r="W33" s="87">
        <f ca="1">IFERROR(RANK(Y33,$Y$27:$Y$59,$U$3)+COUNTIF($Y$27:Y33,Y33)-1,"")</f>
        <v>20</v>
      </c>
      <c r="X33" s="87" t="s">
        <v>111</v>
      </c>
      <c r="Y33" s="87">
        <f t="shared" ca="1" si="10"/>
        <v>19.148700000000002</v>
      </c>
      <c r="AA33" s="87" t="str">
        <f t="shared" ca="1" si="11"/>
        <v>Lambeth</v>
      </c>
      <c r="AB33" s="87">
        <v>7</v>
      </c>
      <c r="AC33" s="86">
        <f t="shared" ca="1" si="12"/>
        <v>27.748699999999999</v>
      </c>
      <c r="AD33" s="87" t="str">
        <f t="shared" ca="1" si="13"/>
        <v>Lambeth</v>
      </c>
      <c r="AE33" s="87" t="str">
        <f t="shared" ca="1" si="14"/>
        <v/>
      </c>
      <c r="AF33" s="87" t="str">
        <f t="shared" ca="1" si="15"/>
        <v/>
      </c>
      <c r="AG33" s="87">
        <f t="shared" ca="1" si="16"/>
        <v>27.748699999999999</v>
      </c>
      <c r="AH33" s="87">
        <f t="shared" ca="1" si="26"/>
        <v>22.06</v>
      </c>
      <c r="AI33" s="87">
        <f t="shared" ca="1" si="27"/>
        <v>15.14</v>
      </c>
      <c r="AJ33" s="87">
        <f t="shared" ca="1" si="28"/>
        <v>24.643999999999998</v>
      </c>
      <c r="AK33" s="87" t="str">
        <f t="shared" ca="1" si="17"/>
        <v/>
      </c>
      <c r="AL33" s="87">
        <f t="shared" ca="1" si="18"/>
        <v>27.748699999999999</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15.14</v>
      </c>
      <c r="AY33" s="94"/>
      <c r="BA33" s="94"/>
      <c r="BB33" s="94"/>
      <c r="BC33" s="94"/>
      <c r="BD33" s="94"/>
      <c r="BE33" s="87" t="s">
        <v>1092</v>
      </c>
      <c r="BF33" s="92"/>
      <c r="BG33" s="92"/>
      <c r="BT33" s="87"/>
    </row>
    <row r="34" spans="1:72">
      <c r="A34" s="12" t="s">
        <v>1093</v>
      </c>
      <c r="W34" s="87">
        <f ca="1">IFERROR(RANK(Y34,$Y$27:$Y$59,$U$3)+COUNTIF($Y$27:Y34,Y34)-1,"")</f>
        <v>25</v>
      </c>
      <c r="X34" s="87" t="s">
        <v>63</v>
      </c>
      <c r="Y34" s="87">
        <f t="shared" ca="1" si="10"/>
        <v>17.915800000000001</v>
      </c>
      <c r="AA34" s="87" t="str">
        <f t="shared" ca="1" si="11"/>
        <v>Kensington and Chelsea</v>
      </c>
      <c r="AB34" s="87">
        <v>8</v>
      </c>
      <c r="AC34" s="86">
        <f t="shared" ca="1" si="12"/>
        <v>27.635899999999999</v>
      </c>
      <c r="AD34" s="87" t="str">
        <f t="shared" ca="1" si="13"/>
        <v>Kensington and Chelsea</v>
      </c>
      <c r="AE34" s="87" t="str">
        <f t="shared" ca="1" si="14"/>
        <v/>
      </c>
      <c r="AF34" s="87" t="str">
        <f t="shared" ca="1" si="15"/>
        <v/>
      </c>
      <c r="AG34" s="87">
        <f t="shared" ca="1" si="16"/>
        <v>27.635899999999999</v>
      </c>
      <c r="AH34" s="87">
        <f t="shared" ca="1" si="26"/>
        <v>22.06</v>
      </c>
      <c r="AI34" s="87">
        <f t="shared" ca="1" si="27"/>
        <v>15.14</v>
      </c>
      <c r="AJ34" s="87">
        <f t="shared" ca="1" si="28"/>
        <v>24.643999999999998</v>
      </c>
      <c r="AK34" s="87" t="str">
        <f t="shared" ca="1" si="17"/>
        <v/>
      </c>
      <c r="AL34" s="87">
        <f t="shared" ca="1" si="18"/>
        <v>27.635899999999999</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15.14</v>
      </c>
      <c r="AY34" s="94"/>
      <c r="BA34" s="94"/>
      <c r="BB34" s="94"/>
      <c r="BC34" s="94"/>
      <c r="BD34" s="94"/>
      <c r="BE34" s="87" t="s">
        <v>1094</v>
      </c>
      <c r="BF34" s="92"/>
      <c r="BG34" s="92"/>
      <c r="BT34" s="87"/>
    </row>
    <row r="35" spans="1:72" ht="15" customHeight="1">
      <c r="A35" s="124" t="str">
        <f>VLOOKUP($U$1,IndicatorMetadata!$B:$Z,2,FALSE)</f>
        <v>The number of respondents aged 16 and over, with valid responses to questions on walking, walking for travel in bouts of 10 minutes or more on at least twelve days in the previous 28 days expressed as a percentage of the total number of respondents aged 16 and over.</v>
      </c>
      <c r="B35" s="125"/>
      <c r="C35" s="125"/>
      <c r="D35" s="125"/>
      <c r="E35" s="125"/>
      <c r="F35" s="125"/>
      <c r="G35" s="125"/>
      <c r="H35" s="125"/>
      <c r="I35" s="125"/>
      <c r="J35" s="125"/>
      <c r="K35" s="125"/>
      <c r="L35" s="125"/>
      <c r="M35" s="125"/>
      <c r="N35" s="125"/>
      <c r="W35" s="87">
        <f ca="1">IFERROR(RANK(Y35,$Y$27:$Y$59,$U$3)+COUNTIF($Y$27:Y35,Y35)-1,"")</f>
        <v>24</v>
      </c>
      <c r="X35" s="87" t="s">
        <v>121</v>
      </c>
      <c r="Y35" s="87">
        <f t="shared" ca="1" si="10"/>
        <v>18.064399999999999</v>
      </c>
      <c r="AA35" s="87" t="str">
        <f t="shared" ca="1" si="11"/>
        <v>Tower Hamlets</v>
      </c>
      <c r="AB35" s="87">
        <v>9</v>
      </c>
      <c r="AC35" s="86">
        <f t="shared" ca="1" si="12"/>
        <v>27.544599999999999</v>
      </c>
      <c r="AD35" s="87" t="str">
        <f t="shared" ca="1" si="13"/>
        <v>Tower Hamlets</v>
      </c>
      <c r="AE35" s="87" t="str">
        <f t="shared" ca="1" si="14"/>
        <v/>
      </c>
      <c r="AF35" s="87" t="str">
        <f t="shared" ca="1" si="15"/>
        <v/>
      </c>
      <c r="AG35" s="87">
        <f t="shared" ca="1" si="16"/>
        <v>27.544599999999999</v>
      </c>
      <c r="AH35" s="87">
        <f t="shared" ca="1" si="26"/>
        <v>22.06</v>
      </c>
      <c r="AI35" s="87">
        <f t="shared" ca="1" si="27"/>
        <v>15.14</v>
      </c>
      <c r="AJ35" s="87">
        <f t="shared" ca="1" si="28"/>
        <v>24.643999999999998</v>
      </c>
      <c r="AK35" s="87" t="str">
        <f t="shared" ca="1" si="17"/>
        <v/>
      </c>
      <c r="AL35" s="87">
        <f t="shared" ca="1" si="18"/>
        <v>27.544599999999999</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15.14</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13</v>
      </c>
      <c r="X36" s="87" t="s">
        <v>81</v>
      </c>
      <c r="Y36" s="87">
        <f t="shared" ca="1" si="10"/>
        <v>22.542400000000001</v>
      </c>
      <c r="AA36" s="87" t="str">
        <f t="shared" ca="1" si="11"/>
        <v>Westminster</v>
      </c>
      <c r="AB36" s="87">
        <v>10</v>
      </c>
      <c r="AC36" s="86">
        <f t="shared" ca="1" si="12"/>
        <v>25.616399999999999</v>
      </c>
      <c r="AD36" s="87" t="str">
        <f t="shared" ca="1" si="13"/>
        <v>Westminster</v>
      </c>
      <c r="AE36" s="87" t="str">
        <f t="shared" ca="1" si="14"/>
        <v/>
      </c>
      <c r="AF36" s="87" t="str">
        <f t="shared" ca="1" si="15"/>
        <v/>
      </c>
      <c r="AG36" s="87">
        <f t="shared" ca="1" si="16"/>
        <v>25.616399999999999</v>
      </c>
      <c r="AH36" s="87">
        <f t="shared" ca="1" si="26"/>
        <v>22.06</v>
      </c>
      <c r="AI36" s="87">
        <f t="shared" ca="1" si="27"/>
        <v>15.14</v>
      </c>
      <c r="AJ36" s="87">
        <f t="shared" ca="1" si="28"/>
        <v>24.643999999999998</v>
      </c>
      <c r="AK36" s="87" t="str">
        <f t="shared" ca="1" si="17"/>
        <v/>
      </c>
      <c r="AL36" s="87">
        <f t="shared" ca="1" si="18"/>
        <v>25.616399999999999</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15.14</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v>
      </c>
      <c r="X37" s="87" t="s">
        <v>102</v>
      </c>
      <c r="Y37" s="87">
        <f t="shared" ca="1" si="10"/>
        <v>30.156400000000001</v>
      </c>
      <c r="AA37" s="87" t="str">
        <f t="shared" ca="1" si="11"/>
        <v>Lewisham</v>
      </c>
      <c r="AB37" s="87">
        <v>11</v>
      </c>
      <c r="AC37" s="86">
        <f t="shared" ca="1" si="12"/>
        <v>25.027799999999999</v>
      </c>
      <c r="AD37" s="87" t="str">
        <f t="shared" ca="1" si="13"/>
        <v>Lewisham</v>
      </c>
      <c r="AE37" s="87" t="str">
        <f t="shared" ca="1" si="14"/>
        <v/>
      </c>
      <c r="AF37" s="87" t="str">
        <f t="shared" ca="1" si="15"/>
        <v/>
      </c>
      <c r="AG37" s="87">
        <f t="shared" ca="1" si="16"/>
        <v>25.027799999999999</v>
      </c>
      <c r="AH37" s="87">
        <f t="shared" ca="1" si="26"/>
        <v>22.06</v>
      </c>
      <c r="AI37" s="87">
        <f t="shared" ca="1" si="27"/>
        <v>15.14</v>
      </c>
      <c r="AJ37" s="87">
        <f t="shared" ca="1" si="28"/>
        <v>24.643999999999998</v>
      </c>
      <c r="AK37" s="87" t="str">
        <f t="shared" ca="1" si="17"/>
        <v/>
      </c>
      <c r="AL37" s="87">
        <f t="shared" ca="1" si="18"/>
        <v>25.027799999999999</v>
      </c>
      <c r="AN37" s="87">
        <f ca="1">IFERROR(RANK(AP37,$AP$27:$AP$37,$U$3)+COUNTIF($AP$27:AP37,AP37)-1,"")</f>
        <v>1</v>
      </c>
      <c r="AO37" s="87" t="str">
        <f>T8</f>
        <v>Richmond</v>
      </c>
      <c r="AP37" s="87">
        <f t="shared" ca="1" si="19"/>
        <v>24.643999999999998</v>
      </c>
      <c r="AR37" s="87" t="e">
        <f t="shared" ca="1" si="20"/>
        <v>#N/A</v>
      </c>
      <c r="AS37" s="87">
        <v>11</v>
      </c>
      <c r="AT37" s="87" t="e">
        <f t="shared" ca="1" si="21"/>
        <v>#N/A</v>
      </c>
      <c r="AU37" s="87" t="e">
        <f t="shared" ca="1" si="22"/>
        <v>#N/A</v>
      </c>
      <c r="AV37" s="87" t="e">
        <f t="shared" ca="1" si="23"/>
        <v>#N/A</v>
      </c>
      <c r="AW37" s="87" t="e">
        <f t="shared" ca="1" si="24"/>
        <v>#N/A</v>
      </c>
      <c r="AX37" s="87">
        <f t="shared" ca="1" si="25"/>
        <v>15.14</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5</v>
      </c>
      <c r="X38" s="87" t="s">
        <v>67</v>
      </c>
      <c r="Y38" s="87">
        <f t="shared" ca="1" si="10"/>
        <v>28.529299999999999</v>
      </c>
      <c r="AA38" s="87" t="str">
        <f t="shared" ca="1" si="11"/>
        <v>Richmond</v>
      </c>
      <c r="AB38" s="87">
        <v>12</v>
      </c>
      <c r="AC38" s="86">
        <f t="shared" ca="1" si="12"/>
        <v>24.643999999999998</v>
      </c>
      <c r="AD38" s="87" t="str">
        <f t="shared" ca="1" si="13"/>
        <v>Richmond</v>
      </c>
      <c r="AE38" s="87">
        <f t="shared" ca="1" si="14"/>
        <v>24.643999999999998</v>
      </c>
      <c r="AF38" s="87" t="str">
        <f t="shared" ca="1" si="15"/>
        <v/>
      </c>
      <c r="AG38" s="87" t="str">
        <f t="shared" ca="1" si="16"/>
        <v/>
      </c>
      <c r="AH38" s="87">
        <f t="shared" ca="1" si="26"/>
        <v>22.06</v>
      </c>
      <c r="AI38" s="87">
        <f t="shared" ca="1" si="27"/>
        <v>15.14</v>
      </c>
      <c r="AJ38" s="87">
        <f t="shared" ca="1" si="28"/>
        <v>24.643999999999998</v>
      </c>
      <c r="AK38" s="87">
        <f t="shared" ca="1" si="17"/>
        <v>24.643999999999998</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14</v>
      </c>
      <c r="X39" s="87" t="s">
        <v>117</v>
      </c>
      <c r="Y39" s="87">
        <f t="shared" ca="1" si="10"/>
        <v>22.420400000000001</v>
      </c>
      <c r="AA39" s="87" t="str">
        <f t="shared" ca="1" si="11"/>
        <v>Greenwich</v>
      </c>
      <c r="AB39" s="87">
        <v>13</v>
      </c>
      <c r="AC39" s="86">
        <f t="shared" ca="1" si="12"/>
        <v>22.542400000000001</v>
      </c>
      <c r="AD39" s="87" t="str">
        <f t="shared" ca="1" si="13"/>
        <v>Greenwich</v>
      </c>
      <c r="AE39" s="87" t="str">
        <f t="shared" ca="1" si="14"/>
        <v/>
      </c>
      <c r="AF39" s="87" t="str">
        <f t="shared" ca="1" si="15"/>
        <v/>
      </c>
      <c r="AG39" s="87">
        <f t="shared" ca="1" si="16"/>
        <v>22.542400000000001</v>
      </c>
      <c r="AH39" s="87">
        <f t="shared" ca="1" si="26"/>
        <v>22.06</v>
      </c>
      <c r="AI39" s="87">
        <f t="shared" ca="1" si="27"/>
        <v>15.14</v>
      </c>
      <c r="AJ39" s="87">
        <f t="shared" ca="1" si="28"/>
        <v>24.643999999999998</v>
      </c>
      <c r="AK39" s="87" t="str">
        <f t="shared" ca="1" si="17"/>
        <v/>
      </c>
      <c r="AL39" s="87">
        <f t="shared" ca="1" si="18"/>
        <v>22.542400000000001</v>
      </c>
      <c r="AO39" s="87" t="s">
        <v>1096</v>
      </c>
      <c r="BA39" s="94"/>
      <c r="BD39" s="94" t="s">
        <v>1097</v>
      </c>
      <c r="BF39" s="94">
        <f ca="1">U9</f>
        <v>12</v>
      </c>
      <c r="BG39" s="94"/>
      <c r="BT39" s="87"/>
    </row>
    <row r="40" spans="1:72">
      <c r="A40" s="125"/>
      <c r="B40" s="125"/>
      <c r="C40" s="125"/>
      <c r="D40" s="125"/>
      <c r="E40" s="125"/>
      <c r="F40" s="125"/>
      <c r="G40" s="125"/>
      <c r="H40" s="125"/>
      <c r="I40" s="125"/>
      <c r="J40" s="125"/>
      <c r="K40" s="125"/>
      <c r="L40" s="125"/>
      <c r="M40" s="125"/>
      <c r="N40" s="125"/>
      <c r="W40" s="87">
        <f ca="1">IFERROR(RANK(Y40,$Y$27:$Y$59,$U$3)+COUNTIF($Y$27:Y40,Y40)-1,"")</f>
        <v>29</v>
      </c>
      <c r="X40" s="87" t="s">
        <v>65</v>
      </c>
      <c r="Y40" s="87">
        <f t="shared" ca="1" si="10"/>
        <v>16.587800000000001</v>
      </c>
      <c r="AA40" s="87" t="str">
        <f t="shared" ca="1" si="11"/>
        <v>Haringey</v>
      </c>
      <c r="AB40" s="87">
        <v>14</v>
      </c>
      <c r="AC40" s="86">
        <f t="shared" ca="1" si="12"/>
        <v>22.420400000000001</v>
      </c>
      <c r="AD40" s="87" t="str">
        <f t="shared" ca="1" si="13"/>
        <v>Haringey</v>
      </c>
      <c r="AE40" s="87" t="str">
        <f t="shared" ca="1" si="14"/>
        <v/>
      </c>
      <c r="AF40" s="87" t="str">
        <f t="shared" ca="1" si="15"/>
        <v/>
      </c>
      <c r="AG40" s="87">
        <f t="shared" ca="1" si="16"/>
        <v>22.420400000000001</v>
      </c>
      <c r="AH40" s="87">
        <f t="shared" ca="1" si="26"/>
        <v>22.06</v>
      </c>
      <c r="AI40" s="87">
        <f t="shared" ca="1" si="27"/>
        <v>15.14</v>
      </c>
      <c r="AJ40" s="87">
        <f t="shared" ca="1" si="28"/>
        <v>24.643999999999998</v>
      </c>
      <c r="AK40" s="87" t="str">
        <f t="shared" ca="1" si="17"/>
        <v/>
      </c>
      <c r="AL40" s="87">
        <f t="shared" ca="1" si="18"/>
        <v>22.420400000000001</v>
      </c>
      <c r="AO40" s="87" t="str">
        <f>List!R2</f>
        <v>Kingston</v>
      </c>
      <c r="AP40" s="87">
        <f t="shared" ref="AP40:AP54" ca="1" si="29">VLOOKUP(AO40,$AA$27:$AC$58,3,FALSE)</f>
        <v>21.420300000000001</v>
      </c>
      <c r="BA40" s="94"/>
      <c r="BB40" s="94"/>
      <c r="BC40" s="94"/>
      <c r="BD40" s="94"/>
      <c r="BE40" s="87" t="s">
        <v>1098</v>
      </c>
      <c r="BF40" s="92">
        <f ca="1">IF(BF39=1,0,BE45*BF39/$BF45)</f>
        <v>33.375</v>
      </c>
      <c r="BG40" s="93"/>
      <c r="BT40" s="87"/>
    </row>
    <row r="41" spans="1:72">
      <c r="A41" s="125"/>
      <c r="B41" s="125"/>
      <c r="C41" s="125"/>
      <c r="D41" s="125"/>
      <c r="E41" s="125"/>
      <c r="F41" s="125"/>
      <c r="G41" s="125"/>
      <c r="H41" s="125"/>
      <c r="I41" s="125"/>
      <c r="J41" s="125"/>
      <c r="K41" s="125"/>
      <c r="L41" s="125"/>
      <c r="M41" s="125"/>
      <c r="N41" s="125"/>
      <c r="W41" s="87">
        <f ca="1">IFERROR(RANK(Y41,$Y$27:$Y$59,$U$3)+COUNTIF($Y$27:Y41,Y41)-1,"")</f>
        <v>32</v>
      </c>
      <c r="X41" s="87" t="s">
        <v>119</v>
      </c>
      <c r="Y41" s="87">
        <f t="shared" ca="1" si="10"/>
        <v>13.808199999999999</v>
      </c>
      <c r="AA41" s="87" t="str">
        <f t="shared" ca="1" si="11"/>
        <v>Bromley</v>
      </c>
      <c r="AB41" s="87">
        <v>15</v>
      </c>
      <c r="AC41" s="86">
        <f t="shared" ca="1" si="12"/>
        <v>21.430399999999999</v>
      </c>
      <c r="AD41" s="87" t="str">
        <f t="shared" ca="1" si="13"/>
        <v>Bromley</v>
      </c>
      <c r="AE41" s="87" t="str">
        <f t="shared" ca="1" si="14"/>
        <v/>
      </c>
      <c r="AF41" s="87">
        <f t="shared" ca="1" si="15"/>
        <v>21.430399999999999</v>
      </c>
      <c r="AG41" s="87" t="str">
        <f t="shared" ca="1" si="16"/>
        <v/>
      </c>
      <c r="AH41" s="87">
        <f t="shared" ca="1" si="26"/>
        <v>22.06</v>
      </c>
      <c r="AI41" s="87">
        <f t="shared" ca="1" si="27"/>
        <v>15.14</v>
      </c>
      <c r="AJ41" s="87">
        <f t="shared" ca="1" si="28"/>
        <v>24.643999999999998</v>
      </c>
      <c r="AK41" s="87">
        <f t="shared" ca="1" si="17"/>
        <v>21.430399999999999</v>
      </c>
      <c r="AL41" s="87" t="str">
        <f t="shared" ca="1" si="18"/>
        <v/>
      </c>
      <c r="AO41" s="87" t="str">
        <f>List!R3</f>
        <v>Merton</v>
      </c>
      <c r="AP41" s="87">
        <f t="shared" ca="1" si="29"/>
        <v>20.761299999999999</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31</v>
      </c>
      <c r="X42" s="87" t="s">
        <v>87</v>
      </c>
      <c r="Y42" s="87">
        <f t="shared" ca="1" si="10"/>
        <v>16.2439</v>
      </c>
      <c r="AA42" s="87" t="str">
        <f t="shared" ca="1" si="11"/>
        <v>Kingston</v>
      </c>
      <c r="AB42" s="87">
        <v>16</v>
      </c>
      <c r="AC42" s="86">
        <f t="shared" ca="1" si="12"/>
        <v>21.420300000000001</v>
      </c>
      <c r="AD42" s="87" t="str">
        <f t="shared" ca="1" si="13"/>
        <v>Kingston</v>
      </c>
      <c r="AE42" s="87" t="str">
        <f t="shared" ca="1" si="14"/>
        <v/>
      </c>
      <c r="AF42" s="87">
        <f t="shared" ca="1" si="15"/>
        <v>21.420300000000001</v>
      </c>
      <c r="AG42" s="87" t="str">
        <f t="shared" ca="1" si="16"/>
        <v/>
      </c>
      <c r="AH42" s="87">
        <f t="shared" ca="1" si="26"/>
        <v>22.06</v>
      </c>
      <c r="AI42" s="87">
        <f t="shared" ca="1" si="27"/>
        <v>15.14</v>
      </c>
      <c r="AJ42" s="87">
        <f t="shared" ca="1" si="28"/>
        <v>24.643999999999998</v>
      </c>
      <c r="AK42" s="87">
        <f t="shared" ca="1" si="17"/>
        <v>21.420300000000001</v>
      </c>
      <c r="AL42" s="87" t="str">
        <f t="shared" ca="1" si="18"/>
        <v/>
      </c>
      <c r="AO42" s="87" t="str">
        <f>List!R4</f>
        <v>Richmond</v>
      </c>
      <c r="AP42" s="87">
        <f t="shared" ca="1" si="29"/>
        <v>24.643999999999998</v>
      </c>
      <c r="BA42" s="94"/>
      <c r="BB42" s="94"/>
      <c r="BC42" s="94"/>
      <c r="BD42" s="94"/>
      <c r="BE42" s="87" t="s">
        <v>1094</v>
      </c>
      <c r="BF42" s="92">
        <f ca="1">IF(181-SUM(BF40:BF41)&lt;0,0,181-SUM(BF40:BF41))</f>
        <v>145.625</v>
      </c>
      <c r="BG42" s="93"/>
      <c r="BT42" s="87"/>
    </row>
    <row r="43" spans="1:72">
      <c r="A43" s="17"/>
      <c r="B43" s="17"/>
      <c r="C43" s="17"/>
      <c r="D43" s="17"/>
      <c r="E43" s="17"/>
      <c r="F43" s="17"/>
      <c r="G43" s="17"/>
      <c r="H43" s="17"/>
      <c r="I43" s="17"/>
      <c r="J43" s="17"/>
      <c r="K43" s="17"/>
      <c r="L43" s="17"/>
      <c r="M43" s="17"/>
      <c r="W43" s="87">
        <f ca="1">IFERROR(RANK(Y43,$Y$27:$Y$59,$U$3)+COUNTIF($Y$27:Y43,Y43)-1,"")</f>
        <v>21</v>
      </c>
      <c r="X43" s="87" t="s">
        <v>60</v>
      </c>
      <c r="Y43" s="87">
        <f t="shared" ca="1" si="10"/>
        <v>19.065999999999999</v>
      </c>
      <c r="AA43" s="87" t="str">
        <f t="shared" ca="1" si="11"/>
        <v>Merton</v>
      </c>
      <c r="AB43" s="87">
        <v>17</v>
      </c>
      <c r="AC43" s="86">
        <f t="shared" ca="1" si="12"/>
        <v>20.761299999999999</v>
      </c>
      <c r="AD43" s="87" t="str">
        <f t="shared" ca="1" si="13"/>
        <v>Merton</v>
      </c>
      <c r="AE43" s="87" t="str">
        <f t="shared" ca="1" si="14"/>
        <v/>
      </c>
      <c r="AF43" s="87">
        <f t="shared" ca="1" si="15"/>
        <v>20.761299999999999</v>
      </c>
      <c r="AG43" s="87" t="str">
        <f t="shared" ca="1" si="16"/>
        <v/>
      </c>
      <c r="AH43" s="87">
        <f t="shared" ca="1" si="26"/>
        <v>22.06</v>
      </c>
      <c r="AI43" s="87">
        <f t="shared" ca="1" si="27"/>
        <v>15.14</v>
      </c>
      <c r="AJ43" s="87">
        <f t="shared" ca="1" si="28"/>
        <v>24.643999999999998</v>
      </c>
      <c r="AK43" s="87">
        <f t="shared" ca="1" si="17"/>
        <v>20.761299999999999</v>
      </c>
      <c r="AL43" s="87" t="str">
        <f t="shared" ca="1" si="18"/>
        <v/>
      </c>
      <c r="AO43" s="87" t="str">
        <f>List!R5</f>
        <v>Sutton</v>
      </c>
      <c r="AP43" s="87">
        <f t="shared" ca="1" si="29"/>
        <v>18.220400000000001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6</v>
      </c>
      <c r="X44" s="87" t="s">
        <v>75</v>
      </c>
      <c r="Y44" s="87">
        <f t="shared" ca="1" si="10"/>
        <v>28.528600000000001</v>
      </c>
      <c r="AA44" s="87" t="str">
        <f t="shared" ca="1" si="11"/>
        <v>Waltham Forest</v>
      </c>
      <c r="AB44" s="87">
        <v>18</v>
      </c>
      <c r="AC44" s="86">
        <f t="shared" ca="1" si="12"/>
        <v>20.645700000000001</v>
      </c>
      <c r="AD44" s="87" t="str">
        <f t="shared" ca="1" si="13"/>
        <v>Waltham Forest</v>
      </c>
      <c r="AE44" s="87" t="str">
        <f t="shared" ca="1" si="14"/>
        <v/>
      </c>
      <c r="AF44" s="87" t="str">
        <f t="shared" ca="1" si="15"/>
        <v/>
      </c>
      <c r="AG44" s="87">
        <f t="shared" ca="1" si="16"/>
        <v>20.645700000000001</v>
      </c>
      <c r="AH44" s="87">
        <f t="shared" ca="1" si="26"/>
        <v>22.06</v>
      </c>
      <c r="AI44" s="87">
        <f t="shared" ca="1" si="27"/>
        <v>15.14</v>
      </c>
      <c r="AJ44" s="87">
        <f t="shared" ca="1" si="28"/>
        <v>24.643999999999998</v>
      </c>
      <c r="AK44" s="87">
        <f t="shared" ca="1" si="17"/>
        <v>20.645700000000001</v>
      </c>
      <c r="AL44" s="87" t="str">
        <f t="shared" ca="1" si="18"/>
        <v/>
      </c>
      <c r="AO44" s="87" t="str">
        <f>List!R6</f>
        <v>Havering</v>
      </c>
      <c r="AP44" s="87">
        <f t="shared" ca="1" si="29"/>
        <v>13.808199999999999</v>
      </c>
      <c r="BT44" s="87"/>
    </row>
    <row r="45" spans="1:72">
      <c r="A45" s="17"/>
      <c r="B45" s="17"/>
      <c r="C45" s="17"/>
      <c r="D45" s="17"/>
      <c r="E45" s="17"/>
      <c r="F45" s="17"/>
      <c r="G45" s="17"/>
      <c r="H45" s="17"/>
      <c r="I45" s="17"/>
      <c r="J45" s="17"/>
      <c r="K45" s="17"/>
      <c r="L45" s="17"/>
      <c r="M45" s="17"/>
      <c r="W45" s="87">
        <f ca="1">IFERROR(RANK(Y45,$Y$27:$Y$59,$U$3)+COUNTIF($Y$27:Y45,Y45)-1,"")</f>
        <v>8</v>
      </c>
      <c r="X45" s="87" t="s">
        <v>71</v>
      </c>
      <c r="Y45" s="87">
        <f t="shared" ca="1" si="10"/>
        <v>27.635899999999999</v>
      </c>
      <c r="AA45" s="87" t="str">
        <f t="shared" ca="1" si="11"/>
        <v>Barking and Dagenham</v>
      </c>
      <c r="AB45" s="87">
        <v>19</v>
      </c>
      <c r="AC45" s="86">
        <f t="shared" ca="1" si="12"/>
        <v>19.767399999999999</v>
      </c>
      <c r="AD45" s="87" t="str">
        <f t="shared" ca="1" si="13"/>
        <v>Barking and Dagenham</v>
      </c>
      <c r="AE45" s="87" t="str">
        <f t="shared" ca="1" si="14"/>
        <v/>
      </c>
      <c r="AF45" s="87" t="str">
        <f t="shared" ca="1" si="15"/>
        <v/>
      </c>
      <c r="AG45" s="87">
        <f t="shared" ca="1" si="16"/>
        <v>19.767399999999999</v>
      </c>
      <c r="AH45" s="87">
        <f t="shared" ca="1" si="26"/>
        <v>22.06</v>
      </c>
      <c r="AI45" s="87">
        <f t="shared" ca="1" si="27"/>
        <v>15.14</v>
      </c>
      <c r="AJ45" s="87">
        <f t="shared" ca="1" si="28"/>
        <v>24.643999999999998</v>
      </c>
      <c r="AK45" s="87" t="str">
        <f t="shared" ca="1" si="17"/>
        <v/>
      </c>
      <c r="AL45" s="87">
        <f t="shared" ca="1" si="18"/>
        <v>19.767399999999999</v>
      </c>
      <c r="AO45" s="87" t="str">
        <f>List!R7</f>
        <v>Hounslow</v>
      </c>
      <c r="AP45" s="87">
        <f t="shared" ca="1" si="29"/>
        <v>19.065999999999999</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16</v>
      </c>
      <c r="X46" s="87" t="s">
        <v>83</v>
      </c>
      <c r="Y46" s="87">
        <f t="shared" ca="1" si="10"/>
        <v>21.420300000000001</v>
      </c>
      <c r="AA46" s="87" t="str">
        <f t="shared" ca="1" si="11"/>
        <v>Croydon</v>
      </c>
      <c r="AB46" s="87">
        <v>20</v>
      </c>
      <c r="AC46" s="86">
        <f t="shared" ca="1" si="12"/>
        <v>19.148700000000002</v>
      </c>
      <c r="AD46" s="87" t="str">
        <f t="shared" ca="1" si="13"/>
        <v>Croydon</v>
      </c>
      <c r="AE46" s="87" t="str">
        <f t="shared" ca="1" si="14"/>
        <v/>
      </c>
      <c r="AF46" s="87" t="str">
        <f t="shared" ca="1" si="15"/>
        <v/>
      </c>
      <c r="AG46" s="87">
        <f t="shared" ca="1" si="16"/>
        <v>19.148700000000002</v>
      </c>
      <c r="AH46" s="87">
        <f t="shared" ca="1" si="26"/>
        <v>22.06</v>
      </c>
      <c r="AI46" s="87">
        <f t="shared" ca="1" si="27"/>
        <v>15.14</v>
      </c>
      <c r="AJ46" s="87">
        <f t="shared" ca="1" si="28"/>
        <v>24.643999999999998</v>
      </c>
      <c r="AK46" s="87">
        <f t="shared" ca="1" si="17"/>
        <v>19.148700000000002</v>
      </c>
      <c r="AL46" s="87" t="str">
        <f t="shared" ca="1" si="18"/>
        <v/>
      </c>
      <c r="AO46" s="87" t="str">
        <f>List!R8</f>
        <v>Redbridge</v>
      </c>
      <c r="AP46" s="87">
        <f t="shared" ca="1" si="29"/>
        <v>18.872599999999998</v>
      </c>
      <c r="BF46" s="94">
        <v>2</v>
      </c>
      <c r="BG46" s="94"/>
      <c r="BT46" s="87"/>
    </row>
    <row r="47" spans="1:72">
      <c r="A47" s="17"/>
      <c r="B47" s="17"/>
      <c r="C47" s="17"/>
      <c r="D47" s="17"/>
      <c r="E47" s="17"/>
      <c r="F47" s="17"/>
      <c r="G47" s="17"/>
      <c r="H47" s="17"/>
      <c r="I47" s="17"/>
      <c r="J47" s="17"/>
      <c r="K47" s="17"/>
      <c r="L47" s="17"/>
      <c r="M47" s="17"/>
      <c r="W47" s="87">
        <f ca="1">IFERROR(RANK(Y47,$Y$27:$Y$59,$U$3)+COUNTIF($Y$27:Y47,Y47)-1,"")</f>
        <v>7</v>
      </c>
      <c r="X47" s="87" t="s">
        <v>92</v>
      </c>
      <c r="Y47" s="87">
        <f t="shared" ca="1" si="10"/>
        <v>27.748699999999999</v>
      </c>
      <c r="AA47" s="87" t="str">
        <f t="shared" ca="1" si="11"/>
        <v>Hounslow</v>
      </c>
      <c r="AB47" s="87">
        <v>21</v>
      </c>
      <c r="AC47" s="86">
        <f t="shared" ca="1" si="12"/>
        <v>19.065999999999999</v>
      </c>
      <c r="AD47" s="87" t="str">
        <f t="shared" ca="1" si="13"/>
        <v>Hounslow</v>
      </c>
      <c r="AE47" s="87" t="str">
        <f t="shared" ca="1" si="14"/>
        <v/>
      </c>
      <c r="AF47" s="87" t="str">
        <f t="shared" ca="1" si="15"/>
        <v/>
      </c>
      <c r="AG47" s="87">
        <f t="shared" ca="1" si="16"/>
        <v>19.065999999999999</v>
      </c>
      <c r="AH47" s="87">
        <f t="shared" ca="1" si="26"/>
        <v>22.06</v>
      </c>
      <c r="AI47" s="87">
        <f t="shared" ca="1" si="27"/>
        <v>15.14</v>
      </c>
      <c r="AJ47" s="87">
        <f t="shared" ca="1" si="28"/>
        <v>24.643999999999998</v>
      </c>
      <c r="AK47" s="87">
        <f t="shared" ca="1" si="17"/>
        <v>19.065999999999999</v>
      </c>
      <c r="AL47" s="87" t="str">
        <f t="shared" ca="1" si="18"/>
        <v/>
      </c>
      <c r="AO47" s="87" t="str">
        <f>List!R9</f>
        <v>Enfield</v>
      </c>
      <c r="AP47" s="87">
        <f t="shared" ca="1" si="29"/>
        <v>18.064399999999999</v>
      </c>
    </row>
    <row r="48" spans="1:72">
      <c r="A48" s="17"/>
      <c r="B48" s="17"/>
      <c r="C48" s="17"/>
      <c r="D48" s="17"/>
      <c r="E48" s="17"/>
      <c r="F48" s="17"/>
      <c r="G48" s="17"/>
      <c r="H48" s="17"/>
      <c r="I48" s="17"/>
      <c r="J48" s="17"/>
      <c r="K48" s="17"/>
      <c r="L48" s="17"/>
      <c r="M48" s="17"/>
      <c r="W48" s="87">
        <f ca="1">IFERROR(RANK(Y48,$Y$27:$Y$59,$U$3)+COUNTIF($Y$27:Y48,Y48)-1,"")</f>
        <v>11</v>
      </c>
      <c r="X48" s="87" t="s">
        <v>85</v>
      </c>
      <c r="Y48" s="87">
        <f t="shared" ca="1" si="10"/>
        <v>25.027799999999999</v>
      </c>
      <c r="AA48" s="87" t="str">
        <f t="shared" ca="1" si="11"/>
        <v>Redbridge</v>
      </c>
      <c r="AB48" s="87">
        <v>22</v>
      </c>
      <c r="AC48" s="86">
        <f t="shared" ca="1" si="12"/>
        <v>18.872599999999998</v>
      </c>
      <c r="AD48" s="87" t="str">
        <f t="shared" ca="1" si="13"/>
        <v>Redbridge</v>
      </c>
      <c r="AE48" s="87" t="str">
        <f t="shared" ca="1" si="14"/>
        <v/>
      </c>
      <c r="AF48" s="87" t="str">
        <f t="shared" ca="1" si="15"/>
        <v/>
      </c>
      <c r="AG48" s="87">
        <f t="shared" ca="1" si="16"/>
        <v>18.872599999999998</v>
      </c>
      <c r="AH48" s="87">
        <f t="shared" ca="1" si="26"/>
        <v>22.06</v>
      </c>
      <c r="AI48" s="87">
        <f t="shared" ca="1" si="27"/>
        <v>15.14</v>
      </c>
      <c r="AJ48" s="87">
        <f t="shared" ca="1" si="28"/>
        <v>24.643999999999998</v>
      </c>
      <c r="AK48" s="87">
        <f t="shared" ca="1" si="17"/>
        <v>18.872599999999998</v>
      </c>
      <c r="AL48" s="87" t="str">
        <f t="shared" ca="1" si="18"/>
        <v/>
      </c>
      <c r="AO48" s="87" t="str">
        <f>List!R10</f>
        <v>Harrow</v>
      </c>
      <c r="AP48" s="87">
        <f t="shared" ca="1" si="29"/>
        <v>16.587800000000001</v>
      </c>
      <c r="BF48" s="94"/>
    </row>
    <row r="49" spans="1:59">
      <c r="A49" s="17"/>
      <c r="B49" s="17"/>
      <c r="C49" s="17"/>
      <c r="D49" s="17"/>
      <c r="E49" s="17"/>
      <c r="F49" s="17"/>
      <c r="G49" s="17"/>
      <c r="H49" s="17"/>
      <c r="I49" s="17"/>
      <c r="J49" s="17"/>
      <c r="K49" s="17"/>
      <c r="L49" s="17"/>
      <c r="M49" s="17"/>
      <c r="W49" s="87">
        <f ca="1">IFERROR(RANK(Y49,$Y$27:$Y$59,$U$3)+COUNTIF($Y$27:Y49,Y49)-1,"")</f>
        <v>17</v>
      </c>
      <c r="X49" s="87" t="s">
        <v>109</v>
      </c>
      <c r="Y49" s="87">
        <f t="shared" ca="1" si="10"/>
        <v>20.761299999999999</v>
      </c>
      <c r="AA49" s="87" t="str">
        <f t="shared" ca="1" si="11"/>
        <v>Sutton</v>
      </c>
      <c r="AB49" s="87">
        <v>23</v>
      </c>
      <c r="AC49" s="86">
        <f t="shared" ca="1" si="12"/>
        <v>18.220400000000001</v>
      </c>
      <c r="AD49" s="87" t="str">
        <f t="shared" ca="1" si="13"/>
        <v>Sutton</v>
      </c>
      <c r="AE49" s="87" t="str">
        <f t="shared" ca="1" si="14"/>
        <v/>
      </c>
      <c r="AF49" s="87">
        <f t="shared" ca="1" si="15"/>
        <v>18.220400000000001</v>
      </c>
      <c r="AG49" s="87" t="str">
        <f t="shared" ca="1" si="16"/>
        <v/>
      </c>
      <c r="AH49" s="87">
        <f t="shared" ca="1" si="26"/>
        <v>22.06</v>
      </c>
      <c r="AI49" s="87">
        <f t="shared" ca="1" si="27"/>
        <v>15.14</v>
      </c>
      <c r="AJ49" s="87">
        <f t="shared" ca="1" si="28"/>
        <v>24.643999999999998</v>
      </c>
      <c r="AK49" s="87">
        <f t="shared" ca="1" si="17"/>
        <v>18.220400000000001</v>
      </c>
      <c r="AL49" s="87" t="str">
        <f t="shared" ca="1" si="18"/>
        <v/>
      </c>
      <c r="AO49" s="87" t="str">
        <f>List!R11</f>
        <v>Waltham Forest</v>
      </c>
      <c r="AP49" s="87">
        <f t="shared" ca="1" si="29"/>
        <v>20.645700000000001</v>
      </c>
      <c r="BF49" s="92"/>
      <c r="BG49" s="93"/>
    </row>
    <row r="50" spans="1:59">
      <c r="A50" s="17"/>
      <c r="B50" s="17"/>
      <c r="C50" s="17"/>
      <c r="D50" s="17"/>
      <c r="E50" s="17"/>
      <c r="F50" s="17"/>
      <c r="G50" s="17"/>
      <c r="H50" s="17"/>
      <c r="I50" s="17"/>
      <c r="J50" s="17"/>
      <c r="K50" s="17"/>
      <c r="L50" s="17"/>
      <c r="M50" s="17"/>
      <c r="W50" s="87">
        <f ca="1">IFERROR(RANK(Y50,$Y$27:$Y$59,$U$3)+COUNTIF($Y$27:Y50,Y50)-1,"")</f>
        <v>27</v>
      </c>
      <c r="X50" s="87" t="s">
        <v>123</v>
      </c>
      <c r="Y50" s="87">
        <f t="shared" ca="1" si="10"/>
        <v>17.247499999999999</v>
      </c>
      <c r="AA50" s="87" t="str">
        <f t="shared" ca="1" si="11"/>
        <v>Enfield</v>
      </c>
      <c r="AB50" s="87">
        <v>24</v>
      </c>
      <c r="AC50" s="86">
        <f t="shared" ca="1" si="12"/>
        <v>18.064399999999999</v>
      </c>
      <c r="AD50" s="87" t="str">
        <f t="shared" ca="1" si="13"/>
        <v>Enfield</v>
      </c>
      <c r="AE50" s="87" t="str">
        <f t="shared" ca="1" si="14"/>
        <v/>
      </c>
      <c r="AF50" s="87" t="str">
        <f t="shared" ca="1" si="15"/>
        <v/>
      </c>
      <c r="AG50" s="87">
        <f t="shared" ca="1" si="16"/>
        <v>18.064399999999999</v>
      </c>
      <c r="AH50" s="87">
        <f t="shared" ca="1" si="26"/>
        <v>22.06</v>
      </c>
      <c r="AI50" s="87">
        <f t="shared" ca="1" si="27"/>
        <v>15.14</v>
      </c>
      <c r="AJ50" s="87">
        <f t="shared" ca="1" si="28"/>
        <v>24.643999999999998</v>
      </c>
      <c r="AK50" s="87">
        <f t="shared" ca="1" si="17"/>
        <v>18.064399999999999</v>
      </c>
      <c r="AL50" s="87" t="str">
        <f t="shared" ca="1" si="18"/>
        <v/>
      </c>
      <c r="AO50" s="87" t="str">
        <f>List!R12</f>
        <v>Bromley</v>
      </c>
      <c r="AP50" s="87">
        <f t="shared" ca="1" si="29"/>
        <v>21.430399999999999</v>
      </c>
      <c r="BF50" s="92"/>
      <c r="BG50" s="92"/>
    </row>
    <row r="51" spans="1:59">
      <c r="W51" s="87">
        <f ca="1">IFERROR(RANK(Y51,$Y$27:$Y$59,$U$3)+COUNTIF($Y$27:Y51,Y51)-1,"")</f>
        <v>22</v>
      </c>
      <c r="X51" s="87" t="s">
        <v>113</v>
      </c>
      <c r="Y51" s="87">
        <f t="shared" ca="1" si="10"/>
        <v>18.872599999999998</v>
      </c>
      <c r="AA51" s="87" t="str">
        <f t="shared" ca="1" si="11"/>
        <v>Ealing</v>
      </c>
      <c r="AB51" s="87">
        <v>25</v>
      </c>
      <c r="AC51" s="86">
        <f t="shared" ca="1" si="12"/>
        <v>17.915800000000001</v>
      </c>
      <c r="AD51" s="87" t="str">
        <f t="shared" ca="1" si="13"/>
        <v>Ealing</v>
      </c>
      <c r="AE51" s="87" t="str">
        <f t="shared" ca="1" si="14"/>
        <v/>
      </c>
      <c r="AF51" s="87" t="str">
        <f t="shared" ca="1" si="15"/>
        <v/>
      </c>
      <c r="AG51" s="87">
        <f t="shared" ca="1" si="16"/>
        <v>17.915800000000001</v>
      </c>
      <c r="AH51" s="87">
        <f t="shared" ca="1" si="26"/>
        <v>22.06</v>
      </c>
      <c r="AI51" s="87">
        <f t="shared" ca="1" si="27"/>
        <v>15.14</v>
      </c>
      <c r="AJ51" s="87">
        <f t="shared" ca="1" si="28"/>
        <v>24.643999999999998</v>
      </c>
      <c r="AK51" s="87">
        <f t="shared" ca="1" si="17"/>
        <v>17.915800000000001</v>
      </c>
      <c r="AL51" s="87" t="str">
        <f t="shared" ca="1" si="18"/>
        <v/>
      </c>
      <c r="AO51" s="87" t="str">
        <f>List!R13</f>
        <v>Hillingdon</v>
      </c>
      <c r="AP51" s="87">
        <f t="shared" ca="1" si="29"/>
        <v>16.2439</v>
      </c>
      <c r="BF51" s="92"/>
      <c r="BG51" s="93"/>
    </row>
    <row r="52" spans="1:59">
      <c r="W52" s="87">
        <f ca="1">IFERROR(RANK(Y52,$Y$27:$Y$59,$U$3)+COUNTIF($Y$27:Y52,Y52)-1,"")</f>
        <v>12</v>
      </c>
      <c r="X52" s="87" t="s">
        <v>33</v>
      </c>
      <c r="Y52" s="87">
        <f t="shared" ca="1" si="10"/>
        <v>24.643999999999998</v>
      </c>
      <c r="AA52" s="87" t="str">
        <f t="shared" ca="1" si="11"/>
        <v>Barnet</v>
      </c>
      <c r="AB52" s="87">
        <v>26</v>
      </c>
      <c r="AC52" s="86">
        <f t="shared" ca="1" si="12"/>
        <v>17.641400000000001</v>
      </c>
      <c r="AD52" s="87" t="str">
        <f t="shared" ca="1" si="13"/>
        <v>Barnet</v>
      </c>
      <c r="AE52" s="87" t="str">
        <f t="shared" ca="1" si="14"/>
        <v/>
      </c>
      <c r="AF52" s="87">
        <f t="shared" ca="1" si="15"/>
        <v>17.641400000000001</v>
      </c>
      <c r="AG52" s="87" t="str">
        <f t="shared" ca="1" si="16"/>
        <v/>
      </c>
      <c r="AH52" s="87">
        <f t="shared" ca="1" si="26"/>
        <v>22.06</v>
      </c>
      <c r="AI52" s="87">
        <f t="shared" ca="1" si="27"/>
        <v>15.14</v>
      </c>
      <c r="AJ52" s="87">
        <f t="shared" ca="1" si="28"/>
        <v>24.643999999999998</v>
      </c>
      <c r="AK52" s="87">
        <f t="shared" ca="1" si="17"/>
        <v>17.641400000000001</v>
      </c>
      <c r="AL52" s="87" t="str">
        <f t="shared" ca="1" si="18"/>
        <v/>
      </c>
      <c r="AO52" s="87" t="str">
        <f>List!R14</f>
        <v>Ealing</v>
      </c>
      <c r="AP52" s="87">
        <f t="shared" ca="1" si="29"/>
        <v>17.915800000000001</v>
      </c>
      <c r="BF52" s="94"/>
      <c r="BG52" s="94"/>
    </row>
    <row r="53" spans="1:59">
      <c r="W53" s="87">
        <f ca="1">IFERROR(RANK(Y53,$Y$27:$Y$59,$U$3)+COUNTIF($Y$27:Y53,Y53)-1,"")</f>
        <v>3</v>
      </c>
      <c r="X53" s="87" t="s">
        <v>96</v>
      </c>
      <c r="Y53" s="87">
        <f t="shared" ca="1" si="10"/>
        <v>29.6785</v>
      </c>
      <c r="AA53" s="87" t="str">
        <f t="shared" ca="1" si="11"/>
        <v>Newham</v>
      </c>
      <c r="AB53" s="87">
        <v>27</v>
      </c>
      <c r="AC53" s="86">
        <f t="shared" ca="1" si="12"/>
        <v>17.247499999999999</v>
      </c>
      <c r="AD53" s="87" t="str">
        <f t="shared" ca="1" si="13"/>
        <v>Newham</v>
      </c>
      <c r="AE53" s="87" t="str">
        <f t="shared" ca="1" si="14"/>
        <v/>
      </c>
      <c r="AF53" s="87" t="str">
        <f t="shared" ca="1" si="15"/>
        <v/>
      </c>
      <c r="AG53" s="87">
        <f t="shared" ca="1" si="16"/>
        <v>17.247499999999999</v>
      </c>
      <c r="AH53" s="87">
        <f t="shared" ca="1" si="26"/>
        <v>22.06</v>
      </c>
      <c r="AI53" s="87">
        <f t="shared" ca="1" si="27"/>
        <v>15.14</v>
      </c>
      <c r="AJ53" s="87">
        <f t="shared" ca="1" si="28"/>
        <v>24.643999999999998</v>
      </c>
      <c r="AK53" s="87" t="str">
        <f t="shared" ca="1" si="17"/>
        <v/>
      </c>
      <c r="AL53" s="87">
        <f t="shared" ca="1" si="18"/>
        <v>17.247499999999999</v>
      </c>
      <c r="AO53" s="87" t="str">
        <f>List!R15</f>
        <v>Barnet</v>
      </c>
      <c r="AP53" s="87">
        <f t="shared" ca="1" si="29"/>
        <v>17.641400000000001</v>
      </c>
    </row>
    <row r="54" spans="1:59">
      <c r="W54" s="87">
        <f ca="1">IFERROR(RANK(Y54,$Y$27:$Y$59,$U$3)+COUNTIF($Y$27:Y54,Y54)-1,"")</f>
        <v>23</v>
      </c>
      <c r="X54" s="87" t="s">
        <v>90</v>
      </c>
      <c r="Y54" s="87">
        <f t="shared" ca="1" si="10"/>
        <v>18.220400000000001</v>
      </c>
      <c r="AA54" s="87" t="str">
        <f t="shared" ca="1" si="11"/>
        <v>Bexley</v>
      </c>
      <c r="AB54" s="87">
        <v>28</v>
      </c>
      <c r="AC54" s="86">
        <f t="shared" ca="1" si="12"/>
        <v>16.853899999999999</v>
      </c>
      <c r="AD54" s="87" t="str">
        <f t="shared" ca="1" si="13"/>
        <v>Bexley</v>
      </c>
      <c r="AE54" s="87" t="str">
        <f t="shared" ca="1" si="14"/>
        <v/>
      </c>
      <c r="AF54" s="87" t="str">
        <f t="shared" ca="1" si="15"/>
        <v/>
      </c>
      <c r="AG54" s="87">
        <f t="shared" ca="1" si="16"/>
        <v>16.853899999999999</v>
      </c>
      <c r="AH54" s="87">
        <f t="shared" ca="1" si="26"/>
        <v>22.06</v>
      </c>
      <c r="AI54" s="87">
        <f t="shared" ca="1" si="27"/>
        <v>15.14</v>
      </c>
      <c r="AJ54" s="87">
        <f t="shared" ca="1" si="28"/>
        <v>24.643999999999998</v>
      </c>
      <c r="AK54" s="87" t="str">
        <f t="shared" ca="1" si="17"/>
        <v/>
      </c>
      <c r="AL54" s="87">
        <f t="shared" ca="1" si="18"/>
        <v>16.853899999999999</v>
      </c>
      <c r="AO54" s="87" t="str">
        <f>List!R16</f>
        <v>Croydon</v>
      </c>
      <c r="AP54" s="87">
        <f t="shared" ca="1" si="29"/>
        <v>19.148700000000002</v>
      </c>
      <c r="BF54" s="94"/>
      <c r="BG54" s="94"/>
    </row>
    <row r="55" spans="1:59" ht="14.45" customHeight="1">
      <c r="W55" s="87">
        <f ca="1">IFERROR(RANK(Y55,$Y$27:$Y$59,$U$3)+COUNTIF($Y$27:Y55,Y55)-1,"")</f>
        <v>9</v>
      </c>
      <c r="X55" s="87" t="s">
        <v>105</v>
      </c>
      <c r="Y55" s="87">
        <f t="shared" ca="1" si="10"/>
        <v>27.544599999999999</v>
      </c>
      <c r="AA55" s="87" t="str">
        <f t="shared" ca="1" si="11"/>
        <v>Harrow</v>
      </c>
      <c r="AB55" s="87">
        <v>29</v>
      </c>
      <c r="AC55" s="86">
        <f t="shared" ca="1" si="12"/>
        <v>16.587800000000001</v>
      </c>
      <c r="AD55" s="87" t="str">
        <f t="shared" ca="1" si="13"/>
        <v>Harrow</v>
      </c>
      <c r="AE55" s="87" t="str">
        <f t="shared" ca="1" si="14"/>
        <v/>
      </c>
      <c r="AF55" s="87">
        <f t="shared" ca="1" si="15"/>
        <v>16.587800000000001</v>
      </c>
      <c r="AG55" s="87" t="str">
        <f t="shared" ca="1" si="16"/>
        <v/>
      </c>
      <c r="AH55" s="87">
        <f t="shared" ca="1" si="26"/>
        <v>22.06</v>
      </c>
      <c r="AI55" s="87">
        <f t="shared" ca="1" si="27"/>
        <v>15.14</v>
      </c>
      <c r="AJ55" s="87">
        <f t="shared" ca="1" si="28"/>
        <v>24.643999999999998</v>
      </c>
      <c r="AK55" s="87">
        <f t="shared" ca="1" si="17"/>
        <v>16.587800000000001</v>
      </c>
      <c r="AL55" s="87" t="str">
        <f t="shared" ca="1" si="18"/>
        <v/>
      </c>
      <c r="AO55" s="87" t="str">
        <f>T8</f>
        <v>Richmond</v>
      </c>
      <c r="AP55" s="87">
        <f ca="1">U14</f>
        <v>24.643999999999998</v>
      </c>
      <c r="BF55" s="94"/>
      <c r="BG55" s="94"/>
    </row>
    <row r="56" spans="1:59">
      <c r="W56" s="87">
        <f ca="1">IFERROR(RANK(Y56,$Y$27:$Y$59,$U$3)+COUNTIF($Y$27:Y56,Y56)-1,"")</f>
        <v>18</v>
      </c>
      <c r="X56" s="87" t="s">
        <v>115</v>
      </c>
      <c r="Y56" s="87">
        <f t="shared" ca="1" si="10"/>
        <v>20.645700000000001</v>
      </c>
      <c r="AA56" s="87" t="str">
        <f t="shared" ca="1" si="11"/>
        <v>Brent</v>
      </c>
      <c r="AB56" s="87">
        <v>30</v>
      </c>
      <c r="AC56" s="86">
        <f t="shared" ca="1" si="12"/>
        <v>16.525500000000001</v>
      </c>
      <c r="AD56" s="87" t="str">
        <f t="shared" ca="1" si="13"/>
        <v>Brent</v>
      </c>
      <c r="AE56" s="87" t="str">
        <f t="shared" ca="1" si="14"/>
        <v/>
      </c>
      <c r="AF56" s="87" t="str">
        <f t="shared" ca="1" si="15"/>
        <v/>
      </c>
      <c r="AG56" s="87">
        <f t="shared" ca="1" si="16"/>
        <v>16.525500000000001</v>
      </c>
      <c r="AH56" s="87">
        <f t="shared" ca="1" si="26"/>
        <v>22.06</v>
      </c>
      <c r="AI56" s="87">
        <f t="shared" ca="1" si="27"/>
        <v>15.14</v>
      </c>
      <c r="AJ56" s="87">
        <f t="shared" ca="1" si="28"/>
        <v>24.643999999999998</v>
      </c>
      <c r="AK56" s="87" t="str">
        <f t="shared" ca="1" si="17"/>
        <v/>
      </c>
      <c r="AL56" s="87">
        <f t="shared" ca="1" si="18"/>
        <v>16.525500000000001</v>
      </c>
    </row>
    <row r="57" spans="1:59">
      <c r="W57" s="87">
        <f ca="1">IFERROR(RANK(Y57,$Y$27:$Y$59,$U$3)+COUNTIF($Y$27:Y57,Y57)-1,"")</f>
        <v>4</v>
      </c>
      <c r="X57" s="87" t="s">
        <v>77</v>
      </c>
      <c r="Y57" s="87">
        <f t="shared" ca="1" si="10"/>
        <v>28.9513</v>
      </c>
      <c r="AA57" s="87" t="str">
        <f t="shared" ca="1" si="11"/>
        <v>Hillingdon</v>
      </c>
      <c r="AB57" s="87">
        <v>31</v>
      </c>
      <c r="AC57" s="86">
        <f t="shared" ca="1" si="12"/>
        <v>16.2439</v>
      </c>
      <c r="AD57" s="87" t="str">
        <f t="shared" ca="1" si="13"/>
        <v>Hillingdon</v>
      </c>
      <c r="AE57" s="87" t="str">
        <f t="shared" ca="1" si="14"/>
        <v/>
      </c>
      <c r="AF57" s="87" t="str">
        <f t="shared" ca="1" si="15"/>
        <v/>
      </c>
      <c r="AG57" s="87">
        <f t="shared" ca="1" si="16"/>
        <v>16.2439</v>
      </c>
      <c r="AH57" s="87">
        <f t="shared" ca="1" si="26"/>
        <v>22.06</v>
      </c>
      <c r="AI57" s="87">
        <f t="shared" ca="1" si="27"/>
        <v>15.14</v>
      </c>
      <c r="AJ57" s="87">
        <f t="shared" ca="1" si="28"/>
        <v>24.643999999999998</v>
      </c>
      <c r="AK57" s="87">
        <f t="shared" ca="1" si="17"/>
        <v>16.2439</v>
      </c>
      <c r="AL57" s="87" t="str">
        <f t="shared" ca="1" si="18"/>
        <v/>
      </c>
      <c r="BF57" s="94"/>
      <c r="BG57" s="94"/>
    </row>
    <row r="58" spans="1:59">
      <c r="W58" s="87">
        <f ca="1">IFERROR(RANK(Y58,$Y$27:$Y$59,$U$3)+COUNTIF($Y$27:Y58,Y58)-1,"")</f>
        <v>10</v>
      </c>
      <c r="X58" s="87" t="s">
        <v>100</v>
      </c>
      <c r="Y58" s="87">
        <f t="shared" ca="1" si="10"/>
        <v>25.616399999999999</v>
      </c>
      <c r="AA58" s="87" t="str">
        <f t="shared" ca="1" si="11"/>
        <v>Havering</v>
      </c>
      <c r="AB58" s="87">
        <v>32</v>
      </c>
      <c r="AC58" s="86">
        <f t="shared" ca="1" si="12"/>
        <v>13.808199999999999</v>
      </c>
      <c r="AD58" s="87" t="str">
        <f t="shared" ca="1" si="13"/>
        <v>Havering</v>
      </c>
      <c r="AE58" s="87" t="str">
        <f t="shared" ca="1" si="14"/>
        <v/>
      </c>
      <c r="AF58" s="87" t="str">
        <f t="shared" ca="1" si="15"/>
        <v/>
      </c>
      <c r="AG58" s="87">
        <f t="shared" ca="1" si="16"/>
        <v>13.808199999999999</v>
      </c>
      <c r="AH58" s="87">
        <f t="shared" ca="1" si="26"/>
        <v>22.06</v>
      </c>
      <c r="AI58" s="87">
        <f t="shared" ca="1" si="27"/>
        <v>15.14</v>
      </c>
      <c r="AJ58" s="87">
        <f t="shared" ca="1" si="28"/>
        <v>24.643999999999998</v>
      </c>
      <c r="AK58" s="87">
        <f t="shared" ca="1" si="17"/>
        <v>13.808199999999999</v>
      </c>
      <c r="AL58" s="87" t="str">
        <f t="shared" ca="1" si="18"/>
        <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2800-000000000000}"/>
    <dataValidation type="list" showInputMessage="1" showErrorMessage="1" sqref="U2" xr:uid="{00000000-0002-0000-2800-000001000000}">
      <formula1>gender</formula1>
    </dataValidation>
    <dataValidation type="list" showInputMessage="1" showErrorMessage="1" sqref="U1" xr:uid="{00000000-0002-0000-2800-000002000000}">
      <formula1>indlist</formula1>
    </dataValidation>
  </dataValidations>
  <hyperlinks>
    <hyperlink ref="O1" location="Summary!A1" display="Back to summary" xr:uid="{00000000-0004-0000-28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Suicide rate, 2020 - 22</v>
      </c>
      <c r="B1" s="125"/>
      <c r="C1" s="125"/>
      <c r="D1" s="125"/>
      <c r="E1" s="125"/>
      <c r="F1" s="125"/>
      <c r="G1" s="125"/>
      <c r="H1" s="126" t="str">
        <f ca="1">'31'!$X$1</f>
        <v>Suicide rate, 2001-03 - 2020-22</v>
      </c>
      <c r="I1" s="125"/>
      <c r="J1" s="125"/>
      <c r="K1" s="125"/>
      <c r="L1" s="125"/>
      <c r="M1" s="125"/>
      <c r="N1" s="125"/>
      <c r="O1" s="4" t="s">
        <v>1075</v>
      </c>
      <c r="T1" s="87" t="s">
        <v>282</v>
      </c>
      <c r="U1" s="87" t="s">
        <v>217</v>
      </c>
      <c r="V1" s="87" t="str">
        <f>T8&amp;U23&amp;U2&amp;U5</f>
        <v>Richmond41001Persons10+ yrs</v>
      </c>
      <c r="W1" s="86">
        <f>21-COUNTBLANK(X2:X21)</f>
        <v>21</v>
      </c>
      <c r="X1" s="87" t="str">
        <f ca="1">IF(U2&lt;&gt;"Persons",U1&amp;", "&amp;SUBSTITUTE(X2, " ","")&amp;" - "&amp;SUBSTITUTE(INDIRECT("x"&amp;W1), " ","")&amp;" ("&amp;U2&amp;")",U1&amp;", "&amp;SUBSTITUTE(X2, " ","")&amp;" - "&amp;SUBSTITUTE(INDIRECT("x"&amp;W1), " ",""))</f>
        <v>Suicide rate, 2001-03 - 2020-22</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2001 - 03</v>
      </c>
      <c r="T2" s="88" t="s">
        <v>1056</v>
      </c>
      <c r="U2" s="87" t="s">
        <v>35</v>
      </c>
      <c r="V2" s="87">
        <v>1</v>
      </c>
      <c r="W2" s="86">
        <f t="array" ref="W2">IFERROR(SMALL(IF(IndicatorData!B:B=$V$1,IndicatorData!AA:AA),$V2),"")</f>
        <v>20010000</v>
      </c>
      <c r="X2" s="86" t="str">
        <f>S2</f>
        <v>2001 - 03</v>
      </c>
      <c r="Y2" s="88">
        <f t="shared" ref="Y2:AH11" ca="1" si="0">IFERROR(VLOOKUP(Y$1&amp;$U$1&amp;$X2&amp;$U$2&amp;$U$5,DATA,14,FALSE),"")</f>
        <v>10.26</v>
      </c>
      <c r="Z2" s="87">
        <f t="shared" ca="1" si="0"/>
        <v>10.11</v>
      </c>
      <c r="AA2" s="87">
        <f t="shared" ca="1" si="0"/>
        <v>7.22</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7.22</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2002 - 04</v>
      </c>
      <c r="T3" s="88" t="s">
        <v>1076</v>
      </c>
      <c r="U3" s="87">
        <f>VLOOKUP(U1,IndicatorMetadata!$B:$AG,32,FALSE)</f>
        <v>1</v>
      </c>
      <c r="V3" s="89">
        <v>2</v>
      </c>
      <c r="W3" s="86">
        <f t="array" ref="W3">IFERROR(SMALL(IF(IndicatorData!B:B=$V$1,IndicatorData!AA:AA),$V3),"")</f>
        <v>20020000</v>
      </c>
      <c r="X3" s="86" t="str">
        <f t="shared" ref="X3:X21" si="5">IF(S3=X2,"",S3)</f>
        <v>2002 - 04</v>
      </c>
      <c r="Y3" s="88">
        <f t="shared" ca="1" si="0"/>
        <v>10.18</v>
      </c>
      <c r="Z3" s="87">
        <f t="shared" ca="1" si="0"/>
        <v>10.02</v>
      </c>
      <c r="AA3" s="87">
        <f t="shared" ca="1" si="0"/>
        <v>6.97</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6.97</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2020 - 22 value:</v>
      </c>
      <c r="B4" s="3"/>
      <c r="C4" s="3"/>
      <c r="D4" s="3"/>
      <c r="E4" s="14">
        <f ca="1">VLOOKUP(T8,$AA$27:$AC$59,3,FALSE)</f>
        <v>8.3334700000000002</v>
      </c>
      <c r="F4" s="2"/>
      <c r="S4" s="87" t="str">
        <f t="array" ref="S4">IFERROR(VLOOKUP($W4,IF(IndicatorData!$B:$B=$V$1,IndicatorData!$A$1:$O$5203),15,FALSE),"")</f>
        <v>2003 - 05</v>
      </c>
      <c r="T4" s="88" t="s">
        <v>308</v>
      </c>
      <c r="U4" s="87" t="str">
        <f>VLOOKUP(U1,IndicatorMetadata!$B:$AG,27,FALSE)</f>
        <v>per 100,000</v>
      </c>
      <c r="V4" s="87">
        <v>3</v>
      </c>
      <c r="W4" s="86">
        <f t="array" ref="W4">IFERROR(SMALL(IF(IndicatorData!B:B=$V$1,IndicatorData!AA:AA),$V4),"")</f>
        <v>20030000</v>
      </c>
      <c r="X4" s="86" t="str">
        <f t="shared" si="5"/>
        <v>2003 - 05</v>
      </c>
      <c r="Y4" s="88">
        <f t="shared" ca="1" si="0"/>
        <v>10.1</v>
      </c>
      <c r="Z4" s="87">
        <f t="shared" ca="1" si="0"/>
        <v>10.01</v>
      </c>
      <c r="AA4" s="87">
        <f t="shared" ca="1" si="0"/>
        <v>7.38</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7.38</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19% lower</v>
      </c>
      <c r="S5" s="87" t="str">
        <f t="array" ref="S5">IFERROR(VLOOKUP($W5,IF(IndicatorData!$B:$B=$V$1,IndicatorData!$A$1:$O$5203),15,FALSE),"")</f>
        <v>2004 - 06</v>
      </c>
      <c r="T5" s="88" t="s">
        <v>10</v>
      </c>
      <c r="U5" s="87" t="str">
        <f>VLOOKUP(U23&amp;U2,Interpretations!$A$1:$E$56,4,FALSE)</f>
        <v>10+ yrs</v>
      </c>
      <c r="V5" s="87">
        <v>4</v>
      </c>
      <c r="W5" s="86">
        <f t="array" ref="W5">IFERROR(SMALL(IF(IndicatorData!B:B=$V$1,IndicatorData!AA:AA),$V5),"")</f>
        <v>20040000</v>
      </c>
      <c r="X5" s="86" t="str">
        <f t="shared" si="5"/>
        <v>2004 - 06</v>
      </c>
      <c r="Y5" s="88">
        <f t="shared" ca="1" si="0"/>
        <v>9.84</v>
      </c>
      <c r="Z5" s="87">
        <f t="shared" ca="1" si="0"/>
        <v>9.67</v>
      </c>
      <c r="AA5" s="87">
        <f t="shared" ca="1" si="0"/>
        <v>7.46</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7.46</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20% higher</v>
      </c>
      <c r="S6" s="87" t="str">
        <f t="array" ref="S6">IFERROR(VLOOKUP($W6,IF(IndicatorData!$B:$B=$V$1,IndicatorData!$A$1:$O$5203),15,FALSE),"")</f>
        <v>2005 - 07</v>
      </c>
      <c r="T6" s="88"/>
      <c r="V6" s="87">
        <v>5</v>
      </c>
      <c r="W6" s="86">
        <f t="array" ref="W6">IFERROR(SMALL(IF(IndicatorData!B:B=$V$1,IndicatorData!AA:AA),$V6),"")</f>
        <v>20050000</v>
      </c>
      <c r="X6" s="86" t="str">
        <f t="shared" si="5"/>
        <v>2005 - 07</v>
      </c>
      <c r="Y6" s="88">
        <f t="shared" ca="1" si="0"/>
        <v>9.36</v>
      </c>
      <c r="Z6" s="87">
        <f t="shared" ca="1" si="0"/>
        <v>9.17</v>
      </c>
      <c r="AA6" s="87">
        <f t="shared" ca="1" si="0"/>
        <v>5.86</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5.86</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2006 - 08</v>
      </c>
      <c r="T7" s="88"/>
      <c r="V7" s="87">
        <v>6</v>
      </c>
      <c r="W7" s="86">
        <f t="array" ref="W7">IFERROR(SMALL(IF(IndicatorData!B:B=$V$1,IndicatorData!AA:AA),$V7),"")</f>
        <v>20060000</v>
      </c>
      <c r="X7" s="86" t="str">
        <f t="shared" si="5"/>
        <v>2006 - 08</v>
      </c>
      <c r="Y7" s="88">
        <f t="shared" ca="1" si="0"/>
        <v>9.1999999999999993</v>
      </c>
      <c r="Z7" s="87">
        <f t="shared" ca="1" si="0"/>
        <v>8.7899999999999991</v>
      </c>
      <c r="AA7" s="87">
        <f t="shared" ca="1" si="0"/>
        <v>6.57</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6.57</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(2001 - 03)</v>
      </c>
      <c r="E8" s="13" t="str">
        <f ca="1">U22</f>
        <v>15% deterioration</v>
      </c>
      <c r="S8" s="87" t="str">
        <f t="array" ref="S8">IFERROR(VLOOKUP($W8,IF(IndicatorData!$B:$B=$V$1,IndicatorData!$A$1:$O$5203),15,FALSE),"")</f>
        <v>2007 - 09</v>
      </c>
      <c r="T8" s="88" t="str">
        <f>Summary!$E$2</f>
        <v>Richmond</v>
      </c>
      <c r="V8" s="87">
        <v>7</v>
      </c>
      <c r="W8" s="86">
        <f t="array" ref="W8">IFERROR(SMALL(IF(IndicatorData!B:B=$V$1,IndicatorData!AA:AA),$V8),"")</f>
        <v>20070000</v>
      </c>
      <c r="X8" s="86" t="str">
        <f t="shared" si="5"/>
        <v>2007 - 09</v>
      </c>
      <c r="Y8" s="88">
        <f t="shared" ca="1" si="0"/>
        <v>9.2799999999999994</v>
      </c>
      <c r="Z8" s="87">
        <f t="shared" ca="1" si="0"/>
        <v>8.49</v>
      </c>
      <c r="AA8" s="87">
        <f t="shared" ca="1" si="0"/>
        <v>5.16</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5.16</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(2019 - 21)</v>
      </c>
      <c r="C9" s="10"/>
      <c r="D9" s="10"/>
      <c r="E9" s="13" t="str">
        <f ca="1">U21</f>
        <v>17% deterioration</v>
      </c>
      <c r="S9" s="87" t="str">
        <f t="array" ref="S9">IFERROR(VLOOKUP($W9,IF(IndicatorData!$B:$B=$V$1,IndicatorData!$A$1:$O$5203),15,FALSE),"")</f>
        <v>2008 - 10</v>
      </c>
      <c r="T9" s="88" t="str">
        <f>T8&amp;" Rank"</f>
        <v>Richmond Rank</v>
      </c>
      <c r="U9" s="87">
        <f ca="1">VLOOKUP(T8,$AA$26:$AB$58,2,FALSE)</f>
        <v>22</v>
      </c>
      <c r="V9" s="87">
        <v>8</v>
      </c>
      <c r="W9" s="86">
        <f t="array" ref="W9">IFERROR(SMALL(IF(IndicatorData!B:B=$V$1,IndicatorData!AA:AA),$V9),"")</f>
        <v>20080000</v>
      </c>
      <c r="X9" s="86" t="str">
        <f t="shared" si="5"/>
        <v>2008 - 10</v>
      </c>
      <c r="Y9" s="88">
        <f t="shared" ca="1" si="0"/>
        <v>9.3800000000000008</v>
      </c>
      <c r="Z9" s="87">
        <f t="shared" ca="1" si="0"/>
        <v>8.51</v>
      </c>
      <c r="AA9" s="87">
        <f t="shared" ca="1" si="0"/>
        <v>8.33</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8.33</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2009 - 11</v>
      </c>
      <c r="T10" s="88" t="s">
        <v>14</v>
      </c>
      <c r="V10" s="87">
        <v>9</v>
      </c>
      <c r="W10" s="86">
        <f t="array" ref="W10">IFERROR(SMALL(IF(IndicatorData!B:B=$V$1,IndicatorData!AA:AA),$V10),"")</f>
        <v>20090000</v>
      </c>
      <c r="X10" s="86" t="str">
        <f t="shared" si="5"/>
        <v>2009 - 11</v>
      </c>
      <c r="Y10" s="88">
        <f t="shared" ca="1" si="0"/>
        <v>9.48</v>
      </c>
      <c r="Z10" s="87">
        <f t="shared" ca="1" si="0"/>
        <v>8.43</v>
      </c>
      <c r="AA10" s="87">
        <f t="shared" ca="1" si="0"/>
        <v>8.9600000000000009</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8.9600000000000009</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2010 - 12</v>
      </c>
      <c r="T11" s="88" t="s">
        <v>31</v>
      </c>
      <c r="U11" s="87">
        <f ca="1">AI27</f>
        <v>10.33</v>
      </c>
      <c r="V11" s="90">
        <v>10</v>
      </c>
      <c r="W11" s="86">
        <f t="array" ref="W11">IFERROR(SMALL(IF(IndicatorData!B:B=$V$1,IndicatorData!AA:AA),$V11),"")</f>
        <v>20100000</v>
      </c>
      <c r="X11" s="86" t="str">
        <f t="shared" si="5"/>
        <v>2010 - 12</v>
      </c>
      <c r="Y11" s="88">
        <f t="shared" ca="1" si="0"/>
        <v>9.49</v>
      </c>
      <c r="Z11" s="87">
        <f t="shared" ca="1" si="0"/>
        <v>8.3699999999999992</v>
      </c>
      <c r="AA11" s="87">
        <f t="shared" ca="1" si="0"/>
        <v>9.2200000000000006</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9.2200000000000006</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(2020 - 22) rank:</v>
      </c>
      <c r="E12" s="128">
        <f ca="1">U9</f>
        <v>22</v>
      </c>
      <c r="S12" s="87" t="str">
        <f t="array" ref="S12">IFERROR(VLOOKUP($W12,IF(IndicatorData!$B:$B=$V$1,IndicatorData!$A$1:$O$5203),15,FALSE),"")</f>
        <v>2011 - 13</v>
      </c>
      <c r="T12" s="88" t="s">
        <v>57</v>
      </c>
      <c r="U12" s="87">
        <f ca="1">AH27</f>
        <v>6.94</v>
      </c>
      <c r="V12" s="90">
        <v>11</v>
      </c>
      <c r="W12" s="86">
        <f t="array" ref="W12">IFERROR(SMALL(IF(IndicatorData!B:B=$V$1,IndicatorData!AA:AA),$V12),"")</f>
        <v>20110000</v>
      </c>
      <c r="X12" s="86" t="str">
        <f t="shared" si="5"/>
        <v>2011 - 13</v>
      </c>
      <c r="Y12" s="88">
        <f t="shared" ref="Y12:AH21" ca="1" si="6">IFERROR(VLOOKUP(Y$1&amp;$U$1&amp;$X12&amp;$U$2&amp;$U$5,DATA,14,FALSE),"")</f>
        <v>9.7899999999999991</v>
      </c>
      <c r="Z12" s="87">
        <f t="shared" ca="1" si="6"/>
        <v>8.0299999999999994</v>
      </c>
      <c r="AA12" s="87">
        <f t="shared" ca="1" si="6"/>
        <v>7.19</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7.19</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2012 - 14</v>
      </c>
      <c r="T13" s="88" t="s">
        <v>1011</v>
      </c>
      <c r="U13" s="87">
        <f ca="1">AJ27</f>
        <v>8.3334700000000002</v>
      </c>
      <c r="V13" s="90">
        <v>12</v>
      </c>
      <c r="W13" s="86">
        <f t="array" ref="W13">IFERROR(SMALL(IF(IndicatorData!B:B=$V$1,IndicatorData!AA:AA),$V13),"")</f>
        <v>20120000</v>
      </c>
      <c r="X13" s="86" t="str">
        <f t="shared" si="5"/>
        <v>2012 - 14</v>
      </c>
      <c r="Y13" s="88">
        <f t="shared" ca="1" si="6"/>
        <v>9.9700000000000006</v>
      </c>
      <c r="Z13" s="87">
        <f t="shared" ca="1" si="6"/>
        <v>7.82</v>
      </c>
      <c r="AA13" s="87">
        <f t="shared" ca="1" si="6"/>
        <v>5.47</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f t="shared" ca="1" si="9"/>
        <v>5.47</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2013 - 15</v>
      </c>
      <c r="T14" s="88" t="str">
        <f>T8&amp;" current data"</f>
        <v>Richmond current data</v>
      </c>
      <c r="U14" s="87">
        <f ca="1">INDIRECT("aa"&amp;$W$1)</f>
        <v>8.3334700000000002</v>
      </c>
      <c r="V14" s="87">
        <v>13</v>
      </c>
      <c r="W14" s="86">
        <f t="array" ref="W14">IFERROR(SMALL(IF(IndicatorData!B:B=$V$1,IndicatorData!AA:AA),$V14),"")</f>
        <v>20130000</v>
      </c>
      <c r="X14" s="86" t="str">
        <f t="shared" si="5"/>
        <v>2013 - 15</v>
      </c>
      <c r="Y14" s="88">
        <f t="shared" ca="1" si="6"/>
        <v>10.119999999999999</v>
      </c>
      <c r="Z14" s="87">
        <f t="shared" ca="1" si="6"/>
        <v>8.56</v>
      </c>
      <c r="AA14" s="87">
        <f t="shared" ca="1" si="6"/>
        <v>6.64</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f t="shared" ca="1" si="9"/>
        <v>6.64</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Suicide rate, 2020 - 22</v>
      </c>
      <c r="B15" s="125"/>
      <c r="C15" s="125"/>
      <c r="D15" s="125"/>
      <c r="E15" s="125"/>
      <c r="F15" s="125"/>
      <c r="G15" s="125"/>
      <c r="S15" s="87" t="str">
        <f t="array" ref="S15">IFERROR(VLOOKUP($W15,IF(IndicatorData!$B:$B=$V$1,IndicatorData!$A$1:$O$5203),15,FALSE),"")</f>
        <v>2014 - 16</v>
      </c>
      <c r="T15" s="88" t="str">
        <f>T8&amp;" previous data"</f>
        <v>Richmond previous data</v>
      </c>
      <c r="U15" s="87">
        <f ca="1">IFERROR(INDIRECT("aa"&amp;$W$1-1),"")</f>
        <v>7.15</v>
      </c>
      <c r="V15" s="87">
        <v>14</v>
      </c>
      <c r="W15" s="86">
        <f t="array" ref="W15">IFERROR(SMALL(IF(IndicatorData!B:B=$V$1,IndicatorData!AA:AA),$V15),"")</f>
        <v>20140000</v>
      </c>
      <c r="X15" s="86" t="str">
        <f t="shared" si="5"/>
        <v>2014 - 16</v>
      </c>
      <c r="Y15" s="88">
        <f t="shared" ca="1" si="6"/>
        <v>9.91</v>
      </c>
      <c r="Z15" s="87">
        <f t="shared" ca="1" si="6"/>
        <v>8.66</v>
      </c>
      <c r="AA15" s="87">
        <f t="shared" ca="1" si="6"/>
        <v>7.07</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f t="shared" ca="1" si="9"/>
        <v>7.07</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2015 - 17</v>
      </c>
      <c r="T16" s="88" t="s">
        <v>1078</v>
      </c>
      <c r="U16" s="87">
        <f ca="1">AA2</f>
        <v>7.22</v>
      </c>
      <c r="V16" s="87">
        <v>15</v>
      </c>
      <c r="W16" s="86">
        <f t="array" ref="W16">IFERROR(SMALL(IF(IndicatorData!B:B=$V$1,IndicatorData!AA:AA),$V16),"")</f>
        <v>20150000</v>
      </c>
      <c r="X16" s="86" t="str">
        <f t="shared" si="5"/>
        <v>2015 - 17</v>
      </c>
      <c r="Y16" s="88">
        <f t="shared" ca="1" si="6"/>
        <v>9.5399999999999991</v>
      </c>
      <c r="Z16" s="87">
        <f t="shared" ca="1" si="6"/>
        <v>8.65</v>
      </c>
      <c r="AA16" s="87">
        <f t="shared" ca="1" si="6"/>
        <v>7.79</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f t="shared" ca="1" si="9"/>
        <v>7.79</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2016 - 18</v>
      </c>
      <c r="T17" s="88" t="s">
        <v>1079</v>
      </c>
      <c r="U17" s="87">
        <f ca="1">($U$14-U15)/U15</f>
        <v>0.16552027972027969</v>
      </c>
      <c r="V17" s="91">
        <v>16</v>
      </c>
      <c r="W17" s="86">
        <f t="array" ref="W17">IFERROR(SMALL(IF(IndicatorData!B:B=$V$1,IndicatorData!AA:AA),$V17),"")</f>
        <v>20160000</v>
      </c>
      <c r="X17" s="86" t="str">
        <f t="shared" si="5"/>
        <v>2016 - 18</v>
      </c>
      <c r="Y17" s="88">
        <f t="shared" ca="1" si="6"/>
        <v>9.6</v>
      </c>
      <c r="Z17" s="87">
        <f t="shared" ca="1" si="6"/>
        <v>8.1300000000000008</v>
      </c>
      <c r="AA17" s="87">
        <f t="shared" ca="1" si="6"/>
        <v>8.6999999999999993</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f t="shared" ca="1" si="9"/>
        <v>8.6999999999999993</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2020 - 22, Richmond's rate was 8.3 per 100,000 (n=44), which was the 11th highest in London, 19.3% lower than the England average and 20.0% higher than the London average. The latest Borough figure for 2020 - 22 was also 15.4% higher than in 2001 - 03, in comparison with 0.6% increase in England's rate in the equivalent time period.</v>
      </c>
      <c r="K18" s="125"/>
      <c r="L18" s="125"/>
      <c r="M18" s="125"/>
      <c r="N18" s="125"/>
      <c r="S18" s="87" t="str">
        <f t="array" ref="S18">IFERROR(VLOOKUP($W18,IF(IndicatorData!$B:$B=$V$1,IndicatorData!$A$1:$O$5203),15,FALSE),"")</f>
        <v>2017 - 19</v>
      </c>
      <c r="T18" s="88" t="s">
        <v>1080</v>
      </c>
      <c r="U18" s="87">
        <f ca="1">IFERROR(IF(AND(U17&lt;0,$U$3=0),-1,IF(U17=0,0,IF(AND(U17&gt;0,$U$3=0),1,IF(AND(U17&gt;0,$U$3=1),-1,IF(AND(U17&lt;0,$U$3=1),1))))),0)</f>
        <v>-1</v>
      </c>
      <c r="V18" s="87">
        <v>17</v>
      </c>
      <c r="W18" s="86">
        <f t="array" ref="W18">IFERROR(SMALL(IF(IndicatorData!B:B=$V$1,IndicatorData!AA:AA),$V18),"")</f>
        <v>20170000</v>
      </c>
      <c r="X18" s="86" t="str">
        <f t="shared" si="5"/>
        <v>2017 - 19</v>
      </c>
      <c r="Y18" s="88">
        <f t="shared" ca="1" si="6"/>
        <v>10.050000000000001</v>
      </c>
      <c r="Z18" s="87">
        <f t="shared" ca="1" si="6"/>
        <v>8.24</v>
      </c>
      <c r="AA18" s="87">
        <f t="shared" ca="1" si="6"/>
        <v>9.18</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f t="shared" ca="1" si="9"/>
        <v>9.18</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2018 - 20</v>
      </c>
      <c r="T19" s="88" t="s">
        <v>1081</v>
      </c>
      <c r="U19" s="87">
        <f ca="1">($U$14-U16)/U16</f>
        <v>0.15422022160664825</v>
      </c>
      <c r="V19" s="91">
        <v>18</v>
      </c>
      <c r="W19" s="86">
        <f t="array" ref="W19">IFERROR(SMALL(IF(IndicatorData!B:B=$V$1,IndicatorData!AA:AA),$V19),"")</f>
        <v>20180000</v>
      </c>
      <c r="X19" s="86" t="str">
        <f t="shared" si="5"/>
        <v>2018 - 20</v>
      </c>
      <c r="Y19" s="88">
        <f t="shared" ca="1" si="6"/>
        <v>10.31</v>
      </c>
      <c r="Z19" s="87">
        <f t="shared" ca="1" si="6"/>
        <v>8.01</v>
      </c>
      <c r="AA19" s="87">
        <f t="shared" ca="1" si="6"/>
        <v>9.85</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f t="shared" ca="1" si="9"/>
        <v>9.85</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2019 - 21</v>
      </c>
      <c r="T20" s="88" t="s">
        <v>1082</v>
      </c>
      <c r="U20" s="87">
        <f ca="1">IFERROR(IF(AND(U19&lt;0,$U$3=0),-1,IF(U19=0,0,IF(AND(U19&gt;0,$U$3=0),1,IF(AND(U19&gt;0,$U$3=1),-1,IF(AND(U19&lt;0,$U$3=1),1))))),0)</f>
        <v>-1</v>
      </c>
      <c r="V20" s="87">
        <v>19</v>
      </c>
      <c r="W20" s="86">
        <f t="array" ref="W20">IFERROR(SMALL(IF(IndicatorData!B:B=$V$1,IndicatorData!AA:AA),$V20),"")</f>
        <v>20190000</v>
      </c>
      <c r="X20" s="86" t="str">
        <f t="shared" si="5"/>
        <v>2019 - 21</v>
      </c>
      <c r="Y20" s="88">
        <f t="shared" ca="1" si="6"/>
        <v>10.4</v>
      </c>
      <c r="Z20" s="87">
        <f t="shared" ca="1" si="6"/>
        <v>7.33</v>
      </c>
      <c r="AA20" s="87">
        <f t="shared" ca="1" si="6"/>
        <v>7.15</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f t="shared" ca="1" si="9"/>
        <v>7.15</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2020 - 22</v>
      </c>
      <c r="T21" s="88" t="s">
        <v>1083</v>
      </c>
      <c r="U21" s="87" t="str">
        <f ca="1">IFERROR(IF(AND(U18=1,ROUND(U17*100,0)&lt;&gt;0),ABS(ROUND(U17*100,0))&amp;"% improvement", IF(AND(U18=-1,ROUND(U17*100,0)&lt;&gt;0),ABS(ROUND(U17*100,0))&amp;"% deterioration","no change")),"N/A")</f>
        <v>17% deterioration</v>
      </c>
      <c r="V21" s="87">
        <v>20</v>
      </c>
      <c r="W21" s="86">
        <f t="array" ref="W21">IFERROR(SMALL(IF(IndicatorData!B:B=$V$1,IndicatorData!AA:AA),$V21),"")</f>
        <v>20200000</v>
      </c>
      <c r="X21" s="86" t="str">
        <f t="shared" si="5"/>
        <v>2020 - 22</v>
      </c>
      <c r="Y21" s="88">
        <f t="shared" ca="1" si="6"/>
        <v>10.33</v>
      </c>
      <c r="Z21" s="87">
        <f t="shared" ca="1" si="6"/>
        <v>6.94</v>
      </c>
      <c r="AA21" s="87">
        <f t="shared" ca="1" si="6"/>
        <v>8.3334700000000002</v>
      </c>
      <c r="AB21" s="87">
        <f t="shared" ca="1" si="6"/>
        <v>6.0720599999999996</v>
      </c>
      <c r="AC21" s="86">
        <f t="shared" ca="1" si="6"/>
        <v>7.3563499999999999</v>
      </c>
      <c r="AD21" s="87">
        <f t="shared" ca="1" si="6"/>
        <v>5.2168299999999999</v>
      </c>
      <c r="AE21" s="87">
        <f t="shared" ca="1" si="6"/>
        <v>6.8030499999999998</v>
      </c>
      <c r="AF21" s="87">
        <f t="shared" ca="1" si="6"/>
        <v>5.1698199999999996</v>
      </c>
      <c r="AG21" s="87">
        <f t="shared" ca="1" si="6"/>
        <v>4.1558900000000003</v>
      </c>
      <c r="AH21" s="87">
        <f t="shared" ca="1" si="6"/>
        <v>8.4141700000000004</v>
      </c>
      <c r="AI21" s="87">
        <f t="shared" ca="1" si="7"/>
        <v>4.1558900000000003</v>
      </c>
      <c r="AJ21" s="87">
        <f t="shared" ca="1" si="7"/>
        <v>5.7124800000000002</v>
      </c>
      <c r="AK21" s="87">
        <f t="shared" ca="1" si="7"/>
        <v>4.8354499999999998</v>
      </c>
      <c r="AL21" s="87">
        <f t="shared" ca="1" si="7"/>
        <v>5.2168299999999999</v>
      </c>
      <c r="AM21" s="87">
        <f t="shared" ca="1" si="7"/>
        <v>10.614549999999999</v>
      </c>
      <c r="AN21" s="87">
        <f t="shared" ca="1" si="7"/>
        <v>5.3355399999999999</v>
      </c>
      <c r="AO21" s="87">
        <f t="shared" ca="1" si="7"/>
        <v>8.9370799999999999</v>
      </c>
      <c r="AP21" s="87">
        <f t="shared" ca="1" si="7"/>
        <v>4.9094499999999996</v>
      </c>
      <c r="AQ21" s="87">
        <f t="shared" ca="1" si="7"/>
        <v>6.3601299999999998</v>
      </c>
      <c r="AR21" s="87">
        <f t="shared" ca="1" si="7"/>
        <v>11.039300000000001</v>
      </c>
      <c r="AS21" s="87">
        <f t="shared" ca="1" si="8"/>
        <v>11.018000000000001</v>
      </c>
      <c r="AT21" s="87">
        <f t="shared" ca="1" si="8"/>
        <v>5.2334399999999999</v>
      </c>
      <c r="AU21" s="87">
        <f t="shared" ca="1" si="8"/>
        <v>5.1698199999999996</v>
      </c>
      <c r="AV21" s="87">
        <f t="shared" ca="1" si="8"/>
        <v>9.6288400000000003</v>
      </c>
      <c r="AW21" s="87">
        <f t="shared" ca="1" si="8"/>
        <v>7.8182</v>
      </c>
      <c r="AX21" s="87">
        <f t="shared" ca="1" si="8"/>
        <v>6.7596999999999996</v>
      </c>
      <c r="AY21" s="87">
        <f t="shared" ca="1" si="8"/>
        <v>9.7438800000000008</v>
      </c>
      <c r="AZ21" s="87">
        <f t="shared" ca="1" si="8"/>
        <v>10.61176</v>
      </c>
      <c r="BA21" s="87">
        <f t="shared" ca="1" si="8"/>
        <v>6.0720599999999996</v>
      </c>
      <c r="BB21" s="87">
        <f t="shared" ca="1" si="8"/>
        <v>4.5411299999999999</v>
      </c>
      <c r="BC21" s="87">
        <f t="shared" ca="1" si="9"/>
        <v>6.6838800000000003</v>
      </c>
      <c r="BD21" s="87">
        <f t="shared" ca="1" si="9"/>
        <v>6.8030499999999998</v>
      </c>
      <c r="BE21" s="87">
        <f t="shared" ca="1" si="9"/>
        <v>5.8522800000000004</v>
      </c>
      <c r="BF21" s="87">
        <f t="shared" ca="1" si="9"/>
        <v>8.6165599999999998</v>
      </c>
      <c r="BG21" s="87">
        <f t="shared" ca="1" si="9"/>
        <v>8.3334700000000002</v>
      </c>
      <c r="BH21" s="87">
        <f t="shared" ca="1" si="9"/>
        <v>7.4358500000000003</v>
      </c>
      <c r="BI21" s="87">
        <f t="shared" ca="1" si="9"/>
        <v>7.3563499999999999</v>
      </c>
      <c r="BJ21" s="87">
        <f t="shared" ca="1" si="9"/>
        <v>8.1343399999999999</v>
      </c>
      <c r="BK21" s="87">
        <f t="shared" ca="1" si="9"/>
        <v>6.4398799999999996</v>
      </c>
      <c r="BL21" s="87">
        <f t="shared" ca="1" si="9"/>
        <v>7.2382400000000002</v>
      </c>
      <c r="BM21" s="87">
        <f t="shared" ca="1" si="9"/>
        <v>9.2796500000000002</v>
      </c>
      <c r="BN21" s="87">
        <f t="shared" ca="1" si="4"/>
        <v>5.7956666666666665</v>
      </c>
    </row>
    <row r="22" spans="10:72">
      <c r="J22" s="125"/>
      <c r="K22" s="125"/>
      <c r="L22" s="125"/>
      <c r="M22" s="125"/>
      <c r="N22" s="125"/>
      <c r="T22" s="87" t="s">
        <v>1084</v>
      </c>
      <c r="U22" s="87" t="str">
        <f ca="1">IFERROR(IF(AND(U20=1,ROUND(U19*100,0)&lt;&gt;0),ABS(ROUND(U19*100,0))&amp;"% improvement", IF(AND(U20=-1,ROUND(U19*100,0)&lt;&gt;0),ABS(ROUND(U19*100,0))&amp;"% deterioration","no change")),"N/A")</f>
        <v>15% deterioration</v>
      </c>
    </row>
    <row r="23" spans="10:72">
      <c r="J23" s="125"/>
      <c r="K23" s="125"/>
      <c r="L23" s="125"/>
      <c r="M23" s="125"/>
      <c r="N23" s="125"/>
      <c r="T23" s="87" t="s">
        <v>1085</v>
      </c>
      <c r="U23" s="87">
        <f>VLOOKUP(U1,List!$AD$2:$AE$63,2,FALSE)</f>
        <v>41001</v>
      </c>
    </row>
    <row r="24" spans="10:72">
      <c r="J24" s="125"/>
      <c r="K24" s="125"/>
      <c r="L24" s="125"/>
      <c r="M24" s="125"/>
      <c r="N24" s="125"/>
    </row>
    <row r="25" spans="10:72">
      <c r="J25" s="125"/>
      <c r="K25" s="125"/>
      <c r="L25" s="125"/>
      <c r="M25" s="125"/>
      <c r="N25" s="125"/>
      <c r="AU25" s="87" t="str">
        <f ca="1">AC26&amp;", Bexley vs. CYP Comparators"</f>
        <v>Suicide rate, 2020 - 22, Bexley vs. CYP Comparators</v>
      </c>
      <c r="BT25" s="87"/>
    </row>
    <row r="26" spans="10:72">
      <c r="J26" s="125"/>
      <c r="K26" s="125"/>
      <c r="L26" s="125"/>
      <c r="M26" s="125"/>
      <c r="N26" s="125"/>
      <c r="W26" s="87" t="s">
        <v>1006</v>
      </c>
      <c r="X26" s="87" t="s">
        <v>1086</v>
      </c>
      <c r="Y26" s="87" t="str">
        <f ca="1">INDIRECT("X"&amp;$W$1)</f>
        <v>2020 - 22</v>
      </c>
      <c r="AB26" s="87" t="s">
        <v>1006</v>
      </c>
      <c r="AC26" s="86" t="str">
        <f ca="1">IF(U2&lt;&gt;"Persons", U1&amp;", "&amp;Y26&amp;" ("&amp;U2&amp;")",U1&amp;", "&amp;Y26)</f>
        <v>Suicide rate, 2020 - 22</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23</v>
      </c>
      <c r="X27" s="87" t="s">
        <v>107</v>
      </c>
      <c r="Y27" s="87">
        <f t="shared" ref="Y27:Y58" ca="1" si="10">IFERROR(VLOOKUP($X27&amp;$U$1&amp;$Y$26&amp;$U$2&amp;$U$5,DATA,14,FALSE),"")</f>
        <v>8.4141700000000004</v>
      </c>
      <c r="AA27" s="87" t="str">
        <f t="shared" ref="AA27:AA58" ca="1" si="11">AD27</f>
        <v>Barnet</v>
      </c>
      <c r="AB27" s="87">
        <v>1</v>
      </c>
      <c r="AC27" s="86">
        <f t="shared" ref="AC27:AC58" ca="1" si="12">VLOOKUP($AB27,$W$26:$Y$58,3,FALSE)</f>
        <v>4.1558900000000003</v>
      </c>
      <c r="AD27" s="87" t="str">
        <f t="shared" ref="AD27:AD58" ca="1" si="13">VLOOKUP($AB27,$W$26:$Y$58,2,FALSE)</f>
        <v>Barnet</v>
      </c>
      <c r="AE27" s="87" t="str">
        <f t="shared" ref="AE27:AE58" ca="1" si="14">IF($AD27=$AE$26,AC27,"")</f>
        <v/>
      </c>
      <c r="AF27" s="87">
        <f t="shared" ref="AF27:AF58" ca="1" si="15">IF(ISERROR(HLOOKUP($AD27,$AB$1:$AG$1,1,FALSE)),"",AC27)</f>
        <v>4.1558900000000003</v>
      </c>
      <c r="AG27" s="87" t="str">
        <f t="shared" ref="AG27:AG58" ca="1" si="16">IF(AND(AE27="",AF27=""),AC27,"")</f>
        <v/>
      </c>
      <c r="AH27" s="87">
        <f ca="1">INDIRECT("z"&amp;$W$1)</f>
        <v>6.94</v>
      </c>
      <c r="AI27" s="87">
        <f ca="1">INDIRECT("y"&amp;$W$1)</f>
        <v>10.33</v>
      </c>
      <c r="AJ27" s="87">
        <f ca="1">INDIRECT("aa"&amp;$W$1)</f>
        <v>8.3334700000000002</v>
      </c>
      <c r="AK27" s="87">
        <f t="shared" ref="AK27:AK58" ca="1" si="17">IF(ISERROR(VLOOKUP($AD27,AOP_comparators,1,FALSE)),"",AC27)</f>
        <v>4.1558900000000003</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Bromley</v>
      </c>
      <c r="AS27" s="87">
        <v>1</v>
      </c>
      <c r="AT27" s="87">
        <f t="shared" ref="AT27:AT37" ca="1" si="21">VLOOKUP($AS27,$AN$27:$AP$37,3,FALSE)</f>
        <v>5.2168299999999999</v>
      </c>
      <c r="AU27" s="87" t="str">
        <f t="shared" ref="AU27:AU37" ca="1" si="22">VLOOKUP($AS27,$AN$27:$AP$37,2,FALSE)</f>
        <v>Bromley</v>
      </c>
      <c r="AV27" s="87" t="str">
        <f t="shared" ref="AV27:AV37" ca="1" si="23">IF($AU27=$AV$26,$AT27,"")</f>
        <v/>
      </c>
      <c r="AW27" s="87">
        <f t="shared" ref="AW27:AW37" ca="1" si="24">IF(AV27="",AT27,"")</f>
        <v>5.2168299999999999</v>
      </c>
      <c r="AX27" s="87">
        <f t="shared" ref="AX27:AX37" ca="1" si="25">AI27</f>
        <v>10.33</v>
      </c>
      <c r="AY27" s="94"/>
      <c r="AZ27" s="94"/>
      <c r="BA27" s="94"/>
      <c r="BB27" s="94"/>
      <c r="BC27" s="94"/>
      <c r="BD27" s="94"/>
      <c r="BT27" s="87"/>
    </row>
    <row r="28" spans="10:72">
      <c r="J28" s="125"/>
      <c r="K28" s="125"/>
      <c r="L28" s="125"/>
      <c r="M28" s="125"/>
      <c r="N28" s="125"/>
      <c r="W28" s="87">
        <f ca="1">IFERROR(RANK(Y28,$Y$27:$Y$59,$U$3)+COUNTIF($Y$27:Y28,Y28)-1,"")</f>
        <v>1</v>
      </c>
      <c r="X28" s="87" t="s">
        <v>94</v>
      </c>
      <c r="Y28" s="87">
        <f t="shared" ca="1" si="10"/>
        <v>4.1558900000000003</v>
      </c>
      <c r="AA28" s="87" t="str">
        <f t="shared" ca="1" si="11"/>
        <v>Lambeth</v>
      </c>
      <c r="AB28" s="87">
        <v>2</v>
      </c>
      <c r="AC28" s="86">
        <f t="shared" ca="1" si="12"/>
        <v>4.5411299999999999</v>
      </c>
      <c r="AD28" s="87" t="str">
        <f t="shared" ca="1" si="13"/>
        <v>Lambeth</v>
      </c>
      <c r="AE28" s="87" t="str">
        <f t="shared" ca="1" si="14"/>
        <v/>
      </c>
      <c r="AF28" s="87" t="str">
        <f t="shared" ca="1" si="15"/>
        <v/>
      </c>
      <c r="AG28" s="87">
        <f t="shared" ca="1" si="16"/>
        <v>4.5411299999999999</v>
      </c>
      <c r="AH28" s="87">
        <f t="shared" ref="AH28:AH58" ca="1" si="26">$AH$27</f>
        <v>6.94</v>
      </c>
      <c r="AI28" s="87">
        <f t="shared" ref="AI28:AI58" ca="1" si="27">$AI$27</f>
        <v>10.33</v>
      </c>
      <c r="AJ28" s="87">
        <f t="shared" ref="AJ28:AJ58" ca="1" si="28">$AJ$27</f>
        <v>8.3334700000000002</v>
      </c>
      <c r="AK28" s="87" t="str">
        <f t="shared" ca="1" si="17"/>
        <v/>
      </c>
      <c r="AL28" s="87">
        <f t="shared" ca="1" si="18"/>
        <v>4.5411299999999999</v>
      </c>
      <c r="AN28" s="87">
        <f ca="1">IFERROR(RANK(AP28,$AP$27:$AP$37,$U$3)+COUNTIF($AP$27:AP28,AP28)-1,"")</f>
        <v>1</v>
      </c>
      <c r="AO28" s="87" t="s">
        <v>79</v>
      </c>
      <c r="AP28" s="87">
        <f t="shared" ca="1" si="19"/>
        <v>5.2168299999999999</v>
      </c>
      <c r="AR28" s="87" t="str">
        <f t="shared" ca="1" si="20"/>
        <v>Richmond</v>
      </c>
      <c r="AS28" s="87">
        <v>2</v>
      </c>
      <c r="AT28" s="87">
        <f t="shared" ca="1" si="21"/>
        <v>8.3334700000000002</v>
      </c>
      <c r="AU28" s="87" t="str">
        <f t="shared" ca="1" si="22"/>
        <v>Richmond</v>
      </c>
      <c r="AV28" s="87">
        <f t="shared" ca="1" si="23"/>
        <v>8.3334700000000002</v>
      </c>
      <c r="AW28" s="87" t="str">
        <f t="shared" ca="1" si="24"/>
        <v/>
      </c>
      <c r="AX28" s="87">
        <f t="shared" ca="1" si="25"/>
        <v>10.33</v>
      </c>
      <c r="AY28" s="94"/>
      <c r="BA28" s="94"/>
      <c r="BB28" s="94"/>
      <c r="BC28" s="94"/>
      <c r="BD28" s="94"/>
      <c r="BF28" s="94">
        <v>90</v>
      </c>
      <c r="BG28" s="94"/>
      <c r="BT28" s="87"/>
    </row>
    <row r="29" spans="10:72">
      <c r="J29" s="125"/>
      <c r="K29" s="125"/>
      <c r="L29" s="125"/>
      <c r="M29" s="125"/>
      <c r="N29" s="125"/>
      <c r="W29" s="87">
        <f ca="1">IFERROR(RANK(Y29,$Y$27:$Y$59,$U$3)+COUNTIF($Y$27:Y29,Y29)-1,"")</f>
        <v>9</v>
      </c>
      <c r="X29" s="87" t="s">
        <v>98</v>
      </c>
      <c r="Y29" s="87">
        <f t="shared" ca="1" si="10"/>
        <v>5.7124800000000002</v>
      </c>
      <c r="AA29" s="87" t="str">
        <f t="shared" ca="1" si="11"/>
        <v>Brent</v>
      </c>
      <c r="AB29" s="87">
        <v>3</v>
      </c>
      <c r="AC29" s="86">
        <f t="shared" ca="1" si="12"/>
        <v>4.8354499999999998</v>
      </c>
      <c r="AD29" s="87" t="str">
        <f t="shared" ca="1" si="13"/>
        <v>Brent</v>
      </c>
      <c r="AE29" s="87" t="str">
        <f t="shared" ca="1" si="14"/>
        <v/>
      </c>
      <c r="AF29" s="87" t="str">
        <f t="shared" ca="1" si="15"/>
        <v/>
      </c>
      <c r="AG29" s="87">
        <f t="shared" ca="1" si="16"/>
        <v>4.8354499999999998</v>
      </c>
      <c r="AH29" s="87">
        <f t="shared" ca="1" si="26"/>
        <v>6.94</v>
      </c>
      <c r="AI29" s="87">
        <f t="shared" ca="1" si="27"/>
        <v>10.33</v>
      </c>
      <c r="AJ29" s="87">
        <f t="shared" ca="1" si="28"/>
        <v>8.3334700000000002</v>
      </c>
      <c r="AK29" s="87" t="str">
        <f t="shared" ca="1" si="17"/>
        <v/>
      </c>
      <c r="AL29" s="87">
        <f t="shared" ca="1" si="18"/>
        <v>4.8354499999999998</v>
      </c>
      <c r="AN29" s="87" t="str">
        <f ca="1">IFERROR(RANK(AP29,$AP$27:$AP$37,$U$3)+COUNTIF($AP$27:AP29,AP29)-1,"")</f>
        <v/>
      </c>
      <c r="AO29" s="87" t="s">
        <v>1064</v>
      </c>
      <c r="AP29" s="87" t="str">
        <f t="shared" ca="1" si="19"/>
        <v/>
      </c>
      <c r="AR29" s="87" t="str">
        <f t="shared" ca="1" si="20"/>
        <v>Havering</v>
      </c>
      <c r="AS29" s="87">
        <v>3</v>
      </c>
      <c r="AT29" s="87">
        <f t="shared" ca="1" si="21"/>
        <v>9.6288400000000003</v>
      </c>
      <c r="AU29" s="87" t="str">
        <f t="shared" ca="1" si="22"/>
        <v>Havering</v>
      </c>
      <c r="AV29" s="87" t="str">
        <f t="shared" ca="1" si="23"/>
        <v/>
      </c>
      <c r="AW29" s="87">
        <f t="shared" ca="1" si="24"/>
        <v>9.6288400000000003</v>
      </c>
      <c r="AX29" s="87">
        <f t="shared" ca="1" si="25"/>
        <v>10.33</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3</v>
      </c>
      <c r="X30" s="87" t="s">
        <v>69</v>
      </c>
      <c r="Y30" s="87">
        <f t="shared" ca="1" si="10"/>
        <v>4.8354499999999998</v>
      </c>
      <c r="AA30" s="87" t="str">
        <f t="shared" ca="1" si="11"/>
        <v>Enfield</v>
      </c>
      <c r="AB30" s="87">
        <v>4</v>
      </c>
      <c r="AC30" s="86">
        <f t="shared" ca="1" si="12"/>
        <v>4.9094499999999996</v>
      </c>
      <c r="AD30" s="87" t="str">
        <f t="shared" ca="1" si="13"/>
        <v>Enfield</v>
      </c>
      <c r="AE30" s="87" t="str">
        <f t="shared" ca="1" si="14"/>
        <v/>
      </c>
      <c r="AF30" s="87" t="str">
        <f t="shared" ca="1" si="15"/>
        <v/>
      </c>
      <c r="AG30" s="87">
        <f t="shared" ca="1" si="16"/>
        <v>4.9094499999999996</v>
      </c>
      <c r="AH30" s="87">
        <f t="shared" ca="1" si="26"/>
        <v>6.94</v>
      </c>
      <c r="AI30" s="87">
        <f t="shared" ca="1" si="27"/>
        <v>10.33</v>
      </c>
      <c r="AJ30" s="87">
        <f t="shared" ca="1" si="28"/>
        <v>8.3334700000000002</v>
      </c>
      <c r="AK30" s="87">
        <f t="shared" ca="1" si="17"/>
        <v>4.9094499999999996</v>
      </c>
      <c r="AL30" s="87" t="str">
        <f t="shared" ca="1" si="18"/>
        <v/>
      </c>
      <c r="AN30" s="87">
        <f ca="1">IFERROR(RANK(AP30,$AP$27:$AP$37,$U$3)+COUNTIF($AP$27:AP30,AP30)-1,"")</f>
        <v>3</v>
      </c>
      <c r="AO30" s="87" t="s">
        <v>119</v>
      </c>
      <c r="AP30" s="87">
        <f t="shared" ca="1" si="19"/>
        <v>9.6288400000000003</v>
      </c>
      <c r="AR30" s="87" t="e">
        <f t="shared" ca="1" si="20"/>
        <v>#N/A</v>
      </c>
      <c r="AS30" s="87">
        <v>4</v>
      </c>
      <c r="AT30" s="87" t="e">
        <f t="shared" ca="1" si="21"/>
        <v>#N/A</v>
      </c>
      <c r="AU30" s="87" t="e">
        <f t="shared" ca="1" si="22"/>
        <v>#N/A</v>
      </c>
      <c r="AV30" s="87" t="e">
        <f t="shared" ca="1" si="23"/>
        <v>#N/A</v>
      </c>
      <c r="AW30" s="87" t="e">
        <f t="shared" ca="1" si="24"/>
        <v>#N/A</v>
      </c>
      <c r="AX30" s="87">
        <f t="shared" ca="1" si="25"/>
        <v>10.33</v>
      </c>
      <c r="AY30" s="94"/>
      <c r="BA30" s="94"/>
      <c r="BB30" s="94"/>
      <c r="BC30" s="94"/>
      <c r="BD30" s="94"/>
      <c r="BE30" s="87" t="s">
        <v>1091</v>
      </c>
      <c r="BF30" s="92">
        <v>0</v>
      </c>
      <c r="BG30" s="92"/>
      <c r="BT30" s="87"/>
    </row>
    <row r="31" spans="10:72">
      <c r="J31" s="125"/>
      <c r="K31" s="125"/>
      <c r="L31" s="125"/>
      <c r="M31" s="125"/>
      <c r="N31" s="125"/>
      <c r="W31" s="87">
        <f ca="1">IFERROR(RANK(Y31,$Y$27:$Y$59,$U$3)+COUNTIF($Y$27:Y31,Y31)-1,"")</f>
        <v>6</v>
      </c>
      <c r="X31" s="87" t="s">
        <v>79</v>
      </c>
      <c r="Y31" s="87">
        <f t="shared" ca="1" si="10"/>
        <v>5.2168299999999999</v>
      </c>
      <c r="AA31" s="87" t="str">
        <f t="shared" ca="1" si="11"/>
        <v>Harrow</v>
      </c>
      <c r="AB31" s="87">
        <v>5</v>
      </c>
      <c r="AC31" s="86">
        <f t="shared" ca="1" si="12"/>
        <v>5.1698199999999996</v>
      </c>
      <c r="AD31" s="87" t="str">
        <f t="shared" ca="1" si="13"/>
        <v>Harrow</v>
      </c>
      <c r="AE31" s="87" t="str">
        <f t="shared" ca="1" si="14"/>
        <v/>
      </c>
      <c r="AF31" s="87">
        <f t="shared" ca="1" si="15"/>
        <v>5.1698199999999996</v>
      </c>
      <c r="AG31" s="87" t="str">
        <f t="shared" ca="1" si="16"/>
        <v/>
      </c>
      <c r="AH31" s="87">
        <f t="shared" ca="1" si="26"/>
        <v>6.94</v>
      </c>
      <c r="AI31" s="87">
        <f t="shared" ca="1" si="27"/>
        <v>10.33</v>
      </c>
      <c r="AJ31" s="87">
        <f t="shared" ca="1" si="28"/>
        <v>8.3334700000000002</v>
      </c>
      <c r="AK31" s="87">
        <f t="shared" ca="1" si="17"/>
        <v>5.1698199999999996</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10.33</v>
      </c>
      <c r="AY31" s="94"/>
      <c r="BA31" s="94"/>
      <c r="BB31" s="94"/>
      <c r="BC31" s="94"/>
      <c r="BD31" s="94"/>
      <c r="BE31" s="87" t="s">
        <v>128</v>
      </c>
      <c r="BF31" s="92">
        <v>32</v>
      </c>
      <c r="BG31" s="92"/>
      <c r="BT31" s="87"/>
    </row>
    <row r="32" spans="10:72">
      <c r="J32" s="125"/>
      <c r="K32" s="125"/>
      <c r="L32" s="125"/>
      <c r="M32" s="125"/>
      <c r="N32" s="125"/>
      <c r="W32" s="87">
        <f ca="1">IFERROR(RANK(Y32,$Y$27:$Y$59,$U$3)+COUNTIF($Y$27:Y32,Y32)-1,"")</f>
        <v>30</v>
      </c>
      <c r="X32" s="87" t="s">
        <v>73</v>
      </c>
      <c r="Y32" s="87">
        <f t="shared" ca="1" si="10"/>
        <v>10.614549999999999</v>
      </c>
      <c r="AA32" s="87" t="str">
        <f t="shared" ca="1" si="11"/>
        <v>Bromley</v>
      </c>
      <c r="AB32" s="87">
        <v>6</v>
      </c>
      <c r="AC32" s="86">
        <f t="shared" ca="1" si="12"/>
        <v>5.2168299999999999</v>
      </c>
      <c r="AD32" s="87" t="str">
        <f t="shared" ca="1" si="13"/>
        <v>Bromley</v>
      </c>
      <c r="AE32" s="87" t="str">
        <f t="shared" ca="1" si="14"/>
        <v/>
      </c>
      <c r="AF32" s="87">
        <f t="shared" ca="1" si="15"/>
        <v>5.2168299999999999</v>
      </c>
      <c r="AG32" s="87" t="str">
        <f t="shared" ca="1" si="16"/>
        <v/>
      </c>
      <c r="AH32" s="87">
        <f t="shared" ca="1" si="26"/>
        <v>6.94</v>
      </c>
      <c r="AI32" s="87">
        <f t="shared" ca="1" si="27"/>
        <v>10.33</v>
      </c>
      <c r="AJ32" s="87">
        <f t="shared" ca="1" si="28"/>
        <v>8.3334700000000002</v>
      </c>
      <c r="AK32" s="87">
        <f t="shared" ca="1" si="17"/>
        <v>5.2168299999999999</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10.33</v>
      </c>
      <c r="AY32" s="94"/>
      <c r="BA32" s="94"/>
      <c r="BB32" s="94"/>
      <c r="BC32" s="94"/>
      <c r="BD32" s="94"/>
      <c r="BE32" s="87" t="s">
        <v>173</v>
      </c>
      <c r="BF32" s="92"/>
      <c r="BG32" s="92"/>
      <c r="BT32" s="87"/>
    </row>
    <row r="33" spans="1:72">
      <c r="W33" s="87">
        <f ca="1">IFERROR(RANK(Y33,$Y$27:$Y$59,$U$3)+COUNTIF($Y$27:Y33,Y33)-1,"")</f>
        <v>8</v>
      </c>
      <c r="X33" s="87" t="s">
        <v>111</v>
      </c>
      <c r="Y33" s="87">
        <f t="shared" ca="1" si="10"/>
        <v>5.3355399999999999</v>
      </c>
      <c r="AA33" s="87" t="str">
        <f t="shared" ca="1" si="11"/>
        <v>Haringey</v>
      </c>
      <c r="AB33" s="87">
        <v>7</v>
      </c>
      <c r="AC33" s="86">
        <f t="shared" ca="1" si="12"/>
        <v>5.2334399999999999</v>
      </c>
      <c r="AD33" s="87" t="str">
        <f t="shared" ca="1" si="13"/>
        <v>Haringey</v>
      </c>
      <c r="AE33" s="87" t="str">
        <f t="shared" ca="1" si="14"/>
        <v/>
      </c>
      <c r="AF33" s="87" t="str">
        <f t="shared" ca="1" si="15"/>
        <v/>
      </c>
      <c r="AG33" s="87">
        <f t="shared" ca="1" si="16"/>
        <v>5.2334399999999999</v>
      </c>
      <c r="AH33" s="87">
        <f t="shared" ca="1" si="26"/>
        <v>6.94</v>
      </c>
      <c r="AI33" s="87">
        <f t="shared" ca="1" si="27"/>
        <v>10.33</v>
      </c>
      <c r="AJ33" s="87">
        <f t="shared" ca="1" si="28"/>
        <v>8.3334700000000002</v>
      </c>
      <c r="AK33" s="87" t="str">
        <f t="shared" ca="1" si="17"/>
        <v/>
      </c>
      <c r="AL33" s="87">
        <f t="shared" ca="1" si="18"/>
        <v>5.2334399999999999</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10.33</v>
      </c>
      <c r="AY33" s="94"/>
      <c r="BA33" s="94"/>
      <c r="BB33" s="94"/>
      <c r="BC33" s="94"/>
      <c r="BD33" s="94"/>
      <c r="BE33" s="87" t="s">
        <v>1092</v>
      </c>
      <c r="BF33" s="92"/>
      <c r="BG33" s="92"/>
      <c r="BT33" s="87"/>
    </row>
    <row r="34" spans="1:72">
      <c r="A34" s="12" t="s">
        <v>1093</v>
      </c>
      <c r="W34" s="87">
        <f ca="1">IFERROR(RANK(Y34,$Y$27:$Y$59,$U$3)+COUNTIF($Y$27:Y34,Y34)-1,"")</f>
        <v>25</v>
      </c>
      <c r="X34" s="87" t="s">
        <v>63</v>
      </c>
      <c r="Y34" s="87">
        <f t="shared" ca="1" si="10"/>
        <v>8.9370799999999999</v>
      </c>
      <c r="AA34" s="87" t="str">
        <f t="shared" ca="1" si="11"/>
        <v>Croydon</v>
      </c>
      <c r="AB34" s="87">
        <v>8</v>
      </c>
      <c r="AC34" s="86">
        <f t="shared" ca="1" si="12"/>
        <v>5.3355399999999999</v>
      </c>
      <c r="AD34" s="87" t="str">
        <f t="shared" ca="1" si="13"/>
        <v>Croydon</v>
      </c>
      <c r="AE34" s="87" t="str">
        <f t="shared" ca="1" si="14"/>
        <v/>
      </c>
      <c r="AF34" s="87" t="str">
        <f t="shared" ca="1" si="15"/>
        <v/>
      </c>
      <c r="AG34" s="87">
        <f t="shared" ca="1" si="16"/>
        <v>5.3355399999999999</v>
      </c>
      <c r="AH34" s="87">
        <f t="shared" ca="1" si="26"/>
        <v>6.94</v>
      </c>
      <c r="AI34" s="87">
        <f t="shared" ca="1" si="27"/>
        <v>10.33</v>
      </c>
      <c r="AJ34" s="87">
        <f t="shared" ca="1" si="28"/>
        <v>8.3334700000000002</v>
      </c>
      <c r="AK34" s="87">
        <f t="shared" ca="1" si="17"/>
        <v>5.3355399999999999</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10.33</v>
      </c>
      <c r="AY34" s="94"/>
      <c r="BA34" s="94"/>
      <c r="BB34" s="94"/>
      <c r="BC34" s="94"/>
      <c r="BD34" s="94"/>
      <c r="BE34" s="87" t="s">
        <v>1094</v>
      </c>
      <c r="BF34" s="92"/>
      <c r="BG34" s="92"/>
      <c r="BT34" s="87"/>
    </row>
    <row r="35" spans="1:72" ht="15" customHeight="1">
      <c r="A35" s="124" t="str">
        <f>VLOOKUP($U$1,IndicatorMetadata!$B:$Z,2,FALSE)</f>
        <v>Age-standardised mortality rate from suicide and injury of undetermined intent per 100,000 population</v>
      </c>
      <c r="B35" s="125"/>
      <c r="C35" s="125"/>
      <c r="D35" s="125"/>
      <c r="E35" s="125"/>
      <c r="F35" s="125"/>
      <c r="G35" s="125"/>
      <c r="H35" s="125"/>
      <c r="I35" s="125"/>
      <c r="J35" s="125"/>
      <c r="K35" s="125"/>
      <c r="L35" s="125"/>
      <c r="M35" s="125"/>
      <c r="N35" s="125"/>
      <c r="W35" s="87">
        <f ca="1">IFERROR(RANK(Y35,$Y$27:$Y$59,$U$3)+COUNTIF($Y$27:Y35,Y35)-1,"")</f>
        <v>4</v>
      </c>
      <c r="X35" s="87" t="s">
        <v>121</v>
      </c>
      <c r="Y35" s="87">
        <f t="shared" ca="1" si="10"/>
        <v>4.9094499999999996</v>
      </c>
      <c r="AA35" s="87" t="str">
        <f t="shared" ca="1" si="11"/>
        <v>Bexley</v>
      </c>
      <c r="AB35" s="87">
        <v>9</v>
      </c>
      <c r="AC35" s="86">
        <f t="shared" ca="1" si="12"/>
        <v>5.7124800000000002</v>
      </c>
      <c r="AD35" s="87" t="str">
        <f t="shared" ca="1" si="13"/>
        <v>Bexley</v>
      </c>
      <c r="AE35" s="87" t="str">
        <f t="shared" ca="1" si="14"/>
        <v/>
      </c>
      <c r="AF35" s="87" t="str">
        <f t="shared" ca="1" si="15"/>
        <v/>
      </c>
      <c r="AG35" s="87">
        <f t="shared" ca="1" si="16"/>
        <v>5.7124800000000002</v>
      </c>
      <c r="AH35" s="87">
        <f t="shared" ca="1" si="26"/>
        <v>6.94</v>
      </c>
      <c r="AI35" s="87">
        <f t="shared" ca="1" si="27"/>
        <v>10.33</v>
      </c>
      <c r="AJ35" s="87">
        <f t="shared" ca="1" si="28"/>
        <v>8.3334700000000002</v>
      </c>
      <c r="AK35" s="87" t="str">
        <f t="shared" ca="1" si="17"/>
        <v/>
      </c>
      <c r="AL35" s="87">
        <f t="shared" ca="1" si="18"/>
        <v>5.7124800000000002</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10.33</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12</v>
      </c>
      <c r="X36" s="87" t="s">
        <v>81</v>
      </c>
      <c r="Y36" s="87">
        <f t="shared" ca="1" si="10"/>
        <v>6.3601299999999998</v>
      </c>
      <c r="AA36" s="87" t="str">
        <f t="shared" ca="1" si="11"/>
        <v>Newham</v>
      </c>
      <c r="AB36" s="87">
        <v>10</v>
      </c>
      <c r="AC36" s="86">
        <f t="shared" ca="1" si="12"/>
        <v>5.8522800000000004</v>
      </c>
      <c r="AD36" s="87" t="str">
        <f t="shared" ca="1" si="13"/>
        <v>Newham</v>
      </c>
      <c r="AE36" s="87" t="str">
        <f t="shared" ca="1" si="14"/>
        <v/>
      </c>
      <c r="AF36" s="87" t="str">
        <f t="shared" ca="1" si="15"/>
        <v/>
      </c>
      <c r="AG36" s="87">
        <f t="shared" ca="1" si="16"/>
        <v>5.8522800000000004</v>
      </c>
      <c r="AH36" s="87">
        <f t="shared" ca="1" si="26"/>
        <v>6.94</v>
      </c>
      <c r="AI36" s="87">
        <f t="shared" ca="1" si="27"/>
        <v>10.33</v>
      </c>
      <c r="AJ36" s="87">
        <f t="shared" ca="1" si="28"/>
        <v>8.3334700000000002</v>
      </c>
      <c r="AK36" s="87" t="str">
        <f t="shared" ca="1" si="17"/>
        <v/>
      </c>
      <c r="AL36" s="87">
        <f t="shared" ca="1" si="18"/>
        <v>5.8522800000000004</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10.33</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32</v>
      </c>
      <c r="X37" s="87" t="s">
        <v>102</v>
      </c>
      <c r="Y37" s="87">
        <f t="shared" ca="1" si="10"/>
        <v>11.039300000000001</v>
      </c>
      <c r="AA37" s="87" t="str">
        <f t="shared" ca="1" si="11"/>
        <v>Kingston</v>
      </c>
      <c r="AB37" s="87">
        <v>11</v>
      </c>
      <c r="AC37" s="86">
        <f t="shared" ca="1" si="12"/>
        <v>6.0720599999999996</v>
      </c>
      <c r="AD37" s="87" t="str">
        <f t="shared" ca="1" si="13"/>
        <v>Kingston</v>
      </c>
      <c r="AE37" s="87" t="str">
        <f t="shared" ca="1" si="14"/>
        <v/>
      </c>
      <c r="AF37" s="87">
        <f t="shared" ca="1" si="15"/>
        <v>6.0720599999999996</v>
      </c>
      <c r="AG37" s="87" t="str">
        <f t="shared" ca="1" si="16"/>
        <v/>
      </c>
      <c r="AH37" s="87">
        <f t="shared" ca="1" si="26"/>
        <v>6.94</v>
      </c>
      <c r="AI37" s="87">
        <f t="shared" ca="1" si="27"/>
        <v>10.33</v>
      </c>
      <c r="AJ37" s="87">
        <f t="shared" ca="1" si="28"/>
        <v>8.3334700000000002</v>
      </c>
      <c r="AK37" s="87">
        <f t="shared" ca="1" si="17"/>
        <v>6.0720599999999996</v>
      </c>
      <c r="AL37" s="87" t="str">
        <f t="shared" ca="1" si="18"/>
        <v/>
      </c>
      <c r="AN37" s="87">
        <f ca="1">IFERROR(RANK(AP37,$AP$27:$AP$37,$U$3)+COUNTIF($AP$27:AP37,AP37)-1,"")</f>
        <v>2</v>
      </c>
      <c r="AO37" s="87" t="str">
        <f>T8</f>
        <v>Richmond</v>
      </c>
      <c r="AP37" s="87">
        <f t="shared" ca="1" si="19"/>
        <v>8.3334700000000002</v>
      </c>
      <c r="AR37" s="87" t="e">
        <f t="shared" ca="1" si="20"/>
        <v>#N/A</v>
      </c>
      <c r="AS37" s="87">
        <v>11</v>
      </c>
      <c r="AT37" s="87" t="e">
        <f t="shared" ca="1" si="21"/>
        <v>#N/A</v>
      </c>
      <c r="AU37" s="87" t="e">
        <f t="shared" ca="1" si="22"/>
        <v>#N/A</v>
      </c>
      <c r="AV37" s="87" t="e">
        <f t="shared" ca="1" si="23"/>
        <v>#N/A</v>
      </c>
      <c r="AW37" s="87" t="e">
        <f t="shared" ca="1" si="24"/>
        <v>#N/A</v>
      </c>
      <c r="AX37" s="87">
        <f t="shared" ca="1" si="25"/>
        <v>10.33</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31</v>
      </c>
      <c r="X38" s="87" t="s">
        <v>67</v>
      </c>
      <c r="Y38" s="87">
        <f t="shared" ca="1" si="10"/>
        <v>11.018000000000001</v>
      </c>
      <c r="AA38" s="87" t="str">
        <f t="shared" ca="1" si="11"/>
        <v>Greenwich</v>
      </c>
      <c r="AB38" s="87">
        <v>12</v>
      </c>
      <c r="AC38" s="86">
        <f t="shared" ca="1" si="12"/>
        <v>6.3601299999999998</v>
      </c>
      <c r="AD38" s="87" t="str">
        <f t="shared" ca="1" si="13"/>
        <v>Greenwich</v>
      </c>
      <c r="AE38" s="87" t="str">
        <f t="shared" ca="1" si="14"/>
        <v/>
      </c>
      <c r="AF38" s="87" t="str">
        <f t="shared" ca="1" si="15"/>
        <v/>
      </c>
      <c r="AG38" s="87">
        <f t="shared" ca="1" si="16"/>
        <v>6.3601299999999998</v>
      </c>
      <c r="AH38" s="87">
        <f t="shared" ca="1" si="26"/>
        <v>6.94</v>
      </c>
      <c r="AI38" s="87">
        <f t="shared" ca="1" si="27"/>
        <v>10.33</v>
      </c>
      <c r="AJ38" s="87">
        <f t="shared" ca="1" si="28"/>
        <v>8.3334700000000002</v>
      </c>
      <c r="AK38" s="87" t="str">
        <f t="shared" ca="1" si="17"/>
        <v/>
      </c>
      <c r="AL38" s="87">
        <f t="shared" ca="1" si="18"/>
        <v>6.3601299999999998</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7</v>
      </c>
      <c r="X39" s="87" t="s">
        <v>117</v>
      </c>
      <c r="Y39" s="87">
        <f t="shared" ca="1" si="10"/>
        <v>5.2334399999999999</v>
      </c>
      <c r="AA39" s="87" t="str">
        <f t="shared" ca="1" si="11"/>
        <v>Waltham Forest</v>
      </c>
      <c r="AB39" s="87">
        <v>13</v>
      </c>
      <c r="AC39" s="86">
        <f t="shared" ca="1" si="12"/>
        <v>6.4398799999999996</v>
      </c>
      <c r="AD39" s="87" t="str">
        <f t="shared" ca="1" si="13"/>
        <v>Waltham Forest</v>
      </c>
      <c r="AE39" s="87" t="str">
        <f t="shared" ca="1" si="14"/>
        <v/>
      </c>
      <c r="AF39" s="87" t="str">
        <f t="shared" ca="1" si="15"/>
        <v/>
      </c>
      <c r="AG39" s="87">
        <f t="shared" ca="1" si="16"/>
        <v>6.4398799999999996</v>
      </c>
      <c r="AH39" s="87">
        <f t="shared" ca="1" si="26"/>
        <v>6.94</v>
      </c>
      <c r="AI39" s="87">
        <f t="shared" ca="1" si="27"/>
        <v>10.33</v>
      </c>
      <c r="AJ39" s="87">
        <f t="shared" ca="1" si="28"/>
        <v>8.3334700000000002</v>
      </c>
      <c r="AK39" s="87">
        <f t="shared" ca="1" si="17"/>
        <v>6.4398799999999996</v>
      </c>
      <c r="AL39" s="87" t="str">
        <f t="shared" ca="1" si="18"/>
        <v/>
      </c>
      <c r="AO39" s="87" t="s">
        <v>1096</v>
      </c>
      <c r="BA39" s="94"/>
      <c r="BD39" s="94" t="s">
        <v>1097</v>
      </c>
      <c r="BF39" s="94">
        <f ca="1">U9</f>
        <v>22</v>
      </c>
      <c r="BG39" s="94"/>
      <c r="BT39" s="87"/>
    </row>
    <row r="40" spans="1:72">
      <c r="A40" s="125"/>
      <c r="B40" s="125"/>
      <c r="C40" s="125"/>
      <c r="D40" s="125"/>
      <c r="E40" s="125"/>
      <c r="F40" s="125"/>
      <c r="G40" s="125"/>
      <c r="H40" s="125"/>
      <c r="I40" s="125"/>
      <c r="J40" s="125"/>
      <c r="K40" s="125"/>
      <c r="L40" s="125"/>
      <c r="M40" s="125"/>
      <c r="N40" s="125"/>
      <c r="W40" s="87">
        <f ca="1">IFERROR(RANK(Y40,$Y$27:$Y$59,$U$3)+COUNTIF($Y$27:Y40,Y40)-1,"")</f>
        <v>5</v>
      </c>
      <c r="X40" s="87" t="s">
        <v>65</v>
      </c>
      <c r="Y40" s="87">
        <f t="shared" ca="1" si="10"/>
        <v>5.1698199999999996</v>
      </c>
      <c r="AA40" s="87" t="str">
        <f t="shared" ca="1" si="11"/>
        <v>Lewisham</v>
      </c>
      <c r="AB40" s="87">
        <v>14</v>
      </c>
      <c r="AC40" s="86">
        <f t="shared" ca="1" si="12"/>
        <v>6.6838800000000003</v>
      </c>
      <c r="AD40" s="87" t="str">
        <f t="shared" ca="1" si="13"/>
        <v>Lewisham</v>
      </c>
      <c r="AE40" s="87" t="str">
        <f t="shared" ca="1" si="14"/>
        <v/>
      </c>
      <c r="AF40" s="87" t="str">
        <f t="shared" ca="1" si="15"/>
        <v/>
      </c>
      <c r="AG40" s="87">
        <f t="shared" ca="1" si="16"/>
        <v>6.6838800000000003</v>
      </c>
      <c r="AH40" s="87">
        <f t="shared" ca="1" si="26"/>
        <v>6.94</v>
      </c>
      <c r="AI40" s="87">
        <f t="shared" ca="1" si="27"/>
        <v>10.33</v>
      </c>
      <c r="AJ40" s="87">
        <f t="shared" ca="1" si="28"/>
        <v>8.3334700000000002</v>
      </c>
      <c r="AK40" s="87" t="str">
        <f t="shared" ca="1" si="17"/>
        <v/>
      </c>
      <c r="AL40" s="87">
        <f t="shared" ca="1" si="18"/>
        <v>6.6838800000000003</v>
      </c>
      <c r="AO40" s="87" t="str">
        <f>List!R2</f>
        <v>Kingston</v>
      </c>
      <c r="AP40" s="87">
        <f t="shared" ref="AP40:AP54" ca="1" si="29">VLOOKUP(AO40,$AA$27:$AC$58,3,FALSE)</f>
        <v>6.0720599999999996</v>
      </c>
      <c r="BA40" s="94"/>
      <c r="BB40" s="94"/>
      <c r="BC40" s="94"/>
      <c r="BD40" s="94"/>
      <c r="BE40" s="87" t="s">
        <v>1098</v>
      </c>
      <c r="BF40" s="92">
        <f ca="1">IF(BF39=1,0,BE45*BF39/$BF45)</f>
        <v>61.1875</v>
      </c>
      <c r="BG40" s="93"/>
      <c r="BT40" s="87"/>
    </row>
    <row r="41" spans="1:72">
      <c r="A41" s="125"/>
      <c r="B41" s="125"/>
      <c r="C41" s="125"/>
      <c r="D41" s="125"/>
      <c r="E41" s="125"/>
      <c r="F41" s="125"/>
      <c r="G41" s="125"/>
      <c r="H41" s="125"/>
      <c r="I41" s="125"/>
      <c r="J41" s="125"/>
      <c r="K41" s="125"/>
      <c r="L41" s="125"/>
      <c r="M41" s="125"/>
      <c r="N41" s="125"/>
      <c r="W41" s="87">
        <f ca="1">IFERROR(RANK(Y41,$Y$27:$Y$59,$U$3)+COUNTIF($Y$27:Y41,Y41)-1,"")</f>
        <v>27</v>
      </c>
      <c r="X41" s="87" t="s">
        <v>119</v>
      </c>
      <c r="Y41" s="87">
        <f t="shared" ca="1" si="10"/>
        <v>9.6288400000000003</v>
      </c>
      <c r="AA41" s="87" t="str">
        <f t="shared" ca="1" si="11"/>
        <v>Hounslow</v>
      </c>
      <c r="AB41" s="87">
        <v>15</v>
      </c>
      <c r="AC41" s="86">
        <f t="shared" ca="1" si="12"/>
        <v>6.7596999999999996</v>
      </c>
      <c r="AD41" s="87" t="str">
        <f t="shared" ca="1" si="13"/>
        <v>Hounslow</v>
      </c>
      <c r="AE41" s="87" t="str">
        <f t="shared" ca="1" si="14"/>
        <v/>
      </c>
      <c r="AF41" s="87" t="str">
        <f t="shared" ca="1" si="15"/>
        <v/>
      </c>
      <c r="AG41" s="87">
        <f t="shared" ca="1" si="16"/>
        <v>6.7596999999999996</v>
      </c>
      <c r="AH41" s="87">
        <f t="shared" ca="1" si="26"/>
        <v>6.94</v>
      </c>
      <c r="AI41" s="87">
        <f t="shared" ca="1" si="27"/>
        <v>10.33</v>
      </c>
      <c r="AJ41" s="87">
        <f t="shared" ca="1" si="28"/>
        <v>8.3334700000000002</v>
      </c>
      <c r="AK41" s="87">
        <f t="shared" ca="1" si="17"/>
        <v>6.7596999999999996</v>
      </c>
      <c r="AL41" s="87" t="str">
        <f t="shared" ca="1" si="18"/>
        <v/>
      </c>
      <c r="AO41" s="87" t="str">
        <f>List!R3</f>
        <v>Merton</v>
      </c>
      <c r="AP41" s="87">
        <f t="shared" ca="1" si="29"/>
        <v>6.8030499999999998</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20</v>
      </c>
      <c r="X42" s="87" t="s">
        <v>87</v>
      </c>
      <c r="Y42" s="87">
        <f t="shared" ca="1" si="10"/>
        <v>7.8182</v>
      </c>
      <c r="AA42" s="87" t="str">
        <f t="shared" ca="1" si="11"/>
        <v>Merton</v>
      </c>
      <c r="AB42" s="87">
        <v>16</v>
      </c>
      <c r="AC42" s="86">
        <f t="shared" ca="1" si="12"/>
        <v>6.8030499999999998</v>
      </c>
      <c r="AD42" s="87" t="str">
        <f t="shared" ca="1" si="13"/>
        <v>Merton</v>
      </c>
      <c r="AE42" s="87" t="str">
        <f t="shared" ca="1" si="14"/>
        <v/>
      </c>
      <c r="AF42" s="87">
        <f t="shared" ca="1" si="15"/>
        <v>6.8030499999999998</v>
      </c>
      <c r="AG42" s="87" t="str">
        <f t="shared" ca="1" si="16"/>
        <v/>
      </c>
      <c r="AH42" s="87">
        <f t="shared" ca="1" si="26"/>
        <v>6.94</v>
      </c>
      <c r="AI42" s="87">
        <f t="shared" ca="1" si="27"/>
        <v>10.33</v>
      </c>
      <c r="AJ42" s="87">
        <f t="shared" ca="1" si="28"/>
        <v>8.3334700000000002</v>
      </c>
      <c r="AK42" s="87">
        <f t="shared" ca="1" si="17"/>
        <v>6.8030499999999998</v>
      </c>
      <c r="AL42" s="87" t="str">
        <f t="shared" ca="1" si="18"/>
        <v/>
      </c>
      <c r="AO42" s="87" t="str">
        <f>List!R4</f>
        <v>Richmond</v>
      </c>
      <c r="AP42" s="87">
        <f t="shared" ca="1" si="29"/>
        <v>8.3334700000000002</v>
      </c>
      <c r="BA42" s="94"/>
      <c r="BB42" s="94"/>
      <c r="BC42" s="94"/>
      <c r="BD42" s="94"/>
      <c r="BE42" s="87" t="s">
        <v>1094</v>
      </c>
      <c r="BF42" s="92">
        <f ca="1">IF(181-SUM(BF40:BF41)&lt;0,0,181-SUM(BF40:BF41))</f>
        <v>117.8125</v>
      </c>
      <c r="BG42" s="93"/>
      <c r="BT42" s="87"/>
    </row>
    <row r="43" spans="1:72">
      <c r="A43" s="17"/>
      <c r="B43" s="17"/>
      <c r="C43" s="17"/>
      <c r="D43" s="17"/>
      <c r="E43" s="17"/>
      <c r="F43" s="17"/>
      <c r="G43" s="17"/>
      <c r="H43" s="17"/>
      <c r="I43" s="17"/>
      <c r="J43" s="17"/>
      <c r="K43" s="17"/>
      <c r="L43" s="17"/>
      <c r="M43" s="17"/>
      <c r="W43" s="87">
        <f ca="1">IFERROR(RANK(Y43,$Y$27:$Y$59,$U$3)+COUNTIF($Y$27:Y43,Y43)-1,"")</f>
        <v>15</v>
      </c>
      <c r="X43" s="87" t="s">
        <v>60</v>
      </c>
      <c r="Y43" s="87">
        <f t="shared" ca="1" si="10"/>
        <v>6.7596999999999996</v>
      </c>
      <c r="AA43" s="87" t="str">
        <f t="shared" ca="1" si="11"/>
        <v>Wandsworth</v>
      </c>
      <c r="AB43" s="87">
        <v>17</v>
      </c>
      <c r="AC43" s="86">
        <f t="shared" ca="1" si="12"/>
        <v>7.2382400000000002</v>
      </c>
      <c r="AD43" s="87" t="str">
        <f t="shared" ca="1" si="13"/>
        <v>Wandsworth</v>
      </c>
      <c r="AE43" s="87" t="str">
        <f t="shared" ca="1" si="14"/>
        <v/>
      </c>
      <c r="AF43" s="87" t="str">
        <f t="shared" ca="1" si="15"/>
        <v/>
      </c>
      <c r="AG43" s="87">
        <f t="shared" ca="1" si="16"/>
        <v>7.2382400000000002</v>
      </c>
      <c r="AH43" s="87">
        <f t="shared" ca="1" si="26"/>
        <v>6.94</v>
      </c>
      <c r="AI43" s="87">
        <f t="shared" ca="1" si="27"/>
        <v>10.33</v>
      </c>
      <c r="AJ43" s="87">
        <f t="shared" ca="1" si="28"/>
        <v>8.3334700000000002</v>
      </c>
      <c r="AK43" s="87" t="str">
        <f t="shared" ca="1" si="17"/>
        <v/>
      </c>
      <c r="AL43" s="87">
        <f t="shared" ca="1" si="18"/>
        <v>7.2382400000000002</v>
      </c>
      <c r="AO43" s="87" t="str">
        <f>List!R5</f>
        <v>Sutton</v>
      </c>
      <c r="AP43" s="87">
        <f t="shared" ca="1" si="29"/>
        <v>7.3563499999999999</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28</v>
      </c>
      <c r="X44" s="87" t="s">
        <v>75</v>
      </c>
      <c r="Y44" s="87">
        <f t="shared" ca="1" si="10"/>
        <v>9.7438800000000008</v>
      </c>
      <c r="AA44" s="87" t="str">
        <f t="shared" ca="1" si="11"/>
        <v>Sutton</v>
      </c>
      <c r="AB44" s="87">
        <v>18</v>
      </c>
      <c r="AC44" s="86">
        <f t="shared" ca="1" si="12"/>
        <v>7.3563499999999999</v>
      </c>
      <c r="AD44" s="87" t="str">
        <f t="shared" ca="1" si="13"/>
        <v>Sutton</v>
      </c>
      <c r="AE44" s="87" t="str">
        <f t="shared" ca="1" si="14"/>
        <v/>
      </c>
      <c r="AF44" s="87">
        <f t="shared" ca="1" si="15"/>
        <v>7.3563499999999999</v>
      </c>
      <c r="AG44" s="87" t="str">
        <f t="shared" ca="1" si="16"/>
        <v/>
      </c>
      <c r="AH44" s="87">
        <f t="shared" ca="1" si="26"/>
        <v>6.94</v>
      </c>
      <c r="AI44" s="87">
        <f t="shared" ca="1" si="27"/>
        <v>10.33</v>
      </c>
      <c r="AJ44" s="87">
        <f t="shared" ca="1" si="28"/>
        <v>8.3334700000000002</v>
      </c>
      <c r="AK44" s="87">
        <f t="shared" ca="1" si="17"/>
        <v>7.3563499999999999</v>
      </c>
      <c r="AL44" s="87" t="str">
        <f t="shared" ca="1" si="18"/>
        <v/>
      </c>
      <c r="AO44" s="87" t="str">
        <f>List!R6</f>
        <v>Havering</v>
      </c>
      <c r="AP44" s="87">
        <f t="shared" ca="1" si="29"/>
        <v>9.6288400000000003</v>
      </c>
      <c r="BT44" s="87"/>
    </row>
    <row r="45" spans="1:72">
      <c r="A45" s="17"/>
      <c r="B45" s="17"/>
      <c r="C45" s="17"/>
      <c r="D45" s="17"/>
      <c r="E45" s="17"/>
      <c r="F45" s="17"/>
      <c r="G45" s="17"/>
      <c r="H45" s="17"/>
      <c r="I45" s="17"/>
      <c r="J45" s="17"/>
      <c r="K45" s="17"/>
      <c r="L45" s="17"/>
      <c r="M45" s="17"/>
      <c r="W45" s="87">
        <f ca="1">IFERROR(RANK(Y45,$Y$27:$Y$59,$U$3)+COUNTIF($Y$27:Y45,Y45)-1,"")</f>
        <v>29</v>
      </c>
      <c r="X45" s="87" t="s">
        <v>71</v>
      </c>
      <c r="Y45" s="87">
        <f t="shared" ca="1" si="10"/>
        <v>10.61176</v>
      </c>
      <c r="AA45" s="87" t="str">
        <f t="shared" ca="1" si="11"/>
        <v>Southwark</v>
      </c>
      <c r="AB45" s="87">
        <v>19</v>
      </c>
      <c r="AC45" s="86">
        <f t="shared" ca="1" si="12"/>
        <v>7.4358500000000003</v>
      </c>
      <c r="AD45" s="87" t="str">
        <f t="shared" ca="1" si="13"/>
        <v>Southwark</v>
      </c>
      <c r="AE45" s="87" t="str">
        <f t="shared" ca="1" si="14"/>
        <v/>
      </c>
      <c r="AF45" s="87" t="str">
        <f t="shared" ca="1" si="15"/>
        <v/>
      </c>
      <c r="AG45" s="87">
        <f t="shared" ca="1" si="16"/>
        <v>7.4358500000000003</v>
      </c>
      <c r="AH45" s="87">
        <f t="shared" ca="1" si="26"/>
        <v>6.94</v>
      </c>
      <c r="AI45" s="87">
        <f t="shared" ca="1" si="27"/>
        <v>10.33</v>
      </c>
      <c r="AJ45" s="87">
        <f t="shared" ca="1" si="28"/>
        <v>8.3334700000000002</v>
      </c>
      <c r="AK45" s="87" t="str">
        <f t="shared" ca="1" si="17"/>
        <v/>
      </c>
      <c r="AL45" s="87">
        <f t="shared" ca="1" si="18"/>
        <v>7.4358500000000003</v>
      </c>
      <c r="AO45" s="87" t="str">
        <f>List!R7</f>
        <v>Hounslow</v>
      </c>
      <c r="AP45" s="87">
        <f t="shared" ca="1" si="29"/>
        <v>6.7596999999999996</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11</v>
      </c>
      <c r="X46" s="87" t="s">
        <v>83</v>
      </c>
      <c r="Y46" s="87">
        <f t="shared" ca="1" si="10"/>
        <v>6.0720599999999996</v>
      </c>
      <c r="AA46" s="87" t="str">
        <f t="shared" ca="1" si="11"/>
        <v>Hillingdon</v>
      </c>
      <c r="AB46" s="87">
        <v>20</v>
      </c>
      <c r="AC46" s="86">
        <f t="shared" ca="1" si="12"/>
        <v>7.8182</v>
      </c>
      <c r="AD46" s="87" t="str">
        <f t="shared" ca="1" si="13"/>
        <v>Hillingdon</v>
      </c>
      <c r="AE46" s="87" t="str">
        <f t="shared" ca="1" si="14"/>
        <v/>
      </c>
      <c r="AF46" s="87" t="str">
        <f t="shared" ca="1" si="15"/>
        <v/>
      </c>
      <c r="AG46" s="87">
        <f t="shared" ca="1" si="16"/>
        <v>7.8182</v>
      </c>
      <c r="AH46" s="87">
        <f t="shared" ca="1" si="26"/>
        <v>6.94</v>
      </c>
      <c r="AI46" s="87">
        <f t="shared" ca="1" si="27"/>
        <v>10.33</v>
      </c>
      <c r="AJ46" s="87">
        <f t="shared" ca="1" si="28"/>
        <v>8.3334700000000002</v>
      </c>
      <c r="AK46" s="87">
        <f t="shared" ca="1" si="17"/>
        <v>7.8182</v>
      </c>
      <c r="AL46" s="87" t="str">
        <f t="shared" ca="1" si="18"/>
        <v/>
      </c>
      <c r="AO46" s="87" t="str">
        <f>List!R8</f>
        <v>Redbridge</v>
      </c>
      <c r="AP46" s="87">
        <f t="shared" ca="1" si="29"/>
        <v>8.6165599999999998</v>
      </c>
      <c r="BF46" s="94">
        <v>2</v>
      </c>
      <c r="BG46" s="94"/>
      <c r="BT46" s="87"/>
    </row>
    <row r="47" spans="1:72">
      <c r="A47" s="17"/>
      <c r="B47" s="17"/>
      <c r="C47" s="17"/>
      <c r="D47" s="17"/>
      <c r="E47" s="17"/>
      <c r="F47" s="17"/>
      <c r="G47" s="17"/>
      <c r="H47" s="17"/>
      <c r="I47" s="17"/>
      <c r="J47" s="17"/>
      <c r="K47" s="17"/>
      <c r="L47" s="17"/>
      <c r="M47" s="17"/>
      <c r="W47" s="87">
        <f ca="1">IFERROR(RANK(Y47,$Y$27:$Y$59,$U$3)+COUNTIF($Y$27:Y47,Y47)-1,"")</f>
        <v>2</v>
      </c>
      <c r="X47" s="87" t="s">
        <v>92</v>
      </c>
      <c r="Y47" s="87">
        <f t="shared" ca="1" si="10"/>
        <v>4.5411299999999999</v>
      </c>
      <c r="AA47" s="87" t="str">
        <f t="shared" ca="1" si="11"/>
        <v>Tower Hamlets</v>
      </c>
      <c r="AB47" s="87">
        <v>21</v>
      </c>
      <c r="AC47" s="86">
        <f t="shared" ca="1" si="12"/>
        <v>8.1343399999999999</v>
      </c>
      <c r="AD47" s="87" t="str">
        <f t="shared" ca="1" si="13"/>
        <v>Tower Hamlets</v>
      </c>
      <c r="AE47" s="87" t="str">
        <f t="shared" ca="1" si="14"/>
        <v/>
      </c>
      <c r="AF47" s="87" t="str">
        <f t="shared" ca="1" si="15"/>
        <v/>
      </c>
      <c r="AG47" s="87">
        <f t="shared" ca="1" si="16"/>
        <v>8.1343399999999999</v>
      </c>
      <c r="AH47" s="87">
        <f t="shared" ca="1" si="26"/>
        <v>6.94</v>
      </c>
      <c r="AI47" s="87">
        <f t="shared" ca="1" si="27"/>
        <v>10.33</v>
      </c>
      <c r="AJ47" s="87">
        <f t="shared" ca="1" si="28"/>
        <v>8.3334700000000002</v>
      </c>
      <c r="AK47" s="87" t="str">
        <f t="shared" ca="1" si="17"/>
        <v/>
      </c>
      <c r="AL47" s="87">
        <f t="shared" ca="1" si="18"/>
        <v>8.1343399999999999</v>
      </c>
      <c r="AO47" s="87" t="str">
        <f>List!R9</f>
        <v>Enfield</v>
      </c>
      <c r="AP47" s="87">
        <f t="shared" ca="1" si="29"/>
        <v>4.9094499999999996</v>
      </c>
    </row>
    <row r="48" spans="1:72">
      <c r="A48" s="17"/>
      <c r="B48" s="17"/>
      <c r="C48" s="17"/>
      <c r="D48" s="17"/>
      <c r="E48" s="17"/>
      <c r="F48" s="17"/>
      <c r="G48" s="17"/>
      <c r="H48" s="17"/>
      <c r="I48" s="17"/>
      <c r="J48" s="17"/>
      <c r="K48" s="17"/>
      <c r="L48" s="17"/>
      <c r="M48" s="17"/>
      <c r="W48" s="87">
        <f ca="1">IFERROR(RANK(Y48,$Y$27:$Y$59,$U$3)+COUNTIF($Y$27:Y48,Y48)-1,"")</f>
        <v>14</v>
      </c>
      <c r="X48" s="87" t="s">
        <v>85</v>
      </c>
      <c r="Y48" s="87">
        <f t="shared" ca="1" si="10"/>
        <v>6.6838800000000003</v>
      </c>
      <c r="AA48" s="87" t="str">
        <f t="shared" ca="1" si="11"/>
        <v>Richmond</v>
      </c>
      <c r="AB48" s="87">
        <v>22</v>
      </c>
      <c r="AC48" s="86">
        <f t="shared" ca="1" si="12"/>
        <v>8.3334700000000002</v>
      </c>
      <c r="AD48" s="87" t="str">
        <f t="shared" ca="1" si="13"/>
        <v>Richmond</v>
      </c>
      <c r="AE48" s="87">
        <f t="shared" ca="1" si="14"/>
        <v>8.3334700000000002</v>
      </c>
      <c r="AF48" s="87" t="str">
        <f t="shared" ca="1" si="15"/>
        <v/>
      </c>
      <c r="AG48" s="87" t="str">
        <f t="shared" ca="1" si="16"/>
        <v/>
      </c>
      <c r="AH48" s="87">
        <f t="shared" ca="1" si="26"/>
        <v>6.94</v>
      </c>
      <c r="AI48" s="87">
        <f t="shared" ca="1" si="27"/>
        <v>10.33</v>
      </c>
      <c r="AJ48" s="87">
        <f t="shared" ca="1" si="28"/>
        <v>8.3334700000000002</v>
      </c>
      <c r="AK48" s="87">
        <f t="shared" ca="1" si="17"/>
        <v>8.3334700000000002</v>
      </c>
      <c r="AL48" s="87" t="str">
        <f t="shared" ca="1" si="18"/>
        <v/>
      </c>
      <c r="AO48" s="87" t="str">
        <f>List!R10</f>
        <v>Harrow</v>
      </c>
      <c r="AP48" s="87">
        <f t="shared" ca="1" si="29"/>
        <v>5.1698199999999996</v>
      </c>
      <c r="BF48" s="94"/>
    </row>
    <row r="49" spans="1:59">
      <c r="A49" s="17"/>
      <c r="B49" s="17"/>
      <c r="C49" s="17"/>
      <c r="D49" s="17"/>
      <c r="E49" s="17"/>
      <c r="F49" s="17"/>
      <c r="G49" s="17"/>
      <c r="H49" s="17"/>
      <c r="I49" s="17"/>
      <c r="J49" s="17"/>
      <c r="K49" s="17"/>
      <c r="L49" s="17"/>
      <c r="M49" s="17"/>
      <c r="W49" s="87">
        <f ca="1">IFERROR(RANK(Y49,$Y$27:$Y$59,$U$3)+COUNTIF($Y$27:Y49,Y49)-1,"")</f>
        <v>16</v>
      </c>
      <c r="X49" s="87" t="s">
        <v>109</v>
      </c>
      <c r="Y49" s="87">
        <f t="shared" ca="1" si="10"/>
        <v>6.8030499999999998</v>
      </c>
      <c r="AA49" s="87" t="str">
        <f t="shared" ca="1" si="11"/>
        <v>Barking and Dagenham</v>
      </c>
      <c r="AB49" s="87">
        <v>23</v>
      </c>
      <c r="AC49" s="86">
        <f t="shared" ca="1" si="12"/>
        <v>8.4141700000000004</v>
      </c>
      <c r="AD49" s="87" t="str">
        <f t="shared" ca="1" si="13"/>
        <v>Barking and Dagenham</v>
      </c>
      <c r="AE49" s="87" t="str">
        <f t="shared" ca="1" si="14"/>
        <v/>
      </c>
      <c r="AF49" s="87" t="str">
        <f t="shared" ca="1" si="15"/>
        <v/>
      </c>
      <c r="AG49" s="87">
        <f t="shared" ca="1" si="16"/>
        <v>8.4141700000000004</v>
      </c>
      <c r="AH49" s="87">
        <f t="shared" ca="1" si="26"/>
        <v>6.94</v>
      </c>
      <c r="AI49" s="87">
        <f t="shared" ca="1" si="27"/>
        <v>10.33</v>
      </c>
      <c r="AJ49" s="87">
        <f t="shared" ca="1" si="28"/>
        <v>8.3334700000000002</v>
      </c>
      <c r="AK49" s="87" t="str">
        <f t="shared" ca="1" si="17"/>
        <v/>
      </c>
      <c r="AL49" s="87">
        <f t="shared" ca="1" si="18"/>
        <v>8.4141700000000004</v>
      </c>
      <c r="AO49" s="87" t="str">
        <f>List!R11</f>
        <v>Waltham Forest</v>
      </c>
      <c r="AP49" s="87">
        <f t="shared" ca="1" si="29"/>
        <v>6.4398799999999996</v>
      </c>
      <c r="BF49" s="92"/>
      <c r="BG49" s="93"/>
    </row>
    <row r="50" spans="1:59">
      <c r="A50" s="17"/>
      <c r="B50" s="17"/>
      <c r="C50" s="17"/>
      <c r="D50" s="17"/>
      <c r="E50" s="17"/>
      <c r="F50" s="17"/>
      <c r="G50" s="17"/>
      <c r="H50" s="17"/>
      <c r="I50" s="17"/>
      <c r="J50" s="17"/>
      <c r="K50" s="17"/>
      <c r="L50" s="17"/>
      <c r="M50" s="17"/>
      <c r="W50" s="87">
        <f ca="1">IFERROR(RANK(Y50,$Y$27:$Y$59,$U$3)+COUNTIF($Y$27:Y50,Y50)-1,"")</f>
        <v>10</v>
      </c>
      <c r="X50" s="87" t="s">
        <v>123</v>
      </c>
      <c r="Y50" s="87">
        <f t="shared" ca="1" si="10"/>
        <v>5.8522800000000004</v>
      </c>
      <c r="AA50" s="87" t="str">
        <f t="shared" ca="1" si="11"/>
        <v>Redbridge</v>
      </c>
      <c r="AB50" s="87">
        <v>24</v>
      </c>
      <c r="AC50" s="86">
        <f t="shared" ca="1" si="12"/>
        <v>8.6165599999999998</v>
      </c>
      <c r="AD50" s="87" t="str">
        <f t="shared" ca="1" si="13"/>
        <v>Redbridge</v>
      </c>
      <c r="AE50" s="87" t="str">
        <f t="shared" ca="1" si="14"/>
        <v/>
      </c>
      <c r="AF50" s="87" t="str">
        <f t="shared" ca="1" si="15"/>
        <v/>
      </c>
      <c r="AG50" s="87">
        <f t="shared" ca="1" si="16"/>
        <v>8.6165599999999998</v>
      </c>
      <c r="AH50" s="87">
        <f t="shared" ca="1" si="26"/>
        <v>6.94</v>
      </c>
      <c r="AI50" s="87">
        <f t="shared" ca="1" si="27"/>
        <v>10.33</v>
      </c>
      <c r="AJ50" s="87">
        <f t="shared" ca="1" si="28"/>
        <v>8.3334700000000002</v>
      </c>
      <c r="AK50" s="87">
        <f t="shared" ca="1" si="17"/>
        <v>8.6165599999999998</v>
      </c>
      <c r="AL50" s="87" t="str">
        <f t="shared" ca="1" si="18"/>
        <v/>
      </c>
      <c r="AO50" s="87" t="str">
        <f>List!R12</f>
        <v>Bromley</v>
      </c>
      <c r="AP50" s="87">
        <f t="shared" ca="1" si="29"/>
        <v>5.2168299999999999</v>
      </c>
      <c r="BF50" s="92"/>
      <c r="BG50" s="92"/>
    </row>
    <row r="51" spans="1:59">
      <c r="W51" s="87">
        <f ca="1">IFERROR(RANK(Y51,$Y$27:$Y$59,$U$3)+COUNTIF($Y$27:Y51,Y51)-1,"")</f>
        <v>24</v>
      </c>
      <c r="X51" s="87" t="s">
        <v>113</v>
      </c>
      <c r="Y51" s="87">
        <f t="shared" ca="1" si="10"/>
        <v>8.6165599999999998</v>
      </c>
      <c r="AA51" s="87" t="str">
        <f t="shared" ca="1" si="11"/>
        <v>Ealing</v>
      </c>
      <c r="AB51" s="87">
        <v>25</v>
      </c>
      <c r="AC51" s="86">
        <f t="shared" ca="1" si="12"/>
        <v>8.9370799999999999</v>
      </c>
      <c r="AD51" s="87" t="str">
        <f t="shared" ca="1" si="13"/>
        <v>Ealing</v>
      </c>
      <c r="AE51" s="87" t="str">
        <f t="shared" ca="1" si="14"/>
        <v/>
      </c>
      <c r="AF51" s="87" t="str">
        <f t="shared" ca="1" si="15"/>
        <v/>
      </c>
      <c r="AG51" s="87">
        <f t="shared" ca="1" si="16"/>
        <v>8.9370799999999999</v>
      </c>
      <c r="AH51" s="87">
        <f t="shared" ca="1" si="26"/>
        <v>6.94</v>
      </c>
      <c r="AI51" s="87">
        <f t="shared" ca="1" si="27"/>
        <v>10.33</v>
      </c>
      <c r="AJ51" s="87">
        <f t="shared" ca="1" si="28"/>
        <v>8.3334700000000002</v>
      </c>
      <c r="AK51" s="87">
        <f t="shared" ca="1" si="17"/>
        <v>8.9370799999999999</v>
      </c>
      <c r="AL51" s="87" t="str">
        <f t="shared" ca="1" si="18"/>
        <v/>
      </c>
      <c r="AO51" s="87" t="str">
        <f>List!R13</f>
        <v>Hillingdon</v>
      </c>
      <c r="AP51" s="87">
        <f t="shared" ca="1" si="29"/>
        <v>7.8182</v>
      </c>
      <c r="BF51" s="92"/>
      <c r="BG51" s="93"/>
    </row>
    <row r="52" spans="1:59">
      <c r="W52" s="87">
        <f ca="1">IFERROR(RANK(Y52,$Y$27:$Y$59,$U$3)+COUNTIF($Y$27:Y52,Y52)-1,"")</f>
        <v>22</v>
      </c>
      <c r="X52" s="87" t="s">
        <v>33</v>
      </c>
      <c r="Y52" s="87">
        <f t="shared" ca="1" si="10"/>
        <v>8.3334700000000002</v>
      </c>
      <c r="AA52" s="87" t="str">
        <f t="shared" ca="1" si="11"/>
        <v>Westminster</v>
      </c>
      <c r="AB52" s="87">
        <v>26</v>
      </c>
      <c r="AC52" s="86">
        <f t="shared" ca="1" si="12"/>
        <v>9.2796500000000002</v>
      </c>
      <c r="AD52" s="87" t="str">
        <f t="shared" ca="1" si="13"/>
        <v>Westminster</v>
      </c>
      <c r="AE52" s="87" t="str">
        <f t="shared" ca="1" si="14"/>
        <v/>
      </c>
      <c r="AF52" s="87" t="str">
        <f t="shared" ca="1" si="15"/>
        <v/>
      </c>
      <c r="AG52" s="87">
        <f t="shared" ca="1" si="16"/>
        <v>9.2796500000000002</v>
      </c>
      <c r="AH52" s="87">
        <f t="shared" ca="1" si="26"/>
        <v>6.94</v>
      </c>
      <c r="AI52" s="87">
        <f t="shared" ca="1" si="27"/>
        <v>10.33</v>
      </c>
      <c r="AJ52" s="87">
        <f t="shared" ca="1" si="28"/>
        <v>8.3334700000000002</v>
      </c>
      <c r="AK52" s="87" t="str">
        <f t="shared" ca="1" si="17"/>
        <v/>
      </c>
      <c r="AL52" s="87">
        <f t="shared" ca="1" si="18"/>
        <v>9.2796500000000002</v>
      </c>
      <c r="AO52" s="87" t="str">
        <f>List!R14</f>
        <v>Ealing</v>
      </c>
      <c r="AP52" s="87">
        <f t="shared" ca="1" si="29"/>
        <v>8.9370799999999999</v>
      </c>
      <c r="BF52" s="94"/>
      <c r="BG52" s="94"/>
    </row>
    <row r="53" spans="1:59">
      <c r="W53" s="87">
        <f ca="1">IFERROR(RANK(Y53,$Y$27:$Y$59,$U$3)+COUNTIF($Y$27:Y53,Y53)-1,"")</f>
        <v>19</v>
      </c>
      <c r="X53" s="87" t="s">
        <v>96</v>
      </c>
      <c r="Y53" s="87">
        <f t="shared" ca="1" si="10"/>
        <v>7.4358500000000003</v>
      </c>
      <c r="AA53" s="87" t="str">
        <f t="shared" ca="1" si="11"/>
        <v>Havering</v>
      </c>
      <c r="AB53" s="87">
        <v>27</v>
      </c>
      <c r="AC53" s="86">
        <f t="shared" ca="1" si="12"/>
        <v>9.6288400000000003</v>
      </c>
      <c r="AD53" s="87" t="str">
        <f t="shared" ca="1" si="13"/>
        <v>Havering</v>
      </c>
      <c r="AE53" s="87" t="str">
        <f t="shared" ca="1" si="14"/>
        <v/>
      </c>
      <c r="AF53" s="87" t="str">
        <f t="shared" ca="1" si="15"/>
        <v/>
      </c>
      <c r="AG53" s="87">
        <f t="shared" ca="1" si="16"/>
        <v>9.6288400000000003</v>
      </c>
      <c r="AH53" s="87">
        <f t="shared" ca="1" si="26"/>
        <v>6.94</v>
      </c>
      <c r="AI53" s="87">
        <f t="shared" ca="1" si="27"/>
        <v>10.33</v>
      </c>
      <c r="AJ53" s="87">
        <f t="shared" ca="1" si="28"/>
        <v>8.3334700000000002</v>
      </c>
      <c r="AK53" s="87">
        <f t="shared" ca="1" si="17"/>
        <v>9.6288400000000003</v>
      </c>
      <c r="AL53" s="87" t="str">
        <f t="shared" ca="1" si="18"/>
        <v/>
      </c>
      <c r="AO53" s="87" t="str">
        <f>List!R15</f>
        <v>Barnet</v>
      </c>
      <c r="AP53" s="87">
        <f t="shared" ca="1" si="29"/>
        <v>4.1558900000000003</v>
      </c>
    </row>
    <row r="54" spans="1:59">
      <c r="W54" s="87">
        <f ca="1">IFERROR(RANK(Y54,$Y$27:$Y$59,$U$3)+COUNTIF($Y$27:Y54,Y54)-1,"")</f>
        <v>18</v>
      </c>
      <c r="X54" s="87" t="s">
        <v>90</v>
      </c>
      <c r="Y54" s="87">
        <f t="shared" ca="1" si="10"/>
        <v>7.3563499999999999</v>
      </c>
      <c r="AA54" s="87" t="str">
        <f t="shared" ca="1" si="11"/>
        <v>Islington</v>
      </c>
      <c r="AB54" s="87">
        <v>28</v>
      </c>
      <c r="AC54" s="86">
        <f t="shared" ca="1" si="12"/>
        <v>9.7438800000000008</v>
      </c>
      <c r="AD54" s="87" t="str">
        <f t="shared" ca="1" si="13"/>
        <v>Islington</v>
      </c>
      <c r="AE54" s="87" t="str">
        <f t="shared" ca="1" si="14"/>
        <v/>
      </c>
      <c r="AF54" s="87" t="str">
        <f t="shared" ca="1" si="15"/>
        <v/>
      </c>
      <c r="AG54" s="87">
        <f t="shared" ca="1" si="16"/>
        <v>9.7438800000000008</v>
      </c>
      <c r="AH54" s="87">
        <f t="shared" ca="1" si="26"/>
        <v>6.94</v>
      </c>
      <c r="AI54" s="87">
        <f t="shared" ca="1" si="27"/>
        <v>10.33</v>
      </c>
      <c r="AJ54" s="87">
        <f t="shared" ca="1" si="28"/>
        <v>8.3334700000000002</v>
      </c>
      <c r="AK54" s="87" t="str">
        <f t="shared" ca="1" si="17"/>
        <v/>
      </c>
      <c r="AL54" s="87">
        <f t="shared" ca="1" si="18"/>
        <v>9.7438800000000008</v>
      </c>
      <c r="AO54" s="87" t="str">
        <f>List!R16</f>
        <v>Croydon</v>
      </c>
      <c r="AP54" s="87">
        <f t="shared" ca="1" si="29"/>
        <v>5.3355399999999999</v>
      </c>
      <c r="BF54" s="94"/>
      <c r="BG54" s="94"/>
    </row>
    <row r="55" spans="1:59" ht="14.45" customHeight="1">
      <c r="W55" s="87">
        <f ca="1">IFERROR(RANK(Y55,$Y$27:$Y$59,$U$3)+COUNTIF($Y$27:Y55,Y55)-1,"")</f>
        <v>21</v>
      </c>
      <c r="X55" s="87" t="s">
        <v>105</v>
      </c>
      <c r="Y55" s="87">
        <f t="shared" ca="1" si="10"/>
        <v>8.1343399999999999</v>
      </c>
      <c r="AA55" s="87" t="str">
        <f t="shared" ca="1" si="11"/>
        <v>Kensington and Chelsea</v>
      </c>
      <c r="AB55" s="87">
        <v>29</v>
      </c>
      <c r="AC55" s="86">
        <f t="shared" ca="1" si="12"/>
        <v>10.61176</v>
      </c>
      <c r="AD55" s="87" t="str">
        <f t="shared" ca="1" si="13"/>
        <v>Kensington and Chelsea</v>
      </c>
      <c r="AE55" s="87" t="str">
        <f t="shared" ca="1" si="14"/>
        <v/>
      </c>
      <c r="AF55" s="87" t="str">
        <f t="shared" ca="1" si="15"/>
        <v/>
      </c>
      <c r="AG55" s="87">
        <f t="shared" ca="1" si="16"/>
        <v>10.61176</v>
      </c>
      <c r="AH55" s="87">
        <f t="shared" ca="1" si="26"/>
        <v>6.94</v>
      </c>
      <c r="AI55" s="87">
        <f t="shared" ca="1" si="27"/>
        <v>10.33</v>
      </c>
      <c r="AJ55" s="87">
        <f t="shared" ca="1" si="28"/>
        <v>8.3334700000000002</v>
      </c>
      <c r="AK55" s="87" t="str">
        <f t="shared" ca="1" si="17"/>
        <v/>
      </c>
      <c r="AL55" s="87">
        <f t="shared" ca="1" si="18"/>
        <v>10.61176</v>
      </c>
      <c r="AO55" s="87" t="str">
        <f>T8</f>
        <v>Richmond</v>
      </c>
      <c r="AP55" s="87">
        <f ca="1">U14</f>
        <v>8.3334700000000002</v>
      </c>
      <c r="BF55" s="94"/>
      <c r="BG55" s="94"/>
    </row>
    <row r="56" spans="1:59">
      <c r="W56" s="87">
        <f ca="1">IFERROR(RANK(Y56,$Y$27:$Y$59,$U$3)+COUNTIF($Y$27:Y56,Y56)-1,"")</f>
        <v>13</v>
      </c>
      <c r="X56" s="87" t="s">
        <v>115</v>
      </c>
      <c r="Y56" s="87">
        <f t="shared" ca="1" si="10"/>
        <v>6.4398799999999996</v>
      </c>
      <c r="AA56" s="87" t="str">
        <f t="shared" ca="1" si="11"/>
        <v>Camden</v>
      </c>
      <c r="AB56" s="87">
        <v>30</v>
      </c>
      <c r="AC56" s="86">
        <f t="shared" ca="1" si="12"/>
        <v>10.614549999999999</v>
      </c>
      <c r="AD56" s="87" t="str">
        <f t="shared" ca="1" si="13"/>
        <v>Camden</v>
      </c>
      <c r="AE56" s="87" t="str">
        <f t="shared" ca="1" si="14"/>
        <v/>
      </c>
      <c r="AF56" s="87" t="str">
        <f t="shared" ca="1" si="15"/>
        <v/>
      </c>
      <c r="AG56" s="87">
        <f t="shared" ca="1" si="16"/>
        <v>10.614549999999999</v>
      </c>
      <c r="AH56" s="87">
        <f t="shared" ca="1" si="26"/>
        <v>6.94</v>
      </c>
      <c r="AI56" s="87">
        <f t="shared" ca="1" si="27"/>
        <v>10.33</v>
      </c>
      <c r="AJ56" s="87">
        <f t="shared" ca="1" si="28"/>
        <v>8.3334700000000002</v>
      </c>
      <c r="AK56" s="87" t="str">
        <f t="shared" ca="1" si="17"/>
        <v/>
      </c>
      <c r="AL56" s="87">
        <f t="shared" ca="1" si="18"/>
        <v>10.614549999999999</v>
      </c>
    </row>
    <row r="57" spans="1:59">
      <c r="W57" s="87">
        <f ca="1">IFERROR(RANK(Y57,$Y$27:$Y$59,$U$3)+COUNTIF($Y$27:Y57,Y57)-1,"")</f>
        <v>17</v>
      </c>
      <c r="X57" s="87" t="s">
        <v>77</v>
      </c>
      <c r="Y57" s="87">
        <f t="shared" ca="1" si="10"/>
        <v>7.2382400000000002</v>
      </c>
      <c r="AA57" s="87" t="str">
        <f t="shared" ca="1" si="11"/>
        <v>Hammersmith and Fulham</v>
      </c>
      <c r="AB57" s="87">
        <v>31</v>
      </c>
      <c r="AC57" s="86">
        <f t="shared" ca="1" si="12"/>
        <v>11.018000000000001</v>
      </c>
      <c r="AD57" s="87" t="str">
        <f t="shared" ca="1" si="13"/>
        <v>Hammersmith and Fulham</v>
      </c>
      <c r="AE57" s="87" t="str">
        <f t="shared" ca="1" si="14"/>
        <v/>
      </c>
      <c r="AF57" s="87" t="str">
        <f t="shared" ca="1" si="15"/>
        <v/>
      </c>
      <c r="AG57" s="87">
        <f t="shared" ca="1" si="16"/>
        <v>11.018000000000001</v>
      </c>
      <c r="AH57" s="87">
        <f t="shared" ca="1" si="26"/>
        <v>6.94</v>
      </c>
      <c r="AI57" s="87">
        <f t="shared" ca="1" si="27"/>
        <v>10.33</v>
      </c>
      <c r="AJ57" s="87">
        <f t="shared" ca="1" si="28"/>
        <v>8.3334700000000002</v>
      </c>
      <c r="AK57" s="87" t="str">
        <f t="shared" ca="1" si="17"/>
        <v/>
      </c>
      <c r="AL57" s="87">
        <f t="shared" ca="1" si="18"/>
        <v>11.018000000000001</v>
      </c>
      <c r="BF57" s="94"/>
      <c r="BG57" s="94"/>
    </row>
    <row r="58" spans="1:59">
      <c r="W58" s="87">
        <f ca="1">IFERROR(RANK(Y58,$Y$27:$Y$59,$U$3)+COUNTIF($Y$27:Y58,Y58)-1,"")</f>
        <v>26</v>
      </c>
      <c r="X58" s="87" t="s">
        <v>100</v>
      </c>
      <c r="Y58" s="87">
        <f t="shared" ca="1" si="10"/>
        <v>9.2796500000000002</v>
      </c>
      <c r="AA58" s="87" t="str">
        <f t="shared" ca="1" si="11"/>
        <v>Hackney</v>
      </c>
      <c r="AB58" s="87">
        <v>32</v>
      </c>
      <c r="AC58" s="86">
        <f t="shared" ca="1" si="12"/>
        <v>11.039300000000001</v>
      </c>
      <c r="AD58" s="87" t="str">
        <f t="shared" ca="1" si="13"/>
        <v>Hackney</v>
      </c>
      <c r="AE58" s="87" t="str">
        <f t="shared" ca="1" si="14"/>
        <v/>
      </c>
      <c r="AF58" s="87" t="str">
        <f t="shared" ca="1" si="15"/>
        <v/>
      </c>
      <c r="AG58" s="87">
        <f t="shared" ca="1" si="16"/>
        <v>11.039300000000001</v>
      </c>
      <c r="AH58" s="87">
        <f t="shared" ca="1" si="26"/>
        <v>6.94</v>
      </c>
      <c r="AI58" s="87">
        <f t="shared" ca="1" si="27"/>
        <v>10.33</v>
      </c>
      <c r="AJ58" s="87">
        <f t="shared" ca="1" si="28"/>
        <v>8.3334700000000002</v>
      </c>
      <c r="AK58" s="87" t="str">
        <f t="shared" ca="1" si="17"/>
        <v/>
      </c>
      <c r="AL58" s="87">
        <f t="shared" ca="1" si="18"/>
        <v>11.039300000000001</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2900-000000000000}">
      <formula1>indlist</formula1>
    </dataValidation>
    <dataValidation type="list" showInputMessage="1" showErrorMessage="1" sqref="U2" xr:uid="{00000000-0002-0000-2900-000001000000}">
      <formula1>gender</formula1>
    </dataValidation>
    <dataValidation showInputMessage="1" showErrorMessage="1" sqref="U5" xr:uid="{00000000-0002-0000-2900-000002000000}"/>
  </dataValidations>
  <hyperlinks>
    <hyperlink ref="O1" location="Summary!A1" display="Back to summary" xr:uid="{00000000-0004-0000-29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T64"/>
  <sheetViews>
    <sheetView showGridLines="0" showRowColHeaders="0" zoomScale="130" zoomScaleNormal="130" workbookViewId="0">
      <selection activeCell="V19" sqref="V19"/>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Diabetes: QOF prevalence (17+ yrs), 2022/23</v>
      </c>
      <c r="B1" s="125"/>
      <c r="C1" s="125"/>
      <c r="D1" s="125"/>
      <c r="E1" s="125"/>
      <c r="F1" s="125"/>
      <c r="G1" s="125"/>
      <c r="H1" s="126" t="str">
        <f ca="1">'32'!$X$1</f>
        <v>Diabetes: QOF prevalence (17+ yrs), 2012/13 - 2022/23</v>
      </c>
      <c r="I1" s="125"/>
      <c r="J1" s="125"/>
      <c r="K1" s="125"/>
      <c r="L1" s="125"/>
      <c r="M1" s="125"/>
      <c r="N1" s="125"/>
      <c r="O1" s="4" t="s">
        <v>1075</v>
      </c>
      <c r="T1" s="87" t="s">
        <v>282</v>
      </c>
      <c r="U1" s="87" t="s">
        <v>211</v>
      </c>
      <c r="V1" s="87" t="str">
        <f>T8&amp;U23&amp;U2&amp;U5</f>
        <v>Richmond241Persons17+ yrs</v>
      </c>
      <c r="W1" s="86">
        <f>21-COUNTBLANK(X2:X21)</f>
        <v>12</v>
      </c>
      <c r="X1" s="87" t="str">
        <f ca="1">IF(U2&lt;&gt;"Persons",U1&amp;", "&amp;SUBSTITUTE(X2, " ","")&amp;" - "&amp;SUBSTITUTE(INDIRECT("x"&amp;W1), " ","")&amp;" ("&amp;U2&amp;")",U1&amp;", "&amp;SUBSTITUTE(X2, " ","")&amp;" - "&amp;SUBSTITUTE(INDIRECT("x"&amp;W1), " ",""))</f>
        <v>Diabetes: QOF prevalence (17+ yrs), 2012/13 - 2022/23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2012/13</v>
      </c>
      <c r="T2" s="88" t="s">
        <v>1056</v>
      </c>
      <c r="U2" s="87" t="s">
        <v>35</v>
      </c>
      <c r="V2" s="87">
        <v>1</v>
      </c>
      <c r="W2" s="86">
        <f t="array" ref="W2">IFERROR(SMALL(IF(IndicatorData!B:B=$V$1,IndicatorData!AA:AA),$V2),"")</f>
        <v>20120000</v>
      </c>
      <c r="X2" s="86" t="str">
        <f>S2</f>
        <v>2012/13</v>
      </c>
      <c r="Y2" s="88">
        <f t="shared" ref="Y2:AH11" ca="1" si="0">IFERROR(VLOOKUP(Y$1&amp;$U$1&amp;$X2&amp;$U$2&amp;$U$5,DATA,14,FALSE),"")</f>
        <v>6.01</v>
      </c>
      <c r="Z2" s="87">
        <f t="shared" ca="1" si="0"/>
        <v>5.82</v>
      </c>
      <c r="AA2" s="87">
        <f t="shared" ca="1" si="0"/>
        <v>3.69</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3.69</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2013/14</v>
      </c>
      <c r="T3" s="88" t="s">
        <v>1076</v>
      </c>
      <c r="U3" s="87">
        <f>VLOOKUP(U1,IndicatorMetadata!$B:$AG,32,FALSE)</f>
        <v>1</v>
      </c>
      <c r="V3" s="89">
        <v>2</v>
      </c>
      <c r="W3" s="86">
        <f t="array" ref="W3">IFERROR(SMALL(IF(IndicatorData!B:B=$V$1,IndicatorData!AA:AA),$V3),"")</f>
        <v>20130000</v>
      </c>
      <c r="X3" s="86" t="str">
        <f t="shared" ref="X3:X21" si="5">IF(S3=X2,"",S3)</f>
        <v>2013/14</v>
      </c>
      <c r="Y3" s="88">
        <f t="shared" ca="1" si="0"/>
        <v>6.21</v>
      </c>
      <c r="Z3" s="87">
        <f t="shared" ca="1" si="0"/>
        <v>6</v>
      </c>
      <c r="AA3" s="87">
        <f t="shared" ca="1" si="0"/>
        <v>3.69</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3.69</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4.3444598716843599</v>
      </c>
      <c r="F4" s="2"/>
      <c r="S4" s="87" t="str">
        <f t="array" ref="S4">IFERROR(VLOOKUP($W4,IF(IndicatorData!$B:$B=$V$1,IndicatorData!$A$1:$O$5203),15,FALSE),"")</f>
        <v>2014/15</v>
      </c>
      <c r="T4" s="88" t="s">
        <v>308</v>
      </c>
      <c r="U4" s="87" t="str">
        <f>VLOOKUP(U1,IndicatorMetadata!$B:$AG,27,FALSE)</f>
        <v>%</v>
      </c>
      <c r="V4" s="87">
        <v>3</v>
      </c>
      <c r="W4" s="86">
        <f t="array" ref="W4">IFERROR(SMALL(IF(IndicatorData!B:B=$V$1,IndicatorData!AA:AA),$V4),"")</f>
        <v>20140000</v>
      </c>
      <c r="X4" s="86" t="str">
        <f t="shared" si="5"/>
        <v>2014/15</v>
      </c>
      <c r="Y4" s="88">
        <f t="shared" ca="1" si="0"/>
        <v>6.37</v>
      </c>
      <c r="Z4" s="87">
        <f t="shared" ca="1" si="0"/>
        <v>6.14</v>
      </c>
      <c r="AA4" s="87">
        <f t="shared" ca="1" si="0"/>
        <v>3.75</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3.75</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42% lower</v>
      </c>
      <c r="S5" s="87" t="str">
        <f t="array" ref="S5">IFERROR(VLOOKUP($W5,IF(IndicatorData!$B:$B=$V$1,IndicatorData!$A$1:$O$5203),15,FALSE),"")</f>
        <v>2015/16</v>
      </c>
      <c r="T5" s="88" t="s">
        <v>10</v>
      </c>
      <c r="U5" s="87" t="str">
        <f>VLOOKUP(U23&amp;U2,Interpretations!$A$1:$E$56,4,FALSE)</f>
        <v>17+ yrs</v>
      </c>
      <c r="V5" s="87">
        <v>4</v>
      </c>
      <c r="W5" s="86">
        <f t="array" ref="W5">IFERROR(SMALL(IF(IndicatorData!B:B=$V$1,IndicatorData!AA:AA),$V5),"")</f>
        <v>20150000</v>
      </c>
      <c r="X5" s="86" t="str">
        <f t="shared" si="5"/>
        <v>2015/16</v>
      </c>
      <c r="Y5" s="88">
        <f t="shared" ca="1" si="0"/>
        <v>6.55</v>
      </c>
      <c r="Z5" s="87">
        <f t="shared" ca="1" si="0"/>
        <v>6.32</v>
      </c>
      <c r="AA5" s="87">
        <f t="shared" ca="1" si="0"/>
        <v>3.82</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3.82</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37% lower</v>
      </c>
      <c r="S6" s="87" t="str">
        <f t="array" ref="S6">IFERROR(VLOOKUP($W6,IF(IndicatorData!$B:$B=$V$1,IndicatorData!$A$1:$O$5203),15,FALSE),"")</f>
        <v>2016/17</v>
      </c>
      <c r="T6" s="88"/>
      <c r="V6" s="87">
        <v>5</v>
      </c>
      <c r="W6" s="86">
        <f t="array" ref="W6">IFERROR(SMALL(IF(IndicatorData!B:B=$V$1,IndicatorData!AA:AA),$V6),"")</f>
        <v>20160000</v>
      </c>
      <c r="X6" s="86" t="str">
        <f t="shared" si="5"/>
        <v>2016/17</v>
      </c>
      <c r="Y6" s="88">
        <f t="shared" ca="1" si="0"/>
        <v>6.67</v>
      </c>
      <c r="Z6" s="87">
        <f t="shared" ca="1" si="0"/>
        <v>6.46</v>
      </c>
      <c r="AA6" s="87">
        <f t="shared" ca="1" si="0"/>
        <v>3.84</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3.84</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2017/18</v>
      </c>
      <c r="T7" s="88"/>
      <c r="V7" s="87">
        <v>6</v>
      </c>
      <c r="W7" s="86">
        <f t="array" ref="W7">IFERROR(SMALL(IF(IndicatorData!B:B=$V$1,IndicatorData!AA:AA),$V7),"")</f>
        <v>20170000</v>
      </c>
      <c r="X7" s="86" t="str">
        <f t="shared" si="5"/>
        <v>2017/18</v>
      </c>
      <c r="Y7" s="88">
        <f t="shared" ca="1" si="0"/>
        <v>6.79</v>
      </c>
      <c r="Z7" s="87">
        <f t="shared" ca="1" si="0"/>
        <v>6.51</v>
      </c>
      <c r="AA7" s="87">
        <f t="shared" ca="1" si="0"/>
        <v>3.91</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3.91</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(2012/13)</v>
      </c>
      <c r="E8" s="13" t="str">
        <f ca="1">U22</f>
        <v>18% deterioration</v>
      </c>
      <c r="S8" s="87" t="str">
        <f t="array" ref="S8">IFERROR(VLOOKUP($W8,IF(IndicatorData!$B:$B=$V$1,IndicatorData!$A$1:$O$5203),15,FALSE),"")</f>
        <v>2018/19</v>
      </c>
      <c r="T8" s="88" t="str">
        <f>Summary!$E$2</f>
        <v>Richmond</v>
      </c>
      <c r="V8" s="87">
        <v>7</v>
      </c>
      <c r="W8" s="86">
        <f t="array" ref="W8">IFERROR(SMALL(IF(IndicatorData!B:B=$V$1,IndicatorData!AA:AA),$V8),"")</f>
        <v>20180000</v>
      </c>
      <c r="X8" s="86" t="str">
        <f t="shared" si="5"/>
        <v>2018/19</v>
      </c>
      <c r="Y8" s="88">
        <f t="shared" ca="1" si="0"/>
        <v>6.93</v>
      </c>
      <c r="Z8" s="87">
        <f t="shared" ca="1" si="0"/>
        <v>6.63</v>
      </c>
      <c r="AA8" s="87">
        <f t="shared" ca="1" si="0"/>
        <v>3.97</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3.97</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3% deterioration</v>
      </c>
      <c r="S9" s="87" t="str">
        <f t="array" ref="S9">IFERROR(VLOOKUP($W9,IF(IndicatorData!$B:$B=$V$1,IndicatorData!$A$1:$O$5203),15,FALSE),"")</f>
        <v>2019/20</v>
      </c>
      <c r="T9" s="88" t="str">
        <f>T8&amp;" Rank"</f>
        <v>Richmond Rank</v>
      </c>
      <c r="U9" s="87">
        <f ca="1">VLOOKUP(T8,$AA$26:$AB$58,2,FALSE)</f>
        <v>5</v>
      </c>
      <c r="V9" s="87">
        <v>8</v>
      </c>
      <c r="W9" s="86">
        <f t="array" ref="W9">IFERROR(SMALL(IF(IndicatorData!B:B=$V$1,IndicatorData!AA:AA),$V9),"")</f>
        <v>20190000</v>
      </c>
      <c r="X9" s="86" t="str">
        <f t="shared" si="5"/>
        <v>2019/20</v>
      </c>
      <c r="Y9" s="88">
        <f t="shared" ca="1" si="0"/>
        <v>7.08</v>
      </c>
      <c r="Z9" s="87">
        <f t="shared" ca="1" si="0"/>
        <v>6.76</v>
      </c>
      <c r="AA9" s="87">
        <f t="shared" ca="1" si="0"/>
        <v>4.07</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4.07</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2020/21</v>
      </c>
      <c r="T10" s="88" t="s">
        <v>14</v>
      </c>
      <c r="V10" s="87">
        <v>9</v>
      </c>
      <c r="W10" s="86">
        <f t="array" ref="W10">IFERROR(SMALL(IF(IndicatorData!B:B=$V$1,IndicatorData!AA:AA),$V10),"")</f>
        <v>20200000</v>
      </c>
      <c r="X10" s="86" t="str">
        <f t="shared" si="5"/>
        <v>2020/21</v>
      </c>
      <c r="Y10" s="88">
        <f t="shared" ca="1" si="0"/>
        <v>7.11</v>
      </c>
      <c r="Z10" s="87">
        <f t="shared" ca="1" si="0"/>
        <v>6.7</v>
      </c>
      <c r="AA10" s="87">
        <f t="shared" ca="1" si="0"/>
        <v>4.09</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4.09</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2021/22</v>
      </c>
      <c r="T11" s="88" t="s">
        <v>31</v>
      </c>
      <c r="U11" s="87">
        <f ca="1">AI27</f>
        <v>7.45</v>
      </c>
      <c r="V11" s="90">
        <v>10</v>
      </c>
      <c r="W11" s="86">
        <f t="array" ref="W11">IFERROR(SMALL(IF(IndicatorData!B:B=$V$1,IndicatorData!AA:AA),$V11),"")</f>
        <v>20210000</v>
      </c>
      <c r="X11" s="86" t="str">
        <f t="shared" si="5"/>
        <v>2021/22</v>
      </c>
      <c r="Y11" s="88">
        <f t="shared" ca="1" si="0"/>
        <v>7.26</v>
      </c>
      <c r="Z11" s="87">
        <f t="shared" ca="1" si="0"/>
        <v>6.75</v>
      </c>
      <c r="AA11" s="87">
        <f t="shared" ca="1" si="0"/>
        <v>4.2300000000000004</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4.2300000000000004</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(2022/23) rank:</v>
      </c>
      <c r="E12" s="128">
        <f ca="1">U9</f>
        <v>5</v>
      </c>
      <c r="S12" s="87" t="str">
        <f t="array" ref="S12">IFERROR(VLOOKUP($W12,IF(IndicatorData!$B:$B=$V$1,IndicatorData!$A$1:$O$5203),15,FALSE),"")</f>
        <v>2022/23</v>
      </c>
      <c r="T12" s="88" t="s">
        <v>57</v>
      </c>
      <c r="U12" s="87">
        <f ca="1">AH27</f>
        <v>6.87</v>
      </c>
      <c r="V12" s="90">
        <v>11</v>
      </c>
      <c r="W12" s="86">
        <f t="array" ref="W12">IFERROR(SMALL(IF(IndicatorData!B:B=$V$1,IndicatorData!AA:AA),$V12),"")</f>
        <v>20220000</v>
      </c>
      <c r="X12" s="86" t="str">
        <f t="shared" si="5"/>
        <v>2022/23</v>
      </c>
      <c r="Y12" s="88">
        <f t="shared" ref="Y12:AH21" ca="1" si="6">IFERROR(VLOOKUP(Y$1&amp;$U$1&amp;$X12&amp;$U$2&amp;$U$5,DATA,14,FALSE),"")</f>
        <v>7.45</v>
      </c>
      <c r="Z12" s="87">
        <f t="shared" ca="1" si="6"/>
        <v>6.87</v>
      </c>
      <c r="AA12" s="87">
        <f t="shared" ca="1" si="6"/>
        <v>4.3444598716843599</v>
      </c>
      <c r="AB12" s="87">
        <f t="shared" ca="1" si="6"/>
        <v>5.6595217747702202</v>
      </c>
      <c r="AC12" s="86">
        <f t="shared" ca="1" si="6"/>
        <v>7.4162750491625999</v>
      </c>
      <c r="AD12" s="87">
        <f t="shared" ca="1" si="6"/>
        <v>6.3925705210192696</v>
      </c>
      <c r="AE12" s="87">
        <f t="shared" ca="1" si="6"/>
        <v>6.6119262633108002</v>
      </c>
      <c r="AF12" s="87">
        <f t="shared" ca="1" si="6"/>
        <v>10.1847161414046</v>
      </c>
      <c r="AG12" s="87">
        <f t="shared" ca="1" si="6"/>
        <v>6.9220576594353398</v>
      </c>
      <c r="AH12" s="87">
        <f t="shared" ca="1" si="6"/>
        <v>9.3954699508087902</v>
      </c>
      <c r="AI12" s="87">
        <f t="shared" ref="AI12:AR21" ca="1" si="7">IFERROR(VLOOKUP(AI$1&amp;$U$1&amp;$X12&amp;$U$2&amp;$U$5,DATA,14,FALSE),"")</f>
        <v>6.9220576594353398</v>
      </c>
      <c r="AJ12" s="87">
        <f t="shared" ca="1" si="7"/>
        <v>7.8638326903879197</v>
      </c>
      <c r="AK12" s="87">
        <f t="shared" ca="1" si="7"/>
        <v>8.2530629685018209</v>
      </c>
      <c r="AL12" s="87">
        <f t="shared" ca="1" si="7"/>
        <v>6.3925705210192696</v>
      </c>
      <c r="AM12" s="87">
        <f t="shared" ca="1" si="7"/>
        <v>3.94157691892087</v>
      </c>
      <c r="AN12" s="87">
        <f t="shared" ca="1" si="7"/>
        <v>7.69445068268457</v>
      </c>
      <c r="AO12" s="87">
        <f t="shared" ca="1" si="7"/>
        <v>8.9714164275847406</v>
      </c>
      <c r="AP12" s="87">
        <f t="shared" ca="1" si="7"/>
        <v>8.6195293350901796</v>
      </c>
      <c r="AQ12" s="87">
        <f t="shared" ca="1" si="7"/>
        <v>7.2319152087160798</v>
      </c>
      <c r="AR12" s="87">
        <f t="shared" ca="1" si="7"/>
        <v>6.0610807719070703</v>
      </c>
      <c r="AS12" s="87">
        <f t="shared" ref="AS12:BB21" ca="1" si="8">IFERROR(VLOOKUP(AS$1&amp;$U$1&amp;$X12&amp;$U$2&amp;$U$5,DATA,14,FALSE),"")</f>
        <v>3.4423055683685999</v>
      </c>
      <c r="AT12" s="87">
        <f t="shared" ca="1" si="8"/>
        <v>6.5978650775283496</v>
      </c>
      <c r="AU12" s="87">
        <f t="shared" ca="1" si="8"/>
        <v>10.1847161414046</v>
      </c>
      <c r="AV12" s="87">
        <f t="shared" ca="1" si="8"/>
        <v>7.94366536597121</v>
      </c>
      <c r="AW12" s="87">
        <f t="shared" ca="1" si="8"/>
        <v>8.1796590450147999</v>
      </c>
      <c r="AX12" s="87">
        <f t="shared" ca="1" si="8"/>
        <v>9.0861158633708907</v>
      </c>
      <c r="AY12" s="87">
        <f t="shared" ca="1" si="8"/>
        <v>4.5730465490582199</v>
      </c>
      <c r="AZ12" s="87">
        <f t="shared" ca="1" si="8"/>
        <v>4.1922658139913</v>
      </c>
      <c r="BA12" s="87">
        <f t="shared" ca="1" si="8"/>
        <v>5.6595217747702202</v>
      </c>
      <c r="BB12" s="87">
        <f t="shared" ca="1" si="8"/>
        <v>5.6308851732071696</v>
      </c>
      <c r="BC12" s="87">
        <f t="shared" ref="BC12:BM21" ca="1" si="9">IFERROR(VLOOKUP(BC$1&amp;$U$1&amp;$X12&amp;$U$2&amp;$U$5,DATA,14,FALSE),"")</f>
        <v>6.6180682114032798</v>
      </c>
      <c r="BD12" s="87">
        <f t="shared" ca="1" si="9"/>
        <v>6.6119262633108002</v>
      </c>
      <c r="BE12" s="87">
        <f t="shared" ca="1" si="9"/>
        <v>8.6979890300960196</v>
      </c>
      <c r="BF12" s="87">
        <f t="shared" ca="1" si="9"/>
        <v>9.4510090975635297</v>
      </c>
      <c r="BG12" s="87">
        <f t="shared" ca="1" si="9"/>
        <v>4.3444598716843599</v>
      </c>
      <c r="BH12" s="87">
        <f t="shared" ca="1" si="9"/>
        <v>6.4103878462455199</v>
      </c>
      <c r="BI12" s="87">
        <f t="shared" ca="1" si="9"/>
        <v>7.4162750491625999</v>
      </c>
      <c r="BJ12" s="87">
        <f t="shared" ca="1" si="9"/>
        <v>6.85253600500939</v>
      </c>
      <c r="BK12" s="87">
        <f t="shared" ca="1" si="9"/>
        <v>7.2225925701472597</v>
      </c>
      <c r="BL12" s="87">
        <f t="shared" ca="1" si="9"/>
        <v>4.6570491422600204</v>
      </c>
      <c r="BM12" s="87">
        <f t="shared" ca="1" si="9"/>
        <v>4.0171211588876004</v>
      </c>
      <c r="BN12" s="87">
        <f t="shared" ca="1" si="4"/>
        <v>7.1978445681838039</v>
      </c>
    </row>
    <row r="13" spans="1:66">
      <c r="B13" s="11" t="s">
        <v>1077</v>
      </c>
      <c r="C13" s="8"/>
      <c r="D13" s="8"/>
      <c r="E13" s="129"/>
      <c r="S13" s="87" t="str">
        <f t="array" ref="S13">IFERROR(VLOOKUP($W13,IF(IndicatorData!$B:$B=$V$1,IndicatorData!$A$1:$O$5203),15,FALSE),"")</f>
        <v/>
      </c>
      <c r="T13" s="88" t="s">
        <v>1011</v>
      </c>
      <c r="U13" s="87">
        <f ca="1">AJ27</f>
        <v>4.3444598716843599</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4.3444598716843599</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Diabetes: QOF prevalence (17+ yrs), 2022/23</v>
      </c>
      <c r="B15" s="125"/>
      <c r="C15" s="125"/>
      <c r="D15" s="125"/>
      <c r="E15" s="125"/>
      <c r="F15" s="125"/>
      <c r="G15" s="125"/>
      <c r="S15" s="87" t="str">
        <f t="array" ref="S15">IFERROR(VLOOKUP($W15,IF(IndicatorData!$B:$B=$V$1,IndicatorData!$A$1:$O$5203),15,FALSE),"")</f>
        <v/>
      </c>
      <c r="T15" s="88" t="str">
        <f>T8&amp;" previous data"</f>
        <v>Richmond previous data</v>
      </c>
      <c r="U15" s="87">
        <f ca="1">IFERROR(INDIRECT("aa"&amp;$W$1-1),"")</f>
        <v>4.2300000000000004</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3.69</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2.7059071320179536E-2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4.3% (n=8417), which was the 5th lowest in London, 41.7% lower than the England average and 36.8% lower than the London average. The latest Borough figure for 2022/23 was also 17.9% higher than in 2012/13, in comparison with 23.9% increase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0.17736039883044985</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3%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18% deterioration</v>
      </c>
    </row>
    <row r="23" spans="10:72">
      <c r="J23" s="125"/>
      <c r="K23" s="125"/>
      <c r="L23" s="125"/>
      <c r="M23" s="125"/>
      <c r="N23" s="125"/>
      <c r="T23" s="87" t="s">
        <v>1085</v>
      </c>
      <c r="U23" s="87">
        <f>VLOOKUP(U1,List!$AD$2:$AE$63,2,FALSE)</f>
        <v>241</v>
      </c>
    </row>
    <row r="24" spans="10:72">
      <c r="J24" s="125"/>
      <c r="K24" s="125"/>
      <c r="L24" s="125"/>
      <c r="M24" s="125"/>
      <c r="N24" s="125"/>
    </row>
    <row r="25" spans="10:72">
      <c r="J25" s="125"/>
      <c r="K25" s="125"/>
      <c r="L25" s="125"/>
      <c r="M25" s="125"/>
      <c r="N25" s="125"/>
      <c r="AU25" s="87" t="str">
        <f ca="1">AC26&amp;", Bexley vs. CYP Comparators"</f>
        <v>Diabetes: QOF prevalence (17+ yrs),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Diabetes: QOF prevalence (17+ yrs),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30</v>
      </c>
      <c r="X27" s="87" t="s">
        <v>107</v>
      </c>
      <c r="Y27" s="87">
        <f t="shared" ref="Y27:Y58" ca="1" si="10">IFERROR(VLOOKUP($X27&amp;$U$1&amp;$Y$26&amp;$U$2&amp;$U$5,DATA,14,FALSE),"")</f>
        <v>9.3954699508087902</v>
      </c>
      <c r="AA27" s="87" t="str">
        <f t="shared" ref="AA27:AA58" ca="1" si="11">AD27</f>
        <v>Hammersmith and Fulham</v>
      </c>
      <c r="AB27" s="87">
        <v>1</v>
      </c>
      <c r="AC27" s="86">
        <f t="shared" ref="AC27:AC58" ca="1" si="12">VLOOKUP($AB27,$W$26:$Y$58,3,FALSE)</f>
        <v>3.4423055683685999</v>
      </c>
      <c r="AD27" s="87" t="str">
        <f t="shared" ref="AD27:AD58" ca="1" si="13">VLOOKUP($AB27,$W$26:$Y$58,2,FALSE)</f>
        <v>Hammersmith and Fulham</v>
      </c>
      <c r="AE27" s="87" t="str">
        <f t="shared" ref="AE27:AE58" ca="1" si="14">IF($AD27=$AE$26,AC27,"")</f>
        <v/>
      </c>
      <c r="AF27" s="87" t="str">
        <f t="shared" ref="AF27:AF58" ca="1" si="15">IF(ISERROR(HLOOKUP($AD27,$AB$1:$AG$1,1,FALSE)),"",AC27)</f>
        <v/>
      </c>
      <c r="AG27" s="87">
        <f t="shared" ref="AG27:AG58" ca="1" si="16">IF(AND(AE27="",AF27=""),AC27,"")</f>
        <v>3.4423055683685999</v>
      </c>
      <c r="AH27" s="87">
        <f ca="1">INDIRECT("z"&amp;$W$1)</f>
        <v>6.87</v>
      </c>
      <c r="AI27" s="87">
        <f ca="1">INDIRECT("y"&amp;$W$1)</f>
        <v>7.45</v>
      </c>
      <c r="AJ27" s="87">
        <f ca="1">INDIRECT("aa"&amp;$W$1)</f>
        <v>4.3444598716843599</v>
      </c>
      <c r="AK27" s="87" t="str">
        <f t="shared" ref="AK27:AK58" ca="1" si="17">IF(ISERROR(VLOOKUP($AD27,AOP_comparators,1,FALSE)),"",AC27)</f>
        <v/>
      </c>
      <c r="AL27" s="87">
        <f t="shared" ref="AL27:AL58" ca="1" si="18">IF(AND(AE27="",AK27=""),AC27,"")</f>
        <v>3.4423055683685999</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4.3444598716843599</v>
      </c>
      <c r="AU27" s="87" t="str">
        <f t="shared" ref="AU27:AU37" ca="1" si="22">VLOOKUP($AS27,$AN$27:$AP$37,2,FALSE)</f>
        <v>Richmond</v>
      </c>
      <c r="AV27" s="87">
        <f t="shared" ref="AV27:AV37" ca="1" si="23">IF($AU27=$AV$26,$AT27,"")</f>
        <v>4.3444598716843599</v>
      </c>
      <c r="AW27" s="87" t="str">
        <f t="shared" ref="AW27:AW37" ca="1" si="24">IF(AV27="",AT27,"")</f>
        <v/>
      </c>
      <c r="AX27" s="87">
        <f t="shared" ref="AX27:AX37" ca="1" si="25">AI27</f>
        <v>7.45</v>
      </c>
      <c r="AY27" s="94"/>
      <c r="AZ27" s="94"/>
      <c r="BA27" s="94"/>
      <c r="BB27" s="94"/>
      <c r="BC27" s="94"/>
      <c r="BD27" s="94"/>
      <c r="BT27" s="87"/>
    </row>
    <row r="28" spans="10:72">
      <c r="J28" s="125"/>
      <c r="K28" s="125"/>
      <c r="L28" s="125"/>
      <c r="M28" s="125"/>
      <c r="N28" s="125"/>
      <c r="W28" s="87">
        <f ca="1">IFERROR(RANK(Y28,$Y$27:$Y$59,$U$3)+COUNTIF($Y$27:Y28,Y28)-1,"")</f>
        <v>17</v>
      </c>
      <c r="X28" s="87" t="s">
        <v>94</v>
      </c>
      <c r="Y28" s="87">
        <f t="shared" ca="1" si="10"/>
        <v>6.9220576594353398</v>
      </c>
      <c r="AA28" s="87" t="str">
        <f t="shared" ca="1" si="11"/>
        <v>Camden</v>
      </c>
      <c r="AB28" s="87">
        <v>2</v>
      </c>
      <c r="AC28" s="86">
        <f t="shared" ca="1" si="12"/>
        <v>3.94157691892087</v>
      </c>
      <c r="AD28" s="87" t="str">
        <f t="shared" ca="1" si="13"/>
        <v>Camden</v>
      </c>
      <c r="AE28" s="87" t="str">
        <f t="shared" ca="1" si="14"/>
        <v/>
      </c>
      <c r="AF28" s="87" t="str">
        <f t="shared" ca="1" si="15"/>
        <v/>
      </c>
      <c r="AG28" s="87">
        <f t="shared" ca="1" si="16"/>
        <v>3.94157691892087</v>
      </c>
      <c r="AH28" s="87">
        <f t="shared" ref="AH28:AH58" ca="1" si="26">$AH$27</f>
        <v>6.87</v>
      </c>
      <c r="AI28" s="87">
        <f t="shared" ref="AI28:AI58" ca="1" si="27">$AI$27</f>
        <v>7.45</v>
      </c>
      <c r="AJ28" s="87">
        <f t="shared" ref="AJ28:AJ58" ca="1" si="28">$AJ$27</f>
        <v>4.3444598716843599</v>
      </c>
      <c r="AK28" s="87" t="str">
        <f t="shared" ca="1" si="17"/>
        <v/>
      </c>
      <c r="AL28" s="87">
        <f t="shared" ca="1" si="18"/>
        <v>3.94157691892087</v>
      </c>
      <c r="AN28" s="87">
        <f ca="1">IFERROR(RANK(AP28,$AP$27:$AP$37,$U$3)+COUNTIF($AP$27:AP28,AP28)-1,"")</f>
        <v>2</v>
      </c>
      <c r="AO28" s="87" t="s">
        <v>79</v>
      </c>
      <c r="AP28" s="87">
        <f t="shared" ca="1" si="19"/>
        <v>6.3925705210192696</v>
      </c>
      <c r="AR28" s="87" t="str">
        <f t="shared" ca="1" si="20"/>
        <v>Bromley</v>
      </c>
      <c r="AS28" s="87">
        <v>2</v>
      </c>
      <c r="AT28" s="87">
        <f t="shared" ca="1" si="21"/>
        <v>6.3925705210192696</v>
      </c>
      <c r="AU28" s="87" t="str">
        <f t="shared" ca="1" si="22"/>
        <v>Bromley</v>
      </c>
      <c r="AV28" s="87" t="str">
        <f t="shared" ca="1" si="23"/>
        <v/>
      </c>
      <c r="AW28" s="87">
        <f t="shared" ca="1" si="24"/>
        <v>6.3925705210192696</v>
      </c>
      <c r="AX28" s="87">
        <f t="shared" ca="1" si="25"/>
        <v>7.45</v>
      </c>
      <c r="AY28" s="94"/>
      <c r="BA28" s="94"/>
      <c r="BB28" s="94"/>
      <c r="BC28" s="94"/>
      <c r="BD28" s="94"/>
      <c r="BF28" s="94">
        <v>90</v>
      </c>
      <c r="BG28" s="94"/>
      <c r="BT28" s="87"/>
    </row>
    <row r="29" spans="10:72">
      <c r="J29" s="125"/>
      <c r="K29" s="125"/>
      <c r="L29" s="125"/>
      <c r="M29" s="125"/>
      <c r="N29" s="125"/>
      <c r="W29" s="87">
        <f ca="1">IFERROR(RANK(Y29,$Y$27:$Y$59,$U$3)+COUNTIF($Y$27:Y29,Y29)-1,"")</f>
        <v>22</v>
      </c>
      <c r="X29" s="87" t="s">
        <v>98</v>
      </c>
      <c r="Y29" s="87">
        <f t="shared" ca="1" si="10"/>
        <v>7.8638326903879197</v>
      </c>
      <c r="AA29" s="87" t="str">
        <f t="shared" ca="1" si="11"/>
        <v>Westminster</v>
      </c>
      <c r="AB29" s="87">
        <v>3</v>
      </c>
      <c r="AC29" s="86">
        <f t="shared" ca="1" si="12"/>
        <v>4.0171211588876004</v>
      </c>
      <c r="AD29" s="87" t="str">
        <f t="shared" ca="1" si="13"/>
        <v>Westminster</v>
      </c>
      <c r="AE29" s="87" t="str">
        <f t="shared" ca="1" si="14"/>
        <v/>
      </c>
      <c r="AF29" s="87" t="str">
        <f t="shared" ca="1" si="15"/>
        <v/>
      </c>
      <c r="AG29" s="87">
        <f t="shared" ca="1" si="16"/>
        <v>4.0171211588876004</v>
      </c>
      <c r="AH29" s="87">
        <f t="shared" ca="1" si="26"/>
        <v>6.87</v>
      </c>
      <c r="AI29" s="87">
        <f t="shared" ca="1" si="27"/>
        <v>7.45</v>
      </c>
      <c r="AJ29" s="87">
        <f t="shared" ca="1" si="28"/>
        <v>4.3444598716843599</v>
      </c>
      <c r="AK29" s="87" t="str">
        <f t="shared" ca="1" si="17"/>
        <v/>
      </c>
      <c r="AL29" s="87">
        <f t="shared" ca="1" si="18"/>
        <v>4.0171211588876004</v>
      </c>
      <c r="AN29" s="87" t="str">
        <f ca="1">IFERROR(RANK(AP29,$AP$27:$AP$37,$U$3)+COUNTIF($AP$27:AP29,AP29)-1,"")</f>
        <v/>
      </c>
      <c r="AO29" s="87" t="s">
        <v>1064</v>
      </c>
      <c r="AP29" s="87" t="str">
        <f t="shared" ca="1" si="19"/>
        <v/>
      </c>
      <c r="AR29" s="87" t="str">
        <f t="shared" ca="1" si="20"/>
        <v>Havering</v>
      </c>
      <c r="AS29" s="87">
        <v>3</v>
      </c>
      <c r="AT29" s="87">
        <f t="shared" ca="1" si="21"/>
        <v>7.94366536597121</v>
      </c>
      <c r="AU29" s="87" t="str">
        <f t="shared" ca="1" si="22"/>
        <v>Havering</v>
      </c>
      <c r="AV29" s="87" t="str">
        <f t="shared" ca="1" si="23"/>
        <v/>
      </c>
      <c r="AW29" s="87">
        <f t="shared" ca="1" si="24"/>
        <v>7.94366536597121</v>
      </c>
      <c r="AX29" s="87">
        <f t="shared" ca="1" si="25"/>
        <v>7.45</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25</v>
      </c>
      <c r="X30" s="87" t="s">
        <v>69</v>
      </c>
      <c r="Y30" s="87">
        <f t="shared" ca="1" si="10"/>
        <v>8.2530629685018209</v>
      </c>
      <c r="AA30" s="87" t="str">
        <f t="shared" ca="1" si="11"/>
        <v>Kensington and Chelsea</v>
      </c>
      <c r="AB30" s="87">
        <v>4</v>
      </c>
      <c r="AC30" s="86">
        <f t="shared" ca="1" si="12"/>
        <v>4.1922658139913</v>
      </c>
      <c r="AD30" s="87" t="str">
        <f t="shared" ca="1" si="13"/>
        <v>Kensington and Chelsea</v>
      </c>
      <c r="AE30" s="87" t="str">
        <f t="shared" ca="1" si="14"/>
        <v/>
      </c>
      <c r="AF30" s="87" t="str">
        <f t="shared" ca="1" si="15"/>
        <v/>
      </c>
      <c r="AG30" s="87">
        <f t="shared" ca="1" si="16"/>
        <v>4.1922658139913</v>
      </c>
      <c r="AH30" s="87">
        <f t="shared" ca="1" si="26"/>
        <v>6.87</v>
      </c>
      <c r="AI30" s="87">
        <f t="shared" ca="1" si="27"/>
        <v>7.45</v>
      </c>
      <c r="AJ30" s="87">
        <f t="shared" ca="1" si="28"/>
        <v>4.3444598716843599</v>
      </c>
      <c r="AK30" s="87" t="str">
        <f t="shared" ca="1" si="17"/>
        <v/>
      </c>
      <c r="AL30" s="87">
        <f t="shared" ca="1" si="18"/>
        <v>4.1922658139913</v>
      </c>
      <c r="AN30" s="87">
        <f ca="1">IFERROR(RANK(AP30,$AP$27:$AP$37,$U$3)+COUNTIF($AP$27:AP30,AP30)-1,"")</f>
        <v>3</v>
      </c>
      <c r="AO30" s="87" t="s">
        <v>119</v>
      </c>
      <c r="AP30" s="87">
        <f t="shared" ca="1" si="19"/>
        <v>7.94366536597121</v>
      </c>
      <c r="AR30" s="87" t="e">
        <f t="shared" ca="1" si="20"/>
        <v>#N/A</v>
      </c>
      <c r="AS30" s="87">
        <v>4</v>
      </c>
      <c r="AT30" s="87" t="e">
        <f t="shared" ca="1" si="21"/>
        <v>#N/A</v>
      </c>
      <c r="AU30" s="87" t="e">
        <f t="shared" ca="1" si="22"/>
        <v>#N/A</v>
      </c>
      <c r="AV30" s="87" t="e">
        <f t="shared" ca="1" si="23"/>
        <v>#N/A</v>
      </c>
      <c r="AW30" s="87" t="e">
        <f t="shared" ca="1" si="24"/>
        <v>#N/A</v>
      </c>
      <c r="AX30" s="87">
        <f t="shared" ca="1" si="25"/>
        <v>7.45</v>
      </c>
      <c r="AY30" s="94"/>
      <c r="BA30" s="94"/>
      <c r="BB30" s="94"/>
      <c r="BC30" s="94"/>
      <c r="BD30" s="94"/>
      <c r="BE30" s="87" t="s">
        <v>1091</v>
      </c>
      <c r="BF30" s="92">
        <v>0</v>
      </c>
      <c r="BG30" s="92"/>
      <c r="BT30" s="87"/>
    </row>
    <row r="31" spans="10:72">
      <c r="J31" s="125"/>
      <c r="K31" s="125"/>
      <c r="L31" s="125"/>
      <c r="M31" s="125"/>
      <c r="N31" s="125"/>
      <c r="W31" s="87">
        <f ca="1">IFERROR(RANK(Y31,$Y$27:$Y$59,$U$3)+COUNTIF($Y$27:Y31,Y31)-1,"")</f>
        <v>11</v>
      </c>
      <c r="X31" s="87" t="s">
        <v>79</v>
      </c>
      <c r="Y31" s="87">
        <f t="shared" ca="1" si="10"/>
        <v>6.3925705210192696</v>
      </c>
      <c r="AA31" s="87" t="str">
        <f t="shared" ca="1" si="11"/>
        <v>Richmond</v>
      </c>
      <c r="AB31" s="87">
        <v>5</v>
      </c>
      <c r="AC31" s="86">
        <f t="shared" ca="1" si="12"/>
        <v>4.3444598716843599</v>
      </c>
      <c r="AD31" s="87" t="str">
        <f t="shared" ca="1" si="13"/>
        <v>Richmond</v>
      </c>
      <c r="AE31" s="87">
        <f t="shared" ca="1" si="14"/>
        <v>4.3444598716843599</v>
      </c>
      <c r="AF31" s="87" t="str">
        <f t="shared" ca="1" si="15"/>
        <v/>
      </c>
      <c r="AG31" s="87" t="str">
        <f t="shared" ca="1" si="16"/>
        <v/>
      </c>
      <c r="AH31" s="87">
        <f t="shared" ca="1" si="26"/>
        <v>6.87</v>
      </c>
      <c r="AI31" s="87">
        <f t="shared" ca="1" si="27"/>
        <v>7.45</v>
      </c>
      <c r="AJ31" s="87">
        <f t="shared" ca="1" si="28"/>
        <v>4.3444598716843599</v>
      </c>
      <c r="AK31" s="87">
        <f t="shared" ca="1" si="17"/>
        <v>4.3444598716843599</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7.45</v>
      </c>
      <c r="AY31" s="94"/>
      <c r="BA31" s="94"/>
      <c r="BB31" s="94"/>
      <c r="BC31" s="94"/>
      <c r="BD31" s="94"/>
      <c r="BE31" s="87" t="s">
        <v>128</v>
      </c>
      <c r="BF31" s="92">
        <v>32</v>
      </c>
      <c r="BG31" s="92"/>
      <c r="BT31" s="87"/>
    </row>
    <row r="32" spans="10:72">
      <c r="J32" s="125"/>
      <c r="K32" s="125"/>
      <c r="L32" s="125"/>
      <c r="M32" s="125"/>
      <c r="N32" s="125"/>
      <c r="W32" s="87">
        <f ca="1">IFERROR(RANK(Y32,$Y$27:$Y$59,$U$3)+COUNTIF($Y$27:Y32,Y32)-1,"")</f>
        <v>2</v>
      </c>
      <c r="X32" s="87" t="s">
        <v>73</v>
      </c>
      <c r="Y32" s="87">
        <f t="shared" ca="1" si="10"/>
        <v>3.94157691892087</v>
      </c>
      <c r="AA32" s="87" t="str">
        <f t="shared" ca="1" si="11"/>
        <v>Islington</v>
      </c>
      <c r="AB32" s="87">
        <v>6</v>
      </c>
      <c r="AC32" s="86">
        <f t="shared" ca="1" si="12"/>
        <v>4.5730465490582199</v>
      </c>
      <c r="AD32" s="87" t="str">
        <f t="shared" ca="1" si="13"/>
        <v>Islington</v>
      </c>
      <c r="AE32" s="87" t="str">
        <f t="shared" ca="1" si="14"/>
        <v/>
      </c>
      <c r="AF32" s="87" t="str">
        <f t="shared" ca="1" si="15"/>
        <v/>
      </c>
      <c r="AG32" s="87">
        <f t="shared" ca="1" si="16"/>
        <v>4.5730465490582199</v>
      </c>
      <c r="AH32" s="87">
        <f t="shared" ca="1" si="26"/>
        <v>6.87</v>
      </c>
      <c r="AI32" s="87">
        <f t="shared" ca="1" si="27"/>
        <v>7.45</v>
      </c>
      <c r="AJ32" s="87">
        <f t="shared" ca="1" si="28"/>
        <v>4.3444598716843599</v>
      </c>
      <c r="AK32" s="87" t="str">
        <f t="shared" ca="1" si="17"/>
        <v/>
      </c>
      <c r="AL32" s="87">
        <f t="shared" ca="1" si="18"/>
        <v>4.5730465490582199</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7.45</v>
      </c>
      <c r="AY32" s="94"/>
      <c r="BA32" s="94"/>
      <c r="BB32" s="94"/>
      <c r="BC32" s="94"/>
      <c r="BD32" s="94"/>
      <c r="BE32" s="87" t="s">
        <v>173</v>
      </c>
      <c r="BF32" s="92"/>
      <c r="BG32" s="92"/>
      <c r="BT32" s="87"/>
    </row>
    <row r="33" spans="1:72">
      <c r="W33" s="87">
        <f ca="1">IFERROR(RANK(Y33,$Y$27:$Y$59,$U$3)+COUNTIF($Y$27:Y33,Y33)-1,"")</f>
        <v>21</v>
      </c>
      <c r="X33" s="87" t="s">
        <v>111</v>
      </c>
      <c r="Y33" s="87">
        <f t="shared" ca="1" si="10"/>
        <v>7.69445068268457</v>
      </c>
      <c r="AA33" s="87" t="str">
        <f t="shared" ca="1" si="11"/>
        <v>Wandsworth</v>
      </c>
      <c r="AB33" s="87">
        <v>7</v>
      </c>
      <c r="AC33" s="86">
        <f t="shared" ca="1" si="12"/>
        <v>4.6570491422600204</v>
      </c>
      <c r="AD33" s="87" t="str">
        <f t="shared" ca="1" si="13"/>
        <v>Wandsworth</v>
      </c>
      <c r="AE33" s="87" t="str">
        <f t="shared" ca="1" si="14"/>
        <v/>
      </c>
      <c r="AF33" s="87" t="str">
        <f t="shared" ca="1" si="15"/>
        <v/>
      </c>
      <c r="AG33" s="87">
        <f t="shared" ca="1" si="16"/>
        <v>4.6570491422600204</v>
      </c>
      <c r="AH33" s="87">
        <f t="shared" ca="1" si="26"/>
        <v>6.87</v>
      </c>
      <c r="AI33" s="87">
        <f t="shared" ca="1" si="27"/>
        <v>7.45</v>
      </c>
      <c r="AJ33" s="87">
        <f t="shared" ca="1" si="28"/>
        <v>4.3444598716843599</v>
      </c>
      <c r="AK33" s="87" t="str">
        <f t="shared" ca="1" si="17"/>
        <v/>
      </c>
      <c r="AL33" s="87">
        <f t="shared" ca="1" si="18"/>
        <v>4.6570491422600204</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7.45</v>
      </c>
      <c r="AY33" s="94"/>
      <c r="BA33" s="94"/>
      <c r="BB33" s="94"/>
      <c r="BC33" s="94"/>
      <c r="BD33" s="94"/>
      <c r="BE33" s="87" t="s">
        <v>1092</v>
      </c>
      <c r="BF33" s="92"/>
      <c r="BG33" s="92"/>
      <c r="BT33" s="87"/>
    </row>
    <row r="34" spans="1:72">
      <c r="A34" s="12" t="s">
        <v>1093</v>
      </c>
      <c r="W34" s="87">
        <f ca="1">IFERROR(RANK(Y34,$Y$27:$Y$59,$U$3)+COUNTIF($Y$27:Y34,Y34)-1,"")</f>
        <v>28</v>
      </c>
      <c r="X34" s="87" t="s">
        <v>63</v>
      </c>
      <c r="Y34" s="87">
        <f t="shared" ca="1" si="10"/>
        <v>8.9714164275847406</v>
      </c>
      <c r="AA34" s="87" t="str">
        <f t="shared" ca="1" si="11"/>
        <v>Lambeth</v>
      </c>
      <c r="AB34" s="87">
        <v>8</v>
      </c>
      <c r="AC34" s="86">
        <f t="shared" ca="1" si="12"/>
        <v>5.6308851732071696</v>
      </c>
      <c r="AD34" s="87" t="str">
        <f t="shared" ca="1" si="13"/>
        <v>Lambeth</v>
      </c>
      <c r="AE34" s="87" t="str">
        <f t="shared" ca="1" si="14"/>
        <v/>
      </c>
      <c r="AF34" s="87" t="str">
        <f t="shared" ca="1" si="15"/>
        <v/>
      </c>
      <c r="AG34" s="87">
        <f t="shared" ca="1" si="16"/>
        <v>5.6308851732071696</v>
      </c>
      <c r="AH34" s="87">
        <f t="shared" ca="1" si="26"/>
        <v>6.87</v>
      </c>
      <c r="AI34" s="87">
        <f t="shared" ca="1" si="27"/>
        <v>7.45</v>
      </c>
      <c r="AJ34" s="87">
        <f t="shared" ca="1" si="28"/>
        <v>4.3444598716843599</v>
      </c>
      <c r="AK34" s="87" t="str">
        <f t="shared" ca="1" si="17"/>
        <v/>
      </c>
      <c r="AL34" s="87">
        <f t="shared" ca="1" si="18"/>
        <v>5.6308851732071696</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7.45</v>
      </c>
      <c r="AY34" s="94"/>
      <c r="BA34" s="94"/>
      <c r="BB34" s="94"/>
      <c r="BC34" s="94"/>
      <c r="BD34" s="94"/>
      <c r="BE34" s="87" t="s">
        <v>1094</v>
      </c>
      <c r="BF34" s="92"/>
      <c r="BG34" s="92"/>
      <c r="BT34" s="87"/>
    </row>
    <row r="35" spans="1:72" ht="15" customHeight="1">
      <c r="A35" s="124" t="str">
        <f>VLOOKUP($U$1,IndicatorMetadata!$B:$Z,2,FALSE)</f>
        <v>The percentage of patients aged 17 or over with diabetes mellitus, as recorded on practice disease registers.</v>
      </c>
      <c r="B35" s="125"/>
      <c r="C35" s="125"/>
      <c r="D35" s="125"/>
      <c r="E35" s="125"/>
      <c r="F35" s="125"/>
      <c r="G35" s="125"/>
      <c r="H35" s="125"/>
      <c r="I35" s="125"/>
      <c r="J35" s="125"/>
      <c r="K35" s="125"/>
      <c r="L35" s="125"/>
      <c r="M35" s="125"/>
      <c r="N35" s="125"/>
      <c r="W35" s="87">
        <f ca="1">IFERROR(RANK(Y35,$Y$27:$Y$59,$U$3)+COUNTIF($Y$27:Y35,Y35)-1,"")</f>
        <v>26</v>
      </c>
      <c r="X35" s="87" t="s">
        <v>121</v>
      </c>
      <c r="Y35" s="87">
        <f t="shared" ca="1" si="10"/>
        <v>8.6195293350901796</v>
      </c>
      <c r="AA35" s="87" t="str">
        <f t="shared" ca="1" si="11"/>
        <v>Kingston</v>
      </c>
      <c r="AB35" s="87">
        <v>9</v>
      </c>
      <c r="AC35" s="86">
        <f t="shared" ca="1" si="12"/>
        <v>5.6595217747702202</v>
      </c>
      <c r="AD35" s="87" t="str">
        <f t="shared" ca="1" si="13"/>
        <v>Kingston</v>
      </c>
      <c r="AE35" s="87" t="str">
        <f t="shared" ca="1" si="14"/>
        <v/>
      </c>
      <c r="AF35" s="87">
        <f t="shared" ca="1" si="15"/>
        <v>5.6595217747702202</v>
      </c>
      <c r="AG35" s="87" t="str">
        <f t="shared" ca="1" si="16"/>
        <v/>
      </c>
      <c r="AH35" s="87">
        <f t="shared" ca="1" si="26"/>
        <v>6.87</v>
      </c>
      <c r="AI35" s="87">
        <f t="shared" ca="1" si="27"/>
        <v>7.45</v>
      </c>
      <c r="AJ35" s="87">
        <f t="shared" ca="1" si="28"/>
        <v>4.3444598716843599</v>
      </c>
      <c r="AK35" s="87">
        <f t="shared" ca="1" si="17"/>
        <v>5.6595217747702202</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7.45</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19</v>
      </c>
      <c r="X36" s="87" t="s">
        <v>81</v>
      </c>
      <c r="Y36" s="87">
        <f t="shared" ca="1" si="10"/>
        <v>7.2319152087160798</v>
      </c>
      <c r="AA36" s="87" t="str">
        <f t="shared" ca="1" si="11"/>
        <v>Hackney</v>
      </c>
      <c r="AB36" s="87">
        <v>10</v>
      </c>
      <c r="AC36" s="86">
        <f t="shared" ca="1" si="12"/>
        <v>6.0610807719070703</v>
      </c>
      <c r="AD36" s="87" t="str">
        <f t="shared" ca="1" si="13"/>
        <v>Hackney</v>
      </c>
      <c r="AE36" s="87" t="str">
        <f t="shared" ca="1" si="14"/>
        <v/>
      </c>
      <c r="AF36" s="87" t="str">
        <f t="shared" ca="1" si="15"/>
        <v/>
      </c>
      <c r="AG36" s="87">
        <f t="shared" ca="1" si="16"/>
        <v>6.0610807719070703</v>
      </c>
      <c r="AH36" s="87">
        <f t="shared" ca="1" si="26"/>
        <v>6.87</v>
      </c>
      <c r="AI36" s="87">
        <f t="shared" ca="1" si="27"/>
        <v>7.45</v>
      </c>
      <c r="AJ36" s="87">
        <f t="shared" ca="1" si="28"/>
        <v>4.3444598716843599</v>
      </c>
      <c r="AK36" s="87" t="str">
        <f t="shared" ca="1" si="17"/>
        <v/>
      </c>
      <c r="AL36" s="87">
        <f t="shared" ca="1" si="18"/>
        <v>6.0610807719070703</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7.45</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10</v>
      </c>
      <c r="X37" s="87" t="s">
        <v>102</v>
      </c>
      <c r="Y37" s="87">
        <f t="shared" ca="1" si="10"/>
        <v>6.0610807719070703</v>
      </c>
      <c r="AA37" s="87" t="str">
        <f t="shared" ca="1" si="11"/>
        <v>Bromley</v>
      </c>
      <c r="AB37" s="87">
        <v>11</v>
      </c>
      <c r="AC37" s="86">
        <f t="shared" ca="1" si="12"/>
        <v>6.3925705210192696</v>
      </c>
      <c r="AD37" s="87" t="str">
        <f t="shared" ca="1" si="13"/>
        <v>Bromley</v>
      </c>
      <c r="AE37" s="87" t="str">
        <f t="shared" ca="1" si="14"/>
        <v/>
      </c>
      <c r="AF37" s="87">
        <f t="shared" ca="1" si="15"/>
        <v>6.3925705210192696</v>
      </c>
      <c r="AG37" s="87" t="str">
        <f t="shared" ca="1" si="16"/>
        <v/>
      </c>
      <c r="AH37" s="87">
        <f t="shared" ca="1" si="26"/>
        <v>6.87</v>
      </c>
      <c r="AI37" s="87">
        <f t="shared" ca="1" si="27"/>
        <v>7.45</v>
      </c>
      <c r="AJ37" s="87">
        <f t="shared" ca="1" si="28"/>
        <v>4.3444598716843599</v>
      </c>
      <c r="AK37" s="87">
        <f t="shared" ca="1" si="17"/>
        <v>6.3925705210192696</v>
      </c>
      <c r="AL37" s="87" t="str">
        <f t="shared" ca="1" si="18"/>
        <v/>
      </c>
      <c r="AN37" s="87">
        <f ca="1">IFERROR(RANK(AP37,$AP$27:$AP$37,$U$3)+COUNTIF($AP$27:AP37,AP37)-1,"")</f>
        <v>1</v>
      </c>
      <c r="AO37" s="87" t="str">
        <f>T8</f>
        <v>Richmond</v>
      </c>
      <c r="AP37" s="87">
        <f t="shared" ca="1" si="19"/>
        <v>4.3444598716843599</v>
      </c>
      <c r="AR37" s="87" t="e">
        <f t="shared" ca="1" si="20"/>
        <v>#N/A</v>
      </c>
      <c r="AS37" s="87">
        <v>11</v>
      </c>
      <c r="AT37" s="87" t="e">
        <f t="shared" ca="1" si="21"/>
        <v>#N/A</v>
      </c>
      <c r="AU37" s="87" t="e">
        <f t="shared" ca="1" si="22"/>
        <v>#N/A</v>
      </c>
      <c r="AV37" s="87" t="e">
        <f t="shared" ca="1" si="23"/>
        <v>#N/A</v>
      </c>
      <c r="AW37" s="87" t="e">
        <f t="shared" ca="1" si="24"/>
        <v>#N/A</v>
      </c>
      <c r="AX37" s="87">
        <f t="shared" ca="1" si="25"/>
        <v>7.45</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v>
      </c>
      <c r="X38" s="87" t="s">
        <v>67</v>
      </c>
      <c r="Y38" s="87">
        <f t="shared" ca="1" si="10"/>
        <v>3.4423055683685999</v>
      </c>
      <c r="AA38" s="87" t="str">
        <f t="shared" ca="1" si="11"/>
        <v>Southwark</v>
      </c>
      <c r="AB38" s="87">
        <v>12</v>
      </c>
      <c r="AC38" s="86">
        <f t="shared" ca="1" si="12"/>
        <v>6.4103878462455199</v>
      </c>
      <c r="AD38" s="87" t="str">
        <f t="shared" ca="1" si="13"/>
        <v>Southwark</v>
      </c>
      <c r="AE38" s="87" t="str">
        <f t="shared" ca="1" si="14"/>
        <v/>
      </c>
      <c r="AF38" s="87" t="str">
        <f t="shared" ca="1" si="15"/>
        <v/>
      </c>
      <c r="AG38" s="87">
        <f t="shared" ca="1" si="16"/>
        <v>6.4103878462455199</v>
      </c>
      <c r="AH38" s="87">
        <f t="shared" ca="1" si="26"/>
        <v>6.87</v>
      </c>
      <c r="AI38" s="87">
        <f t="shared" ca="1" si="27"/>
        <v>7.45</v>
      </c>
      <c r="AJ38" s="87">
        <f t="shared" ca="1" si="28"/>
        <v>4.3444598716843599</v>
      </c>
      <c r="AK38" s="87" t="str">
        <f t="shared" ca="1" si="17"/>
        <v/>
      </c>
      <c r="AL38" s="87">
        <f t="shared" ca="1" si="18"/>
        <v>6.4103878462455199</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13</v>
      </c>
      <c r="X39" s="87" t="s">
        <v>117</v>
      </c>
      <c r="Y39" s="87">
        <f t="shared" ca="1" si="10"/>
        <v>6.5978650775283496</v>
      </c>
      <c r="AA39" s="87" t="str">
        <f t="shared" ca="1" si="11"/>
        <v>Haringey</v>
      </c>
      <c r="AB39" s="87">
        <v>13</v>
      </c>
      <c r="AC39" s="86">
        <f t="shared" ca="1" si="12"/>
        <v>6.5978650775283496</v>
      </c>
      <c r="AD39" s="87" t="str">
        <f t="shared" ca="1" si="13"/>
        <v>Haringey</v>
      </c>
      <c r="AE39" s="87" t="str">
        <f t="shared" ca="1" si="14"/>
        <v/>
      </c>
      <c r="AF39" s="87" t="str">
        <f t="shared" ca="1" si="15"/>
        <v/>
      </c>
      <c r="AG39" s="87">
        <f t="shared" ca="1" si="16"/>
        <v>6.5978650775283496</v>
      </c>
      <c r="AH39" s="87">
        <f t="shared" ca="1" si="26"/>
        <v>6.87</v>
      </c>
      <c r="AI39" s="87">
        <f t="shared" ca="1" si="27"/>
        <v>7.45</v>
      </c>
      <c r="AJ39" s="87">
        <f t="shared" ca="1" si="28"/>
        <v>4.3444598716843599</v>
      </c>
      <c r="AK39" s="87" t="str">
        <f t="shared" ca="1" si="17"/>
        <v/>
      </c>
      <c r="AL39" s="87">
        <f t="shared" ca="1" si="18"/>
        <v>6.5978650775283496</v>
      </c>
      <c r="AO39" s="87" t="s">
        <v>1096</v>
      </c>
      <c r="BA39" s="94"/>
      <c r="BD39" s="94" t="s">
        <v>1097</v>
      </c>
      <c r="BF39" s="94">
        <f ca="1">U9</f>
        <v>5</v>
      </c>
      <c r="BG39" s="94"/>
      <c r="BT39" s="87"/>
    </row>
    <row r="40" spans="1:72">
      <c r="A40" s="125"/>
      <c r="B40" s="125"/>
      <c r="C40" s="125"/>
      <c r="D40" s="125"/>
      <c r="E40" s="125"/>
      <c r="F40" s="125"/>
      <c r="G40" s="125"/>
      <c r="H40" s="125"/>
      <c r="I40" s="125"/>
      <c r="J40" s="125"/>
      <c r="K40" s="125"/>
      <c r="L40" s="125"/>
      <c r="M40" s="125"/>
      <c r="N40" s="125"/>
      <c r="W40" s="87">
        <f ca="1">IFERROR(RANK(Y40,$Y$27:$Y$59,$U$3)+COUNTIF($Y$27:Y40,Y40)-1,"")</f>
        <v>32</v>
      </c>
      <c r="X40" s="87" t="s">
        <v>65</v>
      </c>
      <c r="Y40" s="87">
        <f t="shared" ca="1" si="10"/>
        <v>10.1847161414046</v>
      </c>
      <c r="AA40" s="87" t="str">
        <f t="shared" ca="1" si="11"/>
        <v>Merton</v>
      </c>
      <c r="AB40" s="87">
        <v>14</v>
      </c>
      <c r="AC40" s="86">
        <f t="shared" ca="1" si="12"/>
        <v>6.6119262633108002</v>
      </c>
      <c r="AD40" s="87" t="str">
        <f t="shared" ca="1" si="13"/>
        <v>Merton</v>
      </c>
      <c r="AE40" s="87" t="str">
        <f t="shared" ca="1" si="14"/>
        <v/>
      </c>
      <c r="AF40" s="87">
        <f t="shared" ca="1" si="15"/>
        <v>6.6119262633108002</v>
      </c>
      <c r="AG40" s="87" t="str">
        <f t="shared" ca="1" si="16"/>
        <v/>
      </c>
      <c r="AH40" s="87">
        <f t="shared" ca="1" si="26"/>
        <v>6.87</v>
      </c>
      <c r="AI40" s="87">
        <f t="shared" ca="1" si="27"/>
        <v>7.45</v>
      </c>
      <c r="AJ40" s="87">
        <f t="shared" ca="1" si="28"/>
        <v>4.3444598716843599</v>
      </c>
      <c r="AK40" s="87">
        <f t="shared" ca="1" si="17"/>
        <v>6.6119262633108002</v>
      </c>
      <c r="AL40" s="87" t="str">
        <f t="shared" ca="1" si="18"/>
        <v/>
      </c>
      <c r="AO40" s="87" t="str">
        <f>List!R2</f>
        <v>Kingston</v>
      </c>
      <c r="AP40" s="87">
        <f t="shared" ref="AP40:AP54" ca="1" si="29">VLOOKUP(AO40,$AA$27:$AC$58,3,FALSE)</f>
        <v>5.6595217747702202</v>
      </c>
      <c r="BA40" s="94"/>
      <c r="BB40" s="94"/>
      <c r="BC40" s="94"/>
      <c r="BD40" s="94"/>
      <c r="BE40" s="87" t="s">
        <v>1098</v>
      </c>
      <c r="BF40" s="92">
        <f ca="1">IF(BF39=1,0,BE45*BF39/$BF45)</f>
        <v>13.90625</v>
      </c>
      <c r="BG40" s="93"/>
      <c r="BT40" s="87"/>
    </row>
    <row r="41" spans="1:72">
      <c r="A41" s="125"/>
      <c r="B41" s="125"/>
      <c r="C41" s="125"/>
      <c r="D41" s="125"/>
      <c r="E41" s="125"/>
      <c r="F41" s="125"/>
      <c r="G41" s="125"/>
      <c r="H41" s="125"/>
      <c r="I41" s="125"/>
      <c r="J41" s="125"/>
      <c r="K41" s="125"/>
      <c r="L41" s="125"/>
      <c r="M41" s="125"/>
      <c r="N41" s="125"/>
      <c r="W41" s="87">
        <f ca="1">IFERROR(RANK(Y41,$Y$27:$Y$59,$U$3)+COUNTIF($Y$27:Y41,Y41)-1,"")</f>
        <v>23</v>
      </c>
      <c r="X41" s="87" t="s">
        <v>119</v>
      </c>
      <c r="Y41" s="87">
        <f t="shared" ca="1" si="10"/>
        <v>7.94366536597121</v>
      </c>
      <c r="AA41" s="87" t="str">
        <f t="shared" ca="1" si="11"/>
        <v>Lewisham</v>
      </c>
      <c r="AB41" s="87">
        <v>15</v>
      </c>
      <c r="AC41" s="86">
        <f t="shared" ca="1" si="12"/>
        <v>6.6180682114032798</v>
      </c>
      <c r="AD41" s="87" t="str">
        <f t="shared" ca="1" si="13"/>
        <v>Lewisham</v>
      </c>
      <c r="AE41" s="87" t="str">
        <f t="shared" ca="1" si="14"/>
        <v/>
      </c>
      <c r="AF41" s="87" t="str">
        <f t="shared" ca="1" si="15"/>
        <v/>
      </c>
      <c r="AG41" s="87">
        <f t="shared" ca="1" si="16"/>
        <v>6.6180682114032798</v>
      </c>
      <c r="AH41" s="87">
        <f t="shared" ca="1" si="26"/>
        <v>6.87</v>
      </c>
      <c r="AI41" s="87">
        <f t="shared" ca="1" si="27"/>
        <v>7.45</v>
      </c>
      <c r="AJ41" s="87">
        <f t="shared" ca="1" si="28"/>
        <v>4.3444598716843599</v>
      </c>
      <c r="AK41" s="87" t="str">
        <f t="shared" ca="1" si="17"/>
        <v/>
      </c>
      <c r="AL41" s="87">
        <f t="shared" ca="1" si="18"/>
        <v>6.6180682114032798</v>
      </c>
      <c r="AO41" s="87" t="str">
        <f>List!R3</f>
        <v>Merton</v>
      </c>
      <c r="AP41" s="87">
        <f t="shared" ca="1" si="29"/>
        <v>6.6119262633108002</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24</v>
      </c>
      <c r="X42" s="87" t="s">
        <v>87</v>
      </c>
      <c r="Y42" s="87">
        <f t="shared" ca="1" si="10"/>
        <v>8.1796590450147999</v>
      </c>
      <c r="AA42" s="87" t="str">
        <f t="shared" ca="1" si="11"/>
        <v>Tower Hamlets</v>
      </c>
      <c r="AB42" s="87">
        <v>16</v>
      </c>
      <c r="AC42" s="86">
        <f t="shared" ca="1" si="12"/>
        <v>6.85253600500939</v>
      </c>
      <c r="AD42" s="87" t="str">
        <f t="shared" ca="1" si="13"/>
        <v>Tower Hamlets</v>
      </c>
      <c r="AE42" s="87" t="str">
        <f t="shared" ca="1" si="14"/>
        <v/>
      </c>
      <c r="AF42" s="87" t="str">
        <f t="shared" ca="1" si="15"/>
        <v/>
      </c>
      <c r="AG42" s="87">
        <f t="shared" ca="1" si="16"/>
        <v>6.85253600500939</v>
      </c>
      <c r="AH42" s="87">
        <f t="shared" ca="1" si="26"/>
        <v>6.87</v>
      </c>
      <c r="AI42" s="87">
        <f t="shared" ca="1" si="27"/>
        <v>7.45</v>
      </c>
      <c r="AJ42" s="87">
        <f t="shared" ca="1" si="28"/>
        <v>4.3444598716843599</v>
      </c>
      <c r="AK42" s="87" t="str">
        <f t="shared" ca="1" si="17"/>
        <v/>
      </c>
      <c r="AL42" s="87">
        <f t="shared" ca="1" si="18"/>
        <v>6.85253600500939</v>
      </c>
      <c r="AO42" s="87" t="str">
        <f>List!R4</f>
        <v>Richmond</v>
      </c>
      <c r="AP42" s="87">
        <f t="shared" ca="1" si="29"/>
        <v>4.3444598716843599</v>
      </c>
      <c r="BA42" s="94"/>
      <c r="BB42" s="94"/>
      <c r="BC42" s="94"/>
      <c r="BD42" s="94"/>
      <c r="BE42" s="87" t="s">
        <v>1094</v>
      </c>
      <c r="BF42" s="92">
        <f ca="1">IF(181-SUM(BF40:BF41)&lt;0,0,181-SUM(BF40:BF41))</f>
        <v>165.09375</v>
      </c>
      <c r="BG42" s="93"/>
      <c r="BT42" s="87"/>
    </row>
    <row r="43" spans="1:72">
      <c r="A43" s="17"/>
      <c r="B43" s="17"/>
      <c r="C43" s="17"/>
      <c r="D43" s="17"/>
      <c r="E43" s="17"/>
      <c r="F43" s="17"/>
      <c r="G43" s="17"/>
      <c r="H43" s="17"/>
      <c r="I43" s="17"/>
      <c r="J43" s="17"/>
      <c r="K43" s="17"/>
      <c r="L43" s="17"/>
      <c r="M43" s="17"/>
      <c r="W43" s="87">
        <f ca="1">IFERROR(RANK(Y43,$Y$27:$Y$59,$U$3)+COUNTIF($Y$27:Y43,Y43)-1,"")</f>
        <v>29</v>
      </c>
      <c r="X43" s="87" t="s">
        <v>60</v>
      </c>
      <c r="Y43" s="87">
        <f t="shared" ca="1" si="10"/>
        <v>9.0861158633708907</v>
      </c>
      <c r="AA43" s="87" t="str">
        <f t="shared" ca="1" si="11"/>
        <v>Barnet</v>
      </c>
      <c r="AB43" s="87">
        <v>17</v>
      </c>
      <c r="AC43" s="86">
        <f t="shared" ca="1" si="12"/>
        <v>6.9220576594353398</v>
      </c>
      <c r="AD43" s="87" t="str">
        <f t="shared" ca="1" si="13"/>
        <v>Barnet</v>
      </c>
      <c r="AE43" s="87" t="str">
        <f t="shared" ca="1" si="14"/>
        <v/>
      </c>
      <c r="AF43" s="87">
        <f t="shared" ca="1" si="15"/>
        <v>6.9220576594353398</v>
      </c>
      <c r="AG43" s="87" t="str">
        <f t="shared" ca="1" si="16"/>
        <v/>
      </c>
      <c r="AH43" s="87">
        <f t="shared" ca="1" si="26"/>
        <v>6.87</v>
      </c>
      <c r="AI43" s="87">
        <f t="shared" ca="1" si="27"/>
        <v>7.45</v>
      </c>
      <c r="AJ43" s="87">
        <f t="shared" ca="1" si="28"/>
        <v>4.3444598716843599</v>
      </c>
      <c r="AK43" s="87">
        <f t="shared" ca="1" si="17"/>
        <v>6.9220576594353398</v>
      </c>
      <c r="AL43" s="87" t="str">
        <f t="shared" ca="1" si="18"/>
        <v/>
      </c>
      <c r="AO43" s="87" t="str">
        <f>List!R5</f>
        <v>Sutton</v>
      </c>
      <c r="AP43" s="87">
        <f t="shared" ca="1" si="29"/>
        <v>7.4162750491625999</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6</v>
      </c>
      <c r="X44" s="87" t="s">
        <v>75</v>
      </c>
      <c r="Y44" s="87">
        <f t="shared" ca="1" si="10"/>
        <v>4.5730465490582199</v>
      </c>
      <c r="AA44" s="87" t="str">
        <f t="shared" ca="1" si="11"/>
        <v>Waltham Forest</v>
      </c>
      <c r="AB44" s="87">
        <v>18</v>
      </c>
      <c r="AC44" s="86">
        <f t="shared" ca="1" si="12"/>
        <v>7.2225925701472597</v>
      </c>
      <c r="AD44" s="87" t="str">
        <f t="shared" ca="1" si="13"/>
        <v>Waltham Forest</v>
      </c>
      <c r="AE44" s="87" t="str">
        <f t="shared" ca="1" si="14"/>
        <v/>
      </c>
      <c r="AF44" s="87" t="str">
        <f t="shared" ca="1" si="15"/>
        <v/>
      </c>
      <c r="AG44" s="87">
        <f t="shared" ca="1" si="16"/>
        <v>7.2225925701472597</v>
      </c>
      <c r="AH44" s="87">
        <f t="shared" ca="1" si="26"/>
        <v>6.87</v>
      </c>
      <c r="AI44" s="87">
        <f t="shared" ca="1" si="27"/>
        <v>7.45</v>
      </c>
      <c r="AJ44" s="87">
        <f t="shared" ca="1" si="28"/>
        <v>4.3444598716843599</v>
      </c>
      <c r="AK44" s="87">
        <f t="shared" ca="1" si="17"/>
        <v>7.2225925701472597</v>
      </c>
      <c r="AL44" s="87" t="str">
        <f t="shared" ca="1" si="18"/>
        <v/>
      </c>
      <c r="AO44" s="87" t="str">
        <f>List!R6</f>
        <v>Havering</v>
      </c>
      <c r="AP44" s="87">
        <f t="shared" ca="1" si="29"/>
        <v>7.94366536597121</v>
      </c>
      <c r="BT44" s="87"/>
    </row>
    <row r="45" spans="1:72">
      <c r="A45" s="17"/>
      <c r="B45" s="17"/>
      <c r="C45" s="17"/>
      <c r="D45" s="17"/>
      <c r="E45" s="17"/>
      <c r="F45" s="17"/>
      <c r="G45" s="17"/>
      <c r="H45" s="17"/>
      <c r="I45" s="17"/>
      <c r="J45" s="17"/>
      <c r="K45" s="17"/>
      <c r="L45" s="17"/>
      <c r="M45" s="17"/>
      <c r="W45" s="87">
        <f ca="1">IFERROR(RANK(Y45,$Y$27:$Y$59,$U$3)+COUNTIF($Y$27:Y45,Y45)-1,"")</f>
        <v>4</v>
      </c>
      <c r="X45" s="87" t="s">
        <v>71</v>
      </c>
      <c r="Y45" s="87">
        <f t="shared" ca="1" si="10"/>
        <v>4.1922658139913</v>
      </c>
      <c r="AA45" s="87" t="str">
        <f t="shared" ca="1" si="11"/>
        <v>Greenwich</v>
      </c>
      <c r="AB45" s="87">
        <v>19</v>
      </c>
      <c r="AC45" s="86">
        <f t="shared" ca="1" si="12"/>
        <v>7.2319152087160798</v>
      </c>
      <c r="AD45" s="87" t="str">
        <f t="shared" ca="1" si="13"/>
        <v>Greenwich</v>
      </c>
      <c r="AE45" s="87" t="str">
        <f t="shared" ca="1" si="14"/>
        <v/>
      </c>
      <c r="AF45" s="87" t="str">
        <f t="shared" ca="1" si="15"/>
        <v/>
      </c>
      <c r="AG45" s="87">
        <f t="shared" ca="1" si="16"/>
        <v>7.2319152087160798</v>
      </c>
      <c r="AH45" s="87">
        <f t="shared" ca="1" si="26"/>
        <v>6.87</v>
      </c>
      <c r="AI45" s="87">
        <f t="shared" ca="1" si="27"/>
        <v>7.45</v>
      </c>
      <c r="AJ45" s="87">
        <f t="shared" ca="1" si="28"/>
        <v>4.3444598716843599</v>
      </c>
      <c r="AK45" s="87" t="str">
        <f t="shared" ca="1" si="17"/>
        <v/>
      </c>
      <c r="AL45" s="87">
        <f t="shared" ca="1" si="18"/>
        <v>7.2319152087160798</v>
      </c>
      <c r="AO45" s="87" t="str">
        <f>List!R7</f>
        <v>Hounslow</v>
      </c>
      <c r="AP45" s="87">
        <f t="shared" ca="1" si="29"/>
        <v>9.0861158633708907</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9</v>
      </c>
      <c r="X46" s="87" t="s">
        <v>83</v>
      </c>
      <c r="Y46" s="87">
        <f t="shared" ca="1" si="10"/>
        <v>5.6595217747702202</v>
      </c>
      <c r="AA46" s="87" t="str">
        <f t="shared" ca="1" si="11"/>
        <v>Sutton</v>
      </c>
      <c r="AB46" s="87">
        <v>20</v>
      </c>
      <c r="AC46" s="86">
        <f t="shared" ca="1" si="12"/>
        <v>7.4162750491625999</v>
      </c>
      <c r="AD46" s="87" t="str">
        <f t="shared" ca="1" si="13"/>
        <v>Sutton</v>
      </c>
      <c r="AE46" s="87" t="str">
        <f t="shared" ca="1" si="14"/>
        <v/>
      </c>
      <c r="AF46" s="87">
        <f t="shared" ca="1" si="15"/>
        <v>7.4162750491625999</v>
      </c>
      <c r="AG46" s="87" t="str">
        <f t="shared" ca="1" si="16"/>
        <v/>
      </c>
      <c r="AH46" s="87">
        <f t="shared" ca="1" si="26"/>
        <v>6.87</v>
      </c>
      <c r="AI46" s="87">
        <f t="shared" ca="1" si="27"/>
        <v>7.45</v>
      </c>
      <c r="AJ46" s="87">
        <f t="shared" ca="1" si="28"/>
        <v>4.3444598716843599</v>
      </c>
      <c r="AK46" s="87">
        <f t="shared" ca="1" si="17"/>
        <v>7.4162750491625999</v>
      </c>
      <c r="AL46" s="87" t="str">
        <f t="shared" ca="1" si="18"/>
        <v/>
      </c>
      <c r="AO46" s="87" t="str">
        <f>List!R8</f>
        <v>Redbridge</v>
      </c>
      <c r="AP46" s="87">
        <f t="shared" ca="1" si="29"/>
        <v>9.4510090975635297</v>
      </c>
      <c r="BF46" s="94">
        <v>2</v>
      </c>
      <c r="BG46" s="94"/>
      <c r="BT46" s="87"/>
    </row>
    <row r="47" spans="1:72">
      <c r="A47" s="17"/>
      <c r="B47" s="17"/>
      <c r="C47" s="17"/>
      <c r="D47" s="17"/>
      <c r="E47" s="17"/>
      <c r="F47" s="17"/>
      <c r="G47" s="17"/>
      <c r="H47" s="17"/>
      <c r="I47" s="17"/>
      <c r="J47" s="17"/>
      <c r="K47" s="17"/>
      <c r="L47" s="17"/>
      <c r="M47" s="17"/>
      <c r="W47" s="87">
        <f ca="1">IFERROR(RANK(Y47,$Y$27:$Y$59,$U$3)+COUNTIF($Y$27:Y47,Y47)-1,"")</f>
        <v>8</v>
      </c>
      <c r="X47" s="87" t="s">
        <v>92</v>
      </c>
      <c r="Y47" s="87">
        <f t="shared" ca="1" si="10"/>
        <v>5.6308851732071696</v>
      </c>
      <c r="AA47" s="87" t="str">
        <f t="shared" ca="1" si="11"/>
        <v>Croydon</v>
      </c>
      <c r="AB47" s="87">
        <v>21</v>
      </c>
      <c r="AC47" s="86">
        <f t="shared" ca="1" si="12"/>
        <v>7.69445068268457</v>
      </c>
      <c r="AD47" s="87" t="str">
        <f t="shared" ca="1" si="13"/>
        <v>Croydon</v>
      </c>
      <c r="AE47" s="87" t="str">
        <f t="shared" ca="1" si="14"/>
        <v/>
      </c>
      <c r="AF47" s="87" t="str">
        <f t="shared" ca="1" si="15"/>
        <v/>
      </c>
      <c r="AG47" s="87">
        <f t="shared" ca="1" si="16"/>
        <v>7.69445068268457</v>
      </c>
      <c r="AH47" s="87">
        <f t="shared" ca="1" si="26"/>
        <v>6.87</v>
      </c>
      <c r="AI47" s="87">
        <f t="shared" ca="1" si="27"/>
        <v>7.45</v>
      </c>
      <c r="AJ47" s="87">
        <f t="shared" ca="1" si="28"/>
        <v>4.3444598716843599</v>
      </c>
      <c r="AK47" s="87">
        <f t="shared" ca="1" si="17"/>
        <v>7.69445068268457</v>
      </c>
      <c r="AL47" s="87" t="str">
        <f t="shared" ca="1" si="18"/>
        <v/>
      </c>
      <c r="AO47" s="87" t="str">
        <f>List!R9</f>
        <v>Enfield</v>
      </c>
      <c r="AP47" s="87">
        <f t="shared" ca="1" si="29"/>
        <v>8.6195293350901796</v>
      </c>
    </row>
    <row r="48" spans="1:72">
      <c r="A48" s="17"/>
      <c r="B48" s="17"/>
      <c r="C48" s="17"/>
      <c r="D48" s="17"/>
      <c r="E48" s="17"/>
      <c r="F48" s="17"/>
      <c r="G48" s="17"/>
      <c r="H48" s="17"/>
      <c r="I48" s="17"/>
      <c r="J48" s="17"/>
      <c r="K48" s="17"/>
      <c r="L48" s="17"/>
      <c r="M48" s="17"/>
      <c r="W48" s="87">
        <f ca="1">IFERROR(RANK(Y48,$Y$27:$Y$59,$U$3)+COUNTIF($Y$27:Y48,Y48)-1,"")</f>
        <v>15</v>
      </c>
      <c r="X48" s="87" t="s">
        <v>85</v>
      </c>
      <c r="Y48" s="87">
        <f t="shared" ca="1" si="10"/>
        <v>6.6180682114032798</v>
      </c>
      <c r="AA48" s="87" t="str">
        <f t="shared" ca="1" si="11"/>
        <v>Bexley</v>
      </c>
      <c r="AB48" s="87">
        <v>22</v>
      </c>
      <c r="AC48" s="86">
        <f t="shared" ca="1" si="12"/>
        <v>7.8638326903879197</v>
      </c>
      <c r="AD48" s="87" t="str">
        <f t="shared" ca="1" si="13"/>
        <v>Bexley</v>
      </c>
      <c r="AE48" s="87" t="str">
        <f t="shared" ca="1" si="14"/>
        <v/>
      </c>
      <c r="AF48" s="87" t="str">
        <f t="shared" ca="1" si="15"/>
        <v/>
      </c>
      <c r="AG48" s="87">
        <f t="shared" ca="1" si="16"/>
        <v>7.8638326903879197</v>
      </c>
      <c r="AH48" s="87">
        <f t="shared" ca="1" si="26"/>
        <v>6.87</v>
      </c>
      <c r="AI48" s="87">
        <f t="shared" ca="1" si="27"/>
        <v>7.45</v>
      </c>
      <c r="AJ48" s="87">
        <f t="shared" ca="1" si="28"/>
        <v>4.3444598716843599</v>
      </c>
      <c r="AK48" s="87" t="str">
        <f t="shared" ca="1" si="17"/>
        <v/>
      </c>
      <c r="AL48" s="87">
        <f t="shared" ca="1" si="18"/>
        <v>7.8638326903879197</v>
      </c>
      <c r="AO48" s="87" t="str">
        <f>List!R10</f>
        <v>Harrow</v>
      </c>
      <c r="AP48" s="87">
        <f t="shared" ca="1" si="29"/>
        <v>10.1847161414046</v>
      </c>
      <c r="BF48" s="94"/>
    </row>
    <row r="49" spans="1:59">
      <c r="A49" s="17"/>
      <c r="B49" s="17"/>
      <c r="C49" s="17"/>
      <c r="D49" s="17"/>
      <c r="E49" s="17"/>
      <c r="F49" s="17"/>
      <c r="G49" s="17"/>
      <c r="H49" s="17"/>
      <c r="I49" s="17"/>
      <c r="J49" s="17"/>
      <c r="K49" s="17"/>
      <c r="L49" s="17"/>
      <c r="M49" s="17"/>
      <c r="W49" s="87">
        <f ca="1">IFERROR(RANK(Y49,$Y$27:$Y$59,$U$3)+COUNTIF($Y$27:Y49,Y49)-1,"")</f>
        <v>14</v>
      </c>
      <c r="X49" s="87" t="s">
        <v>109</v>
      </c>
      <c r="Y49" s="87">
        <f t="shared" ca="1" si="10"/>
        <v>6.6119262633108002</v>
      </c>
      <c r="AA49" s="87" t="str">
        <f t="shared" ca="1" si="11"/>
        <v>Havering</v>
      </c>
      <c r="AB49" s="87">
        <v>23</v>
      </c>
      <c r="AC49" s="86">
        <f t="shared" ca="1" si="12"/>
        <v>7.94366536597121</v>
      </c>
      <c r="AD49" s="87" t="str">
        <f t="shared" ca="1" si="13"/>
        <v>Havering</v>
      </c>
      <c r="AE49" s="87" t="str">
        <f t="shared" ca="1" si="14"/>
        <v/>
      </c>
      <c r="AF49" s="87" t="str">
        <f t="shared" ca="1" si="15"/>
        <v/>
      </c>
      <c r="AG49" s="87">
        <f t="shared" ca="1" si="16"/>
        <v>7.94366536597121</v>
      </c>
      <c r="AH49" s="87">
        <f t="shared" ca="1" si="26"/>
        <v>6.87</v>
      </c>
      <c r="AI49" s="87">
        <f t="shared" ca="1" si="27"/>
        <v>7.45</v>
      </c>
      <c r="AJ49" s="87">
        <f t="shared" ca="1" si="28"/>
        <v>4.3444598716843599</v>
      </c>
      <c r="AK49" s="87">
        <f t="shared" ca="1" si="17"/>
        <v>7.94366536597121</v>
      </c>
      <c r="AL49" s="87" t="str">
        <f t="shared" ca="1" si="18"/>
        <v/>
      </c>
      <c r="AO49" s="87" t="str">
        <f>List!R11</f>
        <v>Waltham Forest</v>
      </c>
      <c r="AP49" s="87">
        <f t="shared" ca="1" si="29"/>
        <v>7.2225925701472597</v>
      </c>
      <c r="BF49" s="92"/>
      <c r="BG49" s="93"/>
    </row>
    <row r="50" spans="1:59">
      <c r="A50" s="17"/>
      <c r="B50" s="17"/>
      <c r="C50" s="17"/>
      <c r="D50" s="17"/>
      <c r="E50" s="17"/>
      <c r="F50" s="17"/>
      <c r="G50" s="17"/>
      <c r="H50" s="17"/>
      <c r="I50" s="17"/>
      <c r="J50" s="17"/>
      <c r="K50" s="17"/>
      <c r="L50" s="17"/>
      <c r="M50" s="17"/>
      <c r="W50" s="87">
        <f ca="1">IFERROR(RANK(Y50,$Y$27:$Y$59,$U$3)+COUNTIF($Y$27:Y50,Y50)-1,"")</f>
        <v>27</v>
      </c>
      <c r="X50" s="87" t="s">
        <v>123</v>
      </c>
      <c r="Y50" s="87">
        <f t="shared" ca="1" si="10"/>
        <v>8.6979890300960196</v>
      </c>
      <c r="AA50" s="87" t="str">
        <f t="shared" ca="1" si="11"/>
        <v>Hillingdon</v>
      </c>
      <c r="AB50" s="87">
        <v>24</v>
      </c>
      <c r="AC50" s="86">
        <f t="shared" ca="1" si="12"/>
        <v>8.1796590450147999</v>
      </c>
      <c r="AD50" s="87" t="str">
        <f t="shared" ca="1" si="13"/>
        <v>Hillingdon</v>
      </c>
      <c r="AE50" s="87" t="str">
        <f t="shared" ca="1" si="14"/>
        <v/>
      </c>
      <c r="AF50" s="87" t="str">
        <f t="shared" ca="1" si="15"/>
        <v/>
      </c>
      <c r="AG50" s="87">
        <f t="shared" ca="1" si="16"/>
        <v>8.1796590450147999</v>
      </c>
      <c r="AH50" s="87">
        <f t="shared" ca="1" si="26"/>
        <v>6.87</v>
      </c>
      <c r="AI50" s="87">
        <f t="shared" ca="1" si="27"/>
        <v>7.45</v>
      </c>
      <c r="AJ50" s="87">
        <f t="shared" ca="1" si="28"/>
        <v>4.3444598716843599</v>
      </c>
      <c r="AK50" s="87">
        <f t="shared" ca="1" si="17"/>
        <v>8.1796590450147999</v>
      </c>
      <c r="AL50" s="87" t="str">
        <f t="shared" ca="1" si="18"/>
        <v/>
      </c>
      <c r="AO50" s="87" t="str">
        <f>List!R12</f>
        <v>Bromley</v>
      </c>
      <c r="AP50" s="87">
        <f t="shared" ca="1" si="29"/>
        <v>6.3925705210192696</v>
      </c>
      <c r="BF50" s="92"/>
      <c r="BG50" s="92"/>
    </row>
    <row r="51" spans="1:59">
      <c r="W51" s="87">
        <f ca="1">IFERROR(RANK(Y51,$Y$27:$Y$59,$U$3)+COUNTIF($Y$27:Y51,Y51)-1,"")</f>
        <v>31</v>
      </c>
      <c r="X51" s="87" t="s">
        <v>113</v>
      </c>
      <c r="Y51" s="87">
        <f t="shared" ca="1" si="10"/>
        <v>9.4510090975635297</v>
      </c>
      <c r="AA51" s="87" t="str">
        <f t="shared" ca="1" si="11"/>
        <v>Brent</v>
      </c>
      <c r="AB51" s="87">
        <v>25</v>
      </c>
      <c r="AC51" s="86">
        <f t="shared" ca="1" si="12"/>
        <v>8.2530629685018209</v>
      </c>
      <c r="AD51" s="87" t="str">
        <f t="shared" ca="1" si="13"/>
        <v>Brent</v>
      </c>
      <c r="AE51" s="87" t="str">
        <f t="shared" ca="1" si="14"/>
        <v/>
      </c>
      <c r="AF51" s="87" t="str">
        <f t="shared" ca="1" si="15"/>
        <v/>
      </c>
      <c r="AG51" s="87">
        <f t="shared" ca="1" si="16"/>
        <v>8.2530629685018209</v>
      </c>
      <c r="AH51" s="87">
        <f t="shared" ca="1" si="26"/>
        <v>6.87</v>
      </c>
      <c r="AI51" s="87">
        <f t="shared" ca="1" si="27"/>
        <v>7.45</v>
      </c>
      <c r="AJ51" s="87">
        <f t="shared" ca="1" si="28"/>
        <v>4.3444598716843599</v>
      </c>
      <c r="AK51" s="87" t="str">
        <f t="shared" ca="1" si="17"/>
        <v/>
      </c>
      <c r="AL51" s="87">
        <f t="shared" ca="1" si="18"/>
        <v>8.2530629685018209</v>
      </c>
      <c r="AO51" s="87" t="str">
        <f>List!R13</f>
        <v>Hillingdon</v>
      </c>
      <c r="AP51" s="87">
        <f t="shared" ca="1" si="29"/>
        <v>8.1796590450147999</v>
      </c>
      <c r="BF51" s="92"/>
      <c r="BG51" s="93"/>
    </row>
    <row r="52" spans="1:59">
      <c r="W52" s="87">
        <f ca="1">IFERROR(RANK(Y52,$Y$27:$Y$59,$U$3)+COUNTIF($Y$27:Y52,Y52)-1,"")</f>
        <v>5</v>
      </c>
      <c r="X52" s="87" t="s">
        <v>33</v>
      </c>
      <c r="Y52" s="87">
        <f t="shared" ca="1" si="10"/>
        <v>4.3444598716843599</v>
      </c>
      <c r="AA52" s="87" t="str">
        <f t="shared" ca="1" si="11"/>
        <v>Enfield</v>
      </c>
      <c r="AB52" s="87">
        <v>26</v>
      </c>
      <c r="AC52" s="86">
        <f t="shared" ca="1" si="12"/>
        <v>8.6195293350901796</v>
      </c>
      <c r="AD52" s="87" t="str">
        <f t="shared" ca="1" si="13"/>
        <v>Enfield</v>
      </c>
      <c r="AE52" s="87" t="str">
        <f t="shared" ca="1" si="14"/>
        <v/>
      </c>
      <c r="AF52" s="87" t="str">
        <f t="shared" ca="1" si="15"/>
        <v/>
      </c>
      <c r="AG52" s="87">
        <f t="shared" ca="1" si="16"/>
        <v>8.6195293350901796</v>
      </c>
      <c r="AH52" s="87">
        <f t="shared" ca="1" si="26"/>
        <v>6.87</v>
      </c>
      <c r="AI52" s="87">
        <f t="shared" ca="1" si="27"/>
        <v>7.45</v>
      </c>
      <c r="AJ52" s="87">
        <f t="shared" ca="1" si="28"/>
        <v>4.3444598716843599</v>
      </c>
      <c r="AK52" s="87">
        <f t="shared" ca="1" si="17"/>
        <v>8.6195293350901796</v>
      </c>
      <c r="AL52" s="87" t="str">
        <f t="shared" ca="1" si="18"/>
        <v/>
      </c>
      <c r="AO52" s="87" t="str">
        <f>List!R14</f>
        <v>Ealing</v>
      </c>
      <c r="AP52" s="87">
        <f t="shared" ca="1" si="29"/>
        <v>8.9714164275847406</v>
      </c>
      <c r="BF52" s="94"/>
      <c r="BG52" s="94"/>
    </row>
    <row r="53" spans="1:59">
      <c r="W53" s="87">
        <f ca="1">IFERROR(RANK(Y53,$Y$27:$Y$59,$U$3)+COUNTIF($Y$27:Y53,Y53)-1,"")</f>
        <v>12</v>
      </c>
      <c r="X53" s="87" t="s">
        <v>96</v>
      </c>
      <c r="Y53" s="87">
        <f t="shared" ca="1" si="10"/>
        <v>6.4103878462455199</v>
      </c>
      <c r="AA53" s="87" t="str">
        <f t="shared" ca="1" si="11"/>
        <v>Newham</v>
      </c>
      <c r="AB53" s="87">
        <v>27</v>
      </c>
      <c r="AC53" s="86">
        <f t="shared" ca="1" si="12"/>
        <v>8.6979890300960196</v>
      </c>
      <c r="AD53" s="87" t="str">
        <f t="shared" ca="1" si="13"/>
        <v>Newham</v>
      </c>
      <c r="AE53" s="87" t="str">
        <f t="shared" ca="1" si="14"/>
        <v/>
      </c>
      <c r="AF53" s="87" t="str">
        <f t="shared" ca="1" si="15"/>
        <v/>
      </c>
      <c r="AG53" s="87">
        <f t="shared" ca="1" si="16"/>
        <v>8.6979890300960196</v>
      </c>
      <c r="AH53" s="87">
        <f t="shared" ca="1" si="26"/>
        <v>6.87</v>
      </c>
      <c r="AI53" s="87">
        <f t="shared" ca="1" si="27"/>
        <v>7.45</v>
      </c>
      <c r="AJ53" s="87">
        <f t="shared" ca="1" si="28"/>
        <v>4.3444598716843599</v>
      </c>
      <c r="AK53" s="87" t="str">
        <f t="shared" ca="1" si="17"/>
        <v/>
      </c>
      <c r="AL53" s="87">
        <f t="shared" ca="1" si="18"/>
        <v>8.6979890300960196</v>
      </c>
      <c r="AO53" s="87" t="str">
        <f>List!R15</f>
        <v>Barnet</v>
      </c>
      <c r="AP53" s="87">
        <f t="shared" ca="1" si="29"/>
        <v>6.9220576594353398</v>
      </c>
    </row>
    <row r="54" spans="1:59">
      <c r="W54" s="87">
        <f ca="1">IFERROR(RANK(Y54,$Y$27:$Y$59,$U$3)+COUNTIF($Y$27:Y54,Y54)-1,"")</f>
        <v>20</v>
      </c>
      <c r="X54" s="87" t="s">
        <v>90</v>
      </c>
      <c r="Y54" s="87">
        <f t="shared" ca="1" si="10"/>
        <v>7.4162750491625999</v>
      </c>
      <c r="AA54" s="87" t="str">
        <f t="shared" ca="1" si="11"/>
        <v>Ealing</v>
      </c>
      <c r="AB54" s="87">
        <v>28</v>
      </c>
      <c r="AC54" s="86">
        <f t="shared" ca="1" si="12"/>
        <v>8.9714164275847406</v>
      </c>
      <c r="AD54" s="87" t="str">
        <f t="shared" ca="1" si="13"/>
        <v>Ealing</v>
      </c>
      <c r="AE54" s="87" t="str">
        <f t="shared" ca="1" si="14"/>
        <v/>
      </c>
      <c r="AF54" s="87" t="str">
        <f t="shared" ca="1" si="15"/>
        <v/>
      </c>
      <c r="AG54" s="87">
        <f t="shared" ca="1" si="16"/>
        <v>8.9714164275847406</v>
      </c>
      <c r="AH54" s="87">
        <f t="shared" ca="1" si="26"/>
        <v>6.87</v>
      </c>
      <c r="AI54" s="87">
        <f t="shared" ca="1" si="27"/>
        <v>7.45</v>
      </c>
      <c r="AJ54" s="87">
        <f t="shared" ca="1" si="28"/>
        <v>4.3444598716843599</v>
      </c>
      <c r="AK54" s="87">
        <f t="shared" ca="1" si="17"/>
        <v>8.9714164275847406</v>
      </c>
      <c r="AL54" s="87" t="str">
        <f t="shared" ca="1" si="18"/>
        <v/>
      </c>
      <c r="AO54" s="87" t="str">
        <f>List!R16</f>
        <v>Croydon</v>
      </c>
      <c r="AP54" s="87">
        <f t="shared" ca="1" si="29"/>
        <v>7.69445068268457</v>
      </c>
      <c r="BF54" s="94"/>
      <c r="BG54" s="94"/>
    </row>
    <row r="55" spans="1:59" ht="14.45" customHeight="1">
      <c r="W55" s="87">
        <f ca="1">IFERROR(RANK(Y55,$Y$27:$Y$59,$U$3)+COUNTIF($Y$27:Y55,Y55)-1,"")</f>
        <v>16</v>
      </c>
      <c r="X55" s="87" t="s">
        <v>105</v>
      </c>
      <c r="Y55" s="87">
        <f t="shared" ca="1" si="10"/>
        <v>6.85253600500939</v>
      </c>
      <c r="AA55" s="87" t="str">
        <f t="shared" ca="1" si="11"/>
        <v>Hounslow</v>
      </c>
      <c r="AB55" s="87">
        <v>29</v>
      </c>
      <c r="AC55" s="86">
        <f t="shared" ca="1" si="12"/>
        <v>9.0861158633708907</v>
      </c>
      <c r="AD55" s="87" t="str">
        <f t="shared" ca="1" si="13"/>
        <v>Hounslow</v>
      </c>
      <c r="AE55" s="87" t="str">
        <f t="shared" ca="1" si="14"/>
        <v/>
      </c>
      <c r="AF55" s="87" t="str">
        <f t="shared" ca="1" si="15"/>
        <v/>
      </c>
      <c r="AG55" s="87">
        <f t="shared" ca="1" si="16"/>
        <v>9.0861158633708907</v>
      </c>
      <c r="AH55" s="87">
        <f t="shared" ca="1" si="26"/>
        <v>6.87</v>
      </c>
      <c r="AI55" s="87">
        <f t="shared" ca="1" si="27"/>
        <v>7.45</v>
      </c>
      <c r="AJ55" s="87">
        <f t="shared" ca="1" si="28"/>
        <v>4.3444598716843599</v>
      </c>
      <c r="AK55" s="87">
        <f t="shared" ca="1" si="17"/>
        <v>9.0861158633708907</v>
      </c>
      <c r="AL55" s="87" t="str">
        <f t="shared" ca="1" si="18"/>
        <v/>
      </c>
      <c r="AO55" s="87" t="str">
        <f>T8</f>
        <v>Richmond</v>
      </c>
      <c r="AP55" s="87">
        <f ca="1">U14</f>
        <v>4.3444598716843599</v>
      </c>
      <c r="BF55" s="94"/>
      <c r="BG55" s="94"/>
    </row>
    <row r="56" spans="1:59">
      <c r="W56" s="87">
        <f ca="1">IFERROR(RANK(Y56,$Y$27:$Y$59,$U$3)+COUNTIF($Y$27:Y56,Y56)-1,"")</f>
        <v>18</v>
      </c>
      <c r="X56" s="87" t="s">
        <v>115</v>
      </c>
      <c r="Y56" s="87">
        <f t="shared" ca="1" si="10"/>
        <v>7.2225925701472597</v>
      </c>
      <c r="AA56" s="87" t="str">
        <f t="shared" ca="1" si="11"/>
        <v>Barking and Dagenham</v>
      </c>
      <c r="AB56" s="87">
        <v>30</v>
      </c>
      <c r="AC56" s="86">
        <f t="shared" ca="1" si="12"/>
        <v>9.3954699508087902</v>
      </c>
      <c r="AD56" s="87" t="str">
        <f t="shared" ca="1" si="13"/>
        <v>Barking and Dagenham</v>
      </c>
      <c r="AE56" s="87" t="str">
        <f t="shared" ca="1" si="14"/>
        <v/>
      </c>
      <c r="AF56" s="87" t="str">
        <f t="shared" ca="1" si="15"/>
        <v/>
      </c>
      <c r="AG56" s="87">
        <f t="shared" ca="1" si="16"/>
        <v>9.3954699508087902</v>
      </c>
      <c r="AH56" s="87">
        <f t="shared" ca="1" si="26"/>
        <v>6.87</v>
      </c>
      <c r="AI56" s="87">
        <f t="shared" ca="1" si="27"/>
        <v>7.45</v>
      </c>
      <c r="AJ56" s="87">
        <f t="shared" ca="1" si="28"/>
        <v>4.3444598716843599</v>
      </c>
      <c r="AK56" s="87" t="str">
        <f t="shared" ca="1" si="17"/>
        <v/>
      </c>
      <c r="AL56" s="87">
        <f t="shared" ca="1" si="18"/>
        <v>9.3954699508087902</v>
      </c>
    </row>
    <row r="57" spans="1:59">
      <c r="W57" s="87">
        <f ca="1">IFERROR(RANK(Y57,$Y$27:$Y$59,$U$3)+COUNTIF($Y$27:Y57,Y57)-1,"")</f>
        <v>7</v>
      </c>
      <c r="X57" s="87" t="s">
        <v>77</v>
      </c>
      <c r="Y57" s="87">
        <f t="shared" ca="1" si="10"/>
        <v>4.6570491422600204</v>
      </c>
      <c r="AA57" s="87" t="str">
        <f t="shared" ca="1" si="11"/>
        <v>Redbridge</v>
      </c>
      <c r="AB57" s="87">
        <v>31</v>
      </c>
      <c r="AC57" s="86">
        <f t="shared" ca="1" si="12"/>
        <v>9.4510090975635297</v>
      </c>
      <c r="AD57" s="87" t="str">
        <f t="shared" ca="1" si="13"/>
        <v>Redbridge</v>
      </c>
      <c r="AE57" s="87" t="str">
        <f t="shared" ca="1" si="14"/>
        <v/>
      </c>
      <c r="AF57" s="87" t="str">
        <f t="shared" ca="1" si="15"/>
        <v/>
      </c>
      <c r="AG57" s="87">
        <f t="shared" ca="1" si="16"/>
        <v>9.4510090975635297</v>
      </c>
      <c r="AH57" s="87">
        <f t="shared" ca="1" si="26"/>
        <v>6.87</v>
      </c>
      <c r="AI57" s="87">
        <f t="shared" ca="1" si="27"/>
        <v>7.45</v>
      </c>
      <c r="AJ57" s="87">
        <f t="shared" ca="1" si="28"/>
        <v>4.3444598716843599</v>
      </c>
      <c r="AK57" s="87">
        <f t="shared" ca="1" si="17"/>
        <v>9.4510090975635297</v>
      </c>
      <c r="AL57" s="87" t="str">
        <f t="shared" ca="1" si="18"/>
        <v/>
      </c>
      <c r="BF57" s="94"/>
      <c r="BG57" s="94"/>
    </row>
    <row r="58" spans="1:59">
      <c r="W58" s="87">
        <f ca="1">IFERROR(RANK(Y58,$Y$27:$Y$59,$U$3)+COUNTIF($Y$27:Y58,Y58)-1,"")</f>
        <v>3</v>
      </c>
      <c r="X58" s="87" t="s">
        <v>100</v>
      </c>
      <c r="Y58" s="87">
        <f t="shared" ca="1" si="10"/>
        <v>4.0171211588876004</v>
      </c>
      <c r="AA58" s="87" t="str">
        <f t="shared" ca="1" si="11"/>
        <v>Harrow</v>
      </c>
      <c r="AB58" s="87">
        <v>32</v>
      </c>
      <c r="AC58" s="86">
        <f t="shared" ca="1" si="12"/>
        <v>10.1847161414046</v>
      </c>
      <c r="AD58" s="87" t="str">
        <f t="shared" ca="1" si="13"/>
        <v>Harrow</v>
      </c>
      <c r="AE58" s="87" t="str">
        <f t="shared" ca="1" si="14"/>
        <v/>
      </c>
      <c r="AF58" s="87">
        <f t="shared" ca="1" si="15"/>
        <v>10.1847161414046</v>
      </c>
      <c r="AG58" s="87" t="str">
        <f t="shared" ca="1" si="16"/>
        <v/>
      </c>
      <c r="AH58" s="87">
        <f t="shared" ca="1" si="26"/>
        <v>6.87</v>
      </c>
      <c r="AI58" s="87">
        <f t="shared" ca="1" si="27"/>
        <v>7.45</v>
      </c>
      <c r="AJ58" s="87">
        <f t="shared" ca="1" si="28"/>
        <v>4.3444598716843599</v>
      </c>
      <c r="AK58" s="87">
        <f t="shared" ca="1" si="17"/>
        <v>10.1847161414046</v>
      </c>
      <c r="AL58" s="87" t="str">
        <f t="shared" ca="1" si="18"/>
        <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2A00-000000000000}">
      <formula1>indlist</formula1>
    </dataValidation>
    <dataValidation type="list" showInputMessage="1" showErrorMessage="1" sqref="U2" xr:uid="{00000000-0002-0000-2A00-000001000000}">
      <formula1>gender</formula1>
    </dataValidation>
    <dataValidation showInputMessage="1" showErrorMessage="1" sqref="U5" xr:uid="{00000000-0002-0000-2A00-000002000000}"/>
  </dataValidations>
  <hyperlinks>
    <hyperlink ref="O1" location="Summary!A1" display="Back to summary" xr:uid="{00000000-0004-0000-2A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Hypertension: QOF prevalence (all ages), 2022/23</v>
      </c>
      <c r="B1" s="125"/>
      <c r="C1" s="125"/>
      <c r="D1" s="125"/>
      <c r="E1" s="125"/>
      <c r="F1" s="125"/>
      <c r="G1" s="125"/>
      <c r="H1" s="126" t="str">
        <f ca="1">'33'!$X$1</f>
        <v>Hypertension: QOF prevalence (all ages), 2012/13 - 2022/23</v>
      </c>
      <c r="I1" s="125"/>
      <c r="J1" s="125"/>
      <c r="K1" s="125"/>
      <c r="L1" s="125"/>
      <c r="M1" s="125"/>
      <c r="N1" s="125"/>
      <c r="O1" s="4" t="s">
        <v>1075</v>
      </c>
      <c r="T1" s="87" t="s">
        <v>282</v>
      </c>
      <c r="U1" s="87" t="s">
        <v>210</v>
      </c>
      <c r="V1" s="87" t="str">
        <f>T8&amp;U23&amp;U2&amp;U5</f>
        <v>Richmond219PersonsAll ages</v>
      </c>
      <c r="W1" s="86">
        <f>21-COUNTBLANK(X2:X21)</f>
        <v>12</v>
      </c>
      <c r="X1" s="87" t="str">
        <f ca="1">IF(U2&lt;&gt;"Persons",U1&amp;", "&amp;SUBSTITUTE(X2, " ","")&amp;" - "&amp;SUBSTITUTE(INDIRECT("x"&amp;W1), " ","")&amp;" ("&amp;U2&amp;")",U1&amp;", "&amp;SUBSTITUTE(X2, " ","")&amp;" - "&amp;SUBSTITUTE(INDIRECT("x"&amp;W1), " ",""))</f>
        <v>Hypertension: QOF prevalence (all ages), 2012/13 - 2022/23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2012/13</v>
      </c>
      <c r="T2" s="88" t="s">
        <v>1056</v>
      </c>
      <c r="U2" s="87" t="s">
        <v>35</v>
      </c>
      <c r="V2" s="87">
        <v>1</v>
      </c>
      <c r="W2" s="86">
        <f t="array" ref="W2">IFERROR(SMALL(IF(IndicatorData!B:B=$V$1,IndicatorData!AA:AA),$V2),"")</f>
        <v>20120000</v>
      </c>
      <c r="X2" s="86" t="str">
        <f>S2</f>
        <v>2012/13</v>
      </c>
      <c r="Y2" s="88">
        <f t="shared" ref="Y2:AH11" ca="1" si="0">IFERROR(VLOOKUP(Y$1&amp;$U$1&amp;$X2&amp;$U$2&amp;$U$5,DATA,14,FALSE),"")</f>
        <v>13.68</v>
      </c>
      <c r="Z2" s="87">
        <f t="shared" ca="1" si="0"/>
        <v>11.04</v>
      </c>
      <c r="AA2" s="87">
        <f t="shared" ca="1" si="0"/>
        <v>10.49</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10.49</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2013/14</v>
      </c>
      <c r="T3" s="88" t="s">
        <v>1076</v>
      </c>
      <c r="U3" s="87">
        <f>VLOOKUP(U1,IndicatorMetadata!$B:$AG,32,FALSE)</f>
        <v>1</v>
      </c>
      <c r="V3" s="89">
        <v>2</v>
      </c>
      <c r="W3" s="86">
        <f t="array" ref="W3">IFERROR(SMALL(IF(IndicatorData!B:B=$V$1,IndicatorData!AA:AA),$V3),"")</f>
        <v>20130000</v>
      </c>
      <c r="X3" s="86" t="str">
        <f t="shared" ref="X3:X21" si="5">IF(S3=X2,"",S3)</f>
        <v>2013/14</v>
      </c>
      <c r="Y3" s="88">
        <f t="shared" ca="1" si="0"/>
        <v>13.73</v>
      </c>
      <c r="Z3" s="87">
        <f t="shared" ca="1" si="0"/>
        <v>11.05</v>
      </c>
      <c r="AA3" s="87">
        <f t="shared" ca="1" si="0"/>
        <v>10.27</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10.27</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10.242456072153701</v>
      </c>
      <c r="F4" s="2"/>
      <c r="S4" s="87" t="str">
        <f t="array" ref="S4">IFERROR(VLOOKUP($W4,IF(IndicatorData!$B:$B=$V$1,IndicatorData!$A$1:$O$5203),15,FALSE),"")</f>
        <v>2014/15</v>
      </c>
      <c r="T4" s="88" t="s">
        <v>308</v>
      </c>
      <c r="U4" s="87" t="str">
        <f>VLOOKUP(U1,IndicatorMetadata!$B:$AG,27,FALSE)</f>
        <v>%</v>
      </c>
      <c r="V4" s="87">
        <v>3</v>
      </c>
      <c r="W4" s="86">
        <f t="array" ref="W4">IFERROR(SMALL(IF(IndicatorData!B:B=$V$1,IndicatorData!AA:AA),$V4),"")</f>
        <v>20140000</v>
      </c>
      <c r="X4" s="86" t="str">
        <f t="shared" si="5"/>
        <v>2014/15</v>
      </c>
      <c r="Y4" s="88">
        <f t="shared" ca="1" si="0"/>
        <v>13.79</v>
      </c>
      <c r="Z4" s="87">
        <f t="shared" ca="1" si="0"/>
        <v>11.06</v>
      </c>
      <c r="AA4" s="87">
        <f t="shared" ca="1" si="0"/>
        <v>10.23</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10.23</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29% lower</v>
      </c>
      <c r="S5" s="87" t="str">
        <f t="array" ref="S5">IFERROR(VLOOKUP($W5,IF(IndicatorData!$B:$B=$V$1,IndicatorData!$A$1:$O$5203),15,FALSE),"")</f>
        <v>2015/16</v>
      </c>
      <c r="T5" s="88" t="s">
        <v>10</v>
      </c>
      <c r="U5" s="87" t="str">
        <f>VLOOKUP(U23&amp;U2,Interpretations!$A$1:$E$56,4,FALSE)</f>
        <v>All ages</v>
      </c>
      <c r="V5" s="87">
        <v>4</v>
      </c>
      <c r="W5" s="86">
        <f t="array" ref="W5">IFERROR(SMALL(IF(IndicatorData!B:B=$V$1,IndicatorData!AA:AA),$V5),"")</f>
        <v>20150000</v>
      </c>
      <c r="X5" s="86" t="str">
        <f t="shared" si="5"/>
        <v>2015/16</v>
      </c>
      <c r="Y5" s="88">
        <f t="shared" ca="1" si="0"/>
        <v>13.81</v>
      </c>
      <c r="Z5" s="87">
        <f t="shared" ca="1" si="0"/>
        <v>11.05</v>
      </c>
      <c r="AA5" s="87">
        <f t="shared" ca="1" si="0"/>
        <v>10.16</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10.16</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6% lower</v>
      </c>
      <c r="S6" s="87" t="str">
        <f t="array" ref="S6">IFERROR(VLOOKUP($W6,IF(IndicatorData!$B:$B=$V$1,IndicatorData!$A$1:$O$5203),15,FALSE),"")</f>
        <v>2016/17</v>
      </c>
      <c r="T6" s="88"/>
      <c r="V6" s="87">
        <v>5</v>
      </c>
      <c r="W6" s="86">
        <f t="array" ref="W6">IFERROR(SMALL(IF(IndicatorData!B:B=$V$1,IndicatorData!AA:AA),$V6),"")</f>
        <v>20160000</v>
      </c>
      <c r="X6" s="86" t="str">
        <f t="shared" si="5"/>
        <v>2016/17</v>
      </c>
      <c r="Y6" s="88">
        <f t="shared" ca="1" si="0"/>
        <v>13.83</v>
      </c>
      <c r="Z6" s="87">
        <f t="shared" ca="1" si="0"/>
        <v>11.08</v>
      </c>
      <c r="AA6" s="87">
        <f t="shared" ca="1" si="0"/>
        <v>10.01</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10.01</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2017/18</v>
      </c>
      <c r="T7" s="88"/>
      <c r="V7" s="87">
        <v>6</v>
      </c>
      <c r="W7" s="86">
        <f t="array" ref="W7">IFERROR(SMALL(IF(IndicatorData!B:B=$V$1,IndicatorData!AA:AA),$V7),"")</f>
        <v>20170000</v>
      </c>
      <c r="X7" s="86" t="str">
        <f t="shared" si="5"/>
        <v>2017/18</v>
      </c>
      <c r="Y7" s="88">
        <f t="shared" ca="1" si="0"/>
        <v>13.94</v>
      </c>
      <c r="Z7" s="87">
        <f t="shared" ca="1" si="0"/>
        <v>11.04</v>
      </c>
      <c r="AA7" s="87">
        <f t="shared" ca="1" si="0"/>
        <v>9.98</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9.98</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(2012/13)</v>
      </c>
      <c r="E8" s="13" t="str">
        <f ca="1">U22</f>
        <v>2% improvement</v>
      </c>
      <c r="S8" s="87" t="str">
        <f t="array" ref="S8">IFERROR(VLOOKUP($W8,IF(IndicatorData!$B:$B=$V$1,IndicatorData!$A$1:$O$5203),15,FALSE),"")</f>
        <v>2018/19</v>
      </c>
      <c r="T8" s="88" t="str">
        <f>Summary!$E$2</f>
        <v>Richmond</v>
      </c>
      <c r="V8" s="87">
        <v>7</v>
      </c>
      <c r="W8" s="86">
        <f t="array" ref="W8">IFERROR(SMALL(IF(IndicatorData!B:B=$V$1,IndicatorData!AA:AA),$V8),"")</f>
        <v>20180000</v>
      </c>
      <c r="X8" s="86" t="str">
        <f t="shared" si="5"/>
        <v>2018/19</v>
      </c>
      <c r="Y8" s="88">
        <f t="shared" ca="1" si="0"/>
        <v>13.96</v>
      </c>
      <c r="Z8" s="87">
        <f t="shared" ca="1" si="0"/>
        <v>10.96</v>
      </c>
      <c r="AA8" s="87">
        <f t="shared" ca="1" si="0"/>
        <v>9.7899999999999991</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9.7899999999999991</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4% deterioration</v>
      </c>
      <c r="S9" s="87" t="str">
        <f t="array" ref="S9">IFERROR(VLOOKUP($W9,IF(IndicatorData!$B:$B=$V$1,IndicatorData!$A$1:$O$5203),15,FALSE),"")</f>
        <v>2019/20</v>
      </c>
      <c r="T9" s="88" t="str">
        <f>T8&amp;" Rank"</f>
        <v>Richmond Rank</v>
      </c>
      <c r="U9" s="87">
        <f ca="1">VLOOKUP(T8,$AA$26:$AB$58,2,FALSE)</f>
        <v>11</v>
      </c>
      <c r="V9" s="87">
        <v>8</v>
      </c>
      <c r="W9" s="86">
        <f t="array" ref="W9">IFERROR(SMALL(IF(IndicatorData!B:B=$V$1,IndicatorData!AA:AA),$V9),"")</f>
        <v>20190000</v>
      </c>
      <c r="X9" s="86" t="str">
        <f t="shared" si="5"/>
        <v>2019/20</v>
      </c>
      <c r="Y9" s="88">
        <f t="shared" ca="1" si="0"/>
        <v>14.1</v>
      </c>
      <c r="Z9" s="87">
        <f t="shared" ca="1" si="0"/>
        <v>11.02</v>
      </c>
      <c r="AA9" s="87">
        <f t="shared" ca="1" si="0"/>
        <v>9.69</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9.69</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2020/21</v>
      </c>
      <c r="T10" s="88" t="s">
        <v>14</v>
      </c>
      <c r="V10" s="87">
        <v>9</v>
      </c>
      <c r="W10" s="86">
        <f t="array" ref="W10">IFERROR(SMALL(IF(IndicatorData!B:B=$V$1,IndicatorData!AA:AA),$V10),"")</f>
        <v>20200000</v>
      </c>
      <c r="X10" s="86" t="str">
        <f t="shared" si="5"/>
        <v>2020/21</v>
      </c>
      <c r="Y10" s="88">
        <f t="shared" ca="1" si="0"/>
        <v>13.93</v>
      </c>
      <c r="Z10" s="87">
        <f t="shared" ca="1" si="0"/>
        <v>10.77</v>
      </c>
      <c r="AA10" s="87">
        <f t="shared" ca="1" si="0"/>
        <v>9.67</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9.67</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2021/22</v>
      </c>
      <c r="T11" s="88" t="s">
        <v>31</v>
      </c>
      <c r="U11" s="87">
        <f ca="1">AI27</f>
        <v>14.42</v>
      </c>
      <c r="V11" s="90">
        <v>10</v>
      </c>
      <c r="W11" s="86">
        <f t="array" ref="W11">IFERROR(SMALL(IF(IndicatorData!B:B=$V$1,IndicatorData!AA:AA),$V11),"")</f>
        <v>20210000</v>
      </c>
      <c r="X11" s="86" t="str">
        <f t="shared" si="5"/>
        <v>2021/22</v>
      </c>
      <c r="Y11" s="88">
        <f t="shared" ca="1" si="0"/>
        <v>13.97</v>
      </c>
      <c r="Z11" s="87">
        <f t="shared" ca="1" si="0"/>
        <v>10.64</v>
      </c>
      <c r="AA11" s="87">
        <f t="shared" ca="1" si="0"/>
        <v>9.84</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9.84</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(2022/23) rank:</v>
      </c>
      <c r="E12" s="128">
        <f ca="1">U9</f>
        <v>11</v>
      </c>
      <c r="S12" s="87" t="str">
        <f t="array" ref="S12">IFERROR(VLOOKUP($W12,IF(IndicatorData!$B:$B=$V$1,IndicatorData!$A$1:$O$5203),15,FALSE),"")</f>
        <v>2022/23</v>
      </c>
      <c r="T12" s="88" t="s">
        <v>57</v>
      </c>
      <c r="U12" s="87">
        <f ca="1">AH27</f>
        <v>10.92</v>
      </c>
      <c r="V12" s="90">
        <v>11</v>
      </c>
      <c r="W12" s="86">
        <f t="array" ref="W12">IFERROR(SMALL(IF(IndicatorData!B:B=$V$1,IndicatorData!AA:AA),$V12),"")</f>
        <v>20220000</v>
      </c>
      <c r="X12" s="86" t="str">
        <f t="shared" si="5"/>
        <v>2022/23</v>
      </c>
      <c r="Y12" s="88">
        <f t="shared" ref="Y12:AH21" ca="1" si="6">IFERROR(VLOOKUP(Y$1&amp;$U$1&amp;$X12&amp;$U$2&amp;$U$5,DATA,14,FALSE),"")</f>
        <v>14.42</v>
      </c>
      <c r="Z12" s="87">
        <f t="shared" ca="1" si="6"/>
        <v>10.92</v>
      </c>
      <c r="AA12" s="87">
        <f t="shared" ca="1" si="6"/>
        <v>10.242456072153701</v>
      </c>
      <c r="AB12" s="87">
        <f t="shared" ca="1" si="6"/>
        <v>10.512450311257799</v>
      </c>
      <c r="AC12" s="86">
        <f t="shared" ca="1" si="6"/>
        <v>13.069453418359201</v>
      </c>
      <c r="AD12" s="87">
        <f t="shared" ca="1" si="6"/>
        <v>13.2666145514057</v>
      </c>
      <c r="AE12" s="87">
        <f t="shared" ca="1" si="6"/>
        <v>10.873494742737799</v>
      </c>
      <c r="AF12" s="87">
        <f t="shared" ca="1" si="6"/>
        <v>13.278110450592701</v>
      </c>
      <c r="AG12" s="87">
        <f t="shared" ca="1" si="6"/>
        <v>11.901802999450499</v>
      </c>
      <c r="AH12" s="87">
        <f t="shared" ca="1" si="6"/>
        <v>11.919478245711099</v>
      </c>
      <c r="AI12" s="87">
        <f t="shared" ref="AI12:AR21" ca="1" si="7">IFERROR(VLOOKUP(AI$1&amp;$U$1&amp;$X12&amp;$U$2&amp;$U$5,DATA,14,FALSE),"")</f>
        <v>11.901802999450499</v>
      </c>
      <c r="AJ12" s="87">
        <f t="shared" ca="1" si="7"/>
        <v>14.662461016708001</v>
      </c>
      <c r="AK12" s="87">
        <f t="shared" ca="1" si="7"/>
        <v>11.111670360942</v>
      </c>
      <c r="AL12" s="87">
        <f t="shared" ca="1" si="7"/>
        <v>13.2666145514057</v>
      </c>
      <c r="AM12" s="87">
        <f t="shared" ca="1" si="7"/>
        <v>8.7509493062580095</v>
      </c>
      <c r="AN12" s="87">
        <f t="shared" ca="1" si="7"/>
        <v>12.691347697008</v>
      </c>
      <c r="AO12" s="87">
        <f t="shared" ca="1" si="7"/>
        <v>12.792571791313</v>
      </c>
      <c r="AP12" s="87">
        <f t="shared" ca="1" si="7"/>
        <v>13.5679701119416</v>
      </c>
      <c r="AQ12" s="87">
        <f t="shared" ca="1" si="7"/>
        <v>12.3542902032335</v>
      </c>
      <c r="AR12" s="87">
        <f t="shared" ca="1" si="7"/>
        <v>8.9623614409551404</v>
      </c>
      <c r="AS12" s="87">
        <f t="shared" ref="AS12:BB21" ca="1" si="8">IFERROR(VLOOKUP(AS$1&amp;$U$1&amp;$X12&amp;$U$2&amp;$U$5,DATA,14,FALSE),"")</f>
        <v>7.2561408777715499</v>
      </c>
      <c r="AT12" s="87">
        <f t="shared" ca="1" si="8"/>
        <v>10.751058333931301</v>
      </c>
      <c r="AU12" s="87">
        <f t="shared" ca="1" si="8"/>
        <v>13.278110450592701</v>
      </c>
      <c r="AV12" s="87">
        <f t="shared" ca="1" si="8"/>
        <v>14.424612079430799</v>
      </c>
      <c r="AW12" s="87">
        <f t="shared" ca="1" si="8"/>
        <v>12.7602508783099</v>
      </c>
      <c r="AX12" s="87">
        <f t="shared" ca="1" si="8"/>
        <v>12.1569160810008</v>
      </c>
      <c r="AY12" s="87">
        <f t="shared" ca="1" si="8"/>
        <v>8.0389287382856498</v>
      </c>
      <c r="AZ12" s="87">
        <f t="shared" ca="1" si="8"/>
        <v>8.6864496644864708</v>
      </c>
      <c r="BA12" s="87">
        <f t="shared" ca="1" si="8"/>
        <v>10.512450311257799</v>
      </c>
      <c r="BB12" s="87">
        <f t="shared" ca="1" si="8"/>
        <v>9.5589137576954499</v>
      </c>
      <c r="BC12" s="87">
        <f t="shared" ref="BC12:BM21" ca="1" si="9">IFERROR(VLOOKUP(BC$1&amp;$U$1&amp;$X12&amp;$U$2&amp;$U$5,DATA,14,FALSE),"")</f>
        <v>11.045070279366801</v>
      </c>
      <c r="BD12" s="87">
        <f t="shared" ca="1" si="9"/>
        <v>10.873494742737799</v>
      </c>
      <c r="BE12" s="87">
        <f t="shared" ca="1" si="9"/>
        <v>10.097040868512501</v>
      </c>
      <c r="BF12" s="87">
        <f t="shared" ca="1" si="9"/>
        <v>11.7575892990951</v>
      </c>
      <c r="BG12" s="87">
        <f t="shared" ca="1" si="9"/>
        <v>10.242456072153701</v>
      </c>
      <c r="BH12" s="87">
        <f t="shared" ca="1" si="9"/>
        <v>10.363383355631999</v>
      </c>
      <c r="BI12" s="87">
        <f t="shared" ca="1" si="9"/>
        <v>13.069453418359201</v>
      </c>
      <c r="BJ12" s="87">
        <f t="shared" ca="1" si="9"/>
        <v>7.1671858018688903</v>
      </c>
      <c r="BK12" s="87">
        <f t="shared" ca="1" si="9"/>
        <v>10.997594607805301</v>
      </c>
      <c r="BL12" s="87">
        <f t="shared" ca="1" si="9"/>
        <v>8.6071056934740593</v>
      </c>
      <c r="BM12" s="87">
        <f t="shared" ca="1" si="9"/>
        <v>7.3375495882218198</v>
      </c>
      <c r="BN12" s="87">
        <f t="shared" ca="1" si="4"/>
        <v>12.150321078967282</v>
      </c>
    </row>
    <row r="13" spans="1:66">
      <c r="B13" s="11" t="s">
        <v>1077</v>
      </c>
      <c r="C13" s="8"/>
      <c r="D13" s="8"/>
      <c r="E13" s="129"/>
      <c r="S13" s="87" t="str">
        <f t="array" ref="S13">IFERROR(VLOOKUP($W13,IF(IndicatorData!$B:$B=$V$1,IndicatorData!$A$1:$O$5203),15,FALSE),"")</f>
        <v/>
      </c>
      <c r="T13" s="88" t="s">
        <v>1011</v>
      </c>
      <c r="U13" s="87">
        <f ca="1">AJ27</f>
        <v>10.242456072153701</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10.242456072153701</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Hypertension: QOF prevalence (all ages), 2022/23</v>
      </c>
      <c r="B15" s="125"/>
      <c r="C15" s="125"/>
      <c r="D15" s="125"/>
      <c r="E15" s="125"/>
      <c r="F15" s="125"/>
      <c r="G15" s="125"/>
      <c r="S15" s="87" t="str">
        <f t="array" ref="S15">IFERROR(VLOOKUP($W15,IF(IndicatorData!$B:$B=$V$1,IndicatorData!$A$1:$O$5203),15,FALSE),"")</f>
        <v/>
      </c>
      <c r="T15" s="88" t="str">
        <f>T8&amp;" previous data"</f>
        <v>Richmond previous data</v>
      </c>
      <c r="U15" s="87">
        <f ca="1">IFERROR(INDIRECT("aa"&amp;$W$1-1),"")</f>
        <v>9.84</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10.49</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4.090000733269316E-2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10.2% (n=24768), which was the 11th lowest in London, 29.0% lower than the England average and 6.2% lower than the London average. The latest Borough figure for 2022/23 was also 2.4% lower than in 2012/13, in comparison with 5.5% increase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-2.3598086543975178E-2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4%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2% improvement</v>
      </c>
    </row>
    <row r="23" spans="10:72">
      <c r="J23" s="125"/>
      <c r="K23" s="125"/>
      <c r="L23" s="125"/>
      <c r="M23" s="125"/>
      <c r="N23" s="125"/>
      <c r="T23" s="87" t="s">
        <v>1085</v>
      </c>
      <c r="U23" s="87">
        <f>VLOOKUP(U1,List!$AD$2:$AE$63,2,FALSE)</f>
        <v>219</v>
      </c>
    </row>
    <row r="24" spans="10:72">
      <c r="J24" s="125"/>
      <c r="K24" s="125"/>
      <c r="L24" s="125"/>
      <c r="M24" s="125"/>
      <c r="N24" s="125"/>
    </row>
    <row r="25" spans="10:72">
      <c r="J25" s="125"/>
      <c r="K25" s="125"/>
      <c r="L25" s="125"/>
      <c r="M25" s="125"/>
      <c r="N25" s="125"/>
      <c r="AU25" s="87" t="str">
        <f ca="1">AC26&amp;", Bexley vs. CYP Comparators"</f>
        <v>Hypertension: QOF prevalence (all ages),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Hypertension: QOF prevalence (all ages),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21</v>
      </c>
      <c r="X27" s="87" t="s">
        <v>107</v>
      </c>
      <c r="Y27" s="87">
        <f t="shared" ref="Y27:Y58" ca="1" si="10">IFERROR(VLOOKUP($X27&amp;$U$1&amp;$Y$26&amp;$U$2&amp;$U$5,DATA,14,FALSE),"")</f>
        <v>11.919478245711099</v>
      </c>
      <c r="AA27" s="87" t="str">
        <f t="shared" ref="AA27:AA58" ca="1" si="11">AD27</f>
        <v>Tower Hamlets</v>
      </c>
      <c r="AB27" s="87">
        <v>1</v>
      </c>
      <c r="AC27" s="86">
        <f t="shared" ref="AC27:AC58" ca="1" si="12">VLOOKUP($AB27,$W$26:$Y$58,3,FALSE)</f>
        <v>7.1671858018688903</v>
      </c>
      <c r="AD27" s="87" t="str">
        <f t="shared" ref="AD27:AD58" ca="1" si="13">VLOOKUP($AB27,$W$26:$Y$58,2,FALSE)</f>
        <v>Tower Hamlets</v>
      </c>
      <c r="AE27" s="87" t="str">
        <f t="shared" ref="AE27:AE58" ca="1" si="14">IF($AD27=$AE$26,AC27,"")</f>
        <v/>
      </c>
      <c r="AF27" s="87" t="str">
        <f t="shared" ref="AF27:AF58" ca="1" si="15">IF(ISERROR(HLOOKUP($AD27,$AB$1:$AG$1,1,FALSE)),"",AC27)</f>
        <v/>
      </c>
      <c r="AG27" s="87">
        <f t="shared" ref="AG27:AG58" ca="1" si="16">IF(AND(AE27="",AF27=""),AC27,"")</f>
        <v>7.1671858018688903</v>
      </c>
      <c r="AH27" s="87">
        <f ca="1">INDIRECT("z"&amp;$W$1)</f>
        <v>10.92</v>
      </c>
      <c r="AI27" s="87">
        <f ca="1">INDIRECT("y"&amp;$W$1)</f>
        <v>14.42</v>
      </c>
      <c r="AJ27" s="87">
        <f ca="1">INDIRECT("aa"&amp;$W$1)</f>
        <v>10.242456072153701</v>
      </c>
      <c r="AK27" s="87" t="str">
        <f t="shared" ref="AK27:AK58" ca="1" si="17">IF(ISERROR(VLOOKUP($AD27,AOP_comparators,1,FALSE)),"",AC27)</f>
        <v/>
      </c>
      <c r="AL27" s="87">
        <f t="shared" ref="AL27:AL58" ca="1" si="18">IF(AND(AE27="",AK27=""),AC27,"")</f>
        <v>7.1671858018688903</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10.242456072153701</v>
      </c>
      <c r="AU27" s="87" t="str">
        <f t="shared" ref="AU27:AU37" ca="1" si="22">VLOOKUP($AS27,$AN$27:$AP$37,2,FALSE)</f>
        <v>Richmond</v>
      </c>
      <c r="AV27" s="87">
        <f t="shared" ref="AV27:AV37" ca="1" si="23">IF($AU27=$AV$26,$AT27,"")</f>
        <v>10.242456072153701</v>
      </c>
      <c r="AW27" s="87" t="str">
        <f t="shared" ref="AW27:AW37" ca="1" si="24">IF(AV27="",AT27,"")</f>
        <v/>
      </c>
      <c r="AX27" s="87">
        <f t="shared" ref="AX27:AX37" ca="1" si="25">AI27</f>
        <v>14.42</v>
      </c>
      <c r="AY27" s="94"/>
      <c r="AZ27" s="94"/>
      <c r="BA27" s="94"/>
      <c r="BB27" s="94"/>
      <c r="BC27" s="94"/>
      <c r="BD27" s="94"/>
      <c r="BT27" s="87"/>
    </row>
    <row r="28" spans="10:72">
      <c r="J28" s="125"/>
      <c r="K28" s="125"/>
      <c r="L28" s="125"/>
      <c r="M28" s="125"/>
      <c r="N28" s="125"/>
      <c r="W28" s="87">
        <f ca="1">IFERROR(RANK(Y28,$Y$27:$Y$59,$U$3)+COUNTIF($Y$27:Y28,Y28)-1,"")</f>
        <v>20</v>
      </c>
      <c r="X28" s="87" t="s">
        <v>94</v>
      </c>
      <c r="Y28" s="87">
        <f t="shared" ca="1" si="10"/>
        <v>11.901802999450499</v>
      </c>
      <c r="AA28" s="87" t="str">
        <f t="shared" ca="1" si="11"/>
        <v>Hammersmith and Fulham</v>
      </c>
      <c r="AB28" s="87">
        <v>2</v>
      </c>
      <c r="AC28" s="86">
        <f t="shared" ca="1" si="12"/>
        <v>7.2561408777715499</v>
      </c>
      <c r="AD28" s="87" t="str">
        <f t="shared" ca="1" si="13"/>
        <v>Hammersmith and Fulham</v>
      </c>
      <c r="AE28" s="87" t="str">
        <f t="shared" ca="1" si="14"/>
        <v/>
      </c>
      <c r="AF28" s="87" t="str">
        <f t="shared" ca="1" si="15"/>
        <v/>
      </c>
      <c r="AG28" s="87">
        <f t="shared" ca="1" si="16"/>
        <v>7.2561408777715499</v>
      </c>
      <c r="AH28" s="87">
        <f t="shared" ref="AH28:AH58" ca="1" si="26">$AH$27</f>
        <v>10.92</v>
      </c>
      <c r="AI28" s="87">
        <f t="shared" ref="AI28:AI58" ca="1" si="27">$AI$27</f>
        <v>14.42</v>
      </c>
      <c r="AJ28" s="87">
        <f t="shared" ref="AJ28:AJ58" ca="1" si="28">$AJ$27</f>
        <v>10.242456072153701</v>
      </c>
      <c r="AK28" s="87" t="str">
        <f t="shared" ca="1" si="17"/>
        <v/>
      </c>
      <c r="AL28" s="87">
        <f t="shared" ca="1" si="18"/>
        <v>7.2561408777715499</v>
      </c>
      <c r="AN28" s="87">
        <f ca="1">IFERROR(RANK(AP28,$AP$27:$AP$37,$U$3)+COUNTIF($AP$27:AP28,AP28)-1,"")</f>
        <v>2</v>
      </c>
      <c r="AO28" s="87" t="s">
        <v>79</v>
      </c>
      <c r="AP28" s="87">
        <f t="shared" ca="1" si="19"/>
        <v>13.2666145514057</v>
      </c>
      <c r="AR28" s="87" t="str">
        <f t="shared" ca="1" si="20"/>
        <v>Bromley</v>
      </c>
      <c r="AS28" s="87">
        <v>2</v>
      </c>
      <c r="AT28" s="87">
        <f t="shared" ca="1" si="21"/>
        <v>13.2666145514057</v>
      </c>
      <c r="AU28" s="87" t="str">
        <f t="shared" ca="1" si="22"/>
        <v>Bromley</v>
      </c>
      <c r="AV28" s="87" t="str">
        <f t="shared" ca="1" si="23"/>
        <v/>
      </c>
      <c r="AW28" s="87">
        <f t="shared" ca="1" si="24"/>
        <v>13.2666145514057</v>
      </c>
      <c r="AX28" s="87">
        <f t="shared" ca="1" si="25"/>
        <v>14.42</v>
      </c>
      <c r="AY28" s="94"/>
      <c r="BA28" s="94"/>
      <c r="BB28" s="94"/>
      <c r="BC28" s="94"/>
      <c r="BD28" s="94"/>
      <c r="BF28" s="94">
        <v>90</v>
      </c>
      <c r="BG28" s="94"/>
      <c r="BT28" s="87"/>
    </row>
    <row r="29" spans="10:72">
      <c r="J29" s="125"/>
      <c r="K29" s="125"/>
      <c r="L29" s="125"/>
      <c r="M29" s="125"/>
      <c r="N29" s="125"/>
      <c r="W29" s="87">
        <f ca="1">IFERROR(RANK(Y29,$Y$27:$Y$59,$U$3)+COUNTIF($Y$27:Y29,Y29)-1,"")</f>
        <v>32</v>
      </c>
      <c r="X29" s="87" t="s">
        <v>98</v>
      </c>
      <c r="Y29" s="87">
        <f t="shared" ca="1" si="10"/>
        <v>14.662461016708001</v>
      </c>
      <c r="AA29" s="87" t="str">
        <f t="shared" ca="1" si="11"/>
        <v>Westminster</v>
      </c>
      <c r="AB29" s="87">
        <v>3</v>
      </c>
      <c r="AC29" s="86">
        <f t="shared" ca="1" si="12"/>
        <v>7.3375495882218198</v>
      </c>
      <c r="AD29" s="87" t="str">
        <f t="shared" ca="1" si="13"/>
        <v>Westminster</v>
      </c>
      <c r="AE29" s="87" t="str">
        <f t="shared" ca="1" si="14"/>
        <v/>
      </c>
      <c r="AF29" s="87" t="str">
        <f t="shared" ca="1" si="15"/>
        <v/>
      </c>
      <c r="AG29" s="87">
        <f t="shared" ca="1" si="16"/>
        <v>7.3375495882218198</v>
      </c>
      <c r="AH29" s="87">
        <f t="shared" ca="1" si="26"/>
        <v>10.92</v>
      </c>
      <c r="AI29" s="87">
        <f t="shared" ca="1" si="27"/>
        <v>14.42</v>
      </c>
      <c r="AJ29" s="87">
        <f t="shared" ca="1" si="28"/>
        <v>10.242456072153701</v>
      </c>
      <c r="AK29" s="87" t="str">
        <f t="shared" ca="1" si="17"/>
        <v/>
      </c>
      <c r="AL29" s="87">
        <f t="shared" ca="1" si="18"/>
        <v>7.3375495882218198</v>
      </c>
      <c r="AN29" s="87" t="str">
        <f ca="1">IFERROR(RANK(AP29,$AP$27:$AP$37,$U$3)+COUNTIF($AP$27:AP29,AP29)-1,"")</f>
        <v/>
      </c>
      <c r="AO29" s="87" t="s">
        <v>1064</v>
      </c>
      <c r="AP29" s="87" t="str">
        <f t="shared" ca="1" si="19"/>
        <v/>
      </c>
      <c r="AR29" s="87" t="str">
        <f t="shared" ca="1" si="20"/>
        <v>Havering</v>
      </c>
      <c r="AS29" s="87">
        <v>3</v>
      </c>
      <c r="AT29" s="87">
        <f t="shared" ca="1" si="21"/>
        <v>14.424612079430799</v>
      </c>
      <c r="AU29" s="87" t="str">
        <f t="shared" ca="1" si="22"/>
        <v>Havering</v>
      </c>
      <c r="AV29" s="87" t="str">
        <f t="shared" ca="1" si="23"/>
        <v/>
      </c>
      <c r="AW29" s="87">
        <f t="shared" ca="1" si="24"/>
        <v>14.424612079430799</v>
      </c>
      <c r="AX29" s="87">
        <f t="shared" ca="1" si="25"/>
        <v>14.42</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18</v>
      </c>
      <c r="X30" s="87" t="s">
        <v>69</v>
      </c>
      <c r="Y30" s="87">
        <f t="shared" ca="1" si="10"/>
        <v>11.111670360942</v>
      </c>
      <c r="AA30" s="87" t="str">
        <f t="shared" ca="1" si="11"/>
        <v>Islington</v>
      </c>
      <c r="AB30" s="87">
        <v>4</v>
      </c>
      <c r="AC30" s="86">
        <f t="shared" ca="1" si="12"/>
        <v>8.0389287382856498</v>
      </c>
      <c r="AD30" s="87" t="str">
        <f t="shared" ca="1" si="13"/>
        <v>Islington</v>
      </c>
      <c r="AE30" s="87" t="str">
        <f t="shared" ca="1" si="14"/>
        <v/>
      </c>
      <c r="AF30" s="87" t="str">
        <f t="shared" ca="1" si="15"/>
        <v/>
      </c>
      <c r="AG30" s="87">
        <f t="shared" ca="1" si="16"/>
        <v>8.0389287382856498</v>
      </c>
      <c r="AH30" s="87">
        <f t="shared" ca="1" si="26"/>
        <v>10.92</v>
      </c>
      <c r="AI30" s="87">
        <f t="shared" ca="1" si="27"/>
        <v>14.42</v>
      </c>
      <c r="AJ30" s="87">
        <f t="shared" ca="1" si="28"/>
        <v>10.242456072153701</v>
      </c>
      <c r="AK30" s="87" t="str">
        <f t="shared" ca="1" si="17"/>
        <v/>
      </c>
      <c r="AL30" s="87">
        <f t="shared" ca="1" si="18"/>
        <v>8.0389287382856498</v>
      </c>
      <c r="AN30" s="87">
        <f ca="1">IFERROR(RANK(AP30,$AP$27:$AP$37,$U$3)+COUNTIF($AP$27:AP30,AP30)-1,"")</f>
        <v>3</v>
      </c>
      <c r="AO30" s="87" t="s">
        <v>119</v>
      </c>
      <c r="AP30" s="87">
        <f t="shared" ca="1" si="19"/>
        <v>14.424612079430799</v>
      </c>
      <c r="AR30" s="87" t="e">
        <f t="shared" ca="1" si="20"/>
        <v>#N/A</v>
      </c>
      <c r="AS30" s="87">
        <v>4</v>
      </c>
      <c r="AT30" s="87" t="e">
        <f t="shared" ca="1" si="21"/>
        <v>#N/A</v>
      </c>
      <c r="AU30" s="87" t="e">
        <f t="shared" ca="1" si="22"/>
        <v>#N/A</v>
      </c>
      <c r="AV30" s="87" t="e">
        <f t="shared" ca="1" si="23"/>
        <v>#N/A</v>
      </c>
      <c r="AW30" s="87" t="e">
        <f t="shared" ca="1" si="24"/>
        <v>#N/A</v>
      </c>
      <c r="AX30" s="87">
        <f t="shared" ca="1" si="25"/>
        <v>14.42</v>
      </c>
      <c r="AY30" s="94"/>
      <c r="BA30" s="94"/>
      <c r="BB30" s="94"/>
      <c r="BC30" s="94"/>
      <c r="BD30" s="94"/>
      <c r="BE30" s="87" t="s">
        <v>1091</v>
      </c>
      <c r="BF30" s="92">
        <v>0</v>
      </c>
      <c r="BG30" s="92"/>
      <c r="BT30" s="87"/>
    </row>
    <row r="31" spans="10:72">
      <c r="J31" s="125"/>
      <c r="K31" s="125"/>
      <c r="L31" s="125"/>
      <c r="M31" s="125"/>
      <c r="N31" s="125"/>
      <c r="W31" s="87">
        <f ca="1">IFERROR(RANK(Y31,$Y$27:$Y$59,$U$3)+COUNTIF($Y$27:Y31,Y31)-1,"")</f>
        <v>28</v>
      </c>
      <c r="X31" s="87" t="s">
        <v>79</v>
      </c>
      <c r="Y31" s="87">
        <f t="shared" ca="1" si="10"/>
        <v>13.2666145514057</v>
      </c>
      <c r="AA31" s="87" t="str">
        <f t="shared" ca="1" si="11"/>
        <v>Wandsworth</v>
      </c>
      <c r="AB31" s="87">
        <v>5</v>
      </c>
      <c r="AC31" s="86">
        <f t="shared" ca="1" si="12"/>
        <v>8.6071056934740593</v>
      </c>
      <c r="AD31" s="87" t="str">
        <f t="shared" ca="1" si="13"/>
        <v>Wandsworth</v>
      </c>
      <c r="AE31" s="87" t="str">
        <f t="shared" ca="1" si="14"/>
        <v/>
      </c>
      <c r="AF31" s="87" t="str">
        <f t="shared" ca="1" si="15"/>
        <v/>
      </c>
      <c r="AG31" s="87">
        <f t="shared" ca="1" si="16"/>
        <v>8.6071056934740593</v>
      </c>
      <c r="AH31" s="87">
        <f t="shared" ca="1" si="26"/>
        <v>10.92</v>
      </c>
      <c r="AI31" s="87">
        <f t="shared" ca="1" si="27"/>
        <v>14.42</v>
      </c>
      <c r="AJ31" s="87">
        <f t="shared" ca="1" si="28"/>
        <v>10.242456072153701</v>
      </c>
      <c r="AK31" s="87" t="str">
        <f t="shared" ca="1" si="17"/>
        <v/>
      </c>
      <c r="AL31" s="87">
        <f t="shared" ca="1" si="18"/>
        <v>8.6071056934740593</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14.42</v>
      </c>
      <c r="AY31" s="94"/>
      <c r="BA31" s="94"/>
      <c r="BB31" s="94"/>
      <c r="BC31" s="94"/>
      <c r="BD31" s="94"/>
      <c r="BE31" s="87" t="s">
        <v>128</v>
      </c>
      <c r="BF31" s="92">
        <v>32</v>
      </c>
      <c r="BG31" s="92"/>
      <c r="BT31" s="87"/>
    </row>
    <row r="32" spans="10:72">
      <c r="J32" s="125"/>
      <c r="K32" s="125"/>
      <c r="L32" s="125"/>
      <c r="M32" s="125"/>
      <c r="N32" s="125"/>
      <c r="W32" s="87">
        <f ca="1">IFERROR(RANK(Y32,$Y$27:$Y$59,$U$3)+COUNTIF($Y$27:Y32,Y32)-1,"")</f>
        <v>7</v>
      </c>
      <c r="X32" s="87" t="s">
        <v>73</v>
      </c>
      <c r="Y32" s="87">
        <f t="shared" ca="1" si="10"/>
        <v>8.7509493062580095</v>
      </c>
      <c r="AA32" s="87" t="str">
        <f t="shared" ca="1" si="11"/>
        <v>Kensington and Chelsea</v>
      </c>
      <c r="AB32" s="87">
        <v>6</v>
      </c>
      <c r="AC32" s="86">
        <f t="shared" ca="1" si="12"/>
        <v>8.6864496644864708</v>
      </c>
      <c r="AD32" s="87" t="str">
        <f t="shared" ca="1" si="13"/>
        <v>Kensington and Chelsea</v>
      </c>
      <c r="AE32" s="87" t="str">
        <f t="shared" ca="1" si="14"/>
        <v/>
      </c>
      <c r="AF32" s="87" t="str">
        <f t="shared" ca="1" si="15"/>
        <v/>
      </c>
      <c r="AG32" s="87">
        <f t="shared" ca="1" si="16"/>
        <v>8.6864496644864708</v>
      </c>
      <c r="AH32" s="87">
        <f t="shared" ca="1" si="26"/>
        <v>10.92</v>
      </c>
      <c r="AI32" s="87">
        <f t="shared" ca="1" si="27"/>
        <v>14.42</v>
      </c>
      <c r="AJ32" s="87">
        <f t="shared" ca="1" si="28"/>
        <v>10.242456072153701</v>
      </c>
      <c r="AK32" s="87" t="str">
        <f t="shared" ca="1" si="17"/>
        <v/>
      </c>
      <c r="AL32" s="87">
        <f t="shared" ca="1" si="18"/>
        <v>8.6864496644864708</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14.42</v>
      </c>
      <c r="AY32" s="94"/>
      <c r="BA32" s="94"/>
      <c r="BB32" s="94"/>
      <c r="BC32" s="94"/>
      <c r="BD32" s="94"/>
      <c r="BE32" s="87" t="s">
        <v>173</v>
      </c>
      <c r="BF32" s="92"/>
      <c r="BG32" s="92"/>
      <c r="BT32" s="87"/>
    </row>
    <row r="33" spans="1:72">
      <c r="W33" s="87">
        <f ca="1">IFERROR(RANK(Y33,$Y$27:$Y$59,$U$3)+COUNTIF($Y$27:Y33,Y33)-1,"")</f>
        <v>24</v>
      </c>
      <c r="X33" s="87" t="s">
        <v>111</v>
      </c>
      <c r="Y33" s="87">
        <f t="shared" ca="1" si="10"/>
        <v>12.691347697008</v>
      </c>
      <c r="AA33" s="87" t="str">
        <f t="shared" ca="1" si="11"/>
        <v>Camden</v>
      </c>
      <c r="AB33" s="87">
        <v>7</v>
      </c>
      <c r="AC33" s="86">
        <f t="shared" ca="1" si="12"/>
        <v>8.7509493062580095</v>
      </c>
      <c r="AD33" s="87" t="str">
        <f t="shared" ca="1" si="13"/>
        <v>Camden</v>
      </c>
      <c r="AE33" s="87" t="str">
        <f t="shared" ca="1" si="14"/>
        <v/>
      </c>
      <c r="AF33" s="87" t="str">
        <f t="shared" ca="1" si="15"/>
        <v/>
      </c>
      <c r="AG33" s="87">
        <f t="shared" ca="1" si="16"/>
        <v>8.7509493062580095</v>
      </c>
      <c r="AH33" s="87">
        <f t="shared" ca="1" si="26"/>
        <v>10.92</v>
      </c>
      <c r="AI33" s="87">
        <f t="shared" ca="1" si="27"/>
        <v>14.42</v>
      </c>
      <c r="AJ33" s="87">
        <f t="shared" ca="1" si="28"/>
        <v>10.242456072153701</v>
      </c>
      <c r="AK33" s="87" t="str">
        <f t="shared" ca="1" si="17"/>
        <v/>
      </c>
      <c r="AL33" s="87">
        <f t="shared" ca="1" si="18"/>
        <v>8.7509493062580095</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14.42</v>
      </c>
      <c r="AY33" s="94"/>
      <c r="BA33" s="94"/>
      <c r="BB33" s="94"/>
      <c r="BC33" s="94"/>
      <c r="BD33" s="94"/>
      <c r="BE33" s="87" t="s">
        <v>1092</v>
      </c>
      <c r="BF33" s="92"/>
      <c r="BG33" s="92"/>
      <c r="BT33" s="87"/>
    </row>
    <row r="34" spans="1:72">
      <c r="A34" s="12" t="s">
        <v>1093</v>
      </c>
      <c r="W34" s="87">
        <f ca="1">IFERROR(RANK(Y34,$Y$27:$Y$59,$U$3)+COUNTIF($Y$27:Y34,Y34)-1,"")</f>
        <v>26</v>
      </c>
      <c r="X34" s="87" t="s">
        <v>63</v>
      </c>
      <c r="Y34" s="87">
        <f t="shared" ca="1" si="10"/>
        <v>12.792571791313</v>
      </c>
      <c r="AA34" s="87" t="str">
        <f t="shared" ca="1" si="11"/>
        <v>Hackney</v>
      </c>
      <c r="AB34" s="87">
        <v>8</v>
      </c>
      <c r="AC34" s="86">
        <f t="shared" ca="1" si="12"/>
        <v>8.9623614409551404</v>
      </c>
      <c r="AD34" s="87" t="str">
        <f t="shared" ca="1" si="13"/>
        <v>Hackney</v>
      </c>
      <c r="AE34" s="87" t="str">
        <f t="shared" ca="1" si="14"/>
        <v/>
      </c>
      <c r="AF34" s="87" t="str">
        <f t="shared" ca="1" si="15"/>
        <v/>
      </c>
      <c r="AG34" s="87">
        <f t="shared" ca="1" si="16"/>
        <v>8.9623614409551404</v>
      </c>
      <c r="AH34" s="87">
        <f t="shared" ca="1" si="26"/>
        <v>10.92</v>
      </c>
      <c r="AI34" s="87">
        <f t="shared" ca="1" si="27"/>
        <v>14.42</v>
      </c>
      <c r="AJ34" s="87">
        <f t="shared" ca="1" si="28"/>
        <v>10.242456072153701</v>
      </c>
      <c r="AK34" s="87" t="str">
        <f t="shared" ca="1" si="17"/>
        <v/>
      </c>
      <c r="AL34" s="87">
        <f t="shared" ca="1" si="18"/>
        <v>8.9623614409551404</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14.42</v>
      </c>
      <c r="AY34" s="94"/>
      <c r="BA34" s="94"/>
      <c r="BB34" s="94"/>
      <c r="BC34" s="94"/>
      <c r="BD34" s="94"/>
      <c r="BE34" s="87" t="s">
        <v>1094</v>
      </c>
      <c r="BF34" s="92"/>
      <c r="BG34" s="92"/>
      <c r="BT34" s="87"/>
    </row>
    <row r="35" spans="1:72" ht="15" customHeight="1">
      <c r="A35" s="124" t="str">
        <f>VLOOKUP($U$1,IndicatorMetadata!$B:$Z,2,FALSE)</f>
        <v>The percentage of patients with established hypertension, as recorded on practice disease registers (proportion of total list size).</v>
      </c>
      <c r="B35" s="125"/>
      <c r="C35" s="125"/>
      <c r="D35" s="125"/>
      <c r="E35" s="125"/>
      <c r="F35" s="125"/>
      <c r="G35" s="125"/>
      <c r="H35" s="125"/>
      <c r="I35" s="125"/>
      <c r="J35" s="125"/>
      <c r="K35" s="125"/>
      <c r="L35" s="125"/>
      <c r="M35" s="125"/>
      <c r="N35" s="125"/>
      <c r="W35" s="87">
        <f ca="1">IFERROR(RANK(Y35,$Y$27:$Y$59,$U$3)+COUNTIF($Y$27:Y35,Y35)-1,"")</f>
        <v>30</v>
      </c>
      <c r="X35" s="87" t="s">
        <v>121</v>
      </c>
      <c r="Y35" s="87">
        <f t="shared" ca="1" si="10"/>
        <v>13.5679701119416</v>
      </c>
      <c r="AA35" s="87" t="str">
        <f t="shared" ca="1" si="11"/>
        <v>Lambeth</v>
      </c>
      <c r="AB35" s="87">
        <v>9</v>
      </c>
      <c r="AC35" s="86">
        <f t="shared" ca="1" si="12"/>
        <v>9.5589137576954499</v>
      </c>
      <c r="AD35" s="87" t="str">
        <f t="shared" ca="1" si="13"/>
        <v>Lambeth</v>
      </c>
      <c r="AE35" s="87" t="str">
        <f t="shared" ca="1" si="14"/>
        <v/>
      </c>
      <c r="AF35" s="87" t="str">
        <f t="shared" ca="1" si="15"/>
        <v/>
      </c>
      <c r="AG35" s="87">
        <f t="shared" ca="1" si="16"/>
        <v>9.5589137576954499</v>
      </c>
      <c r="AH35" s="87">
        <f t="shared" ca="1" si="26"/>
        <v>10.92</v>
      </c>
      <c r="AI35" s="87">
        <f t="shared" ca="1" si="27"/>
        <v>14.42</v>
      </c>
      <c r="AJ35" s="87">
        <f t="shared" ca="1" si="28"/>
        <v>10.242456072153701</v>
      </c>
      <c r="AK35" s="87" t="str">
        <f t="shared" ca="1" si="17"/>
        <v/>
      </c>
      <c r="AL35" s="87">
        <f t="shared" ca="1" si="18"/>
        <v>9.5589137576954499</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14.42</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23</v>
      </c>
      <c r="X36" s="87" t="s">
        <v>81</v>
      </c>
      <c r="Y36" s="87">
        <f t="shared" ca="1" si="10"/>
        <v>12.3542902032335</v>
      </c>
      <c r="AA36" s="87" t="str">
        <f t="shared" ca="1" si="11"/>
        <v>Newham</v>
      </c>
      <c r="AB36" s="87">
        <v>10</v>
      </c>
      <c r="AC36" s="86">
        <f t="shared" ca="1" si="12"/>
        <v>10.097040868512501</v>
      </c>
      <c r="AD36" s="87" t="str">
        <f t="shared" ca="1" si="13"/>
        <v>Newham</v>
      </c>
      <c r="AE36" s="87" t="str">
        <f t="shared" ca="1" si="14"/>
        <v/>
      </c>
      <c r="AF36" s="87" t="str">
        <f t="shared" ca="1" si="15"/>
        <v/>
      </c>
      <c r="AG36" s="87">
        <f t="shared" ca="1" si="16"/>
        <v>10.097040868512501</v>
      </c>
      <c r="AH36" s="87">
        <f t="shared" ca="1" si="26"/>
        <v>10.92</v>
      </c>
      <c r="AI36" s="87">
        <f t="shared" ca="1" si="27"/>
        <v>14.42</v>
      </c>
      <c r="AJ36" s="87">
        <f t="shared" ca="1" si="28"/>
        <v>10.242456072153701</v>
      </c>
      <c r="AK36" s="87" t="str">
        <f t="shared" ca="1" si="17"/>
        <v/>
      </c>
      <c r="AL36" s="87">
        <f t="shared" ca="1" si="18"/>
        <v>10.097040868512501</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14.42</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8</v>
      </c>
      <c r="X37" s="87" t="s">
        <v>102</v>
      </c>
      <c r="Y37" s="87">
        <f t="shared" ca="1" si="10"/>
        <v>8.9623614409551404</v>
      </c>
      <c r="AA37" s="87" t="str">
        <f t="shared" ca="1" si="11"/>
        <v>Richmond</v>
      </c>
      <c r="AB37" s="87">
        <v>11</v>
      </c>
      <c r="AC37" s="86">
        <f t="shared" ca="1" si="12"/>
        <v>10.242456072153701</v>
      </c>
      <c r="AD37" s="87" t="str">
        <f t="shared" ca="1" si="13"/>
        <v>Richmond</v>
      </c>
      <c r="AE37" s="87">
        <f t="shared" ca="1" si="14"/>
        <v>10.242456072153701</v>
      </c>
      <c r="AF37" s="87" t="str">
        <f t="shared" ca="1" si="15"/>
        <v/>
      </c>
      <c r="AG37" s="87" t="str">
        <f t="shared" ca="1" si="16"/>
        <v/>
      </c>
      <c r="AH37" s="87">
        <f t="shared" ca="1" si="26"/>
        <v>10.92</v>
      </c>
      <c r="AI37" s="87">
        <f t="shared" ca="1" si="27"/>
        <v>14.42</v>
      </c>
      <c r="AJ37" s="87">
        <f t="shared" ca="1" si="28"/>
        <v>10.242456072153701</v>
      </c>
      <c r="AK37" s="87">
        <f t="shared" ca="1" si="17"/>
        <v>10.242456072153701</v>
      </c>
      <c r="AL37" s="87" t="str">
        <f t="shared" ca="1" si="18"/>
        <v/>
      </c>
      <c r="AN37" s="87">
        <f ca="1">IFERROR(RANK(AP37,$AP$27:$AP$37,$U$3)+COUNTIF($AP$27:AP37,AP37)-1,"")</f>
        <v>1</v>
      </c>
      <c r="AO37" s="87" t="str">
        <f>T8</f>
        <v>Richmond</v>
      </c>
      <c r="AP37" s="87">
        <f t="shared" ca="1" si="19"/>
        <v>10.242456072153701</v>
      </c>
      <c r="AR37" s="87" t="e">
        <f t="shared" ca="1" si="20"/>
        <v>#N/A</v>
      </c>
      <c r="AS37" s="87">
        <v>11</v>
      </c>
      <c r="AT37" s="87" t="e">
        <f t="shared" ca="1" si="21"/>
        <v>#N/A</v>
      </c>
      <c r="AU37" s="87" t="e">
        <f t="shared" ca="1" si="22"/>
        <v>#N/A</v>
      </c>
      <c r="AV37" s="87" t="e">
        <f t="shared" ca="1" si="23"/>
        <v>#N/A</v>
      </c>
      <c r="AW37" s="87" t="e">
        <f t="shared" ca="1" si="24"/>
        <v>#N/A</v>
      </c>
      <c r="AX37" s="87">
        <f t="shared" ca="1" si="25"/>
        <v>14.42</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v>
      </c>
      <c r="X38" s="87" t="s">
        <v>67</v>
      </c>
      <c r="Y38" s="87">
        <f t="shared" ca="1" si="10"/>
        <v>7.2561408777715499</v>
      </c>
      <c r="AA38" s="87" t="str">
        <f t="shared" ca="1" si="11"/>
        <v>Southwark</v>
      </c>
      <c r="AB38" s="87">
        <v>12</v>
      </c>
      <c r="AC38" s="86">
        <f t="shared" ca="1" si="12"/>
        <v>10.363383355631999</v>
      </c>
      <c r="AD38" s="87" t="str">
        <f t="shared" ca="1" si="13"/>
        <v>Southwark</v>
      </c>
      <c r="AE38" s="87" t="str">
        <f t="shared" ca="1" si="14"/>
        <v/>
      </c>
      <c r="AF38" s="87" t="str">
        <f t="shared" ca="1" si="15"/>
        <v/>
      </c>
      <c r="AG38" s="87">
        <f t="shared" ca="1" si="16"/>
        <v>10.363383355631999</v>
      </c>
      <c r="AH38" s="87">
        <f t="shared" ca="1" si="26"/>
        <v>10.92</v>
      </c>
      <c r="AI38" s="87">
        <f t="shared" ca="1" si="27"/>
        <v>14.42</v>
      </c>
      <c r="AJ38" s="87">
        <f t="shared" ca="1" si="28"/>
        <v>10.242456072153701</v>
      </c>
      <c r="AK38" s="87" t="str">
        <f t="shared" ca="1" si="17"/>
        <v/>
      </c>
      <c r="AL38" s="87">
        <f t="shared" ca="1" si="18"/>
        <v>10.363383355631999</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14</v>
      </c>
      <c r="X39" s="87" t="s">
        <v>117</v>
      </c>
      <c r="Y39" s="87">
        <f t="shared" ca="1" si="10"/>
        <v>10.751058333931301</v>
      </c>
      <c r="AA39" s="87" t="str">
        <f t="shared" ca="1" si="11"/>
        <v>Kingston</v>
      </c>
      <c r="AB39" s="87">
        <v>13</v>
      </c>
      <c r="AC39" s="86">
        <f t="shared" ca="1" si="12"/>
        <v>10.512450311257799</v>
      </c>
      <c r="AD39" s="87" t="str">
        <f t="shared" ca="1" si="13"/>
        <v>Kingston</v>
      </c>
      <c r="AE39" s="87" t="str">
        <f t="shared" ca="1" si="14"/>
        <v/>
      </c>
      <c r="AF39" s="87">
        <f t="shared" ca="1" si="15"/>
        <v>10.512450311257799</v>
      </c>
      <c r="AG39" s="87" t="str">
        <f t="shared" ca="1" si="16"/>
        <v/>
      </c>
      <c r="AH39" s="87">
        <f t="shared" ca="1" si="26"/>
        <v>10.92</v>
      </c>
      <c r="AI39" s="87">
        <f t="shared" ca="1" si="27"/>
        <v>14.42</v>
      </c>
      <c r="AJ39" s="87">
        <f t="shared" ca="1" si="28"/>
        <v>10.242456072153701</v>
      </c>
      <c r="AK39" s="87">
        <f t="shared" ca="1" si="17"/>
        <v>10.512450311257799</v>
      </c>
      <c r="AL39" s="87" t="str">
        <f t="shared" ca="1" si="18"/>
        <v/>
      </c>
      <c r="AO39" s="87" t="s">
        <v>1096</v>
      </c>
      <c r="BA39" s="94"/>
      <c r="BD39" s="94" t="s">
        <v>1097</v>
      </c>
      <c r="BF39" s="94">
        <f ca="1">U9</f>
        <v>11</v>
      </c>
      <c r="BG39" s="94"/>
      <c r="BT39" s="87"/>
    </row>
    <row r="40" spans="1:72">
      <c r="A40" s="125"/>
      <c r="B40" s="125"/>
      <c r="C40" s="125"/>
      <c r="D40" s="125"/>
      <c r="E40" s="125"/>
      <c r="F40" s="125"/>
      <c r="G40" s="125"/>
      <c r="H40" s="125"/>
      <c r="I40" s="125"/>
      <c r="J40" s="125"/>
      <c r="K40" s="125"/>
      <c r="L40" s="125"/>
      <c r="M40" s="125"/>
      <c r="N40" s="125"/>
      <c r="W40" s="87">
        <f ca="1">IFERROR(RANK(Y40,$Y$27:$Y$59,$U$3)+COUNTIF($Y$27:Y40,Y40)-1,"")</f>
        <v>29</v>
      </c>
      <c r="X40" s="87" t="s">
        <v>65</v>
      </c>
      <c r="Y40" s="87">
        <f t="shared" ca="1" si="10"/>
        <v>13.278110450592701</v>
      </c>
      <c r="AA40" s="87" t="str">
        <f t="shared" ca="1" si="11"/>
        <v>Haringey</v>
      </c>
      <c r="AB40" s="87">
        <v>14</v>
      </c>
      <c r="AC40" s="86">
        <f t="shared" ca="1" si="12"/>
        <v>10.751058333931301</v>
      </c>
      <c r="AD40" s="87" t="str">
        <f t="shared" ca="1" si="13"/>
        <v>Haringey</v>
      </c>
      <c r="AE40" s="87" t="str">
        <f t="shared" ca="1" si="14"/>
        <v/>
      </c>
      <c r="AF40" s="87" t="str">
        <f t="shared" ca="1" si="15"/>
        <v/>
      </c>
      <c r="AG40" s="87">
        <f t="shared" ca="1" si="16"/>
        <v>10.751058333931301</v>
      </c>
      <c r="AH40" s="87">
        <f t="shared" ca="1" si="26"/>
        <v>10.92</v>
      </c>
      <c r="AI40" s="87">
        <f t="shared" ca="1" si="27"/>
        <v>14.42</v>
      </c>
      <c r="AJ40" s="87">
        <f t="shared" ca="1" si="28"/>
        <v>10.242456072153701</v>
      </c>
      <c r="AK40" s="87" t="str">
        <f t="shared" ca="1" si="17"/>
        <v/>
      </c>
      <c r="AL40" s="87">
        <f t="shared" ca="1" si="18"/>
        <v>10.751058333931301</v>
      </c>
      <c r="AO40" s="87" t="str">
        <f>List!R2</f>
        <v>Kingston</v>
      </c>
      <c r="AP40" s="87">
        <f t="shared" ref="AP40:AP54" ca="1" si="29">VLOOKUP(AO40,$AA$27:$AC$58,3,FALSE)</f>
        <v>10.512450311257799</v>
      </c>
      <c r="BA40" s="94"/>
      <c r="BB40" s="94"/>
      <c r="BC40" s="94"/>
      <c r="BD40" s="94"/>
      <c r="BE40" s="87" t="s">
        <v>1098</v>
      </c>
      <c r="BF40" s="92">
        <f ca="1">IF(BF39=1,0,BE45*BF39/$BF45)</f>
        <v>30.59375</v>
      </c>
      <c r="BG40" s="93"/>
      <c r="BT40" s="87"/>
    </row>
    <row r="41" spans="1:72">
      <c r="A41" s="125"/>
      <c r="B41" s="125"/>
      <c r="C41" s="125"/>
      <c r="D41" s="125"/>
      <c r="E41" s="125"/>
      <c r="F41" s="125"/>
      <c r="G41" s="125"/>
      <c r="H41" s="125"/>
      <c r="I41" s="125"/>
      <c r="J41" s="125"/>
      <c r="K41" s="125"/>
      <c r="L41" s="125"/>
      <c r="M41" s="125"/>
      <c r="N41" s="125"/>
      <c r="W41" s="87">
        <f ca="1">IFERROR(RANK(Y41,$Y$27:$Y$59,$U$3)+COUNTIF($Y$27:Y41,Y41)-1,"")</f>
        <v>31</v>
      </c>
      <c r="X41" s="87" t="s">
        <v>119</v>
      </c>
      <c r="Y41" s="87">
        <f t="shared" ca="1" si="10"/>
        <v>14.424612079430799</v>
      </c>
      <c r="AA41" s="87" t="str">
        <f t="shared" ca="1" si="11"/>
        <v>Merton</v>
      </c>
      <c r="AB41" s="87">
        <v>15</v>
      </c>
      <c r="AC41" s="86">
        <f t="shared" ca="1" si="12"/>
        <v>10.873494742737799</v>
      </c>
      <c r="AD41" s="87" t="str">
        <f t="shared" ca="1" si="13"/>
        <v>Merton</v>
      </c>
      <c r="AE41" s="87" t="str">
        <f t="shared" ca="1" si="14"/>
        <v/>
      </c>
      <c r="AF41" s="87">
        <f t="shared" ca="1" si="15"/>
        <v>10.873494742737799</v>
      </c>
      <c r="AG41" s="87" t="str">
        <f t="shared" ca="1" si="16"/>
        <v/>
      </c>
      <c r="AH41" s="87">
        <f t="shared" ca="1" si="26"/>
        <v>10.92</v>
      </c>
      <c r="AI41" s="87">
        <f t="shared" ca="1" si="27"/>
        <v>14.42</v>
      </c>
      <c r="AJ41" s="87">
        <f t="shared" ca="1" si="28"/>
        <v>10.242456072153701</v>
      </c>
      <c r="AK41" s="87">
        <f t="shared" ca="1" si="17"/>
        <v>10.873494742737799</v>
      </c>
      <c r="AL41" s="87" t="str">
        <f t="shared" ca="1" si="18"/>
        <v/>
      </c>
      <c r="AO41" s="87" t="str">
        <f>List!R3</f>
        <v>Merton</v>
      </c>
      <c r="AP41" s="87">
        <f t="shared" ca="1" si="29"/>
        <v>10.873494742737799</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25</v>
      </c>
      <c r="X42" s="87" t="s">
        <v>87</v>
      </c>
      <c r="Y42" s="87">
        <f t="shared" ca="1" si="10"/>
        <v>12.7602508783099</v>
      </c>
      <c r="AA42" s="87" t="str">
        <f t="shared" ca="1" si="11"/>
        <v>Waltham Forest</v>
      </c>
      <c r="AB42" s="87">
        <v>16</v>
      </c>
      <c r="AC42" s="86">
        <f t="shared" ca="1" si="12"/>
        <v>10.997594607805301</v>
      </c>
      <c r="AD42" s="87" t="str">
        <f t="shared" ca="1" si="13"/>
        <v>Waltham Forest</v>
      </c>
      <c r="AE42" s="87" t="str">
        <f t="shared" ca="1" si="14"/>
        <v/>
      </c>
      <c r="AF42" s="87" t="str">
        <f t="shared" ca="1" si="15"/>
        <v/>
      </c>
      <c r="AG42" s="87">
        <f t="shared" ca="1" si="16"/>
        <v>10.997594607805301</v>
      </c>
      <c r="AH42" s="87">
        <f t="shared" ca="1" si="26"/>
        <v>10.92</v>
      </c>
      <c r="AI42" s="87">
        <f t="shared" ca="1" si="27"/>
        <v>14.42</v>
      </c>
      <c r="AJ42" s="87">
        <f t="shared" ca="1" si="28"/>
        <v>10.242456072153701</v>
      </c>
      <c r="AK42" s="87">
        <f t="shared" ca="1" si="17"/>
        <v>10.997594607805301</v>
      </c>
      <c r="AL42" s="87" t="str">
        <f t="shared" ca="1" si="18"/>
        <v/>
      </c>
      <c r="AO42" s="87" t="str">
        <f>List!R4</f>
        <v>Richmond</v>
      </c>
      <c r="AP42" s="87">
        <f t="shared" ca="1" si="29"/>
        <v>10.242456072153701</v>
      </c>
      <c r="BA42" s="94"/>
      <c r="BB42" s="94"/>
      <c r="BC42" s="94"/>
      <c r="BD42" s="94"/>
      <c r="BE42" s="87" t="s">
        <v>1094</v>
      </c>
      <c r="BF42" s="92">
        <f ca="1">IF(181-SUM(BF40:BF41)&lt;0,0,181-SUM(BF40:BF41))</f>
        <v>148.40625</v>
      </c>
      <c r="BG42" s="93"/>
      <c r="BT42" s="87"/>
    </row>
    <row r="43" spans="1:72">
      <c r="A43" s="17"/>
      <c r="B43" s="17"/>
      <c r="C43" s="17"/>
      <c r="D43" s="17"/>
      <c r="E43" s="17"/>
      <c r="F43" s="17"/>
      <c r="G43" s="17"/>
      <c r="H43" s="17"/>
      <c r="I43" s="17"/>
      <c r="J43" s="17"/>
      <c r="K43" s="17"/>
      <c r="L43" s="17"/>
      <c r="M43" s="17"/>
      <c r="W43" s="87">
        <f ca="1">IFERROR(RANK(Y43,$Y$27:$Y$59,$U$3)+COUNTIF($Y$27:Y43,Y43)-1,"")</f>
        <v>22</v>
      </c>
      <c r="X43" s="87" t="s">
        <v>60</v>
      </c>
      <c r="Y43" s="87">
        <f t="shared" ca="1" si="10"/>
        <v>12.1569160810008</v>
      </c>
      <c r="AA43" s="87" t="str">
        <f t="shared" ca="1" si="11"/>
        <v>Lewisham</v>
      </c>
      <c r="AB43" s="87">
        <v>17</v>
      </c>
      <c r="AC43" s="86">
        <f t="shared" ca="1" si="12"/>
        <v>11.045070279366801</v>
      </c>
      <c r="AD43" s="87" t="str">
        <f t="shared" ca="1" si="13"/>
        <v>Lewisham</v>
      </c>
      <c r="AE43" s="87" t="str">
        <f t="shared" ca="1" si="14"/>
        <v/>
      </c>
      <c r="AF43" s="87" t="str">
        <f t="shared" ca="1" si="15"/>
        <v/>
      </c>
      <c r="AG43" s="87">
        <f t="shared" ca="1" si="16"/>
        <v>11.045070279366801</v>
      </c>
      <c r="AH43" s="87">
        <f t="shared" ca="1" si="26"/>
        <v>10.92</v>
      </c>
      <c r="AI43" s="87">
        <f t="shared" ca="1" si="27"/>
        <v>14.42</v>
      </c>
      <c r="AJ43" s="87">
        <f t="shared" ca="1" si="28"/>
        <v>10.242456072153701</v>
      </c>
      <c r="AK43" s="87" t="str">
        <f t="shared" ca="1" si="17"/>
        <v/>
      </c>
      <c r="AL43" s="87">
        <f t="shared" ca="1" si="18"/>
        <v>11.045070279366801</v>
      </c>
      <c r="AO43" s="87" t="str">
        <f>List!R5</f>
        <v>Sutton</v>
      </c>
      <c r="AP43" s="87">
        <f t="shared" ca="1" si="29"/>
        <v>13.069453418359201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4</v>
      </c>
      <c r="X44" s="87" t="s">
        <v>75</v>
      </c>
      <c r="Y44" s="87">
        <f t="shared" ca="1" si="10"/>
        <v>8.0389287382856498</v>
      </c>
      <c r="AA44" s="87" t="str">
        <f t="shared" ca="1" si="11"/>
        <v>Brent</v>
      </c>
      <c r="AB44" s="87">
        <v>18</v>
      </c>
      <c r="AC44" s="86">
        <f t="shared" ca="1" si="12"/>
        <v>11.111670360942</v>
      </c>
      <c r="AD44" s="87" t="str">
        <f t="shared" ca="1" si="13"/>
        <v>Brent</v>
      </c>
      <c r="AE44" s="87" t="str">
        <f t="shared" ca="1" si="14"/>
        <v/>
      </c>
      <c r="AF44" s="87" t="str">
        <f t="shared" ca="1" si="15"/>
        <v/>
      </c>
      <c r="AG44" s="87">
        <f t="shared" ca="1" si="16"/>
        <v>11.111670360942</v>
      </c>
      <c r="AH44" s="87">
        <f t="shared" ca="1" si="26"/>
        <v>10.92</v>
      </c>
      <c r="AI44" s="87">
        <f t="shared" ca="1" si="27"/>
        <v>14.42</v>
      </c>
      <c r="AJ44" s="87">
        <f t="shared" ca="1" si="28"/>
        <v>10.242456072153701</v>
      </c>
      <c r="AK44" s="87" t="str">
        <f t="shared" ca="1" si="17"/>
        <v/>
      </c>
      <c r="AL44" s="87">
        <f t="shared" ca="1" si="18"/>
        <v>11.111670360942</v>
      </c>
      <c r="AO44" s="87" t="str">
        <f>List!R6</f>
        <v>Havering</v>
      </c>
      <c r="AP44" s="87">
        <f t="shared" ca="1" si="29"/>
        <v>14.424612079430799</v>
      </c>
      <c r="BT44" s="87"/>
    </row>
    <row r="45" spans="1:72">
      <c r="A45" s="17"/>
      <c r="B45" s="17"/>
      <c r="C45" s="17"/>
      <c r="D45" s="17"/>
      <c r="E45" s="17"/>
      <c r="F45" s="17"/>
      <c r="G45" s="17"/>
      <c r="H45" s="17"/>
      <c r="I45" s="17"/>
      <c r="J45" s="17"/>
      <c r="K45" s="17"/>
      <c r="L45" s="17"/>
      <c r="M45" s="17"/>
      <c r="W45" s="87">
        <f ca="1">IFERROR(RANK(Y45,$Y$27:$Y$59,$U$3)+COUNTIF($Y$27:Y45,Y45)-1,"")</f>
        <v>6</v>
      </c>
      <c r="X45" s="87" t="s">
        <v>71</v>
      </c>
      <c r="Y45" s="87">
        <f t="shared" ca="1" si="10"/>
        <v>8.6864496644864708</v>
      </c>
      <c r="AA45" s="87" t="str">
        <f t="shared" ca="1" si="11"/>
        <v>Redbridge</v>
      </c>
      <c r="AB45" s="87">
        <v>19</v>
      </c>
      <c r="AC45" s="86">
        <f t="shared" ca="1" si="12"/>
        <v>11.7575892990951</v>
      </c>
      <c r="AD45" s="87" t="str">
        <f t="shared" ca="1" si="13"/>
        <v>Redbridge</v>
      </c>
      <c r="AE45" s="87" t="str">
        <f t="shared" ca="1" si="14"/>
        <v/>
      </c>
      <c r="AF45" s="87" t="str">
        <f t="shared" ca="1" si="15"/>
        <v/>
      </c>
      <c r="AG45" s="87">
        <f t="shared" ca="1" si="16"/>
        <v>11.7575892990951</v>
      </c>
      <c r="AH45" s="87">
        <f t="shared" ca="1" si="26"/>
        <v>10.92</v>
      </c>
      <c r="AI45" s="87">
        <f t="shared" ca="1" si="27"/>
        <v>14.42</v>
      </c>
      <c r="AJ45" s="87">
        <f t="shared" ca="1" si="28"/>
        <v>10.242456072153701</v>
      </c>
      <c r="AK45" s="87">
        <f t="shared" ca="1" si="17"/>
        <v>11.7575892990951</v>
      </c>
      <c r="AL45" s="87" t="str">
        <f t="shared" ca="1" si="18"/>
        <v/>
      </c>
      <c r="AO45" s="87" t="str">
        <f>List!R7</f>
        <v>Hounslow</v>
      </c>
      <c r="AP45" s="87">
        <f t="shared" ca="1" si="29"/>
        <v>12.1569160810008</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13</v>
      </c>
      <c r="X46" s="87" t="s">
        <v>83</v>
      </c>
      <c r="Y46" s="87">
        <f t="shared" ca="1" si="10"/>
        <v>10.512450311257799</v>
      </c>
      <c r="AA46" s="87" t="str">
        <f t="shared" ca="1" si="11"/>
        <v>Barnet</v>
      </c>
      <c r="AB46" s="87">
        <v>20</v>
      </c>
      <c r="AC46" s="86">
        <f t="shared" ca="1" si="12"/>
        <v>11.901802999450499</v>
      </c>
      <c r="AD46" s="87" t="str">
        <f t="shared" ca="1" si="13"/>
        <v>Barnet</v>
      </c>
      <c r="AE46" s="87" t="str">
        <f t="shared" ca="1" si="14"/>
        <v/>
      </c>
      <c r="AF46" s="87">
        <f t="shared" ca="1" si="15"/>
        <v>11.901802999450499</v>
      </c>
      <c r="AG46" s="87" t="str">
        <f t="shared" ca="1" si="16"/>
        <v/>
      </c>
      <c r="AH46" s="87">
        <f t="shared" ca="1" si="26"/>
        <v>10.92</v>
      </c>
      <c r="AI46" s="87">
        <f t="shared" ca="1" si="27"/>
        <v>14.42</v>
      </c>
      <c r="AJ46" s="87">
        <f t="shared" ca="1" si="28"/>
        <v>10.242456072153701</v>
      </c>
      <c r="AK46" s="87">
        <f t="shared" ca="1" si="17"/>
        <v>11.901802999450499</v>
      </c>
      <c r="AL46" s="87" t="str">
        <f t="shared" ca="1" si="18"/>
        <v/>
      </c>
      <c r="AO46" s="87" t="str">
        <f>List!R8</f>
        <v>Redbridge</v>
      </c>
      <c r="AP46" s="87">
        <f t="shared" ca="1" si="29"/>
        <v>11.7575892990951</v>
      </c>
      <c r="BF46" s="94">
        <v>2</v>
      </c>
      <c r="BG46" s="94"/>
      <c r="BT46" s="87"/>
    </row>
    <row r="47" spans="1:72">
      <c r="A47" s="17"/>
      <c r="B47" s="17"/>
      <c r="C47" s="17"/>
      <c r="D47" s="17"/>
      <c r="E47" s="17"/>
      <c r="F47" s="17"/>
      <c r="G47" s="17"/>
      <c r="H47" s="17"/>
      <c r="I47" s="17"/>
      <c r="J47" s="17"/>
      <c r="K47" s="17"/>
      <c r="L47" s="17"/>
      <c r="M47" s="17"/>
      <c r="W47" s="87">
        <f ca="1">IFERROR(RANK(Y47,$Y$27:$Y$59,$U$3)+COUNTIF($Y$27:Y47,Y47)-1,"")</f>
        <v>9</v>
      </c>
      <c r="X47" s="87" t="s">
        <v>92</v>
      </c>
      <c r="Y47" s="87">
        <f t="shared" ca="1" si="10"/>
        <v>9.5589137576954499</v>
      </c>
      <c r="AA47" s="87" t="str">
        <f t="shared" ca="1" si="11"/>
        <v>Barking and Dagenham</v>
      </c>
      <c r="AB47" s="87">
        <v>21</v>
      </c>
      <c r="AC47" s="86">
        <f t="shared" ca="1" si="12"/>
        <v>11.919478245711099</v>
      </c>
      <c r="AD47" s="87" t="str">
        <f t="shared" ca="1" si="13"/>
        <v>Barking and Dagenham</v>
      </c>
      <c r="AE47" s="87" t="str">
        <f t="shared" ca="1" si="14"/>
        <v/>
      </c>
      <c r="AF47" s="87" t="str">
        <f t="shared" ca="1" si="15"/>
        <v/>
      </c>
      <c r="AG47" s="87">
        <f t="shared" ca="1" si="16"/>
        <v>11.919478245711099</v>
      </c>
      <c r="AH47" s="87">
        <f t="shared" ca="1" si="26"/>
        <v>10.92</v>
      </c>
      <c r="AI47" s="87">
        <f t="shared" ca="1" si="27"/>
        <v>14.42</v>
      </c>
      <c r="AJ47" s="87">
        <f t="shared" ca="1" si="28"/>
        <v>10.242456072153701</v>
      </c>
      <c r="AK47" s="87" t="str">
        <f t="shared" ca="1" si="17"/>
        <v/>
      </c>
      <c r="AL47" s="87">
        <f t="shared" ca="1" si="18"/>
        <v>11.919478245711099</v>
      </c>
      <c r="AO47" s="87" t="str">
        <f>List!R9</f>
        <v>Enfield</v>
      </c>
      <c r="AP47" s="87">
        <f t="shared" ca="1" si="29"/>
        <v>13.5679701119416</v>
      </c>
    </row>
    <row r="48" spans="1:72">
      <c r="A48" s="17"/>
      <c r="B48" s="17"/>
      <c r="C48" s="17"/>
      <c r="D48" s="17"/>
      <c r="E48" s="17"/>
      <c r="F48" s="17"/>
      <c r="G48" s="17"/>
      <c r="H48" s="17"/>
      <c r="I48" s="17"/>
      <c r="J48" s="17"/>
      <c r="K48" s="17"/>
      <c r="L48" s="17"/>
      <c r="M48" s="17"/>
      <c r="W48" s="87">
        <f ca="1">IFERROR(RANK(Y48,$Y$27:$Y$59,$U$3)+COUNTIF($Y$27:Y48,Y48)-1,"")</f>
        <v>17</v>
      </c>
      <c r="X48" s="87" t="s">
        <v>85</v>
      </c>
      <c r="Y48" s="87">
        <f t="shared" ca="1" si="10"/>
        <v>11.045070279366801</v>
      </c>
      <c r="AA48" s="87" t="str">
        <f t="shared" ca="1" si="11"/>
        <v>Hounslow</v>
      </c>
      <c r="AB48" s="87">
        <v>22</v>
      </c>
      <c r="AC48" s="86">
        <f t="shared" ca="1" si="12"/>
        <v>12.1569160810008</v>
      </c>
      <c r="AD48" s="87" t="str">
        <f t="shared" ca="1" si="13"/>
        <v>Hounslow</v>
      </c>
      <c r="AE48" s="87" t="str">
        <f t="shared" ca="1" si="14"/>
        <v/>
      </c>
      <c r="AF48" s="87" t="str">
        <f t="shared" ca="1" si="15"/>
        <v/>
      </c>
      <c r="AG48" s="87">
        <f t="shared" ca="1" si="16"/>
        <v>12.1569160810008</v>
      </c>
      <c r="AH48" s="87">
        <f t="shared" ca="1" si="26"/>
        <v>10.92</v>
      </c>
      <c r="AI48" s="87">
        <f t="shared" ca="1" si="27"/>
        <v>14.42</v>
      </c>
      <c r="AJ48" s="87">
        <f t="shared" ca="1" si="28"/>
        <v>10.242456072153701</v>
      </c>
      <c r="AK48" s="87">
        <f t="shared" ca="1" si="17"/>
        <v>12.1569160810008</v>
      </c>
      <c r="AL48" s="87" t="str">
        <f t="shared" ca="1" si="18"/>
        <v/>
      </c>
      <c r="AO48" s="87" t="str">
        <f>List!R10</f>
        <v>Harrow</v>
      </c>
      <c r="AP48" s="87">
        <f t="shared" ca="1" si="29"/>
        <v>13.278110450592701</v>
      </c>
      <c r="BF48" s="94"/>
    </row>
    <row r="49" spans="1:59">
      <c r="A49" s="17"/>
      <c r="B49" s="17"/>
      <c r="C49" s="17"/>
      <c r="D49" s="17"/>
      <c r="E49" s="17"/>
      <c r="F49" s="17"/>
      <c r="G49" s="17"/>
      <c r="H49" s="17"/>
      <c r="I49" s="17"/>
      <c r="J49" s="17"/>
      <c r="K49" s="17"/>
      <c r="L49" s="17"/>
      <c r="M49" s="17"/>
      <c r="W49" s="87">
        <f ca="1">IFERROR(RANK(Y49,$Y$27:$Y$59,$U$3)+COUNTIF($Y$27:Y49,Y49)-1,"")</f>
        <v>15</v>
      </c>
      <c r="X49" s="87" t="s">
        <v>109</v>
      </c>
      <c r="Y49" s="87">
        <f t="shared" ca="1" si="10"/>
        <v>10.873494742737799</v>
      </c>
      <c r="AA49" s="87" t="str">
        <f t="shared" ca="1" si="11"/>
        <v>Greenwich</v>
      </c>
      <c r="AB49" s="87">
        <v>23</v>
      </c>
      <c r="AC49" s="86">
        <f t="shared" ca="1" si="12"/>
        <v>12.3542902032335</v>
      </c>
      <c r="AD49" s="87" t="str">
        <f t="shared" ca="1" si="13"/>
        <v>Greenwich</v>
      </c>
      <c r="AE49" s="87" t="str">
        <f t="shared" ca="1" si="14"/>
        <v/>
      </c>
      <c r="AF49" s="87" t="str">
        <f t="shared" ca="1" si="15"/>
        <v/>
      </c>
      <c r="AG49" s="87">
        <f t="shared" ca="1" si="16"/>
        <v>12.3542902032335</v>
      </c>
      <c r="AH49" s="87">
        <f t="shared" ca="1" si="26"/>
        <v>10.92</v>
      </c>
      <c r="AI49" s="87">
        <f t="shared" ca="1" si="27"/>
        <v>14.42</v>
      </c>
      <c r="AJ49" s="87">
        <f t="shared" ca="1" si="28"/>
        <v>10.242456072153701</v>
      </c>
      <c r="AK49" s="87" t="str">
        <f t="shared" ca="1" si="17"/>
        <v/>
      </c>
      <c r="AL49" s="87">
        <f t="shared" ca="1" si="18"/>
        <v>12.3542902032335</v>
      </c>
      <c r="AO49" s="87" t="str">
        <f>List!R11</f>
        <v>Waltham Forest</v>
      </c>
      <c r="AP49" s="87">
        <f t="shared" ca="1" si="29"/>
        <v>10.997594607805301</v>
      </c>
      <c r="BF49" s="92"/>
      <c r="BG49" s="93"/>
    </row>
    <row r="50" spans="1:59">
      <c r="A50" s="17"/>
      <c r="B50" s="17"/>
      <c r="C50" s="17"/>
      <c r="D50" s="17"/>
      <c r="E50" s="17"/>
      <c r="F50" s="17"/>
      <c r="G50" s="17"/>
      <c r="H50" s="17"/>
      <c r="I50" s="17"/>
      <c r="J50" s="17"/>
      <c r="K50" s="17"/>
      <c r="L50" s="17"/>
      <c r="M50" s="17"/>
      <c r="W50" s="87">
        <f ca="1">IFERROR(RANK(Y50,$Y$27:$Y$59,$U$3)+COUNTIF($Y$27:Y50,Y50)-1,"")</f>
        <v>10</v>
      </c>
      <c r="X50" s="87" t="s">
        <v>123</v>
      </c>
      <c r="Y50" s="87">
        <f t="shared" ca="1" si="10"/>
        <v>10.097040868512501</v>
      </c>
      <c r="AA50" s="87" t="str">
        <f t="shared" ca="1" si="11"/>
        <v>Croydon</v>
      </c>
      <c r="AB50" s="87">
        <v>24</v>
      </c>
      <c r="AC50" s="86">
        <f t="shared" ca="1" si="12"/>
        <v>12.691347697008</v>
      </c>
      <c r="AD50" s="87" t="str">
        <f t="shared" ca="1" si="13"/>
        <v>Croydon</v>
      </c>
      <c r="AE50" s="87" t="str">
        <f t="shared" ca="1" si="14"/>
        <v/>
      </c>
      <c r="AF50" s="87" t="str">
        <f t="shared" ca="1" si="15"/>
        <v/>
      </c>
      <c r="AG50" s="87">
        <f t="shared" ca="1" si="16"/>
        <v>12.691347697008</v>
      </c>
      <c r="AH50" s="87">
        <f t="shared" ca="1" si="26"/>
        <v>10.92</v>
      </c>
      <c r="AI50" s="87">
        <f t="shared" ca="1" si="27"/>
        <v>14.42</v>
      </c>
      <c r="AJ50" s="87">
        <f t="shared" ca="1" si="28"/>
        <v>10.242456072153701</v>
      </c>
      <c r="AK50" s="87">
        <f t="shared" ca="1" si="17"/>
        <v>12.691347697008</v>
      </c>
      <c r="AL50" s="87" t="str">
        <f t="shared" ca="1" si="18"/>
        <v/>
      </c>
      <c r="AO50" s="87" t="str">
        <f>List!R12</f>
        <v>Bromley</v>
      </c>
      <c r="AP50" s="87">
        <f t="shared" ca="1" si="29"/>
        <v>13.2666145514057</v>
      </c>
      <c r="BF50" s="92"/>
      <c r="BG50" s="92"/>
    </row>
    <row r="51" spans="1:59">
      <c r="W51" s="87">
        <f ca="1">IFERROR(RANK(Y51,$Y$27:$Y$59,$U$3)+COUNTIF($Y$27:Y51,Y51)-1,"")</f>
        <v>19</v>
      </c>
      <c r="X51" s="87" t="s">
        <v>113</v>
      </c>
      <c r="Y51" s="87">
        <f t="shared" ca="1" si="10"/>
        <v>11.7575892990951</v>
      </c>
      <c r="AA51" s="87" t="str">
        <f t="shared" ca="1" si="11"/>
        <v>Hillingdon</v>
      </c>
      <c r="AB51" s="87">
        <v>25</v>
      </c>
      <c r="AC51" s="86">
        <f t="shared" ca="1" si="12"/>
        <v>12.7602508783099</v>
      </c>
      <c r="AD51" s="87" t="str">
        <f t="shared" ca="1" si="13"/>
        <v>Hillingdon</v>
      </c>
      <c r="AE51" s="87" t="str">
        <f t="shared" ca="1" si="14"/>
        <v/>
      </c>
      <c r="AF51" s="87" t="str">
        <f t="shared" ca="1" si="15"/>
        <v/>
      </c>
      <c r="AG51" s="87">
        <f t="shared" ca="1" si="16"/>
        <v>12.7602508783099</v>
      </c>
      <c r="AH51" s="87">
        <f t="shared" ca="1" si="26"/>
        <v>10.92</v>
      </c>
      <c r="AI51" s="87">
        <f t="shared" ca="1" si="27"/>
        <v>14.42</v>
      </c>
      <c r="AJ51" s="87">
        <f t="shared" ca="1" si="28"/>
        <v>10.242456072153701</v>
      </c>
      <c r="AK51" s="87">
        <f t="shared" ca="1" si="17"/>
        <v>12.7602508783099</v>
      </c>
      <c r="AL51" s="87" t="str">
        <f t="shared" ca="1" si="18"/>
        <v/>
      </c>
      <c r="AO51" s="87" t="str">
        <f>List!R13</f>
        <v>Hillingdon</v>
      </c>
      <c r="AP51" s="87">
        <f t="shared" ca="1" si="29"/>
        <v>12.7602508783099</v>
      </c>
      <c r="BF51" s="92"/>
      <c r="BG51" s="93"/>
    </row>
    <row r="52" spans="1:59">
      <c r="W52" s="87">
        <f ca="1">IFERROR(RANK(Y52,$Y$27:$Y$59,$U$3)+COUNTIF($Y$27:Y52,Y52)-1,"")</f>
        <v>11</v>
      </c>
      <c r="X52" s="87" t="s">
        <v>33</v>
      </c>
      <c r="Y52" s="87">
        <f t="shared" ca="1" si="10"/>
        <v>10.242456072153701</v>
      </c>
      <c r="AA52" s="87" t="str">
        <f t="shared" ca="1" si="11"/>
        <v>Ealing</v>
      </c>
      <c r="AB52" s="87">
        <v>26</v>
      </c>
      <c r="AC52" s="86">
        <f t="shared" ca="1" si="12"/>
        <v>12.792571791313</v>
      </c>
      <c r="AD52" s="87" t="str">
        <f t="shared" ca="1" si="13"/>
        <v>Ealing</v>
      </c>
      <c r="AE52" s="87" t="str">
        <f t="shared" ca="1" si="14"/>
        <v/>
      </c>
      <c r="AF52" s="87" t="str">
        <f t="shared" ca="1" si="15"/>
        <v/>
      </c>
      <c r="AG52" s="87">
        <f t="shared" ca="1" si="16"/>
        <v>12.792571791313</v>
      </c>
      <c r="AH52" s="87">
        <f t="shared" ca="1" si="26"/>
        <v>10.92</v>
      </c>
      <c r="AI52" s="87">
        <f t="shared" ca="1" si="27"/>
        <v>14.42</v>
      </c>
      <c r="AJ52" s="87">
        <f t="shared" ca="1" si="28"/>
        <v>10.242456072153701</v>
      </c>
      <c r="AK52" s="87">
        <f t="shared" ca="1" si="17"/>
        <v>12.792571791313</v>
      </c>
      <c r="AL52" s="87" t="str">
        <f t="shared" ca="1" si="18"/>
        <v/>
      </c>
      <c r="AO52" s="87" t="str">
        <f>List!R14</f>
        <v>Ealing</v>
      </c>
      <c r="AP52" s="87">
        <f t="shared" ca="1" si="29"/>
        <v>12.792571791313</v>
      </c>
      <c r="BF52" s="94"/>
      <c r="BG52" s="94"/>
    </row>
    <row r="53" spans="1:59">
      <c r="W53" s="87">
        <f ca="1">IFERROR(RANK(Y53,$Y$27:$Y$59,$U$3)+COUNTIF($Y$27:Y53,Y53)-1,"")</f>
        <v>12</v>
      </c>
      <c r="X53" s="87" t="s">
        <v>96</v>
      </c>
      <c r="Y53" s="87">
        <f t="shared" ca="1" si="10"/>
        <v>10.363383355631999</v>
      </c>
      <c r="AA53" s="87" t="str">
        <f t="shared" ca="1" si="11"/>
        <v>Sutton</v>
      </c>
      <c r="AB53" s="87">
        <v>27</v>
      </c>
      <c r="AC53" s="86">
        <f t="shared" ca="1" si="12"/>
        <v>13.069453418359201</v>
      </c>
      <c r="AD53" s="87" t="str">
        <f t="shared" ca="1" si="13"/>
        <v>Sutton</v>
      </c>
      <c r="AE53" s="87" t="str">
        <f t="shared" ca="1" si="14"/>
        <v/>
      </c>
      <c r="AF53" s="87">
        <f t="shared" ca="1" si="15"/>
        <v>13.069453418359201</v>
      </c>
      <c r="AG53" s="87" t="str">
        <f t="shared" ca="1" si="16"/>
        <v/>
      </c>
      <c r="AH53" s="87">
        <f t="shared" ca="1" si="26"/>
        <v>10.92</v>
      </c>
      <c r="AI53" s="87">
        <f t="shared" ca="1" si="27"/>
        <v>14.42</v>
      </c>
      <c r="AJ53" s="87">
        <f t="shared" ca="1" si="28"/>
        <v>10.242456072153701</v>
      </c>
      <c r="AK53" s="87">
        <f t="shared" ca="1" si="17"/>
        <v>13.069453418359201</v>
      </c>
      <c r="AL53" s="87" t="str">
        <f t="shared" ca="1" si="18"/>
        <v/>
      </c>
      <c r="AO53" s="87" t="str">
        <f>List!R15</f>
        <v>Barnet</v>
      </c>
      <c r="AP53" s="87">
        <f t="shared" ca="1" si="29"/>
        <v>11.901802999450499</v>
      </c>
    </row>
    <row r="54" spans="1:59">
      <c r="W54" s="87">
        <f ca="1">IFERROR(RANK(Y54,$Y$27:$Y$59,$U$3)+COUNTIF($Y$27:Y54,Y54)-1,"")</f>
        <v>27</v>
      </c>
      <c r="X54" s="87" t="s">
        <v>90</v>
      </c>
      <c r="Y54" s="87">
        <f t="shared" ca="1" si="10"/>
        <v>13.069453418359201</v>
      </c>
      <c r="AA54" s="87" t="str">
        <f t="shared" ca="1" si="11"/>
        <v>Bromley</v>
      </c>
      <c r="AB54" s="87">
        <v>28</v>
      </c>
      <c r="AC54" s="86">
        <f t="shared" ca="1" si="12"/>
        <v>13.2666145514057</v>
      </c>
      <c r="AD54" s="87" t="str">
        <f t="shared" ca="1" si="13"/>
        <v>Bromley</v>
      </c>
      <c r="AE54" s="87" t="str">
        <f t="shared" ca="1" si="14"/>
        <v/>
      </c>
      <c r="AF54" s="87">
        <f t="shared" ca="1" si="15"/>
        <v>13.2666145514057</v>
      </c>
      <c r="AG54" s="87" t="str">
        <f t="shared" ca="1" si="16"/>
        <v/>
      </c>
      <c r="AH54" s="87">
        <f t="shared" ca="1" si="26"/>
        <v>10.92</v>
      </c>
      <c r="AI54" s="87">
        <f t="shared" ca="1" si="27"/>
        <v>14.42</v>
      </c>
      <c r="AJ54" s="87">
        <f t="shared" ca="1" si="28"/>
        <v>10.242456072153701</v>
      </c>
      <c r="AK54" s="87">
        <f t="shared" ca="1" si="17"/>
        <v>13.2666145514057</v>
      </c>
      <c r="AL54" s="87" t="str">
        <f t="shared" ca="1" si="18"/>
        <v/>
      </c>
      <c r="AO54" s="87" t="str">
        <f>List!R16</f>
        <v>Croydon</v>
      </c>
      <c r="AP54" s="87">
        <f t="shared" ca="1" si="29"/>
        <v>12.691347697008</v>
      </c>
      <c r="BF54" s="94"/>
      <c r="BG54" s="94"/>
    </row>
    <row r="55" spans="1:59" ht="14.45" customHeight="1">
      <c r="W55" s="87">
        <f ca="1">IFERROR(RANK(Y55,$Y$27:$Y$59,$U$3)+COUNTIF($Y$27:Y55,Y55)-1,"")</f>
        <v>1</v>
      </c>
      <c r="X55" s="87" t="s">
        <v>105</v>
      </c>
      <c r="Y55" s="87">
        <f t="shared" ca="1" si="10"/>
        <v>7.1671858018688903</v>
      </c>
      <c r="AA55" s="87" t="str">
        <f t="shared" ca="1" si="11"/>
        <v>Harrow</v>
      </c>
      <c r="AB55" s="87">
        <v>29</v>
      </c>
      <c r="AC55" s="86">
        <f t="shared" ca="1" si="12"/>
        <v>13.278110450592701</v>
      </c>
      <c r="AD55" s="87" t="str">
        <f t="shared" ca="1" si="13"/>
        <v>Harrow</v>
      </c>
      <c r="AE55" s="87" t="str">
        <f t="shared" ca="1" si="14"/>
        <v/>
      </c>
      <c r="AF55" s="87">
        <f t="shared" ca="1" si="15"/>
        <v>13.278110450592701</v>
      </c>
      <c r="AG55" s="87" t="str">
        <f t="shared" ca="1" si="16"/>
        <v/>
      </c>
      <c r="AH55" s="87">
        <f t="shared" ca="1" si="26"/>
        <v>10.92</v>
      </c>
      <c r="AI55" s="87">
        <f t="shared" ca="1" si="27"/>
        <v>14.42</v>
      </c>
      <c r="AJ55" s="87">
        <f t="shared" ca="1" si="28"/>
        <v>10.242456072153701</v>
      </c>
      <c r="AK55" s="87">
        <f t="shared" ca="1" si="17"/>
        <v>13.278110450592701</v>
      </c>
      <c r="AL55" s="87" t="str">
        <f t="shared" ca="1" si="18"/>
        <v/>
      </c>
      <c r="AO55" s="87" t="str">
        <f>T8</f>
        <v>Richmond</v>
      </c>
      <c r="AP55" s="87">
        <f ca="1">U14</f>
        <v>10.242456072153701</v>
      </c>
      <c r="BF55" s="94"/>
      <c r="BG55" s="94"/>
    </row>
    <row r="56" spans="1:59">
      <c r="W56" s="87">
        <f ca="1">IFERROR(RANK(Y56,$Y$27:$Y$59,$U$3)+COUNTIF($Y$27:Y56,Y56)-1,"")</f>
        <v>16</v>
      </c>
      <c r="X56" s="87" t="s">
        <v>115</v>
      </c>
      <c r="Y56" s="87">
        <f t="shared" ca="1" si="10"/>
        <v>10.997594607805301</v>
      </c>
      <c r="AA56" s="87" t="str">
        <f t="shared" ca="1" si="11"/>
        <v>Enfield</v>
      </c>
      <c r="AB56" s="87">
        <v>30</v>
      </c>
      <c r="AC56" s="86">
        <f t="shared" ca="1" si="12"/>
        <v>13.5679701119416</v>
      </c>
      <c r="AD56" s="87" t="str">
        <f t="shared" ca="1" si="13"/>
        <v>Enfield</v>
      </c>
      <c r="AE56" s="87" t="str">
        <f t="shared" ca="1" si="14"/>
        <v/>
      </c>
      <c r="AF56" s="87" t="str">
        <f t="shared" ca="1" si="15"/>
        <v/>
      </c>
      <c r="AG56" s="87">
        <f t="shared" ca="1" si="16"/>
        <v>13.5679701119416</v>
      </c>
      <c r="AH56" s="87">
        <f t="shared" ca="1" si="26"/>
        <v>10.92</v>
      </c>
      <c r="AI56" s="87">
        <f t="shared" ca="1" si="27"/>
        <v>14.42</v>
      </c>
      <c r="AJ56" s="87">
        <f t="shared" ca="1" si="28"/>
        <v>10.242456072153701</v>
      </c>
      <c r="AK56" s="87">
        <f t="shared" ca="1" si="17"/>
        <v>13.5679701119416</v>
      </c>
      <c r="AL56" s="87" t="str">
        <f t="shared" ca="1" si="18"/>
        <v/>
      </c>
    </row>
    <row r="57" spans="1:59">
      <c r="W57" s="87">
        <f ca="1">IFERROR(RANK(Y57,$Y$27:$Y$59,$U$3)+COUNTIF($Y$27:Y57,Y57)-1,"")</f>
        <v>5</v>
      </c>
      <c r="X57" s="87" t="s">
        <v>77</v>
      </c>
      <c r="Y57" s="87">
        <f t="shared" ca="1" si="10"/>
        <v>8.6071056934740593</v>
      </c>
      <c r="AA57" s="87" t="str">
        <f t="shared" ca="1" si="11"/>
        <v>Havering</v>
      </c>
      <c r="AB57" s="87">
        <v>31</v>
      </c>
      <c r="AC57" s="86">
        <f t="shared" ca="1" si="12"/>
        <v>14.424612079430799</v>
      </c>
      <c r="AD57" s="87" t="str">
        <f t="shared" ca="1" si="13"/>
        <v>Havering</v>
      </c>
      <c r="AE57" s="87" t="str">
        <f t="shared" ca="1" si="14"/>
        <v/>
      </c>
      <c r="AF57" s="87" t="str">
        <f t="shared" ca="1" si="15"/>
        <v/>
      </c>
      <c r="AG57" s="87">
        <f t="shared" ca="1" si="16"/>
        <v>14.424612079430799</v>
      </c>
      <c r="AH57" s="87">
        <f t="shared" ca="1" si="26"/>
        <v>10.92</v>
      </c>
      <c r="AI57" s="87">
        <f t="shared" ca="1" si="27"/>
        <v>14.42</v>
      </c>
      <c r="AJ57" s="87">
        <f t="shared" ca="1" si="28"/>
        <v>10.242456072153701</v>
      </c>
      <c r="AK57" s="87">
        <f t="shared" ca="1" si="17"/>
        <v>14.424612079430799</v>
      </c>
      <c r="AL57" s="87" t="str">
        <f t="shared" ca="1" si="18"/>
        <v/>
      </c>
      <c r="BF57" s="94"/>
      <c r="BG57" s="94"/>
    </row>
    <row r="58" spans="1:59">
      <c r="W58" s="87">
        <f ca="1">IFERROR(RANK(Y58,$Y$27:$Y$59,$U$3)+COUNTIF($Y$27:Y58,Y58)-1,"")</f>
        <v>3</v>
      </c>
      <c r="X58" s="87" t="s">
        <v>100</v>
      </c>
      <c r="Y58" s="87">
        <f t="shared" ca="1" si="10"/>
        <v>7.3375495882218198</v>
      </c>
      <c r="AA58" s="87" t="str">
        <f t="shared" ca="1" si="11"/>
        <v>Bexley</v>
      </c>
      <c r="AB58" s="87">
        <v>32</v>
      </c>
      <c r="AC58" s="86">
        <f t="shared" ca="1" si="12"/>
        <v>14.662461016708001</v>
      </c>
      <c r="AD58" s="87" t="str">
        <f t="shared" ca="1" si="13"/>
        <v>Bexley</v>
      </c>
      <c r="AE58" s="87" t="str">
        <f t="shared" ca="1" si="14"/>
        <v/>
      </c>
      <c r="AF58" s="87" t="str">
        <f t="shared" ca="1" si="15"/>
        <v/>
      </c>
      <c r="AG58" s="87">
        <f t="shared" ca="1" si="16"/>
        <v>14.662461016708001</v>
      </c>
      <c r="AH58" s="87">
        <f t="shared" ca="1" si="26"/>
        <v>10.92</v>
      </c>
      <c r="AI58" s="87">
        <f t="shared" ca="1" si="27"/>
        <v>14.42</v>
      </c>
      <c r="AJ58" s="87">
        <f t="shared" ca="1" si="28"/>
        <v>10.242456072153701</v>
      </c>
      <c r="AK58" s="87" t="str">
        <f t="shared" ca="1" si="17"/>
        <v/>
      </c>
      <c r="AL58" s="87">
        <f t="shared" ca="1" si="18"/>
        <v>14.662461016708001</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2B00-000000000000}"/>
    <dataValidation type="list" showInputMessage="1" showErrorMessage="1" sqref="U2" xr:uid="{00000000-0002-0000-2B00-000001000000}">
      <formula1>gender</formula1>
    </dataValidation>
    <dataValidation type="list" showInputMessage="1" showErrorMessage="1" sqref="U1" xr:uid="{00000000-0002-0000-2B00-000002000000}">
      <formula1>indlist</formula1>
    </dataValidation>
  </dataValidations>
  <hyperlinks>
    <hyperlink ref="O1" location="Summary!A1" display="Back to summary" xr:uid="{00000000-0004-0000-2B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Under 75 mortality rate from causes considered preventable, 2020 - 22</v>
      </c>
      <c r="B1" s="125"/>
      <c r="C1" s="125"/>
      <c r="D1" s="125"/>
      <c r="E1" s="125"/>
      <c r="F1" s="125"/>
      <c r="G1" s="125"/>
      <c r="H1" s="126" t="str">
        <f ca="1">'34'!$X$1</f>
        <v>Under 75 mortality rate from causes considered preventable, 2001-03 - 2020-22</v>
      </c>
      <c r="I1" s="125"/>
      <c r="J1" s="125"/>
      <c r="K1" s="125"/>
      <c r="L1" s="125"/>
      <c r="M1" s="125"/>
      <c r="N1" s="125"/>
      <c r="O1" s="4" t="s">
        <v>1075</v>
      </c>
      <c r="T1" s="87" t="s">
        <v>282</v>
      </c>
      <c r="U1" s="87" t="s">
        <v>246</v>
      </c>
      <c r="V1" s="87" t="str">
        <f>T8&amp;U23&amp;U2&amp;U5</f>
        <v>Richmond93721Persons&lt;75 yrs</v>
      </c>
      <c r="W1" s="86">
        <f>21-COUNTBLANK(X2:X21)</f>
        <v>21</v>
      </c>
      <c r="X1" s="87" t="str">
        <f ca="1">IF(U2&lt;&gt;"Persons",U1&amp;", "&amp;SUBSTITUTE(X2, " ","")&amp;" - "&amp;SUBSTITUTE(INDIRECT("x"&amp;W1), " ","")&amp;" ("&amp;U2&amp;")",U1&amp;", "&amp;SUBSTITUTE(X2, " ","")&amp;" - "&amp;SUBSTITUTE(INDIRECT("x"&amp;W1), " ",""))</f>
        <v>Under 75 mortality rate from causes considered preventable, 2001-03 - 2020-22</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2001 - 03</v>
      </c>
      <c r="T2" s="88" t="s">
        <v>1056</v>
      </c>
      <c r="U2" s="87" t="s">
        <v>35</v>
      </c>
      <c r="V2" s="87">
        <v>1</v>
      </c>
      <c r="W2" s="86">
        <f t="array" ref="W2">IFERROR(SMALL(IF(IndicatorData!B:B=$V$1,IndicatorData!AA:AA),$V2),"")</f>
        <v>20010000</v>
      </c>
      <c r="X2" s="86" t="str">
        <f>S2</f>
        <v>2001 - 03</v>
      </c>
      <c r="Y2" s="88">
        <f t="shared" ref="Y2:AH11" ca="1" si="0">IFERROR(VLOOKUP(Y$1&amp;$U$1&amp;$X2&amp;$U$2&amp;$U$5,DATA,14,FALSE),"")</f>
        <v>192.34</v>
      </c>
      <c r="Z2" s="87">
        <f t="shared" ca="1" si="0"/>
        <v>198</v>
      </c>
      <c r="AA2" s="87">
        <f t="shared" ca="1" si="0"/>
        <v>157.54</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157.54</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2002 - 04</v>
      </c>
      <c r="T3" s="88" t="s">
        <v>1076</v>
      </c>
      <c r="U3" s="87">
        <f>VLOOKUP(U1,IndicatorMetadata!$B:$AG,32,FALSE)</f>
        <v>1</v>
      </c>
      <c r="V3" s="89">
        <v>2</v>
      </c>
      <c r="W3" s="86">
        <f t="array" ref="W3">IFERROR(SMALL(IF(IndicatorData!B:B=$V$1,IndicatorData!AA:AA),$V3),"")</f>
        <v>20020000</v>
      </c>
      <c r="X3" s="86" t="str">
        <f t="shared" ref="X3:X21" si="5">IF(S3=X2,"",S3)</f>
        <v>2002 - 04</v>
      </c>
      <c r="Y3" s="88">
        <f t="shared" ca="1" si="0"/>
        <v>186.11</v>
      </c>
      <c r="Z3" s="87">
        <f t="shared" ca="1" si="0"/>
        <v>190.61</v>
      </c>
      <c r="AA3" s="87">
        <f t="shared" ca="1" si="0"/>
        <v>158.32</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158.32</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2020 - 22 value:</v>
      </c>
      <c r="B4" s="3"/>
      <c r="C4" s="3"/>
      <c r="D4" s="3"/>
      <c r="E4" s="14">
        <f ca="1">VLOOKUP(T8,$AA$27:$AC$59,3,FALSE)</f>
        <v>100.80260389999999</v>
      </c>
      <c r="F4" s="2"/>
      <c r="S4" s="87" t="str">
        <f t="array" ref="S4">IFERROR(VLOOKUP($W4,IF(IndicatorData!$B:$B=$V$1,IndicatorData!$A$1:$O$5203),15,FALSE),"")</f>
        <v>2003 - 05</v>
      </c>
      <c r="T4" s="88" t="s">
        <v>308</v>
      </c>
      <c r="U4" s="87" t="str">
        <f>VLOOKUP(U1,IndicatorMetadata!$B:$AG,27,FALSE)</f>
        <v>per 100,000</v>
      </c>
      <c r="V4" s="87">
        <v>3</v>
      </c>
      <c r="W4" s="86">
        <f t="array" ref="W4">IFERROR(SMALL(IF(IndicatorData!B:B=$V$1,IndicatorData!AA:AA),$V4),"")</f>
        <v>20030000</v>
      </c>
      <c r="X4" s="86" t="str">
        <f t="shared" si="5"/>
        <v>2003 - 05</v>
      </c>
      <c r="Y4" s="88">
        <f t="shared" ca="1" si="0"/>
        <v>180.46</v>
      </c>
      <c r="Z4" s="87">
        <f t="shared" ca="1" si="0"/>
        <v>184.41</v>
      </c>
      <c r="AA4" s="87">
        <f t="shared" ca="1" si="0"/>
        <v>154.38999999999999</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154.38999999999999</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41% lower</v>
      </c>
      <c r="S5" s="87" t="str">
        <f t="array" ref="S5">IFERROR(VLOOKUP($W5,IF(IndicatorData!$B:$B=$V$1,IndicatorData!$A$1:$O$5203),15,FALSE),"")</f>
        <v>2004 - 06</v>
      </c>
      <c r="T5" s="88" t="s">
        <v>10</v>
      </c>
      <c r="U5" s="87" t="str">
        <f>VLOOKUP(U23&amp;U2,Interpretations!$A$1:$E$56,4,FALSE)</f>
        <v>&lt;75 yrs</v>
      </c>
      <c r="V5" s="87">
        <v>4</v>
      </c>
      <c r="W5" s="86">
        <f t="array" ref="W5">IFERROR(SMALL(IF(IndicatorData!B:B=$V$1,IndicatorData!AA:AA),$V5),"")</f>
        <v>20040000</v>
      </c>
      <c r="X5" s="86" t="str">
        <f t="shared" si="5"/>
        <v>2004 - 06</v>
      </c>
      <c r="Y5" s="88">
        <f t="shared" ca="1" si="0"/>
        <v>174.44</v>
      </c>
      <c r="Z5" s="87">
        <f t="shared" ca="1" si="0"/>
        <v>176.28</v>
      </c>
      <c r="AA5" s="87">
        <f t="shared" ca="1" si="0"/>
        <v>144.85</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144.85</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40% lower</v>
      </c>
      <c r="S6" s="87" t="str">
        <f t="array" ref="S6">IFERROR(VLOOKUP($W6,IF(IndicatorData!$B:$B=$V$1,IndicatorData!$A$1:$O$5203),15,FALSE),"")</f>
        <v>2005 - 07</v>
      </c>
      <c r="T6" s="88"/>
      <c r="V6" s="87">
        <v>5</v>
      </c>
      <c r="W6" s="86">
        <f t="array" ref="W6">IFERROR(SMALL(IF(IndicatorData!B:B=$V$1,IndicatorData!AA:AA),$V6),"")</f>
        <v>20050000</v>
      </c>
      <c r="X6" s="86" t="str">
        <f t="shared" si="5"/>
        <v>2005 - 07</v>
      </c>
      <c r="Y6" s="88">
        <f t="shared" ca="1" si="0"/>
        <v>170.27</v>
      </c>
      <c r="Z6" s="87">
        <f t="shared" ca="1" si="0"/>
        <v>169.71</v>
      </c>
      <c r="AA6" s="87">
        <f t="shared" ca="1" si="0"/>
        <v>135.85</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135.85</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2006 - 08</v>
      </c>
      <c r="T7" s="88"/>
      <c r="V7" s="87">
        <v>6</v>
      </c>
      <c r="W7" s="86">
        <f t="array" ref="W7">IFERROR(SMALL(IF(IndicatorData!B:B=$V$1,IndicatorData!AA:AA),$V7),"")</f>
        <v>20060000</v>
      </c>
      <c r="X7" s="86" t="str">
        <f t="shared" si="5"/>
        <v>2006 - 08</v>
      </c>
      <c r="Y7" s="88">
        <f t="shared" ca="1" si="0"/>
        <v>167</v>
      </c>
      <c r="Z7" s="87">
        <f t="shared" ca="1" si="0"/>
        <v>164.11</v>
      </c>
      <c r="AA7" s="87">
        <f t="shared" ca="1" si="0"/>
        <v>128.27000000000001</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128.27000000000001</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(2001 - 03)</v>
      </c>
      <c r="E8" s="13" t="str">
        <f ca="1">U22</f>
        <v>36% improvement</v>
      </c>
      <c r="S8" s="87" t="str">
        <f t="array" ref="S8">IFERROR(VLOOKUP($W8,IF(IndicatorData!$B:$B=$V$1,IndicatorData!$A$1:$O$5203),15,FALSE),"")</f>
        <v>2007 - 09</v>
      </c>
      <c r="T8" s="88" t="str">
        <f>Summary!$E$2</f>
        <v>Richmond</v>
      </c>
      <c r="V8" s="87">
        <v>7</v>
      </c>
      <c r="W8" s="86">
        <f t="array" ref="W8">IFERROR(SMALL(IF(IndicatorData!B:B=$V$1,IndicatorData!AA:AA),$V8),"")</f>
        <v>20070000</v>
      </c>
      <c r="X8" s="86" t="str">
        <f t="shared" si="5"/>
        <v>2007 - 09</v>
      </c>
      <c r="Y8" s="88">
        <f t="shared" ca="1" si="0"/>
        <v>162.77000000000001</v>
      </c>
      <c r="Z8" s="87">
        <f t="shared" ca="1" si="0"/>
        <v>157.86000000000001</v>
      </c>
      <c r="AA8" s="87">
        <f t="shared" ca="1" si="0"/>
        <v>118.33</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118.33</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(2019 - 21)</v>
      </c>
      <c r="C9" s="10"/>
      <c r="D9" s="10"/>
      <c r="E9" s="13" t="str">
        <f ca="1">U21</f>
        <v>4% improvement</v>
      </c>
      <c r="S9" s="87" t="str">
        <f t="array" ref="S9">IFERROR(VLOOKUP($W9,IF(IndicatorData!$B:$B=$V$1,IndicatorData!$A$1:$O$5203),15,FALSE),"")</f>
        <v>2008 - 10</v>
      </c>
      <c r="T9" s="88" t="str">
        <f>T8&amp;" Rank"</f>
        <v>Richmond Rank</v>
      </c>
      <c r="U9" s="87">
        <f ca="1">VLOOKUP(T8,$AA$26:$AB$58,2,FALSE)</f>
        <v>1</v>
      </c>
      <c r="V9" s="87">
        <v>8</v>
      </c>
      <c r="W9" s="86">
        <f t="array" ref="W9">IFERROR(SMALL(IF(IndicatorData!B:B=$V$1,IndicatorData!AA:AA),$V9),"")</f>
        <v>20080000</v>
      </c>
      <c r="X9" s="86" t="str">
        <f t="shared" si="5"/>
        <v>2008 - 10</v>
      </c>
      <c r="Y9" s="88">
        <f t="shared" ca="1" si="0"/>
        <v>158.83000000000001</v>
      </c>
      <c r="Z9" s="87">
        <f t="shared" ca="1" si="0"/>
        <v>153.49</v>
      </c>
      <c r="AA9" s="87">
        <f t="shared" ca="1" si="0"/>
        <v>113.85</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113.85</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2009 - 11</v>
      </c>
      <c r="T10" s="88" t="s">
        <v>14</v>
      </c>
      <c r="V10" s="87">
        <v>9</v>
      </c>
      <c r="W10" s="86">
        <f t="array" ref="W10">IFERROR(SMALL(IF(IndicatorData!B:B=$V$1,IndicatorData!AA:AA),$V10),"")</f>
        <v>20090000</v>
      </c>
      <c r="X10" s="86" t="str">
        <f t="shared" si="5"/>
        <v>2009 - 11</v>
      </c>
      <c r="Y10" s="88">
        <f t="shared" ca="1" si="0"/>
        <v>154.77000000000001</v>
      </c>
      <c r="Z10" s="87">
        <f t="shared" ca="1" si="0"/>
        <v>148.16999999999999</v>
      </c>
      <c r="AA10" s="87">
        <f t="shared" ca="1" si="0"/>
        <v>112.3</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112.3</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2010 - 12</v>
      </c>
      <c r="T11" s="88" t="s">
        <v>31</v>
      </c>
      <c r="U11" s="87">
        <f ca="1">AI27</f>
        <v>171.41</v>
      </c>
      <c r="V11" s="90">
        <v>10</v>
      </c>
      <c r="W11" s="86">
        <f t="array" ref="W11">IFERROR(SMALL(IF(IndicatorData!B:B=$V$1,IndicatorData!AA:AA),$V11),"")</f>
        <v>20100000</v>
      </c>
      <c r="X11" s="86" t="str">
        <f t="shared" si="5"/>
        <v>2010 - 12</v>
      </c>
      <c r="Y11" s="88">
        <f t="shared" ca="1" si="0"/>
        <v>151.65</v>
      </c>
      <c r="Z11" s="87">
        <f t="shared" ca="1" si="0"/>
        <v>145.88</v>
      </c>
      <c r="AA11" s="87">
        <f t="shared" ca="1" si="0"/>
        <v>113.37</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113.37</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(2020 - 22) rank:</v>
      </c>
      <c r="E12" s="128">
        <f ca="1">U9</f>
        <v>1</v>
      </c>
      <c r="S12" s="87" t="str">
        <f t="array" ref="S12">IFERROR(VLOOKUP($W12,IF(IndicatorData!$B:$B=$V$1,IndicatorData!$A$1:$O$5203),15,FALSE),"")</f>
        <v>2011 - 13</v>
      </c>
      <c r="T12" s="88" t="s">
        <v>57</v>
      </c>
      <c r="U12" s="87">
        <f ca="1">AH27</f>
        <v>169.32</v>
      </c>
      <c r="V12" s="90">
        <v>11</v>
      </c>
      <c r="W12" s="86">
        <f t="array" ref="W12">IFERROR(SMALL(IF(IndicatorData!B:B=$V$1,IndicatorData!AA:AA),$V12),"")</f>
        <v>20110000</v>
      </c>
      <c r="X12" s="86" t="str">
        <f t="shared" si="5"/>
        <v>2011 - 13</v>
      </c>
      <c r="Y12" s="88">
        <f t="shared" ref="Y12:AH21" ca="1" si="6">IFERROR(VLOOKUP(Y$1&amp;$U$1&amp;$X12&amp;$U$2&amp;$U$5,DATA,14,FALSE),"")</f>
        <v>149.71</v>
      </c>
      <c r="Z12" s="87">
        <f t="shared" ca="1" si="6"/>
        <v>141.54</v>
      </c>
      <c r="AA12" s="87">
        <f t="shared" ca="1" si="6"/>
        <v>112.28</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112.28</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2012 - 14</v>
      </c>
      <c r="T13" s="88" t="s">
        <v>1011</v>
      </c>
      <c r="U13" s="87">
        <f ca="1">AJ27</f>
        <v>100.80260389999999</v>
      </c>
      <c r="V13" s="90">
        <v>12</v>
      </c>
      <c r="W13" s="86">
        <f t="array" ref="W13">IFERROR(SMALL(IF(IndicatorData!B:B=$V$1,IndicatorData!AA:AA),$V13),"")</f>
        <v>20120000</v>
      </c>
      <c r="X13" s="86" t="str">
        <f t="shared" si="5"/>
        <v>2012 - 14</v>
      </c>
      <c r="Y13" s="88">
        <f t="shared" ca="1" si="6"/>
        <v>148.02000000000001</v>
      </c>
      <c r="Z13" s="87">
        <f t="shared" ca="1" si="6"/>
        <v>139.31</v>
      </c>
      <c r="AA13" s="87">
        <f t="shared" ca="1" si="6"/>
        <v>110.51</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f t="shared" ca="1" si="9"/>
        <v>110.51</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2013 - 15</v>
      </c>
      <c r="T14" s="88" t="str">
        <f>T8&amp;" current data"</f>
        <v>Richmond current data</v>
      </c>
      <c r="U14" s="87">
        <f ca="1">INDIRECT("aa"&amp;$W$1)</f>
        <v>100.80260389999999</v>
      </c>
      <c r="V14" s="87">
        <v>13</v>
      </c>
      <c r="W14" s="86">
        <f t="array" ref="W14">IFERROR(SMALL(IF(IndicatorData!B:B=$V$1,IndicatorData!AA:AA),$V14),"")</f>
        <v>20130000</v>
      </c>
      <c r="X14" s="86" t="str">
        <f t="shared" si="5"/>
        <v>2013 - 15</v>
      </c>
      <c r="Y14" s="88">
        <f t="shared" ca="1" si="6"/>
        <v>147.61000000000001</v>
      </c>
      <c r="Z14" s="87">
        <f t="shared" ca="1" si="6"/>
        <v>138.28</v>
      </c>
      <c r="AA14" s="87">
        <f t="shared" ca="1" si="6"/>
        <v>111.19</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f t="shared" ca="1" si="9"/>
        <v>111.19</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Under 75 mortality rate from causes considered preventable, 2020 - 22</v>
      </c>
      <c r="B15" s="125"/>
      <c r="C15" s="125"/>
      <c r="D15" s="125"/>
      <c r="E15" s="125"/>
      <c r="F15" s="125"/>
      <c r="G15" s="125"/>
      <c r="S15" s="87" t="str">
        <f t="array" ref="S15">IFERROR(VLOOKUP($W15,IF(IndicatorData!$B:$B=$V$1,IndicatorData!$A$1:$O$5203),15,FALSE),"")</f>
        <v>2014 - 16</v>
      </c>
      <c r="T15" s="88" t="str">
        <f>T8&amp;" previous data"</f>
        <v>Richmond previous data</v>
      </c>
      <c r="U15" s="87">
        <f ca="1">IFERROR(INDIRECT("aa"&amp;$W$1-1),"")</f>
        <v>104.69</v>
      </c>
      <c r="V15" s="87">
        <v>14</v>
      </c>
      <c r="W15" s="86">
        <f t="array" ref="W15">IFERROR(SMALL(IF(IndicatorData!B:B=$V$1,IndicatorData!AA:AA),$V15),"")</f>
        <v>20140000</v>
      </c>
      <c r="X15" s="86" t="str">
        <f t="shared" si="5"/>
        <v>2014 - 16</v>
      </c>
      <c r="Y15" s="88">
        <f t="shared" ca="1" si="6"/>
        <v>146.79</v>
      </c>
      <c r="Z15" s="87">
        <f t="shared" ca="1" si="6"/>
        <v>136.72999999999999</v>
      </c>
      <c r="AA15" s="87">
        <f t="shared" ca="1" si="6"/>
        <v>103.34</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f t="shared" ca="1" si="9"/>
        <v>103.34</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2015 - 17</v>
      </c>
      <c r="T16" s="88" t="s">
        <v>1078</v>
      </c>
      <c r="U16" s="87">
        <f ca="1">AA2</f>
        <v>157.54</v>
      </c>
      <c r="V16" s="87">
        <v>15</v>
      </c>
      <c r="W16" s="86">
        <f t="array" ref="W16">IFERROR(SMALL(IF(IndicatorData!B:B=$V$1,IndicatorData!AA:AA),$V16),"")</f>
        <v>20150000</v>
      </c>
      <c r="X16" s="86" t="str">
        <f t="shared" si="5"/>
        <v>2015 - 17</v>
      </c>
      <c r="Y16" s="88">
        <f t="shared" ca="1" si="6"/>
        <v>145.21</v>
      </c>
      <c r="Z16" s="87">
        <f t="shared" ca="1" si="6"/>
        <v>134.54</v>
      </c>
      <c r="AA16" s="87">
        <f t="shared" ca="1" si="6"/>
        <v>105.89</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f t="shared" ca="1" si="9"/>
        <v>105.89</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2016 - 18</v>
      </c>
      <c r="T17" s="88" t="s">
        <v>1079</v>
      </c>
      <c r="U17" s="87">
        <f ca="1">($U$14-U15)/U15</f>
        <v>-3.7132449135543068E-2</v>
      </c>
      <c r="V17" s="91">
        <v>16</v>
      </c>
      <c r="W17" s="86">
        <f t="array" ref="W17">IFERROR(SMALL(IF(IndicatorData!B:B=$V$1,IndicatorData!AA:AA),$V17),"")</f>
        <v>20160000</v>
      </c>
      <c r="X17" s="86" t="str">
        <f t="shared" si="5"/>
        <v>2016 - 18</v>
      </c>
      <c r="Y17" s="88">
        <f t="shared" ca="1" si="6"/>
        <v>144.21</v>
      </c>
      <c r="Z17" s="87">
        <f t="shared" ca="1" si="6"/>
        <v>130.6</v>
      </c>
      <c r="AA17" s="87">
        <f t="shared" ca="1" si="6"/>
        <v>101.59</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f t="shared" ca="1" si="9"/>
        <v>101.59</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2020 - 22, Richmond's rate was 100.8 per 100,000 (n=496), which was the lowest in London, 41.2% lower than the England average and 40.5% lower than the London average. The latest Borough figure for 2020 - 22 was also 36.0% lower than in 2001 - 03, in comparison with 10.9% decrease in England's rate in the equivalent time period.</v>
      </c>
      <c r="K18" s="125"/>
      <c r="L18" s="125"/>
      <c r="M18" s="125"/>
      <c r="N18" s="125"/>
      <c r="S18" s="87" t="str">
        <f t="array" ref="S18">IFERROR(VLOOKUP($W18,IF(IndicatorData!$B:$B=$V$1,IndicatorData!$A$1:$O$5203),15,FALSE),"")</f>
        <v>2017 - 19</v>
      </c>
      <c r="T18" s="88" t="s">
        <v>1080</v>
      </c>
      <c r="U18" s="87">
        <f ca="1">IFERROR(IF(AND(U17&lt;0,$U$3=0),-1,IF(U17=0,0,IF(AND(U17&gt;0,$U$3=0),1,IF(AND(U17&gt;0,$U$3=1),-1,IF(AND(U17&lt;0,$U$3=1),1))))),0)</f>
        <v>1</v>
      </c>
      <c r="V18" s="87">
        <v>17</v>
      </c>
      <c r="W18" s="86">
        <f t="array" ref="W18">IFERROR(SMALL(IF(IndicatorData!B:B=$V$1,IndicatorData!AA:AA),$V18),"")</f>
        <v>20170000</v>
      </c>
      <c r="X18" s="86" t="str">
        <f t="shared" si="5"/>
        <v>2017 - 19</v>
      </c>
      <c r="Y18" s="88">
        <f t="shared" ca="1" si="6"/>
        <v>142.55000000000001</v>
      </c>
      <c r="Z18" s="87">
        <f t="shared" ca="1" si="6"/>
        <v>128.63</v>
      </c>
      <c r="AA18" s="87">
        <f t="shared" ca="1" si="6"/>
        <v>107.08</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f t="shared" ca="1" si="9"/>
        <v>107.08</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2018 - 20</v>
      </c>
      <c r="T19" s="88" t="s">
        <v>1081</v>
      </c>
      <c r="U19" s="87">
        <f ca="1">($U$14-U16)/U16</f>
        <v>-0.36014596991240322</v>
      </c>
      <c r="V19" s="91">
        <v>18</v>
      </c>
      <c r="W19" s="86">
        <f t="array" ref="W19">IFERROR(SMALL(IF(IndicatorData!B:B=$V$1,IndicatorData!AA:AA),$V19),"")</f>
        <v>20180000</v>
      </c>
      <c r="X19" s="86" t="str">
        <f t="shared" si="5"/>
        <v>2018 - 20</v>
      </c>
      <c r="Y19" s="88">
        <f t="shared" ca="1" si="6"/>
        <v>153.72</v>
      </c>
      <c r="Z19" s="87">
        <f t="shared" ca="1" si="6"/>
        <v>148.07</v>
      </c>
      <c r="AA19" s="87">
        <f t="shared" ca="1" si="6"/>
        <v>106.81</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f t="shared" ca="1" si="9"/>
        <v>106.81</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2019 - 21</v>
      </c>
      <c r="T20" s="88" t="s">
        <v>1082</v>
      </c>
      <c r="U20" s="87">
        <f ca="1">IFERROR(IF(AND(U19&lt;0,$U$3=0),-1,IF(U19=0,0,IF(AND(U19&gt;0,$U$3=0),1,IF(AND(U19&gt;0,$U$3=1),-1,IF(AND(U19&lt;0,$U$3=1),1))))),0)</f>
        <v>1</v>
      </c>
      <c r="V20" s="87">
        <v>19</v>
      </c>
      <c r="W20" s="86">
        <f t="array" ref="W20">IFERROR(SMALL(IF(IndicatorData!B:B=$V$1,IndicatorData!AA:AA),$V20),"")</f>
        <v>20190000</v>
      </c>
      <c r="X20" s="86" t="str">
        <f t="shared" si="5"/>
        <v>2019 - 21</v>
      </c>
      <c r="Y20" s="88">
        <f t="shared" ca="1" si="6"/>
        <v>166.84</v>
      </c>
      <c r="Z20" s="87">
        <f t="shared" ca="1" si="6"/>
        <v>167.12</v>
      </c>
      <c r="AA20" s="87">
        <f t="shared" ca="1" si="6"/>
        <v>104.69</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f t="shared" ca="1" si="9"/>
        <v>104.69</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2020 - 22</v>
      </c>
      <c r="T21" s="88" t="s">
        <v>1083</v>
      </c>
      <c r="U21" s="87" t="str">
        <f ca="1">IFERROR(IF(AND(U18=1,ROUND(U17*100,0)&lt;&gt;0),ABS(ROUND(U17*100,0))&amp;"% improvement", IF(AND(U18=-1,ROUND(U17*100,0)&lt;&gt;0),ABS(ROUND(U17*100,0))&amp;"% deterioration","no change")),"N/A")</f>
        <v>4% improvement</v>
      </c>
      <c r="V21" s="87">
        <v>20</v>
      </c>
      <c r="W21" s="86">
        <f t="array" ref="W21">IFERROR(SMALL(IF(IndicatorData!B:B=$V$1,IndicatorData!AA:AA),$V21),"")</f>
        <v>20200000</v>
      </c>
      <c r="X21" s="86" t="str">
        <f t="shared" si="5"/>
        <v>2020 - 22</v>
      </c>
      <c r="Y21" s="88">
        <f t="shared" ca="1" si="6"/>
        <v>171.41</v>
      </c>
      <c r="Z21" s="87">
        <f t="shared" ca="1" si="6"/>
        <v>169.32</v>
      </c>
      <c r="AA21" s="87">
        <f t="shared" ca="1" si="6"/>
        <v>100.80260389999999</v>
      </c>
      <c r="AB21" s="87">
        <f t="shared" ca="1" si="6"/>
        <v>122.7221498</v>
      </c>
      <c r="AC21" s="86">
        <f t="shared" ca="1" si="6"/>
        <v>151.10784760000001</v>
      </c>
      <c r="AD21" s="87">
        <f t="shared" ca="1" si="6"/>
        <v>123.1214061</v>
      </c>
      <c r="AE21" s="87">
        <f t="shared" ca="1" si="6"/>
        <v>145.58490259999999</v>
      </c>
      <c r="AF21" s="87">
        <f t="shared" ca="1" si="6"/>
        <v>139.70532829999999</v>
      </c>
      <c r="AG21" s="87">
        <f t="shared" ca="1" si="6"/>
        <v>132.99438129999999</v>
      </c>
      <c r="AH21" s="87">
        <f t="shared" ca="1" si="6"/>
        <v>254.05159810000001</v>
      </c>
      <c r="AI21" s="87">
        <f t="shared" ca="1" si="7"/>
        <v>132.99438129999999</v>
      </c>
      <c r="AJ21" s="87">
        <f t="shared" ca="1" si="7"/>
        <v>148.27297429999999</v>
      </c>
      <c r="AK21" s="87">
        <f t="shared" ca="1" si="7"/>
        <v>180.8635065</v>
      </c>
      <c r="AL21" s="87">
        <f t="shared" ca="1" si="7"/>
        <v>123.1214061</v>
      </c>
      <c r="AM21" s="87">
        <f t="shared" ca="1" si="7"/>
        <v>182.39967630000001</v>
      </c>
      <c r="AN21" s="87">
        <f t="shared" ca="1" si="7"/>
        <v>172.7578187</v>
      </c>
      <c r="AO21" s="87">
        <f t="shared" ca="1" si="7"/>
        <v>168.95287239999999</v>
      </c>
      <c r="AP21" s="87">
        <f t="shared" ca="1" si="7"/>
        <v>162.27206939999999</v>
      </c>
      <c r="AQ21" s="87">
        <f t="shared" ca="1" si="7"/>
        <v>195.52824509999999</v>
      </c>
      <c r="AR21" s="87">
        <f t="shared" ca="1" si="7"/>
        <v>225.0924885</v>
      </c>
      <c r="AS21" s="87">
        <f t="shared" ca="1" si="8"/>
        <v>202.8918591</v>
      </c>
      <c r="AT21" s="87">
        <f t="shared" ca="1" si="8"/>
        <v>181.8925831</v>
      </c>
      <c r="AU21" s="87">
        <f t="shared" ca="1" si="8"/>
        <v>139.70532829999999</v>
      </c>
      <c r="AV21" s="87">
        <f t="shared" ca="1" si="8"/>
        <v>168.94590890000001</v>
      </c>
      <c r="AW21" s="87">
        <f t="shared" ca="1" si="8"/>
        <v>165.96110730000001</v>
      </c>
      <c r="AX21" s="87">
        <f t="shared" ca="1" si="8"/>
        <v>174.9654338</v>
      </c>
      <c r="AY21" s="87">
        <f t="shared" ca="1" si="8"/>
        <v>211.6784208</v>
      </c>
      <c r="AZ21" s="87">
        <f t="shared" ca="1" si="8"/>
        <v>132.99091469999999</v>
      </c>
      <c r="BA21" s="87">
        <f t="shared" ca="1" si="8"/>
        <v>122.7221498</v>
      </c>
      <c r="BB21" s="87">
        <f t="shared" ca="1" si="8"/>
        <v>188.4919955</v>
      </c>
      <c r="BC21" s="87">
        <f t="shared" ca="1" si="9"/>
        <v>186.69164670000001</v>
      </c>
      <c r="BD21" s="87">
        <f t="shared" ca="1" si="9"/>
        <v>145.58490259999999</v>
      </c>
      <c r="BE21" s="87">
        <f t="shared" ca="1" si="9"/>
        <v>238.36615929999999</v>
      </c>
      <c r="BF21" s="87">
        <f t="shared" ca="1" si="9"/>
        <v>166.89292499999999</v>
      </c>
      <c r="BG21" s="87">
        <f t="shared" ca="1" si="9"/>
        <v>100.80260389999999</v>
      </c>
      <c r="BH21" s="87">
        <f t="shared" ca="1" si="9"/>
        <v>185.3659969</v>
      </c>
      <c r="BI21" s="87">
        <f t="shared" ca="1" si="9"/>
        <v>151.10784760000001</v>
      </c>
      <c r="BJ21" s="87">
        <f t="shared" ca="1" si="9"/>
        <v>256.7833291</v>
      </c>
      <c r="BK21" s="87">
        <f t="shared" ca="1" si="9"/>
        <v>175.08344249999999</v>
      </c>
      <c r="BL21" s="87">
        <f t="shared" ca="1" si="9"/>
        <v>152.08421490000001</v>
      </c>
      <c r="BM21" s="87">
        <f t="shared" ca="1" si="9"/>
        <v>157.9498653</v>
      </c>
      <c r="BN21" s="87">
        <f t="shared" ca="1" si="4"/>
        <v>135.87266928333335</v>
      </c>
    </row>
    <row r="22" spans="10:72">
      <c r="J22" s="125"/>
      <c r="K22" s="125"/>
      <c r="L22" s="125"/>
      <c r="M22" s="125"/>
      <c r="N22" s="125"/>
      <c r="T22" s="87" t="s">
        <v>1084</v>
      </c>
      <c r="U22" s="87" t="str">
        <f ca="1">IFERROR(IF(AND(U20=1,ROUND(U19*100,0)&lt;&gt;0),ABS(ROUND(U19*100,0))&amp;"% improvement", IF(AND(U20=-1,ROUND(U19*100,0)&lt;&gt;0),ABS(ROUND(U19*100,0))&amp;"% deterioration","no change")),"N/A")</f>
        <v>36% improvement</v>
      </c>
    </row>
    <row r="23" spans="10:72">
      <c r="J23" s="125"/>
      <c r="K23" s="125"/>
      <c r="L23" s="125"/>
      <c r="M23" s="125"/>
      <c r="N23" s="125"/>
      <c r="T23" s="87" t="s">
        <v>1085</v>
      </c>
      <c r="U23" s="87">
        <f>VLOOKUP(U1,List!$AD$2:$AE$63,2,FALSE)</f>
        <v>93721</v>
      </c>
    </row>
    <row r="24" spans="10:72">
      <c r="J24" s="125"/>
      <c r="K24" s="125"/>
      <c r="L24" s="125"/>
      <c r="M24" s="125"/>
      <c r="N24" s="125"/>
    </row>
    <row r="25" spans="10:72">
      <c r="J25" s="125"/>
      <c r="K25" s="125"/>
      <c r="L25" s="125"/>
      <c r="M25" s="125"/>
      <c r="N25" s="125"/>
      <c r="AU25" s="87" t="str">
        <f ca="1">AC26&amp;", Bexley vs. CYP Comparators"</f>
        <v>Under 75 mortality rate from causes considered preventable, 2020 - 22, Bexley vs. CYP Comparators</v>
      </c>
      <c r="BT25" s="87"/>
    </row>
    <row r="26" spans="10:72">
      <c r="J26" s="125"/>
      <c r="K26" s="125"/>
      <c r="L26" s="125"/>
      <c r="M26" s="125"/>
      <c r="N26" s="125"/>
      <c r="W26" s="87" t="s">
        <v>1006</v>
      </c>
      <c r="X26" s="87" t="s">
        <v>1086</v>
      </c>
      <c r="Y26" s="87" t="str">
        <f ca="1">INDIRECT("X"&amp;$W$1)</f>
        <v>2020 - 22</v>
      </c>
      <c r="AB26" s="87" t="s">
        <v>1006</v>
      </c>
      <c r="AC26" s="86" t="str">
        <f ca="1">IF(U2&lt;&gt;"Persons", U1&amp;", "&amp;Y26&amp;" ("&amp;U2&amp;")",U1&amp;", "&amp;Y26)</f>
        <v>Under 75 mortality rate from causes considered preventable, 2020 - 22</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31</v>
      </c>
      <c r="X27" s="87" t="s">
        <v>107</v>
      </c>
      <c r="Y27" s="87">
        <f t="shared" ref="Y27:Y58" ca="1" si="10">IFERROR(VLOOKUP($X27&amp;$U$1&amp;$Y$26&amp;$U$2&amp;$U$5,DATA,14,FALSE),"")</f>
        <v>254.05159810000001</v>
      </c>
      <c r="AA27" s="87" t="str">
        <f t="shared" ref="AA27:AA58" ca="1" si="11">AD27</f>
        <v>Richmond</v>
      </c>
      <c r="AB27" s="87">
        <v>1</v>
      </c>
      <c r="AC27" s="86">
        <f t="shared" ref="AC27:AC58" ca="1" si="12">VLOOKUP($AB27,$W$26:$Y$58,3,FALSE)</f>
        <v>100.80260389999999</v>
      </c>
      <c r="AD27" s="87" t="str">
        <f t="shared" ref="AD27:AD58" ca="1" si="13">VLOOKUP($AB27,$W$26:$Y$58,2,FALSE)</f>
        <v>Richmond</v>
      </c>
      <c r="AE27" s="87">
        <f t="shared" ref="AE27:AE58" ca="1" si="14">IF($AD27=$AE$26,AC27,"")</f>
        <v>100.80260389999999</v>
      </c>
      <c r="AF27" s="87" t="str">
        <f t="shared" ref="AF27:AF58" ca="1" si="15">IF(ISERROR(HLOOKUP($AD27,$AB$1:$AG$1,1,FALSE)),"",AC27)</f>
        <v/>
      </c>
      <c r="AG27" s="87" t="str">
        <f t="shared" ref="AG27:AG58" ca="1" si="16">IF(AND(AE27="",AF27=""),AC27,"")</f>
        <v/>
      </c>
      <c r="AH27" s="87">
        <f ca="1">INDIRECT("z"&amp;$W$1)</f>
        <v>169.32</v>
      </c>
      <c r="AI27" s="87">
        <f ca="1">INDIRECT("y"&amp;$W$1)</f>
        <v>171.41</v>
      </c>
      <c r="AJ27" s="87">
        <f ca="1">INDIRECT("aa"&amp;$W$1)</f>
        <v>100.80260389999999</v>
      </c>
      <c r="AK27" s="87">
        <f t="shared" ref="AK27:AK58" ca="1" si="17">IF(ISERROR(VLOOKUP($AD27,AOP_comparators,1,FALSE)),"",AC27)</f>
        <v>100.80260389999999</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100.80260389999999</v>
      </c>
      <c r="AU27" s="87" t="str">
        <f t="shared" ref="AU27:AU37" ca="1" si="22">VLOOKUP($AS27,$AN$27:$AP$37,2,FALSE)</f>
        <v>Richmond</v>
      </c>
      <c r="AV27" s="87">
        <f t="shared" ref="AV27:AV37" ca="1" si="23">IF($AU27=$AV$26,$AT27,"")</f>
        <v>100.80260389999999</v>
      </c>
      <c r="AW27" s="87" t="str">
        <f t="shared" ref="AW27:AW37" ca="1" si="24">IF(AV27="",AT27,"")</f>
        <v/>
      </c>
      <c r="AX27" s="87">
        <f t="shared" ref="AX27:AX37" ca="1" si="25">AI27</f>
        <v>171.41</v>
      </c>
      <c r="AY27" s="94"/>
      <c r="AZ27" s="94"/>
      <c r="BA27" s="94"/>
      <c r="BB27" s="94"/>
      <c r="BC27" s="94"/>
      <c r="BD27" s="94"/>
      <c r="BT27" s="87"/>
    </row>
    <row r="28" spans="10:72">
      <c r="J28" s="125"/>
      <c r="K28" s="125"/>
      <c r="L28" s="125"/>
      <c r="M28" s="125"/>
      <c r="N28" s="125"/>
      <c r="W28" s="87">
        <f ca="1">IFERROR(RANK(Y28,$Y$27:$Y$59,$U$3)+COUNTIF($Y$27:Y28,Y28)-1,"")</f>
        <v>5</v>
      </c>
      <c r="X28" s="87" t="s">
        <v>94</v>
      </c>
      <c r="Y28" s="87">
        <f t="shared" ca="1" si="10"/>
        <v>132.99438129999999</v>
      </c>
      <c r="AA28" s="87" t="str">
        <f t="shared" ca="1" si="11"/>
        <v>Kingston</v>
      </c>
      <c r="AB28" s="87">
        <v>2</v>
      </c>
      <c r="AC28" s="86">
        <f t="shared" ca="1" si="12"/>
        <v>122.7221498</v>
      </c>
      <c r="AD28" s="87" t="str">
        <f t="shared" ca="1" si="13"/>
        <v>Kingston</v>
      </c>
      <c r="AE28" s="87" t="str">
        <f t="shared" ca="1" si="14"/>
        <v/>
      </c>
      <c r="AF28" s="87">
        <f t="shared" ca="1" si="15"/>
        <v>122.7221498</v>
      </c>
      <c r="AG28" s="87" t="str">
        <f t="shared" ca="1" si="16"/>
        <v/>
      </c>
      <c r="AH28" s="87">
        <f t="shared" ref="AH28:AH58" ca="1" si="26">$AH$27</f>
        <v>169.32</v>
      </c>
      <c r="AI28" s="87">
        <f t="shared" ref="AI28:AI58" ca="1" si="27">$AI$27</f>
        <v>171.41</v>
      </c>
      <c r="AJ28" s="87">
        <f t="shared" ref="AJ28:AJ58" ca="1" si="28">$AJ$27</f>
        <v>100.80260389999999</v>
      </c>
      <c r="AK28" s="87">
        <f t="shared" ca="1" si="17"/>
        <v>122.7221498</v>
      </c>
      <c r="AL28" s="87" t="str">
        <f t="shared" ca="1" si="18"/>
        <v/>
      </c>
      <c r="AN28" s="87">
        <f ca="1">IFERROR(RANK(AP28,$AP$27:$AP$37,$U$3)+COUNTIF($AP$27:AP28,AP28)-1,"")</f>
        <v>2</v>
      </c>
      <c r="AO28" s="87" t="s">
        <v>79</v>
      </c>
      <c r="AP28" s="87">
        <f t="shared" ca="1" si="19"/>
        <v>123.1214061</v>
      </c>
      <c r="AR28" s="87" t="str">
        <f t="shared" ca="1" si="20"/>
        <v>Bromley</v>
      </c>
      <c r="AS28" s="87">
        <v>2</v>
      </c>
      <c r="AT28" s="87">
        <f t="shared" ca="1" si="21"/>
        <v>123.1214061</v>
      </c>
      <c r="AU28" s="87" t="str">
        <f t="shared" ca="1" si="22"/>
        <v>Bromley</v>
      </c>
      <c r="AV28" s="87" t="str">
        <f t="shared" ca="1" si="23"/>
        <v/>
      </c>
      <c r="AW28" s="87">
        <f t="shared" ca="1" si="24"/>
        <v>123.1214061</v>
      </c>
      <c r="AX28" s="87">
        <f t="shared" ca="1" si="25"/>
        <v>171.41</v>
      </c>
      <c r="AY28" s="94"/>
      <c r="BA28" s="94"/>
      <c r="BB28" s="94"/>
      <c r="BC28" s="94"/>
      <c r="BD28" s="94"/>
      <c r="BF28" s="94">
        <v>90</v>
      </c>
      <c r="BG28" s="94"/>
      <c r="BT28" s="87"/>
    </row>
    <row r="29" spans="10:72">
      <c r="J29" s="125"/>
      <c r="K29" s="125"/>
      <c r="L29" s="125"/>
      <c r="M29" s="125"/>
      <c r="N29" s="125"/>
      <c r="W29" s="87">
        <f ca="1">IFERROR(RANK(Y29,$Y$27:$Y$59,$U$3)+COUNTIF($Y$27:Y29,Y29)-1,"")</f>
        <v>8</v>
      </c>
      <c r="X29" s="87" t="s">
        <v>98</v>
      </c>
      <c r="Y29" s="87">
        <f t="shared" ca="1" si="10"/>
        <v>148.27297429999999</v>
      </c>
      <c r="AA29" s="87" t="str">
        <f t="shared" ca="1" si="11"/>
        <v>Bromley</v>
      </c>
      <c r="AB29" s="87">
        <v>3</v>
      </c>
      <c r="AC29" s="86">
        <f t="shared" ca="1" si="12"/>
        <v>123.1214061</v>
      </c>
      <c r="AD29" s="87" t="str">
        <f t="shared" ca="1" si="13"/>
        <v>Bromley</v>
      </c>
      <c r="AE29" s="87" t="str">
        <f t="shared" ca="1" si="14"/>
        <v/>
      </c>
      <c r="AF29" s="87">
        <f t="shared" ca="1" si="15"/>
        <v>123.1214061</v>
      </c>
      <c r="AG29" s="87" t="str">
        <f t="shared" ca="1" si="16"/>
        <v/>
      </c>
      <c r="AH29" s="87">
        <f t="shared" ca="1" si="26"/>
        <v>169.32</v>
      </c>
      <c r="AI29" s="87">
        <f t="shared" ca="1" si="27"/>
        <v>171.41</v>
      </c>
      <c r="AJ29" s="87">
        <f t="shared" ca="1" si="28"/>
        <v>100.80260389999999</v>
      </c>
      <c r="AK29" s="87">
        <f t="shared" ca="1" si="17"/>
        <v>123.1214061</v>
      </c>
      <c r="AL29" s="87" t="str">
        <f t="shared" ca="1" si="18"/>
        <v/>
      </c>
      <c r="AN29" s="87" t="str">
        <f ca="1">IFERROR(RANK(AP29,$AP$27:$AP$37,$U$3)+COUNTIF($AP$27:AP29,AP29)-1,"")</f>
        <v/>
      </c>
      <c r="AO29" s="87" t="s">
        <v>1064</v>
      </c>
      <c r="AP29" s="87" t="str">
        <f t="shared" ca="1" si="19"/>
        <v/>
      </c>
      <c r="AR29" s="87" t="str">
        <f t="shared" ca="1" si="20"/>
        <v>Havering</v>
      </c>
      <c r="AS29" s="87">
        <v>3</v>
      </c>
      <c r="AT29" s="87">
        <f t="shared" ca="1" si="21"/>
        <v>168.94590890000001</v>
      </c>
      <c r="AU29" s="87" t="str">
        <f t="shared" ca="1" si="22"/>
        <v>Havering</v>
      </c>
      <c r="AV29" s="87" t="str">
        <f t="shared" ca="1" si="23"/>
        <v/>
      </c>
      <c r="AW29" s="87">
        <f t="shared" ca="1" si="24"/>
        <v>168.94590890000001</v>
      </c>
      <c r="AX29" s="87">
        <f t="shared" ca="1" si="25"/>
        <v>171.41</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20</v>
      </c>
      <c r="X30" s="87" t="s">
        <v>69</v>
      </c>
      <c r="Y30" s="87">
        <f t="shared" ca="1" si="10"/>
        <v>180.8635065</v>
      </c>
      <c r="AA30" s="87" t="str">
        <f t="shared" ca="1" si="11"/>
        <v>Kensington and Chelsea</v>
      </c>
      <c r="AB30" s="87">
        <v>4</v>
      </c>
      <c r="AC30" s="86">
        <f t="shared" ca="1" si="12"/>
        <v>132.99091469999999</v>
      </c>
      <c r="AD30" s="87" t="str">
        <f t="shared" ca="1" si="13"/>
        <v>Kensington and Chelsea</v>
      </c>
      <c r="AE30" s="87" t="str">
        <f t="shared" ca="1" si="14"/>
        <v/>
      </c>
      <c r="AF30" s="87" t="str">
        <f t="shared" ca="1" si="15"/>
        <v/>
      </c>
      <c r="AG30" s="87">
        <f t="shared" ca="1" si="16"/>
        <v>132.99091469999999</v>
      </c>
      <c r="AH30" s="87">
        <f t="shared" ca="1" si="26"/>
        <v>169.32</v>
      </c>
      <c r="AI30" s="87">
        <f t="shared" ca="1" si="27"/>
        <v>171.41</v>
      </c>
      <c r="AJ30" s="87">
        <f t="shared" ca="1" si="28"/>
        <v>100.80260389999999</v>
      </c>
      <c r="AK30" s="87" t="str">
        <f t="shared" ca="1" si="17"/>
        <v/>
      </c>
      <c r="AL30" s="87">
        <f t="shared" ca="1" si="18"/>
        <v>132.99091469999999</v>
      </c>
      <c r="AN30" s="87">
        <f ca="1">IFERROR(RANK(AP30,$AP$27:$AP$37,$U$3)+COUNTIF($AP$27:AP30,AP30)-1,"")</f>
        <v>3</v>
      </c>
      <c r="AO30" s="87" t="s">
        <v>119</v>
      </c>
      <c r="AP30" s="87">
        <f t="shared" ca="1" si="19"/>
        <v>168.94590890000001</v>
      </c>
      <c r="AR30" s="87" t="e">
        <f t="shared" ca="1" si="20"/>
        <v>#N/A</v>
      </c>
      <c r="AS30" s="87">
        <v>4</v>
      </c>
      <c r="AT30" s="87" t="e">
        <f t="shared" ca="1" si="21"/>
        <v>#N/A</v>
      </c>
      <c r="AU30" s="87" t="e">
        <f t="shared" ca="1" si="22"/>
        <v>#N/A</v>
      </c>
      <c r="AV30" s="87" t="e">
        <f t="shared" ca="1" si="23"/>
        <v>#N/A</v>
      </c>
      <c r="AW30" s="87" t="e">
        <f t="shared" ca="1" si="24"/>
        <v>#N/A</v>
      </c>
      <c r="AX30" s="87">
        <f t="shared" ca="1" si="25"/>
        <v>171.41</v>
      </c>
      <c r="AY30" s="94"/>
      <c r="BA30" s="94"/>
      <c r="BB30" s="94"/>
      <c r="BC30" s="94"/>
      <c r="BD30" s="94"/>
      <c r="BE30" s="87" t="s">
        <v>1091</v>
      </c>
      <c r="BF30" s="92">
        <v>0</v>
      </c>
      <c r="BG30" s="92"/>
      <c r="BT30" s="87"/>
    </row>
    <row r="31" spans="10:72">
      <c r="J31" s="125"/>
      <c r="K31" s="125"/>
      <c r="L31" s="125"/>
      <c r="M31" s="125"/>
      <c r="N31" s="125"/>
      <c r="W31" s="87">
        <f ca="1">IFERROR(RANK(Y31,$Y$27:$Y$59,$U$3)+COUNTIF($Y$27:Y31,Y31)-1,"")</f>
        <v>3</v>
      </c>
      <c r="X31" s="87" t="s">
        <v>79</v>
      </c>
      <c r="Y31" s="87">
        <f t="shared" ca="1" si="10"/>
        <v>123.1214061</v>
      </c>
      <c r="AA31" s="87" t="str">
        <f t="shared" ca="1" si="11"/>
        <v>Barnet</v>
      </c>
      <c r="AB31" s="87">
        <v>5</v>
      </c>
      <c r="AC31" s="86">
        <f t="shared" ca="1" si="12"/>
        <v>132.99438129999999</v>
      </c>
      <c r="AD31" s="87" t="str">
        <f t="shared" ca="1" si="13"/>
        <v>Barnet</v>
      </c>
      <c r="AE31" s="87" t="str">
        <f t="shared" ca="1" si="14"/>
        <v/>
      </c>
      <c r="AF31" s="87">
        <f t="shared" ca="1" si="15"/>
        <v>132.99438129999999</v>
      </c>
      <c r="AG31" s="87" t="str">
        <f t="shared" ca="1" si="16"/>
        <v/>
      </c>
      <c r="AH31" s="87">
        <f t="shared" ca="1" si="26"/>
        <v>169.32</v>
      </c>
      <c r="AI31" s="87">
        <f t="shared" ca="1" si="27"/>
        <v>171.41</v>
      </c>
      <c r="AJ31" s="87">
        <f t="shared" ca="1" si="28"/>
        <v>100.80260389999999</v>
      </c>
      <c r="AK31" s="87">
        <f t="shared" ca="1" si="17"/>
        <v>132.99438129999999</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171.41</v>
      </c>
      <c r="AY31" s="94"/>
      <c r="BA31" s="94"/>
      <c r="BB31" s="94"/>
      <c r="BC31" s="94"/>
      <c r="BD31" s="94"/>
      <c r="BE31" s="87" t="s">
        <v>128</v>
      </c>
      <c r="BF31" s="92">
        <v>32</v>
      </c>
      <c r="BG31" s="92"/>
      <c r="BT31" s="87"/>
    </row>
    <row r="32" spans="10:72">
      <c r="J32" s="125"/>
      <c r="K32" s="125"/>
      <c r="L32" s="125"/>
      <c r="M32" s="125"/>
      <c r="N32" s="125"/>
      <c r="W32" s="87">
        <f ca="1">IFERROR(RANK(Y32,$Y$27:$Y$59,$U$3)+COUNTIF($Y$27:Y32,Y32)-1,"")</f>
        <v>22</v>
      </c>
      <c r="X32" s="87" t="s">
        <v>73</v>
      </c>
      <c r="Y32" s="87">
        <f t="shared" ca="1" si="10"/>
        <v>182.39967630000001</v>
      </c>
      <c r="AA32" s="87" t="str">
        <f t="shared" ca="1" si="11"/>
        <v>Harrow</v>
      </c>
      <c r="AB32" s="87">
        <v>6</v>
      </c>
      <c r="AC32" s="86">
        <f t="shared" ca="1" si="12"/>
        <v>139.70532829999999</v>
      </c>
      <c r="AD32" s="87" t="str">
        <f t="shared" ca="1" si="13"/>
        <v>Harrow</v>
      </c>
      <c r="AE32" s="87" t="str">
        <f t="shared" ca="1" si="14"/>
        <v/>
      </c>
      <c r="AF32" s="87">
        <f t="shared" ca="1" si="15"/>
        <v>139.70532829999999</v>
      </c>
      <c r="AG32" s="87" t="str">
        <f t="shared" ca="1" si="16"/>
        <v/>
      </c>
      <c r="AH32" s="87">
        <f t="shared" ca="1" si="26"/>
        <v>169.32</v>
      </c>
      <c r="AI32" s="87">
        <f t="shared" ca="1" si="27"/>
        <v>171.41</v>
      </c>
      <c r="AJ32" s="87">
        <f t="shared" ca="1" si="28"/>
        <v>100.80260389999999</v>
      </c>
      <c r="AK32" s="87">
        <f t="shared" ca="1" si="17"/>
        <v>139.70532829999999</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171.41</v>
      </c>
      <c r="AY32" s="94"/>
      <c r="BA32" s="94"/>
      <c r="BB32" s="94"/>
      <c r="BC32" s="94"/>
      <c r="BD32" s="94"/>
      <c r="BE32" s="87" t="s">
        <v>173</v>
      </c>
      <c r="BF32" s="92"/>
      <c r="BG32" s="92"/>
      <c r="BT32" s="87"/>
    </row>
    <row r="33" spans="1:72">
      <c r="W33" s="87">
        <f ca="1">IFERROR(RANK(Y33,$Y$27:$Y$59,$U$3)+COUNTIF($Y$27:Y33,Y33)-1,"")</f>
        <v>17</v>
      </c>
      <c r="X33" s="87" t="s">
        <v>111</v>
      </c>
      <c r="Y33" s="87">
        <f t="shared" ca="1" si="10"/>
        <v>172.7578187</v>
      </c>
      <c r="AA33" s="87" t="str">
        <f t="shared" ca="1" si="11"/>
        <v>Merton</v>
      </c>
      <c r="AB33" s="87">
        <v>7</v>
      </c>
      <c r="AC33" s="86">
        <f t="shared" ca="1" si="12"/>
        <v>145.58490259999999</v>
      </c>
      <c r="AD33" s="87" t="str">
        <f t="shared" ca="1" si="13"/>
        <v>Merton</v>
      </c>
      <c r="AE33" s="87" t="str">
        <f t="shared" ca="1" si="14"/>
        <v/>
      </c>
      <c r="AF33" s="87">
        <f t="shared" ca="1" si="15"/>
        <v>145.58490259999999</v>
      </c>
      <c r="AG33" s="87" t="str">
        <f t="shared" ca="1" si="16"/>
        <v/>
      </c>
      <c r="AH33" s="87">
        <f t="shared" ca="1" si="26"/>
        <v>169.32</v>
      </c>
      <c r="AI33" s="87">
        <f t="shared" ca="1" si="27"/>
        <v>171.41</v>
      </c>
      <c r="AJ33" s="87">
        <f t="shared" ca="1" si="28"/>
        <v>100.80260389999999</v>
      </c>
      <c r="AK33" s="87">
        <f t="shared" ca="1" si="17"/>
        <v>145.58490259999999</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171.41</v>
      </c>
      <c r="AY33" s="94"/>
      <c r="BA33" s="94"/>
      <c r="BB33" s="94"/>
      <c r="BC33" s="94"/>
      <c r="BD33" s="94"/>
      <c r="BE33" s="87" t="s">
        <v>1092</v>
      </c>
      <c r="BF33" s="92"/>
      <c r="BG33" s="92"/>
      <c r="BT33" s="87"/>
    </row>
    <row r="34" spans="1:72">
      <c r="A34" s="12" t="s">
        <v>1093</v>
      </c>
      <c r="W34" s="87">
        <f ca="1">IFERROR(RANK(Y34,$Y$27:$Y$59,$U$3)+COUNTIF($Y$27:Y34,Y34)-1,"")</f>
        <v>16</v>
      </c>
      <c r="X34" s="87" t="s">
        <v>63</v>
      </c>
      <c r="Y34" s="87">
        <f t="shared" ca="1" si="10"/>
        <v>168.95287239999999</v>
      </c>
      <c r="AA34" s="87" t="str">
        <f t="shared" ca="1" si="11"/>
        <v>Bexley</v>
      </c>
      <c r="AB34" s="87">
        <v>8</v>
      </c>
      <c r="AC34" s="86">
        <f t="shared" ca="1" si="12"/>
        <v>148.27297429999999</v>
      </c>
      <c r="AD34" s="87" t="str">
        <f t="shared" ca="1" si="13"/>
        <v>Bexley</v>
      </c>
      <c r="AE34" s="87" t="str">
        <f t="shared" ca="1" si="14"/>
        <v/>
      </c>
      <c r="AF34" s="87" t="str">
        <f t="shared" ca="1" si="15"/>
        <v/>
      </c>
      <c r="AG34" s="87">
        <f t="shared" ca="1" si="16"/>
        <v>148.27297429999999</v>
      </c>
      <c r="AH34" s="87">
        <f t="shared" ca="1" si="26"/>
        <v>169.32</v>
      </c>
      <c r="AI34" s="87">
        <f t="shared" ca="1" si="27"/>
        <v>171.41</v>
      </c>
      <c r="AJ34" s="87">
        <f t="shared" ca="1" si="28"/>
        <v>100.80260389999999</v>
      </c>
      <c r="AK34" s="87" t="str">
        <f t="shared" ca="1" si="17"/>
        <v/>
      </c>
      <c r="AL34" s="87">
        <f t="shared" ca="1" si="18"/>
        <v>148.27297429999999</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171.41</v>
      </c>
      <c r="AY34" s="94"/>
      <c r="BA34" s="94"/>
      <c r="BB34" s="94"/>
      <c r="BC34" s="94"/>
      <c r="BD34" s="94"/>
      <c r="BE34" s="87" t="s">
        <v>1094</v>
      </c>
      <c r="BF34" s="92"/>
      <c r="BG34" s="92"/>
      <c r="BT34" s="87"/>
    </row>
    <row r="35" spans="1:72" ht="15" customHeight="1">
      <c r="A35" s="124" t="str">
        <f>VLOOKUP($U$1,IndicatorMetadata!$B:$Z,2,FALSE)</f>
        <v>Directly age-standardised mortality rate from causes considered preventable, per 100,000 population, in those aged under 75 years</v>
      </c>
      <c r="B35" s="125"/>
      <c r="C35" s="125"/>
      <c r="D35" s="125"/>
      <c r="E35" s="125"/>
      <c r="F35" s="125"/>
      <c r="G35" s="125"/>
      <c r="H35" s="125"/>
      <c r="I35" s="125"/>
      <c r="J35" s="125"/>
      <c r="K35" s="125"/>
      <c r="L35" s="125"/>
      <c r="M35" s="125"/>
      <c r="N35" s="125"/>
      <c r="W35" s="87">
        <f ca="1">IFERROR(RANK(Y35,$Y$27:$Y$59,$U$3)+COUNTIF($Y$27:Y35,Y35)-1,"")</f>
        <v>12</v>
      </c>
      <c r="X35" s="87" t="s">
        <v>121</v>
      </c>
      <c r="Y35" s="87">
        <f t="shared" ca="1" si="10"/>
        <v>162.27206939999999</v>
      </c>
      <c r="AA35" s="87" t="str">
        <f t="shared" ca="1" si="11"/>
        <v>Sutton</v>
      </c>
      <c r="AB35" s="87">
        <v>9</v>
      </c>
      <c r="AC35" s="86">
        <f t="shared" ca="1" si="12"/>
        <v>151.10784760000001</v>
      </c>
      <c r="AD35" s="87" t="str">
        <f t="shared" ca="1" si="13"/>
        <v>Sutton</v>
      </c>
      <c r="AE35" s="87" t="str">
        <f t="shared" ca="1" si="14"/>
        <v/>
      </c>
      <c r="AF35" s="87">
        <f t="shared" ca="1" si="15"/>
        <v>151.10784760000001</v>
      </c>
      <c r="AG35" s="87" t="str">
        <f t="shared" ca="1" si="16"/>
        <v/>
      </c>
      <c r="AH35" s="87">
        <f t="shared" ca="1" si="26"/>
        <v>169.32</v>
      </c>
      <c r="AI35" s="87">
        <f t="shared" ca="1" si="27"/>
        <v>171.41</v>
      </c>
      <c r="AJ35" s="87">
        <f t="shared" ca="1" si="28"/>
        <v>100.80260389999999</v>
      </c>
      <c r="AK35" s="87">
        <f t="shared" ca="1" si="17"/>
        <v>151.10784760000001</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171.41</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26</v>
      </c>
      <c r="X36" s="87" t="s">
        <v>81</v>
      </c>
      <c r="Y36" s="87">
        <f t="shared" ca="1" si="10"/>
        <v>195.52824509999999</v>
      </c>
      <c r="AA36" s="87" t="str">
        <f t="shared" ca="1" si="11"/>
        <v>Wandsworth</v>
      </c>
      <c r="AB36" s="87">
        <v>10</v>
      </c>
      <c r="AC36" s="86">
        <f t="shared" ca="1" si="12"/>
        <v>152.08421490000001</v>
      </c>
      <c r="AD36" s="87" t="str">
        <f t="shared" ca="1" si="13"/>
        <v>Wandsworth</v>
      </c>
      <c r="AE36" s="87" t="str">
        <f t="shared" ca="1" si="14"/>
        <v/>
      </c>
      <c r="AF36" s="87" t="str">
        <f t="shared" ca="1" si="15"/>
        <v/>
      </c>
      <c r="AG36" s="87">
        <f t="shared" ca="1" si="16"/>
        <v>152.08421490000001</v>
      </c>
      <c r="AH36" s="87">
        <f t="shared" ca="1" si="26"/>
        <v>169.32</v>
      </c>
      <c r="AI36" s="87">
        <f t="shared" ca="1" si="27"/>
        <v>171.41</v>
      </c>
      <c r="AJ36" s="87">
        <f t="shared" ca="1" si="28"/>
        <v>100.80260389999999</v>
      </c>
      <c r="AK36" s="87" t="str">
        <f t="shared" ca="1" si="17"/>
        <v/>
      </c>
      <c r="AL36" s="87">
        <f t="shared" ca="1" si="18"/>
        <v>152.08421490000001</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171.41</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29</v>
      </c>
      <c r="X37" s="87" t="s">
        <v>102</v>
      </c>
      <c r="Y37" s="87">
        <f t="shared" ca="1" si="10"/>
        <v>225.0924885</v>
      </c>
      <c r="AA37" s="87" t="str">
        <f t="shared" ca="1" si="11"/>
        <v>Westminster</v>
      </c>
      <c r="AB37" s="87">
        <v>11</v>
      </c>
      <c r="AC37" s="86">
        <f t="shared" ca="1" si="12"/>
        <v>157.9498653</v>
      </c>
      <c r="AD37" s="87" t="str">
        <f t="shared" ca="1" si="13"/>
        <v>Westminster</v>
      </c>
      <c r="AE37" s="87" t="str">
        <f t="shared" ca="1" si="14"/>
        <v/>
      </c>
      <c r="AF37" s="87" t="str">
        <f t="shared" ca="1" si="15"/>
        <v/>
      </c>
      <c r="AG37" s="87">
        <f t="shared" ca="1" si="16"/>
        <v>157.9498653</v>
      </c>
      <c r="AH37" s="87">
        <f t="shared" ca="1" si="26"/>
        <v>169.32</v>
      </c>
      <c r="AI37" s="87">
        <f t="shared" ca="1" si="27"/>
        <v>171.41</v>
      </c>
      <c r="AJ37" s="87">
        <f t="shared" ca="1" si="28"/>
        <v>100.80260389999999</v>
      </c>
      <c r="AK37" s="87" t="str">
        <f t="shared" ca="1" si="17"/>
        <v/>
      </c>
      <c r="AL37" s="87">
        <f t="shared" ca="1" si="18"/>
        <v>157.9498653</v>
      </c>
      <c r="AN37" s="87">
        <f ca="1">IFERROR(RANK(AP37,$AP$27:$AP$37,$U$3)+COUNTIF($AP$27:AP37,AP37)-1,"")</f>
        <v>1</v>
      </c>
      <c r="AO37" s="87" t="str">
        <f>T8</f>
        <v>Richmond</v>
      </c>
      <c r="AP37" s="87">
        <f t="shared" ca="1" si="19"/>
        <v>100.80260389999999</v>
      </c>
      <c r="AR37" s="87" t="e">
        <f t="shared" ca="1" si="20"/>
        <v>#N/A</v>
      </c>
      <c r="AS37" s="87">
        <v>11</v>
      </c>
      <c r="AT37" s="87" t="e">
        <f t="shared" ca="1" si="21"/>
        <v>#N/A</v>
      </c>
      <c r="AU37" s="87" t="e">
        <f t="shared" ca="1" si="22"/>
        <v>#N/A</v>
      </c>
      <c r="AV37" s="87" t="e">
        <f t="shared" ca="1" si="23"/>
        <v>#N/A</v>
      </c>
      <c r="AW37" s="87" t="e">
        <f t="shared" ca="1" si="24"/>
        <v>#N/A</v>
      </c>
      <c r="AX37" s="87">
        <f t="shared" ca="1" si="25"/>
        <v>171.41</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27</v>
      </c>
      <c r="X38" s="87" t="s">
        <v>67</v>
      </c>
      <c r="Y38" s="87">
        <f t="shared" ca="1" si="10"/>
        <v>202.8918591</v>
      </c>
      <c r="AA38" s="87" t="str">
        <f t="shared" ca="1" si="11"/>
        <v>Enfield</v>
      </c>
      <c r="AB38" s="87">
        <v>12</v>
      </c>
      <c r="AC38" s="86">
        <f t="shared" ca="1" si="12"/>
        <v>162.27206939999999</v>
      </c>
      <c r="AD38" s="87" t="str">
        <f t="shared" ca="1" si="13"/>
        <v>Enfield</v>
      </c>
      <c r="AE38" s="87" t="str">
        <f t="shared" ca="1" si="14"/>
        <v/>
      </c>
      <c r="AF38" s="87" t="str">
        <f t="shared" ca="1" si="15"/>
        <v/>
      </c>
      <c r="AG38" s="87">
        <f t="shared" ca="1" si="16"/>
        <v>162.27206939999999</v>
      </c>
      <c r="AH38" s="87">
        <f t="shared" ca="1" si="26"/>
        <v>169.32</v>
      </c>
      <c r="AI38" s="87">
        <f t="shared" ca="1" si="27"/>
        <v>171.41</v>
      </c>
      <c r="AJ38" s="87">
        <f t="shared" ca="1" si="28"/>
        <v>100.80260389999999</v>
      </c>
      <c r="AK38" s="87">
        <f t="shared" ca="1" si="17"/>
        <v>162.27206939999999</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21</v>
      </c>
      <c r="X39" s="87" t="s">
        <v>117</v>
      </c>
      <c r="Y39" s="87">
        <f t="shared" ca="1" si="10"/>
        <v>181.8925831</v>
      </c>
      <c r="AA39" s="87" t="str">
        <f t="shared" ca="1" si="11"/>
        <v>Hillingdon</v>
      </c>
      <c r="AB39" s="87">
        <v>13</v>
      </c>
      <c r="AC39" s="86">
        <f t="shared" ca="1" si="12"/>
        <v>165.96110730000001</v>
      </c>
      <c r="AD39" s="87" t="str">
        <f t="shared" ca="1" si="13"/>
        <v>Hillingdon</v>
      </c>
      <c r="AE39" s="87" t="str">
        <f t="shared" ca="1" si="14"/>
        <v/>
      </c>
      <c r="AF39" s="87" t="str">
        <f t="shared" ca="1" si="15"/>
        <v/>
      </c>
      <c r="AG39" s="87">
        <f t="shared" ca="1" si="16"/>
        <v>165.96110730000001</v>
      </c>
      <c r="AH39" s="87">
        <f t="shared" ca="1" si="26"/>
        <v>169.32</v>
      </c>
      <c r="AI39" s="87">
        <f t="shared" ca="1" si="27"/>
        <v>171.41</v>
      </c>
      <c r="AJ39" s="87">
        <f t="shared" ca="1" si="28"/>
        <v>100.80260389999999</v>
      </c>
      <c r="AK39" s="87">
        <f t="shared" ca="1" si="17"/>
        <v>165.96110730000001</v>
      </c>
      <c r="AL39" s="87" t="str">
        <f t="shared" ca="1" si="18"/>
        <v/>
      </c>
      <c r="AO39" s="87" t="s">
        <v>1096</v>
      </c>
      <c r="BA39" s="94"/>
      <c r="BD39" s="94" t="s">
        <v>1097</v>
      </c>
      <c r="BF39" s="94">
        <f ca="1">U9</f>
        <v>1</v>
      </c>
      <c r="BG39" s="94"/>
      <c r="BT39" s="87"/>
    </row>
    <row r="40" spans="1:72">
      <c r="A40" s="125"/>
      <c r="B40" s="125"/>
      <c r="C40" s="125"/>
      <c r="D40" s="125"/>
      <c r="E40" s="125"/>
      <c r="F40" s="125"/>
      <c r="G40" s="125"/>
      <c r="H40" s="125"/>
      <c r="I40" s="125"/>
      <c r="J40" s="125"/>
      <c r="K40" s="125"/>
      <c r="L40" s="125"/>
      <c r="M40" s="125"/>
      <c r="N40" s="125"/>
      <c r="W40" s="87">
        <f ca="1">IFERROR(RANK(Y40,$Y$27:$Y$59,$U$3)+COUNTIF($Y$27:Y40,Y40)-1,"")</f>
        <v>6</v>
      </c>
      <c r="X40" s="87" t="s">
        <v>65</v>
      </c>
      <c r="Y40" s="87">
        <f t="shared" ca="1" si="10"/>
        <v>139.70532829999999</v>
      </c>
      <c r="AA40" s="87" t="str">
        <f t="shared" ca="1" si="11"/>
        <v>Redbridge</v>
      </c>
      <c r="AB40" s="87">
        <v>14</v>
      </c>
      <c r="AC40" s="86">
        <f t="shared" ca="1" si="12"/>
        <v>166.89292499999999</v>
      </c>
      <c r="AD40" s="87" t="str">
        <f t="shared" ca="1" si="13"/>
        <v>Redbridge</v>
      </c>
      <c r="AE40" s="87" t="str">
        <f t="shared" ca="1" si="14"/>
        <v/>
      </c>
      <c r="AF40" s="87" t="str">
        <f t="shared" ca="1" si="15"/>
        <v/>
      </c>
      <c r="AG40" s="87">
        <f t="shared" ca="1" si="16"/>
        <v>166.89292499999999</v>
      </c>
      <c r="AH40" s="87">
        <f t="shared" ca="1" si="26"/>
        <v>169.32</v>
      </c>
      <c r="AI40" s="87">
        <f t="shared" ca="1" si="27"/>
        <v>171.41</v>
      </c>
      <c r="AJ40" s="87">
        <f t="shared" ca="1" si="28"/>
        <v>100.80260389999999</v>
      </c>
      <c r="AK40" s="87">
        <f t="shared" ca="1" si="17"/>
        <v>166.89292499999999</v>
      </c>
      <c r="AL40" s="87" t="str">
        <f t="shared" ca="1" si="18"/>
        <v/>
      </c>
      <c r="AO40" s="87" t="str">
        <f>List!R2</f>
        <v>Kingston</v>
      </c>
      <c r="AP40" s="87">
        <f t="shared" ref="AP40:AP54" ca="1" si="29">VLOOKUP(AO40,$AA$27:$AC$58,3,FALSE)</f>
        <v>122.7221498</v>
      </c>
      <c r="BA40" s="94"/>
      <c r="BB40" s="94"/>
      <c r="BC40" s="94"/>
      <c r="BD40" s="94"/>
      <c r="BE40" s="87" t="s">
        <v>1098</v>
      </c>
      <c r="BF40" s="92">
        <f ca="1">IF(BF39=1,0,BE45*BF39/$BF45)</f>
        <v>0</v>
      </c>
      <c r="BG40" s="93"/>
      <c r="BT40" s="87"/>
    </row>
    <row r="41" spans="1:72">
      <c r="A41" s="125"/>
      <c r="B41" s="125"/>
      <c r="C41" s="125"/>
      <c r="D41" s="125"/>
      <c r="E41" s="125"/>
      <c r="F41" s="125"/>
      <c r="G41" s="125"/>
      <c r="H41" s="125"/>
      <c r="I41" s="125"/>
      <c r="J41" s="125"/>
      <c r="K41" s="125"/>
      <c r="L41" s="125"/>
      <c r="M41" s="125"/>
      <c r="N41" s="125"/>
      <c r="W41" s="87">
        <f ca="1">IFERROR(RANK(Y41,$Y$27:$Y$59,$U$3)+COUNTIF($Y$27:Y41,Y41)-1,"")</f>
        <v>15</v>
      </c>
      <c r="X41" s="87" t="s">
        <v>119</v>
      </c>
      <c r="Y41" s="87">
        <f t="shared" ca="1" si="10"/>
        <v>168.94590890000001</v>
      </c>
      <c r="AA41" s="87" t="str">
        <f t="shared" ca="1" si="11"/>
        <v>Havering</v>
      </c>
      <c r="AB41" s="87">
        <v>15</v>
      </c>
      <c r="AC41" s="86">
        <f t="shared" ca="1" si="12"/>
        <v>168.94590890000001</v>
      </c>
      <c r="AD41" s="87" t="str">
        <f t="shared" ca="1" si="13"/>
        <v>Havering</v>
      </c>
      <c r="AE41" s="87" t="str">
        <f t="shared" ca="1" si="14"/>
        <v/>
      </c>
      <c r="AF41" s="87" t="str">
        <f t="shared" ca="1" si="15"/>
        <v/>
      </c>
      <c r="AG41" s="87">
        <f t="shared" ca="1" si="16"/>
        <v>168.94590890000001</v>
      </c>
      <c r="AH41" s="87">
        <f t="shared" ca="1" si="26"/>
        <v>169.32</v>
      </c>
      <c r="AI41" s="87">
        <f t="shared" ca="1" si="27"/>
        <v>171.41</v>
      </c>
      <c r="AJ41" s="87">
        <f t="shared" ca="1" si="28"/>
        <v>100.80260389999999</v>
      </c>
      <c r="AK41" s="87">
        <f t="shared" ca="1" si="17"/>
        <v>168.94590890000001</v>
      </c>
      <c r="AL41" s="87" t="str">
        <f t="shared" ca="1" si="18"/>
        <v/>
      </c>
      <c r="AO41" s="87" t="str">
        <f>List!R3</f>
        <v>Merton</v>
      </c>
      <c r="AP41" s="87">
        <f t="shared" ca="1" si="29"/>
        <v>145.58490259999999</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13</v>
      </c>
      <c r="X42" s="87" t="s">
        <v>87</v>
      </c>
      <c r="Y42" s="87">
        <f t="shared" ca="1" si="10"/>
        <v>165.96110730000001</v>
      </c>
      <c r="AA42" s="87" t="str">
        <f t="shared" ca="1" si="11"/>
        <v>Ealing</v>
      </c>
      <c r="AB42" s="87">
        <v>16</v>
      </c>
      <c r="AC42" s="86">
        <f t="shared" ca="1" si="12"/>
        <v>168.95287239999999</v>
      </c>
      <c r="AD42" s="87" t="str">
        <f t="shared" ca="1" si="13"/>
        <v>Ealing</v>
      </c>
      <c r="AE42" s="87" t="str">
        <f t="shared" ca="1" si="14"/>
        <v/>
      </c>
      <c r="AF42" s="87" t="str">
        <f t="shared" ca="1" si="15"/>
        <v/>
      </c>
      <c r="AG42" s="87">
        <f t="shared" ca="1" si="16"/>
        <v>168.95287239999999</v>
      </c>
      <c r="AH42" s="87">
        <f t="shared" ca="1" si="26"/>
        <v>169.32</v>
      </c>
      <c r="AI42" s="87">
        <f t="shared" ca="1" si="27"/>
        <v>171.41</v>
      </c>
      <c r="AJ42" s="87">
        <f t="shared" ca="1" si="28"/>
        <v>100.80260389999999</v>
      </c>
      <c r="AK42" s="87">
        <f t="shared" ca="1" si="17"/>
        <v>168.95287239999999</v>
      </c>
      <c r="AL42" s="87" t="str">
        <f t="shared" ca="1" si="18"/>
        <v/>
      </c>
      <c r="AO42" s="87" t="str">
        <f>List!R4</f>
        <v>Richmond</v>
      </c>
      <c r="AP42" s="87">
        <f t="shared" ca="1" si="29"/>
        <v>100.80260389999999</v>
      </c>
      <c r="BA42" s="94"/>
      <c r="BB42" s="94"/>
      <c r="BC42" s="94"/>
      <c r="BD42" s="94"/>
      <c r="BE42" s="87" t="s">
        <v>1094</v>
      </c>
      <c r="BF42" s="92">
        <f ca="1">IF(181-SUM(BF40:BF41)&lt;0,0,181-SUM(BF40:BF41))</f>
        <v>179</v>
      </c>
      <c r="BG42" s="93"/>
      <c r="BT42" s="87"/>
    </row>
    <row r="43" spans="1:72">
      <c r="A43" s="17"/>
      <c r="B43" s="17"/>
      <c r="C43" s="17"/>
      <c r="D43" s="17"/>
      <c r="E43" s="17"/>
      <c r="F43" s="17"/>
      <c r="G43" s="17"/>
      <c r="H43" s="17"/>
      <c r="I43" s="17"/>
      <c r="J43" s="17"/>
      <c r="K43" s="17"/>
      <c r="L43" s="17"/>
      <c r="M43" s="17"/>
      <c r="W43" s="87">
        <f ca="1">IFERROR(RANK(Y43,$Y$27:$Y$59,$U$3)+COUNTIF($Y$27:Y43,Y43)-1,"")</f>
        <v>18</v>
      </c>
      <c r="X43" s="87" t="s">
        <v>60</v>
      </c>
      <c r="Y43" s="87">
        <f t="shared" ca="1" si="10"/>
        <v>174.9654338</v>
      </c>
      <c r="AA43" s="87" t="str">
        <f t="shared" ca="1" si="11"/>
        <v>Croydon</v>
      </c>
      <c r="AB43" s="87">
        <v>17</v>
      </c>
      <c r="AC43" s="86">
        <f t="shared" ca="1" si="12"/>
        <v>172.7578187</v>
      </c>
      <c r="AD43" s="87" t="str">
        <f t="shared" ca="1" si="13"/>
        <v>Croydon</v>
      </c>
      <c r="AE43" s="87" t="str">
        <f t="shared" ca="1" si="14"/>
        <v/>
      </c>
      <c r="AF43" s="87" t="str">
        <f t="shared" ca="1" si="15"/>
        <v/>
      </c>
      <c r="AG43" s="87">
        <f t="shared" ca="1" si="16"/>
        <v>172.7578187</v>
      </c>
      <c r="AH43" s="87">
        <f t="shared" ca="1" si="26"/>
        <v>169.32</v>
      </c>
      <c r="AI43" s="87">
        <f t="shared" ca="1" si="27"/>
        <v>171.41</v>
      </c>
      <c r="AJ43" s="87">
        <f t="shared" ca="1" si="28"/>
        <v>100.80260389999999</v>
      </c>
      <c r="AK43" s="87">
        <f t="shared" ca="1" si="17"/>
        <v>172.7578187</v>
      </c>
      <c r="AL43" s="87" t="str">
        <f t="shared" ca="1" si="18"/>
        <v/>
      </c>
      <c r="AO43" s="87" t="str">
        <f>List!R5</f>
        <v>Sutton</v>
      </c>
      <c r="AP43" s="87">
        <f t="shared" ca="1" si="29"/>
        <v>151.10784760000001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28</v>
      </c>
      <c r="X44" s="87" t="s">
        <v>75</v>
      </c>
      <c r="Y44" s="87">
        <f t="shared" ca="1" si="10"/>
        <v>211.6784208</v>
      </c>
      <c r="AA44" s="87" t="str">
        <f t="shared" ca="1" si="11"/>
        <v>Hounslow</v>
      </c>
      <c r="AB44" s="87">
        <v>18</v>
      </c>
      <c r="AC44" s="86">
        <f t="shared" ca="1" si="12"/>
        <v>174.9654338</v>
      </c>
      <c r="AD44" s="87" t="str">
        <f t="shared" ca="1" si="13"/>
        <v>Hounslow</v>
      </c>
      <c r="AE44" s="87" t="str">
        <f t="shared" ca="1" si="14"/>
        <v/>
      </c>
      <c r="AF44" s="87" t="str">
        <f t="shared" ca="1" si="15"/>
        <v/>
      </c>
      <c r="AG44" s="87">
        <f t="shared" ca="1" si="16"/>
        <v>174.9654338</v>
      </c>
      <c r="AH44" s="87">
        <f t="shared" ca="1" si="26"/>
        <v>169.32</v>
      </c>
      <c r="AI44" s="87">
        <f t="shared" ca="1" si="27"/>
        <v>171.41</v>
      </c>
      <c r="AJ44" s="87">
        <f t="shared" ca="1" si="28"/>
        <v>100.80260389999999</v>
      </c>
      <c r="AK44" s="87">
        <f t="shared" ca="1" si="17"/>
        <v>174.9654338</v>
      </c>
      <c r="AL44" s="87" t="str">
        <f t="shared" ca="1" si="18"/>
        <v/>
      </c>
      <c r="AO44" s="87" t="str">
        <f>List!R6</f>
        <v>Havering</v>
      </c>
      <c r="AP44" s="87">
        <f t="shared" ca="1" si="29"/>
        <v>168.94590890000001</v>
      </c>
      <c r="BT44" s="87"/>
    </row>
    <row r="45" spans="1:72">
      <c r="A45" s="17"/>
      <c r="B45" s="17"/>
      <c r="C45" s="17"/>
      <c r="D45" s="17"/>
      <c r="E45" s="17"/>
      <c r="F45" s="17"/>
      <c r="G45" s="17"/>
      <c r="H45" s="17"/>
      <c r="I45" s="17"/>
      <c r="J45" s="17"/>
      <c r="K45" s="17"/>
      <c r="L45" s="17"/>
      <c r="M45" s="17"/>
      <c r="W45" s="87">
        <f ca="1">IFERROR(RANK(Y45,$Y$27:$Y$59,$U$3)+COUNTIF($Y$27:Y45,Y45)-1,"")</f>
        <v>4</v>
      </c>
      <c r="X45" s="87" t="s">
        <v>71</v>
      </c>
      <c r="Y45" s="87">
        <f t="shared" ca="1" si="10"/>
        <v>132.99091469999999</v>
      </c>
      <c r="AA45" s="87" t="str">
        <f t="shared" ca="1" si="11"/>
        <v>Waltham Forest</v>
      </c>
      <c r="AB45" s="87">
        <v>19</v>
      </c>
      <c r="AC45" s="86">
        <f t="shared" ca="1" si="12"/>
        <v>175.08344249999999</v>
      </c>
      <c r="AD45" s="87" t="str">
        <f t="shared" ca="1" si="13"/>
        <v>Waltham Forest</v>
      </c>
      <c r="AE45" s="87" t="str">
        <f t="shared" ca="1" si="14"/>
        <v/>
      </c>
      <c r="AF45" s="87" t="str">
        <f t="shared" ca="1" si="15"/>
        <v/>
      </c>
      <c r="AG45" s="87">
        <f t="shared" ca="1" si="16"/>
        <v>175.08344249999999</v>
      </c>
      <c r="AH45" s="87">
        <f t="shared" ca="1" si="26"/>
        <v>169.32</v>
      </c>
      <c r="AI45" s="87">
        <f t="shared" ca="1" si="27"/>
        <v>171.41</v>
      </c>
      <c r="AJ45" s="87">
        <f t="shared" ca="1" si="28"/>
        <v>100.80260389999999</v>
      </c>
      <c r="AK45" s="87">
        <f t="shared" ca="1" si="17"/>
        <v>175.08344249999999</v>
      </c>
      <c r="AL45" s="87" t="str">
        <f t="shared" ca="1" si="18"/>
        <v/>
      </c>
      <c r="AO45" s="87" t="str">
        <f>List!R7</f>
        <v>Hounslow</v>
      </c>
      <c r="AP45" s="87">
        <f t="shared" ca="1" si="29"/>
        <v>174.9654338</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2</v>
      </c>
      <c r="X46" s="87" t="s">
        <v>83</v>
      </c>
      <c r="Y46" s="87">
        <f t="shared" ca="1" si="10"/>
        <v>122.7221498</v>
      </c>
      <c r="AA46" s="87" t="str">
        <f t="shared" ca="1" si="11"/>
        <v>Brent</v>
      </c>
      <c r="AB46" s="87">
        <v>20</v>
      </c>
      <c r="AC46" s="86">
        <f t="shared" ca="1" si="12"/>
        <v>180.8635065</v>
      </c>
      <c r="AD46" s="87" t="str">
        <f t="shared" ca="1" si="13"/>
        <v>Brent</v>
      </c>
      <c r="AE46" s="87" t="str">
        <f t="shared" ca="1" si="14"/>
        <v/>
      </c>
      <c r="AF46" s="87" t="str">
        <f t="shared" ca="1" si="15"/>
        <v/>
      </c>
      <c r="AG46" s="87">
        <f t="shared" ca="1" si="16"/>
        <v>180.8635065</v>
      </c>
      <c r="AH46" s="87">
        <f t="shared" ca="1" si="26"/>
        <v>169.32</v>
      </c>
      <c r="AI46" s="87">
        <f t="shared" ca="1" si="27"/>
        <v>171.41</v>
      </c>
      <c r="AJ46" s="87">
        <f t="shared" ca="1" si="28"/>
        <v>100.80260389999999</v>
      </c>
      <c r="AK46" s="87" t="str">
        <f t="shared" ca="1" si="17"/>
        <v/>
      </c>
      <c r="AL46" s="87">
        <f t="shared" ca="1" si="18"/>
        <v>180.8635065</v>
      </c>
      <c r="AO46" s="87" t="str">
        <f>List!R8</f>
        <v>Redbridge</v>
      </c>
      <c r="AP46" s="87">
        <f t="shared" ca="1" si="29"/>
        <v>166.89292499999999</v>
      </c>
      <c r="BF46" s="94">
        <v>2</v>
      </c>
      <c r="BG46" s="94"/>
      <c r="BT46" s="87"/>
    </row>
    <row r="47" spans="1:72">
      <c r="A47" s="17"/>
      <c r="B47" s="17"/>
      <c r="C47" s="17"/>
      <c r="D47" s="17"/>
      <c r="E47" s="17"/>
      <c r="F47" s="17"/>
      <c r="G47" s="17"/>
      <c r="H47" s="17"/>
      <c r="I47" s="17"/>
      <c r="J47" s="17"/>
      <c r="K47" s="17"/>
      <c r="L47" s="17"/>
      <c r="M47" s="17"/>
      <c r="W47" s="87">
        <f ca="1">IFERROR(RANK(Y47,$Y$27:$Y$59,$U$3)+COUNTIF($Y$27:Y47,Y47)-1,"")</f>
        <v>25</v>
      </c>
      <c r="X47" s="87" t="s">
        <v>92</v>
      </c>
      <c r="Y47" s="87">
        <f t="shared" ca="1" si="10"/>
        <v>188.4919955</v>
      </c>
      <c r="AA47" s="87" t="str">
        <f t="shared" ca="1" si="11"/>
        <v>Haringey</v>
      </c>
      <c r="AB47" s="87">
        <v>21</v>
      </c>
      <c r="AC47" s="86">
        <f t="shared" ca="1" si="12"/>
        <v>181.8925831</v>
      </c>
      <c r="AD47" s="87" t="str">
        <f t="shared" ca="1" si="13"/>
        <v>Haringey</v>
      </c>
      <c r="AE47" s="87" t="str">
        <f t="shared" ca="1" si="14"/>
        <v/>
      </c>
      <c r="AF47" s="87" t="str">
        <f t="shared" ca="1" si="15"/>
        <v/>
      </c>
      <c r="AG47" s="87">
        <f t="shared" ca="1" si="16"/>
        <v>181.8925831</v>
      </c>
      <c r="AH47" s="87">
        <f t="shared" ca="1" si="26"/>
        <v>169.32</v>
      </c>
      <c r="AI47" s="87">
        <f t="shared" ca="1" si="27"/>
        <v>171.41</v>
      </c>
      <c r="AJ47" s="87">
        <f t="shared" ca="1" si="28"/>
        <v>100.80260389999999</v>
      </c>
      <c r="AK47" s="87" t="str">
        <f t="shared" ca="1" si="17"/>
        <v/>
      </c>
      <c r="AL47" s="87">
        <f t="shared" ca="1" si="18"/>
        <v>181.8925831</v>
      </c>
      <c r="AO47" s="87" t="str">
        <f>List!R9</f>
        <v>Enfield</v>
      </c>
      <c r="AP47" s="87">
        <f t="shared" ca="1" si="29"/>
        <v>162.27206939999999</v>
      </c>
    </row>
    <row r="48" spans="1:72">
      <c r="A48" s="17"/>
      <c r="B48" s="17"/>
      <c r="C48" s="17"/>
      <c r="D48" s="17"/>
      <c r="E48" s="17"/>
      <c r="F48" s="17"/>
      <c r="G48" s="17"/>
      <c r="H48" s="17"/>
      <c r="I48" s="17"/>
      <c r="J48" s="17"/>
      <c r="K48" s="17"/>
      <c r="L48" s="17"/>
      <c r="M48" s="17"/>
      <c r="W48" s="87">
        <f ca="1">IFERROR(RANK(Y48,$Y$27:$Y$59,$U$3)+COUNTIF($Y$27:Y48,Y48)-1,"")</f>
        <v>24</v>
      </c>
      <c r="X48" s="87" t="s">
        <v>85</v>
      </c>
      <c r="Y48" s="87">
        <f t="shared" ca="1" si="10"/>
        <v>186.69164670000001</v>
      </c>
      <c r="AA48" s="87" t="str">
        <f t="shared" ca="1" si="11"/>
        <v>Camden</v>
      </c>
      <c r="AB48" s="87">
        <v>22</v>
      </c>
      <c r="AC48" s="86">
        <f t="shared" ca="1" si="12"/>
        <v>182.39967630000001</v>
      </c>
      <c r="AD48" s="87" t="str">
        <f t="shared" ca="1" si="13"/>
        <v>Camden</v>
      </c>
      <c r="AE48" s="87" t="str">
        <f t="shared" ca="1" si="14"/>
        <v/>
      </c>
      <c r="AF48" s="87" t="str">
        <f t="shared" ca="1" si="15"/>
        <v/>
      </c>
      <c r="AG48" s="87">
        <f t="shared" ca="1" si="16"/>
        <v>182.39967630000001</v>
      </c>
      <c r="AH48" s="87">
        <f t="shared" ca="1" si="26"/>
        <v>169.32</v>
      </c>
      <c r="AI48" s="87">
        <f t="shared" ca="1" si="27"/>
        <v>171.41</v>
      </c>
      <c r="AJ48" s="87">
        <f t="shared" ca="1" si="28"/>
        <v>100.80260389999999</v>
      </c>
      <c r="AK48" s="87" t="str">
        <f t="shared" ca="1" si="17"/>
        <v/>
      </c>
      <c r="AL48" s="87">
        <f t="shared" ca="1" si="18"/>
        <v>182.39967630000001</v>
      </c>
      <c r="AO48" s="87" t="str">
        <f>List!R10</f>
        <v>Harrow</v>
      </c>
      <c r="AP48" s="87">
        <f t="shared" ca="1" si="29"/>
        <v>139.70532829999999</v>
      </c>
      <c r="BF48" s="94"/>
    </row>
    <row r="49" spans="1:59">
      <c r="A49" s="17"/>
      <c r="B49" s="17"/>
      <c r="C49" s="17"/>
      <c r="D49" s="17"/>
      <c r="E49" s="17"/>
      <c r="F49" s="17"/>
      <c r="G49" s="17"/>
      <c r="H49" s="17"/>
      <c r="I49" s="17"/>
      <c r="J49" s="17"/>
      <c r="K49" s="17"/>
      <c r="L49" s="17"/>
      <c r="M49" s="17"/>
      <c r="W49" s="87">
        <f ca="1">IFERROR(RANK(Y49,$Y$27:$Y$59,$U$3)+COUNTIF($Y$27:Y49,Y49)-1,"")</f>
        <v>7</v>
      </c>
      <c r="X49" s="87" t="s">
        <v>109</v>
      </c>
      <c r="Y49" s="87">
        <f t="shared" ca="1" si="10"/>
        <v>145.58490259999999</v>
      </c>
      <c r="AA49" s="87" t="str">
        <f t="shared" ca="1" si="11"/>
        <v>Southwark</v>
      </c>
      <c r="AB49" s="87">
        <v>23</v>
      </c>
      <c r="AC49" s="86">
        <f t="shared" ca="1" si="12"/>
        <v>185.3659969</v>
      </c>
      <c r="AD49" s="87" t="str">
        <f t="shared" ca="1" si="13"/>
        <v>Southwark</v>
      </c>
      <c r="AE49" s="87" t="str">
        <f t="shared" ca="1" si="14"/>
        <v/>
      </c>
      <c r="AF49" s="87" t="str">
        <f t="shared" ca="1" si="15"/>
        <v/>
      </c>
      <c r="AG49" s="87">
        <f t="shared" ca="1" si="16"/>
        <v>185.3659969</v>
      </c>
      <c r="AH49" s="87">
        <f t="shared" ca="1" si="26"/>
        <v>169.32</v>
      </c>
      <c r="AI49" s="87">
        <f t="shared" ca="1" si="27"/>
        <v>171.41</v>
      </c>
      <c r="AJ49" s="87">
        <f t="shared" ca="1" si="28"/>
        <v>100.80260389999999</v>
      </c>
      <c r="AK49" s="87" t="str">
        <f t="shared" ca="1" si="17"/>
        <v/>
      </c>
      <c r="AL49" s="87">
        <f t="shared" ca="1" si="18"/>
        <v>185.3659969</v>
      </c>
      <c r="AO49" s="87" t="str">
        <f>List!R11</f>
        <v>Waltham Forest</v>
      </c>
      <c r="AP49" s="87">
        <f t="shared" ca="1" si="29"/>
        <v>175.08344249999999</v>
      </c>
      <c r="BF49" s="92"/>
      <c r="BG49" s="93"/>
    </row>
    <row r="50" spans="1:59">
      <c r="A50" s="17"/>
      <c r="B50" s="17"/>
      <c r="C50" s="17"/>
      <c r="D50" s="17"/>
      <c r="E50" s="17"/>
      <c r="F50" s="17"/>
      <c r="G50" s="17"/>
      <c r="H50" s="17"/>
      <c r="I50" s="17"/>
      <c r="J50" s="17"/>
      <c r="K50" s="17"/>
      <c r="L50" s="17"/>
      <c r="M50" s="17"/>
      <c r="W50" s="87">
        <f ca="1">IFERROR(RANK(Y50,$Y$27:$Y$59,$U$3)+COUNTIF($Y$27:Y50,Y50)-1,"")</f>
        <v>30</v>
      </c>
      <c r="X50" s="87" t="s">
        <v>123</v>
      </c>
      <c r="Y50" s="87">
        <f t="shared" ca="1" si="10"/>
        <v>238.36615929999999</v>
      </c>
      <c r="AA50" s="87" t="str">
        <f t="shared" ca="1" si="11"/>
        <v>Lewisham</v>
      </c>
      <c r="AB50" s="87">
        <v>24</v>
      </c>
      <c r="AC50" s="86">
        <f t="shared" ca="1" si="12"/>
        <v>186.69164670000001</v>
      </c>
      <c r="AD50" s="87" t="str">
        <f t="shared" ca="1" si="13"/>
        <v>Lewisham</v>
      </c>
      <c r="AE50" s="87" t="str">
        <f t="shared" ca="1" si="14"/>
        <v/>
      </c>
      <c r="AF50" s="87" t="str">
        <f t="shared" ca="1" si="15"/>
        <v/>
      </c>
      <c r="AG50" s="87">
        <f t="shared" ca="1" si="16"/>
        <v>186.69164670000001</v>
      </c>
      <c r="AH50" s="87">
        <f t="shared" ca="1" si="26"/>
        <v>169.32</v>
      </c>
      <c r="AI50" s="87">
        <f t="shared" ca="1" si="27"/>
        <v>171.41</v>
      </c>
      <c r="AJ50" s="87">
        <f t="shared" ca="1" si="28"/>
        <v>100.80260389999999</v>
      </c>
      <c r="AK50" s="87" t="str">
        <f t="shared" ca="1" si="17"/>
        <v/>
      </c>
      <c r="AL50" s="87">
        <f t="shared" ca="1" si="18"/>
        <v>186.69164670000001</v>
      </c>
      <c r="AO50" s="87" t="str">
        <f>List!R12</f>
        <v>Bromley</v>
      </c>
      <c r="AP50" s="87">
        <f t="shared" ca="1" si="29"/>
        <v>123.1214061</v>
      </c>
      <c r="BF50" s="92"/>
      <c r="BG50" s="92"/>
    </row>
    <row r="51" spans="1:59">
      <c r="W51" s="87">
        <f ca="1">IFERROR(RANK(Y51,$Y$27:$Y$59,$U$3)+COUNTIF($Y$27:Y51,Y51)-1,"")</f>
        <v>14</v>
      </c>
      <c r="X51" s="87" t="s">
        <v>113</v>
      </c>
      <c r="Y51" s="87">
        <f t="shared" ca="1" si="10"/>
        <v>166.89292499999999</v>
      </c>
      <c r="AA51" s="87" t="str">
        <f t="shared" ca="1" si="11"/>
        <v>Lambeth</v>
      </c>
      <c r="AB51" s="87">
        <v>25</v>
      </c>
      <c r="AC51" s="86">
        <f t="shared" ca="1" si="12"/>
        <v>188.4919955</v>
      </c>
      <c r="AD51" s="87" t="str">
        <f t="shared" ca="1" si="13"/>
        <v>Lambeth</v>
      </c>
      <c r="AE51" s="87" t="str">
        <f t="shared" ca="1" si="14"/>
        <v/>
      </c>
      <c r="AF51" s="87" t="str">
        <f t="shared" ca="1" si="15"/>
        <v/>
      </c>
      <c r="AG51" s="87">
        <f t="shared" ca="1" si="16"/>
        <v>188.4919955</v>
      </c>
      <c r="AH51" s="87">
        <f t="shared" ca="1" si="26"/>
        <v>169.32</v>
      </c>
      <c r="AI51" s="87">
        <f t="shared" ca="1" si="27"/>
        <v>171.41</v>
      </c>
      <c r="AJ51" s="87">
        <f t="shared" ca="1" si="28"/>
        <v>100.80260389999999</v>
      </c>
      <c r="AK51" s="87" t="str">
        <f t="shared" ca="1" si="17"/>
        <v/>
      </c>
      <c r="AL51" s="87">
        <f t="shared" ca="1" si="18"/>
        <v>188.4919955</v>
      </c>
      <c r="AO51" s="87" t="str">
        <f>List!R13</f>
        <v>Hillingdon</v>
      </c>
      <c r="AP51" s="87">
        <f t="shared" ca="1" si="29"/>
        <v>165.96110730000001</v>
      </c>
      <c r="BF51" s="92"/>
      <c r="BG51" s="93"/>
    </row>
    <row r="52" spans="1:59">
      <c r="W52" s="87">
        <f ca="1">IFERROR(RANK(Y52,$Y$27:$Y$59,$U$3)+COUNTIF($Y$27:Y52,Y52)-1,"")</f>
        <v>1</v>
      </c>
      <c r="X52" s="87" t="s">
        <v>33</v>
      </c>
      <c r="Y52" s="87">
        <f t="shared" ca="1" si="10"/>
        <v>100.80260389999999</v>
      </c>
      <c r="AA52" s="87" t="str">
        <f t="shared" ca="1" si="11"/>
        <v>Greenwich</v>
      </c>
      <c r="AB52" s="87">
        <v>26</v>
      </c>
      <c r="AC52" s="86">
        <f t="shared" ca="1" si="12"/>
        <v>195.52824509999999</v>
      </c>
      <c r="AD52" s="87" t="str">
        <f t="shared" ca="1" si="13"/>
        <v>Greenwich</v>
      </c>
      <c r="AE52" s="87" t="str">
        <f t="shared" ca="1" si="14"/>
        <v/>
      </c>
      <c r="AF52" s="87" t="str">
        <f t="shared" ca="1" si="15"/>
        <v/>
      </c>
      <c r="AG52" s="87">
        <f t="shared" ca="1" si="16"/>
        <v>195.52824509999999</v>
      </c>
      <c r="AH52" s="87">
        <f t="shared" ca="1" si="26"/>
        <v>169.32</v>
      </c>
      <c r="AI52" s="87">
        <f t="shared" ca="1" si="27"/>
        <v>171.41</v>
      </c>
      <c r="AJ52" s="87">
        <f t="shared" ca="1" si="28"/>
        <v>100.80260389999999</v>
      </c>
      <c r="AK52" s="87" t="str">
        <f t="shared" ca="1" si="17"/>
        <v/>
      </c>
      <c r="AL52" s="87">
        <f t="shared" ca="1" si="18"/>
        <v>195.52824509999999</v>
      </c>
      <c r="AO52" s="87" t="str">
        <f>List!R14</f>
        <v>Ealing</v>
      </c>
      <c r="AP52" s="87">
        <f t="shared" ca="1" si="29"/>
        <v>168.95287239999999</v>
      </c>
      <c r="BF52" s="94"/>
      <c r="BG52" s="94"/>
    </row>
    <row r="53" spans="1:59">
      <c r="W53" s="87">
        <f ca="1">IFERROR(RANK(Y53,$Y$27:$Y$59,$U$3)+COUNTIF($Y$27:Y53,Y53)-1,"")</f>
        <v>23</v>
      </c>
      <c r="X53" s="87" t="s">
        <v>96</v>
      </c>
      <c r="Y53" s="87">
        <f t="shared" ca="1" si="10"/>
        <v>185.3659969</v>
      </c>
      <c r="AA53" s="87" t="str">
        <f t="shared" ca="1" si="11"/>
        <v>Hammersmith and Fulham</v>
      </c>
      <c r="AB53" s="87">
        <v>27</v>
      </c>
      <c r="AC53" s="86">
        <f t="shared" ca="1" si="12"/>
        <v>202.8918591</v>
      </c>
      <c r="AD53" s="87" t="str">
        <f t="shared" ca="1" si="13"/>
        <v>Hammersmith and Fulham</v>
      </c>
      <c r="AE53" s="87" t="str">
        <f t="shared" ca="1" si="14"/>
        <v/>
      </c>
      <c r="AF53" s="87" t="str">
        <f t="shared" ca="1" si="15"/>
        <v/>
      </c>
      <c r="AG53" s="87">
        <f t="shared" ca="1" si="16"/>
        <v>202.8918591</v>
      </c>
      <c r="AH53" s="87">
        <f t="shared" ca="1" si="26"/>
        <v>169.32</v>
      </c>
      <c r="AI53" s="87">
        <f t="shared" ca="1" si="27"/>
        <v>171.41</v>
      </c>
      <c r="AJ53" s="87">
        <f t="shared" ca="1" si="28"/>
        <v>100.80260389999999</v>
      </c>
      <c r="AK53" s="87" t="str">
        <f t="shared" ca="1" si="17"/>
        <v/>
      </c>
      <c r="AL53" s="87">
        <f t="shared" ca="1" si="18"/>
        <v>202.8918591</v>
      </c>
      <c r="AO53" s="87" t="str">
        <f>List!R15</f>
        <v>Barnet</v>
      </c>
      <c r="AP53" s="87">
        <f t="shared" ca="1" si="29"/>
        <v>132.99438129999999</v>
      </c>
    </row>
    <row r="54" spans="1:59">
      <c r="W54" s="87">
        <f ca="1">IFERROR(RANK(Y54,$Y$27:$Y$59,$U$3)+COUNTIF($Y$27:Y54,Y54)-1,"")</f>
        <v>9</v>
      </c>
      <c r="X54" s="87" t="s">
        <v>90</v>
      </c>
      <c r="Y54" s="87">
        <f t="shared" ca="1" si="10"/>
        <v>151.10784760000001</v>
      </c>
      <c r="AA54" s="87" t="str">
        <f t="shared" ca="1" si="11"/>
        <v>Islington</v>
      </c>
      <c r="AB54" s="87">
        <v>28</v>
      </c>
      <c r="AC54" s="86">
        <f t="shared" ca="1" si="12"/>
        <v>211.6784208</v>
      </c>
      <c r="AD54" s="87" t="str">
        <f t="shared" ca="1" si="13"/>
        <v>Islington</v>
      </c>
      <c r="AE54" s="87" t="str">
        <f t="shared" ca="1" si="14"/>
        <v/>
      </c>
      <c r="AF54" s="87" t="str">
        <f t="shared" ca="1" si="15"/>
        <v/>
      </c>
      <c r="AG54" s="87">
        <f t="shared" ca="1" si="16"/>
        <v>211.6784208</v>
      </c>
      <c r="AH54" s="87">
        <f t="shared" ca="1" si="26"/>
        <v>169.32</v>
      </c>
      <c r="AI54" s="87">
        <f t="shared" ca="1" si="27"/>
        <v>171.41</v>
      </c>
      <c r="AJ54" s="87">
        <f t="shared" ca="1" si="28"/>
        <v>100.80260389999999</v>
      </c>
      <c r="AK54" s="87" t="str">
        <f t="shared" ca="1" si="17"/>
        <v/>
      </c>
      <c r="AL54" s="87">
        <f t="shared" ca="1" si="18"/>
        <v>211.6784208</v>
      </c>
      <c r="AO54" s="87" t="str">
        <f>List!R16</f>
        <v>Croydon</v>
      </c>
      <c r="AP54" s="87">
        <f t="shared" ca="1" si="29"/>
        <v>172.7578187</v>
      </c>
      <c r="BF54" s="94"/>
      <c r="BG54" s="94"/>
    </row>
    <row r="55" spans="1:59" ht="14.45" customHeight="1">
      <c r="W55" s="87">
        <f ca="1">IFERROR(RANK(Y55,$Y$27:$Y$59,$U$3)+COUNTIF($Y$27:Y55,Y55)-1,"")</f>
        <v>32</v>
      </c>
      <c r="X55" s="87" t="s">
        <v>105</v>
      </c>
      <c r="Y55" s="87">
        <f t="shared" ca="1" si="10"/>
        <v>256.7833291</v>
      </c>
      <c r="AA55" s="87" t="str">
        <f t="shared" ca="1" si="11"/>
        <v>Hackney</v>
      </c>
      <c r="AB55" s="87">
        <v>29</v>
      </c>
      <c r="AC55" s="86">
        <f t="shared" ca="1" si="12"/>
        <v>225.0924885</v>
      </c>
      <c r="AD55" s="87" t="str">
        <f t="shared" ca="1" si="13"/>
        <v>Hackney</v>
      </c>
      <c r="AE55" s="87" t="str">
        <f t="shared" ca="1" si="14"/>
        <v/>
      </c>
      <c r="AF55" s="87" t="str">
        <f t="shared" ca="1" si="15"/>
        <v/>
      </c>
      <c r="AG55" s="87">
        <f t="shared" ca="1" si="16"/>
        <v>225.0924885</v>
      </c>
      <c r="AH55" s="87">
        <f t="shared" ca="1" si="26"/>
        <v>169.32</v>
      </c>
      <c r="AI55" s="87">
        <f t="shared" ca="1" si="27"/>
        <v>171.41</v>
      </c>
      <c r="AJ55" s="87">
        <f t="shared" ca="1" si="28"/>
        <v>100.80260389999999</v>
      </c>
      <c r="AK55" s="87" t="str">
        <f t="shared" ca="1" si="17"/>
        <v/>
      </c>
      <c r="AL55" s="87">
        <f t="shared" ca="1" si="18"/>
        <v>225.0924885</v>
      </c>
      <c r="AO55" s="87" t="str">
        <f>T8</f>
        <v>Richmond</v>
      </c>
      <c r="AP55" s="87">
        <f ca="1">U14</f>
        <v>100.80260389999999</v>
      </c>
      <c r="BF55" s="94"/>
      <c r="BG55" s="94"/>
    </row>
    <row r="56" spans="1:59">
      <c r="W56" s="87">
        <f ca="1">IFERROR(RANK(Y56,$Y$27:$Y$59,$U$3)+COUNTIF($Y$27:Y56,Y56)-1,"")</f>
        <v>19</v>
      </c>
      <c r="X56" s="87" t="s">
        <v>115</v>
      </c>
      <c r="Y56" s="87">
        <f t="shared" ca="1" si="10"/>
        <v>175.08344249999999</v>
      </c>
      <c r="AA56" s="87" t="str">
        <f t="shared" ca="1" si="11"/>
        <v>Newham</v>
      </c>
      <c r="AB56" s="87">
        <v>30</v>
      </c>
      <c r="AC56" s="86">
        <f t="shared" ca="1" si="12"/>
        <v>238.36615929999999</v>
      </c>
      <c r="AD56" s="87" t="str">
        <f t="shared" ca="1" si="13"/>
        <v>Newham</v>
      </c>
      <c r="AE56" s="87" t="str">
        <f t="shared" ca="1" si="14"/>
        <v/>
      </c>
      <c r="AF56" s="87" t="str">
        <f t="shared" ca="1" si="15"/>
        <v/>
      </c>
      <c r="AG56" s="87">
        <f t="shared" ca="1" si="16"/>
        <v>238.36615929999999</v>
      </c>
      <c r="AH56" s="87">
        <f t="shared" ca="1" si="26"/>
        <v>169.32</v>
      </c>
      <c r="AI56" s="87">
        <f t="shared" ca="1" si="27"/>
        <v>171.41</v>
      </c>
      <c r="AJ56" s="87">
        <f t="shared" ca="1" si="28"/>
        <v>100.80260389999999</v>
      </c>
      <c r="AK56" s="87" t="str">
        <f t="shared" ca="1" si="17"/>
        <v/>
      </c>
      <c r="AL56" s="87">
        <f t="shared" ca="1" si="18"/>
        <v>238.36615929999999</v>
      </c>
    </row>
    <row r="57" spans="1:59">
      <c r="W57" s="87">
        <f ca="1">IFERROR(RANK(Y57,$Y$27:$Y$59,$U$3)+COUNTIF($Y$27:Y57,Y57)-1,"")</f>
        <v>10</v>
      </c>
      <c r="X57" s="87" t="s">
        <v>77</v>
      </c>
      <c r="Y57" s="87">
        <f t="shared" ca="1" si="10"/>
        <v>152.08421490000001</v>
      </c>
      <c r="AA57" s="87" t="str">
        <f t="shared" ca="1" si="11"/>
        <v>Barking and Dagenham</v>
      </c>
      <c r="AB57" s="87">
        <v>31</v>
      </c>
      <c r="AC57" s="86">
        <f t="shared" ca="1" si="12"/>
        <v>254.05159810000001</v>
      </c>
      <c r="AD57" s="87" t="str">
        <f t="shared" ca="1" si="13"/>
        <v>Barking and Dagenham</v>
      </c>
      <c r="AE57" s="87" t="str">
        <f t="shared" ca="1" si="14"/>
        <v/>
      </c>
      <c r="AF57" s="87" t="str">
        <f t="shared" ca="1" si="15"/>
        <v/>
      </c>
      <c r="AG57" s="87">
        <f t="shared" ca="1" si="16"/>
        <v>254.05159810000001</v>
      </c>
      <c r="AH57" s="87">
        <f t="shared" ca="1" si="26"/>
        <v>169.32</v>
      </c>
      <c r="AI57" s="87">
        <f t="shared" ca="1" si="27"/>
        <v>171.41</v>
      </c>
      <c r="AJ57" s="87">
        <f t="shared" ca="1" si="28"/>
        <v>100.80260389999999</v>
      </c>
      <c r="AK57" s="87" t="str">
        <f t="shared" ca="1" si="17"/>
        <v/>
      </c>
      <c r="AL57" s="87">
        <f t="shared" ca="1" si="18"/>
        <v>254.05159810000001</v>
      </c>
      <c r="BF57" s="94"/>
      <c r="BG57" s="94"/>
    </row>
    <row r="58" spans="1:59">
      <c r="W58" s="87">
        <f ca="1">IFERROR(RANK(Y58,$Y$27:$Y$59,$U$3)+COUNTIF($Y$27:Y58,Y58)-1,"")</f>
        <v>11</v>
      </c>
      <c r="X58" s="87" t="s">
        <v>100</v>
      </c>
      <c r="Y58" s="87">
        <f t="shared" ca="1" si="10"/>
        <v>157.9498653</v>
      </c>
      <c r="AA58" s="87" t="str">
        <f t="shared" ca="1" si="11"/>
        <v>Tower Hamlets</v>
      </c>
      <c r="AB58" s="87">
        <v>32</v>
      </c>
      <c r="AC58" s="86">
        <f t="shared" ca="1" si="12"/>
        <v>256.7833291</v>
      </c>
      <c r="AD58" s="87" t="str">
        <f t="shared" ca="1" si="13"/>
        <v>Tower Hamlets</v>
      </c>
      <c r="AE58" s="87" t="str">
        <f t="shared" ca="1" si="14"/>
        <v/>
      </c>
      <c r="AF58" s="87" t="str">
        <f t="shared" ca="1" si="15"/>
        <v/>
      </c>
      <c r="AG58" s="87">
        <f t="shared" ca="1" si="16"/>
        <v>256.7833291</v>
      </c>
      <c r="AH58" s="87">
        <f t="shared" ca="1" si="26"/>
        <v>169.32</v>
      </c>
      <c r="AI58" s="87">
        <f t="shared" ca="1" si="27"/>
        <v>171.41</v>
      </c>
      <c r="AJ58" s="87">
        <f t="shared" ca="1" si="28"/>
        <v>100.80260389999999</v>
      </c>
      <c r="AK58" s="87" t="str">
        <f t="shared" ca="1" si="17"/>
        <v/>
      </c>
      <c r="AL58" s="87">
        <f t="shared" ca="1" si="18"/>
        <v>256.7833291</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2C00-000000000000}">
      <formula1>indlist</formula1>
    </dataValidation>
    <dataValidation type="list" showInputMessage="1" showErrorMessage="1" sqref="U2" xr:uid="{00000000-0002-0000-2C00-000001000000}">
      <formula1>gender</formula1>
    </dataValidation>
    <dataValidation showInputMessage="1" showErrorMessage="1" sqref="U5" xr:uid="{00000000-0002-0000-2C00-000002000000}"/>
  </dataValidations>
  <hyperlinks>
    <hyperlink ref="O1" location="Summary!A1" display="Back to summary" xr:uid="{00000000-0004-0000-2C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T64"/>
  <sheetViews>
    <sheetView showGridLines="0" showRowColHeaders="0" zoomScale="130" zoomScaleNormal="130" workbookViewId="0">
      <selection activeCell="U1" sqref="U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Cancer screening coverage: cervical cancer (aged 25 to 49 years old), 2023 (Female)</v>
      </c>
      <c r="B1" s="125"/>
      <c r="C1" s="125"/>
      <c r="D1" s="125"/>
      <c r="E1" s="125"/>
      <c r="F1" s="125"/>
      <c r="G1" s="125"/>
      <c r="H1" s="126" t="str">
        <f ca="1">'35'!$X$1</f>
        <v>Cancer screening coverage: cervical cancer (aged 25 to 49 years old), 2010 - 2023 (Female)</v>
      </c>
      <c r="I1" s="125"/>
      <c r="J1" s="125"/>
      <c r="K1" s="125"/>
      <c r="L1" s="125"/>
      <c r="M1" s="125"/>
      <c r="N1" s="125"/>
      <c r="O1" s="4" t="s">
        <v>1075</v>
      </c>
      <c r="T1" s="87" t="s">
        <v>282</v>
      </c>
      <c r="U1" s="87" t="s">
        <v>242</v>
      </c>
      <c r="V1" s="87" t="str">
        <f>T8&amp;U23&amp;U2&amp;U5</f>
        <v>Richmond93560Female25-49 yrs</v>
      </c>
      <c r="W1" s="86">
        <f>21-COUNTBLANK(X2:X21)</f>
        <v>15</v>
      </c>
      <c r="X1" s="87" t="str">
        <f ca="1">IF(U2&lt;&gt;"Persons",U1&amp;", "&amp;SUBSTITUTE(X2, " ","")&amp;" - "&amp;SUBSTITUTE(INDIRECT("x"&amp;W1), " ","")&amp;" ("&amp;U2&amp;")",U1&amp;", "&amp;SUBSTITUTE(X2, " ","")&amp;" - "&amp;SUBSTITUTE(INDIRECT("x"&amp;W1), " ",""))</f>
        <v>Cancer screening coverage: cervical cancer (aged 25 to 49 years old), 2010 - 2023 (Female)</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2010</v>
      </c>
      <c r="T2" s="88" t="s">
        <v>1056</v>
      </c>
      <c r="U2" s="87" t="s">
        <v>189</v>
      </c>
      <c r="V2" s="87">
        <v>1</v>
      </c>
      <c r="W2" s="86">
        <f t="array" ref="W2">IFERROR(SMALL(IF(IndicatorData!B:B=$V$1,IndicatorData!AA:AA),$V2),"")</f>
        <v>20100000</v>
      </c>
      <c r="X2" s="86" t="str">
        <f>S2</f>
        <v>2010</v>
      </c>
      <c r="Y2" s="88">
        <f t="shared" ref="Y2:AH11" ca="1" si="0">IFERROR(VLOOKUP(Y$1&amp;$U$1&amp;$X2&amp;$U$2&amp;$U$5,DATA,14,FALSE),"")</f>
        <v>74.13</v>
      </c>
      <c r="Z2" s="87">
        <f t="shared" ca="1" si="0"/>
        <v>67.83</v>
      </c>
      <c r="AA2" s="87">
        <f t="shared" ca="1" si="0"/>
        <v>72.2</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72.2</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2011</v>
      </c>
      <c r="T3" s="88" t="s">
        <v>1076</v>
      </c>
      <c r="U3" s="87">
        <f>VLOOKUP(U1,IndicatorMetadata!$B:$AG,32,FALSE)</f>
        <v>0</v>
      </c>
      <c r="V3" s="89">
        <v>2</v>
      </c>
      <c r="W3" s="86">
        <f t="array" ref="W3">IFERROR(SMALL(IF(IndicatorData!B:B=$V$1,IndicatorData!AA:AA),$V3),"")</f>
        <v>20110000</v>
      </c>
      <c r="X3" s="86" t="str">
        <f t="shared" ref="X3:X21" si="5">IF(S3=X2,"",S3)</f>
        <v>2011</v>
      </c>
      <c r="Y3" s="88">
        <f t="shared" ca="1" si="0"/>
        <v>73.73</v>
      </c>
      <c r="Z3" s="87">
        <f t="shared" ca="1" si="0"/>
        <v>67.59</v>
      </c>
      <c r="AA3" s="87">
        <f t="shared" ca="1" si="0"/>
        <v>72.86</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72.86</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2023 value:</v>
      </c>
      <c r="B4" s="3"/>
      <c r="C4" s="3"/>
      <c r="D4" s="3"/>
      <c r="E4" s="14">
        <f ca="1">VLOOKUP(T8,$AA$27:$AC$59,3,FALSE)</f>
        <v>65.454080000000005</v>
      </c>
      <c r="F4" s="2"/>
      <c r="S4" s="87" t="str">
        <f t="array" ref="S4">IFERROR(VLOOKUP($W4,IF(IndicatorData!$B:$B=$V$1,IndicatorData!$A$1:$O$5203),15,FALSE),"")</f>
        <v>2012</v>
      </c>
      <c r="T4" s="88" t="s">
        <v>308</v>
      </c>
      <c r="U4" s="87" t="str">
        <f>VLOOKUP(U1,IndicatorMetadata!$B:$AG,27,FALSE)</f>
        <v>%</v>
      </c>
      <c r="V4" s="87">
        <v>3</v>
      </c>
      <c r="W4" s="86">
        <f t="array" ref="W4">IFERROR(SMALL(IF(IndicatorData!B:B=$V$1,IndicatorData!AA:AA),$V4),"")</f>
        <v>20120000</v>
      </c>
      <c r="X4" s="86" t="str">
        <f t="shared" si="5"/>
        <v>2012</v>
      </c>
      <c r="Y4" s="88">
        <f t="shared" ca="1" si="0"/>
        <v>73.38</v>
      </c>
      <c r="Z4" s="87">
        <f t="shared" ca="1" si="0"/>
        <v>67.36</v>
      </c>
      <c r="AA4" s="87">
        <f t="shared" ca="1" si="0"/>
        <v>72.19</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72.19</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1% lower</v>
      </c>
      <c r="S5" s="87" t="str">
        <f t="array" ref="S5">IFERROR(VLOOKUP($W5,IF(IndicatorData!$B:$B=$V$1,IndicatorData!$A$1:$O$5203),15,FALSE),"")</f>
        <v>2013</v>
      </c>
      <c r="T5" s="88" t="s">
        <v>10</v>
      </c>
      <c r="U5" s="87" t="str">
        <f>VLOOKUP(U23&amp;U2,Interpretations!$A$1:$E$56,4,FALSE)</f>
        <v>25-49 yrs</v>
      </c>
      <c r="V5" s="87">
        <v>4</v>
      </c>
      <c r="W5" s="86">
        <f t="array" ref="W5">IFERROR(SMALL(IF(IndicatorData!B:B=$V$1,IndicatorData!AA:AA),$V5),"")</f>
        <v>20130000</v>
      </c>
      <c r="X5" s="86" t="str">
        <f t="shared" si="5"/>
        <v>2013</v>
      </c>
      <c r="Y5" s="88">
        <f t="shared" ca="1" si="0"/>
        <v>71.459999999999994</v>
      </c>
      <c r="Z5" s="87">
        <f t="shared" ca="1" si="0"/>
        <v>65.84</v>
      </c>
      <c r="AA5" s="87">
        <f t="shared" ca="1" si="0"/>
        <v>69.78</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69.78</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13% higher</v>
      </c>
      <c r="S6" s="87" t="str">
        <f t="array" ref="S6">IFERROR(VLOOKUP($W6,IF(IndicatorData!$B:$B=$V$1,IndicatorData!$A$1:$O$5203),15,FALSE),"")</f>
        <v>2014</v>
      </c>
      <c r="T6" s="88"/>
      <c r="V6" s="87">
        <v>5</v>
      </c>
      <c r="W6" s="86">
        <f t="array" ref="W6">IFERROR(SMALL(IF(IndicatorData!B:B=$V$1,IndicatorData!AA:AA),$V6),"")</f>
        <v>20140000</v>
      </c>
      <c r="X6" s="86" t="str">
        <f t="shared" si="5"/>
        <v>2014</v>
      </c>
      <c r="Y6" s="88">
        <f t="shared" ca="1" si="0"/>
        <v>71.819999999999993</v>
      </c>
      <c r="Z6" s="87">
        <f t="shared" ca="1" si="0"/>
        <v>67.73</v>
      </c>
      <c r="AA6" s="87">
        <f t="shared" ca="1" si="0"/>
        <v>71</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71</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2015</v>
      </c>
      <c r="T7" s="88"/>
      <c r="V7" s="87">
        <v>6</v>
      </c>
      <c r="W7" s="86">
        <f t="array" ref="W7">IFERROR(SMALL(IF(IndicatorData!B:B=$V$1,IndicatorData!AA:AA),$V7),"")</f>
        <v>20150000</v>
      </c>
      <c r="X7" s="86" t="str">
        <f t="shared" si="5"/>
        <v>2015</v>
      </c>
      <c r="Y7" s="88">
        <f t="shared" ca="1" si="0"/>
        <v>71.17</v>
      </c>
      <c r="Z7" s="87">
        <f t="shared" ca="1" si="0"/>
        <v>65.64</v>
      </c>
      <c r="AA7" s="87">
        <f t="shared" ca="1" si="0"/>
        <v>71.11</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71.11</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(2010)</v>
      </c>
      <c r="E8" s="13" t="str">
        <f ca="1">U22</f>
        <v>9% deterioration</v>
      </c>
      <c r="S8" s="87" t="str">
        <f t="array" ref="S8">IFERROR(VLOOKUP($W8,IF(IndicatorData!$B:$B=$V$1,IndicatorData!$A$1:$O$5203),15,FALSE),"")</f>
        <v>2016</v>
      </c>
      <c r="T8" s="88" t="str">
        <f>Summary!$E$2</f>
        <v>Richmond</v>
      </c>
      <c r="V8" s="87">
        <v>7</v>
      </c>
      <c r="W8" s="86">
        <f t="array" ref="W8">IFERROR(SMALL(IF(IndicatorData!B:B=$V$1,IndicatorData!AA:AA),$V8),"")</f>
        <v>20160000</v>
      </c>
      <c r="X8" s="86" t="str">
        <f t="shared" si="5"/>
        <v>2016</v>
      </c>
      <c r="Y8" s="88">
        <f t="shared" ca="1" si="0"/>
        <v>70.180000000000007</v>
      </c>
      <c r="Z8" s="87">
        <f t="shared" ca="1" si="0"/>
        <v>63.65</v>
      </c>
      <c r="AA8" s="87">
        <f t="shared" ca="1" si="0"/>
        <v>69.260000000000005</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69.260000000000005</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(2022)</v>
      </c>
      <c r="C9" s="10"/>
      <c r="D9" s="10"/>
      <c r="E9" s="13" t="str">
        <f ca="1">U21</f>
        <v>2% deterioration</v>
      </c>
      <c r="S9" s="87" t="str">
        <f t="array" ref="S9">IFERROR(VLOOKUP($W9,IF(IndicatorData!$B:$B=$V$1,IndicatorData!$A$1:$O$5203),15,FALSE),"")</f>
        <v>2017</v>
      </c>
      <c r="T9" s="88" t="str">
        <f>T8&amp;" Rank"</f>
        <v>Richmond Rank</v>
      </c>
      <c r="U9" s="87">
        <f ca="1">VLOOKUP(T8,$AA$26:$AB$58,2,FALSE)</f>
        <v>5</v>
      </c>
      <c r="V9" s="87">
        <v>8</v>
      </c>
      <c r="W9" s="86">
        <f t="array" ref="W9">IFERROR(SMALL(IF(IndicatorData!B:B=$V$1,IndicatorData!AA:AA),$V9),"")</f>
        <v>20170000</v>
      </c>
      <c r="X9" s="86" t="str">
        <f t="shared" si="5"/>
        <v>2017</v>
      </c>
      <c r="Y9" s="88">
        <f t="shared" ca="1" si="0"/>
        <v>69.59</v>
      </c>
      <c r="Z9" s="87">
        <f t="shared" ca="1" si="0"/>
        <v>62.58</v>
      </c>
      <c r="AA9" s="87">
        <f t="shared" ca="1" si="0"/>
        <v>67.78</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67.78</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2018</v>
      </c>
      <c r="T10" s="88" t="s">
        <v>14</v>
      </c>
      <c r="V10" s="87">
        <v>9</v>
      </c>
      <c r="W10" s="86">
        <f t="array" ref="W10">IFERROR(SMALL(IF(IndicatorData!B:B=$V$1,IndicatorData!AA:AA),$V10),"")</f>
        <v>20180000</v>
      </c>
      <c r="X10" s="86" t="str">
        <f t="shared" si="5"/>
        <v>2018</v>
      </c>
      <c r="Y10" s="88">
        <f t="shared" ca="1" si="0"/>
        <v>69.099999999999994</v>
      </c>
      <c r="Z10" s="87">
        <f t="shared" ca="1" si="0"/>
        <v>61.64</v>
      </c>
      <c r="AA10" s="87">
        <f t="shared" ca="1" si="0"/>
        <v>67.12</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67.12</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2019</v>
      </c>
      <c r="T11" s="88" t="s">
        <v>31</v>
      </c>
      <c r="U11" s="87">
        <f ca="1">AI27</f>
        <v>65.819999999999993</v>
      </c>
      <c r="V11" s="90">
        <v>10</v>
      </c>
      <c r="W11" s="86">
        <f t="array" ref="W11">IFERROR(SMALL(IF(IndicatorData!B:B=$V$1,IndicatorData!AA:AA),$V11),"")</f>
        <v>20190000</v>
      </c>
      <c r="X11" s="86" t="str">
        <f t="shared" si="5"/>
        <v>2019</v>
      </c>
      <c r="Y11" s="88">
        <f t="shared" ca="1" si="0"/>
        <v>69.790000000000006</v>
      </c>
      <c r="Z11" s="87">
        <f t="shared" ca="1" si="0"/>
        <v>61.53</v>
      </c>
      <c r="AA11" s="87">
        <f t="shared" ca="1" si="0"/>
        <v>67.540000000000006</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67.540000000000006</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(2023) rank:</v>
      </c>
      <c r="E12" s="128">
        <f ca="1">U9</f>
        <v>5</v>
      </c>
      <c r="S12" s="87" t="str">
        <f t="array" ref="S12">IFERROR(VLOOKUP($W12,IF(IndicatorData!$B:$B=$V$1,IndicatorData!$A$1:$O$5203),15,FALSE),"")</f>
        <v>2020</v>
      </c>
      <c r="T12" s="88" t="s">
        <v>57</v>
      </c>
      <c r="U12" s="87">
        <f ca="1">AH27</f>
        <v>58.03</v>
      </c>
      <c r="V12" s="90">
        <v>11</v>
      </c>
      <c r="W12" s="86">
        <f t="array" ref="W12">IFERROR(SMALL(IF(IndicatorData!B:B=$V$1,IndicatorData!AA:AA),$V12),"")</f>
        <v>20200000</v>
      </c>
      <c r="X12" s="86" t="str">
        <f t="shared" si="5"/>
        <v>2020</v>
      </c>
      <c r="Y12" s="88">
        <f t="shared" ref="Y12:AH21" ca="1" si="6">IFERROR(VLOOKUP(Y$1&amp;$U$1&amp;$X12&amp;$U$2&amp;$U$5,DATA,14,FALSE),"")</f>
        <v>70.23</v>
      </c>
      <c r="Z12" s="87">
        <f t="shared" ca="1" si="6"/>
        <v>61.83</v>
      </c>
      <c r="AA12" s="87">
        <f t="shared" ca="1" si="6"/>
        <v>67.599999999999994</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67.599999999999994</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2021</v>
      </c>
      <c r="T13" s="88" t="s">
        <v>1011</v>
      </c>
      <c r="U13" s="87">
        <f ca="1">AJ27</f>
        <v>65.454080000000005</v>
      </c>
      <c r="V13" s="90">
        <v>12</v>
      </c>
      <c r="W13" s="86">
        <f t="array" ref="W13">IFERROR(SMALL(IF(IndicatorData!B:B=$V$1,IndicatorData!AA:AA),$V13),"")</f>
        <v>20210000</v>
      </c>
      <c r="X13" s="86" t="str">
        <f t="shared" si="5"/>
        <v>2021</v>
      </c>
      <c r="Y13" s="88">
        <f t="shared" ca="1" si="6"/>
        <v>67.989999999999995</v>
      </c>
      <c r="Z13" s="87">
        <f t="shared" ca="1" si="6"/>
        <v>59.12</v>
      </c>
      <c r="AA13" s="87">
        <f t="shared" ca="1" si="6"/>
        <v>65.81</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f t="shared" ca="1" si="9"/>
        <v>65.81</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2022</v>
      </c>
      <c r="T14" s="88" t="str">
        <f>T8&amp;" current data"</f>
        <v>Richmond current data</v>
      </c>
      <c r="U14" s="87">
        <f ca="1">INDIRECT("aa"&amp;$W$1)</f>
        <v>65.454080000000005</v>
      </c>
      <c r="V14" s="87">
        <v>13</v>
      </c>
      <c r="W14" s="86">
        <f t="array" ref="W14">IFERROR(SMALL(IF(IndicatorData!B:B=$V$1,IndicatorData!AA:AA),$V14),"")</f>
        <v>20220000</v>
      </c>
      <c r="X14" s="86" t="str">
        <f t="shared" si="5"/>
        <v>2022</v>
      </c>
      <c r="Y14" s="88">
        <f t="shared" ca="1" si="6"/>
        <v>67.569999999999993</v>
      </c>
      <c r="Z14" s="87">
        <f t="shared" ca="1" si="6"/>
        <v>59.31</v>
      </c>
      <c r="AA14" s="87">
        <f t="shared" ca="1" si="6"/>
        <v>66.69</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f t="shared" ca="1" si="9"/>
        <v>66.69</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Cancer screening coverage: cervical cancer (aged 25 to 49 years old), 2023 (Female)</v>
      </c>
      <c r="B15" s="125"/>
      <c r="C15" s="125"/>
      <c r="D15" s="125"/>
      <c r="E15" s="125"/>
      <c r="F15" s="125"/>
      <c r="G15" s="125"/>
      <c r="S15" s="87">
        <f t="array" ref="S15">IFERROR(VLOOKUP($W15,IF(IndicatorData!$B:$B=$V$1,IndicatorData!$A$1:$O$5203),15,FALSE),"")</f>
        <v>2023</v>
      </c>
      <c r="T15" s="88" t="str">
        <f>T8&amp;" previous data"</f>
        <v>Richmond previous data</v>
      </c>
      <c r="U15" s="87">
        <f ca="1">IFERROR(INDIRECT("aa"&amp;$W$1-1),"")</f>
        <v>66.69</v>
      </c>
      <c r="V15" s="87">
        <v>14</v>
      </c>
      <c r="W15" s="86">
        <f t="array" ref="W15">IFERROR(SMALL(IF(IndicatorData!B:B=$V$1,IndicatorData!AA:AA),$V15),"")</f>
        <v>20230000</v>
      </c>
      <c r="X15" s="86">
        <f t="shared" si="5"/>
        <v>2023</v>
      </c>
      <c r="Y15" s="88">
        <f t="shared" ca="1" si="6"/>
        <v>65.819999999999993</v>
      </c>
      <c r="Z15" s="87">
        <f t="shared" ca="1" si="6"/>
        <v>58.03</v>
      </c>
      <c r="AA15" s="87">
        <f t="shared" ca="1" si="6"/>
        <v>65.454080000000005</v>
      </c>
      <c r="AB15" s="87">
        <f t="shared" ca="1" si="6"/>
        <v>61.994289999999999</v>
      </c>
      <c r="AC15" s="86">
        <f t="shared" ca="1" si="6"/>
        <v>69.700469999999996</v>
      </c>
      <c r="AD15" s="87">
        <f t="shared" ca="1" si="6"/>
        <v>70.947739999999996</v>
      </c>
      <c r="AE15" s="87">
        <f t="shared" ca="1" si="6"/>
        <v>61.662970000000001</v>
      </c>
      <c r="AF15" s="87">
        <f t="shared" ca="1" si="6"/>
        <v>54.607469999999999</v>
      </c>
      <c r="AG15" s="87">
        <f t="shared" ca="1" si="6"/>
        <v>57.33867</v>
      </c>
      <c r="AH15" s="87">
        <f t="shared" ca="1" si="6"/>
        <v>60.383339999999997</v>
      </c>
      <c r="AI15" s="87">
        <f t="shared" ca="1" si="7"/>
        <v>57.33867</v>
      </c>
      <c r="AJ15" s="87">
        <f t="shared" ca="1" si="7"/>
        <v>69.003780000000006</v>
      </c>
      <c r="AK15" s="87">
        <f t="shared" ca="1" si="7"/>
        <v>52.818449999999999</v>
      </c>
      <c r="AL15" s="87">
        <f t="shared" ca="1" si="7"/>
        <v>70.947739999999996</v>
      </c>
      <c r="AM15" s="87">
        <f t="shared" ca="1" si="7"/>
        <v>45.422809999999998</v>
      </c>
      <c r="AN15" s="87">
        <f t="shared" ca="1" si="7"/>
        <v>63.994720000000001</v>
      </c>
      <c r="AO15" s="87">
        <f t="shared" ca="1" si="7"/>
        <v>59.102379999999997</v>
      </c>
      <c r="AP15" s="87">
        <f t="shared" ca="1" si="7"/>
        <v>62.45158</v>
      </c>
      <c r="AQ15" s="87">
        <f t="shared" ca="1" si="7"/>
        <v>60.807189999999999</v>
      </c>
      <c r="AR15" s="87">
        <f t="shared" ca="1" si="7"/>
        <v>59.130249999999997</v>
      </c>
      <c r="AS15" s="87">
        <f t="shared" ca="1" si="8"/>
        <v>50.258369999999999</v>
      </c>
      <c r="AT15" s="87">
        <f t="shared" ca="1" si="8"/>
        <v>58.343049999999998</v>
      </c>
      <c r="AU15" s="87">
        <f t="shared" ca="1" si="8"/>
        <v>54.607469999999999</v>
      </c>
      <c r="AV15" s="87">
        <f t="shared" ca="1" si="8"/>
        <v>70.177980000000005</v>
      </c>
      <c r="AW15" s="87">
        <f t="shared" ca="1" si="8"/>
        <v>61.108640000000001</v>
      </c>
      <c r="AX15" s="87">
        <f t="shared" ca="1" si="8"/>
        <v>58.002099999999999</v>
      </c>
      <c r="AY15" s="87">
        <f t="shared" ca="1" si="8"/>
        <v>51.290970000000002</v>
      </c>
      <c r="AZ15" s="87">
        <f t="shared" ca="1" si="8"/>
        <v>42.407220000000002</v>
      </c>
      <c r="BA15" s="87">
        <f t="shared" ca="1" si="8"/>
        <v>61.994289999999999</v>
      </c>
      <c r="BB15" s="87">
        <f t="shared" ca="1" si="8"/>
        <v>58.901519999999998</v>
      </c>
      <c r="BC15" s="87">
        <f t="shared" ca="1" si="9"/>
        <v>62.951410000000003</v>
      </c>
      <c r="BD15" s="87">
        <f t="shared" ca="1" si="9"/>
        <v>61.662970000000001</v>
      </c>
      <c r="BE15" s="87">
        <f t="shared" ca="1" si="9"/>
        <v>56.564259999999997</v>
      </c>
      <c r="BF15" s="87">
        <f t="shared" ca="1" si="9"/>
        <v>56.430410000000002</v>
      </c>
      <c r="BG15" s="87">
        <f t="shared" ca="1" si="9"/>
        <v>65.454080000000005</v>
      </c>
      <c r="BH15" s="87">
        <f t="shared" ca="1" si="9"/>
        <v>57.776530000000001</v>
      </c>
      <c r="BI15" s="87">
        <f t="shared" ca="1" si="9"/>
        <v>69.700469999999996</v>
      </c>
      <c r="BJ15" s="87">
        <f t="shared" ca="1" si="9"/>
        <v>49.184130000000003</v>
      </c>
      <c r="BK15" s="87">
        <f t="shared" ca="1" si="9"/>
        <v>62.24633</v>
      </c>
      <c r="BL15" s="87">
        <f t="shared" ca="1" si="9"/>
        <v>60.918199999999999</v>
      </c>
      <c r="BM15" s="87">
        <f t="shared" ca="1" si="9"/>
        <v>43.01202</v>
      </c>
      <c r="BN15" s="87">
        <f t="shared" ca="1" si="4"/>
        <v>62.708601666666659</v>
      </c>
    </row>
    <row r="16" spans="1:66">
      <c r="A16" s="125"/>
      <c r="B16" s="125"/>
      <c r="C16" s="125"/>
      <c r="D16" s="125"/>
      <c r="E16" s="125"/>
      <c r="F16" s="125"/>
      <c r="G16" s="125"/>
      <c r="S16" s="87" t="str">
        <f t="array" ref="S16">IFERROR(VLOOKUP($W16,IF(IndicatorData!$B:$B=$V$1,IndicatorData!$A$1:$O$5203),15,FALSE),"")</f>
        <v/>
      </c>
      <c r="T16" s="88" t="s">
        <v>1078</v>
      </c>
      <c r="U16" s="87">
        <f ca="1">AA2</f>
        <v>72.2</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-1.8532313690208323E-2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2023, Richmond's rate was 65.5% (n=28159), which was the 5th highest in London, 0.6% lower than the England average and 12.8% higher than the London average. The latest Borough figure for 2023 was also 9.3% lower than in 2010, in comparison with 11.2%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-9.3433795013850379E-2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2%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9% deterioration</v>
      </c>
    </row>
    <row r="23" spans="10:72">
      <c r="J23" s="125"/>
      <c r="K23" s="125"/>
      <c r="L23" s="125"/>
      <c r="M23" s="125"/>
      <c r="N23" s="125"/>
      <c r="T23" s="87" t="s">
        <v>1085</v>
      </c>
      <c r="U23" s="87">
        <f>VLOOKUP(U1,List!$AD$2:$AE$63,2,FALSE)</f>
        <v>93560</v>
      </c>
    </row>
    <row r="24" spans="10:72">
      <c r="J24" s="125"/>
      <c r="K24" s="125"/>
      <c r="L24" s="125"/>
      <c r="M24" s="125"/>
      <c r="N24" s="125"/>
    </row>
    <row r="25" spans="10:72">
      <c r="J25" s="125"/>
      <c r="K25" s="125"/>
      <c r="L25" s="125"/>
      <c r="M25" s="125"/>
      <c r="N25" s="125"/>
      <c r="AU25" s="87" t="str">
        <f ca="1">AC26&amp;", Bexley vs. CYP Comparators"</f>
        <v>Cancer screening coverage: cervical cancer (aged 25 to 49 years old), 2023 (Female), Bexley vs. CYP Comparators</v>
      </c>
      <c r="BT25" s="87"/>
    </row>
    <row r="26" spans="10:72">
      <c r="J26" s="125"/>
      <c r="K26" s="125"/>
      <c r="L26" s="125"/>
      <c r="M26" s="125"/>
      <c r="N26" s="125"/>
      <c r="W26" s="87" t="s">
        <v>1006</v>
      </c>
      <c r="X26" s="87" t="s">
        <v>1086</v>
      </c>
      <c r="Y26" s="87">
        <f ca="1">INDIRECT("X"&amp;$W$1)</f>
        <v>2023</v>
      </c>
      <c r="AB26" s="87" t="s">
        <v>1006</v>
      </c>
      <c r="AC26" s="86" t="str">
        <f ca="1">IF(U2&lt;&gt;"Persons", U1&amp;", "&amp;Y26&amp;" ("&amp;U2&amp;")",U1&amp;", "&amp;Y26)</f>
        <v>Cancer screening coverage: cervical cancer (aged 25 to 49 years old), 2023 (Female)</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15</v>
      </c>
      <c r="X27" s="87" t="s">
        <v>107</v>
      </c>
      <c r="Y27" s="87">
        <f t="shared" ref="Y27:Y58" ca="1" si="10">IFERROR(VLOOKUP($X27&amp;$U$1&amp;$Y$26&amp;$U$2&amp;$U$5,DATA,14,FALSE),"")</f>
        <v>60.383339999999997</v>
      </c>
      <c r="AA27" s="87" t="str">
        <f t="shared" ref="AA27:AA58" ca="1" si="11">AD27</f>
        <v>Bromley</v>
      </c>
      <c r="AB27" s="87">
        <v>1</v>
      </c>
      <c r="AC27" s="86">
        <f t="shared" ref="AC27:AC58" ca="1" si="12">VLOOKUP($AB27,$W$26:$Y$58,3,FALSE)</f>
        <v>70.947739999999996</v>
      </c>
      <c r="AD27" s="87" t="str">
        <f t="shared" ref="AD27:AD58" ca="1" si="13">VLOOKUP($AB27,$W$26:$Y$58,2,FALSE)</f>
        <v>Bromley</v>
      </c>
      <c r="AE27" s="87" t="str">
        <f t="shared" ref="AE27:AE58" ca="1" si="14">IF($AD27=$AE$26,AC27,"")</f>
        <v/>
      </c>
      <c r="AF27" s="87">
        <f t="shared" ref="AF27:AF58" ca="1" si="15">IF(ISERROR(HLOOKUP($AD27,$AB$1:$AG$1,1,FALSE)),"",AC27)</f>
        <v>70.947739999999996</v>
      </c>
      <c r="AG27" s="87" t="str">
        <f t="shared" ref="AG27:AG58" ca="1" si="16">IF(AND(AE27="",AF27=""),AC27,"")</f>
        <v/>
      </c>
      <c r="AH27" s="87">
        <f ca="1">INDIRECT("z"&amp;$W$1)</f>
        <v>58.03</v>
      </c>
      <c r="AI27" s="87">
        <f ca="1">INDIRECT("y"&amp;$W$1)</f>
        <v>65.819999999999993</v>
      </c>
      <c r="AJ27" s="87">
        <f ca="1">INDIRECT("aa"&amp;$W$1)</f>
        <v>65.454080000000005</v>
      </c>
      <c r="AK27" s="87">
        <f t="shared" ref="AK27:AK58" ca="1" si="17">IF(ISERROR(VLOOKUP($AD27,AOP_comparators,1,FALSE)),"",AC27)</f>
        <v>70.947739999999996</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Bromley</v>
      </c>
      <c r="AS27" s="87">
        <v>1</v>
      </c>
      <c r="AT27" s="87">
        <f t="shared" ref="AT27:AT37" ca="1" si="21">VLOOKUP($AS27,$AN$27:$AP$37,3,FALSE)</f>
        <v>70.947739999999996</v>
      </c>
      <c r="AU27" s="87" t="str">
        <f t="shared" ref="AU27:AU37" ca="1" si="22">VLOOKUP($AS27,$AN$27:$AP$37,2,FALSE)</f>
        <v>Bromley</v>
      </c>
      <c r="AV27" s="87" t="str">
        <f t="shared" ref="AV27:AV37" ca="1" si="23">IF($AU27=$AV$26,$AT27,"")</f>
        <v/>
      </c>
      <c r="AW27" s="87">
        <f t="shared" ref="AW27:AW37" ca="1" si="24">IF(AV27="",AT27,"")</f>
        <v>70.947739999999996</v>
      </c>
      <c r="AX27" s="87">
        <f t="shared" ref="AX27:AX37" ca="1" si="25">AI27</f>
        <v>65.819999999999993</v>
      </c>
      <c r="AY27" s="94"/>
      <c r="AZ27" s="94"/>
      <c r="BA27" s="94"/>
      <c r="BB27" s="94"/>
      <c r="BC27" s="94"/>
      <c r="BD27" s="94"/>
      <c r="BT27" s="87"/>
    </row>
    <row r="28" spans="10:72">
      <c r="J28" s="125"/>
      <c r="K28" s="125"/>
      <c r="L28" s="125"/>
      <c r="M28" s="125"/>
      <c r="N28" s="125"/>
      <c r="W28" s="87">
        <f ca="1">IFERROR(RANK(Y28,$Y$27:$Y$59,$U$3)+COUNTIF($Y$27:Y28,Y28)-1,"")</f>
        <v>22</v>
      </c>
      <c r="X28" s="87" t="s">
        <v>94</v>
      </c>
      <c r="Y28" s="87">
        <f t="shared" ca="1" si="10"/>
        <v>57.33867</v>
      </c>
      <c r="AA28" s="87" t="str">
        <f t="shared" ca="1" si="11"/>
        <v>Havering</v>
      </c>
      <c r="AB28" s="87">
        <v>2</v>
      </c>
      <c r="AC28" s="86">
        <f t="shared" ca="1" si="12"/>
        <v>70.177980000000005</v>
      </c>
      <c r="AD28" s="87" t="str">
        <f t="shared" ca="1" si="13"/>
        <v>Havering</v>
      </c>
      <c r="AE28" s="87" t="str">
        <f t="shared" ca="1" si="14"/>
        <v/>
      </c>
      <c r="AF28" s="87" t="str">
        <f t="shared" ca="1" si="15"/>
        <v/>
      </c>
      <c r="AG28" s="87">
        <f t="shared" ca="1" si="16"/>
        <v>70.177980000000005</v>
      </c>
      <c r="AH28" s="87">
        <f t="shared" ref="AH28:AH58" ca="1" si="26">$AH$27</f>
        <v>58.03</v>
      </c>
      <c r="AI28" s="87">
        <f t="shared" ref="AI28:AI58" ca="1" si="27">$AI$27</f>
        <v>65.819999999999993</v>
      </c>
      <c r="AJ28" s="87">
        <f t="shared" ref="AJ28:AJ58" ca="1" si="28">$AJ$27</f>
        <v>65.454080000000005</v>
      </c>
      <c r="AK28" s="87">
        <f t="shared" ca="1" si="17"/>
        <v>70.177980000000005</v>
      </c>
      <c r="AL28" s="87" t="str">
        <f t="shared" ca="1" si="18"/>
        <v/>
      </c>
      <c r="AN28" s="87">
        <f ca="1">IFERROR(RANK(AP28,$AP$27:$AP$37,$U$3)+COUNTIF($AP$27:AP28,AP28)-1,"")</f>
        <v>1</v>
      </c>
      <c r="AO28" s="87" t="s">
        <v>79</v>
      </c>
      <c r="AP28" s="87">
        <f t="shared" ca="1" si="19"/>
        <v>70.947739999999996</v>
      </c>
      <c r="AR28" s="87" t="str">
        <f t="shared" ca="1" si="20"/>
        <v>Havering</v>
      </c>
      <c r="AS28" s="87">
        <v>2</v>
      </c>
      <c r="AT28" s="87">
        <f t="shared" ca="1" si="21"/>
        <v>70.177980000000005</v>
      </c>
      <c r="AU28" s="87" t="str">
        <f t="shared" ca="1" si="22"/>
        <v>Havering</v>
      </c>
      <c r="AV28" s="87" t="str">
        <f t="shared" ca="1" si="23"/>
        <v/>
      </c>
      <c r="AW28" s="87">
        <f t="shared" ca="1" si="24"/>
        <v>70.177980000000005</v>
      </c>
      <c r="AX28" s="87">
        <f t="shared" ca="1" si="25"/>
        <v>65.819999999999993</v>
      </c>
      <c r="AY28" s="94"/>
      <c r="BA28" s="94"/>
      <c r="BB28" s="94"/>
      <c r="BC28" s="94"/>
      <c r="BD28" s="94"/>
      <c r="BF28" s="94">
        <v>90</v>
      </c>
      <c r="BG28" s="94"/>
      <c r="BT28" s="87"/>
    </row>
    <row r="29" spans="10:72">
      <c r="J29" s="125"/>
      <c r="K29" s="125"/>
      <c r="L29" s="125"/>
      <c r="M29" s="125"/>
      <c r="N29" s="125"/>
      <c r="W29" s="87">
        <f ca="1">IFERROR(RANK(Y29,$Y$27:$Y$59,$U$3)+COUNTIF($Y$27:Y29,Y29)-1,"")</f>
        <v>4</v>
      </c>
      <c r="X29" s="87" t="s">
        <v>98</v>
      </c>
      <c r="Y29" s="87">
        <f t="shared" ca="1" si="10"/>
        <v>69.003780000000006</v>
      </c>
      <c r="AA29" s="87" t="str">
        <f t="shared" ca="1" si="11"/>
        <v>Sutton</v>
      </c>
      <c r="AB29" s="87">
        <v>3</v>
      </c>
      <c r="AC29" s="86">
        <f t="shared" ca="1" si="12"/>
        <v>69.700469999999996</v>
      </c>
      <c r="AD29" s="87" t="str">
        <f t="shared" ca="1" si="13"/>
        <v>Sutton</v>
      </c>
      <c r="AE29" s="87" t="str">
        <f t="shared" ca="1" si="14"/>
        <v/>
      </c>
      <c r="AF29" s="87">
        <f t="shared" ca="1" si="15"/>
        <v>69.700469999999996</v>
      </c>
      <c r="AG29" s="87" t="str">
        <f t="shared" ca="1" si="16"/>
        <v/>
      </c>
      <c r="AH29" s="87">
        <f t="shared" ca="1" si="26"/>
        <v>58.03</v>
      </c>
      <c r="AI29" s="87">
        <f t="shared" ca="1" si="27"/>
        <v>65.819999999999993</v>
      </c>
      <c r="AJ29" s="87">
        <f t="shared" ca="1" si="28"/>
        <v>65.454080000000005</v>
      </c>
      <c r="AK29" s="87">
        <f t="shared" ca="1" si="17"/>
        <v>69.700469999999996</v>
      </c>
      <c r="AL29" s="87" t="str">
        <f t="shared" ca="1" si="18"/>
        <v/>
      </c>
      <c r="AN29" s="87" t="str">
        <f ca="1">IFERROR(RANK(AP29,$AP$27:$AP$37,$U$3)+COUNTIF($AP$27:AP29,AP29)-1,"")</f>
        <v/>
      </c>
      <c r="AO29" s="87" t="s">
        <v>1064</v>
      </c>
      <c r="AP29" s="87" t="str">
        <f t="shared" ca="1" si="19"/>
        <v/>
      </c>
      <c r="AR29" s="87" t="str">
        <f t="shared" ca="1" si="20"/>
        <v>Richmond</v>
      </c>
      <c r="AS29" s="87">
        <v>3</v>
      </c>
      <c r="AT29" s="87">
        <f t="shared" ca="1" si="21"/>
        <v>65.454080000000005</v>
      </c>
      <c r="AU29" s="87" t="str">
        <f t="shared" ca="1" si="22"/>
        <v>Richmond</v>
      </c>
      <c r="AV29" s="87">
        <f t="shared" ca="1" si="23"/>
        <v>65.454080000000005</v>
      </c>
      <c r="AW29" s="87" t="str">
        <f t="shared" ca="1" si="24"/>
        <v/>
      </c>
      <c r="AX29" s="87">
        <f t="shared" ca="1" si="25"/>
        <v>65.819999999999993</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26</v>
      </c>
      <c r="X30" s="87" t="s">
        <v>69</v>
      </c>
      <c r="Y30" s="87">
        <f t="shared" ca="1" si="10"/>
        <v>52.818449999999999</v>
      </c>
      <c r="AA30" s="87" t="str">
        <f t="shared" ca="1" si="11"/>
        <v>Bexley</v>
      </c>
      <c r="AB30" s="87">
        <v>4</v>
      </c>
      <c r="AC30" s="86">
        <f t="shared" ca="1" si="12"/>
        <v>69.003780000000006</v>
      </c>
      <c r="AD30" s="87" t="str">
        <f t="shared" ca="1" si="13"/>
        <v>Bexley</v>
      </c>
      <c r="AE30" s="87" t="str">
        <f t="shared" ca="1" si="14"/>
        <v/>
      </c>
      <c r="AF30" s="87" t="str">
        <f t="shared" ca="1" si="15"/>
        <v/>
      </c>
      <c r="AG30" s="87">
        <f t="shared" ca="1" si="16"/>
        <v>69.003780000000006</v>
      </c>
      <c r="AH30" s="87">
        <f t="shared" ca="1" si="26"/>
        <v>58.03</v>
      </c>
      <c r="AI30" s="87">
        <f t="shared" ca="1" si="27"/>
        <v>65.819999999999993</v>
      </c>
      <c r="AJ30" s="87">
        <f t="shared" ca="1" si="28"/>
        <v>65.454080000000005</v>
      </c>
      <c r="AK30" s="87" t="str">
        <f t="shared" ca="1" si="17"/>
        <v/>
      </c>
      <c r="AL30" s="87">
        <f t="shared" ca="1" si="18"/>
        <v>69.003780000000006</v>
      </c>
      <c r="AN30" s="87">
        <f ca="1">IFERROR(RANK(AP30,$AP$27:$AP$37,$U$3)+COUNTIF($AP$27:AP30,AP30)-1,"")</f>
        <v>2</v>
      </c>
      <c r="AO30" s="87" t="s">
        <v>119</v>
      </c>
      <c r="AP30" s="87">
        <f t="shared" ca="1" si="19"/>
        <v>70.177980000000005</v>
      </c>
      <c r="AR30" s="87" t="e">
        <f t="shared" ca="1" si="20"/>
        <v>#N/A</v>
      </c>
      <c r="AS30" s="87">
        <v>4</v>
      </c>
      <c r="AT30" s="87" t="e">
        <f t="shared" ca="1" si="21"/>
        <v>#N/A</v>
      </c>
      <c r="AU30" s="87" t="e">
        <f t="shared" ca="1" si="22"/>
        <v>#N/A</v>
      </c>
      <c r="AV30" s="87" t="e">
        <f t="shared" ca="1" si="23"/>
        <v>#N/A</v>
      </c>
      <c r="AW30" s="87" t="e">
        <f t="shared" ca="1" si="24"/>
        <v>#N/A</v>
      </c>
      <c r="AX30" s="87">
        <f t="shared" ca="1" si="25"/>
        <v>65.819999999999993</v>
      </c>
      <c r="AY30" s="94"/>
      <c r="BA30" s="94"/>
      <c r="BB30" s="94"/>
      <c r="BC30" s="94"/>
      <c r="BD30" s="94"/>
      <c r="BE30" s="87" t="s">
        <v>1091</v>
      </c>
      <c r="BF30" s="92">
        <v>0</v>
      </c>
      <c r="BG30" s="92"/>
      <c r="BT30" s="87"/>
    </row>
    <row r="31" spans="10:72">
      <c r="J31" s="125"/>
      <c r="K31" s="125"/>
      <c r="L31" s="125"/>
      <c r="M31" s="125"/>
      <c r="N31" s="125"/>
      <c r="W31" s="87">
        <f ca="1">IFERROR(RANK(Y31,$Y$27:$Y$59,$U$3)+COUNTIF($Y$27:Y31,Y31)-1,"")</f>
        <v>1</v>
      </c>
      <c r="X31" s="87" t="s">
        <v>79</v>
      </c>
      <c r="Y31" s="87">
        <f t="shared" ca="1" si="10"/>
        <v>70.947739999999996</v>
      </c>
      <c r="AA31" s="87" t="str">
        <f t="shared" ca="1" si="11"/>
        <v>Richmond</v>
      </c>
      <c r="AB31" s="87">
        <v>5</v>
      </c>
      <c r="AC31" s="86">
        <f t="shared" ca="1" si="12"/>
        <v>65.454080000000005</v>
      </c>
      <c r="AD31" s="87" t="str">
        <f t="shared" ca="1" si="13"/>
        <v>Richmond</v>
      </c>
      <c r="AE31" s="87">
        <f t="shared" ca="1" si="14"/>
        <v>65.454080000000005</v>
      </c>
      <c r="AF31" s="87" t="str">
        <f t="shared" ca="1" si="15"/>
        <v/>
      </c>
      <c r="AG31" s="87" t="str">
        <f t="shared" ca="1" si="16"/>
        <v/>
      </c>
      <c r="AH31" s="87">
        <f t="shared" ca="1" si="26"/>
        <v>58.03</v>
      </c>
      <c r="AI31" s="87">
        <f t="shared" ca="1" si="27"/>
        <v>65.819999999999993</v>
      </c>
      <c r="AJ31" s="87">
        <f t="shared" ca="1" si="28"/>
        <v>65.454080000000005</v>
      </c>
      <c r="AK31" s="87">
        <f t="shared" ca="1" si="17"/>
        <v>65.454080000000005</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65.819999999999993</v>
      </c>
      <c r="AY31" s="94"/>
      <c r="BA31" s="94"/>
      <c r="BB31" s="94"/>
      <c r="BC31" s="94"/>
      <c r="BD31" s="94"/>
      <c r="BE31" s="87" t="s">
        <v>128</v>
      </c>
      <c r="BF31" s="92">
        <v>32</v>
      </c>
      <c r="BG31" s="92"/>
      <c r="BT31" s="87"/>
    </row>
    <row r="32" spans="10:72">
      <c r="J32" s="125"/>
      <c r="K32" s="125"/>
      <c r="L32" s="125"/>
      <c r="M32" s="125"/>
      <c r="N32" s="125"/>
      <c r="W32" s="87">
        <f ca="1">IFERROR(RANK(Y32,$Y$27:$Y$59,$U$3)+COUNTIF($Y$27:Y32,Y32)-1,"")</f>
        <v>30</v>
      </c>
      <c r="X32" s="87" t="s">
        <v>73</v>
      </c>
      <c r="Y32" s="87">
        <f t="shared" ca="1" si="10"/>
        <v>45.422809999999998</v>
      </c>
      <c r="AA32" s="87" t="str">
        <f t="shared" ca="1" si="11"/>
        <v>Croydon</v>
      </c>
      <c r="AB32" s="87">
        <v>6</v>
      </c>
      <c r="AC32" s="86">
        <f t="shared" ca="1" si="12"/>
        <v>63.994720000000001</v>
      </c>
      <c r="AD32" s="87" t="str">
        <f t="shared" ca="1" si="13"/>
        <v>Croydon</v>
      </c>
      <c r="AE32" s="87" t="str">
        <f t="shared" ca="1" si="14"/>
        <v/>
      </c>
      <c r="AF32" s="87" t="str">
        <f t="shared" ca="1" si="15"/>
        <v/>
      </c>
      <c r="AG32" s="87">
        <f t="shared" ca="1" si="16"/>
        <v>63.994720000000001</v>
      </c>
      <c r="AH32" s="87">
        <f t="shared" ca="1" si="26"/>
        <v>58.03</v>
      </c>
      <c r="AI32" s="87">
        <f t="shared" ca="1" si="27"/>
        <v>65.819999999999993</v>
      </c>
      <c r="AJ32" s="87">
        <f t="shared" ca="1" si="28"/>
        <v>65.454080000000005</v>
      </c>
      <c r="AK32" s="87">
        <f t="shared" ca="1" si="17"/>
        <v>63.994720000000001</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65.819999999999993</v>
      </c>
      <c r="AY32" s="94"/>
      <c r="BA32" s="94"/>
      <c r="BB32" s="94"/>
      <c r="BC32" s="94"/>
      <c r="BD32" s="94"/>
      <c r="BE32" s="87" t="s">
        <v>173</v>
      </c>
      <c r="BF32" s="92"/>
      <c r="BG32" s="92"/>
      <c r="BT32" s="87"/>
    </row>
    <row r="33" spans="1:72">
      <c r="W33" s="87">
        <f ca="1">IFERROR(RANK(Y33,$Y$27:$Y$59,$U$3)+COUNTIF($Y$27:Y33,Y33)-1,"")</f>
        <v>6</v>
      </c>
      <c r="X33" s="87" t="s">
        <v>111</v>
      </c>
      <c r="Y33" s="87">
        <f t="shared" ca="1" si="10"/>
        <v>63.994720000000001</v>
      </c>
      <c r="AA33" s="87" t="str">
        <f t="shared" ca="1" si="11"/>
        <v>Lewisham</v>
      </c>
      <c r="AB33" s="87">
        <v>7</v>
      </c>
      <c r="AC33" s="86">
        <f t="shared" ca="1" si="12"/>
        <v>62.951410000000003</v>
      </c>
      <c r="AD33" s="87" t="str">
        <f t="shared" ca="1" si="13"/>
        <v>Lewisham</v>
      </c>
      <c r="AE33" s="87" t="str">
        <f t="shared" ca="1" si="14"/>
        <v/>
      </c>
      <c r="AF33" s="87" t="str">
        <f t="shared" ca="1" si="15"/>
        <v/>
      </c>
      <c r="AG33" s="87">
        <f t="shared" ca="1" si="16"/>
        <v>62.951410000000003</v>
      </c>
      <c r="AH33" s="87">
        <f t="shared" ca="1" si="26"/>
        <v>58.03</v>
      </c>
      <c r="AI33" s="87">
        <f t="shared" ca="1" si="27"/>
        <v>65.819999999999993</v>
      </c>
      <c r="AJ33" s="87">
        <f t="shared" ca="1" si="28"/>
        <v>65.454080000000005</v>
      </c>
      <c r="AK33" s="87" t="str">
        <f t="shared" ca="1" si="17"/>
        <v/>
      </c>
      <c r="AL33" s="87">
        <f t="shared" ca="1" si="18"/>
        <v>62.951410000000003</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65.819999999999993</v>
      </c>
      <c r="AY33" s="94"/>
      <c r="BA33" s="94"/>
      <c r="BB33" s="94"/>
      <c r="BC33" s="94"/>
      <c r="BD33" s="94"/>
      <c r="BE33" s="87" t="s">
        <v>1092</v>
      </c>
      <c r="BF33" s="92"/>
      <c r="BG33" s="92"/>
      <c r="BT33" s="87"/>
    </row>
    <row r="34" spans="1:72">
      <c r="A34" s="12" t="s">
        <v>1093</v>
      </c>
      <c r="W34" s="87">
        <f ca="1">IFERROR(RANK(Y34,$Y$27:$Y$59,$U$3)+COUNTIF($Y$27:Y34,Y34)-1,"")</f>
        <v>17</v>
      </c>
      <c r="X34" s="87" t="s">
        <v>63</v>
      </c>
      <c r="Y34" s="87">
        <f t="shared" ca="1" si="10"/>
        <v>59.102379999999997</v>
      </c>
      <c r="AA34" s="87" t="str">
        <f t="shared" ca="1" si="11"/>
        <v>Enfield</v>
      </c>
      <c r="AB34" s="87">
        <v>8</v>
      </c>
      <c r="AC34" s="86">
        <f t="shared" ca="1" si="12"/>
        <v>62.45158</v>
      </c>
      <c r="AD34" s="87" t="str">
        <f t="shared" ca="1" si="13"/>
        <v>Enfield</v>
      </c>
      <c r="AE34" s="87" t="str">
        <f t="shared" ca="1" si="14"/>
        <v/>
      </c>
      <c r="AF34" s="87" t="str">
        <f t="shared" ca="1" si="15"/>
        <v/>
      </c>
      <c r="AG34" s="87">
        <f t="shared" ca="1" si="16"/>
        <v>62.45158</v>
      </c>
      <c r="AH34" s="87">
        <f t="shared" ca="1" si="26"/>
        <v>58.03</v>
      </c>
      <c r="AI34" s="87">
        <f t="shared" ca="1" si="27"/>
        <v>65.819999999999993</v>
      </c>
      <c r="AJ34" s="87">
        <f t="shared" ca="1" si="28"/>
        <v>65.454080000000005</v>
      </c>
      <c r="AK34" s="87">
        <f t="shared" ca="1" si="17"/>
        <v>62.45158</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65.819999999999993</v>
      </c>
      <c r="AY34" s="94"/>
      <c r="BA34" s="94"/>
      <c r="BB34" s="94"/>
      <c r="BC34" s="94"/>
      <c r="BD34" s="94"/>
      <c r="BE34" s="87" t="s">
        <v>1094</v>
      </c>
      <c r="BF34" s="92"/>
      <c r="BG34" s="92"/>
      <c r="BT34" s="87"/>
    </row>
    <row r="35" spans="1:72" ht="15" customHeight="1">
      <c r="A35" s="124" t="str">
        <f>VLOOKUP($U$1,IndicatorMetadata!$B:$Z,2,FALSE)</f>
        <v>The proportion of women in the resident population eligible for cervical screening aged 25 to 49 years at end of period reported who were screened adequately within the previous 3.5 years.</v>
      </c>
      <c r="B35" s="125"/>
      <c r="C35" s="125"/>
      <c r="D35" s="125"/>
      <c r="E35" s="125"/>
      <c r="F35" s="125"/>
      <c r="G35" s="125"/>
      <c r="H35" s="125"/>
      <c r="I35" s="125"/>
      <c r="J35" s="125"/>
      <c r="K35" s="125"/>
      <c r="L35" s="125"/>
      <c r="M35" s="125"/>
      <c r="N35" s="125"/>
      <c r="W35" s="87">
        <f ca="1">IFERROR(RANK(Y35,$Y$27:$Y$59,$U$3)+COUNTIF($Y$27:Y35,Y35)-1,"")</f>
        <v>8</v>
      </c>
      <c r="X35" s="87" t="s">
        <v>121</v>
      </c>
      <c r="Y35" s="87">
        <f t="shared" ca="1" si="10"/>
        <v>62.45158</v>
      </c>
      <c r="AA35" s="87" t="str">
        <f t="shared" ca="1" si="11"/>
        <v>Waltham Forest</v>
      </c>
      <c r="AB35" s="87">
        <v>9</v>
      </c>
      <c r="AC35" s="86">
        <f t="shared" ca="1" si="12"/>
        <v>62.24633</v>
      </c>
      <c r="AD35" s="87" t="str">
        <f t="shared" ca="1" si="13"/>
        <v>Waltham Forest</v>
      </c>
      <c r="AE35" s="87" t="str">
        <f t="shared" ca="1" si="14"/>
        <v/>
      </c>
      <c r="AF35" s="87" t="str">
        <f t="shared" ca="1" si="15"/>
        <v/>
      </c>
      <c r="AG35" s="87">
        <f t="shared" ca="1" si="16"/>
        <v>62.24633</v>
      </c>
      <c r="AH35" s="87">
        <f t="shared" ca="1" si="26"/>
        <v>58.03</v>
      </c>
      <c r="AI35" s="87">
        <f t="shared" ca="1" si="27"/>
        <v>65.819999999999993</v>
      </c>
      <c r="AJ35" s="87">
        <f t="shared" ca="1" si="28"/>
        <v>65.454080000000005</v>
      </c>
      <c r="AK35" s="87">
        <f t="shared" ca="1" si="17"/>
        <v>62.24633</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65.819999999999993</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14</v>
      </c>
      <c r="X36" s="87" t="s">
        <v>81</v>
      </c>
      <c r="Y36" s="87">
        <f t="shared" ca="1" si="10"/>
        <v>60.807189999999999</v>
      </c>
      <c r="AA36" s="87" t="str">
        <f t="shared" ca="1" si="11"/>
        <v>Kingston</v>
      </c>
      <c r="AB36" s="87">
        <v>10</v>
      </c>
      <c r="AC36" s="86">
        <f t="shared" ca="1" si="12"/>
        <v>61.994289999999999</v>
      </c>
      <c r="AD36" s="87" t="str">
        <f t="shared" ca="1" si="13"/>
        <v>Kingston</v>
      </c>
      <c r="AE36" s="87" t="str">
        <f t="shared" ca="1" si="14"/>
        <v/>
      </c>
      <c r="AF36" s="87">
        <f t="shared" ca="1" si="15"/>
        <v>61.994289999999999</v>
      </c>
      <c r="AG36" s="87" t="str">
        <f t="shared" ca="1" si="16"/>
        <v/>
      </c>
      <c r="AH36" s="87">
        <f t="shared" ca="1" si="26"/>
        <v>58.03</v>
      </c>
      <c r="AI36" s="87">
        <f t="shared" ca="1" si="27"/>
        <v>65.819999999999993</v>
      </c>
      <c r="AJ36" s="87">
        <f t="shared" ca="1" si="28"/>
        <v>65.454080000000005</v>
      </c>
      <c r="AK36" s="87">
        <f t="shared" ca="1" si="17"/>
        <v>61.994289999999999</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65.819999999999993</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16</v>
      </c>
      <c r="X37" s="87" t="s">
        <v>102</v>
      </c>
      <c r="Y37" s="87">
        <f t="shared" ca="1" si="10"/>
        <v>59.130249999999997</v>
      </c>
      <c r="AA37" s="87" t="str">
        <f t="shared" ca="1" si="11"/>
        <v>Merton</v>
      </c>
      <c r="AB37" s="87">
        <v>11</v>
      </c>
      <c r="AC37" s="86">
        <f t="shared" ca="1" si="12"/>
        <v>61.662970000000001</v>
      </c>
      <c r="AD37" s="87" t="str">
        <f t="shared" ca="1" si="13"/>
        <v>Merton</v>
      </c>
      <c r="AE37" s="87" t="str">
        <f t="shared" ca="1" si="14"/>
        <v/>
      </c>
      <c r="AF37" s="87">
        <f t="shared" ca="1" si="15"/>
        <v>61.662970000000001</v>
      </c>
      <c r="AG37" s="87" t="str">
        <f t="shared" ca="1" si="16"/>
        <v/>
      </c>
      <c r="AH37" s="87">
        <f t="shared" ca="1" si="26"/>
        <v>58.03</v>
      </c>
      <c r="AI37" s="87">
        <f t="shared" ca="1" si="27"/>
        <v>65.819999999999993</v>
      </c>
      <c r="AJ37" s="87">
        <f t="shared" ca="1" si="28"/>
        <v>65.454080000000005</v>
      </c>
      <c r="AK37" s="87">
        <f t="shared" ca="1" si="17"/>
        <v>61.662970000000001</v>
      </c>
      <c r="AL37" s="87" t="str">
        <f t="shared" ca="1" si="18"/>
        <v/>
      </c>
      <c r="AN37" s="87">
        <f ca="1">IFERROR(RANK(AP37,$AP$27:$AP$37,$U$3)+COUNTIF($AP$27:AP37,AP37)-1,"")</f>
        <v>3</v>
      </c>
      <c r="AO37" s="87" t="str">
        <f>T8</f>
        <v>Richmond</v>
      </c>
      <c r="AP37" s="87">
        <f t="shared" ca="1" si="19"/>
        <v>65.454080000000005</v>
      </c>
      <c r="AR37" s="87" t="e">
        <f t="shared" ca="1" si="20"/>
        <v>#N/A</v>
      </c>
      <c r="AS37" s="87">
        <v>11</v>
      </c>
      <c r="AT37" s="87" t="e">
        <f t="shared" ca="1" si="21"/>
        <v>#N/A</v>
      </c>
      <c r="AU37" s="87" t="e">
        <f t="shared" ca="1" si="22"/>
        <v>#N/A</v>
      </c>
      <c r="AV37" s="87" t="e">
        <f t="shared" ca="1" si="23"/>
        <v>#N/A</v>
      </c>
      <c r="AW37" s="87" t="e">
        <f t="shared" ca="1" si="24"/>
        <v>#N/A</v>
      </c>
      <c r="AX37" s="87">
        <f t="shared" ca="1" si="25"/>
        <v>65.819999999999993</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28</v>
      </c>
      <c r="X38" s="87" t="s">
        <v>67</v>
      </c>
      <c r="Y38" s="87">
        <f t="shared" ca="1" si="10"/>
        <v>50.258369999999999</v>
      </c>
      <c r="AA38" s="87" t="str">
        <f t="shared" ca="1" si="11"/>
        <v>Hillingdon</v>
      </c>
      <c r="AB38" s="87">
        <v>12</v>
      </c>
      <c r="AC38" s="86">
        <f t="shared" ca="1" si="12"/>
        <v>61.108640000000001</v>
      </c>
      <c r="AD38" s="87" t="str">
        <f t="shared" ca="1" si="13"/>
        <v>Hillingdon</v>
      </c>
      <c r="AE38" s="87" t="str">
        <f t="shared" ca="1" si="14"/>
        <v/>
      </c>
      <c r="AF38" s="87" t="str">
        <f t="shared" ca="1" si="15"/>
        <v/>
      </c>
      <c r="AG38" s="87">
        <f t="shared" ca="1" si="16"/>
        <v>61.108640000000001</v>
      </c>
      <c r="AH38" s="87">
        <f t="shared" ca="1" si="26"/>
        <v>58.03</v>
      </c>
      <c r="AI38" s="87">
        <f t="shared" ca="1" si="27"/>
        <v>65.819999999999993</v>
      </c>
      <c r="AJ38" s="87">
        <f t="shared" ca="1" si="28"/>
        <v>65.454080000000005</v>
      </c>
      <c r="AK38" s="87">
        <f t="shared" ca="1" si="17"/>
        <v>61.108640000000001</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19</v>
      </c>
      <c r="X39" s="87" t="s">
        <v>117</v>
      </c>
      <c r="Y39" s="87">
        <f t="shared" ca="1" si="10"/>
        <v>58.343049999999998</v>
      </c>
      <c r="AA39" s="87" t="str">
        <f t="shared" ca="1" si="11"/>
        <v>Wandsworth</v>
      </c>
      <c r="AB39" s="87">
        <v>13</v>
      </c>
      <c r="AC39" s="86">
        <f t="shared" ca="1" si="12"/>
        <v>60.918199999999999</v>
      </c>
      <c r="AD39" s="87" t="str">
        <f t="shared" ca="1" si="13"/>
        <v>Wandsworth</v>
      </c>
      <c r="AE39" s="87" t="str">
        <f t="shared" ca="1" si="14"/>
        <v/>
      </c>
      <c r="AF39" s="87" t="str">
        <f t="shared" ca="1" si="15"/>
        <v/>
      </c>
      <c r="AG39" s="87">
        <f t="shared" ca="1" si="16"/>
        <v>60.918199999999999</v>
      </c>
      <c r="AH39" s="87">
        <f t="shared" ca="1" si="26"/>
        <v>58.03</v>
      </c>
      <c r="AI39" s="87">
        <f t="shared" ca="1" si="27"/>
        <v>65.819999999999993</v>
      </c>
      <c r="AJ39" s="87">
        <f t="shared" ca="1" si="28"/>
        <v>65.454080000000005</v>
      </c>
      <c r="AK39" s="87" t="str">
        <f t="shared" ca="1" si="17"/>
        <v/>
      </c>
      <c r="AL39" s="87">
        <f t="shared" ca="1" si="18"/>
        <v>60.918199999999999</v>
      </c>
      <c r="AO39" s="87" t="s">
        <v>1096</v>
      </c>
      <c r="BA39" s="94"/>
      <c r="BD39" s="94" t="s">
        <v>1097</v>
      </c>
      <c r="BF39" s="94">
        <f ca="1">U9</f>
        <v>5</v>
      </c>
      <c r="BG39" s="94"/>
      <c r="BT39" s="87"/>
    </row>
    <row r="40" spans="1:72">
      <c r="A40" s="125"/>
      <c r="B40" s="125"/>
      <c r="C40" s="125"/>
      <c r="D40" s="125"/>
      <c r="E40" s="125"/>
      <c r="F40" s="125"/>
      <c r="G40" s="125"/>
      <c r="H40" s="125"/>
      <c r="I40" s="125"/>
      <c r="J40" s="125"/>
      <c r="K40" s="125"/>
      <c r="L40" s="125"/>
      <c r="M40" s="125"/>
      <c r="N40" s="125"/>
      <c r="W40" s="87">
        <f ca="1">IFERROR(RANK(Y40,$Y$27:$Y$59,$U$3)+COUNTIF($Y$27:Y40,Y40)-1,"")</f>
        <v>25</v>
      </c>
      <c r="X40" s="87" t="s">
        <v>65</v>
      </c>
      <c r="Y40" s="87">
        <f t="shared" ca="1" si="10"/>
        <v>54.607469999999999</v>
      </c>
      <c r="AA40" s="87" t="str">
        <f t="shared" ca="1" si="11"/>
        <v>Greenwich</v>
      </c>
      <c r="AB40" s="87">
        <v>14</v>
      </c>
      <c r="AC40" s="86">
        <f t="shared" ca="1" si="12"/>
        <v>60.807189999999999</v>
      </c>
      <c r="AD40" s="87" t="str">
        <f t="shared" ca="1" si="13"/>
        <v>Greenwich</v>
      </c>
      <c r="AE40" s="87" t="str">
        <f t="shared" ca="1" si="14"/>
        <v/>
      </c>
      <c r="AF40" s="87" t="str">
        <f t="shared" ca="1" si="15"/>
        <v/>
      </c>
      <c r="AG40" s="87">
        <f t="shared" ca="1" si="16"/>
        <v>60.807189999999999</v>
      </c>
      <c r="AH40" s="87">
        <f t="shared" ca="1" si="26"/>
        <v>58.03</v>
      </c>
      <c r="AI40" s="87">
        <f t="shared" ca="1" si="27"/>
        <v>65.819999999999993</v>
      </c>
      <c r="AJ40" s="87">
        <f t="shared" ca="1" si="28"/>
        <v>65.454080000000005</v>
      </c>
      <c r="AK40" s="87" t="str">
        <f t="shared" ca="1" si="17"/>
        <v/>
      </c>
      <c r="AL40" s="87">
        <f t="shared" ca="1" si="18"/>
        <v>60.807189999999999</v>
      </c>
      <c r="AO40" s="87" t="str">
        <f>List!R2</f>
        <v>Kingston</v>
      </c>
      <c r="AP40" s="87">
        <f t="shared" ref="AP40:AP54" ca="1" si="29">VLOOKUP(AO40,$AA$27:$AC$58,3,FALSE)</f>
        <v>61.994289999999999</v>
      </c>
      <c r="BA40" s="94"/>
      <c r="BB40" s="94"/>
      <c r="BC40" s="94"/>
      <c r="BD40" s="94"/>
      <c r="BE40" s="87" t="s">
        <v>1098</v>
      </c>
      <c r="BF40" s="92">
        <f ca="1">IF(BF39=1,0,BE45*BF39/$BF45)</f>
        <v>13.90625</v>
      </c>
      <c r="BG40" s="93"/>
      <c r="BT40" s="87"/>
    </row>
    <row r="41" spans="1:72">
      <c r="A41" s="125"/>
      <c r="B41" s="125"/>
      <c r="C41" s="125"/>
      <c r="D41" s="125"/>
      <c r="E41" s="125"/>
      <c r="F41" s="125"/>
      <c r="G41" s="125"/>
      <c r="H41" s="125"/>
      <c r="I41" s="125"/>
      <c r="J41" s="125"/>
      <c r="K41" s="125"/>
      <c r="L41" s="125"/>
      <c r="M41" s="125"/>
      <c r="N41" s="125"/>
      <c r="W41" s="87">
        <f ca="1">IFERROR(RANK(Y41,$Y$27:$Y$59,$U$3)+COUNTIF($Y$27:Y41,Y41)-1,"")</f>
        <v>2</v>
      </c>
      <c r="X41" s="87" t="s">
        <v>119</v>
      </c>
      <c r="Y41" s="87">
        <f t="shared" ca="1" si="10"/>
        <v>70.177980000000005</v>
      </c>
      <c r="AA41" s="87" t="str">
        <f t="shared" ca="1" si="11"/>
        <v>Barking and Dagenham</v>
      </c>
      <c r="AB41" s="87">
        <v>15</v>
      </c>
      <c r="AC41" s="86">
        <f t="shared" ca="1" si="12"/>
        <v>60.383339999999997</v>
      </c>
      <c r="AD41" s="87" t="str">
        <f t="shared" ca="1" si="13"/>
        <v>Barking and Dagenham</v>
      </c>
      <c r="AE41" s="87" t="str">
        <f t="shared" ca="1" si="14"/>
        <v/>
      </c>
      <c r="AF41" s="87" t="str">
        <f t="shared" ca="1" si="15"/>
        <v/>
      </c>
      <c r="AG41" s="87">
        <f t="shared" ca="1" si="16"/>
        <v>60.383339999999997</v>
      </c>
      <c r="AH41" s="87">
        <f t="shared" ca="1" si="26"/>
        <v>58.03</v>
      </c>
      <c r="AI41" s="87">
        <f t="shared" ca="1" si="27"/>
        <v>65.819999999999993</v>
      </c>
      <c r="AJ41" s="87">
        <f t="shared" ca="1" si="28"/>
        <v>65.454080000000005</v>
      </c>
      <c r="AK41" s="87" t="str">
        <f t="shared" ca="1" si="17"/>
        <v/>
      </c>
      <c r="AL41" s="87">
        <f t="shared" ca="1" si="18"/>
        <v>60.383339999999997</v>
      </c>
      <c r="AO41" s="87" t="str">
        <f>List!R3</f>
        <v>Merton</v>
      </c>
      <c r="AP41" s="87">
        <f t="shared" ca="1" si="29"/>
        <v>61.662970000000001</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12</v>
      </c>
      <c r="X42" s="87" t="s">
        <v>87</v>
      </c>
      <c r="Y42" s="87">
        <f t="shared" ca="1" si="10"/>
        <v>61.108640000000001</v>
      </c>
      <c r="AA42" s="87" t="str">
        <f t="shared" ca="1" si="11"/>
        <v>Hackney</v>
      </c>
      <c r="AB42" s="87">
        <v>16</v>
      </c>
      <c r="AC42" s="86">
        <f t="shared" ca="1" si="12"/>
        <v>59.130249999999997</v>
      </c>
      <c r="AD42" s="87" t="str">
        <f t="shared" ca="1" si="13"/>
        <v>Hackney</v>
      </c>
      <c r="AE42" s="87" t="str">
        <f t="shared" ca="1" si="14"/>
        <v/>
      </c>
      <c r="AF42" s="87" t="str">
        <f t="shared" ca="1" si="15"/>
        <v/>
      </c>
      <c r="AG42" s="87">
        <f t="shared" ca="1" si="16"/>
        <v>59.130249999999997</v>
      </c>
      <c r="AH42" s="87">
        <f t="shared" ca="1" si="26"/>
        <v>58.03</v>
      </c>
      <c r="AI42" s="87">
        <f t="shared" ca="1" si="27"/>
        <v>65.819999999999993</v>
      </c>
      <c r="AJ42" s="87">
        <f t="shared" ca="1" si="28"/>
        <v>65.454080000000005</v>
      </c>
      <c r="AK42" s="87" t="str">
        <f t="shared" ca="1" si="17"/>
        <v/>
      </c>
      <c r="AL42" s="87">
        <f t="shared" ca="1" si="18"/>
        <v>59.130249999999997</v>
      </c>
      <c r="AO42" s="87" t="str">
        <f>List!R4</f>
        <v>Richmond</v>
      </c>
      <c r="AP42" s="87">
        <f t="shared" ca="1" si="29"/>
        <v>65.454080000000005</v>
      </c>
      <c r="BA42" s="94"/>
      <c r="BB42" s="94"/>
      <c r="BC42" s="94"/>
      <c r="BD42" s="94"/>
      <c r="BE42" s="87" t="s">
        <v>1094</v>
      </c>
      <c r="BF42" s="92">
        <f ca="1">IF(181-SUM(BF40:BF41)&lt;0,0,181-SUM(BF40:BF41))</f>
        <v>165.09375</v>
      </c>
      <c r="BG42" s="93"/>
      <c r="BT42" s="87"/>
    </row>
    <row r="43" spans="1:72">
      <c r="A43" s="17"/>
      <c r="B43" s="17"/>
      <c r="C43" s="17"/>
      <c r="D43" s="17"/>
      <c r="E43" s="17"/>
      <c r="F43" s="17"/>
      <c r="G43" s="17"/>
      <c r="H43" s="17"/>
      <c r="I43" s="17"/>
      <c r="J43" s="17"/>
      <c r="K43" s="17"/>
      <c r="L43" s="17"/>
      <c r="M43" s="17"/>
      <c r="W43" s="87">
        <f ca="1">IFERROR(RANK(Y43,$Y$27:$Y$59,$U$3)+COUNTIF($Y$27:Y43,Y43)-1,"")</f>
        <v>20</v>
      </c>
      <c r="X43" s="87" t="s">
        <v>60</v>
      </c>
      <c r="Y43" s="87">
        <f t="shared" ca="1" si="10"/>
        <v>58.002099999999999</v>
      </c>
      <c r="AA43" s="87" t="str">
        <f t="shared" ca="1" si="11"/>
        <v>Ealing</v>
      </c>
      <c r="AB43" s="87">
        <v>17</v>
      </c>
      <c r="AC43" s="86">
        <f t="shared" ca="1" si="12"/>
        <v>59.102379999999997</v>
      </c>
      <c r="AD43" s="87" t="str">
        <f t="shared" ca="1" si="13"/>
        <v>Ealing</v>
      </c>
      <c r="AE43" s="87" t="str">
        <f t="shared" ca="1" si="14"/>
        <v/>
      </c>
      <c r="AF43" s="87" t="str">
        <f t="shared" ca="1" si="15"/>
        <v/>
      </c>
      <c r="AG43" s="87">
        <f t="shared" ca="1" si="16"/>
        <v>59.102379999999997</v>
      </c>
      <c r="AH43" s="87">
        <f t="shared" ca="1" si="26"/>
        <v>58.03</v>
      </c>
      <c r="AI43" s="87">
        <f t="shared" ca="1" si="27"/>
        <v>65.819999999999993</v>
      </c>
      <c r="AJ43" s="87">
        <f t="shared" ca="1" si="28"/>
        <v>65.454080000000005</v>
      </c>
      <c r="AK43" s="87">
        <f t="shared" ca="1" si="17"/>
        <v>59.102379999999997</v>
      </c>
      <c r="AL43" s="87" t="str">
        <f t="shared" ca="1" si="18"/>
        <v/>
      </c>
      <c r="AO43" s="87" t="str">
        <f>List!R5</f>
        <v>Sutton</v>
      </c>
      <c r="AP43" s="87">
        <f t="shared" ca="1" si="29"/>
        <v>69.700469999999996</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27</v>
      </c>
      <c r="X44" s="87" t="s">
        <v>75</v>
      </c>
      <c r="Y44" s="87">
        <f t="shared" ca="1" si="10"/>
        <v>51.290970000000002</v>
      </c>
      <c r="AA44" s="87" t="str">
        <f t="shared" ca="1" si="11"/>
        <v>Lambeth</v>
      </c>
      <c r="AB44" s="87">
        <v>18</v>
      </c>
      <c r="AC44" s="86">
        <f t="shared" ca="1" si="12"/>
        <v>58.901519999999998</v>
      </c>
      <c r="AD44" s="87" t="str">
        <f t="shared" ca="1" si="13"/>
        <v>Lambeth</v>
      </c>
      <c r="AE44" s="87" t="str">
        <f t="shared" ca="1" si="14"/>
        <v/>
      </c>
      <c r="AF44" s="87" t="str">
        <f t="shared" ca="1" si="15"/>
        <v/>
      </c>
      <c r="AG44" s="87">
        <f t="shared" ca="1" si="16"/>
        <v>58.901519999999998</v>
      </c>
      <c r="AH44" s="87">
        <f t="shared" ca="1" si="26"/>
        <v>58.03</v>
      </c>
      <c r="AI44" s="87">
        <f t="shared" ca="1" si="27"/>
        <v>65.819999999999993</v>
      </c>
      <c r="AJ44" s="87">
        <f t="shared" ca="1" si="28"/>
        <v>65.454080000000005</v>
      </c>
      <c r="AK44" s="87" t="str">
        <f t="shared" ca="1" si="17"/>
        <v/>
      </c>
      <c r="AL44" s="87">
        <f t="shared" ca="1" si="18"/>
        <v>58.901519999999998</v>
      </c>
      <c r="AO44" s="87" t="str">
        <f>List!R6</f>
        <v>Havering</v>
      </c>
      <c r="AP44" s="87">
        <f t="shared" ca="1" si="29"/>
        <v>70.177980000000005</v>
      </c>
      <c r="BT44" s="87"/>
    </row>
    <row r="45" spans="1:72">
      <c r="A45" s="17"/>
      <c r="B45" s="17"/>
      <c r="C45" s="17"/>
      <c r="D45" s="17"/>
      <c r="E45" s="17"/>
      <c r="F45" s="17"/>
      <c r="G45" s="17"/>
      <c r="H45" s="17"/>
      <c r="I45" s="17"/>
      <c r="J45" s="17"/>
      <c r="K45" s="17"/>
      <c r="L45" s="17"/>
      <c r="M45" s="17"/>
      <c r="W45" s="87">
        <f ca="1">IFERROR(RANK(Y45,$Y$27:$Y$59,$U$3)+COUNTIF($Y$27:Y45,Y45)-1,"")</f>
        <v>32</v>
      </c>
      <c r="X45" s="87" t="s">
        <v>71</v>
      </c>
      <c r="Y45" s="87">
        <f t="shared" ca="1" si="10"/>
        <v>42.407220000000002</v>
      </c>
      <c r="AA45" s="87" t="str">
        <f t="shared" ca="1" si="11"/>
        <v>Haringey</v>
      </c>
      <c r="AB45" s="87">
        <v>19</v>
      </c>
      <c r="AC45" s="86">
        <f t="shared" ca="1" si="12"/>
        <v>58.343049999999998</v>
      </c>
      <c r="AD45" s="87" t="str">
        <f t="shared" ca="1" si="13"/>
        <v>Haringey</v>
      </c>
      <c r="AE45" s="87" t="str">
        <f t="shared" ca="1" si="14"/>
        <v/>
      </c>
      <c r="AF45" s="87" t="str">
        <f t="shared" ca="1" si="15"/>
        <v/>
      </c>
      <c r="AG45" s="87">
        <f t="shared" ca="1" si="16"/>
        <v>58.343049999999998</v>
      </c>
      <c r="AH45" s="87">
        <f t="shared" ca="1" si="26"/>
        <v>58.03</v>
      </c>
      <c r="AI45" s="87">
        <f t="shared" ca="1" si="27"/>
        <v>65.819999999999993</v>
      </c>
      <c r="AJ45" s="87">
        <f t="shared" ca="1" si="28"/>
        <v>65.454080000000005</v>
      </c>
      <c r="AK45" s="87" t="str">
        <f t="shared" ca="1" si="17"/>
        <v/>
      </c>
      <c r="AL45" s="87">
        <f t="shared" ca="1" si="18"/>
        <v>58.343049999999998</v>
      </c>
      <c r="AO45" s="87" t="str">
        <f>List!R7</f>
        <v>Hounslow</v>
      </c>
      <c r="AP45" s="87">
        <f t="shared" ca="1" si="29"/>
        <v>58.002099999999999</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10</v>
      </c>
      <c r="X46" s="87" t="s">
        <v>83</v>
      </c>
      <c r="Y46" s="87">
        <f t="shared" ca="1" si="10"/>
        <v>61.994289999999999</v>
      </c>
      <c r="AA46" s="87" t="str">
        <f t="shared" ca="1" si="11"/>
        <v>Hounslow</v>
      </c>
      <c r="AB46" s="87">
        <v>20</v>
      </c>
      <c r="AC46" s="86">
        <f t="shared" ca="1" si="12"/>
        <v>58.002099999999999</v>
      </c>
      <c r="AD46" s="87" t="str">
        <f t="shared" ca="1" si="13"/>
        <v>Hounslow</v>
      </c>
      <c r="AE46" s="87" t="str">
        <f t="shared" ca="1" si="14"/>
        <v/>
      </c>
      <c r="AF46" s="87" t="str">
        <f t="shared" ca="1" si="15"/>
        <v/>
      </c>
      <c r="AG46" s="87">
        <f t="shared" ca="1" si="16"/>
        <v>58.002099999999999</v>
      </c>
      <c r="AH46" s="87">
        <f t="shared" ca="1" si="26"/>
        <v>58.03</v>
      </c>
      <c r="AI46" s="87">
        <f t="shared" ca="1" si="27"/>
        <v>65.819999999999993</v>
      </c>
      <c r="AJ46" s="87">
        <f t="shared" ca="1" si="28"/>
        <v>65.454080000000005</v>
      </c>
      <c r="AK46" s="87">
        <f t="shared" ca="1" si="17"/>
        <v>58.002099999999999</v>
      </c>
      <c r="AL46" s="87" t="str">
        <f t="shared" ca="1" si="18"/>
        <v/>
      </c>
      <c r="AO46" s="87" t="str">
        <f>List!R8</f>
        <v>Redbridge</v>
      </c>
      <c r="AP46" s="87">
        <f t="shared" ca="1" si="29"/>
        <v>56.430410000000002</v>
      </c>
      <c r="BF46" s="94">
        <v>2</v>
      </c>
      <c r="BG46" s="94"/>
      <c r="BT46" s="87"/>
    </row>
    <row r="47" spans="1:72">
      <c r="A47" s="17"/>
      <c r="B47" s="17"/>
      <c r="C47" s="17"/>
      <c r="D47" s="17"/>
      <c r="E47" s="17"/>
      <c r="F47" s="17"/>
      <c r="G47" s="17"/>
      <c r="H47" s="17"/>
      <c r="I47" s="17"/>
      <c r="J47" s="17"/>
      <c r="K47" s="17"/>
      <c r="L47" s="17"/>
      <c r="M47" s="17"/>
      <c r="W47" s="87">
        <f ca="1">IFERROR(RANK(Y47,$Y$27:$Y$59,$U$3)+COUNTIF($Y$27:Y47,Y47)-1,"")</f>
        <v>18</v>
      </c>
      <c r="X47" s="87" t="s">
        <v>92</v>
      </c>
      <c r="Y47" s="87">
        <f t="shared" ca="1" si="10"/>
        <v>58.901519999999998</v>
      </c>
      <c r="AA47" s="87" t="str">
        <f t="shared" ca="1" si="11"/>
        <v>Southwark</v>
      </c>
      <c r="AB47" s="87">
        <v>21</v>
      </c>
      <c r="AC47" s="86">
        <f t="shared" ca="1" si="12"/>
        <v>57.776530000000001</v>
      </c>
      <c r="AD47" s="87" t="str">
        <f t="shared" ca="1" si="13"/>
        <v>Southwark</v>
      </c>
      <c r="AE47" s="87" t="str">
        <f t="shared" ca="1" si="14"/>
        <v/>
      </c>
      <c r="AF47" s="87" t="str">
        <f t="shared" ca="1" si="15"/>
        <v/>
      </c>
      <c r="AG47" s="87">
        <f t="shared" ca="1" si="16"/>
        <v>57.776530000000001</v>
      </c>
      <c r="AH47" s="87">
        <f t="shared" ca="1" si="26"/>
        <v>58.03</v>
      </c>
      <c r="AI47" s="87">
        <f t="shared" ca="1" si="27"/>
        <v>65.819999999999993</v>
      </c>
      <c r="AJ47" s="87">
        <f t="shared" ca="1" si="28"/>
        <v>65.454080000000005</v>
      </c>
      <c r="AK47" s="87" t="str">
        <f t="shared" ca="1" si="17"/>
        <v/>
      </c>
      <c r="AL47" s="87">
        <f t="shared" ca="1" si="18"/>
        <v>57.776530000000001</v>
      </c>
      <c r="AO47" s="87" t="str">
        <f>List!R9</f>
        <v>Enfield</v>
      </c>
      <c r="AP47" s="87">
        <f t="shared" ca="1" si="29"/>
        <v>62.45158</v>
      </c>
    </row>
    <row r="48" spans="1:72">
      <c r="A48" s="17"/>
      <c r="B48" s="17"/>
      <c r="C48" s="17"/>
      <c r="D48" s="17"/>
      <c r="E48" s="17"/>
      <c r="F48" s="17"/>
      <c r="G48" s="17"/>
      <c r="H48" s="17"/>
      <c r="I48" s="17"/>
      <c r="J48" s="17"/>
      <c r="K48" s="17"/>
      <c r="L48" s="17"/>
      <c r="M48" s="17"/>
      <c r="W48" s="87">
        <f ca="1">IFERROR(RANK(Y48,$Y$27:$Y$59,$U$3)+COUNTIF($Y$27:Y48,Y48)-1,"")</f>
        <v>7</v>
      </c>
      <c r="X48" s="87" t="s">
        <v>85</v>
      </c>
      <c r="Y48" s="87">
        <f t="shared" ca="1" si="10"/>
        <v>62.951410000000003</v>
      </c>
      <c r="AA48" s="87" t="str">
        <f t="shared" ca="1" si="11"/>
        <v>Barnet</v>
      </c>
      <c r="AB48" s="87">
        <v>22</v>
      </c>
      <c r="AC48" s="86">
        <f t="shared" ca="1" si="12"/>
        <v>57.33867</v>
      </c>
      <c r="AD48" s="87" t="str">
        <f t="shared" ca="1" si="13"/>
        <v>Barnet</v>
      </c>
      <c r="AE48" s="87" t="str">
        <f t="shared" ca="1" si="14"/>
        <v/>
      </c>
      <c r="AF48" s="87">
        <f t="shared" ca="1" si="15"/>
        <v>57.33867</v>
      </c>
      <c r="AG48" s="87" t="str">
        <f t="shared" ca="1" si="16"/>
        <v/>
      </c>
      <c r="AH48" s="87">
        <f t="shared" ca="1" si="26"/>
        <v>58.03</v>
      </c>
      <c r="AI48" s="87">
        <f t="shared" ca="1" si="27"/>
        <v>65.819999999999993</v>
      </c>
      <c r="AJ48" s="87">
        <f t="shared" ca="1" si="28"/>
        <v>65.454080000000005</v>
      </c>
      <c r="AK48" s="87">
        <f t="shared" ca="1" si="17"/>
        <v>57.33867</v>
      </c>
      <c r="AL48" s="87" t="str">
        <f t="shared" ca="1" si="18"/>
        <v/>
      </c>
      <c r="AO48" s="87" t="str">
        <f>List!R10</f>
        <v>Harrow</v>
      </c>
      <c r="AP48" s="87">
        <f t="shared" ca="1" si="29"/>
        <v>54.607469999999999</v>
      </c>
      <c r="BF48" s="94"/>
    </row>
    <row r="49" spans="1:59">
      <c r="A49" s="17"/>
      <c r="B49" s="17"/>
      <c r="C49" s="17"/>
      <c r="D49" s="17"/>
      <c r="E49" s="17"/>
      <c r="F49" s="17"/>
      <c r="G49" s="17"/>
      <c r="H49" s="17"/>
      <c r="I49" s="17"/>
      <c r="J49" s="17"/>
      <c r="K49" s="17"/>
      <c r="L49" s="17"/>
      <c r="M49" s="17"/>
      <c r="W49" s="87">
        <f ca="1">IFERROR(RANK(Y49,$Y$27:$Y$59,$U$3)+COUNTIF($Y$27:Y49,Y49)-1,"")</f>
        <v>11</v>
      </c>
      <c r="X49" s="87" t="s">
        <v>109</v>
      </c>
      <c r="Y49" s="87">
        <f t="shared" ca="1" si="10"/>
        <v>61.662970000000001</v>
      </c>
      <c r="AA49" s="87" t="str">
        <f t="shared" ca="1" si="11"/>
        <v>Newham</v>
      </c>
      <c r="AB49" s="87">
        <v>23</v>
      </c>
      <c r="AC49" s="86">
        <f t="shared" ca="1" si="12"/>
        <v>56.564259999999997</v>
      </c>
      <c r="AD49" s="87" t="str">
        <f t="shared" ca="1" si="13"/>
        <v>Newham</v>
      </c>
      <c r="AE49" s="87" t="str">
        <f t="shared" ca="1" si="14"/>
        <v/>
      </c>
      <c r="AF49" s="87" t="str">
        <f t="shared" ca="1" si="15"/>
        <v/>
      </c>
      <c r="AG49" s="87">
        <f t="shared" ca="1" si="16"/>
        <v>56.564259999999997</v>
      </c>
      <c r="AH49" s="87">
        <f t="shared" ca="1" si="26"/>
        <v>58.03</v>
      </c>
      <c r="AI49" s="87">
        <f t="shared" ca="1" si="27"/>
        <v>65.819999999999993</v>
      </c>
      <c r="AJ49" s="87">
        <f t="shared" ca="1" si="28"/>
        <v>65.454080000000005</v>
      </c>
      <c r="AK49" s="87" t="str">
        <f t="shared" ca="1" si="17"/>
        <v/>
      </c>
      <c r="AL49" s="87">
        <f t="shared" ca="1" si="18"/>
        <v>56.564259999999997</v>
      </c>
      <c r="AO49" s="87" t="str">
        <f>List!R11</f>
        <v>Waltham Forest</v>
      </c>
      <c r="AP49" s="87">
        <f t="shared" ca="1" si="29"/>
        <v>62.24633</v>
      </c>
      <c r="BF49" s="92"/>
      <c r="BG49" s="93"/>
    </row>
    <row r="50" spans="1:59">
      <c r="A50" s="17"/>
      <c r="B50" s="17"/>
      <c r="C50" s="17"/>
      <c r="D50" s="17"/>
      <c r="E50" s="17"/>
      <c r="F50" s="17"/>
      <c r="G50" s="17"/>
      <c r="H50" s="17"/>
      <c r="I50" s="17"/>
      <c r="J50" s="17"/>
      <c r="K50" s="17"/>
      <c r="L50" s="17"/>
      <c r="M50" s="17"/>
      <c r="W50" s="87">
        <f ca="1">IFERROR(RANK(Y50,$Y$27:$Y$59,$U$3)+COUNTIF($Y$27:Y50,Y50)-1,"")</f>
        <v>23</v>
      </c>
      <c r="X50" s="87" t="s">
        <v>123</v>
      </c>
      <c r="Y50" s="87">
        <f t="shared" ca="1" si="10"/>
        <v>56.564259999999997</v>
      </c>
      <c r="AA50" s="87" t="str">
        <f t="shared" ca="1" si="11"/>
        <v>Redbridge</v>
      </c>
      <c r="AB50" s="87">
        <v>24</v>
      </c>
      <c r="AC50" s="86">
        <f t="shared" ca="1" si="12"/>
        <v>56.430410000000002</v>
      </c>
      <c r="AD50" s="87" t="str">
        <f t="shared" ca="1" si="13"/>
        <v>Redbridge</v>
      </c>
      <c r="AE50" s="87" t="str">
        <f t="shared" ca="1" si="14"/>
        <v/>
      </c>
      <c r="AF50" s="87" t="str">
        <f t="shared" ca="1" si="15"/>
        <v/>
      </c>
      <c r="AG50" s="87">
        <f t="shared" ca="1" si="16"/>
        <v>56.430410000000002</v>
      </c>
      <c r="AH50" s="87">
        <f t="shared" ca="1" si="26"/>
        <v>58.03</v>
      </c>
      <c r="AI50" s="87">
        <f t="shared" ca="1" si="27"/>
        <v>65.819999999999993</v>
      </c>
      <c r="AJ50" s="87">
        <f t="shared" ca="1" si="28"/>
        <v>65.454080000000005</v>
      </c>
      <c r="AK50" s="87">
        <f t="shared" ca="1" si="17"/>
        <v>56.430410000000002</v>
      </c>
      <c r="AL50" s="87" t="str">
        <f t="shared" ca="1" si="18"/>
        <v/>
      </c>
      <c r="AO50" s="87" t="str">
        <f>List!R12</f>
        <v>Bromley</v>
      </c>
      <c r="AP50" s="87">
        <f t="shared" ca="1" si="29"/>
        <v>70.947739999999996</v>
      </c>
      <c r="BF50" s="92"/>
      <c r="BG50" s="92"/>
    </row>
    <row r="51" spans="1:59">
      <c r="W51" s="87">
        <f ca="1">IFERROR(RANK(Y51,$Y$27:$Y$59,$U$3)+COUNTIF($Y$27:Y51,Y51)-1,"")</f>
        <v>24</v>
      </c>
      <c r="X51" s="87" t="s">
        <v>113</v>
      </c>
      <c r="Y51" s="87">
        <f t="shared" ca="1" si="10"/>
        <v>56.430410000000002</v>
      </c>
      <c r="AA51" s="87" t="str">
        <f t="shared" ca="1" si="11"/>
        <v>Harrow</v>
      </c>
      <c r="AB51" s="87">
        <v>25</v>
      </c>
      <c r="AC51" s="86">
        <f t="shared" ca="1" si="12"/>
        <v>54.607469999999999</v>
      </c>
      <c r="AD51" s="87" t="str">
        <f t="shared" ca="1" si="13"/>
        <v>Harrow</v>
      </c>
      <c r="AE51" s="87" t="str">
        <f t="shared" ca="1" si="14"/>
        <v/>
      </c>
      <c r="AF51" s="87">
        <f t="shared" ca="1" si="15"/>
        <v>54.607469999999999</v>
      </c>
      <c r="AG51" s="87" t="str">
        <f t="shared" ca="1" si="16"/>
        <v/>
      </c>
      <c r="AH51" s="87">
        <f t="shared" ca="1" si="26"/>
        <v>58.03</v>
      </c>
      <c r="AI51" s="87">
        <f t="shared" ca="1" si="27"/>
        <v>65.819999999999993</v>
      </c>
      <c r="AJ51" s="87">
        <f t="shared" ca="1" si="28"/>
        <v>65.454080000000005</v>
      </c>
      <c r="AK51" s="87">
        <f t="shared" ca="1" si="17"/>
        <v>54.607469999999999</v>
      </c>
      <c r="AL51" s="87" t="str">
        <f t="shared" ca="1" si="18"/>
        <v/>
      </c>
      <c r="AO51" s="87" t="str">
        <f>List!R13</f>
        <v>Hillingdon</v>
      </c>
      <c r="AP51" s="87">
        <f t="shared" ca="1" si="29"/>
        <v>61.108640000000001</v>
      </c>
      <c r="BF51" s="92"/>
      <c r="BG51" s="93"/>
    </row>
    <row r="52" spans="1:59">
      <c r="W52" s="87">
        <f ca="1">IFERROR(RANK(Y52,$Y$27:$Y$59,$U$3)+COUNTIF($Y$27:Y52,Y52)-1,"")</f>
        <v>5</v>
      </c>
      <c r="X52" s="87" t="s">
        <v>33</v>
      </c>
      <c r="Y52" s="87">
        <f t="shared" ca="1" si="10"/>
        <v>65.454080000000005</v>
      </c>
      <c r="AA52" s="87" t="str">
        <f t="shared" ca="1" si="11"/>
        <v>Brent</v>
      </c>
      <c r="AB52" s="87">
        <v>26</v>
      </c>
      <c r="AC52" s="86">
        <f t="shared" ca="1" si="12"/>
        <v>52.818449999999999</v>
      </c>
      <c r="AD52" s="87" t="str">
        <f t="shared" ca="1" si="13"/>
        <v>Brent</v>
      </c>
      <c r="AE52" s="87" t="str">
        <f t="shared" ca="1" si="14"/>
        <v/>
      </c>
      <c r="AF52" s="87" t="str">
        <f t="shared" ca="1" si="15"/>
        <v/>
      </c>
      <c r="AG52" s="87">
        <f t="shared" ca="1" si="16"/>
        <v>52.818449999999999</v>
      </c>
      <c r="AH52" s="87">
        <f t="shared" ca="1" si="26"/>
        <v>58.03</v>
      </c>
      <c r="AI52" s="87">
        <f t="shared" ca="1" si="27"/>
        <v>65.819999999999993</v>
      </c>
      <c r="AJ52" s="87">
        <f t="shared" ca="1" si="28"/>
        <v>65.454080000000005</v>
      </c>
      <c r="AK52" s="87" t="str">
        <f t="shared" ca="1" si="17"/>
        <v/>
      </c>
      <c r="AL52" s="87">
        <f t="shared" ca="1" si="18"/>
        <v>52.818449999999999</v>
      </c>
      <c r="AO52" s="87" t="str">
        <f>List!R14</f>
        <v>Ealing</v>
      </c>
      <c r="AP52" s="87">
        <f t="shared" ca="1" si="29"/>
        <v>59.102379999999997</v>
      </c>
      <c r="BF52" s="94"/>
      <c r="BG52" s="94"/>
    </row>
    <row r="53" spans="1:59">
      <c r="W53" s="87">
        <f ca="1">IFERROR(RANK(Y53,$Y$27:$Y$59,$U$3)+COUNTIF($Y$27:Y53,Y53)-1,"")</f>
        <v>21</v>
      </c>
      <c r="X53" s="87" t="s">
        <v>96</v>
      </c>
      <c r="Y53" s="87">
        <f t="shared" ca="1" si="10"/>
        <v>57.776530000000001</v>
      </c>
      <c r="AA53" s="87" t="str">
        <f t="shared" ca="1" si="11"/>
        <v>Islington</v>
      </c>
      <c r="AB53" s="87">
        <v>27</v>
      </c>
      <c r="AC53" s="86">
        <f t="shared" ca="1" si="12"/>
        <v>51.290970000000002</v>
      </c>
      <c r="AD53" s="87" t="str">
        <f t="shared" ca="1" si="13"/>
        <v>Islington</v>
      </c>
      <c r="AE53" s="87" t="str">
        <f t="shared" ca="1" si="14"/>
        <v/>
      </c>
      <c r="AF53" s="87" t="str">
        <f t="shared" ca="1" si="15"/>
        <v/>
      </c>
      <c r="AG53" s="87">
        <f t="shared" ca="1" si="16"/>
        <v>51.290970000000002</v>
      </c>
      <c r="AH53" s="87">
        <f t="shared" ca="1" si="26"/>
        <v>58.03</v>
      </c>
      <c r="AI53" s="87">
        <f t="shared" ca="1" si="27"/>
        <v>65.819999999999993</v>
      </c>
      <c r="AJ53" s="87">
        <f t="shared" ca="1" si="28"/>
        <v>65.454080000000005</v>
      </c>
      <c r="AK53" s="87" t="str">
        <f t="shared" ca="1" si="17"/>
        <v/>
      </c>
      <c r="AL53" s="87">
        <f t="shared" ca="1" si="18"/>
        <v>51.290970000000002</v>
      </c>
      <c r="AO53" s="87" t="str">
        <f>List!R15</f>
        <v>Barnet</v>
      </c>
      <c r="AP53" s="87">
        <f t="shared" ca="1" si="29"/>
        <v>57.33867</v>
      </c>
    </row>
    <row r="54" spans="1:59">
      <c r="W54" s="87">
        <f ca="1">IFERROR(RANK(Y54,$Y$27:$Y$59,$U$3)+COUNTIF($Y$27:Y54,Y54)-1,"")</f>
        <v>3</v>
      </c>
      <c r="X54" s="87" t="s">
        <v>90</v>
      </c>
      <c r="Y54" s="87">
        <f t="shared" ca="1" si="10"/>
        <v>69.700469999999996</v>
      </c>
      <c r="AA54" s="87" t="str">
        <f t="shared" ca="1" si="11"/>
        <v>Hammersmith and Fulham</v>
      </c>
      <c r="AB54" s="87">
        <v>28</v>
      </c>
      <c r="AC54" s="86">
        <f t="shared" ca="1" si="12"/>
        <v>50.258369999999999</v>
      </c>
      <c r="AD54" s="87" t="str">
        <f t="shared" ca="1" si="13"/>
        <v>Hammersmith and Fulham</v>
      </c>
      <c r="AE54" s="87" t="str">
        <f t="shared" ca="1" si="14"/>
        <v/>
      </c>
      <c r="AF54" s="87" t="str">
        <f t="shared" ca="1" si="15"/>
        <v/>
      </c>
      <c r="AG54" s="87">
        <f t="shared" ca="1" si="16"/>
        <v>50.258369999999999</v>
      </c>
      <c r="AH54" s="87">
        <f t="shared" ca="1" si="26"/>
        <v>58.03</v>
      </c>
      <c r="AI54" s="87">
        <f t="shared" ca="1" si="27"/>
        <v>65.819999999999993</v>
      </c>
      <c r="AJ54" s="87">
        <f t="shared" ca="1" si="28"/>
        <v>65.454080000000005</v>
      </c>
      <c r="AK54" s="87" t="str">
        <f t="shared" ca="1" si="17"/>
        <v/>
      </c>
      <c r="AL54" s="87">
        <f t="shared" ca="1" si="18"/>
        <v>50.258369999999999</v>
      </c>
      <c r="AO54" s="87" t="str">
        <f>List!R16</f>
        <v>Croydon</v>
      </c>
      <c r="AP54" s="87">
        <f t="shared" ca="1" si="29"/>
        <v>63.994720000000001</v>
      </c>
      <c r="BF54" s="94"/>
      <c r="BG54" s="94"/>
    </row>
    <row r="55" spans="1:59" ht="14.45" customHeight="1">
      <c r="W55" s="87">
        <f ca="1">IFERROR(RANK(Y55,$Y$27:$Y$59,$U$3)+COUNTIF($Y$27:Y55,Y55)-1,"")</f>
        <v>29</v>
      </c>
      <c r="X55" s="87" t="s">
        <v>105</v>
      </c>
      <c r="Y55" s="87">
        <f t="shared" ca="1" si="10"/>
        <v>49.184130000000003</v>
      </c>
      <c r="AA55" s="87" t="str">
        <f t="shared" ca="1" si="11"/>
        <v>Tower Hamlets</v>
      </c>
      <c r="AB55" s="87">
        <v>29</v>
      </c>
      <c r="AC55" s="86">
        <f t="shared" ca="1" si="12"/>
        <v>49.184130000000003</v>
      </c>
      <c r="AD55" s="87" t="str">
        <f t="shared" ca="1" si="13"/>
        <v>Tower Hamlets</v>
      </c>
      <c r="AE55" s="87" t="str">
        <f t="shared" ca="1" si="14"/>
        <v/>
      </c>
      <c r="AF55" s="87" t="str">
        <f t="shared" ca="1" si="15"/>
        <v/>
      </c>
      <c r="AG55" s="87">
        <f t="shared" ca="1" si="16"/>
        <v>49.184130000000003</v>
      </c>
      <c r="AH55" s="87">
        <f t="shared" ca="1" si="26"/>
        <v>58.03</v>
      </c>
      <c r="AI55" s="87">
        <f t="shared" ca="1" si="27"/>
        <v>65.819999999999993</v>
      </c>
      <c r="AJ55" s="87">
        <f t="shared" ca="1" si="28"/>
        <v>65.454080000000005</v>
      </c>
      <c r="AK55" s="87" t="str">
        <f t="shared" ca="1" si="17"/>
        <v/>
      </c>
      <c r="AL55" s="87">
        <f t="shared" ca="1" si="18"/>
        <v>49.184130000000003</v>
      </c>
      <c r="AO55" s="87" t="str">
        <f>T8</f>
        <v>Richmond</v>
      </c>
      <c r="AP55" s="87">
        <f ca="1">U14</f>
        <v>65.454080000000005</v>
      </c>
      <c r="BF55" s="94"/>
      <c r="BG55" s="94"/>
    </row>
    <row r="56" spans="1:59">
      <c r="W56" s="87">
        <f ca="1">IFERROR(RANK(Y56,$Y$27:$Y$59,$U$3)+COUNTIF($Y$27:Y56,Y56)-1,"")</f>
        <v>9</v>
      </c>
      <c r="X56" s="87" t="s">
        <v>115</v>
      </c>
      <c r="Y56" s="87">
        <f t="shared" ca="1" si="10"/>
        <v>62.24633</v>
      </c>
      <c r="AA56" s="87" t="str">
        <f t="shared" ca="1" si="11"/>
        <v>Camden</v>
      </c>
      <c r="AB56" s="87">
        <v>30</v>
      </c>
      <c r="AC56" s="86">
        <f t="shared" ca="1" si="12"/>
        <v>45.422809999999998</v>
      </c>
      <c r="AD56" s="87" t="str">
        <f t="shared" ca="1" si="13"/>
        <v>Camden</v>
      </c>
      <c r="AE56" s="87" t="str">
        <f t="shared" ca="1" si="14"/>
        <v/>
      </c>
      <c r="AF56" s="87" t="str">
        <f t="shared" ca="1" si="15"/>
        <v/>
      </c>
      <c r="AG56" s="87">
        <f t="shared" ca="1" si="16"/>
        <v>45.422809999999998</v>
      </c>
      <c r="AH56" s="87">
        <f t="shared" ca="1" si="26"/>
        <v>58.03</v>
      </c>
      <c r="AI56" s="87">
        <f t="shared" ca="1" si="27"/>
        <v>65.819999999999993</v>
      </c>
      <c r="AJ56" s="87">
        <f t="shared" ca="1" si="28"/>
        <v>65.454080000000005</v>
      </c>
      <c r="AK56" s="87" t="str">
        <f t="shared" ca="1" si="17"/>
        <v/>
      </c>
      <c r="AL56" s="87">
        <f t="shared" ca="1" si="18"/>
        <v>45.422809999999998</v>
      </c>
    </row>
    <row r="57" spans="1:59">
      <c r="W57" s="87">
        <f ca="1">IFERROR(RANK(Y57,$Y$27:$Y$59,$U$3)+COUNTIF($Y$27:Y57,Y57)-1,"")</f>
        <v>13</v>
      </c>
      <c r="X57" s="87" t="s">
        <v>77</v>
      </c>
      <c r="Y57" s="87">
        <f t="shared" ca="1" si="10"/>
        <v>60.918199999999999</v>
      </c>
      <c r="AA57" s="87" t="str">
        <f t="shared" ca="1" si="11"/>
        <v>Westminster</v>
      </c>
      <c r="AB57" s="87">
        <v>31</v>
      </c>
      <c r="AC57" s="86">
        <f t="shared" ca="1" si="12"/>
        <v>43.01202</v>
      </c>
      <c r="AD57" s="87" t="str">
        <f t="shared" ca="1" si="13"/>
        <v>Westminster</v>
      </c>
      <c r="AE57" s="87" t="str">
        <f t="shared" ca="1" si="14"/>
        <v/>
      </c>
      <c r="AF57" s="87" t="str">
        <f t="shared" ca="1" si="15"/>
        <v/>
      </c>
      <c r="AG57" s="87">
        <f t="shared" ca="1" si="16"/>
        <v>43.01202</v>
      </c>
      <c r="AH57" s="87">
        <f t="shared" ca="1" si="26"/>
        <v>58.03</v>
      </c>
      <c r="AI57" s="87">
        <f t="shared" ca="1" si="27"/>
        <v>65.819999999999993</v>
      </c>
      <c r="AJ57" s="87">
        <f t="shared" ca="1" si="28"/>
        <v>65.454080000000005</v>
      </c>
      <c r="AK57" s="87" t="str">
        <f t="shared" ca="1" si="17"/>
        <v/>
      </c>
      <c r="AL57" s="87">
        <f t="shared" ca="1" si="18"/>
        <v>43.01202</v>
      </c>
      <c r="BF57" s="94"/>
      <c r="BG57" s="94"/>
    </row>
    <row r="58" spans="1:59">
      <c r="W58" s="87">
        <f ca="1">IFERROR(RANK(Y58,$Y$27:$Y$59,$U$3)+COUNTIF($Y$27:Y58,Y58)-1,"")</f>
        <v>31</v>
      </c>
      <c r="X58" s="87" t="s">
        <v>100</v>
      </c>
      <c r="Y58" s="87">
        <f t="shared" ca="1" si="10"/>
        <v>43.01202</v>
      </c>
      <c r="AA58" s="87" t="str">
        <f t="shared" ca="1" si="11"/>
        <v>Kensington and Chelsea</v>
      </c>
      <c r="AB58" s="87">
        <v>32</v>
      </c>
      <c r="AC58" s="86">
        <f t="shared" ca="1" si="12"/>
        <v>42.407220000000002</v>
      </c>
      <c r="AD58" s="87" t="str">
        <f t="shared" ca="1" si="13"/>
        <v>Kensington and Chelsea</v>
      </c>
      <c r="AE58" s="87" t="str">
        <f t="shared" ca="1" si="14"/>
        <v/>
      </c>
      <c r="AF58" s="87" t="str">
        <f t="shared" ca="1" si="15"/>
        <v/>
      </c>
      <c r="AG58" s="87">
        <f t="shared" ca="1" si="16"/>
        <v>42.407220000000002</v>
      </c>
      <c r="AH58" s="87">
        <f t="shared" ca="1" si="26"/>
        <v>58.03</v>
      </c>
      <c r="AI58" s="87">
        <f t="shared" ca="1" si="27"/>
        <v>65.819999999999993</v>
      </c>
      <c r="AJ58" s="87">
        <f t="shared" ca="1" si="28"/>
        <v>65.454080000000005</v>
      </c>
      <c r="AK58" s="87" t="str">
        <f t="shared" ca="1" si="17"/>
        <v/>
      </c>
      <c r="AL58" s="87">
        <f t="shared" ca="1" si="18"/>
        <v>42.407220000000002</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2D00-000000000000}"/>
    <dataValidation type="list" showInputMessage="1" showErrorMessage="1" sqref="U2" xr:uid="{00000000-0002-0000-2D00-000001000000}">
      <formula1>gender</formula1>
    </dataValidation>
    <dataValidation type="list" showInputMessage="1" showErrorMessage="1" sqref="U1" xr:uid="{00000000-0002-0000-2D00-000002000000}">
      <formula1>indlist</formula1>
    </dataValidation>
  </dataValidations>
  <hyperlinks>
    <hyperlink ref="O1" location="Summary!A1" display="Back to summary" xr:uid="{00000000-0004-0000-2D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Cancer screening coverage: cervical cancer (aged 50 to 64 years old), 2023 (Female)</v>
      </c>
      <c r="B1" s="125"/>
      <c r="C1" s="125"/>
      <c r="D1" s="125"/>
      <c r="E1" s="125"/>
      <c r="F1" s="125"/>
      <c r="G1" s="125"/>
      <c r="H1" s="126" t="str">
        <f ca="1">'36'!$X$1</f>
        <v>Cancer screening coverage: cervical cancer (aged 50 to 64 years old), 2010 - 2023 (Female)</v>
      </c>
      <c r="I1" s="125"/>
      <c r="J1" s="125"/>
      <c r="K1" s="125"/>
      <c r="L1" s="125"/>
      <c r="M1" s="125"/>
      <c r="N1" s="125"/>
      <c r="O1" s="4" t="s">
        <v>1075</v>
      </c>
      <c r="T1" s="87" t="s">
        <v>282</v>
      </c>
      <c r="U1" s="87" t="s">
        <v>244</v>
      </c>
      <c r="V1" s="87" t="str">
        <f>T8&amp;U23&amp;U2&amp;U5</f>
        <v>Richmond93561Female50-64 yrs</v>
      </c>
      <c r="W1" s="86">
        <f>21-COUNTBLANK(X2:X21)</f>
        <v>15</v>
      </c>
      <c r="X1" s="87" t="str">
        <f ca="1">IF(U2&lt;&gt;"Persons",U1&amp;", "&amp;SUBSTITUTE(X2, " ","")&amp;" - "&amp;SUBSTITUTE(INDIRECT("x"&amp;W1), " ","")&amp;" ("&amp;U2&amp;")",U1&amp;", "&amp;SUBSTITUTE(X2, " ","")&amp;" - "&amp;SUBSTITUTE(INDIRECT("x"&amp;W1), " ",""))</f>
        <v>Cancer screening coverage: cervical cancer (aged 50 to 64 years old), 2010 - 2023 (Female)</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2010</v>
      </c>
      <c r="T2" s="88" t="s">
        <v>1056</v>
      </c>
      <c r="U2" s="87" t="s">
        <v>189</v>
      </c>
      <c r="V2" s="87">
        <v>1</v>
      </c>
      <c r="W2" s="86">
        <f t="array" ref="W2">IFERROR(SMALL(IF(IndicatorData!B:B=$V$1,IndicatorData!AA:AA),$V2),"")</f>
        <v>20100000</v>
      </c>
      <c r="X2" s="86" t="str">
        <f>S2</f>
        <v>2010</v>
      </c>
      <c r="Y2" s="88">
        <f t="shared" ref="Y2:AH11" ca="1" si="0">IFERROR(VLOOKUP(Y$1&amp;$U$1&amp;$X2&amp;$U$2&amp;$U$5,DATA,14,FALSE),"")</f>
        <v>78.72</v>
      </c>
      <c r="Z2" s="87">
        <f t="shared" ca="1" si="0"/>
        <v>78.33</v>
      </c>
      <c r="AA2" s="87">
        <f t="shared" ca="1" si="0"/>
        <v>78.97</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78.97</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2011</v>
      </c>
      <c r="T3" s="88" t="s">
        <v>1076</v>
      </c>
      <c r="U3" s="87">
        <f>VLOOKUP(U1,IndicatorMetadata!$B:$AG,32,FALSE)</f>
        <v>0</v>
      </c>
      <c r="V3" s="89">
        <v>2</v>
      </c>
      <c r="W3" s="86">
        <f t="array" ref="W3">IFERROR(SMALL(IF(IndicatorData!B:B=$V$1,IndicatorData!AA:AA),$V3),"")</f>
        <v>20110000</v>
      </c>
      <c r="X3" s="86" t="str">
        <f t="shared" ref="X3:X21" si="5">IF(S3=X2,"",S3)</f>
        <v>2011</v>
      </c>
      <c r="Y3" s="88">
        <f t="shared" ca="1" si="0"/>
        <v>80.11</v>
      </c>
      <c r="Z3" s="87">
        <f t="shared" ca="1" si="0"/>
        <v>77.88</v>
      </c>
      <c r="AA3" s="87">
        <f t="shared" ca="1" si="0"/>
        <v>78.19</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78.19</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2023 value:</v>
      </c>
      <c r="B4" s="3"/>
      <c r="C4" s="3"/>
      <c r="D4" s="3"/>
      <c r="E4" s="14">
        <f ca="1">VLOOKUP(T8,$AA$27:$AC$59,3,FALSE)</f>
        <v>72.849119999999999</v>
      </c>
      <c r="F4" s="2"/>
      <c r="S4" s="87" t="str">
        <f t="array" ref="S4">IFERROR(VLOOKUP($W4,IF(IndicatorData!$B:$B=$V$1,IndicatorData!$A$1:$O$5203),15,FALSE),"")</f>
        <v>2012</v>
      </c>
      <c r="T4" s="88" t="s">
        <v>308</v>
      </c>
      <c r="U4" s="87" t="str">
        <f>VLOOKUP(U1,IndicatorMetadata!$B:$AG,27,FALSE)</f>
        <v>%</v>
      </c>
      <c r="V4" s="87">
        <v>3</v>
      </c>
      <c r="W4" s="86">
        <f t="array" ref="W4">IFERROR(SMALL(IF(IndicatorData!B:B=$V$1,IndicatorData!AA:AA),$V4),"")</f>
        <v>20120000</v>
      </c>
      <c r="X4" s="86" t="str">
        <f t="shared" si="5"/>
        <v>2012</v>
      </c>
      <c r="Y4" s="88">
        <f t="shared" ca="1" si="0"/>
        <v>79.900000000000006</v>
      </c>
      <c r="Z4" s="87">
        <f t="shared" ca="1" si="0"/>
        <v>77.73</v>
      </c>
      <c r="AA4" s="87">
        <f t="shared" ca="1" si="0"/>
        <v>78.239999999999995</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78.239999999999995</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2% lower</v>
      </c>
      <c r="S5" s="87" t="str">
        <f t="array" ref="S5">IFERROR(VLOOKUP($W5,IF(IndicatorData!$B:$B=$V$1,IndicatorData!$A$1:$O$5203),15,FALSE),"")</f>
        <v>2013</v>
      </c>
      <c r="T5" s="88" t="s">
        <v>10</v>
      </c>
      <c r="U5" s="87" t="str">
        <f>VLOOKUP(U23&amp;U2,Interpretations!$A$1:$E$56,4,FALSE)</f>
        <v>50-64 yrs</v>
      </c>
      <c r="V5" s="87">
        <v>4</v>
      </c>
      <c r="W5" s="86">
        <f t="array" ref="W5">IFERROR(SMALL(IF(IndicatorData!B:B=$V$1,IndicatorData!AA:AA),$V5),"")</f>
        <v>20130000</v>
      </c>
      <c r="X5" s="86" t="str">
        <f t="shared" si="5"/>
        <v>2013</v>
      </c>
      <c r="Y5" s="88">
        <f t="shared" ca="1" si="0"/>
        <v>79.52</v>
      </c>
      <c r="Z5" s="87">
        <f t="shared" ca="1" si="0"/>
        <v>77.53</v>
      </c>
      <c r="AA5" s="87">
        <f t="shared" ca="1" si="0"/>
        <v>77.62</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77.62</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3% higher</v>
      </c>
      <c r="S6" s="87" t="str">
        <f t="array" ref="S6">IFERROR(VLOOKUP($W6,IF(IndicatorData!$B:$B=$V$1,IndicatorData!$A$1:$O$5203),15,FALSE),"")</f>
        <v>2014</v>
      </c>
      <c r="T6" s="88"/>
      <c r="V6" s="87">
        <v>5</v>
      </c>
      <c r="W6" s="86">
        <f t="array" ref="W6">IFERROR(SMALL(IF(IndicatorData!B:B=$V$1,IndicatorData!AA:AA),$V6),"")</f>
        <v>20140000</v>
      </c>
      <c r="X6" s="86" t="str">
        <f t="shared" si="5"/>
        <v>2014</v>
      </c>
      <c r="Y6" s="88">
        <f t="shared" ca="1" si="0"/>
        <v>79.36</v>
      </c>
      <c r="Z6" s="87">
        <f t="shared" ca="1" si="0"/>
        <v>78.650000000000006</v>
      </c>
      <c r="AA6" s="87">
        <f t="shared" ca="1" si="0"/>
        <v>77.62</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77.62</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2015</v>
      </c>
      <c r="T7" s="88"/>
      <c r="V7" s="87">
        <v>6</v>
      </c>
      <c r="W7" s="86">
        <f t="array" ref="W7">IFERROR(SMALL(IF(IndicatorData!B:B=$V$1,IndicatorData!AA:AA),$V7),"")</f>
        <v>20150000</v>
      </c>
      <c r="X7" s="86" t="str">
        <f t="shared" si="5"/>
        <v>2015</v>
      </c>
      <c r="Y7" s="88">
        <f t="shared" ca="1" si="0"/>
        <v>78.44</v>
      </c>
      <c r="Z7" s="87">
        <f t="shared" ca="1" si="0"/>
        <v>77.180000000000007</v>
      </c>
      <c r="AA7" s="87">
        <f t="shared" ca="1" si="0"/>
        <v>77.28</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77.28</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(2010)</v>
      </c>
      <c r="E8" s="13" t="str">
        <f ca="1">U22</f>
        <v>8% deterioration</v>
      </c>
      <c r="S8" s="87" t="str">
        <f t="array" ref="S8">IFERROR(VLOOKUP($W8,IF(IndicatorData!$B:$B=$V$1,IndicatorData!$A$1:$O$5203),15,FALSE),"")</f>
        <v>2016</v>
      </c>
      <c r="T8" s="88" t="str">
        <f>Summary!$E$2</f>
        <v>Richmond</v>
      </c>
      <c r="V8" s="87">
        <v>7</v>
      </c>
      <c r="W8" s="86">
        <f t="array" ref="W8">IFERROR(SMALL(IF(IndicatorData!B:B=$V$1,IndicatorData!AA:AA),$V8),"")</f>
        <v>20160000</v>
      </c>
      <c r="X8" s="86" t="str">
        <f t="shared" si="5"/>
        <v>2016</v>
      </c>
      <c r="Y8" s="88">
        <f t="shared" ca="1" si="0"/>
        <v>78.02</v>
      </c>
      <c r="Z8" s="87">
        <f t="shared" ca="1" si="0"/>
        <v>76.319999999999993</v>
      </c>
      <c r="AA8" s="87">
        <f t="shared" ca="1" si="0"/>
        <v>76.69</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76.69</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(2022)</v>
      </c>
      <c r="C9" s="10"/>
      <c r="D9" s="10"/>
      <c r="E9" s="13" t="str">
        <f ca="1">U21</f>
        <v>1% improvement</v>
      </c>
      <c r="S9" s="87" t="str">
        <f t="array" ref="S9">IFERROR(VLOOKUP($W9,IF(IndicatorData!$B:$B=$V$1,IndicatorData!$A$1:$O$5203),15,FALSE),"")</f>
        <v>2017</v>
      </c>
      <c r="T9" s="88" t="str">
        <f>T8&amp;" Rank"</f>
        <v>Richmond Rank</v>
      </c>
      <c r="U9" s="87">
        <f ca="1">VLOOKUP(T8,$AA$26:$AB$58,2,FALSE)</f>
        <v>8</v>
      </c>
      <c r="V9" s="87">
        <v>8</v>
      </c>
      <c r="W9" s="86">
        <f t="array" ref="W9">IFERROR(SMALL(IF(IndicatorData!B:B=$V$1,IndicatorData!AA:AA),$V9),"")</f>
        <v>20170000</v>
      </c>
      <c r="X9" s="86" t="str">
        <f t="shared" si="5"/>
        <v>2017</v>
      </c>
      <c r="Y9" s="88">
        <f t="shared" ca="1" si="0"/>
        <v>77.209999999999994</v>
      </c>
      <c r="Z9" s="87">
        <f t="shared" ca="1" si="0"/>
        <v>75.19</v>
      </c>
      <c r="AA9" s="87">
        <f t="shared" ca="1" si="0"/>
        <v>75.45</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75.45</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2018</v>
      </c>
      <c r="T10" s="88" t="s">
        <v>14</v>
      </c>
      <c r="V10" s="87">
        <v>9</v>
      </c>
      <c r="W10" s="86">
        <f t="array" ref="W10">IFERROR(SMALL(IF(IndicatorData!B:B=$V$1,IndicatorData!AA:AA),$V10),"")</f>
        <v>20180000</v>
      </c>
      <c r="X10" s="86" t="str">
        <f t="shared" si="5"/>
        <v>2018</v>
      </c>
      <c r="Y10" s="88">
        <f t="shared" ca="1" si="0"/>
        <v>76.239999999999995</v>
      </c>
      <c r="Z10" s="87">
        <f t="shared" ca="1" si="0"/>
        <v>74.040000000000006</v>
      </c>
      <c r="AA10" s="87">
        <f t="shared" ca="1" si="0"/>
        <v>74.58</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74.58</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2019</v>
      </c>
      <c r="T11" s="88" t="s">
        <v>31</v>
      </c>
      <c r="U11" s="87">
        <f ca="1">AI27</f>
        <v>74.44</v>
      </c>
      <c r="V11" s="90">
        <v>10</v>
      </c>
      <c r="W11" s="86">
        <f t="array" ref="W11">IFERROR(SMALL(IF(IndicatorData!B:B=$V$1,IndicatorData!AA:AA),$V11),"")</f>
        <v>20190000</v>
      </c>
      <c r="X11" s="86" t="str">
        <f t="shared" si="5"/>
        <v>2019</v>
      </c>
      <c r="Y11" s="88">
        <f t="shared" ca="1" si="0"/>
        <v>76.22</v>
      </c>
      <c r="Z11" s="87">
        <f t="shared" ca="1" si="0"/>
        <v>73.680000000000007</v>
      </c>
      <c r="AA11" s="87">
        <f t="shared" ca="1" si="0"/>
        <v>74.34</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74.34</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(2023) rank:</v>
      </c>
      <c r="E12" s="128">
        <f ca="1">U9</f>
        <v>8</v>
      </c>
      <c r="S12" s="87" t="str">
        <f t="array" ref="S12">IFERROR(VLOOKUP($W12,IF(IndicatorData!$B:$B=$V$1,IndicatorData!$A$1:$O$5203),15,FALSE),"")</f>
        <v>2020</v>
      </c>
      <c r="T12" s="88" t="s">
        <v>57</v>
      </c>
      <c r="U12" s="87">
        <f ca="1">AH27</f>
        <v>70.67</v>
      </c>
      <c r="V12" s="90">
        <v>11</v>
      </c>
      <c r="W12" s="86">
        <f t="array" ref="W12">IFERROR(SMALL(IF(IndicatorData!B:B=$V$1,IndicatorData!AA:AA),$V12),"")</f>
        <v>20200000</v>
      </c>
      <c r="X12" s="86" t="str">
        <f t="shared" si="5"/>
        <v>2020</v>
      </c>
      <c r="Y12" s="88">
        <f t="shared" ref="Y12:AH21" ca="1" si="6">IFERROR(VLOOKUP(Y$1&amp;$U$1&amp;$X12&amp;$U$2&amp;$U$5,DATA,14,FALSE),"")</f>
        <v>76.13</v>
      </c>
      <c r="Z12" s="87">
        <f t="shared" ca="1" si="6"/>
        <v>73.209999999999994</v>
      </c>
      <c r="AA12" s="87">
        <f t="shared" ca="1" si="6"/>
        <v>73.739999999999995</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73.739999999999995</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2021</v>
      </c>
      <c r="T13" s="88" t="s">
        <v>1011</v>
      </c>
      <c r="U13" s="87">
        <f ca="1">AJ27</f>
        <v>72.849119999999999</v>
      </c>
      <c r="V13" s="90">
        <v>12</v>
      </c>
      <c r="W13" s="86">
        <f t="array" ref="W13">IFERROR(SMALL(IF(IndicatorData!B:B=$V$1,IndicatorData!AA:AA),$V13),"")</f>
        <v>20210000</v>
      </c>
      <c r="X13" s="86" t="str">
        <f t="shared" si="5"/>
        <v>2021</v>
      </c>
      <c r="Y13" s="88">
        <f t="shared" ca="1" si="6"/>
        <v>74.67</v>
      </c>
      <c r="Z13" s="87">
        <f t="shared" ca="1" si="6"/>
        <v>70.930000000000007</v>
      </c>
      <c r="AA13" s="87">
        <f t="shared" ca="1" si="6"/>
        <v>72.150000000000006</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f t="shared" ca="1" si="9"/>
        <v>72.150000000000006</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2022</v>
      </c>
      <c r="T14" s="88" t="str">
        <f>T8&amp;" current data"</f>
        <v>Richmond current data</v>
      </c>
      <c r="U14" s="87">
        <f ca="1">INDIRECT("aa"&amp;$W$1)</f>
        <v>72.849119999999999</v>
      </c>
      <c r="V14" s="87">
        <v>13</v>
      </c>
      <c r="W14" s="86">
        <f t="array" ref="W14">IFERROR(SMALL(IF(IndicatorData!B:B=$V$1,IndicatorData!AA:AA),$V14),"")</f>
        <v>20220000</v>
      </c>
      <c r="X14" s="86" t="str">
        <f t="shared" si="5"/>
        <v>2022</v>
      </c>
      <c r="Y14" s="88">
        <f t="shared" ca="1" si="6"/>
        <v>74.62</v>
      </c>
      <c r="Z14" s="87">
        <f t="shared" ca="1" si="6"/>
        <v>70.91</v>
      </c>
      <c r="AA14" s="87">
        <f t="shared" ca="1" si="6"/>
        <v>72.34</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f t="shared" ca="1" si="9"/>
        <v>72.34</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Cancer screening coverage: cervical cancer (aged 50 to 64 years old), 2023 (Female)</v>
      </c>
      <c r="B15" s="125"/>
      <c r="C15" s="125"/>
      <c r="D15" s="125"/>
      <c r="E15" s="125"/>
      <c r="F15" s="125"/>
      <c r="G15" s="125"/>
      <c r="S15" s="87">
        <f t="array" ref="S15">IFERROR(VLOOKUP($W15,IF(IndicatorData!$B:$B=$V$1,IndicatorData!$A$1:$O$5203),15,FALSE),"")</f>
        <v>2023</v>
      </c>
      <c r="T15" s="88" t="str">
        <f>T8&amp;" previous data"</f>
        <v>Richmond previous data</v>
      </c>
      <c r="U15" s="87">
        <f ca="1">IFERROR(INDIRECT("aa"&amp;$W$1-1),"")</f>
        <v>72.34</v>
      </c>
      <c r="V15" s="87">
        <v>14</v>
      </c>
      <c r="W15" s="86">
        <f t="array" ref="W15">IFERROR(SMALL(IF(IndicatorData!B:B=$V$1,IndicatorData!AA:AA),$V15),"")</f>
        <v>20230000</v>
      </c>
      <c r="X15" s="86">
        <f t="shared" si="5"/>
        <v>2023</v>
      </c>
      <c r="Y15" s="88">
        <f t="shared" ca="1" si="6"/>
        <v>74.44</v>
      </c>
      <c r="Z15" s="87">
        <f t="shared" ca="1" si="6"/>
        <v>70.67</v>
      </c>
      <c r="AA15" s="87">
        <f t="shared" ca="1" si="6"/>
        <v>72.849119999999999</v>
      </c>
      <c r="AB15" s="87">
        <f t="shared" ca="1" si="6"/>
        <v>71.733239999999995</v>
      </c>
      <c r="AC15" s="86">
        <f t="shared" ca="1" si="6"/>
        <v>74.957819999999998</v>
      </c>
      <c r="AD15" s="87">
        <f t="shared" ca="1" si="6"/>
        <v>75.7483</v>
      </c>
      <c r="AE15" s="87">
        <f t="shared" ca="1" si="6"/>
        <v>70.677499999999995</v>
      </c>
      <c r="AF15" s="87">
        <f t="shared" ca="1" si="6"/>
        <v>70.176929999999999</v>
      </c>
      <c r="AG15" s="87">
        <f t="shared" ca="1" si="6"/>
        <v>69.722669999999994</v>
      </c>
      <c r="AH15" s="87">
        <f t="shared" ca="1" si="6"/>
        <v>70.571430000000007</v>
      </c>
      <c r="AI15" s="87">
        <f t="shared" ca="1" si="7"/>
        <v>69.722669999999994</v>
      </c>
      <c r="AJ15" s="87">
        <f t="shared" ca="1" si="7"/>
        <v>74.855770000000007</v>
      </c>
      <c r="AK15" s="87">
        <f t="shared" ca="1" si="7"/>
        <v>69.761070000000004</v>
      </c>
      <c r="AL15" s="87">
        <f t="shared" ca="1" si="7"/>
        <v>75.7483</v>
      </c>
      <c r="AM15" s="87">
        <f t="shared" ca="1" si="7"/>
        <v>64.010019999999997</v>
      </c>
      <c r="AN15" s="87">
        <f t="shared" ca="1" si="7"/>
        <v>73.619590000000002</v>
      </c>
      <c r="AO15" s="87">
        <f t="shared" ca="1" si="7"/>
        <v>71.711500000000001</v>
      </c>
      <c r="AP15" s="87">
        <f t="shared" ca="1" si="7"/>
        <v>73.146780000000007</v>
      </c>
      <c r="AQ15" s="87">
        <f t="shared" ca="1" si="7"/>
        <v>70.584540000000004</v>
      </c>
      <c r="AR15" s="87">
        <f t="shared" ca="1" si="7"/>
        <v>71.380279999999999</v>
      </c>
      <c r="AS15" s="87">
        <f t="shared" ca="1" si="8"/>
        <v>64.235709999999997</v>
      </c>
      <c r="AT15" s="87">
        <f t="shared" ca="1" si="8"/>
        <v>70.590980000000002</v>
      </c>
      <c r="AU15" s="87">
        <f t="shared" ca="1" si="8"/>
        <v>70.176929999999999</v>
      </c>
      <c r="AV15" s="87">
        <f t="shared" ca="1" si="8"/>
        <v>76.919319999999999</v>
      </c>
      <c r="AW15" s="87">
        <f t="shared" ca="1" si="8"/>
        <v>73.258290000000002</v>
      </c>
      <c r="AX15" s="87">
        <f t="shared" ca="1" si="8"/>
        <v>71.324470000000005</v>
      </c>
      <c r="AY15" s="87">
        <f t="shared" ca="1" si="8"/>
        <v>69.679739999999995</v>
      </c>
      <c r="AZ15" s="87">
        <f t="shared" ca="1" si="8"/>
        <v>55.111379999999997</v>
      </c>
      <c r="BA15" s="87">
        <f t="shared" ca="1" si="8"/>
        <v>71.733239999999995</v>
      </c>
      <c r="BB15" s="87">
        <f t="shared" ca="1" si="8"/>
        <v>69.489450000000005</v>
      </c>
      <c r="BC15" s="87">
        <f t="shared" ca="1" si="9"/>
        <v>72.258420000000001</v>
      </c>
      <c r="BD15" s="87">
        <f t="shared" ca="1" si="9"/>
        <v>70.677499999999995</v>
      </c>
      <c r="BE15" s="87">
        <f t="shared" ca="1" si="9"/>
        <v>71.962869999999995</v>
      </c>
      <c r="BF15" s="87">
        <f t="shared" ca="1" si="9"/>
        <v>71.649879999999996</v>
      </c>
      <c r="BG15" s="87">
        <f t="shared" ca="1" si="9"/>
        <v>72.849119999999999</v>
      </c>
      <c r="BH15" s="87">
        <f t="shared" ca="1" si="9"/>
        <v>70.296999999999997</v>
      </c>
      <c r="BI15" s="87">
        <f t="shared" ca="1" si="9"/>
        <v>74.957819999999998</v>
      </c>
      <c r="BJ15" s="87">
        <f t="shared" ca="1" si="9"/>
        <v>68.453519999999997</v>
      </c>
      <c r="BK15" s="87">
        <f t="shared" ca="1" si="9"/>
        <v>72.683170000000004</v>
      </c>
      <c r="BL15" s="87">
        <f t="shared" ca="1" si="9"/>
        <v>68.684629999999999</v>
      </c>
      <c r="BM15" s="87">
        <f t="shared" ca="1" si="9"/>
        <v>58.108580000000003</v>
      </c>
      <c r="BN15" s="87">
        <f t="shared" ca="1" si="4"/>
        <v>72.169409999999985</v>
      </c>
    </row>
    <row r="16" spans="1:66">
      <c r="A16" s="125"/>
      <c r="B16" s="125"/>
      <c r="C16" s="125"/>
      <c r="D16" s="125"/>
      <c r="E16" s="125"/>
      <c r="F16" s="125"/>
      <c r="G16" s="125"/>
      <c r="S16" s="87" t="str">
        <f t="array" ref="S16">IFERROR(VLOOKUP($W16,IF(IndicatorData!$B:$B=$V$1,IndicatorData!$A$1:$O$5203),15,FALSE),"")</f>
        <v/>
      </c>
      <c r="T16" s="88" t="s">
        <v>1078</v>
      </c>
      <c r="U16" s="87">
        <f ca="1">AA2</f>
        <v>78.97</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7.0378766933922553E-3</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2023, Richmond's rate was 72.8% (n=16088), which was the 8th highest in London, 2.1% lower than the England average and 3.1% higher than the London average. The latest Borough figure for 2023 was also 7.7% lower than in 2010, in comparison with 5.4%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-7.7508927440800304E-2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1%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8% deterioration</v>
      </c>
    </row>
    <row r="23" spans="10:72">
      <c r="J23" s="125"/>
      <c r="K23" s="125"/>
      <c r="L23" s="125"/>
      <c r="M23" s="125"/>
      <c r="N23" s="125"/>
      <c r="T23" s="87" t="s">
        <v>1085</v>
      </c>
      <c r="U23" s="87">
        <f>VLOOKUP(U1,List!$AD$2:$AE$63,2,FALSE)</f>
        <v>93561</v>
      </c>
    </row>
    <row r="24" spans="10:72">
      <c r="J24" s="125"/>
      <c r="K24" s="125"/>
      <c r="L24" s="125"/>
      <c r="M24" s="125"/>
      <c r="N24" s="125"/>
    </row>
    <row r="25" spans="10:72">
      <c r="J25" s="125"/>
      <c r="K25" s="125"/>
      <c r="L25" s="125"/>
      <c r="M25" s="125"/>
      <c r="N25" s="125"/>
      <c r="AU25" s="87" t="str">
        <f ca="1">AC26&amp;", Bexley vs. CYP Comparators"</f>
        <v>Cancer screening coverage: cervical cancer (aged 50 to 64 years old), 2023 (Female), Bexley vs. CYP Comparators</v>
      </c>
      <c r="BT25" s="87"/>
    </row>
    <row r="26" spans="10:72">
      <c r="J26" s="125"/>
      <c r="K26" s="125"/>
      <c r="L26" s="125"/>
      <c r="M26" s="125"/>
      <c r="N26" s="125"/>
      <c r="W26" s="87" t="s">
        <v>1006</v>
      </c>
      <c r="X26" s="87" t="s">
        <v>1086</v>
      </c>
      <c r="Y26" s="87">
        <f ca="1">INDIRECT("X"&amp;$W$1)</f>
        <v>2023</v>
      </c>
      <c r="AB26" s="87" t="s">
        <v>1006</v>
      </c>
      <c r="AC26" s="86" t="str">
        <f ca="1">IF(U2&lt;&gt;"Persons", U1&amp;", "&amp;Y26&amp;" ("&amp;U2&amp;")",U1&amp;", "&amp;Y26)</f>
        <v>Cancer screening coverage: cervical cancer (aged 50 to 64 years old), 2023 (Female)</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20</v>
      </c>
      <c r="X27" s="87" t="s">
        <v>107</v>
      </c>
      <c r="Y27" s="87">
        <f t="shared" ref="Y27:Y58" ca="1" si="10">IFERROR(VLOOKUP($X27&amp;$U$1&amp;$Y$26&amp;$U$2&amp;$U$5,DATA,14,FALSE),"")</f>
        <v>70.571430000000007</v>
      </c>
      <c r="AA27" s="87" t="str">
        <f t="shared" ref="AA27:AA58" ca="1" si="11">AD27</f>
        <v>Havering</v>
      </c>
      <c r="AB27" s="87">
        <v>1</v>
      </c>
      <c r="AC27" s="86">
        <f t="shared" ref="AC27:AC58" ca="1" si="12">VLOOKUP($AB27,$W$26:$Y$58,3,FALSE)</f>
        <v>76.919319999999999</v>
      </c>
      <c r="AD27" s="87" t="str">
        <f t="shared" ref="AD27:AD58" ca="1" si="13">VLOOKUP($AB27,$W$26:$Y$58,2,FALSE)</f>
        <v>Havering</v>
      </c>
      <c r="AE27" s="87" t="str">
        <f t="shared" ref="AE27:AE58" ca="1" si="14">IF($AD27=$AE$26,AC27,"")</f>
        <v/>
      </c>
      <c r="AF27" s="87" t="str">
        <f t="shared" ref="AF27:AF58" ca="1" si="15">IF(ISERROR(HLOOKUP($AD27,$AB$1:$AG$1,1,FALSE)),"",AC27)</f>
        <v/>
      </c>
      <c r="AG27" s="87">
        <f t="shared" ref="AG27:AG58" ca="1" si="16">IF(AND(AE27="",AF27=""),AC27,"")</f>
        <v>76.919319999999999</v>
      </c>
      <c r="AH27" s="87">
        <f ca="1">INDIRECT("z"&amp;$W$1)</f>
        <v>70.67</v>
      </c>
      <c r="AI27" s="87">
        <f ca="1">INDIRECT("y"&amp;$W$1)</f>
        <v>74.44</v>
      </c>
      <c r="AJ27" s="87">
        <f ca="1">INDIRECT("aa"&amp;$W$1)</f>
        <v>72.849119999999999</v>
      </c>
      <c r="AK27" s="87">
        <f t="shared" ref="AK27:AK58" ca="1" si="17">IF(ISERROR(VLOOKUP($AD27,AOP_comparators,1,FALSE)),"",AC27)</f>
        <v>76.919319999999999</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Havering</v>
      </c>
      <c r="AS27" s="87">
        <v>1</v>
      </c>
      <c r="AT27" s="87">
        <f t="shared" ref="AT27:AT37" ca="1" si="21">VLOOKUP($AS27,$AN$27:$AP$37,3,FALSE)</f>
        <v>76.919319999999999</v>
      </c>
      <c r="AU27" s="87" t="str">
        <f t="shared" ref="AU27:AU37" ca="1" si="22">VLOOKUP($AS27,$AN$27:$AP$37,2,FALSE)</f>
        <v>Havering</v>
      </c>
      <c r="AV27" s="87" t="str">
        <f t="shared" ref="AV27:AV37" ca="1" si="23">IF($AU27=$AV$26,$AT27,"")</f>
        <v/>
      </c>
      <c r="AW27" s="87">
        <f t="shared" ref="AW27:AW37" ca="1" si="24">IF(AV27="",AT27,"")</f>
        <v>76.919319999999999</v>
      </c>
      <c r="AX27" s="87">
        <f t="shared" ref="AX27:AX37" ca="1" si="25">AI27</f>
        <v>74.44</v>
      </c>
      <c r="AY27" s="94"/>
      <c r="AZ27" s="94"/>
      <c r="BA27" s="94"/>
      <c r="BB27" s="94"/>
      <c r="BC27" s="94"/>
      <c r="BD27" s="94"/>
      <c r="BT27" s="87"/>
    </row>
    <row r="28" spans="10:72">
      <c r="J28" s="125"/>
      <c r="K28" s="125"/>
      <c r="L28" s="125"/>
      <c r="M28" s="125"/>
      <c r="N28" s="125"/>
      <c r="W28" s="87">
        <f ca="1">IFERROR(RANK(Y28,$Y$27:$Y$59,$U$3)+COUNTIF($Y$27:Y28,Y28)-1,"")</f>
        <v>24</v>
      </c>
      <c r="X28" s="87" t="s">
        <v>94</v>
      </c>
      <c r="Y28" s="87">
        <f t="shared" ca="1" si="10"/>
        <v>69.722669999999994</v>
      </c>
      <c r="AA28" s="87" t="str">
        <f t="shared" ca="1" si="11"/>
        <v>Bromley</v>
      </c>
      <c r="AB28" s="87">
        <v>2</v>
      </c>
      <c r="AC28" s="86">
        <f t="shared" ca="1" si="12"/>
        <v>75.7483</v>
      </c>
      <c r="AD28" s="87" t="str">
        <f t="shared" ca="1" si="13"/>
        <v>Bromley</v>
      </c>
      <c r="AE28" s="87" t="str">
        <f t="shared" ca="1" si="14"/>
        <v/>
      </c>
      <c r="AF28" s="87">
        <f t="shared" ca="1" si="15"/>
        <v>75.7483</v>
      </c>
      <c r="AG28" s="87" t="str">
        <f t="shared" ca="1" si="16"/>
        <v/>
      </c>
      <c r="AH28" s="87">
        <f t="shared" ref="AH28:AH58" ca="1" si="26">$AH$27</f>
        <v>70.67</v>
      </c>
      <c r="AI28" s="87">
        <f t="shared" ref="AI28:AI58" ca="1" si="27">$AI$27</f>
        <v>74.44</v>
      </c>
      <c r="AJ28" s="87">
        <f t="shared" ref="AJ28:AJ58" ca="1" si="28">$AJ$27</f>
        <v>72.849119999999999</v>
      </c>
      <c r="AK28" s="87">
        <f t="shared" ca="1" si="17"/>
        <v>75.7483</v>
      </c>
      <c r="AL28" s="87" t="str">
        <f t="shared" ca="1" si="18"/>
        <v/>
      </c>
      <c r="AN28" s="87">
        <f ca="1">IFERROR(RANK(AP28,$AP$27:$AP$37,$U$3)+COUNTIF($AP$27:AP28,AP28)-1,"")</f>
        <v>2</v>
      </c>
      <c r="AO28" s="87" t="s">
        <v>79</v>
      </c>
      <c r="AP28" s="87">
        <f t="shared" ca="1" si="19"/>
        <v>75.7483</v>
      </c>
      <c r="AR28" s="87" t="str">
        <f t="shared" ca="1" si="20"/>
        <v>Bromley</v>
      </c>
      <c r="AS28" s="87">
        <v>2</v>
      </c>
      <c r="AT28" s="87">
        <f t="shared" ca="1" si="21"/>
        <v>75.7483</v>
      </c>
      <c r="AU28" s="87" t="str">
        <f t="shared" ca="1" si="22"/>
        <v>Bromley</v>
      </c>
      <c r="AV28" s="87" t="str">
        <f t="shared" ca="1" si="23"/>
        <v/>
      </c>
      <c r="AW28" s="87">
        <f t="shared" ca="1" si="24"/>
        <v>75.7483</v>
      </c>
      <c r="AX28" s="87">
        <f t="shared" ca="1" si="25"/>
        <v>74.44</v>
      </c>
      <c r="AY28" s="94"/>
      <c r="BA28" s="94"/>
      <c r="BB28" s="94"/>
      <c r="BC28" s="94"/>
      <c r="BD28" s="94"/>
      <c r="BF28" s="94">
        <v>90</v>
      </c>
      <c r="BG28" s="94"/>
      <c r="BT28" s="87"/>
    </row>
    <row r="29" spans="10:72">
      <c r="J29" s="125"/>
      <c r="K29" s="125"/>
      <c r="L29" s="125"/>
      <c r="M29" s="125"/>
      <c r="N29" s="125"/>
      <c r="W29" s="87">
        <f ca="1">IFERROR(RANK(Y29,$Y$27:$Y$59,$U$3)+COUNTIF($Y$27:Y29,Y29)-1,"")</f>
        <v>4</v>
      </c>
      <c r="X29" s="87" t="s">
        <v>98</v>
      </c>
      <c r="Y29" s="87">
        <f t="shared" ca="1" si="10"/>
        <v>74.855770000000007</v>
      </c>
      <c r="AA29" s="87" t="str">
        <f t="shared" ca="1" si="11"/>
        <v>Sutton</v>
      </c>
      <c r="AB29" s="87">
        <v>3</v>
      </c>
      <c r="AC29" s="86">
        <f t="shared" ca="1" si="12"/>
        <v>74.957819999999998</v>
      </c>
      <c r="AD29" s="87" t="str">
        <f t="shared" ca="1" si="13"/>
        <v>Sutton</v>
      </c>
      <c r="AE29" s="87" t="str">
        <f t="shared" ca="1" si="14"/>
        <v/>
      </c>
      <c r="AF29" s="87">
        <f t="shared" ca="1" si="15"/>
        <v>74.957819999999998</v>
      </c>
      <c r="AG29" s="87" t="str">
        <f t="shared" ca="1" si="16"/>
        <v/>
      </c>
      <c r="AH29" s="87">
        <f t="shared" ca="1" si="26"/>
        <v>70.67</v>
      </c>
      <c r="AI29" s="87">
        <f t="shared" ca="1" si="27"/>
        <v>74.44</v>
      </c>
      <c r="AJ29" s="87">
        <f t="shared" ca="1" si="28"/>
        <v>72.849119999999999</v>
      </c>
      <c r="AK29" s="87">
        <f t="shared" ca="1" si="17"/>
        <v>74.957819999999998</v>
      </c>
      <c r="AL29" s="87" t="str">
        <f t="shared" ca="1" si="18"/>
        <v/>
      </c>
      <c r="AN29" s="87" t="str">
        <f ca="1">IFERROR(RANK(AP29,$AP$27:$AP$37,$U$3)+COUNTIF($AP$27:AP29,AP29)-1,"")</f>
        <v/>
      </c>
      <c r="AO29" s="87" t="s">
        <v>1064</v>
      </c>
      <c r="AP29" s="87" t="str">
        <f t="shared" ca="1" si="19"/>
        <v/>
      </c>
      <c r="AR29" s="87" t="str">
        <f t="shared" ca="1" si="20"/>
        <v>Richmond</v>
      </c>
      <c r="AS29" s="87">
        <v>3</v>
      </c>
      <c r="AT29" s="87">
        <f t="shared" ca="1" si="21"/>
        <v>72.849119999999999</v>
      </c>
      <c r="AU29" s="87" t="str">
        <f t="shared" ca="1" si="22"/>
        <v>Richmond</v>
      </c>
      <c r="AV29" s="87">
        <f t="shared" ca="1" si="23"/>
        <v>72.849119999999999</v>
      </c>
      <c r="AW29" s="87" t="str">
        <f t="shared" ca="1" si="24"/>
        <v/>
      </c>
      <c r="AX29" s="87">
        <f t="shared" ca="1" si="25"/>
        <v>74.44</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23</v>
      </c>
      <c r="X30" s="87" t="s">
        <v>69</v>
      </c>
      <c r="Y30" s="87">
        <f t="shared" ca="1" si="10"/>
        <v>69.761070000000004</v>
      </c>
      <c r="AA30" s="87" t="str">
        <f t="shared" ca="1" si="11"/>
        <v>Bexley</v>
      </c>
      <c r="AB30" s="87">
        <v>4</v>
      </c>
      <c r="AC30" s="86">
        <f t="shared" ca="1" si="12"/>
        <v>74.855770000000007</v>
      </c>
      <c r="AD30" s="87" t="str">
        <f t="shared" ca="1" si="13"/>
        <v>Bexley</v>
      </c>
      <c r="AE30" s="87" t="str">
        <f t="shared" ca="1" si="14"/>
        <v/>
      </c>
      <c r="AF30" s="87" t="str">
        <f t="shared" ca="1" si="15"/>
        <v/>
      </c>
      <c r="AG30" s="87">
        <f t="shared" ca="1" si="16"/>
        <v>74.855770000000007</v>
      </c>
      <c r="AH30" s="87">
        <f t="shared" ca="1" si="26"/>
        <v>70.67</v>
      </c>
      <c r="AI30" s="87">
        <f t="shared" ca="1" si="27"/>
        <v>74.44</v>
      </c>
      <c r="AJ30" s="87">
        <f t="shared" ca="1" si="28"/>
        <v>72.849119999999999</v>
      </c>
      <c r="AK30" s="87" t="str">
        <f t="shared" ca="1" si="17"/>
        <v/>
      </c>
      <c r="AL30" s="87">
        <f t="shared" ca="1" si="18"/>
        <v>74.855770000000007</v>
      </c>
      <c r="AN30" s="87">
        <f ca="1">IFERROR(RANK(AP30,$AP$27:$AP$37,$U$3)+COUNTIF($AP$27:AP30,AP30)-1,"")</f>
        <v>1</v>
      </c>
      <c r="AO30" s="87" t="s">
        <v>119</v>
      </c>
      <c r="AP30" s="87">
        <f t="shared" ca="1" si="19"/>
        <v>76.919319999999999</v>
      </c>
      <c r="AR30" s="87" t="e">
        <f t="shared" ca="1" si="20"/>
        <v>#N/A</v>
      </c>
      <c r="AS30" s="87">
        <v>4</v>
      </c>
      <c r="AT30" s="87" t="e">
        <f t="shared" ca="1" si="21"/>
        <v>#N/A</v>
      </c>
      <c r="AU30" s="87" t="e">
        <f t="shared" ca="1" si="22"/>
        <v>#N/A</v>
      </c>
      <c r="AV30" s="87" t="e">
        <f t="shared" ca="1" si="23"/>
        <v>#N/A</v>
      </c>
      <c r="AW30" s="87" t="e">
        <f t="shared" ca="1" si="24"/>
        <v>#N/A</v>
      </c>
      <c r="AX30" s="87">
        <f t="shared" ca="1" si="25"/>
        <v>74.44</v>
      </c>
      <c r="AY30" s="94"/>
      <c r="BA30" s="94"/>
      <c r="BB30" s="94"/>
      <c r="BC30" s="94"/>
      <c r="BD30" s="94"/>
      <c r="BE30" s="87" t="s">
        <v>1091</v>
      </c>
      <c r="BF30" s="92">
        <v>0</v>
      </c>
      <c r="BG30" s="92"/>
      <c r="BT30" s="87"/>
    </row>
    <row r="31" spans="10:72">
      <c r="J31" s="125"/>
      <c r="K31" s="125"/>
      <c r="L31" s="125"/>
      <c r="M31" s="125"/>
      <c r="N31" s="125"/>
      <c r="W31" s="87">
        <f ca="1">IFERROR(RANK(Y31,$Y$27:$Y$59,$U$3)+COUNTIF($Y$27:Y31,Y31)-1,"")</f>
        <v>2</v>
      </c>
      <c r="X31" s="87" t="s">
        <v>79</v>
      </c>
      <c r="Y31" s="87">
        <f t="shared" ca="1" si="10"/>
        <v>75.7483</v>
      </c>
      <c r="AA31" s="87" t="str">
        <f t="shared" ca="1" si="11"/>
        <v>Croydon</v>
      </c>
      <c r="AB31" s="87">
        <v>5</v>
      </c>
      <c r="AC31" s="86">
        <f t="shared" ca="1" si="12"/>
        <v>73.619590000000002</v>
      </c>
      <c r="AD31" s="87" t="str">
        <f t="shared" ca="1" si="13"/>
        <v>Croydon</v>
      </c>
      <c r="AE31" s="87" t="str">
        <f t="shared" ca="1" si="14"/>
        <v/>
      </c>
      <c r="AF31" s="87" t="str">
        <f t="shared" ca="1" si="15"/>
        <v/>
      </c>
      <c r="AG31" s="87">
        <f t="shared" ca="1" si="16"/>
        <v>73.619590000000002</v>
      </c>
      <c r="AH31" s="87">
        <f t="shared" ca="1" si="26"/>
        <v>70.67</v>
      </c>
      <c r="AI31" s="87">
        <f t="shared" ca="1" si="27"/>
        <v>74.44</v>
      </c>
      <c r="AJ31" s="87">
        <f t="shared" ca="1" si="28"/>
        <v>72.849119999999999</v>
      </c>
      <c r="AK31" s="87">
        <f t="shared" ca="1" si="17"/>
        <v>73.619590000000002</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74.44</v>
      </c>
      <c r="AY31" s="94"/>
      <c r="BA31" s="94"/>
      <c r="BB31" s="94"/>
      <c r="BC31" s="94"/>
      <c r="BD31" s="94"/>
      <c r="BE31" s="87" t="s">
        <v>128</v>
      </c>
      <c r="BF31" s="92">
        <v>32</v>
      </c>
      <c r="BG31" s="92"/>
      <c r="BT31" s="87"/>
    </row>
    <row r="32" spans="10:72">
      <c r="J32" s="125"/>
      <c r="K32" s="125"/>
      <c r="L32" s="125"/>
      <c r="M32" s="125"/>
      <c r="N32" s="125"/>
      <c r="W32" s="87">
        <f ca="1">IFERROR(RANK(Y32,$Y$27:$Y$59,$U$3)+COUNTIF($Y$27:Y32,Y32)-1,"")</f>
        <v>30</v>
      </c>
      <c r="X32" s="87" t="s">
        <v>73</v>
      </c>
      <c r="Y32" s="87">
        <f t="shared" ca="1" si="10"/>
        <v>64.010019999999997</v>
      </c>
      <c r="AA32" s="87" t="str">
        <f t="shared" ca="1" si="11"/>
        <v>Hillingdon</v>
      </c>
      <c r="AB32" s="87">
        <v>6</v>
      </c>
      <c r="AC32" s="86">
        <f t="shared" ca="1" si="12"/>
        <v>73.258290000000002</v>
      </c>
      <c r="AD32" s="87" t="str">
        <f t="shared" ca="1" si="13"/>
        <v>Hillingdon</v>
      </c>
      <c r="AE32" s="87" t="str">
        <f t="shared" ca="1" si="14"/>
        <v/>
      </c>
      <c r="AF32" s="87" t="str">
        <f t="shared" ca="1" si="15"/>
        <v/>
      </c>
      <c r="AG32" s="87">
        <f t="shared" ca="1" si="16"/>
        <v>73.258290000000002</v>
      </c>
      <c r="AH32" s="87">
        <f t="shared" ca="1" si="26"/>
        <v>70.67</v>
      </c>
      <c r="AI32" s="87">
        <f t="shared" ca="1" si="27"/>
        <v>74.44</v>
      </c>
      <c r="AJ32" s="87">
        <f t="shared" ca="1" si="28"/>
        <v>72.849119999999999</v>
      </c>
      <c r="AK32" s="87">
        <f t="shared" ca="1" si="17"/>
        <v>73.258290000000002</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74.44</v>
      </c>
      <c r="AY32" s="94"/>
      <c r="BA32" s="94"/>
      <c r="BB32" s="94"/>
      <c r="BC32" s="94"/>
      <c r="BD32" s="94"/>
      <c r="BE32" s="87" t="s">
        <v>173</v>
      </c>
      <c r="BF32" s="92"/>
      <c r="BG32" s="92"/>
      <c r="BT32" s="87"/>
    </row>
    <row r="33" spans="1:72">
      <c r="W33" s="87">
        <f ca="1">IFERROR(RANK(Y33,$Y$27:$Y$59,$U$3)+COUNTIF($Y$27:Y33,Y33)-1,"")</f>
        <v>5</v>
      </c>
      <c r="X33" s="87" t="s">
        <v>111</v>
      </c>
      <c r="Y33" s="87">
        <f t="shared" ca="1" si="10"/>
        <v>73.619590000000002</v>
      </c>
      <c r="AA33" s="87" t="str">
        <f t="shared" ca="1" si="11"/>
        <v>Enfield</v>
      </c>
      <c r="AB33" s="87">
        <v>7</v>
      </c>
      <c r="AC33" s="86">
        <f t="shared" ca="1" si="12"/>
        <v>73.146780000000007</v>
      </c>
      <c r="AD33" s="87" t="str">
        <f t="shared" ca="1" si="13"/>
        <v>Enfield</v>
      </c>
      <c r="AE33" s="87" t="str">
        <f t="shared" ca="1" si="14"/>
        <v/>
      </c>
      <c r="AF33" s="87" t="str">
        <f t="shared" ca="1" si="15"/>
        <v/>
      </c>
      <c r="AG33" s="87">
        <f t="shared" ca="1" si="16"/>
        <v>73.146780000000007</v>
      </c>
      <c r="AH33" s="87">
        <f t="shared" ca="1" si="26"/>
        <v>70.67</v>
      </c>
      <c r="AI33" s="87">
        <f t="shared" ca="1" si="27"/>
        <v>74.44</v>
      </c>
      <c r="AJ33" s="87">
        <f t="shared" ca="1" si="28"/>
        <v>72.849119999999999</v>
      </c>
      <c r="AK33" s="87">
        <f t="shared" ca="1" si="17"/>
        <v>73.146780000000007</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74.44</v>
      </c>
      <c r="AY33" s="94"/>
      <c r="BA33" s="94"/>
      <c r="BB33" s="94"/>
      <c r="BC33" s="94"/>
      <c r="BD33" s="94"/>
      <c r="BE33" s="87" t="s">
        <v>1092</v>
      </c>
      <c r="BF33" s="92"/>
      <c r="BG33" s="92"/>
      <c r="BT33" s="87"/>
    </row>
    <row r="34" spans="1:72">
      <c r="A34" s="12" t="s">
        <v>1093</v>
      </c>
      <c r="W34" s="87">
        <f ca="1">IFERROR(RANK(Y34,$Y$27:$Y$59,$U$3)+COUNTIF($Y$27:Y34,Y34)-1,"")</f>
        <v>13</v>
      </c>
      <c r="X34" s="87" t="s">
        <v>63</v>
      </c>
      <c r="Y34" s="87">
        <f t="shared" ca="1" si="10"/>
        <v>71.711500000000001</v>
      </c>
      <c r="AA34" s="87" t="str">
        <f t="shared" ca="1" si="11"/>
        <v>Richmond</v>
      </c>
      <c r="AB34" s="87">
        <v>8</v>
      </c>
      <c r="AC34" s="86">
        <f t="shared" ca="1" si="12"/>
        <v>72.849119999999999</v>
      </c>
      <c r="AD34" s="87" t="str">
        <f t="shared" ca="1" si="13"/>
        <v>Richmond</v>
      </c>
      <c r="AE34" s="87">
        <f t="shared" ca="1" si="14"/>
        <v>72.849119999999999</v>
      </c>
      <c r="AF34" s="87" t="str">
        <f t="shared" ca="1" si="15"/>
        <v/>
      </c>
      <c r="AG34" s="87" t="str">
        <f t="shared" ca="1" si="16"/>
        <v/>
      </c>
      <c r="AH34" s="87">
        <f t="shared" ca="1" si="26"/>
        <v>70.67</v>
      </c>
      <c r="AI34" s="87">
        <f t="shared" ca="1" si="27"/>
        <v>74.44</v>
      </c>
      <c r="AJ34" s="87">
        <f t="shared" ca="1" si="28"/>
        <v>72.849119999999999</v>
      </c>
      <c r="AK34" s="87">
        <f t="shared" ca="1" si="17"/>
        <v>72.849119999999999</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74.44</v>
      </c>
      <c r="AY34" s="94"/>
      <c r="BA34" s="94"/>
      <c r="BB34" s="94"/>
      <c r="BC34" s="94"/>
      <c r="BD34" s="94"/>
      <c r="BE34" s="87" t="s">
        <v>1094</v>
      </c>
      <c r="BF34" s="92"/>
      <c r="BG34" s="92"/>
      <c r="BT34" s="87"/>
    </row>
    <row r="35" spans="1:72" ht="15" customHeight="1">
      <c r="A35" s="124" t="str">
        <f>VLOOKUP($U$1,IndicatorMetadata!$B:$Z,2,FALSE)</f>
        <v>The proportion of women in the resident population eligible for cervical screening aged 50 to 64 years at end of period reported who were screened adequately within the previous 5.5 years.</v>
      </c>
      <c r="B35" s="125"/>
      <c r="C35" s="125"/>
      <c r="D35" s="125"/>
      <c r="E35" s="125"/>
      <c r="F35" s="125"/>
      <c r="G35" s="125"/>
      <c r="H35" s="125"/>
      <c r="I35" s="125"/>
      <c r="J35" s="125"/>
      <c r="K35" s="125"/>
      <c r="L35" s="125"/>
      <c r="M35" s="125"/>
      <c r="N35" s="125"/>
      <c r="W35" s="87">
        <f ca="1">IFERROR(RANK(Y35,$Y$27:$Y$59,$U$3)+COUNTIF($Y$27:Y35,Y35)-1,"")</f>
        <v>7</v>
      </c>
      <c r="X35" s="87" t="s">
        <v>121</v>
      </c>
      <c r="Y35" s="87">
        <f t="shared" ca="1" si="10"/>
        <v>73.146780000000007</v>
      </c>
      <c r="AA35" s="87" t="str">
        <f t="shared" ca="1" si="11"/>
        <v>Waltham Forest</v>
      </c>
      <c r="AB35" s="87">
        <v>9</v>
      </c>
      <c r="AC35" s="86">
        <f t="shared" ca="1" si="12"/>
        <v>72.683170000000004</v>
      </c>
      <c r="AD35" s="87" t="str">
        <f t="shared" ca="1" si="13"/>
        <v>Waltham Forest</v>
      </c>
      <c r="AE35" s="87" t="str">
        <f t="shared" ca="1" si="14"/>
        <v/>
      </c>
      <c r="AF35" s="87" t="str">
        <f t="shared" ca="1" si="15"/>
        <v/>
      </c>
      <c r="AG35" s="87">
        <f t="shared" ca="1" si="16"/>
        <v>72.683170000000004</v>
      </c>
      <c r="AH35" s="87">
        <f t="shared" ca="1" si="26"/>
        <v>70.67</v>
      </c>
      <c r="AI35" s="87">
        <f t="shared" ca="1" si="27"/>
        <v>74.44</v>
      </c>
      <c r="AJ35" s="87">
        <f t="shared" ca="1" si="28"/>
        <v>72.849119999999999</v>
      </c>
      <c r="AK35" s="87">
        <f t="shared" ca="1" si="17"/>
        <v>72.683170000000004</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74.44</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19</v>
      </c>
      <c r="X36" s="87" t="s">
        <v>81</v>
      </c>
      <c r="Y36" s="87">
        <f t="shared" ca="1" si="10"/>
        <v>70.584540000000004</v>
      </c>
      <c r="AA36" s="87" t="str">
        <f t="shared" ca="1" si="11"/>
        <v>Lewisham</v>
      </c>
      <c r="AB36" s="87">
        <v>10</v>
      </c>
      <c r="AC36" s="86">
        <f t="shared" ca="1" si="12"/>
        <v>72.258420000000001</v>
      </c>
      <c r="AD36" s="87" t="str">
        <f t="shared" ca="1" si="13"/>
        <v>Lewisham</v>
      </c>
      <c r="AE36" s="87" t="str">
        <f t="shared" ca="1" si="14"/>
        <v/>
      </c>
      <c r="AF36" s="87" t="str">
        <f t="shared" ca="1" si="15"/>
        <v/>
      </c>
      <c r="AG36" s="87">
        <f t="shared" ca="1" si="16"/>
        <v>72.258420000000001</v>
      </c>
      <c r="AH36" s="87">
        <f t="shared" ca="1" si="26"/>
        <v>70.67</v>
      </c>
      <c r="AI36" s="87">
        <f t="shared" ca="1" si="27"/>
        <v>74.44</v>
      </c>
      <c r="AJ36" s="87">
        <f t="shared" ca="1" si="28"/>
        <v>72.849119999999999</v>
      </c>
      <c r="AK36" s="87" t="str">
        <f t="shared" ca="1" si="17"/>
        <v/>
      </c>
      <c r="AL36" s="87">
        <f t="shared" ca="1" si="18"/>
        <v>72.258420000000001</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74.44</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15</v>
      </c>
      <c r="X37" s="87" t="s">
        <v>102</v>
      </c>
      <c r="Y37" s="87">
        <f t="shared" ca="1" si="10"/>
        <v>71.380279999999999</v>
      </c>
      <c r="AA37" s="87" t="str">
        <f t="shared" ca="1" si="11"/>
        <v>Newham</v>
      </c>
      <c r="AB37" s="87">
        <v>11</v>
      </c>
      <c r="AC37" s="86">
        <f t="shared" ca="1" si="12"/>
        <v>71.962869999999995</v>
      </c>
      <c r="AD37" s="87" t="str">
        <f t="shared" ca="1" si="13"/>
        <v>Newham</v>
      </c>
      <c r="AE37" s="87" t="str">
        <f t="shared" ca="1" si="14"/>
        <v/>
      </c>
      <c r="AF37" s="87" t="str">
        <f t="shared" ca="1" si="15"/>
        <v/>
      </c>
      <c r="AG37" s="87">
        <f t="shared" ca="1" si="16"/>
        <v>71.962869999999995</v>
      </c>
      <c r="AH37" s="87">
        <f t="shared" ca="1" si="26"/>
        <v>70.67</v>
      </c>
      <c r="AI37" s="87">
        <f t="shared" ca="1" si="27"/>
        <v>74.44</v>
      </c>
      <c r="AJ37" s="87">
        <f t="shared" ca="1" si="28"/>
        <v>72.849119999999999</v>
      </c>
      <c r="AK37" s="87" t="str">
        <f t="shared" ca="1" si="17"/>
        <v/>
      </c>
      <c r="AL37" s="87">
        <f t="shared" ca="1" si="18"/>
        <v>71.962869999999995</v>
      </c>
      <c r="AN37" s="87">
        <f ca="1">IFERROR(RANK(AP37,$AP$27:$AP$37,$U$3)+COUNTIF($AP$27:AP37,AP37)-1,"")</f>
        <v>3</v>
      </c>
      <c r="AO37" s="87" t="str">
        <f>T8</f>
        <v>Richmond</v>
      </c>
      <c r="AP37" s="87">
        <f t="shared" ca="1" si="19"/>
        <v>72.849119999999999</v>
      </c>
      <c r="AR37" s="87" t="e">
        <f t="shared" ca="1" si="20"/>
        <v>#N/A</v>
      </c>
      <c r="AS37" s="87">
        <v>11</v>
      </c>
      <c r="AT37" s="87" t="e">
        <f t="shared" ca="1" si="21"/>
        <v>#N/A</v>
      </c>
      <c r="AU37" s="87" t="e">
        <f t="shared" ca="1" si="22"/>
        <v>#N/A</v>
      </c>
      <c r="AV37" s="87" t="e">
        <f t="shared" ca="1" si="23"/>
        <v>#N/A</v>
      </c>
      <c r="AW37" s="87" t="e">
        <f t="shared" ca="1" si="24"/>
        <v>#N/A</v>
      </c>
      <c r="AX37" s="87">
        <f t="shared" ca="1" si="25"/>
        <v>74.44</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29</v>
      </c>
      <c r="X38" s="87" t="s">
        <v>67</v>
      </c>
      <c r="Y38" s="87">
        <f t="shared" ca="1" si="10"/>
        <v>64.235709999999997</v>
      </c>
      <c r="AA38" s="87" t="str">
        <f t="shared" ca="1" si="11"/>
        <v>Kingston</v>
      </c>
      <c r="AB38" s="87">
        <v>12</v>
      </c>
      <c r="AC38" s="86">
        <f t="shared" ca="1" si="12"/>
        <v>71.733239999999995</v>
      </c>
      <c r="AD38" s="87" t="str">
        <f t="shared" ca="1" si="13"/>
        <v>Kingston</v>
      </c>
      <c r="AE38" s="87" t="str">
        <f t="shared" ca="1" si="14"/>
        <v/>
      </c>
      <c r="AF38" s="87">
        <f t="shared" ca="1" si="15"/>
        <v>71.733239999999995</v>
      </c>
      <c r="AG38" s="87" t="str">
        <f t="shared" ca="1" si="16"/>
        <v/>
      </c>
      <c r="AH38" s="87">
        <f t="shared" ca="1" si="26"/>
        <v>70.67</v>
      </c>
      <c r="AI38" s="87">
        <f t="shared" ca="1" si="27"/>
        <v>74.44</v>
      </c>
      <c r="AJ38" s="87">
        <f t="shared" ca="1" si="28"/>
        <v>72.849119999999999</v>
      </c>
      <c r="AK38" s="87">
        <f t="shared" ca="1" si="17"/>
        <v>71.733239999999995</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18</v>
      </c>
      <c r="X39" s="87" t="s">
        <v>117</v>
      </c>
      <c r="Y39" s="87">
        <f t="shared" ca="1" si="10"/>
        <v>70.590980000000002</v>
      </c>
      <c r="AA39" s="87" t="str">
        <f t="shared" ca="1" si="11"/>
        <v>Ealing</v>
      </c>
      <c r="AB39" s="87">
        <v>13</v>
      </c>
      <c r="AC39" s="86">
        <f t="shared" ca="1" si="12"/>
        <v>71.711500000000001</v>
      </c>
      <c r="AD39" s="87" t="str">
        <f t="shared" ca="1" si="13"/>
        <v>Ealing</v>
      </c>
      <c r="AE39" s="87" t="str">
        <f t="shared" ca="1" si="14"/>
        <v/>
      </c>
      <c r="AF39" s="87" t="str">
        <f t="shared" ca="1" si="15"/>
        <v/>
      </c>
      <c r="AG39" s="87">
        <f t="shared" ca="1" si="16"/>
        <v>71.711500000000001</v>
      </c>
      <c r="AH39" s="87">
        <f t="shared" ca="1" si="26"/>
        <v>70.67</v>
      </c>
      <c r="AI39" s="87">
        <f t="shared" ca="1" si="27"/>
        <v>74.44</v>
      </c>
      <c r="AJ39" s="87">
        <f t="shared" ca="1" si="28"/>
        <v>72.849119999999999</v>
      </c>
      <c r="AK39" s="87">
        <f t="shared" ca="1" si="17"/>
        <v>71.711500000000001</v>
      </c>
      <c r="AL39" s="87" t="str">
        <f t="shared" ca="1" si="18"/>
        <v/>
      </c>
      <c r="AO39" s="87" t="s">
        <v>1096</v>
      </c>
      <c r="BA39" s="94"/>
      <c r="BD39" s="94" t="s">
        <v>1097</v>
      </c>
      <c r="BF39" s="94">
        <f ca="1">U9</f>
        <v>8</v>
      </c>
      <c r="BG39" s="94"/>
      <c r="BT39" s="87"/>
    </row>
    <row r="40" spans="1:72">
      <c r="A40" s="125"/>
      <c r="B40" s="125"/>
      <c r="C40" s="125"/>
      <c r="D40" s="125"/>
      <c r="E40" s="125"/>
      <c r="F40" s="125"/>
      <c r="G40" s="125"/>
      <c r="H40" s="125"/>
      <c r="I40" s="125"/>
      <c r="J40" s="125"/>
      <c r="K40" s="125"/>
      <c r="L40" s="125"/>
      <c r="M40" s="125"/>
      <c r="N40" s="125"/>
      <c r="W40" s="87">
        <f ca="1">IFERROR(RANK(Y40,$Y$27:$Y$59,$U$3)+COUNTIF($Y$27:Y40,Y40)-1,"")</f>
        <v>22</v>
      </c>
      <c r="X40" s="87" t="s">
        <v>65</v>
      </c>
      <c r="Y40" s="87">
        <f t="shared" ca="1" si="10"/>
        <v>70.176929999999999</v>
      </c>
      <c r="AA40" s="87" t="str">
        <f t="shared" ca="1" si="11"/>
        <v>Redbridge</v>
      </c>
      <c r="AB40" s="87">
        <v>14</v>
      </c>
      <c r="AC40" s="86">
        <f t="shared" ca="1" si="12"/>
        <v>71.649879999999996</v>
      </c>
      <c r="AD40" s="87" t="str">
        <f t="shared" ca="1" si="13"/>
        <v>Redbridge</v>
      </c>
      <c r="AE40" s="87" t="str">
        <f t="shared" ca="1" si="14"/>
        <v/>
      </c>
      <c r="AF40" s="87" t="str">
        <f t="shared" ca="1" si="15"/>
        <v/>
      </c>
      <c r="AG40" s="87">
        <f t="shared" ca="1" si="16"/>
        <v>71.649879999999996</v>
      </c>
      <c r="AH40" s="87">
        <f t="shared" ca="1" si="26"/>
        <v>70.67</v>
      </c>
      <c r="AI40" s="87">
        <f t="shared" ca="1" si="27"/>
        <v>74.44</v>
      </c>
      <c r="AJ40" s="87">
        <f t="shared" ca="1" si="28"/>
        <v>72.849119999999999</v>
      </c>
      <c r="AK40" s="87">
        <f t="shared" ca="1" si="17"/>
        <v>71.649879999999996</v>
      </c>
      <c r="AL40" s="87" t="str">
        <f t="shared" ca="1" si="18"/>
        <v/>
      </c>
      <c r="AO40" s="87" t="str">
        <f>List!R2</f>
        <v>Kingston</v>
      </c>
      <c r="AP40" s="87">
        <f t="shared" ref="AP40:AP54" ca="1" si="29">VLOOKUP(AO40,$AA$27:$AC$58,3,FALSE)</f>
        <v>71.733239999999995</v>
      </c>
      <c r="BA40" s="94"/>
      <c r="BB40" s="94"/>
      <c r="BC40" s="94"/>
      <c r="BD40" s="94"/>
      <c r="BE40" s="87" t="s">
        <v>1098</v>
      </c>
      <c r="BF40" s="92">
        <f ca="1">IF(BF39=1,0,BE45*BF39/$BF45)</f>
        <v>22.25</v>
      </c>
      <c r="BG40" s="93"/>
      <c r="BT40" s="87"/>
    </row>
    <row r="41" spans="1:72">
      <c r="A41" s="125"/>
      <c r="B41" s="125"/>
      <c r="C41" s="125"/>
      <c r="D41" s="125"/>
      <c r="E41" s="125"/>
      <c r="F41" s="125"/>
      <c r="G41" s="125"/>
      <c r="H41" s="125"/>
      <c r="I41" s="125"/>
      <c r="J41" s="125"/>
      <c r="K41" s="125"/>
      <c r="L41" s="125"/>
      <c r="M41" s="125"/>
      <c r="N41" s="125"/>
      <c r="W41" s="87">
        <f ca="1">IFERROR(RANK(Y41,$Y$27:$Y$59,$U$3)+COUNTIF($Y$27:Y41,Y41)-1,"")</f>
        <v>1</v>
      </c>
      <c r="X41" s="87" t="s">
        <v>119</v>
      </c>
      <c r="Y41" s="87">
        <f t="shared" ca="1" si="10"/>
        <v>76.919319999999999</v>
      </c>
      <c r="AA41" s="87" t="str">
        <f t="shared" ca="1" si="11"/>
        <v>Hackney</v>
      </c>
      <c r="AB41" s="87">
        <v>15</v>
      </c>
      <c r="AC41" s="86">
        <f t="shared" ca="1" si="12"/>
        <v>71.380279999999999</v>
      </c>
      <c r="AD41" s="87" t="str">
        <f t="shared" ca="1" si="13"/>
        <v>Hackney</v>
      </c>
      <c r="AE41" s="87" t="str">
        <f t="shared" ca="1" si="14"/>
        <v/>
      </c>
      <c r="AF41" s="87" t="str">
        <f t="shared" ca="1" si="15"/>
        <v/>
      </c>
      <c r="AG41" s="87">
        <f t="shared" ca="1" si="16"/>
        <v>71.380279999999999</v>
      </c>
      <c r="AH41" s="87">
        <f t="shared" ca="1" si="26"/>
        <v>70.67</v>
      </c>
      <c r="AI41" s="87">
        <f t="shared" ca="1" si="27"/>
        <v>74.44</v>
      </c>
      <c r="AJ41" s="87">
        <f t="shared" ca="1" si="28"/>
        <v>72.849119999999999</v>
      </c>
      <c r="AK41" s="87" t="str">
        <f t="shared" ca="1" si="17"/>
        <v/>
      </c>
      <c r="AL41" s="87">
        <f t="shared" ca="1" si="18"/>
        <v>71.380279999999999</v>
      </c>
      <c r="AO41" s="87" t="str">
        <f>List!R3</f>
        <v>Merton</v>
      </c>
      <c r="AP41" s="87">
        <f t="shared" ca="1" si="29"/>
        <v>70.677499999999995</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6</v>
      </c>
      <c r="X42" s="87" t="s">
        <v>87</v>
      </c>
      <c r="Y42" s="87">
        <f t="shared" ca="1" si="10"/>
        <v>73.258290000000002</v>
      </c>
      <c r="AA42" s="87" t="str">
        <f t="shared" ca="1" si="11"/>
        <v>Hounslow</v>
      </c>
      <c r="AB42" s="87">
        <v>16</v>
      </c>
      <c r="AC42" s="86">
        <f t="shared" ca="1" si="12"/>
        <v>71.324470000000005</v>
      </c>
      <c r="AD42" s="87" t="str">
        <f t="shared" ca="1" si="13"/>
        <v>Hounslow</v>
      </c>
      <c r="AE42" s="87" t="str">
        <f t="shared" ca="1" si="14"/>
        <v/>
      </c>
      <c r="AF42" s="87" t="str">
        <f t="shared" ca="1" si="15"/>
        <v/>
      </c>
      <c r="AG42" s="87">
        <f t="shared" ca="1" si="16"/>
        <v>71.324470000000005</v>
      </c>
      <c r="AH42" s="87">
        <f t="shared" ca="1" si="26"/>
        <v>70.67</v>
      </c>
      <c r="AI42" s="87">
        <f t="shared" ca="1" si="27"/>
        <v>74.44</v>
      </c>
      <c r="AJ42" s="87">
        <f t="shared" ca="1" si="28"/>
        <v>72.849119999999999</v>
      </c>
      <c r="AK42" s="87">
        <f t="shared" ca="1" si="17"/>
        <v>71.324470000000005</v>
      </c>
      <c r="AL42" s="87" t="str">
        <f t="shared" ca="1" si="18"/>
        <v/>
      </c>
      <c r="AO42" s="87" t="str">
        <f>List!R4</f>
        <v>Richmond</v>
      </c>
      <c r="AP42" s="87">
        <f t="shared" ca="1" si="29"/>
        <v>72.849119999999999</v>
      </c>
      <c r="BA42" s="94"/>
      <c r="BB42" s="94"/>
      <c r="BC42" s="94"/>
      <c r="BD42" s="94"/>
      <c r="BE42" s="87" t="s">
        <v>1094</v>
      </c>
      <c r="BF42" s="92">
        <f ca="1">IF(181-SUM(BF40:BF41)&lt;0,0,181-SUM(BF40:BF41))</f>
        <v>156.75</v>
      </c>
      <c r="BG42" s="93"/>
      <c r="BT42" s="87"/>
    </row>
    <row r="43" spans="1:72">
      <c r="A43" s="17"/>
      <c r="B43" s="17"/>
      <c r="C43" s="17"/>
      <c r="D43" s="17"/>
      <c r="E43" s="17"/>
      <c r="F43" s="17"/>
      <c r="G43" s="17"/>
      <c r="H43" s="17"/>
      <c r="I43" s="17"/>
      <c r="J43" s="17"/>
      <c r="K43" s="17"/>
      <c r="L43" s="17"/>
      <c r="M43" s="17"/>
      <c r="W43" s="87">
        <f ca="1">IFERROR(RANK(Y43,$Y$27:$Y$59,$U$3)+COUNTIF($Y$27:Y43,Y43)-1,"")</f>
        <v>16</v>
      </c>
      <c r="X43" s="87" t="s">
        <v>60</v>
      </c>
      <c r="Y43" s="87">
        <f t="shared" ca="1" si="10"/>
        <v>71.324470000000005</v>
      </c>
      <c r="AA43" s="87" t="str">
        <f t="shared" ca="1" si="11"/>
        <v>Merton</v>
      </c>
      <c r="AB43" s="87">
        <v>17</v>
      </c>
      <c r="AC43" s="86">
        <f t="shared" ca="1" si="12"/>
        <v>70.677499999999995</v>
      </c>
      <c r="AD43" s="87" t="str">
        <f t="shared" ca="1" si="13"/>
        <v>Merton</v>
      </c>
      <c r="AE43" s="87" t="str">
        <f t="shared" ca="1" si="14"/>
        <v/>
      </c>
      <c r="AF43" s="87">
        <f t="shared" ca="1" si="15"/>
        <v>70.677499999999995</v>
      </c>
      <c r="AG43" s="87" t="str">
        <f t="shared" ca="1" si="16"/>
        <v/>
      </c>
      <c r="AH43" s="87">
        <f t="shared" ca="1" si="26"/>
        <v>70.67</v>
      </c>
      <c r="AI43" s="87">
        <f t="shared" ca="1" si="27"/>
        <v>74.44</v>
      </c>
      <c r="AJ43" s="87">
        <f t="shared" ca="1" si="28"/>
        <v>72.849119999999999</v>
      </c>
      <c r="AK43" s="87">
        <f t="shared" ca="1" si="17"/>
        <v>70.677499999999995</v>
      </c>
      <c r="AL43" s="87" t="str">
        <f t="shared" ca="1" si="18"/>
        <v/>
      </c>
      <c r="AO43" s="87" t="str">
        <f>List!R5</f>
        <v>Sutton</v>
      </c>
      <c r="AP43" s="87">
        <f t="shared" ca="1" si="29"/>
        <v>74.957819999999998</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25</v>
      </c>
      <c r="X44" s="87" t="s">
        <v>75</v>
      </c>
      <c r="Y44" s="87">
        <f t="shared" ca="1" si="10"/>
        <v>69.679739999999995</v>
      </c>
      <c r="AA44" s="87" t="str">
        <f t="shared" ca="1" si="11"/>
        <v>Haringey</v>
      </c>
      <c r="AB44" s="87">
        <v>18</v>
      </c>
      <c r="AC44" s="86">
        <f t="shared" ca="1" si="12"/>
        <v>70.590980000000002</v>
      </c>
      <c r="AD44" s="87" t="str">
        <f t="shared" ca="1" si="13"/>
        <v>Haringey</v>
      </c>
      <c r="AE44" s="87" t="str">
        <f t="shared" ca="1" si="14"/>
        <v/>
      </c>
      <c r="AF44" s="87" t="str">
        <f t="shared" ca="1" si="15"/>
        <v/>
      </c>
      <c r="AG44" s="87">
        <f t="shared" ca="1" si="16"/>
        <v>70.590980000000002</v>
      </c>
      <c r="AH44" s="87">
        <f t="shared" ca="1" si="26"/>
        <v>70.67</v>
      </c>
      <c r="AI44" s="87">
        <f t="shared" ca="1" si="27"/>
        <v>74.44</v>
      </c>
      <c r="AJ44" s="87">
        <f t="shared" ca="1" si="28"/>
        <v>72.849119999999999</v>
      </c>
      <c r="AK44" s="87" t="str">
        <f t="shared" ca="1" si="17"/>
        <v/>
      </c>
      <c r="AL44" s="87">
        <f t="shared" ca="1" si="18"/>
        <v>70.590980000000002</v>
      </c>
      <c r="AO44" s="87" t="str">
        <f>List!R6</f>
        <v>Havering</v>
      </c>
      <c r="AP44" s="87">
        <f t="shared" ca="1" si="29"/>
        <v>76.919319999999999</v>
      </c>
      <c r="BT44" s="87"/>
    </row>
    <row r="45" spans="1:72">
      <c r="A45" s="17"/>
      <c r="B45" s="17"/>
      <c r="C45" s="17"/>
      <c r="D45" s="17"/>
      <c r="E45" s="17"/>
      <c r="F45" s="17"/>
      <c r="G45" s="17"/>
      <c r="H45" s="17"/>
      <c r="I45" s="17"/>
      <c r="J45" s="17"/>
      <c r="K45" s="17"/>
      <c r="L45" s="17"/>
      <c r="M45" s="17"/>
      <c r="W45" s="87">
        <f ca="1">IFERROR(RANK(Y45,$Y$27:$Y$59,$U$3)+COUNTIF($Y$27:Y45,Y45)-1,"")</f>
        <v>32</v>
      </c>
      <c r="X45" s="87" t="s">
        <v>71</v>
      </c>
      <c r="Y45" s="87">
        <f t="shared" ca="1" si="10"/>
        <v>55.111379999999997</v>
      </c>
      <c r="AA45" s="87" t="str">
        <f t="shared" ca="1" si="11"/>
        <v>Greenwich</v>
      </c>
      <c r="AB45" s="87">
        <v>19</v>
      </c>
      <c r="AC45" s="86">
        <f t="shared" ca="1" si="12"/>
        <v>70.584540000000004</v>
      </c>
      <c r="AD45" s="87" t="str">
        <f t="shared" ca="1" si="13"/>
        <v>Greenwich</v>
      </c>
      <c r="AE45" s="87" t="str">
        <f t="shared" ca="1" si="14"/>
        <v/>
      </c>
      <c r="AF45" s="87" t="str">
        <f t="shared" ca="1" si="15"/>
        <v/>
      </c>
      <c r="AG45" s="87">
        <f t="shared" ca="1" si="16"/>
        <v>70.584540000000004</v>
      </c>
      <c r="AH45" s="87">
        <f t="shared" ca="1" si="26"/>
        <v>70.67</v>
      </c>
      <c r="AI45" s="87">
        <f t="shared" ca="1" si="27"/>
        <v>74.44</v>
      </c>
      <c r="AJ45" s="87">
        <f t="shared" ca="1" si="28"/>
        <v>72.849119999999999</v>
      </c>
      <c r="AK45" s="87" t="str">
        <f t="shared" ca="1" si="17"/>
        <v/>
      </c>
      <c r="AL45" s="87">
        <f t="shared" ca="1" si="18"/>
        <v>70.584540000000004</v>
      </c>
      <c r="AO45" s="87" t="str">
        <f>List!R7</f>
        <v>Hounslow</v>
      </c>
      <c r="AP45" s="87">
        <f t="shared" ca="1" si="29"/>
        <v>71.324470000000005</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12</v>
      </c>
      <c r="X46" s="87" t="s">
        <v>83</v>
      </c>
      <c r="Y46" s="87">
        <f t="shared" ca="1" si="10"/>
        <v>71.733239999999995</v>
      </c>
      <c r="AA46" s="87" t="str">
        <f t="shared" ca="1" si="11"/>
        <v>Barking and Dagenham</v>
      </c>
      <c r="AB46" s="87">
        <v>20</v>
      </c>
      <c r="AC46" s="86">
        <f t="shared" ca="1" si="12"/>
        <v>70.571430000000007</v>
      </c>
      <c r="AD46" s="87" t="str">
        <f t="shared" ca="1" si="13"/>
        <v>Barking and Dagenham</v>
      </c>
      <c r="AE46" s="87" t="str">
        <f t="shared" ca="1" si="14"/>
        <v/>
      </c>
      <c r="AF46" s="87" t="str">
        <f t="shared" ca="1" si="15"/>
        <v/>
      </c>
      <c r="AG46" s="87">
        <f t="shared" ca="1" si="16"/>
        <v>70.571430000000007</v>
      </c>
      <c r="AH46" s="87">
        <f t="shared" ca="1" si="26"/>
        <v>70.67</v>
      </c>
      <c r="AI46" s="87">
        <f t="shared" ca="1" si="27"/>
        <v>74.44</v>
      </c>
      <c r="AJ46" s="87">
        <f t="shared" ca="1" si="28"/>
        <v>72.849119999999999</v>
      </c>
      <c r="AK46" s="87" t="str">
        <f t="shared" ca="1" si="17"/>
        <v/>
      </c>
      <c r="AL46" s="87">
        <f t="shared" ca="1" si="18"/>
        <v>70.571430000000007</v>
      </c>
      <c r="AO46" s="87" t="str">
        <f>List!R8</f>
        <v>Redbridge</v>
      </c>
      <c r="AP46" s="87">
        <f t="shared" ca="1" si="29"/>
        <v>71.649879999999996</v>
      </c>
      <c r="BF46" s="94">
        <v>2</v>
      </c>
      <c r="BG46" s="94"/>
      <c r="BT46" s="87"/>
    </row>
    <row r="47" spans="1:72">
      <c r="A47" s="17"/>
      <c r="B47" s="17"/>
      <c r="C47" s="17"/>
      <c r="D47" s="17"/>
      <c r="E47" s="17"/>
      <c r="F47" s="17"/>
      <c r="G47" s="17"/>
      <c r="H47" s="17"/>
      <c r="I47" s="17"/>
      <c r="J47" s="17"/>
      <c r="K47" s="17"/>
      <c r="L47" s="17"/>
      <c r="M47" s="17"/>
      <c r="W47" s="87">
        <f ca="1">IFERROR(RANK(Y47,$Y$27:$Y$59,$U$3)+COUNTIF($Y$27:Y47,Y47)-1,"")</f>
        <v>26</v>
      </c>
      <c r="X47" s="87" t="s">
        <v>92</v>
      </c>
      <c r="Y47" s="87">
        <f t="shared" ca="1" si="10"/>
        <v>69.489450000000005</v>
      </c>
      <c r="AA47" s="87" t="str">
        <f t="shared" ca="1" si="11"/>
        <v>Southwark</v>
      </c>
      <c r="AB47" s="87">
        <v>21</v>
      </c>
      <c r="AC47" s="86">
        <f t="shared" ca="1" si="12"/>
        <v>70.296999999999997</v>
      </c>
      <c r="AD47" s="87" t="str">
        <f t="shared" ca="1" si="13"/>
        <v>Southwark</v>
      </c>
      <c r="AE47" s="87" t="str">
        <f t="shared" ca="1" si="14"/>
        <v/>
      </c>
      <c r="AF47" s="87" t="str">
        <f t="shared" ca="1" si="15"/>
        <v/>
      </c>
      <c r="AG47" s="87">
        <f t="shared" ca="1" si="16"/>
        <v>70.296999999999997</v>
      </c>
      <c r="AH47" s="87">
        <f t="shared" ca="1" si="26"/>
        <v>70.67</v>
      </c>
      <c r="AI47" s="87">
        <f t="shared" ca="1" si="27"/>
        <v>74.44</v>
      </c>
      <c r="AJ47" s="87">
        <f t="shared" ca="1" si="28"/>
        <v>72.849119999999999</v>
      </c>
      <c r="AK47" s="87" t="str">
        <f t="shared" ca="1" si="17"/>
        <v/>
      </c>
      <c r="AL47" s="87">
        <f t="shared" ca="1" si="18"/>
        <v>70.296999999999997</v>
      </c>
      <c r="AO47" s="87" t="str">
        <f>List!R9</f>
        <v>Enfield</v>
      </c>
      <c r="AP47" s="87">
        <f t="shared" ca="1" si="29"/>
        <v>73.146780000000007</v>
      </c>
    </row>
    <row r="48" spans="1:72">
      <c r="A48" s="17"/>
      <c r="B48" s="17"/>
      <c r="C48" s="17"/>
      <c r="D48" s="17"/>
      <c r="E48" s="17"/>
      <c r="F48" s="17"/>
      <c r="G48" s="17"/>
      <c r="H48" s="17"/>
      <c r="I48" s="17"/>
      <c r="J48" s="17"/>
      <c r="K48" s="17"/>
      <c r="L48" s="17"/>
      <c r="M48" s="17"/>
      <c r="W48" s="87">
        <f ca="1">IFERROR(RANK(Y48,$Y$27:$Y$59,$U$3)+COUNTIF($Y$27:Y48,Y48)-1,"")</f>
        <v>10</v>
      </c>
      <c r="X48" s="87" t="s">
        <v>85</v>
      </c>
      <c r="Y48" s="87">
        <f t="shared" ca="1" si="10"/>
        <v>72.258420000000001</v>
      </c>
      <c r="AA48" s="87" t="str">
        <f t="shared" ca="1" si="11"/>
        <v>Harrow</v>
      </c>
      <c r="AB48" s="87">
        <v>22</v>
      </c>
      <c r="AC48" s="86">
        <f t="shared" ca="1" si="12"/>
        <v>70.176929999999999</v>
      </c>
      <c r="AD48" s="87" t="str">
        <f t="shared" ca="1" si="13"/>
        <v>Harrow</v>
      </c>
      <c r="AE48" s="87" t="str">
        <f t="shared" ca="1" si="14"/>
        <v/>
      </c>
      <c r="AF48" s="87">
        <f t="shared" ca="1" si="15"/>
        <v>70.176929999999999</v>
      </c>
      <c r="AG48" s="87" t="str">
        <f t="shared" ca="1" si="16"/>
        <v/>
      </c>
      <c r="AH48" s="87">
        <f t="shared" ca="1" si="26"/>
        <v>70.67</v>
      </c>
      <c r="AI48" s="87">
        <f t="shared" ca="1" si="27"/>
        <v>74.44</v>
      </c>
      <c r="AJ48" s="87">
        <f t="shared" ca="1" si="28"/>
        <v>72.849119999999999</v>
      </c>
      <c r="AK48" s="87">
        <f t="shared" ca="1" si="17"/>
        <v>70.176929999999999</v>
      </c>
      <c r="AL48" s="87" t="str">
        <f t="shared" ca="1" si="18"/>
        <v/>
      </c>
      <c r="AO48" s="87" t="str">
        <f>List!R10</f>
        <v>Harrow</v>
      </c>
      <c r="AP48" s="87">
        <f t="shared" ca="1" si="29"/>
        <v>70.176929999999999</v>
      </c>
      <c r="BF48" s="94"/>
    </row>
    <row r="49" spans="1:59">
      <c r="A49" s="17"/>
      <c r="B49" s="17"/>
      <c r="C49" s="17"/>
      <c r="D49" s="17"/>
      <c r="E49" s="17"/>
      <c r="F49" s="17"/>
      <c r="G49" s="17"/>
      <c r="H49" s="17"/>
      <c r="I49" s="17"/>
      <c r="J49" s="17"/>
      <c r="K49" s="17"/>
      <c r="L49" s="17"/>
      <c r="M49" s="17"/>
      <c r="W49" s="87">
        <f ca="1">IFERROR(RANK(Y49,$Y$27:$Y$59,$U$3)+COUNTIF($Y$27:Y49,Y49)-1,"")</f>
        <v>17</v>
      </c>
      <c r="X49" s="87" t="s">
        <v>109</v>
      </c>
      <c r="Y49" s="87">
        <f t="shared" ca="1" si="10"/>
        <v>70.677499999999995</v>
      </c>
      <c r="AA49" s="87" t="str">
        <f t="shared" ca="1" si="11"/>
        <v>Brent</v>
      </c>
      <c r="AB49" s="87">
        <v>23</v>
      </c>
      <c r="AC49" s="86">
        <f t="shared" ca="1" si="12"/>
        <v>69.761070000000004</v>
      </c>
      <c r="AD49" s="87" t="str">
        <f t="shared" ca="1" si="13"/>
        <v>Brent</v>
      </c>
      <c r="AE49" s="87" t="str">
        <f t="shared" ca="1" si="14"/>
        <v/>
      </c>
      <c r="AF49" s="87" t="str">
        <f t="shared" ca="1" si="15"/>
        <v/>
      </c>
      <c r="AG49" s="87">
        <f t="shared" ca="1" si="16"/>
        <v>69.761070000000004</v>
      </c>
      <c r="AH49" s="87">
        <f t="shared" ca="1" si="26"/>
        <v>70.67</v>
      </c>
      <c r="AI49" s="87">
        <f t="shared" ca="1" si="27"/>
        <v>74.44</v>
      </c>
      <c r="AJ49" s="87">
        <f t="shared" ca="1" si="28"/>
        <v>72.849119999999999</v>
      </c>
      <c r="AK49" s="87" t="str">
        <f t="shared" ca="1" si="17"/>
        <v/>
      </c>
      <c r="AL49" s="87">
        <f t="shared" ca="1" si="18"/>
        <v>69.761070000000004</v>
      </c>
      <c r="AO49" s="87" t="str">
        <f>List!R11</f>
        <v>Waltham Forest</v>
      </c>
      <c r="AP49" s="87">
        <f t="shared" ca="1" si="29"/>
        <v>72.683170000000004</v>
      </c>
      <c r="BF49" s="92"/>
      <c r="BG49" s="93"/>
    </row>
    <row r="50" spans="1:59">
      <c r="A50" s="17"/>
      <c r="B50" s="17"/>
      <c r="C50" s="17"/>
      <c r="D50" s="17"/>
      <c r="E50" s="17"/>
      <c r="F50" s="17"/>
      <c r="G50" s="17"/>
      <c r="H50" s="17"/>
      <c r="I50" s="17"/>
      <c r="J50" s="17"/>
      <c r="K50" s="17"/>
      <c r="L50" s="17"/>
      <c r="M50" s="17"/>
      <c r="W50" s="87">
        <f ca="1">IFERROR(RANK(Y50,$Y$27:$Y$59,$U$3)+COUNTIF($Y$27:Y50,Y50)-1,"")</f>
        <v>11</v>
      </c>
      <c r="X50" s="87" t="s">
        <v>123</v>
      </c>
      <c r="Y50" s="87">
        <f t="shared" ca="1" si="10"/>
        <v>71.962869999999995</v>
      </c>
      <c r="AA50" s="87" t="str">
        <f t="shared" ca="1" si="11"/>
        <v>Barnet</v>
      </c>
      <c r="AB50" s="87">
        <v>24</v>
      </c>
      <c r="AC50" s="86">
        <f t="shared" ca="1" si="12"/>
        <v>69.722669999999994</v>
      </c>
      <c r="AD50" s="87" t="str">
        <f t="shared" ca="1" si="13"/>
        <v>Barnet</v>
      </c>
      <c r="AE50" s="87" t="str">
        <f t="shared" ca="1" si="14"/>
        <v/>
      </c>
      <c r="AF50" s="87">
        <f t="shared" ca="1" si="15"/>
        <v>69.722669999999994</v>
      </c>
      <c r="AG50" s="87" t="str">
        <f t="shared" ca="1" si="16"/>
        <v/>
      </c>
      <c r="AH50" s="87">
        <f t="shared" ca="1" si="26"/>
        <v>70.67</v>
      </c>
      <c r="AI50" s="87">
        <f t="shared" ca="1" si="27"/>
        <v>74.44</v>
      </c>
      <c r="AJ50" s="87">
        <f t="shared" ca="1" si="28"/>
        <v>72.849119999999999</v>
      </c>
      <c r="AK50" s="87">
        <f t="shared" ca="1" si="17"/>
        <v>69.722669999999994</v>
      </c>
      <c r="AL50" s="87" t="str">
        <f t="shared" ca="1" si="18"/>
        <v/>
      </c>
      <c r="AO50" s="87" t="str">
        <f>List!R12</f>
        <v>Bromley</v>
      </c>
      <c r="AP50" s="87">
        <f t="shared" ca="1" si="29"/>
        <v>75.7483</v>
      </c>
      <c r="BF50" s="92"/>
      <c r="BG50" s="92"/>
    </row>
    <row r="51" spans="1:59">
      <c r="W51" s="87">
        <f ca="1">IFERROR(RANK(Y51,$Y$27:$Y$59,$U$3)+COUNTIF($Y$27:Y51,Y51)-1,"")</f>
        <v>14</v>
      </c>
      <c r="X51" s="87" t="s">
        <v>113</v>
      </c>
      <c r="Y51" s="87">
        <f t="shared" ca="1" si="10"/>
        <v>71.649879999999996</v>
      </c>
      <c r="AA51" s="87" t="str">
        <f t="shared" ca="1" si="11"/>
        <v>Islington</v>
      </c>
      <c r="AB51" s="87">
        <v>25</v>
      </c>
      <c r="AC51" s="86">
        <f t="shared" ca="1" si="12"/>
        <v>69.679739999999995</v>
      </c>
      <c r="AD51" s="87" t="str">
        <f t="shared" ca="1" si="13"/>
        <v>Islington</v>
      </c>
      <c r="AE51" s="87" t="str">
        <f t="shared" ca="1" si="14"/>
        <v/>
      </c>
      <c r="AF51" s="87" t="str">
        <f t="shared" ca="1" si="15"/>
        <v/>
      </c>
      <c r="AG51" s="87">
        <f t="shared" ca="1" si="16"/>
        <v>69.679739999999995</v>
      </c>
      <c r="AH51" s="87">
        <f t="shared" ca="1" si="26"/>
        <v>70.67</v>
      </c>
      <c r="AI51" s="87">
        <f t="shared" ca="1" si="27"/>
        <v>74.44</v>
      </c>
      <c r="AJ51" s="87">
        <f t="shared" ca="1" si="28"/>
        <v>72.849119999999999</v>
      </c>
      <c r="AK51" s="87" t="str">
        <f t="shared" ca="1" si="17"/>
        <v/>
      </c>
      <c r="AL51" s="87">
        <f t="shared" ca="1" si="18"/>
        <v>69.679739999999995</v>
      </c>
      <c r="AO51" s="87" t="str">
        <f>List!R13</f>
        <v>Hillingdon</v>
      </c>
      <c r="AP51" s="87">
        <f t="shared" ca="1" si="29"/>
        <v>73.258290000000002</v>
      </c>
      <c r="BF51" s="92"/>
      <c r="BG51" s="93"/>
    </row>
    <row r="52" spans="1:59">
      <c r="W52" s="87">
        <f ca="1">IFERROR(RANK(Y52,$Y$27:$Y$59,$U$3)+COUNTIF($Y$27:Y52,Y52)-1,"")</f>
        <v>8</v>
      </c>
      <c r="X52" s="87" t="s">
        <v>33</v>
      </c>
      <c r="Y52" s="87">
        <f t="shared" ca="1" si="10"/>
        <v>72.849119999999999</v>
      </c>
      <c r="AA52" s="87" t="str">
        <f t="shared" ca="1" si="11"/>
        <v>Lambeth</v>
      </c>
      <c r="AB52" s="87">
        <v>26</v>
      </c>
      <c r="AC52" s="86">
        <f t="shared" ca="1" si="12"/>
        <v>69.489450000000005</v>
      </c>
      <c r="AD52" s="87" t="str">
        <f t="shared" ca="1" si="13"/>
        <v>Lambeth</v>
      </c>
      <c r="AE52" s="87" t="str">
        <f t="shared" ca="1" si="14"/>
        <v/>
      </c>
      <c r="AF52" s="87" t="str">
        <f t="shared" ca="1" si="15"/>
        <v/>
      </c>
      <c r="AG52" s="87">
        <f t="shared" ca="1" si="16"/>
        <v>69.489450000000005</v>
      </c>
      <c r="AH52" s="87">
        <f t="shared" ca="1" si="26"/>
        <v>70.67</v>
      </c>
      <c r="AI52" s="87">
        <f t="shared" ca="1" si="27"/>
        <v>74.44</v>
      </c>
      <c r="AJ52" s="87">
        <f t="shared" ca="1" si="28"/>
        <v>72.849119999999999</v>
      </c>
      <c r="AK52" s="87" t="str">
        <f t="shared" ca="1" si="17"/>
        <v/>
      </c>
      <c r="AL52" s="87">
        <f t="shared" ca="1" si="18"/>
        <v>69.489450000000005</v>
      </c>
      <c r="AO52" s="87" t="str">
        <f>List!R14</f>
        <v>Ealing</v>
      </c>
      <c r="AP52" s="87">
        <f t="shared" ca="1" si="29"/>
        <v>71.711500000000001</v>
      </c>
      <c r="BF52" s="94"/>
      <c r="BG52" s="94"/>
    </row>
    <row r="53" spans="1:59">
      <c r="W53" s="87">
        <f ca="1">IFERROR(RANK(Y53,$Y$27:$Y$59,$U$3)+COUNTIF($Y$27:Y53,Y53)-1,"")</f>
        <v>21</v>
      </c>
      <c r="X53" s="87" t="s">
        <v>96</v>
      </c>
      <c r="Y53" s="87">
        <f t="shared" ca="1" si="10"/>
        <v>70.296999999999997</v>
      </c>
      <c r="AA53" s="87" t="str">
        <f t="shared" ca="1" si="11"/>
        <v>Wandsworth</v>
      </c>
      <c r="AB53" s="87">
        <v>27</v>
      </c>
      <c r="AC53" s="86">
        <f t="shared" ca="1" si="12"/>
        <v>68.684629999999999</v>
      </c>
      <c r="AD53" s="87" t="str">
        <f t="shared" ca="1" si="13"/>
        <v>Wandsworth</v>
      </c>
      <c r="AE53" s="87" t="str">
        <f t="shared" ca="1" si="14"/>
        <v/>
      </c>
      <c r="AF53" s="87" t="str">
        <f t="shared" ca="1" si="15"/>
        <v/>
      </c>
      <c r="AG53" s="87">
        <f t="shared" ca="1" si="16"/>
        <v>68.684629999999999</v>
      </c>
      <c r="AH53" s="87">
        <f t="shared" ca="1" si="26"/>
        <v>70.67</v>
      </c>
      <c r="AI53" s="87">
        <f t="shared" ca="1" si="27"/>
        <v>74.44</v>
      </c>
      <c r="AJ53" s="87">
        <f t="shared" ca="1" si="28"/>
        <v>72.849119999999999</v>
      </c>
      <c r="AK53" s="87" t="str">
        <f t="shared" ca="1" si="17"/>
        <v/>
      </c>
      <c r="AL53" s="87">
        <f t="shared" ca="1" si="18"/>
        <v>68.684629999999999</v>
      </c>
      <c r="AO53" s="87" t="str">
        <f>List!R15</f>
        <v>Barnet</v>
      </c>
      <c r="AP53" s="87">
        <f t="shared" ca="1" si="29"/>
        <v>69.722669999999994</v>
      </c>
    </row>
    <row r="54" spans="1:59">
      <c r="W54" s="87">
        <f ca="1">IFERROR(RANK(Y54,$Y$27:$Y$59,$U$3)+COUNTIF($Y$27:Y54,Y54)-1,"")</f>
        <v>3</v>
      </c>
      <c r="X54" s="87" t="s">
        <v>90</v>
      </c>
      <c r="Y54" s="87">
        <f t="shared" ca="1" si="10"/>
        <v>74.957819999999998</v>
      </c>
      <c r="AA54" s="87" t="str">
        <f t="shared" ca="1" si="11"/>
        <v>Tower Hamlets</v>
      </c>
      <c r="AB54" s="87">
        <v>28</v>
      </c>
      <c r="AC54" s="86">
        <f t="shared" ca="1" si="12"/>
        <v>68.453519999999997</v>
      </c>
      <c r="AD54" s="87" t="str">
        <f t="shared" ca="1" si="13"/>
        <v>Tower Hamlets</v>
      </c>
      <c r="AE54" s="87" t="str">
        <f t="shared" ca="1" si="14"/>
        <v/>
      </c>
      <c r="AF54" s="87" t="str">
        <f t="shared" ca="1" si="15"/>
        <v/>
      </c>
      <c r="AG54" s="87">
        <f t="shared" ca="1" si="16"/>
        <v>68.453519999999997</v>
      </c>
      <c r="AH54" s="87">
        <f t="shared" ca="1" si="26"/>
        <v>70.67</v>
      </c>
      <c r="AI54" s="87">
        <f t="shared" ca="1" si="27"/>
        <v>74.44</v>
      </c>
      <c r="AJ54" s="87">
        <f t="shared" ca="1" si="28"/>
        <v>72.849119999999999</v>
      </c>
      <c r="AK54" s="87" t="str">
        <f t="shared" ca="1" si="17"/>
        <v/>
      </c>
      <c r="AL54" s="87">
        <f t="shared" ca="1" si="18"/>
        <v>68.453519999999997</v>
      </c>
      <c r="AO54" s="87" t="str">
        <f>List!R16</f>
        <v>Croydon</v>
      </c>
      <c r="AP54" s="87">
        <f t="shared" ca="1" si="29"/>
        <v>73.619590000000002</v>
      </c>
      <c r="BF54" s="94"/>
      <c r="BG54" s="94"/>
    </row>
    <row r="55" spans="1:59" ht="14.45" customHeight="1">
      <c r="W55" s="87">
        <f ca="1">IFERROR(RANK(Y55,$Y$27:$Y$59,$U$3)+COUNTIF($Y$27:Y55,Y55)-1,"")</f>
        <v>28</v>
      </c>
      <c r="X55" s="87" t="s">
        <v>105</v>
      </c>
      <c r="Y55" s="87">
        <f t="shared" ca="1" si="10"/>
        <v>68.453519999999997</v>
      </c>
      <c r="AA55" s="87" t="str">
        <f t="shared" ca="1" si="11"/>
        <v>Hammersmith and Fulham</v>
      </c>
      <c r="AB55" s="87">
        <v>29</v>
      </c>
      <c r="AC55" s="86">
        <f t="shared" ca="1" si="12"/>
        <v>64.235709999999997</v>
      </c>
      <c r="AD55" s="87" t="str">
        <f t="shared" ca="1" si="13"/>
        <v>Hammersmith and Fulham</v>
      </c>
      <c r="AE55" s="87" t="str">
        <f t="shared" ca="1" si="14"/>
        <v/>
      </c>
      <c r="AF55" s="87" t="str">
        <f t="shared" ca="1" si="15"/>
        <v/>
      </c>
      <c r="AG55" s="87">
        <f t="shared" ca="1" si="16"/>
        <v>64.235709999999997</v>
      </c>
      <c r="AH55" s="87">
        <f t="shared" ca="1" si="26"/>
        <v>70.67</v>
      </c>
      <c r="AI55" s="87">
        <f t="shared" ca="1" si="27"/>
        <v>74.44</v>
      </c>
      <c r="AJ55" s="87">
        <f t="shared" ca="1" si="28"/>
        <v>72.849119999999999</v>
      </c>
      <c r="AK55" s="87" t="str">
        <f t="shared" ca="1" si="17"/>
        <v/>
      </c>
      <c r="AL55" s="87">
        <f t="shared" ca="1" si="18"/>
        <v>64.235709999999997</v>
      </c>
      <c r="AO55" s="87" t="str">
        <f>T8</f>
        <v>Richmond</v>
      </c>
      <c r="AP55" s="87">
        <f ca="1">U14</f>
        <v>72.849119999999999</v>
      </c>
      <c r="BF55" s="94"/>
      <c r="BG55" s="94"/>
    </row>
    <row r="56" spans="1:59">
      <c r="W56" s="87">
        <f ca="1">IFERROR(RANK(Y56,$Y$27:$Y$59,$U$3)+COUNTIF($Y$27:Y56,Y56)-1,"")</f>
        <v>9</v>
      </c>
      <c r="X56" s="87" t="s">
        <v>115</v>
      </c>
      <c r="Y56" s="87">
        <f t="shared" ca="1" si="10"/>
        <v>72.683170000000004</v>
      </c>
      <c r="AA56" s="87" t="str">
        <f t="shared" ca="1" si="11"/>
        <v>Camden</v>
      </c>
      <c r="AB56" s="87">
        <v>30</v>
      </c>
      <c r="AC56" s="86">
        <f t="shared" ca="1" si="12"/>
        <v>64.010019999999997</v>
      </c>
      <c r="AD56" s="87" t="str">
        <f t="shared" ca="1" si="13"/>
        <v>Camden</v>
      </c>
      <c r="AE56" s="87" t="str">
        <f t="shared" ca="1" si="14"/>
        <v/>
      </c>
      <c r="AF56" s="87" t="str">
        <f t="shared" ca="1" si="15"/>
        <v/>
      </c>
      <c r="AG56" s="87">
        <f t="shared" ca="1" si="16"/>
        <v>64.010019999999997</v>
      </c>
      <c r="AH56" s="87">
        <f t="shared" ca="1" si="26"/>
        <v>70.67</v>
      </c>
      <c r="AI56" s="87">
        <f t="shared" ca="1" si="27"/>
        <v>74.44</v>
      </c>
      <c r="AJ56" s="87">
        <f t="shared" ca="1" si="28"/>
        <v>72.849119999999999</v>
      </c>
      <c r="AK56" s="87" t="str">
        <f t="shared" ca="1" si="17"/>
        <v/>
      </c>
      <c r="AL56" s="87">
        <f t="shared" ca="1" si="18"/>
        <v>64.010019999999997</v>
      </c>
    </row>
    <row r="57" spans="1:59">
      <c r="W57" s="87">
        <f ca="1">IFERROR(RANK(Y57,$Y$27:$Y$59,$U$3)+COUNTIF($Y$27:Y57,Y57)-1,"")</f>
        <v>27</v>
      </c>
      <c r="X57" s="87" t="s">
        <v>77</v>
      </c>
      <c r="Y57" s="87">
        <f t="shared" ca="1" si="10"/>
        <v>68.684629999999999</v>
      </c>
      <c r="AA57" s="87" t="str">
        <f t="shared" ca="1" si="11"/>
        <v>Westminster</v>
      </c>
      <c r="AB57" s="87">
        <v>31</v>
      </c>
      <c r="AC57" s="86">
        <f t="shared" ca="1" si="12"/>
        <v>58.108580000000003</v>
      </c>
      <c r="AD57" s="87" t="str">
        <f t="shared" ca="1" si="13"/>
        <v>Westminster</v>
      </c>
      <c r="AE57" s="87" t="str">
        <f t="shared" ca="1" si="14"/>
        <v/>
      </c>
      <c r="AF57" s="87" t="str">
        <f t="shared" ca="1" si="15"/>
        <v/>
      </c>
      <c r="AG57" s="87">
        <f t="shared" ca="1" si="16"/>
        <v>58.108580000000003</v>
      </c>
      <c r="AH57" s="87">
        <f t="shared" ca="1" si="26"/>
        <v>70.67</v>
      </c>
      <c r="AI57" s="87">
        <f t="shared" ca="1" si="27"/>
        <v>74.44</v>
      </c>
      <c r="AJ57" s="87">
        <f t="shared" ca="1" si="28"/>
        <v>72.849119999999999</v>
      </c>
      <c r="AK57" s="87" t="str">
        <f t="shared" ca="1" si="17"/>
        <v/>
      </c>
      <c r="AL57" s="87">
        <f t="shared" ca="1" si="18"/>
        <v>58.108580000000003</v>
      </c>
      <c r="BF57" s="94"/>
      <c r="BG57" s="94"/>
    </row>
    <row r="58" spans="1:59">
      <c r="W58" s="87">
        <f ca="1">IFERROR(RANK(Y58,$Y$27:$Y$59,$U$3)+COUNTIF($Y$27:Y58,Y58)-1,"")</f>
        <v>31</v>
      </c>
      <c r="X58" s="87" t="s">
        <v>100</v>
      </c>
      <c r="Y58" s="87">
        <f t="shared" ca="1" si="10"/>
        <v>58.108580000000003</v>
      </c>
      <c r="AA58" s="87" t="str">
        <f t="shared" ca="1" si="11"/>
        <v>Kensington and Chelsea</v>
      </c>
      <c r="AB58" s="87">
        <v>32</v>
      </c>
      <c r="AC58" s="86">
        <f t="shared" ca="1" si="12"/>
        <v>55.111379999999997</v>
      </c>
      <c r="AD58" s="87" t="str">
        <f t="shared" ca="1" si="13"/>
        <v>Kensington and Chelsea</v>
      </c>
      <c r="AE58" s="87" t="str">
        <f t="shared" ca="1" si="14"/>
        <v/>
      </c>
      <c r="AF58" s="87" t="str">
        <f t="shared" ca="1" si="15"/>
        <v/>
      </c>
      <c r="AG58" s="87">
        <f t="shared" ca="1" si="16"/>
        <v>55.111379999999997</v>
      </c>
      <c r="AH58" s="87">
        <f t="shared" ca="1" si="26"/>
        <v>70.67</v>
      </c>
      <c r="AI58" s="87">
        <f t="shared" ca="1" si="27"/>
        <v>74.44</v>
      </c>
      <c r="AJ58" s="87">
        <f t="shared" ca="1" si="28"/>
        <v>72.849119999999999</v>
      </c>
      <c r="AK58" s="87" t="str">
        <f t="shared" ca="1" si="17"/>
        <v/>
      </c>
      <c r="AL58" s="87">
        <f t="shared" ca="1" si="18"/>
        <v>55.111379999999997</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2E00-000000000000}">
      <formula1>indlist</formula1>
    </dataValidation>
    <dataValidation type="list" showInputMessage="1" showErrorMessage="1" sqref="U2" xr:uid="{00000000-0002-0000-2E00-000001000000}">
      <formula1>gender</formula1>
    </dataValidation>
    <dataValidation showInputMessage="1" showErrorMessage="1" sqref="U5" xr:uid="{00000000-0002-0000-2E00-000002000000}"/>
  </dataValidations>
  <hyperlinks>
    <hyperlink ref="O1" location="Summary!A1" display="Back to summary" xr:uid="{00000000-0004-0000-2E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T64"/>
  <sheetViews>
    <sheetView showGridLines="0" showRowColHeaders="0" zoomScale="130" zoomScaleNormal="130" workbookViewId="0">
      <selection activeCell="U1" sqref="U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Cancer screening coverage: breast cancer, 2023 (Female)</v>
      </c>
      <c r="B1" s="125"/>
      <c r="C1" s="125"/>
      <c r="D1" s="125"/>
      <c r="E1" s="125"/>
      <c r="F1" s="125"/>
      <c r="G1" s="125"/>
      <c r="H1" s="126" t="str">
        <f ca="1">'37'!$X$1</f>
        <v>Cancer screening coverage: breast cancer, 2010 - 2023 (Female)</v>
      </c>
      <c r="I1" s="125"/>
      <c r="J1" s="125"/>
      <c r="K1" s="125"/>
      <c r="L1" s="125"/>
      <c r="M1" s="125"/>
      <c r="N1" s="125"/>
      <c r="O1" s="4" t="s">
        <v>1075</v>
      </c>
      <c r="T1" s="87" t="s">
        <v>282</v>
      </c>
      <c r="U1" s="87" t="s">
        <v>214</v>
      </c>
      <c r="V1" s="87" t="str">
        <f>T8&amp;U23&amp;U2&amp;U5</f>
        <v>Richmond22001Female53-70 yrs</v>
      </c>
      <c r="W1" s="86">
        <f>21-COUNTBLANK(X2:X21)</f>
        <v>15</v>
      </c>
      <c r="X1" s="87" t="str">
        <f ca="1">IF(U2&lt;&gt;"Persons",U1&amp;", "&amp;SUBSTITUTE(X2, " ","")&amp;" - "&amp;SUBSTITUTE(INDIRECT("x"&amp;W1), " ","")&amp;" ("&amp;U2&amp;")",U1&amp;", "&amp;SUBSTITUTE(X2, " ","")&amp;" - "&amp;SUBSTITUTE(INDIRECT("x"&amp;W1), " ",""))</f>
        <v>Cancer screening coverage: breast cancer, 2010 - 2023 (Female)</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2010</v>
      </c>
      <c r="T2" s="88" t="s">
        <v>1056</v>
      </c>
      <c r="U2" s="87" t="s">
        <v>189</v>
      </c>
      <c r="V2" s="87">
        <v>1</v>
      </c>
      <c r="W2" s="86">
        <f t="array" ref="W2">IFERROR(SMALL(IF(IndicatorData!B:B=$V$1,IndicatorData!AA:AA),$V2),"")</f>
        <v>20100000</v>
      </c>
      <c r="X2" s="86" t="str">
        <f>S2</f>
        <v>2010</v>
      </c>
      <c r="Y2" s="88">
        <f t="shared" ref="Y2:AH11" ca="1" si="0">IFERROR(VLOOKUP(Y$1&amp;$U$1&amp;$X2&amp;$U$2&amp;$U$5,DATA,14,FALSE),"")</f>
        <v>76.91</v>
      </c>
      <c r="Z2" s="87">
        <f t="shared" ca="1" si="0"/>
        <v>66.91</v>
      </c>
      <c r="AA2" s="87">
        <f t="shared" ca="1" si="0"/>
        <v>72.23</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72.23</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2011</v>
      </c>
      <c r="T3" s="88" t="s">
        <v>1076</v>
      </c>
      <c r="U3" s="87">
        <f>VLOOKUP(U1,IndicatorMetadata!$B:$AG,32,FALSE)</f>
        <v>0</v>
      </c>
      <c r="V3" s="89">
        <v>2</v>
      </c>
      <c r="W3" s="86">
        <f t="array" ref="W3">IFERROR(SMALL(IF(IndicatorData!B:B=$V$1,IndicatorData!AA:AA),$V3),"")</f>
        <v>20110000</v>
      </c>
      <c r="X3" s="86" t="str">
        <f t="shared" ref="X3:X21" si="5">IF(S3=X2,"",S3)</f>
        <v>2011</v>
      </c>
      <c r="Y3" s="88">
        <f t="shared" ca="1" si="0"/>
        <v>77.13</v>
      </c>
      <c r="Z3" s="87">
        <f t="shared" ca="1" si="0"/>
        <v>68.73</v>
      </c>
      <c r="AA3" s="87">
        <f t="shared" ca="1" si="0"/>
        <v>72.8</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72.8</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2023 value:</v>
      </c>
      <c r="B4" s="3"/>
      <c r="C4" s="3"/>
      <c r="D4" s="3"/>
      <c r="E4" s="14">
        <f ca="1">VLOOKUP(T8,$AA$27:$AC$59,3,FALSE)</f>
        <v>63.777880000000003</v>
      </c>
      <c r="F4" s="2"/>
      <c r="S4" s="87" t="str">
        <f t="array" ref="S4">IFERROR(VLOOKUP($W4,IF(IndicatorData!$B:$B=$V$1,IndicatorData!$A$1:$O$5203),15,FALSE),"")</f>
        <v>2012</v>
      </c>
      <c r="T4" s="88" t="s">
        <v>308</v>
      </c>
      <c r="U4" s="87" t="str">
        <f>VLOOKUP(U1,IndicatorMetadata!$B:$AG,27,FALSE)</f>
        <v>%</v>
      </c>
      <c r="V4" s="87">
        <v>3</v>
      </c>
      <c r="W4" s="86">
        <f t="array" ref="W4">IFERROR(SMALL(IF(IndicatorData!B:B=$V$1,IndicatorData!AA:AA),$V4),"")</f>
        <v>20120000</v>
      </c>
      <c r="X4" s="86" t="str">
        <f t="shared" si="5"/>
        <v>2012</v>
      </c>
      <c r="Y4" s="88">
        <f t="shared" ca="1" si="0"/>
        <v>76.92</v>
      </c>
      <c r="Z4" s="87">
        <f t="shared" ca="1" si="0"/>
        <v>69.150000000000006</v>
      </c>
      <c r="AA4" s="87">
        <f t="shared" ca="1" si="0"/>
        <v>72.59</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72.59</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4% lower</v>
      </c>
      <c r="S5" s="87" t="str">
        <f t="array" ref="S5">IFERROR(VLOOKUP($W5,IF(IndicatorData!$B:$B=$V$1,IndicatorData!$A$1:$O$5203),15,FALSE),"")</f>
        <v>2013</v>
      </c>
      <c r="T5" s="88" t="s">
        <v>10</v>
      </c>
      <c r="U5" s="87" t="str">
        <f>VLOOKUP(U23&amp;U2,Interpretations!$A$1:$E$56,4,FALSE)</f>
        <v>53-70 yrs</v>
      </c>
      <c r="V5" s="87">
        <v>4</v>
      </c>
      <c r="W5" s="86">
        <f t="array" ref="W5">IFERROR(SMALL(IF(IndicatorData!B:B=$V$1,IndicatorData!AA:AA),$V5),"")</f>
        <v>20130000</v>
      </c>
      <c r="X5" s="86" t="str">
        <f t="shared" si="5"/>
        <v>2013</v>
      </c>
      <c r="Y5" s="88">
        <f t="shared" ca="1" si="0"/>
        <v>76.319999999999993</v>
      </c>
      <c r="Z5" s="87">
        <f t="shared" ca="1" si="0"/>
        <v>68.569999999999993</v>
      </c>
      <c r="AA5" s="87">
        <f t="shared" ca="1" si="0"/>
        <v>70.34</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70.34</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14% higher</v>
      </c>
      <c r="S6" s="87" t="str">
        <f t="array" ref="S6">IFERROR(VLOOKUP($W6,IF(IndicatorData!$B:$B=$V$1,IndicatorData!$A$1:$O$5203),15,FALSE),"")</f>
        <v>2014</v>
      </c>
      <c r="T6" s="88"/>
      <c r="V6" s="87">
        <v>5</v>
      </c>
      <c r="W6" s="86">
        <f t="array" ref="W6">IFERROR(SMALL(IF(IndicatorData!B:B=$V$1,IndicatorData!AA:AA),$V6),"")</f>
        <v>20140000</v>
      </c>
      <c r="X6" s="86" t="str">
        <f t="shared" si="5"/>
        <v>2014</v>
      </c>
      <c r="Y6" s="88">
        <f t="shared" ca="1" si="0"/>
        <v>75.900000000000006</v>
      </c>
      <c r="Z6" s="87">
        <f t="shared" ca="1" si="0"/>
        <v>68.91</v>
      </c>
      <c r="AA6" s="87">
        <f t="shared" ca="1" si="0"/>
        <v>70.680000000000007</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70.680000000000007</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2015</v>
      </c>
      <c r="T7" s="88"/>
      <c r="V7" s="87">
        <v>6</v>
      </c>
      <c r="W7" s="86">
        <f t="array" ref="W7">IFERROR(SMALL(IF(IndicatorData!B:B=$V$1,IndicatorData!AA:AA),$V7),"")</f>
        <v>20150000</v>
      </c>
      <c r="X7" s="86" t="str">
        <f t="shared" si="5"/>
        <v>2015</v>
      </c>
      <c r="Y7" s="88">
        <f t="shared" ca="1" si="0"/>
        <v>75.400000000000006</v>
      </c>
      <c r="Z7" s="87">
        <f t="shared" ca="1" si="0"/>
        <v>68.3</v>
      </c>
      <c r="AA7" s="87">
        <f t="shared" ca="1" si="0"/>
        <v>72.7</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72.7</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(2010)</v>
      </c>
      <c r="E8" s="13" t="str">
        <f ca="1">U22</f>
        <v>12% deterioration</v>
      </c>
      <c r="S8" s="87" t="str">
        <f t="array" ref="S8">IFERROR(VLOOKUP($W8,IF(IndicatorData!$B:$B=$V$1,IndicatorData!$A$1:$O$5203),15,FALSE),"")</f>
        <v>2016</v>
      </c>
      <c r="T8" s="88" t="str">
        <f>Summary!$E$2</f>
        <v>Richmond</v>
      </c>
      <c r="V8" s="87">
        <v>7</v>
      </c>
      <c r="W8" s="86">
        <f t="array" ref="W8">IFERROR(SMALL(IF(IndicatorData!B:B=$V$1,IndicatorData!AA:AA),$V8),"")</f>
        <v>20160000</v>
      </c>
      <c r="X8" s="86" t="str">
        <f t="shared" si="5"/>
        <v>2016</v>
      </c>
      <c r="Y8" s="88">
        <f t="shared" ca="1" si="0"/>
        <v>75.47</v>
      </c>
      <c r="Z8" s="87">
        <f t="shared" ca="1" si="0"/>
        <v>69.209999999999994</v>
      </c>
      <c r="AA8" s="87">
        <f t="shared" ca="1" si="0"/>
        <v>72.89</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72.89</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(2022)</v>
      </c>
      <c r="C9" s="10"/>
      <c r="D9" s="10"/>
      <c r="E9" s="13" t="str">
        <f ca="1">U21</f>
        <v>9% improvement</v>
      </c>
      <c r="S9" s="87" t="str">
        <f t="array" ref="S9">IFERROR(VLOOKUP($W9,IF(IndicatorData!$B:$B=$V$1,IndicatorData!$A$1:$O$5203),15,FALSE),"")</f>
        <v>2017</v>
      </c>
      <c r="T9" s="88" t="str">
        <f>T8&amp;" Rank"</f>
        <v>Richmond Rank</v>
      </c>
      <c r="U9" s="87">
        <f ca="1">VLOOKUP(T8,$AA$26:$AB$58,2,FALSE)</f>
        <v>6</v>
      </c>
      <c r="V9" s="87">
        <v>8</v>
      </c>
      <c r="W9" s="86">
        <f t="array" ref="W9">IFERROR(SMALL(IF(IndicatorData!B:B=$V$1,IndicatorData!AA:AA),$V9),"")</f>
        <v>20170000</v>
      </c>
      <c r="X9" s="86" t="str">
        <f t="shared" si="5"/>
        <v>2017</v>
      </c>
      <c r="Y9" s="88">
        <f t="shared" ca="1" si="0"/>
        <v>75.36</v>
      </c>
      <c r="Z9" s="87">
        <f t="shared" ca="1" si="0"/>
        <v>69.42</v>
      </c>
      <c r="AA9" s="87">
        <f t="shared" ca="1" si="0"/>
        <v>72.5</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72.5</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2018</v>
      </c>
      <c r="T10" s="88" t="s">
        <v>14</v>
      </c>
      <c r="V10" s="87">
        <v>9</v>
      </c>
      <c r="W10" s="86">
        <f t="array" ref="W10">IFERROR(SMALL(IF(IndicatorData!B:B=$V$1,IndicatorData!AA:AA),$V10),"")</f>
        <v>20180000</v>
      </c>
      <c r="X10" s="86" t="str">
        <f t="shared" si="5"/>
        <v>2018</v>
      </c>
      <c r="Y10" s="88">
        <f t="shared" ca="1" si="0"/>
        <v>74.900000000000006</v>
      </c>
      <c r="Z10" s="87">
        <f t="shared" ca="1" si="0"/>
        <v>69.3</v>
      </c>
      <c r="AA10" s="87">
        <f t="shared" ca="1" si="0"/>
        <v>72.400000000000006</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72.400000000000006</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2019</v>
      </c>
      <c r="T11" s="88" t="s">
        <v>31</v>
      </c>
      <c r="U11" s="87">
        <f ca="1">AI27</f>
        <v>66.25</v>
      </c>
      <c r="V11" s="90">
        <v>10</v>
      </c>
      <c r="W11" s="86">
        <f t="array" ref="W11">IFERROR(SMALL(IF(IndicatorData!B:B=$V$1,IndicatorData!AA:AA),$V11),"")</f>
        <v>20190000</v>
      </c>
      <c r="X11" s="86" t="str">
        <f t="shared" si="5"/>
        <v>2019</v>
      </c>
      <c r="Y11" s="88">
        <f t="shared" ca="1" si="0"/>
        <v>74.45</v>
      </c>
      <c r="Z11" s="87">
        <f t="shared" ca="1" si="0"/>
        <v>67.319999999999993</v>
      </c>
      <c r="AA11" s="87">
        <f t="shared" ca="1" si="0"/>
        <v>73.849999999999994</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73.849999999999994</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(2023) rank:</v>
      </c>
      <c r="E12" s="128">
        <f ca="1">U9</f>
        <v>6</v>
      </c>
      <c r="S12" s="87" t="str">
        <f t="array" ref="S12">IFERROR(VLOOKUP($W12,IF(IndicatorData!$B:$B=$V$1,IndicatorData!$A$1:$O$5203),15,FALSE),"")</f>
        <v>2020</v>
      </c>
      <c r="T12" s="88" t="s">
        <v>57</v>
      </c>
      <c r="U12" s="87">
        <f ca="1">AH27</f>
        <v>55.83</v>
      </c>
      <c r="V12" s="90">
        <v>11</v>
      </c>
      <c r="W12" s="86">
        <f t="array" ref="W12">IFERROR(SMALL(IF(IndicatorData!B:B=$V$1,IndicatorData!AA:AA),$V12),"")</f>
        <v>20200000</v>
      </c>
      <c r="X12" s="86" t="str">
        <f t="shared" si="5"/>
        <v>2020</v>
      </c>
      <c r="Y12" s="88">
        <f t="shared" ref="Y12:AH21" ca="1" si="6">IFERROR(VLOOKUP(Y$1&amp;$U$1&amp;$X12&amp;$U$2&amp;$U$5,DATA,14,FALSE),"")</f>
        <v>74.05</v>
      </c>
      <c r="Z12" s="87">
        <f t="shared" ca="1" si="6"/>
        <v>67.23</v>
      </c>
      <c r="AA12" s="87">
        <f t="shared" ca="1" si="6"/>
        <v>73.540000000000006</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73.540000000000006</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2021</v>
      </c>
      <c r="T13" s="88" t="s">
        <v>1011</v>
      </c>
      <c r="U13" s="87">
        <f ca="1">AJ27</f>
        <v>63.777880000000003</v>
      </c>
      <c r="V13" s="90">
        <v>12</v>
      </c>
      <c r="W13" s="86">
        <f t="array" ref="W13">IFERROR(SMALL(IF(IndicatorData!B:B=$V$1,IndicatorData!AA:AA),$V13),"")</f>
        <v>20210000</v>
      </c>
      <c r="X13" s="86" t="str">
        <f t="shared" si="5"/>
        <v>2021</v>
      </c>
      <c r="Y13" s="88">
        <f t="shared" ca="1" si="6"/>
        <v>64.14</v>
      </c>
      <c r="Z13" s="87">
        <f t="shared" ca="1" si="6"/>
        <v>55.17</v>
      </c>
      <c r="AA13" s="87">
        <f t="shared" ca="1" si="6"/>
        <v>52.48</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f t="shared" ca="1" si="9"/>
        <v>52.48</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2022</v>
      </c>
      <c r="T14" s="88" t="str">
        <f>T8&amp;" current data"</f>
        <v>Richmond current data</v>
      </c>
      <c r="U14" s="87">
        <f ca="1">INDIRECT("aa"&amp;$W$1)</f>
        <v>63.777880000000003</v>
      </c>
      <c r="V14" s="87">
        <v>13</v>
      </c>
      <c r="W14" s="86">
        <f t="array" ref="W14">IFERROR(SMALL(IF(IndicatorData!B:B=$V$1,IndicatorData!AA:AA),$V14),"")</f>
        <v>20220000</v>
      </c>
      <c r="X14" s="86" t="str">
        <f t="shared" si="5"/>
        <v>2022</v>
      </c>
      <c r="Y14" s="88">
        <f t="shared" ca="1" si="6"/>
        <v>65.239999999999995</v>
      </c>
      <c r="Z14" s="87">
        <f t="shared" ca="1" si="6"/>
        <v>55.51</v>
      </c>
      <c r="AA14" s="87">
        <f t="shared" ca="1" si="6"/>
        <v>58.45</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f t="shared" ca="1" si="9"/>
        <v>58.45</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Cancer screening coverage: breast cancer, 2023 (Female)</v>
      </c>
      <c r="B15" s="125"/>
      <c r="C15" s="125"/>
      <c r="D15" s="125"/>
      <c r="E15" s="125"/>
      <c r="F15" s="125"/>
      <c r="G15" s="125"/>
      <c r="S15" s="87">
        <f t="array" ref="S15">IFERROR(VLOOKUP($W15,IF(IndicatorData!$B:$B=$V$1,IndicatorData!$A$1:$O$5203),15,FALSE),"")</f>
        <v>2023</v>
      </c>
      <c r="T15" s="88" t="str">
        <f>T8&amp;" previous data"</f>
        <v>Richmond previous data</v>
      </c>
      <c r="U15" s="87">
        <f ca="1">IFERROR(INDIRECT("aa"&amp;$W$1-1),"")</f>
        <v>58.45</v>
      </c>
      <c r="V15" s="87">
        <v>14</v>
      </c>
      <c r="W15" s="86">
        <f t="array" ref="W15">IFERROR(SMALL(IF(IndicatorData!B:B=$V$1,IndicatorData!AA:AA),$V15),"")</f>
        <v>20230000</v>
      </c>
      <c r="X15" s="86">
        <f t="shared" si="5"/>
        <v>2023</v>
      </c>
      <c r="Y15" s="88">
        <f t="shared" ca="1" si="6"/>
        <v>66.25</v>
      </c>
      <c r="Z15" s="87">
        <f t="shared" ca="1" si="6"/>
        <v>55.83</v>
      </c>
      <c r="AA15" s="87">
        <f t="shared" ca="1" si="6"/>
        <v>63.777880000000003</v>
      </c>
      <c r="AB15" s="87">
        <f t="shared" ca="1" si="6"/>
        <v>64.55104</v>
      </c>
      <c r="AC15" s="86">
        <f t="shared" ca="1" si="6"/>
        <v>65.425250000000005</v>
      </c>
      <c r="AD15" s="87">
        <f t="shared" ca="1" si="6"/>
        <v>70.019490000000005</v>
      </c>
      <c r="AE15" s="87">
        <f t="shared" ca="1" si="6"/>
        <v>59.055320000000002</v>
      </c>
      <c r="AF15" s="87">
        <f t="shared" ca="1" si="6"/>
        <v>62.03284</v>
      </c>
      <c r="AG15" s="87">
        <f t="shared" ca="1" si="6"/>
        <v>58.394860000000001</v>
      </c>
      <c r="AH15" s="87">
        <f t="shared" ca="1" si="6"/>
        <v>61.002040000000001</v>
      </c>
      <c r="AI15" s="87">
        <f t="shared" ca="1" si="7"/>
        <v>58.394860000000001</v>
      </c>
      <c r="AJ15" s="87">
        <f t="shared" ca="1" si="7"/>
        <v>67.880830000000003</v>
      </c>
      <c r="AK15" s="87">
        <f t="shared" ca="1" si="7"/>
        <v>53.42398</v>
      </c>
      <c r="AL15" s="87">
        <f t="shared" ca="1" si="7"/>
        <v>70.019490000000005</v>
      </c>
      <c r="AM15" s="87">
        <f t="shared" ca="1" si="7"/>
        <v>45.759329999999999</v>
      </c>
      <c r="AN15" s="87">
        <f t="shared" ca="1" si="7"/>
        <v>61.571429999999999</v>
      </c>
      <c r="AO15" s="87">
        <f t="shared" ca="1" si="7"/>
        <v>46.876300000000001</v>
      </c>
      <c r="AP15" s="87">
        <f t="shared" ca="1" si="7"/>
        <v>60.319859999999998</v>
      </c>
      <c r="AQ15" s="87">
        <f t="shared" ca="1" si="7"/>
        <v>53.76146</v>
      </c>
      <c r="AR15" s="87">
        <f t="shared" ca="1" si="7"/>
        <v>47.354390000000002</v>
      </c>
      <c r="AS15" s="87">
        <f t="shared" ca="1" si="8"/>
        <v>46.433250000000001</v>
      </c>
      <c r="AT15" s="87">
        <f t="shared" ca="1" si="8"/>
        <v>51.43159</v>
      </c>
      <c r="AU15" s="87">
        <f t="shared" ca="1" si="8"/>
        <v>62.03284</v>
      </c>
      <c r="AV15" s="87">
        <f t="shared" ca="1" si="8"/>
        <v>73.691569999999999</v>
      </c>
      <c r="AW15" s="87">
        <f t="shared" ca="1" si="8"/>
        <v>55.536720000000003</v>
      </c>
      <c r="AX15" s="87">
        <f t="shared" ca="1" si="8"/>
        <v>56.054929999999999</v>
      </c>
      <c r="AY15" s="87">
        <f t="shared" ca="1" si="8"/>
        <v>45.866869999999999</v>
      </c>
      <c r="AZ15" s="87">
        <f t="shared" ca="1" si="8"/>
        <v>34.269509999999997</v>
      </c>
      <c r="BA15" s="87">
        <f t="shared" ca="1" si="8"/>
        <v>64.55104</v>
      </c>
      <c r="BB15" s="87">
        <f t="shared" ca="1" si="8"/>
        <v>52.693519999999999</v>
      </c>
      <c r="BC15" s="87">
        <f t="shared" ca="1" si="9"/>
        <v>53.251359999999998</v>
      </c>
      <c r="BD15" s="87">
        <f t="shared" ca="1" si="9"/>
        <v>59.055320000000002</v>
      </c>
      <c r="BE15" s="87">
        <f t="shared" ca="1" si="9"/>
        <v>47.91451</v>
      </c>
      <c r="BF15" s="87">
        <f t="shared" ca="1" si="9"/>
        <v>58.907380000000003</v>
      </c>
      <c r="BG15" s="87">
        <f t="shared" ca="1" si="9"/>
        <v>63.777880000000003</v>
      </c>
      <c r="BH15" s="87">
        <f t="shared" ca="1" si="9"/>
        <v>53.031849999999999</v>
      </c>
      <c r="BI15" s="87">
        <f t="shared" ca="1" si="9"/>
        <v>65.425250000000005</v>
      </c>
      <c r="BJ15" s="87">
        <f t="shared" ca="1" si="9"/>
        <v>46.113909999999997</v>
      </c>
      <c r="BK15" s="87">
        <f t="shared" ca="1" si="9"/>
        <v>58.209400000000002</v>
      </c>
      <c r="BL15" s="87">
        <f t="shared" ca="1" si="9"/>
        <v>54.210180000000001</v>
      </c>
      <c r="BM15" s="87">
        <f t="shared" ca="1" si="9"/>
        <v>39.162970000000001</v>
      </c>
      <c r="BN15" s="87">
        <f t="shared" ca="1" si="4"/>
        <v>63.24646666666667</v>
      </c>
    </row>
    <row r="16" spans="1:66">
      <c r="A16" s="125"/>
      <c r="B16" s="125"/>
      <c r="C16" s="125"/>
      <c r="D16" s="125"/>
      <c r="E16" s="125"/>
      <c r="F16" s="125"/>
      <c r="G16" s="125"/>
      <c r="S16" s="87" t="str">
        <f t="array" ref="S16">IFERROR(VLOOKUP($W16,IF(IndicatorData!$B:$B=$V$1,IndicatorData!$A$1:$O$5203),15,FALSE),"")</f>
        <v/>
      </c>
      <c r="T16" s="88" t="s">
        <v>1078</v>
      </c>
      <c r="U16" s="87">
        <f ca="1">AA2</f>
        <v>72.23</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9.1152780153977764E-2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2023, Richmond's rate was 63.8% (n=14667), which was the 6th highest in London, 3.7% lower than the England average and 14.2% higher than the London average. The latest Borough figure for 2023 was also 11.7% lower than in 2010, in comparison with 13.9%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-0.11701675204208778</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9%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12% deterioration</v>
      </c>
    </row>
    <row r="23" spans="10:72">
      <c r="J23" s="125"/>
      <c r="K23" s="125"/>
      <c r="L23" s="125"/>
      <c r="M23" s="125"/>
      <c r="N23" s="125"/>
      <c r="T23" s="87" t="s">
        <v>1085</v>
      </c>
      <c r="U23" s="87">
        <f>VLOOKUP(U1,List!$AD$2:$AE$63,2,FALSE)</f>
        <v>22001</v>
      </c>
    </row>
    <row r="24" spans="10:72">
      <c r="J24" s="125"/>
      <c r="K24" s="125"/>
      <c r="L24" s="125"/>
      <c r="M24" s="125"/>
      <c r="N24" s="125"/>
    </row>
    <row r="25" spans="10:72">
      <c r="J25" s="125"/>
      <c r="K25" s="125"/>
      <c r="L25" s="125"/>
      <c r="M25" s="125"/>
      <c r="N25" s="125"/>
      <c r="AU25" s="87" t="str">
        <f ca="1">AC26&amp;", Bexley vs. CYP Comparators"</f>
        <v>Cancer screening coverage: breast cancer, 2023 (Female), Bexley vs. CYP Comparators</v>
      </c>
      <c r="BT25" s="87"/>
    </row>
    <row r="26" spans="10:72">
      <c r="J26" s="125"/>
      <c r="K26" s="125"/>
      <c r="L26" s="125"/>
      <c r="M26" s="125"/>
      <c r="N26" s="125"/>
      <c r="W26" s="87" t="s">
        <v>1006</v>
      </c>
      <c r="X26" s="87" t="s">
        <v>1086</v>
      </c>
      <c r="Y26" s="87">
        <f ca="1">INDIRECT("X"&amp;$W$1)</f>
        <v>2023</v>
      </c>
      <c r="AB26" s="87" t="s">
        <v>1006</v>
      </c>
      <c r="AC26" s="86" t="str">
        <f ca="1">IF(U2&lt;&gt;"Persons", U1&amp;", "&amp;Y26&amp;" ("&amp;U2&amp;")",U1&amp;", "&amp;Y26)</f>
        <v>Cancer screening coverage: breast cancer, 2023 (Female)</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9</v>
      </c>
      <c r="X27" s="87" t="s">
        <v>107</v>
      </c>
      <c r="Y27" s="87">
        <f t="shared" ref="Y27:Y58" ca="1" si="10">IFERROR(VLOOKUP($X27&amp;$U$1&amp;$Y$26&amp;$U$2&amp;$U$5,DATA,14,FALSE),"")</f>
        <v>61.002040000000001</v>
      </c>
      <c r="AA27" s="87" t="str">
        <f t="shared" ref="AA27:AA58" ca="1" si="11">AD27</f>
        <v>Havering</v>
      </c>
      <c r="AB27" s="87">
        <v>1</v>
      </c>
      <c r="AC27" s="86">
        <f t="shared" ref="AC27:AC58" ca="1" si="12">VLOOKUP($AB27,$W$26:$Y$58,3,FALSE)</f>
        <v>73.691569999999999</v>
      </c>
      <c r="AD27" s="87" t="str">
        <f t="shared" ref="AD27:AD58" ca="1" si="13">VLOOKUP($AB27,$W$26:$Y$58,2,FALSE)</f>
        <v>Havering</v>
      </c>
      <c r="AE27" s="87" t="str">
        <f t="shared" ref="AE27:AE58" ca="1" si="14">IF($AD27=$AE$26,AC27,"")</f>
        <v/>
      </c>
      <c r="AF27" s="87" t="str">
        <f t="shared" ref="AF27:AF58" ca="1" si="15">IF(ISERROR(HLOOKUP($AD27,$AB$1:$AG$1,1,FALSE)),"",AC27)</f>
        <v/>
      </c>
      <c r="AG27" s="87">
        <f t="shared" ref="AG27:AG58" ca="1" si="16">IF(AND(AE27="",AF27=""),AC27,"")</f>
        <v>73.691569999999999</v>
      </c>
      <c r="AH27" s="87">
        <f ca="1">INDIRECT("z"&amp;$W$1)</f>
        <v>55.83</v>
      </c>
      <c r="AI27" s="87">
        <f ca="1">INDIRECT("y"&amp;$W$1)</f>
        <v>66.25</v>
      </c>
      <c r="AJ27" s="87">
        <f ca="1">INDIRECT("aa"&amp;$W$1)</f>
        <v>63.777880000000003</v>
      </c>
      <c r="AK27" s="87">
        <f t="shared" ref="AK27:AK58" ca="1" si="17">IF(ISERROR(VLOOKUP($AD27,AOP_comparators,1,FALSE)),"",AC27)</f>
        <v>73.691569999999999</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Havering</v>
      </c>
      <c r="AS27" s="87">
        <v>1</v>
      </c>
      <c r="AT27" s="87">
        <f t="shared" ref="AT27:AT37" ca="1" si="21">VLOOKUP($AS27,$AN$27:$AP$37,3,FALSE)</f>
        <v>73.691569999999999</v>
      </c>
      <c r="AU27" s="87" t="str">
        <f t="shared" ref="AU27:AU37" ca="1" si="22">VLOOKUP($AS27,$AN$27:$AP$37,2,FALSE)</f>
        <v>Havering</v>
      </c>
      <c r="AV27" s="87" t="str">
        <f t="shared" ref="AV27:AV37" ca="1" si="23">IF($AU27=$AV$26,$AT27,"")</f>
        <v/>
      </c>
      <c r="AW27" s="87">
        <f t="shared" ref="AW27:AW37" ca="1" si="24">IF(AV27="",AT27,"")</f>
        <v>73.691569999999999</v>
      </c>
      <c r="AX27" s="87">
        <f t="shared" ref="AX27:AX37" ca="1" si="25">AI27</f>
        <v>66.25</v>
      </c>
      <c r="AY27" s="94"/>
      <c r="AZ27" s="94"/>
      <c r="BA27" s="94"/>
      <c r="BB27" s="94"/>
      <c r="BC27" s="94"/>
      <c r="BD27" s="94"/>
      <c r="BT27" s="87"/>
    </row>
    <row r="28" spans="10:72">
      <c r="J28" s="125"/>
      <c r="K28" s="125"/>
      <c r="L28" s="125"/>
      <c r="M28" s="125"/>
      <c r="N28" s="125"/>
      <c r="W28" s="87">
        <f ca="1">IFERROR(RANK(Y28,$Y$27:$Y$59,$U$3)+COUNTIF($Y$27:Y28,Y28)-1,"")</f>
        <v>13</v>
      </c>
      <c r="X28" s="87" t="s">
        <v>94</v>
      </c>
      <c r="Y28" s="87">
        <f t="shared" ca="1" si="10"/>
        <v>58.394860000000001</v>
      </c>
      <c r="AA28" s="87" t="str">
        <f t="shared" ca="1" si="11"/>
        <v>Bromley</v>
      </c>
      <c r="AB28" s="87">
        <v>2</v>
      </c>
      <c r="AC28" s="86">
        <f t="shared" ca="1" si="12"/>
        <v>70.019490000000005</v>
      </c>
      <c r="AD28" s="87" t="str">
        <f t="shared" ca="1" si="13"/>
        <v>Bromley</v>
      </c>
      <c r="AE28" s="87" t="str">
        <f t="shared" ca="1" si="14"/>
        <v/>
      </c>
      <c r="AF28" s="87">
        <f t="shared" ca="1" si="15"/>
        <v>70.019490000000005</v>
      </c>
      <c r="AG28" s="87" t="str">
        <f t="shared" ca="1" si="16"/>
        <v/>
      </c>
      <c r="AH28" s="87">
        <f t="shared" ref="AH28:AH58" ca="1" si="26">$AH$27</f>
        <v>55.83</v>
      </c>
      <c r="AI28" s="87">
        <f t="shared" ref="AI28:AI58" ca="1" si="27">$AI$27</f>
        <v>66.25</v>
      </c>
      <c r="AJ28" s="87">
        <f t="shared" ref="AJ28:AJ58" ca="1" si="28">$AJ$27</f>
        <v>63.777880000000003</v>
      </c>
      <c r="AK28" s="87">
        <f t="shared" ca="1" si="17"/>
        <v>70.019490000000005</v>
      </c>
      <c r="AL28" s="87" t="str">
        <f t="shared" ca="1" si="18"/>
        <v/>
      </c>
      <c r="AN28" s="87">
        <f ca="1">IFERROR(RANK(AP28,$AP$27:$AP$37,$U$3)+COUNTIF($AP$27:AP28,AP28)-1,"")</f>
        <v>2</v>
      </c>
      <c r="AO28" s="87" t="s">
        <v>79</v>
      </c>
      <c r="AP28" s="87">
        <f t="shared" ca="1" si="19"/>
        <v>70.019490000000005</v>
      </c>
      <c r="AR28" s="87" t="str">
        <f t="shared" ca="1" si="20"/>
        <v>Bromley</v>
      </c>
      <c r="AS28" s="87">
        <v>2</v>
      </c>
      <c r="AT28" s="87">
        <f t="shared" ca="1" si="21"/>
        <v>70.019490000000005</v>
      </c>
      <c r="AU28" s="87" t="str">
        <f t="shared" ca="1" si="22"/>
        <v>Bromley</v>
      </c>
      <c r="AV28" s="87" t="str">
        <f t="shared" ca="1" si="23"/>
        <v/>
      </c>
      <c r="AW28" s="87">
        <f t="shared" ca="1" si="24"/>
        <v>70.019490000000005</v>
      </c>
      <c r="AX28" s="87">
        <f t="shared" ca="1" si="25"/>
        <v>66.25</v>
      </c>
      <c r="AY28" s="94"/>
      <c r="BA28" s="94"/>
      <c r="BB28" s="94"/>
      <c r="BC28" s="94"/>
      <c r="BD28" s="94"/>
      <c r="BF28" s="94">
        <v>90</v>
      </c>
      <c r="BG28" s="94"/>
      <c r="BT28" s="87"/>
    </row>
    <row r="29" spans="10:72">
      <c r="J29" s="125"/>
      <c r="K29" s="125"/>
      <c r="L29" s="125"/>
      <c r="M29" s="125"/>
      <c r="N29" s="125"/>
      <c r="W29" s="87">
        <f ca="1">IFERROR(RANK(Y29,$Y$27:$Y$59,$U$3)+COUNTIF($Y$27:Y29,Y29)-1,"")</f>
        <v>3</v>
      </c>
      <c r="X29" s="87" t="s">
        <v>98</v>
      </c>
      <c r="Y29" s="87">
        <f t="shared" ca="1" si="10"/>
        <v>67.880830000000003</v>
      </c>
      <c r="AA29" s="87" t="str">
        <f t="shared" ca="1" si="11"/>
        <v>Bexley</v>
      </c>
      <c r="AB29" s="87">
        <v>3</v>
      </c>
      <c r="AC29" s="86">
        <f t="shared" ca="1" si="12"/>
        <v>67.880830000000003</v>
      </c>
      <c r="AD29" s="87" t="str">
        <f t="shared" ca="1" si="13"/>
        <v>Bexley</v>
      </c>
      <c r="AE29" s="87" t="str">
        <f t="shared" ca="1" si="14"/>
        <v/>
      </c>
      <c r="AF29" s="87" t="str">
        <f t="shared" ca="1" si="15"/>
        <v/>
      </c>
      <c r="AG29" s="87">
        <f t="shared" ca="1" si="16"/>
        <v>67.880830000000003</v>
      </c>
      <c r="AH29" s="87">
        <f t="shared" ca="1" si="26"/>
        <v>55.83</v>
      </c>
      <c r="AI29" s="87">
        <f t="shared" ca="1" si="27"/>
        <v>66.25</v>
      </c>
      <c r="AJ29" s="87">
        <f t="shared" ca="1" si="28"/>
        <v>63.777880000000003</v>
      </c>
      <c r="AK29" s="87" t="str">
        <f t="shared" ca="1" si="17"/>
        <v/>
      </c>
      <c r="AL29" s="87">
        <f t="shared" ca="1" si="18"/>
        <v>67.880830000000003</v>
      </c>
      <c r="AN29" s="87" t="str">
        <f ca="1">IFERROR(RANK(AP29,$AP$27:$AP$37,$U$3)+COUNTIF($AP$27:AP29,AP29)-1,"")</f>
        <v/>
      </c>
      <c r="AO29" s="87" t="s">
        <v>1064</v>
      </c>
      <c r="AP29" s="87" t="str">
        <f t="shared" ca="1" si="19"/>
        <v/>
      </c>
      <c r="AR29" s="87" t="str">
        <f t="shared" ca="1" si="20"/>
        <v>Richmond</v>
      </c>
      <c r="AS29" s="87">
        <v>3</v>
      </c>
      <c r="AT29" s="87">
        <f t="shared" ca="1" si="21"/>
        <v>63.777880000000003</v>
      </c>
      <c r="AU29" s="87" t="str">
        <f t="shared" ca="1" si="22"/>
        <v>Richmond</v>
      </c>
      <c r="AV29" s="87">
        <f t="shared" ca="1" si="23"/>
        <v>63.777880000000003</v>
      </c>
      <c r="AW29" s="87" t="str">
        <f t="shared" ca="1" si="24"/>
        <v/>
      </c>
      <c r="AX29" s="87">
        <f t="shared" ca="1" si="25"/>
        <v>66.25</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19</v>
      </c>
      <c r="X30" s="87" t="s">
        <v>69</v>
      </c>
      <c r="Y30" s="87">
        <f t="shared" ca="1" si="10"/>
        <v>53.42398</v>
      </c>
      <c r="AA30" s="87" t="str">
        <f t="shared" ca="1" si="11"/>
        <v>Sutton</v>
      </c>
      <c r="AB30" s="87">
        <v>4</v>
      </c>
      <c r="AC30" s="86">
        <f t="shared" ca="1" si="12"/>
        <v>65.425250000000005</v>
      </c>
      <c r="AD30" s="87" t="str">
        <f t="shared" ca="1" si="13"/>
        <v>Sutton</v>
      </c>
      <c r="AE30" s="87" t="str">
        <f t="shared" ca="1" si="14"/>
        <v/>
      </c>
      <c r="AF30" s="87">
        <f t="shared" ca="1" si="15"/>
        <v>65.425250000000005</v>
      </c>
      <c r="AG30" s="87" t="str">
        <f t="shared" ca="1" si="16"/>
        <v/>
      </c>
      <c r="AH30" s="87">
        <f t="shared" ca="1" si="26"/>
        <v>55.83</v>
      </c>
      <c r="AI30" s="87">
        <f t="shared" ca="1" si="27"/>
        <v>66.25</v>
      </c>
      <c r="AJ30" s="87">
        <f t="shared" ca="1" si="28"/>
        <v>63.777880000000003</v>
      </c>
      <c r="AK30" s="87">
        <f t="shared" ca="1" si="17"/>
        <v>65.425250000000005</v>
      </c>
      <c r="AL30" s="87" t="str">
        <f t="shared" ca="1" si="18"/>
        <v/>
      </c>
      <c r="AN30" s="87">
        <f ca="1">IFERROR(RANK(AP30,$AP$27:$AP$37,$U$3)+COUNTIF($AP$27:AP30,AP30)-1,"")</f>
        <v>1</v>
      </c>
      <c r="AO30" s="87" t="s">
        <v>119</v>
      </c>
      <c r="AP30" s="87">
        <f t="shared" ca="1" si="19"/>
        <v>73.691569999999999</v>
      </c>
      <c r="AR30" s="87" t="e">
        <f t="shared" ca="1" si="20"/>
        <v>#N/A</v>
      </c>
      <c r="AS30" s="87">
        <v>4</v>
      </c>
      <c r="AT30" s="87" t="e">
        <f t="shared" ca="1" si="21"/>
        <v>#N/A</v>
      </c>
      <c r="AU30" s="87" t="e">
        <f t="shared" ca="1" si="22"/>
        <v>#N/A</v>
      </c>
      <c r="AV30" s="87" t="e">
        <f t="shared" ca="1" si="23"/>
        <v>#N/A</v>
      </c>
      <c r="AW30" s="87" t="e">
        <f t="shared" ca="1" si="24"/>
        <v>#N/A</v>
      </c>
      <c r="AX30" s="87">
        <f t="shared" ca="1" si="25"/>
        <v>66.25</v>
      </c>
      <c r="AY30" s="94"/>
      <c r="BA30" s="94"/>
      <c r="BB30" s="94"/>
      <c r="BC30" s="94"/>
      <c r="BD30" s="94"/>
      <c r="BE30" s="87" t="s">
        <v>1091</v>
      </c>
      <c r="BF30" s="92">
        <v>0</v>
      </c>
      <c r="BG30" s="92"/>
      <c r="BT30" s="87"/>
    </row>
    <row r="31" spans="10:72">
      <c r="J31" s="125"/>
      <c r="K31" s="125"/>
      <c r="L31" s="125"/>
      <c r="M31" s="125"/>
      <c r="N31" s="125"/>
      <c r="W31" s="87">
        <f ca="1">IFERROR(RANK(Y31,$Y$27:$Y$59,$U$3)+COUNTIF($Y$27:Y31,Y31)-1,"")</f>
        <v>2</v>
      </c>
      <c r="X31" s="87" t="s">
        <v>79</v>
      </c>
      <c r="Y31" s="87">
        <f t="shared" ca="1" si="10"/>
        <v>70.019490000000005</v>
      </c>
      <c r="AA31" s="87" t="str">
        <f t="shared" ca="1" si="11"/>
        <v>Kingston</v>
      </c>
      <c r="AB31" s="87">
        <v>5</v>
      </c>
      <c r="AC31" s="86">
        <f t="shared" ca="1" si="12"/>
        <v>64.55104</v>
      </c>
      <c r="AD31" s="87" t="str">
        <f t="shared" ca="1" si="13"/>
        <v>Kingston</v>
      </c>
      <c r="AE31" s="87" t="str">
        <f t="shared" ca="1" si="14"/>
        <v/>
      </c>
      <c r="AF31" s="87">
        <f t="shared" ca="1" si="15"/>
        <v>64.55104</v>
      </c>
      <c r="AG31" s="87" t="str">
        <f t="shared" ca="1" si="16"/>
        <v/>
      </c>
      <c r="AH31" s="87">
        <f t="shared" ca="1" si="26"/>
        <v>55.83</v>
      </c>
      <c r="AI31" s="87">
        <f t="shared" ca="1" si="27"/>
        <v>66.25</v>
      </c>
      <c r="AJ31" s="87">
        <f t="shared" ca="1" si="28"/>
        <v>63.777880000000003</v>
      </c>
      <c r="AK31" s="87">
        <f t="shared" ca="1" si="17"/>
        <v>64.55104</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66.25</v>
      </c>
      <c r="AY31" s="94"/>
      <c r="BA31" s="94"/>
      <c r="BB31" s="94"/>
      <c r="BC31" s="94"/>
      <c r="BD31" s="94"/>
      <c r="BE31" s="87" t="s">
        <v>128</v>
      </c>
      <c r="BF31" s="92">
        <v>32</v>
      </c>
      <c r="BG31" s="92"/>
      <c r="BT31" s="87"/>
    </row>
    <row r="32" spans="10:72">
      <c r="J32" s="125"/>
      <c r="K32" s="125"/>
      <c r="L32" s="125"/>
      <c r="M32" s="125"/>
      <c r="N32" s="125"/>
      <c r="W32" s="87">
        <f ca="1">IFERROR(RANK(Y32,$Y$27:$Y$59,$U$3)+COUNTIF($Y$27:Y32,Y32)-1,"")</f>
        <v>30</v>
      </c>
      <c r="X32" s="87" t="s">
        <v>73</v>
      </c>
      <c r="Y32" s="87">
        <f t="shared" ca="1" si="10"/>
        <v>45.759329999999999</v>
      </c>
      <c r="AA32" s="87" t="str">
        <f t="shared" ca="1" si="11"/>
        <v>Richmond</v>
      </c>
      <c r="AB32" s="87">
        <v>6</v>
      </c>
      <c r="AC32" s="86">
        <f t="shared" ca="1" si="12"/>
        <v>63.777880000000003</v>
      </c>
      <c r="AD32" s="87" t="str">
        <f t="shared" ca="1" si="13"/>
        <v>Richmond</v>
      </c>
      <c r="AE32" s="87">
        <f t="shared" ca="1" si="14"/>
        <v>63.777880000000003</v>
      </c>
      <c r="AF32" s="87" t="str">
        <f t="shared" ca="1" si="15"/>
        <v/>
      </c>
      <c r="AG32" s="87" t="str">
        <f t="shared" ca="1" si="16"/>
        <v/>
      </c>
      <c r="AH32" s="87">
        <f t="shared" ca="1" si="26"/>
        <v>55.83</v>
      </c>
      <c r="AI32" s="87">
        <f t="shared" ca="1" si="27"/>
        <v>66.25</v>
      </c>
      <c r="AJ32" s="87">
        <f t="shared" ca="1" si="28"/>
        <v>63.777880000000003</v>
      </c>
      <c r="AK32" s="87">
        <f t="shared" ca="1" si="17"/>
        <v>63.777880000000003</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66.25</v>
      </c>
      <c r="AY32" s="94"/>
      <c r="BA32" s="94"/>
      <c r="BB32" s="94"/>
      <c r="BC32" s="94"/>
      <c r="BD32" s="94"/>
      <c r="BE32" s="87" t="s">
        <v>173</v>
      </c>
      <c r="BF32" s="92"/>
      <c r="BG32" s="92"/>
      <c r="BT32" s="87"/>
    </row>
    <row r="33" spans="1:72">
      <c r="W33" s="87">
        <f ca="1">IFERROR(RANK(Y33,$Y$27:$Y$59,$U$3)+COUNTIF($Y$27:Y33,Y33)-1,"")</f>
        <v>8</v>
      </c>
      <c r="X33" s="87" t="s">
        <v>111</v>
      </c>
      <c r="Y33" s="87">
        <f t="shared" ca="1" si="10"/>
        <v>61.571429999999999</v>
      </c>
      <c r="AA33" s="87" t="str">
        <f t="shared" ca="1" si="11"/>
        <v>Harrow</v>
      </c>
      <c r="AB33" s="87">
        <v>7</v>
      </c>
      <c r="AC33" s="86">
        <f t="shared" ca="1" si="12"/>
        <v>62.03284</v>
      </c>
      <c r="AD33" s="87" t="str">
        <f t="shared" ca="1" si="13"/>
        <v>Harrow</v>
      </c>
      <c r="AE33" s="87" t="str">
        <f t="shared" ca="1" si="14"/>
        <v/>
      </c>
      <c r="AF33" s="87">
        <f t="shared" ca="1" si="15"/>
        <v>62.03284</v>
      </c>
      <c r="AG33" s="87" t="str">
        <f t="shared" ca="1" si="16"/>
        <v/>
      </c>
      <c r="AH33" s="87">
        <f t="shared" ca="1" si="26"/>
        <v>55.83</v>
      </c>
      <c r="AI33" s="87">
        <f t="shared" ca="1" si="27"/>
        <v>66.25</v>
      </c>
      <c r="AJ33" s="87">
        <f t="shared" ca="1" si="28"/>
        <v>63.777880000000003</v>
      </c>
      <c r="AK33" s="87">
        <f t="shared" ca="1" si="17"/>
        <v>62.03284</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66.25</v>
      </c>
      <c r="AY33" s="94"/>
      <c r="BA33" s="94"/>
      <c r="BB33" s="94"/>
      <c r="BC33" s="94"/>
      <c r="BD33" s="94"/>
      <c r="BE33" s="87" t="s">
        <v>1092</v>
      </c>
      <c r="BF33" s="92"/>
      <c r="BG33" s="92"/>
      <c r="BT33" s="87"/>
    </row>
    <row r="34" spans="1:72">
      <c r="A34" s="12" t="s">
        <v>1093</v>
      </c>
      <c r="W34" s="87">
        <f ca="1">IFERROR(RANK(Y34,$Y$27:$Y$59,$U$3)+COUNTIF($Y$27:Y34,Y34)-1,"")</f>
        <v>26</v>
      </c>
      <c r="X34" s="87" t="s">
        <v>63</v>
      </c>
      <c r="Y34" s="87">
        <f t="shared" ca="1" si="10"/>
        <v>46.876300000000001</v>
      </c>
      <c r="AA34" s="87" t="str">
        <f t="shared" ca="1" si="11"/>
        <v>Croydon</v>
      </c>
      <c r="AB34" s="87">
        <v>8</v>
      </c>
      <c r="AC34" s="86">
        <f t="shared" ca="1" si="12"/>
        <v>61.571429999999999</v>
      </c>
      <c r="AD34" s="87" t="str">
        <f t="shared" ca="1" si="13"/>
        <v>Croydon</v>
      </c>
      <c r="AE34" s="87" t="str">
        <f t="shared" ca="1" si="14"/>
        <v/>
      </c>
      <c r="AF34" s="87" t="str">
        <f t="shared" ca="1" si="15"/>
        <v/>
      </c>
      <c r="AG34" s="87">
        <f t="shared" ca="1" si="16"/>
        <v>61.571429999999999</v>
      </c>
      <c r="AH34" s="87">
        <f t="shared" ca="1" si="26"/>
        <v>55.83</v>
      </c>
      <c r="AI34" s="87">
        <f t="shared" ca="1" si="27"/>
        <v>66.25</v>
      </c>
      <c r="AJ34" s="87">
        <f t="shared" ca="1" si="28"/>
        <v>63.777880000000003</v>
      </c>
      <c r="AK34" s="87">
        <f t="shared" ca="1" si="17"/>
        <v>61.571429999999999</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66.25</v>
      </c>
      <c r="AY34" s="94"/>
      <c r="BA34" s="94"/>
      <c r="BB34" s="94"/>
      <c r="BC34" s="94"/>
      <c r="BD34" s="94"/>
      <c r="BE34" s="87" t="s">
        <v>1094</v>
      </c>
      <c r="BF34" s="92"/>
      <c r="BG34" s="92"/>
      <c r="BT34" s="87"/>
    </row>
    <row r="35" spans="1:72" ht="15" customHeight="1">
      <c r="A35" s="124" t="str">
        <f>VLOOKUP($U$1,IndicatorMetadata!$B:$Z,2,FALSE)</f>
        <v>The proportion of women eligible for screening who have had a test with a recorded result at least once in the previous 36 _x000D_
months.</v>
      </c>
      <c r="B35" s="125"/>
      <c r="C35" s="125"/>
      <c r="D35" s="125"/>
      <c r="E35" s="125"/>
      <c r="F35" s="125"/>
      <c r="G35" s="125"/>
      <c r="H35" s="125"/>
      <c r="I35" s="125"/>
      <c r="J35" s="125"/>
      <c r="K35" s="125"/>
      <c r="L35" s="125"/>
      <c r="M35" s="125"/>
      <c r="N35" s="125"/>
      <c r="W35" s="87">
        <f ca="1">IFERROR(RANK(Y35,$Y$27:$Y$59,$U$3)+COUNTIF($Y$27:Y35,Y35)-1,"")</f>
        <v>10</v>
      </c>
      <c r="X35" s="87" t="s">
        <v>121</v>
      </c>
      <c r="Y35" s="87">
        <f t="shared" ca="1" si="10"/>
        <v>60.319859999999998</v>
      </c>
      <c r="AA35" s="87" t="str">
        <f t="shared" ca="1" si="11"/>
        <v>Barking and Dagenham</v>
      </c>
      <c r="AB35" s="87">
        <v>9</v>
      </c>
      <c r="AC35" s="86">
        <f t="shared" ca="1" si="12"/>
        <v>61.002040000000001</v>
      </c>
      <c r="AD35" s="87" t="str">
        <f t="shared" ca="1" si="13"/>
        <v>Barking and Dagenham</v>
      </c>
      <c r="AE35" s="87" t="str">
        <f t="shared" ca="1" si="14"/>
        <v/>
      </c>
      <c r="AF35" s="87" t="str">
        <f t="shared" ca="1" si="15"/>
        <v/>
      </c>
      <c r="AG35" s="87">
        <f t="shared" ca="1" si="16"/>
        <v>61.002040000000001</v>
      </c>
      <c r="AH35" s="87">
        <f t="shared" ca="1" si="26"/>
        <v>55.83</v>
      </c>
      <c r="AI35" s="87">
        <f t="shared" ca="1" si="27"/>
        <v>66.25</v>
      </c>
      <c r="AJ35" s="87">
        <f t="shared" ca="1" si="28"/>
        <v>63.777880000000003</v>
      </c>
      <c r="AK35" s="87" t="str">
        <f t="shared" ca="1" si="17"/>
        <v/>
      </c>
      <c r="AL35" s="87">
        <f t="shared" ca="1" si="18"/>
        <v>61.002040000000001</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66.25</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18</v>
      </c>
      <c r="X36" s="87" t="s">
        <v>81</v>
      </c>
      <c r="Y36" s="87">
        <f t="shared" ca="1" si="10"/>
        <v>53.76146</v>
      </c>
      <c r="AA36" s="87" t="str">
        <f t="shared" ca="1" si="11"/>
        <v>Enfield</v>
      </c>
      <c r="AB36" s="87">
        <v>10</v>
      </c>
      <c r="AC36" s="86">
        <f t="shared" ca="1" si="12"/>
        <v>60.319859999999998</v>
      </c>
      <c r="AD36" s="87" t="str">
        <f t="shared" ca="1" si="13"/>
        <v>Enfield</v>
      </c>
      <c r="AE36" s="87" t="str">
        <f t="shared" ca="1" si="14"/>
        <v/>
      </c>
      <c r="AF36" s="87" t="str">
        <f t="shared" ca="1" si="15"/>
        <v/>
      </c>
      <c r="AG36" s="87">
        <f t="shared" ca="1" si="16"/>
        <v>60.319859999999998</v>
      </c>
      <c r="AH36" s="87">
        <f t="shared" ca="1" si="26"/>
        <v>55.83</v>
      </c>
      <c r="AI36" s="87">
        <f t="shared" ca="1" si="27"/>
        <v>66.25</v>
      </c>
      <c r="AJ36" s="87">
        <f t="shared" ca="1" si="28"/>
        <v>63.777880000000003</v>
      </c>
      <c r="AK36" s="87">
        <f t="shared" ca="1" si="17"/>
        <v>60.319859999999998</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66.25</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25</v>
      </c>
      <c r="X37" s="87" t="s">
        <v>102</v>
      </c>
      <c r="Y37" s="87">
        <f t="shared" ca="1" si="10"/>
        <v>47.354390000000002</v>
      </c>
      <c r="AA37" s="87" t="str">
        <f t="shared" ca="1" si="11"/>
        <v>Merton</v>
      </c>
      <c r="AB37" s="87">
        <v>11</v>
      </c>
      <c r="AC37" s="86">
        <f t="shared" ca="1" si="12"/>
        <v>59.055320000000002</v>
      </c>
      <c r="AD37" s="87" t="str">
        <f t="shared" ca="1" si="13"/>
        <v>Merton</v>
      </c>
      <c r="AE37" s="87" t="str">
        <f t="shared" ca="1" si="14"/>
        <v/>
      </c>
      <c r="AF37" s="87">
        <f t="shared" ca="1" si="15"/>
        <v>59.055320000000002</v>
      </c>
      <c r="AG37" s="87" t="str">
        <f t="shared" ca="1" si="16"/>
        <v/>
      </c>
      <c r="AH37" s="87">
        <f t="shared" ca="1" si="26"/>
        <v>55.83</v>
      </c>
      <c r="AI37" s="87">
        <f t="shared" ca="1" si="27"/>
        <v>66.25</v>
      </c>
      <c r="AJ37" s="87">
        <f t="shared" ca="1" si="28"/>
        <v>63.777880000000003</v>
      </c>
      <c r="AK37" s="87">
        <f t="shared" ca="1" si="17"/>
        <v>59.055320000000002</v>
      </c>
      <c r="AL37" s="87" t="str">
        <f t="shared" ca="1" si="18"/>
        <v/>
      </c>
      <c r="AN37" s="87">
        <f ca="1">IFERROR(RANK(AP37,$AP$27:$AP$37,$U$3)+COUNTIF($AP$27:AP37,AP37)-1,"")</f>
        <v>3</v>
      </c>
      <c r="AO37" s="87" t="str">
        <f>T8</f>
        <v>Richmond</v>
      </c>
      <c r="AP37" s="87">
        <f t="shared" ca="1" si="19"/>
        <v>63.777880000000003</v>
      </c>
      <c r="AR37" s="87" t="e">
        <f t="shared" ca="1" si="20"/>
        <v>#N/A</v>
      </c>
      <c r="AS37" s="87">
        <v>11</v>
      </c>
      <c r="AT37" s="87" t="e">
        <f t="shared" ca="1" si="21"/>
        <v>#N/A</v>
      </c>
      <c r="AU37" s="87" t="e">
        <f t="shared" ca="1" si="22"/>
        <v>#N/A</v>
      </c>
      <c r="AV37" s="87" t="e">
        <f t="shared" ca="1" si="23"/>
        <v>#N/A</v>
      </c>
      <c r="AW37" s="87" t="e">
        <f t="shared" ca="1" si="24"/>
        <v>#N/A</v>
      </c>
      <c r="AX37" s="87">
        <f t="shared" ca="1" si="25"/>
        <v>66.25</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27</v>
      </c>
      <c r="X38" s="87" t="s">
        <v>67</v>
      </c>
      <c r="Y38" s="87">
        <f t="shared" ca="1" si="10"/>
        <v>46.433250000000001</v>
      </c>
      <c r="AA38" s="87" t="str">
        <f t="shared" ca="1" si="11"/>
        <v>Redbridge</v>
      </c>
      <c r="AB38" s="87">
        <v>12</v>
      </c>
      <c r="AC38" s="86">
        <f t="shared" ca="1" si="12"/>
        <v>58.907380000000003</v>
      </c>
      <c r="AD38" s="87" t="str">
        <f t="shared" ca="1" si="13"/>
        <v>Redbridge</v>
      </c>
      <c r="AE38" s="87" t="str">
        <f t="shared" ca="1" si="14"/>
        <v/>
      </c>
      <c r="AF38" s="87" t="str">
        <f t="shared" ca="1" si="15"/>
        <v/>
      </c>
      <c r="AG38" s="87">
        <f t="shared" ca="1" si="16"/>
        <v>58.907380000000003</v>
      </c>
      <c r="AH38" s="87">
        <f t="shared" ca="1" si="26"/>
        <v>55.83</v>
      </c>
      <c r="AI38" s="87">
        <f t="shared" ca="1" si="27"/>
        <v>66.25</v>
      </c>
      <c r="AJ38" s="87">
        <f t="shared" ca="1" si="28"/>
        <v>63.777880000000003</v>
      </c>
      <c r="AK38" s="87">
        <f t="shared" ca="1" si="17"/>
        <v>58.907380000000003</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23</v>
      </c>
      <c r="X39" s="87" t="s">
        <v>117</v>
      </c>
      <c r="Y39" s="87">
        <f t="shared" ca="1" si="10"/>
        <v>51.43159</v>
      </c>
      <c r="AA39" s="87" t="str">
        <f t="shared" ca="1" si="11"/>
        <v>Barnet</v>
      </c>
      <c r="AB39" s="87">
        <v>13</v>
      </c>
      <c r="AC39" s="86">
        <f t="shared" ca="1" si="12"/>
        <v>58.394860000000001</v>
      </c>
      <c r="AD39" s="87" t="str">
        <f t="shared" ca="1" si="13"/>
        <v>Barnet</v>
      </c>
      <c r="AE39" s="87" t="str">
        <f t="shared" ca="1" si="14"/>
        <v/>
      </c>
      <c r="AF39" s="87">
        <f t="shared" ca="1" si="15"/>
        <v>58.394860000000001</v>
      </c>
      <c r="AG39" s="87" t="str">
        <f t="shared" ca="1" si="16"/>
        <v/>
      </c>
      <c r="AH39" s="87">
        <f t="shared" ca="1" si="26"/>
        <v>55.83</v>
      </c>
      <c r="AI39" s="87">
        <f t="shared" ca="1" si="27"/>
        <v>66.25</v>
      </c>
      <c r="AJ39" s="87">
        <f t="shared" ca="1" si="28"/>
        <v>63.777880000000003</v>
      </c>
      <c r="AK39" s="87">
        <f t="shared" ca="1" si="17"/>
        <v>58.394860000000001</v>
      </c>
      <c r="AL39" s="87" t="str">
        <f t="shared" ca="1" si="18"/>
        <v/>
      </c>
      <c r="AO39" s="87" t="s">
        <v>1096</v>
      </c>
      <c r="BA39" s="94"/>
      <c r="BD39" s="94" t="s">
        <v>1097</v>
      </c>
      <c r="BF39" s="94">
        <f ca="1">U9</f>
        <v>6</v>
      </c>
      <c r="BG39" s="94"/>
      <c r="BT39" s="87"/>
    </row>
    <row r="40" spans="1:72">
      <c r="A40" s="125"/>
      <c r="B40" s="125"/>
      <c r="C40" s="125"/>
      <c r="D40" s="125"/>
      <c r="E40" s="125"/>
      <c r="F40" s="125"/>
      <c r="G40" s="125"/>
      <c r="H40" s="125"/>
      <c r="I40" s="125"/>
      <c r="J40" s="125"/>
      <c r="K40" s="125"/>
      <c r="L40" s="125"/>
      <c r="M40" s="125"/>
      <c r="N40" s="125"/>
      <c r="W40" s="87">
        <f ca="1">IFERROR(RANK(Y40,$Y$27:$Y$59,$U$3)+COUNTIF($Y$27:Y40,Y40)-1,"")</f>
        <v>7</v>
      </c>
      <c r="X40" s="87" t="s">
        <v>65</v>
      </c>
      <c r="Y40" s="87">
        <f t="shared" ca="1" si="10"/>
        <v>62.03284</v>
      </c>
      <c r="AA40" s="87" t="str">
        <f t="shared" ca="1" si="11"/>
        <v>Waltham Forest</v>
      </c>
      <c r="AB40" s="87">
        <v>14</v>
      </c>
      <c r="AC40" s="86">
        <f t="shared" ca="1" si="12"/>
        <v>58.209400000000002</v>
      </c>
      <c r="AD40" s="87" t="str">
        <f t="shared" ca="1" si="13"/>
        <v>Waltham Forest</v>
      </c>
      <c r="AE40" s="87" t="str">
        <f t="shared" ca="1" si="14"/>
        <v/>
      </c>
      <c r="AF40" s="87" t="str">
        <f t="shared" ca="1" si="15"/>
        <v/>
      </c>
      <c r="AG40" s="87">
        <f t="shared" ca="1" si="16"/>
        <v>58.209400000000002</v>
      </c>
      <c r="AH40" s="87">
        <f t="shared" ca="1" si="26"/>
        <v>55.83</v>
      </c>
      <c r="AI40" s="87">
        <f t="shared" ca="1" si="27"/>
        <v>66.25</v>
      </c>
      <c r="AJ40" s="87">
        <f t="shared" ca="1" si="28"/>
        <v>63.777880000000003</v>
      </c>
      <c r="AK40" s="87">
        <f t="shared" ca="1" si="17"/>
        <v>58.209400000000002</v>
      </c>
      <c r="AL40" s="87" t="str">
        <f t="shared" ca="1" si="18"/>
        <v/>
      </c>
      <c r="AO40" s="87" t="str">
        <f>List!R2</f>
        <v>Kingston</v>
      </c>
      <c r="AP40" s="87">
        <f t="shared" ref="AP40:AP54" ca="1" si="29">VLOOKUP(AO40,$AA$27:$AC$58,3,FALSE)</f>
        <v>64.55104</v>
      </c>
      <c r="BA40" s="94"/>
      <c r="BB40" s="94"/>
      <c r="BC40" s="94"/>
      <c r="BD40" s="94"/>
      <c r="BE40" s="87" t="s">
        <v>1098</v>
      </c>
      <c r="BF40" s="92">
        <f ca="1">IF(BF39=1,0,BE45*BF39/$BF45)</f>
        <v>16.6875</v>
      </c>
      <c r="BG40" s="93"/>
      <c r="BT40" s="87"/>
    </row>
    <row r="41" spans="1:72">
      <c r="A41" s="125"/>
      <c r="B41" s="125"/>
      <c r="C41" s="125"/>
      <c r="D41" s="125"/>
      <c r="E41" s="125"/>
      <c r="F41" s="125"/>
      <c r="G41" s="125"/>
      <c r="H41" s="125"/>
      <c r="I41" s="125"/>
      <c r="J41" s="125"/>
      <c r="K41" s="125"/>
      <c r="L41" s="125"/>
      <c r="M41" s="125"/>
      <c r="N41" s="125"/>
      <c r="W41" s="87">
        <f ca="1">IFERROR(RANK(Y41,$Y$27:$Y$59,$U$3)+COUNTIF($Y$27:Y41,Y41)-1,"")</f>
        <v>1</v>
      </c>
      <c r="X41" s="87" t="s">
        <v>119</v>
      </c>
      <c r="Y41" s="87">
        <f t="shared" ca="1" si="10"/>
        <v>73.691569999999999</v>
      </c>
      <c r="AA41" s="87" t="str">
        <f t="shared" ca="1" si="11"/>
        <v>Hounslow</v>
      </c>
      <c r="AB41" s="87">
        <v>15</v>
      </c>
      <c r="AC41" s="86">
        <f t="shared" ca="1" si="12"/>
        <v>56.054929999999999</v>
      </c>
      <c r="AD41" s="87" t="str">
        <f t="shared" ca="1" si="13"/>
        <v>Hounslow</v>
      </c>
      <c r="AE41" s="87" t="str">
        <f t="shared" ca="1" si="14"/>
        <v/>
      </c>
      <c r="AF41" s="87" t="str">
        <f t="shared" ca="1" si="15"/>
        <v/>
      </c>
      <c r="AG41" s="87">
        <f t="shared" ca="1" si="16"/>
        <v>56.054929999999999</v>
      </c>
      <c r="AH41" s="87">
        <f t="shared" ca="1" si="26"/>
        <v>55.83</v>
      </c>
      <c r="AI41" s="87">
        <f t="shared" ca="1" si="27"/>
        <v>66.25</v>
      </c>
      <c r="AJ41" s="87">
        <f t="shared" ca="1" si="28"/>
        <v>63.777880000000003</v>
      </c>
      <c r="AK41" s="87">
        <f t="shared" ca="1" si="17"/>
        <v>56.054929999999999</v>
      </c>
      <c r="AL41" s="87" t="str">
        <f t="shared" ca="1" si="18"/>
        <v/>
      </c>
      <c r="AO41" s="87" t="str">
        <f>List!R3</f>
        <v>Merton</v>
      </c>
      <c r="AP41" s="87">
        <f t="shared" ca="1" si="29"/>
        <v>59.055320000000002</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16</v>
      </c>
      <c r="X42" s="87" t="s">
        <v>87</v>
      </c>
      <c r="Y42" s="87">
        <f t="shared" ca="1" si="10"/>
        <v>55.536720000000003</v>
      </c>
      <c r="AA42" s="87" t="str">
        <f t="shared" ca="1" si="11"/>
        <v>Hillingdon</v>
      </c>
      <c r="AB42" s="87">
        <v>16</v>
      </c>
      <c r="AC42" s="86">
        <f t="shared" ca="1" si="12"/>
        <v>55.536720000000003</v>
      </c>
      <c r="AD42" s="87" t="str">
        <f t="shared" ca="1" si="13"/>
        <v>Hillingdon</v>
      </c>
      <c r="AE42" s="87" t="str">
        <f t="shared" ca="1" si="14"/>
        <v/>
      </c>
      <c r="AF42" s="87" t="str">
        <f t="shared" ca="1" si="15"/>
        <v/>
      </c>
      <c r="AG42" s="87">
        <f t="shared" ca="1" si="16"/>
        <v>55.536720000000003</v>
      </c>
      <c r="AH42" s="87">
        <f t="shared" ca="1" si="26"/>
        <v>55.83</v>
      </c>
      <c r="AI42" s="87">
        <f t="shared" ca="1" si="27"/>
        <v>66.25</v>
      </c>
      <c r="AJ42" s="87">
        <f t="shared" ca="1" si="28"/>
        <v>63.777880000000003</v>
      </c>
      <c r="AK42" s="87">
        <f t="shared" ca="1" si="17"/>
        <v>55.536720000000003</v>
      </c>
      <c r="AL42" s="87" t="str">
        <f t="shared" ca="1" si="18"/>
        <v/>
      </c>
      <c r="AO42" s="87" t="str">
        <f>List!R4</f>
        <v>Richmond</v>
      </c>
      <c r="AP42" s="87">
        <f t="shared" ca="1" si="29"/>
        <v>63.777880000000003</v>
      </c>
      <c r="BA42" s="94"/>
      <c r="BB42" s="94"/>
      <c r="BC42" s="94"/>
      <c r="BD42" s="94"/>
      <c r="BE42" s="87" t="s">
        <v>1094</v>
      </c>
      <c r="BF42" s="92">
        <f ca="1">IF(181-SUM(BF40:BF41)&lt;0,0,181-SUM(BF40:BF41))</f>
        <v>162.3125</v>
      </c>
      <c r="BG42" s="93"/>
      <c r="BT42" s="87"/>
    </row>
    <row r="43" spans="1:72">
      <c r="A43" s="17"/>
      <c r="B43" s="17"/>
      <c r="C43" s="17"/>
      <c r="D43" s="17"/>
      <c r="E43" s="17"/>
      <c r="F43" s="17"/>
      <c r="G43" s="17"/>
      <c r="H43" s="17"/>
      <c r="I43" s="17"/>
      <c r="J43" s="17"/>
      <c r="K43" s="17"/>
      <c r="L43" s="17"/>
      <c r="M43" s="17"/>
      <c r="W43" s="87">
        <f ca="1">IFERROR(RANK(Y43,$Y$27:$Y$59,$U$3)+COUNTIF($Y$27:Y43,Y43)-1,"")</f>
        <v>15</v>
      </c>
      <c r="X43" s="87" t="s">
        <v>60</v>
      </c>
      <c r="Y43" s="87">
        <f t="shared" ca="1" si="10"/>
        <v>56.054929999999999</v>
      </c>
      <c r="AA43" s="87" t="str">
        <f t="shared" ca="1" si="11"/>
        <v>Wandsworth</v>
      </c>
      <c r="AB43" s="87">
        <v>17</v>
      </c>
      <c r="AC43" s="86">
        <f t="shared" ca="1" si="12"/>
        <v>54.210180000000001</v>
      </c>
      <c r="AD43" s="87" t="str">
        <f t="shared" ca="1" si="13"/>
        <v>Wandsworth</v>
      </c>
      <c r="AE43" s="87" t="str">
        <f t="shared" ca="1" si="14"/>
        <v/>
      </c>
      <c r="AF43" s="87" t="str">
        <f t="shared" ca="1" si="15"/>
        <v/>
      </c>
      <c r="AG43" s="87">
        <f t="shared" ca="1" si="16"/>
        <v>54.210180000000001</v>
      </c>
      <c r="AH43" s="87">
        <f t="shared" ca="1" si="26"/>
        <v>55.83</v>
      </c>
      <c r="AI43" s="87">
        <f t="shared" ca="1" si="27"/>
        <v>66.25</v>
      </c>
      <c r="AJ43" s="87">
        <f t="shared" ca="1" si="28"/>
        <v>63.777880000000003</v>
      </c>
      <c r="AK43" s="87" t="str">
        <f t="shared" ca="1" si="17"/>
        <v/>
      </c>
      <c r="AL43" s="87">
        <f t="shared" ca="1" si="18"/>
        <v>54.210180000000001</v>
      </c>
      <c r="AO43" s="87" t="str">
        <f>List!R5</f>
        <v>Sutton</v>
      </c>
      <c r="AP43" s="87">
        <f t="shared" ca="1" si="29"/>
        <v>65.425250000000005</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29</v>
      </c>
      <c r="X44" s="87" t="s">
        <v>75</v>
      </c>
      <c r="Y44" s="87">
        <f t="shared" ca="1" si="10"/>
        <v>45.866869999999999</v>
      </c>
      <c r="AA44" s="87" t="str">
        <f t="shared" ca="1" si="11"/>
        <v>Greenwich</v>
      </c>
      <c r="AB44" s="87">
        <v>18</v>
      </c>
      <c r="AC44" s="86">
        <f t="shared" ca="1" si="12"/>
        <v>53.76146</v>
      </c>
      <c r="AD44" s="87" t="str">
        <f t="shared" ca="1" si="13"/>
        <v>Greenwich</v>
      </c>
      <c r="AE44" s="87" t="str">
        <f t="shared" ca="1" si="14"/>
        <v/>
      </c>
      <c r="AF44" s="87" t="str">
        <f t="shared" ca="1" si="15"/>
        <v/>
      </c>
      <c r="AG44" s="87">
        <f t="shared" ca="1" si="16"/>
        <v>53.76146</v>
      </c>
      <c r="AH44" s="87">
        <f t="shared" ca="1" si="26"/>
        <v>55.83</v>
      </c>
      <c r="AI44" s="87">
        <f t="shared" ca="1" si="27"/>
        <v>66.25</v>
      </c>
      <c r="AJ44" s="87">
        <f t="shared" ca="1" si="28"/>
        <v>63.777880000000003</v>
      </c>
      <c r="AK44" s="87" t="str">
        <f t="shared" ca="1" si="17"/>
        <v/>
      </c>
      <c r="AL44" s="87">
        <f t="shared" ca="1" si="18"/>
        <v>53.76146</v>
      </c>
      <c r="AO44" s="87" t="str">
        <f>List!R6</f>
        <v>Havering</v>
      </c>
      <c r="AP44" s="87">
        <f t="shared" ca="1" si="29"/>
        <v>73.691569999999999</v>
      </c>
      <c r="BT44" s="87"/>
    </row>
    <row r="45" spans="1:72">
      <c r="A45" s="17"/>
      <c r="B45" s="17"/>
      <c r="C45" s="17"/>
      <c r="D45" s="17"/>
      <c r="E45" s="17"/>
      <c r="F45" s="17"/>
      <c r="G45" s="17"/>
      <c r="H45" s="17"/>
      <c r="I45" s="17"/>
      <c r="J45" s="17"/>
      <c r="K45" s="17"/>
      <c r="L45" s="17"/>
      <c r="M45" s="17"/>
      <c r="W45" s="87">
        <f ca="1">IFERROR(RANK(Y45,$Y$27:$Y$59,$U$3)+COUNTIF($Y$27:Y45,Y45)-1,"")</f>
        <v>32</v>
      </c>
      <c r="X45" s="87" t="s">
        <v>71</v>
      </c>
      <c r="Y45" s="87">
        <f t="shared" ca="1" si="10"/>
        <v>34.269509999999997</v>
      </c>
      <c r="AA45" s="87" t="str">
        <f t="shared" ca="1" si="11"/>
        <v>Brent</v>
      </c>
      <c r="AB45" s="87">
        <v>19</v>
      </c>
      <c r="AC45" s="86">
        <f t="shared" ca="1" si="12"/>
        <v>53.42398</v>
      </c>
      <c r="AD45" s="87" t="str">
        <f t="shared" ca="1" si="13"/>
        <v>Brent</v>
      </c>
      <c r="AE45" s="87" t="str">
        <f t="shared" ca="1" si="14"/>
        <v/>
      </c>
      <c r="AF45" s="87" t="str">
        <f t="shared" ca="1" si="15"/>
        <v/>
      </c>
      <c r="AG45" s="87">
        <f t="shared" ca="1" si="16"/>
        <v>53.42398</v>
      </c>
      <c r="AH45" s="87">
        <f t="shared" ca="1" si="26"/>
        <v>55.83</v>
      </c>
      <c r="AI45" s="87">
        <f t="shared" ca="1" si="27"/>
        <v>66.25</v>
      </c>
      <c r="AJ45" s="87">
        <f t="shared" ca="1" si="28"/>
        <v>63.777880000000003</v>
      </c>
      <c r="AK45" s="87" t="str">
        <f t="shared" ca="1" si="17"/>
        <v/>
      </c>
      <c r="AL45" s="87">
        <f t="shared" ca="1" si="18"/>
        <v>53.42398</v>
      </c>
      <c r="AO45" s="87" t="str">
        <f>List!R7</f>
        <v>Hounslow</v>
      </c>
      <c r="AP45" s="87">
        <f t="shared" ca="1" si="29"/>
        <v>56.054929999999999</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5</v>
      </c>
      <c r="X46" s="87" t="s">
        <v>83</v>
      </c>
      <c r="Y46" s="87">
        <f t="shared" ca="1" si="10"/>
        <v>64.55104</v>
      </c>
      <c r="AA46" s="87" t="str">
        <f t="shared" ca="1" si="11"/>
        <v>Lewisham</v>
      </c>
      <c r="AB46" s="87">
        <v>20</v>
      </c>
      <c r="AC46" s="86">
        <f t="shared" ca="1" si="12"/>
        <v>53.251359999999998</v>
      </c>
      <c r="AD46" s="87" t="str">
        <f t="shared" ca="1" si="13"/>
        <v>Lewisham</v>
      </c>
      <c r="AE46" s="87" t="str">
        <f t="shared" ca="1" si="14"/>
        <v/>
      </c>
      <c r="AF46" s="87" t="str">
        <f t="shared" ca="1" si="15"/>
        <v/>
      </c>
      <c r="AG46" s="87">
        <f t="shared" ca="1" si="16"/>
        <v>53.251359999999998</v>
      </c>
      <c r="AH46" s="87">
        <f t="shared" ca="1" si="26"/>
        <v>55.83</v>
      </c>
      <c r="AI46" s="87">
        <f t="shared" ca="1" si="27"/>
        <v>66.25</v>
      </c>
      <c r="AJ46" s="87">
        <f t="shared" ca="1" si="28"/>
        <v>63.777880000000003</v>
      </c>
      <c r="AK46" s="87" t="str">
        <f t="shared" ca="1" si="17"/>
        <v/>
      </c>
      <c r="AL46" s="87">
        <f t="shared" ca="1" si="18"/>
        <v>53.251359999999998</v>
      </c>
      <c r="AO46" s="87" t="str">
        <f>List!R8</f>
        <v>Redbridge</v>
      </c>
      <c r="AP46" s="87">
        <f t="shared" ca="1" si="29"/>
        <v>58.907380000000003</v>
      </c>
      <c r="BF46" s="94">
        <v>2</v>
      </c>
      <c r="BG46" s="94"/>
      <c r="BT46" s="87"/>
    </row>
    <row r="47" spans="1:72">
      <c r="A47" s="17"/>
      <c r="B47" s="17"/>
      <c r="C47" s="17"/>
      <c r="D47" s="17"/>
      <c r="E47" s="17"/>
      <c r="F47" s="17"/>
      <c r="G47" s="17"/>
      <c r="H47" s="17"/>
      <c r="I47" s="17"/>
      <c r="J47" s="17"/>
      <c r="K47" s="17"/>
      <c r="L47" s="17"/>
      <c r="M47" s="17"/>
      <c r="W47" s="87">
        <f ca="1">IFERROR(RANK(Y47,$Y$27:$Y$59,$U$3)+COUNTIF($Y$27:Y47,Y47)-1,"")</f>
        <v>22</v>
      </c>
      <c r="X47" s="87" t="s">
        <v>92</v>
      </c>
      <c r="Y47" s="87">
        <f t="shared" ca="1" si="10"/>
        <v>52.693519999999999</v>
      </c>
      <c r="AA47" s="87" t="str">
        <f t="shared" ca="1" si="11"/>
        <v>Southwark</v>
      </c>
      <c r="AB47" s="87">
        <v>21</v>
      </c>
      <c r="AC47" s="86">
        <f t="shared" ca="1" si="12"/>
        <v>53.031849999999999</v>
      </c>
      <c r="AD47" s="87" t="str">
        <f t="shared" ca="1" si="13"/>
        <v>Southwark</v>
      </c>
      <c r="AE47" s="87" t="str">
        <f t="shared" ca="1" si="14"/>
        <v/>
      </c>
      <c r="AF47" s="87" t="str">
        <f t="shared" ca="1" si="15"/>
        <v/>
      </c>
      <c r="AG47" s="87">
        <f t="shared" ca="1" si="16"/>
        <v>53.031849999999999</v>
      </c>
      <c r="AH47" s="87">
        <f t="shared" ca="1" si="26"/>
        <v>55.83</v>
      </c>
      <c r="AI47" s="87">
        <f t="shared" ca="1" si="27"/>
        <v>66.25</v>
      </c>
      <c r="AJ47" s="87">
        <f t="shared" ca="1" si="28"/>
        <v>63.777880000000003</v>
      </c>
      <c r="AK47" s="87" t="str">
        <f t="shared" ca="1" si="17"/>
        <v/>
      </c>
      <c r="AL47" s="87">
        <f t="shared" ca="1" si="18"/>
        <v>53.031849999999999</v>
      </c>
      <c r="AO47" s="87" t="str">
        <f>List!R9</f>
        <v>Enfield</v>
      </c>
      <c r="AP47" s="87">
        <f t="shared" ca="1" si="29"/>
        <v>60.319859999999998</v>
      </c>
    </row>
    <row r="48" spans="1:72">
      <c r="A48" s="17"/>
      <c r="B48" s="17"/>
      <c r="C48" s="17"/>
      <c r="D48" s="17"/>
      <c r="E48" s="17"/>
      <c r="F48" s="17"/>
      <c r="G48" s="17"/>
      <c r="H48" s="17"/>
      <c r="I48" s="17"/>
      <c r="J48" s="17"/>
      <c r="K48" s="17"/>
      <c r="L48" s="17"/>
      <c r="M48" s="17"/>
      <c r="W48" s="87">
        <f ca="1">IFERROR(RANK(Y48,$Y$27:$Y$59,$U$3)+COUNTIF($Y$27:Y48,Y48)-1,"")</f>
        <v>20</v>
      </c>
      <c r="X48" s="87" t="s">
        <v>85</v>
      </c>
      <c r="Y48" s="87">
        <f t="shared" ca="1" si="10"/>
        <v>53.251359999999998</v>
      </c>
      <c r="AA48" s="87" t="str">
        <f t="shared" ca="1" si="11"/>
        <v>Lambeth</v>
      </c>
      <c r="AB48" s="87">
        <v>22</v>
      </c>
      <c r="AC48" s="86">
        <f t="shared" ca="1" si="12"/>
        <v>52.693519999999999</v>
      </c>
      <c r="AD48" s="87" t="str">
        <f t="shared" ca="1" si="13"/>
        <v>Lambeth</v>
      </c>
      <c r="AE48" s="87" t="str">
        <f t="shared" ca="1" si="14"/>
        <v/>
      </c>
      <c r="AF48" s="87" t="str">
        <f t="shared" ca="1" si="15"/>
        <v/>
      </c>
      <c r="AG48" s="87">
        <f t="shared" ca="1" si="16"/>
        <v>52.693519999999999</v>
      </c>
      <c r="AH48" s="87">
        <f t="shared" ca="1" si="26"/>
        <v>55.83</v>
      </c>
      <c r="AI48" s="87">
        <f t="shared" ca="1" si="27"/>
        <v>66.25</v>
      </c>
      <c r="AJ48" s="87">
        <f t="shared" ca="1" si="28"/>
        <v>63.777880000000003</v>
      </c>
      <c r="AK48" s="87" t="str">
        <f t="shared" ca="1" si="17"/>
        <v/>
      </c>
      <c r="AL48" s="87">
        <f t="shared" ca="1" si="18"/>
        <v>52.693519999999999</v>
      </c>
      <c r="AO48" s="87" t="str">
        <f>List!R10</f>
        <v>Harrow</v>
      </c>
      <c r="AP48" s="87">
        <f t="shared" ca="1" si="29"/>
        <v>62.03284</v>
      </c>
      <c r="BF48" s="94"/>
    </row>
    <row r="49" spans="1:59">
      <c r="A49" s="17"/>
      <c r="B49" s="17"/>
      <c r="C49" s="17"/>
      <c r="D49" s="17"/>
      <c r="E49" s="17"/>
      <c r="F49" s="17"/>
      <c r="G49" s="17"/>
      <c r="H49" s="17"/>
      <c r="I49" s="17"/>
      <c r="J49" s="17"/>
      <c r="K49" s="17"/>
      <c r="L49" s="17"/>
      <c r="M49" s="17"/>
      <c r="W49" s="87">
        <f ca="1">IFERROR(RANK(Y49,$Y$27:$Y$59,$U$3)+COUNTIF($Y$27:Y49,Y49)-1,"")</f>
        <v>11</v>
      </c>
      <c r="X49" s="87" t="s">
        <v>109</v>
      </c>
      <c r="Y49" s="87">
        <f t="shared" ca="1" si="10"/>
        <v>59.055320000000002</v>
      </c>
      <c r="AA49" s="87" t="str">
        <f t="shared" ca="1" si="11"/>
        <v>Haringey</v>
      </c>
      <c r="AB49" s="87">
        <v>23</v>
      </c>
      <c r="AC49" s="86">
        <f t="shared" ca="1" si="12"/>
        <v>51.43159</v>
      </c>
      <c r="AD49" s="87" t="str">
        <f t="shared" ca="1" si="13"/>
        <v>Haringey</v>
      </c>
      <c r="AE49" s="87" t="str">
        <f t="shared" ca="1" si="14"/>
        <v/>
      </c>
      <c r="AF49" s="87" t="str">
        <f t="shared" ca="1" si="15"/>
        <v/>
      </c>
      <c r="AG49" s="87">
        <f t="shared" ca="1" si="16"/>
        <v>51.43159</v>
      </c>
      <c r="AH49" s="87">
        <f t="shared" ca="1" si="26"/>
        <v>55.83</v>
      </c>
      <c r="AI49" s="87">
        <f t="shared" ca="1" si="27"/>
        <v>66.25</v>
      </c>
      <c r="AJ49" s="87">
        <f t="shared" ca="1" si="28"/>
        <v>63.777880000000003</v>
      </c>
      <c r="AK49" s="87" t="str">
        <f t="shared" ca="1" si="17"/>
        <v/>
      </c>
      <c r="AL49" s="87">
        <f t="shared" ca="1" si="18"/>
        <v>51.43159</v>
      </c>
      <c r="AO49" s="87" t="str">
        <f>List!R11</f>
        <v>Waltham Forest</v>
      </c>
      <c r="AP49" s="87">
        <f t="shared" ca="1" si="29"/>
        <v>58.209400000000002</v>
      </c>
      <c r="BF49" s="92"/>
      <c r="BG49" s="93"/>
    </row>
    <row r="50" spans="1:59">
      <c r="A50" s="17"/>
      <c r="B50" s="17"/>
      <c r="C50" s="17"/>
      <c r="D50" s="17"/>
      <c r="E50" s="17"/>
      <c r="F50" s="17"/>
      <c r="G50" s="17"/>
      <c r="H50" s="17"/>
      <c r="I50" s="17"/>
      <c r="J50" s="17"/>
      <c r="K50" s="17"/>
      <c r="L50" s="17"/>
      <c r="M50" s="17"/>
      <c r="W50" s="87">
        <f ca="1">IFERROR(RANK(Y50,$Y$27:$Y$59,$U$3)+COUNTIF($Y$27:Y50,Y50)-1,"")</f>
        <v>24</v>
      </c>
      <c r="X50" s="87" t="s">
        <v>123</v>
      </c>
      <c r="Y50" s="87">
        <f t="shared" ca="1" si="10"/>
        <v>47.91451</v>
      </c>
      <c r="AA50" s="87" t="str">
        <f t="shared" ca="1" si="11"/>
        <v>Newham</v>
      </c>
      <c r="AB50" s="87">
        <v>24</v>
      </c>
      <c r="AC50" s="86">
        <f t="shared" ca="1" si="12"/>
        <v>47.91451</v>
      </c>
      <c r="AD50" s="87" t="str">
        <f t="shared" ca="1" si="13"/>
        <v>Newham</v>
      </c>
      <c r="AE50" s="87" t="str">
        <f t="shared" ca="1" si="14"/>
        <v/>
      </c>
      <c r="AF50" s="87" t="str">
        <f t="shared" ca="1" si="15"/>
        <v/>
      </c>
      <c r="AG50" s="87">
        <f t="shared" ca="1" si="16"/>
        <v>47.91451</v>
      </c>
      <c r="AH50" s="87">
        <f t="shared" ca="1" si="26"/>
        <v>55.83</v>
      </c>
      <c r="AI50" s="87">
        <f t="shared" ca="1" si="27"/>
        <v>66.25</v>
      </c>
      <c r="AJ50" s="87">
        <f t="shared" ca="1" si="28"/>
        <v>63.777880000000003</v>
      </c>
      <c r="AK50" s="87" t="str">
        <f t="shared" ca="1" si="17"/>
        <v/>
      </c>
      <c r="AL50" s="87">
        <f t="shared" ca="1" si="18"/>
        <v>47.91451</v>
      </c>
      <c r="AO50" s="87" t="str">
        <f>List!R12</f>
        <v>Bromley</v>
      </c>
      <c r="AP50" s="87">
        <f t="shared" ca="1" si="29"/>
        <v>70.019490000000005</v>
      </c>
      <c r="BF50" s="92"/>
      <c r="BG50" s="92"/>
    </row>
    <row r="51" spans="1:59">
      <c r="W51" s="87">
        <f ca="1">IFERROR(RANK(Y51,$Y$27:$Y$59,$U$3)+COUNTIF($Y$27:Y51,Y51)-1,"")</f>
        <v>12</v>
      </c>
      <c r="X51" s="87" t="s">
        <v>113</v>
      </c>
      <c r="Y51" s="87">
        <f t="shared" ca="1" si="10"/>
        <v>58.907380000000003</v>
      </c>
      <c r="AA51" s="87" t="str">
        <f t="shared" ca="1" si="11"/>
        <v>Hackney</v>
      </c>
      <c r="AB51" s="87">
        <v>25</v>
      </c>
      <c r="AC51" s="86">
        <f t="shared" ca="1" si="12"/>
        <v>47.354390000000002</v>
      </c>
      <c r="AD51" s="87" t="str">
        <f t="shared" ca="1" si="13"/>
        <v>Hackney</v>
      </c>
      <c r="AE51" s="87" t="str">
        <f t="shared" ca="1" si="14"/>
        <v/>
      </c>
      <c r="AF51" s="87" t="str">
        <f t="shared" ca="1" si="15"/>
        <v/>
      </c>
      <c r="AG51" s="87">
        <f t="shared" ca="1" si="16"/>
        <v>47.354390000000002</v>
      </c>
      <c r="AH51" s="87">
        <f t="shared" ca="1" si="26"/>
        <v>55.83</v>
      </c>
      <c r="AI51" s="87">
        <f t="shared" ca="1" si="27"/>
        <v>66.25</v>
      </c>
      <c r="AJ51" s="87">
        <f t="shared" ca="1" si="28"/>
        <v>63.777880000000003</v>
      </c>
      <c r="AK51" s="87" t="str">
        <f t="shared" ca="1" si="17"/>
        <v/>
      </c>
      <c r="AL51" s="87">
        <f t="shared" ca="1" si="18"/>
        <v>47.354390000000002</v>
      </c>
      <c r="AO51" s="87" t="str">
        <f>List!R13</f>
        <v>Hillingdon</v>
      </c>
      <c r="AP51" s="87">
        <f t="shared" ca="1" si="29"/>
        <v>55.536720000000003</v>
      </c>
      <c r="BF51" s="92"/>
      <c r="BG51" s="93"/>
    </row>
    <row r="52" spans="1:59">
      <c r="W52" s="87">
        <f ca="1">IFERROR(RANK(Y52,$Y$27:$Y$59,$U$3)+COUNTIF($Y$27:Y52,Y52)-1,"")</f>
        <v>6</v>
      </c>
      <c r="X52" s="87" t="s">
        <v>33</v>
      </c>
      <c r="Y52" s="87">
        <f t="shared" ca="1" si="10"/>
        <v>63.777880000000003</v>
      </c>
      <c r="AA52" s="87" t="str">
        <f t="shared" ca="1" si="11"/>
        <v>Ealing</v>
      </c>
      <c r="AB52" s="87">
        <v>26</v>
      </c>
      <c r="AC52" s="86">
        <f t="shared" ca="1" si="12"/>
        <v>46.876300000000001</v>
      </c>
      <c r="AD52" s="87" t="str">
        <f t="shared" ca="1" si="13"/>
        <v>Ealing</v>
      </c>
      <c r="AE52" s="87" t="str">
        <f t="shared" ca="1" si="14"/>
        <v/>
      </c>
      <c r="AF52" s="87" t="str">
        <f t="shared" ca="1" si="15"/>
        <v/>
      </c>
      <c r="AG52" s="87">
        <f t="shared" ca="1" si="16"/>
        <v>46.876300000000001</v>
      </c>
      <c r="AH52" s="87">
        <f t="shared" ca="1" si="26"/>
        <v>55.83</v>
      </c>
      <c r="AI52" s="87">
        <f t="shared" ca="1" si="27"/>
        <v>66.25</v>
      </c>
      <c r="AJ52" s="87">
        <f t="shared" ca="1" si="28"/>
        <v>63.777880000000003</v>
      </c>
      <c r="AK52" s="87">
        <f t="shared" ca="1" si="17"/>
        <v>46.876300000000001</v>
      </c>
      <c r="AL52" s="87" t="str">
        <f t="shared" ca="1" si="18"/>
        <v/>
      </c>
      <c r="AO52" s="87" t="str">
        <f>List!R14</f>
        <v>Ealing</v>
      </c>
      <c r="AP52" s="87">
        <f t="shared" ca="1" si="29"/>
        <v>46.876300000000001</v>
      </c>
      <c r="BF52" s="94"/>
      <c r="BG52" s="94"/>
    </row>
    <row r="53" spans="1:59">
      <c r="W53" s="87">
        <f ca="1">IFERROR(RANK(Y53,$Y$27:$Y$59,$U$3)+COUNTIF($Y$27:Y53,Y53)-1,"")</f>
        <v>21</v>
      </c>
      <c r="X53" s="87" t="s">
        <v>96</v>
      </c>
      <c r="Y53" s="87">
        <f t="shared" ca="1" si="10"/>
        <v>53.031849999999999</v>
      </c>
      <c r="AA53" s="87" t="str">
        <f t="shared" ca="1" si="11"/>
        <v>Hammersmith and Fulham</v>
      </c>
      <c r="AB53" s="87">
        <v>27</v>
      </c>
      <c r="AC53" s="86">
        <f t="shared" ca="1" si="12"/>
        <v>46.433250000000001</v>
      </c>
      <c r="AD53" s="87" t="str">
        <f t="shared" ca="1" si="13"/>
        <v>Hammersmith and Fulham</v>
      </c>
      <c r="AE53" s="87" t="str">
        <f t="shared" ca="1" si="14"/>
        <v/>
      </c>
      <c r="AF53" s="87" t="str">
        <f t="shared" ca="1" si="15"/>
        <v/>
      </c>
      <c r="AG53" s="87">
        <f t="shared" ca="1" si="16"/>
        <v>46.433250000000001</v>
      </c>
      <c r="AH53" s="87">
        <f t="shared" ca="1" si="26"/>
        <v>55.83</v>
      </c>
      <c r="AI53" s="87">
        <f t="shared" ca="1" si="27"/>
        <v>66.25</v>
      </c>
      <c r="AJ53" s="87">
        <f t="shared" ca="1" si="28"/>
        <v>63.777880000000003</v>
      </c>
      <c r="AK53" s="87" t="str">
        <f t="shared" ca="1" si="17"/>
        <v/>
      </c>
      <c r="AL53" s="87">
        <f t="shared" ca="1" si="18"/>
        <v>46.433250000000001</v>
      </c>
      <c r="AO53" s="87" t="str">
        <f>List!R15</f>
        <v>Barnet</v>
      </c>
      <c r="AP53" s="87">
        <f t="shared" ca="1" si="29"/>
        <v>58.394860000000001</v>
      </c>
    </row>
    <row r="54" spans="1:59">
      <c r="W54" s="87">
        <f ca="1">IFERROR(RANK(Y54,$Y$27:$Y$59,$U$3)+COUNTIF($Y$27:Y54,Y54)-1,"")</f>
        <v>4</v>
      </c>
      <c r="X54" s="87" t="s">
        <v>90</v>
      </c>
      <c r="Y54" s="87">
        <f t="shared" ca="1" si="10"/>
        <v>65.425250000000005</v>
      </c>
      <c r="AA54" s="87" t="str">
        <f t="shared" ca="1" si="11"/>
        <v>Tower Hamlets</v>
      </c>
      <c r="AB54" s="87">
        <v>28</v>
      </c>
      <c r="AC54" s="86">
        <f t="shared" ca="1" si="12"/>
        <v>46.113909999999997</v>
      </c>
      <c r="AD54" s="87" t="str">
        <f t="shared" ca="1" si="13"/>
        <v>Tower Hamlets</v>
      </c>
      <c r="AE54" s="87" t="str">
        <f t="shared" ca="1" si="14"/>
        <v/>
      </c>
      <c r="AF54" s="87" t="str">
        <f t="shared" ca="1" si="15"/>
        <v/>
      </c>
      <c r="AG54" s="87">
        <f t="shared" ca="1" si="16"/>
        <v>46.113909999999997</v>
      </c>
      <c r="AH54" s="87">
        <f t="shared" ca="1" si="26"/>
        <v>55.83</v>
      </c>
      <c r="AI54" s="87">
        <f t="shared" ca="1" si="27"/>
        <v>66.25</v>
      </c>
      <c r="AJ54" s="87">
        <f t="shared" ca="1" si="28"/>
        <v>63.777880000000003</v>
      </c>
      <c r="AK54" s="87" t="str">
        <f t="shared" ca="1" si="17"/>
        <v/>
      </c>
      <c r="AL54" s="87">
        <f t="shared" ca="1" si="18"/>
        <v>46.113909999999997</v>
      </c>
      <c r="AO54" s="87" t="str">
        <f>List!R16</f>
        <v>Croydon</v>
      </c>
      <c r="AP54" s="87">
        <f t="shared" ca="1" si="29"/>
        <v>61.571429999999999</v>
      </c>
      <c r="BF54" s="94"/>
      <c r="BG54" s="94"/>
    </row>
    <row r="55" spans="1:59" ht="14.45" customHeight="1">
      <c r="W55" s="87">
        <f ca="1">IFERROR(RANK(Y55,$Y$27:$Y$59,$U$3)+COUNTIF($Y$27:Y55,Y55)-1,"")</f>
        <v>28</v>
      </c>
      <c r="X55" s="87" t="s">
        <v>105</v>
      </c>
      <c r="Y55" s="87">
        <f t="shared" ca="1" si="10"/>
        <v>46.113909999999997</v>
      </c>
      <c r="AA55" s="87" t="str">
        <f t="shared" ca="1" si="11"/>
        <v>Islington</v>
      </c>
      <c r="AB55" s="87">
        <v>29</v>
      </c>
      <c r="AC55" s="86">
        <f t="shared" ca="1" si="12"/>
        <v>45.866869999999999</v>
      </c>
      <c r="AD55" s="87" t="str">
        <f t="shared" ca="1" si="13"/>
        <v>Islington</v>
      </c>
      <c r="AE55" s="87" t="str">
        <f t="shared" ca="1" si="14"/>
        <v/>
      </c>
      <c r="AF55" s="87" t="str">
        <f t="shared" ca="1" si="15"/>
        <v/>
      </c>
      <c r="AG55" s="87">
        <f t="shared" ca="1" si="16"/>
        <v>45.866869999999999</v>
      </c>
      <c r="AH55" s="87">
        <f t="shared" ca="1" si="26"/>
        <v>55.83</v>
      </c>
      <c r="AI55" s="87">
        <f t="shared" ca="1" si="27"/>
        <v>66.25</v>
      </c>
      <c r="AJ55" s="87">
        <f t="shared" ca="1" si="28"/>
        <v>63.777880000000003</v>
      </c>
      <c r="AK55" s="87" t="str">
        <f t="shared" ca="1" si="17"/>
        <v/>
      </c>
      <c r="AL55" s="87">
        <f t="shared" ca="1" si="18"/>
        <v>45.866869999999999</v>
      </c>
      <c r="AO55" s="87" t="str">
        <f>T8</f>
        <v>Richmond</v>
      </c>
      <c r="AP55" s="87">
        <f ca="1">U14</f>
        <v>63.777880000000003</v>
      </c>
      <c r="BF55" s="94"/>
      <c r="BG55" s="94"/>
    </row>
    <row r="56" spans="1:59">
      <c r="W56" s="87">
        <f ca="1">IFERROR(RANK(Y56,$Y$27:$Y$59,$U$3)+COUNTIF($Y$27:Y56,Y56)-1,"")</f>
        <v>14</v>
      </c>
      <c r="X56" s="87" t="s">
        <v>115</v>
      </c>
      <c r="Y56" s="87">
        <f t="shared" ca="1" si="10"/>
        <v>58.209400000000002</v>
      </c>
      <c r="AA56" s="87" t="str">
        <f t="shared" ca="1" si="11"/>
        <v>Camden</v>
      </c>
      <c r="AB56" s="87">
        <v>30</v>
      </c>
      <c r="AC56" s="86">
        <f t="shared" ca="1" si="12"/>
        <v>45.759329999999999</v>
      </c>
      <c r="AD56" s="87" t="str">
        <f t="shared" ca="1" si="13"/>
        <v>Camden</v>
      </c>
      <c r="AE56" s="87" t="str">
        <f t="shared" ca="1" si="14"/>
        <v/>
      </c>
      <c r="AF56" s="87" t="str">
        <f t="shared" ca="1" si="15"/>
        <v/>
      </c>
      <c r="AG56" s="87">
        <f t="shared" ca="1" si="16"/>
        <v>45.759329999999999</v>
      </c>
      <c r="AH56" s="87">
        <f t="shared" ca="1" si="26"/>
        <v>55.83</v>
      </c>
      <c r="AI56" s="87">
        <f t="shared" ca="1" si="27"/>
        <v>66.25</v>
      </c>
      <c r="AJ56" s="87">
        <f t="shared" ca="1" si="28"/>
        <v>63.777880000000003</v>
      </c>
      <c r="AK56" s="87" t="str">
        <f t="shared" ca="1" si="17"/>
        <v/>
      </c>
      <c r="AL56" s="87">
        <f t="shared" ca="1" si="18"/>
        <v>45.759329999999999</v>
      </c>
    </row>
    <row r="57" spans="1:59">
      <c r="W57" s="87">
        <f ca="1">IFERROR(RANK(Y57,$Y$27:$Y$59,$U$3)+COUNTIF($Y$27:Y57,Y57)-1,"")</f>
        <v>17</v>
      </c>
      <c r="X57" s="87" t="s">
        <v>77</v>
      </c>
      <c r="Y57" s="87">
        <f t="shared" ca="1" si="10"/>
        <v>54.210180000000001</v>
      </c>
      <c r="AA57" s="87" t="str">
        <f t="shared" ca="1" si="11"/>
        <v>Westminster</v>
      </c>
      <c r="AB57" s="87">
        <v>31</v>
      </c>
      <c r="AC57" s="86">
        <f t="shared" ca="1" si="12"/>
        <v>39.162970000000001</v>
      </c>
      <c r="AD57" s="87" t="str">
        <f t="shared" ca="1" si="13"/>
        <v>Westminster</v>
      </c>
      <c r="AE57" s="87" t="str">
        <f t="shared" ca="1" si="14"/>
        <v/>
      </c>
      <c r="AF57" s="87" t="str">
        <f t="shared" ca="1" si="15"/>
        <v/>
      </c>
      <c r="AG57" s="87">
        <f t="shared" ca="1" si="16"/>
        <v>39.162970000000001</v>
      </c>
      <c r="AH57" s="87">
        <f t="shared" ca="1" si="26"/>
        <v>55.83</v>
      </c>
      <c r="AI57" s="87">
        <f t="shared" ca="1" si="27"/>
        <v>66.25</v>
      </c>
      <c r="AJ57" s="87">
        <f t="shared" ca="1" si="28"/>
        <v>63.777880000000003</v>
      </c>
      <c r="AK57" s="87" t="str">
        <f t="shared" ca="1" si="17"/>
        <v/>
      </c>
      <c r="AL57" s="87">
        <f t="shared" ca="1" si="18"/>
        <v>39.162970000000001</v>
      </c>
      <c r="BF57" s="94"/>
      <c r="BG57" s="94"/>
    </row>
    <row r="58" spans="1:59">
      <c r="W58" s="87">
        <f ca="1">IFERROR(RANK(Y58,$Y$27:$Y$59,$U$3)+COUNTIF($Y$27:Y58,Y58)-1,"")</f>
        <v>31</v>
      </c>
      <c r="X58" s="87" t="s">
        <v>100</v>
      </c>
      <c r="Y58" s="87">
        <f t="shared" ca="1" si="10"/>
        <v>39.162970000000001</v>
      </c>
      <c r="AA58" s="87" t="str">
        <f t="shared" ca="1" si="11"/>
        <v>Kensington and Chelsea</v>
      </c>
      <c r="AB58" s="87">
        <v>32</v>
      </c>
      <c r="AC58" s="86">
        <f t="shared" ca="1" si="12"/>
        <v>34.269509999999997</v>
      </c>
      <c r="AD58" s="87" t="str">
        <f t="shared" ca="1" si="13"/>
        <v>Kensington and Chelsea</v>
      </c>
      <c r="AE58" s="87" t="str">
        <f t="shared" ca="1" si="14"/>
        <v/>
      </c>
      <c r="AF58" s="87" t="str">
        <f t="shared" ca="1" si="15"/>
        <v/>
      </c>
      <c r="AG58" s="87">
        <f t="shared" ca="1" si="16"/>
        <v>34.269509999999997</v>
      </c>
      <c r="AH58" s="87">
        <f t="shared" ca="1" si="26"/>
        <v>55.83</v>
      </c>
      <c r="AI58" s="87">
        <f t="shared" ca="1" si="27"/>
        <v>66.25</v>
      </c>
      <c r="AJ58" s="87">
        <f t="shared" ca="1" si="28"/>
        <v>63.777880000000003</v>
      </c>
      <c r="AK58" s="87" t="str">
        <f t="shared" ca="1" si="17"/>
        <v/>
      </c>
      <c r="AL58" s="87">
        <f t="shared" ca="1" si="18"/>
        <v>34.269509999999997</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2F00-000000000000}"/>
    <dataValidation type="list" showInputMessage="1" showErrorMessage="1" sqref="U2" xr:uid="{00000000-0002-0000-2F00-000001000000}">
      <formula1>gender</formula1>
    </dataValidation>
    <dataValidation type="list" showInputMessage="1" showErrorMessage="1" sqref="U1" xr:uid="{00000000-0002-0000-2F00-000002000000}">
      <formula1>indlist</formula1>
    </dataValidation>
  </dataValidations>
  <hyperlinks>
    <hyperlink ref="O1" location="Summary!A1" display="Back to summary" xr:uid="{00000000-0004-0000-2F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Cancer screening coverage: bowel cancer, 2023</v>
      </c>
      <c r="B1" s="125"/>
      <c r="C1" s="125"/>
      <c r="D1" s="125"/>
      <c r="E1" s="125"/>
      <c r="F1" s="125"/>
      <c r="G1" s="125"/>
      <c r="H1" s="126" t="str">
        <f ca="1">'38'!$X$1</f>
        <v>Cancer screening coverage: bowel cancer, 2015 - 2023</v>
      </c>
      <c r="I1" s="125"/>
      <c r="J1" s="125"/>
      <c r="K1" s="125"/>
      <c r="L1" s="125"/>
      <c r="M1" s="125"/>
      <c r="N1" s="125"/>
      <c r="O1" s="4" t="s">
        <v>1075</v>
      </c>
      <c r="T1" s="87" t="s">
        <v>282</v>
      </c>
      <c r="U1" s="87" t="s">
        <v>240</v>
      </c>
      <c r="V1" s="87" t="str">
        <f>T8&amp;U23&amp;U2&amp;U5</f>
        <v>Richmond91720Persons60-74 yrs</v>
      </c>
      <c r="W1" s="86">
        <f>21-COUNTBLANK(X2:X21)</f>
        <v>10</v>
      </c>
      <c r="X1" s="87" t="str">
        <f ca="1">IF(U2&lt;&gt;"Persons",U1&amp;", "&amp;SUBSTITUTE(X2, " ","")&amp;" - "&amp;SUBSTITUTE(INDIRECT("x"&amp;W1), " ","")&amp;" ("&amp;U2&amp;")",U1&amp;", "&amp;SUBSTITUTE(X2, " ","")&amp;" - "&amp;SUBSTITUTE(INDIRECT("x"&amp;W1), " ",""))</f>
        <v>Cancer screening coverage: bowel cancer, 2015 - 2023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2015</v>
      </c>
      <c r="T2" s="88" t="s">
        <v>1056</v>
      </c>
      <c r="U2" s="87" t="s">
        <v>35</v>
      </c>
      <c r="V2" s="87">
        <v>1</v>
      </c>
      <c r="W2" s="86">
        <f t="array" ref="W2">IFERROR(SMALL(IF(IndicatorData!B:B=$V$1,IndicatorData!AA:AA),$V2),"")</f>
        <v>20150000</v>
      </c>
      <c r="X2" s="86" t="str">
        <f>S2</f>
        <v>2015</v>
      </c>
      <c r="Y2" s="88">
        <f t="shared" ref="Y2:AH11" ca="1" si="0">IFERROR(VLOOKUP(Y$1&amp;$U$1&amp;$X2&amp;$U$2&amp;$U$5,DATA,14,FALSE),"")</f>
        <v>57.26</v>
      </c>
      <c r="Z2" s="87">
        <f t="shared" ca="1" si="0"/>
        <v>47.5</v>
      </c>
      <c r="AA2" s="87">
        <f t="shared" ca="1" si="0"/>
        <v>57.4</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57.4</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2016</v>
      </c>
      <c r="T3" s="88" t="s">
        <v>1076</v>
      </c>
      <c r="U3" s="87">
        <f>VLOOKUP(U1,IndicatorMetadata!$B:$AG,32,FALSE)</f>
        <v>0</v>
      </c>
      <c r="V3" s="89">
        <v>2</v>
      </c>
      <c r="W3" s="86">
        <f t="array" ref="W3">IFERROR(SMALL(IF(IndicatorData!B:B=$V$1,IndicatorData!AA:AA),$V3),"")</f>
        <v>20160000</v>
      </c>
      <c r="X3" s="86" t="str">
        <f t="shared" ref="X3:X21" si="5">IF(S3=X2,"",S3)</f>
        <v>2016</v>
      </c>
      <c r="Y3" s="88">
        <f t="shared" ca="1" si="0"/>
        <v>58.41</v>
      </c>
      <c r="Z3" s="87">
        <f t="shared" ca="1" si="0"/>
        <v>48.82</v>
      </c>
      <c r="AA3" s="87">
        <f t="shared" ca="1" si="0"/>
        <v>57.52</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57.52</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2023 value:</v>
      </c>
      <c r="B4" s="3"/>
      <c r="C4" s="3"/>
      <c r="D4" s="3"/>
      <c r="E4" s="14">
        <f ca="1">VLOOKUP(T8,$AA$27:$AC$59,3,FALSE)</f>
        <v>70.143289999999993</v>
      </c>
      <c r="F4" s="2"/>
      <c r="S4" s="87" t="str">
        <f t="array" ref="S4">IFERROR(VLOOKUP($W4,IF(IndicatorData!$B:$B=$V$1,IndicatorData!$A$1:$O$5203),15,FALSE),"")</f>
        <v>2017</v>
      </c>
      <c r="T4" s="88" t="s">
        <v>308</v>
      </c>
      <c r="U4" s="87" t="str">
        <f>VLOOKUP(U1,IndicatorMetadata!$B:$AG,27,FALSE)</f>
        <v>%</v>
      </c>
      <c r="V4" s="87">
        <v>3</v>
      </c>
      <c r="W4" s="86">
        <f t="array" ref="W4">IFERROR(SMALL(IF(IndicatorData!B:B=$V$1,IndicatorData!AA:AA),$V4),"")</f>
        <v>20170000</v>
      </c>
      <c r="X4" s="86" t="str">
        <f t="shared" si="5"/>
        <v>2017</v>
      </c>
      <c r="Y4" s="88">
        <f t="shared" ca="1" si="0"/>
        <v>59.15</v>
      </c>
      <c r="Z4" s="87">
        <f t="shared" ca="1" si="0"/>
        <v>49.5</v>
      </c>
      <c r="AA4" s="87">
        <f t="shared" ca="1" si="0"/>
        <v>57.78</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57.78</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3% lower</v>
      </c>
      <c r="S5" s="87" t="str">
        <f t="array" ref="S5">IFERROR(VLOOKUP($W5,IF(IndicatorData!$B:$B=$V$1,IndicatorData!$A$1:$O$5203),15,FALSE),"")</f>
        <v>2018</v>
      </c>
      <c r="T5" s="88" t="s">
        <v>10</v>
      </c>
      <c r="U5" s="87" t="str">
        <f>VLOOKUP(U23&amp;U2,Interpretations!$A$1:$E$56,4,FALSE)</f>
        <v>60-74 yrs</v>
      </c>
      <c r="V5" s="87">
        <v>4</v>
      </c>
      <c r="W5" s="86">
        <f t="array" ref="W5">IFERROR(SMALL(IF(IndicatorData!B:B=$V$1,IndicatorData!AA:AA),$V5),"")</f>
        <v>20180000</v>
      </c>
      <c r="X5" s="86" t="str">
        <f t="shared" si="5"/>
        <v>2018</v>
      </c>
      <c r="Y5" s="88">
        <f t="shared" ca="1" si="0"/>
        <v>59.54</v>
      </c>
      <c r="Z5" s="87">
        <f t="shared" ca="1" si="0"/>
        <v>50.11</v>
      </c>
      <c r="AA5" s="87">
        <f t="shared" ca="1" si="0"/>
        <v>58.05</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58.05</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10% higher</v>
      </c>
      <c r="S6" s="87" t="str">
        <f t="array" ref="S6">IFERROR(VLOOKUP($W6,IF(IndicatorData!$B:$B=$V$1,IndicatorData!$A$1:$O$5203),15,FALSE),"")</f>
        <v>2019</v>
      </c>
      <c r="T6" s="88"/>
      <c r="V6" s="87">
        <v>5</v>
      </c>
      <c r="W6" s="86">
        <f t="array" ref="W6">IFERROR(SMALL(IF(IndicatorData!B:B=$V$1,IndicatorData!AA:AA),$V6),"")</f>
        <v>20190000</v>
      </c>
      <c r="X6" s="86" t="str">
        <f t="shared" si="5"/>
        <v>2019</v>
      </c>
      <c r="Y6" s="88">
        <f t="shared" ca="1" si="0"/>
        <v>60.51</v>
      </c>
      <c r="Z6" s="87">
        <f t="shared" ca="1" si="0"/>
        <v>51.29</v>
      </c>
      <c r="AA6" s="87">
        <f t="shared" ca="1" si="0"/>
        <v>59.7</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59.7</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2020</v>
      </c>
      <c r="T7" s="88"/>
      <c r="V7" s="87">
        <v>6</v>
      </c>
      <c r="W7" s="86">
        <f t="array" ref="W7">IFERROR(SMALL(IF(IndicatorData!B:B=$V$1,IndicatorData!AA:AA),$V7),"")</f>
        <v>20200000</v>
      </c>
      <c r="X7" s="86" t="str">
        <f t="shared" si="5"/>
        <v>2020</v>
      </c>
      <c r="Y7" s="88">
        <f t="shared" ca="1" si="0"/>
        <v>64.27</v>
      </c>
      <c r="Z7" s="87">
        <f t="shared" ca="1" si="0"/>
        <v>55.99</v>
      </c>
      <c r="AA7" s="87">
        <f t="shared" ca="1" si="0"/>
        <v>63</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63</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(2015)</v>
      </c>
      <c r="E8" s="13" t="str">
        <f ca="1">U22</f>
        <v>22% improvement</v>
      </c>
      <c r="S8" s="87" t="str">
        <f t="array" ref="S8">IFERROR(VLOOKUP($W8,IF(IndicatorData!$B:$B=$V$1,IndicatorData!$A$1:$O$5203),15,FALSE),"")</f>
        <v>2021</v>
      </c>
      <c r="T8" s="88" t="str">
        <f>Summary!$E$2</f>
        <v>Richmond</v>
      </c>
      <c r="V8" s="87">
        <v>7</v>
      </c>
      <c r="W8" s="86">
        <f t="array" ref="W8">IFERROR(SMALL(IF(IndicatorData!B:B=$V$1,IndicatorData!AA:AA),$V8),"")</f>
        <v>20210000</v>
      </c>
      <c r="X8" s="86" t="str">
        <f t="shared" si="5"/>
        <v>2021</v>
      </c>
      <c r="Y8" s="88">
        <f t="shared" ca="1" si="0"/>
        <v>66.12</v>
      </c>
      <c r="Z8" s="87">
        <f t="shared" ca="1" si="0"/>
        <v>59.85</v>
      </c>
      <c r="AA8" s="87">
        <f t="shared" ca="1" si="0"/>
        <v>66.44</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66.44</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(2022)</v>
      </c>
      <c r="C9" s="10"/>
      <c r="D9" s="10"/>
      <c r="E9" s="13" t="str">
        <f ca="1">U21</f>
        <v>3% improvement</v>
      </c>
      <c r="S9" s="87" t="str">
        <f t="array" ref="S9">IFERROR(VLOOKUP($W9,IF(IndicatorData!$B:$B=$V$1,IndicatorData!$A$1:$O$5203),15,FALSE),"")</f>
        <v>2022</v>
      </c>
      <c r="T9" s="88" t="str">
        <f>T8&amp;" Rank"</f>
        <v>Richmond Rank</v>
      </c>
      <c r="U9" s="87">
        <f ca="1">VLOOKUP(T8,$AA$26:$AB$58,2,FALSE)</f>
        <v>5</v>
      </c>
      <c r="V9" s="87">
        <v>8</v>
      </c>
      <c r="W9" s="86">
        <f t="array" ref="W9">IFERROR(SMALL(IF(IndicatorData!B:B=$V$1,IndicatorData!AA:AA),$V9),"")</f>
        <v>20220000</v>
      </c>
      <c r="X9" s="86" t="str">
        <f t="shared" si="5"/>
        <v>2022</v>
      </c>
      <c r="Y9" s="88">
        <f t="shared" ca="1" si="0"/>
        <v>70.319999999999993</v>
      </c>
      <c r="Z9" s="87">
        <f t="shared" ca="1" si="0"/>
        <v>62.07</v>
      </c>
      <c r="AA9" s="87">
        <f t="shared" ca="1" si="0"/>
        <v>68.08</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68.08</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f t="array" ref="S10">IFERROR(VLOOKUP($W10,IF(IndicatorData!$B:$B=$V$1,IndicatorData!$A$1:$O$5203),15,FALSE),"")</f>
        <v>2023</v>
      </c>
      <c r="T10" s="88" t="s">
        <v>14</v>
      </c>
      <c r="V10" s="87">
        <v>9</v>
      </c>
      <c r="W10" s="86">
        <f t="array" ref="W10">IFERROR(SMALL(IF(IndicatorData!B:B=$V$1,IndicatorData!AA:AA),$V10),"")</f>
        <v>20230000</v>
      </c>
      <c r="X10" s="86">
        <f t="shared" si="5"/>
        <v>2023</v>
      </c>
      <c r="Y10" s="88">
        <f t="shared" ca="1" si="0"/>
        <v>71.989999999999995</v>
      </c>
      <c r="Z10" s="87">
        <f t="shared" ca="1" si="0"/>
        <v>63.48</v>
      </c>
      <c r="AA10" s="87">
        <f t="shared" ca="1" si="0"/>
        <v>70.143289999999993</v>
      </c>
      <c r="AB10" s="87">
        <f t="shared" ca="1" si="0"/>
        <v>69.981939999999994</v>
      </c>
      <c r="AC10" s="86">
        <f t="shared" ca="1" si="0"/>
        <v>70.797669999999997</v>
      </c>
      <c r="AD10" s="87">
        <f t="shared" ca="1" si="0"/>
        <v>73.947670000000002</v>
      </c>
      <c r="AE10" s="87">
        <f t="shared" ca="1" si="0"/>
        <v>65.945279999999997</v>
      </c>
      <c r="AF10" s="87">
        <f t="shared" ca="1" si="0"/>
        <v>64.988590000000002</v>
      </c>
      <c r="AG10" s="87">
        <f t="shared" ca="1" si="0"/>
        <v>65.179879999999997</v>
      </c>
      <c r="AH10" s="87">
        <f t="shared" ca="1" si="0"/>
        <v>58.90963</v>
      </c>
      <c r="AI10" s="87">
        <f t="shared" ca="1" si="1"/>
        <v>65.179879999999997</v>
      </c>
      <c r="AJ10" s="87">
        <f t="shared" ca="1" si="1"/>
        <v>70.982330000000005</v>
      </c>
      <c r="AK10" s="87">
        <f t="shared" ca="1" si="1"/>
        <v>59.90934</v>
      </c>
      <c r="AL10" s="87">
        <f t="shared" ca="1" si="1"/>
        <v>73.947670000000002</v>
      </c>
      <c r="AM10" s="87">
        <f t="shared" ca="1" si="1"/>
        <v>59.040349999999997</v>
      </c>
      <c r="AN10" s="87">
        <f t="shared" ca="1" si="1"/>
        <v>65.558250000000001</v>
      </c>
      <c r="AO10" s="87">
        <f t="shared" ca="1" si="1"/>
        <v>63.229689999999998</v>
      </c>
      <c r="AP10" s="87">
        <f t="shared" ca="1" si="1"/>
        <v>65.365350000000007</v>
      </c>
      <c r="AQ10" s="87">
        <f t="shared" ca="1" si="1"/>
        <v>64.68289</v>
      </c>
      <c r="AR10" s="87">
        <f t="shared" ca="1" si="1"/>
        <v>58.164900000000003</v>
      </c>
      <c r="AS10" s="87">
        <f t="shared" ca="1" si="2"/>
        <v>57.854219999999998</v>
      </c>
      <c r="AT10" s="87">
        <f t="shared" ca="1" si="2"/>
        <v>60.47307</v>
      </c>
      <c r="AU10" s="87">
        <f t="shared" ca="1" si="2"/>
        <v>64.988590000000002</v>
      </c>
      <c r="AV10" s="87">
        <f t="shared" ca="1" si="2"/>
        <v>70.730130000000003</v>
      </c>
      <c r="AW10" s="87">
        <f t="shared" ca="1" si="2"/>
        <v>64.785129999999995</v>
      </c>
      <c r="AX10" s="87">
        <f t="shared" ca="1" si="2"/>
        <v>63.968820000000001</v>
      </c>
      <c r="AY10" s="87">
        <f t="shared" ca="1" si="2"/>
        <v>61.107979999999998</v>
      </c>
      <c r="AZ10" s="87">
        <f t="shared" ca="1" si="2"/>
        <v>53.806829999999998</v>
      </c>
      <c r="BA10" s="87">
        <f t="shared" ca="1" si="2"/>
        <v>69.981939999999994</v>
      </c>
      <c r="BB10" s="87">
        <f t="shared" ca="1" si="2"/>
        <v>60.154200000000003</v>
      </c>
      <c r="BC10" s="87">
        <f t="shared" ca="1" si="3"/>
        <v>61.386859999999999</v>
      </c>
      <c r="BD10" s="87">
        <f t="shared" ca="1" si="3"/>
        <v>65.945279999999997</v>
      </c>
      <c r="BE10" s="87">
        <f t="shared" ca="1" si="3"/>
        <v>56.505949999999999</v>
      </c>
      <c r="BF10" s="87">
        <f t="shared" ca="1" si="3"/>
        <v>63.042490000000001</v>
      </c>
      <c r="BG10" s="87">
        <f t="shared" ca="1" si="3"/>
        <v>70.143289999999993</v>
      </c>
      <c r="BH10" s="87">
        <f t="shared" ca="1" si="3"/>
        <v>60.99071</v>
      </c>
      <c r="BI10" s="87">
        <f t="shared" ca="1" si="3"/>
        <v>70.797669999999997</v>
      </c>
      <c r="BJ10" s="87">
        <f t="shared" ca="1" si="3"/>
        <v>55.01643</v>
      </c>
      <c r="BK10" s="87">
        <f t="shared" ca="1" si="3"/>
        <v>61.261319999999998</v>
      </c>
      <c r="BL10" s="87">
        <f t="shared" ca="1" si="3"/>
        <v>63.675739999999998</v>
      </c>
      <c r="BM10" s="87">
        <f t="shared" ca="1" si="3"/>
        <v>53.272930000000002</v>
      </c>
      <c r="BN10" s="87">
        <f t="shared" ca="1" si="4"/>
        <v>68.473504999999989</v>
      </c>
    </row>
    <row r="11" spans="1:66">
      <c r="S11" s="87" t="str">
        <f t="array" ref="S11">IFERROR(VLOOKUP($W11,IF(IndicatorData!$B:$B=$V$1,IndicatorData!$A$1:$O$5203),15,FALSE),"")</f>
        <v/>
      </c>
      <c r="T11" s="88" t="s">
        <v>31</v>
      </c>
      <c r="U11" s="87">
        <f ca="1">AI27</f>
        <v>71.989999999999995</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(2023) rank:</v>
      </c>
      <c r="E12" s="128">
        <f ca="1">U9</f>
        <v>5</v>
      </c>
      <c r="S12" s="87" t="str">
        <f t="array" ref="S12">IFERROR(VLOOKUP($W12,IF(IndicatorData!$B:$B=$V$1,IndicatorData!$A$1:$O$5203),15,FALSE),"")</f>
        <v/>
      </c>
      <c r="T12" s="88" t="s">
        <v>57</v>
      </c>
      <c r="U12" s="87">
        <f ca="1">AH27</f>
        <v>63.48</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70.143289999999993</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70.143289999999993</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Cancer screening coverage: bowel cancer, 2023</v>
      </c>
      <c r="B15" s="125"/>
      <c r="C15" s="125"/>
      <c r="D15" s="125"/>
      <c r="E15" s="125"/>
      <c r="F15" s="125"/>
      <c r="G15" s="125"/>
      <c r="S15" s="87" t="str">
        <f t="array" ref="S15">IFERROR(VLOOKUP($W15,IF(IndicatorData!$B:$B=$V$1,IndicatorData!$A$1:$O$5203),15,FALSE),"")</f>
        <v/>
      </c>
      <c r="T15" s="88" t="str">
        <f>T8&amp;" previous data"</f>
        <v>Richmond previous data</v>
      </c>
      <c r="U15" s="87">
        <f ca="1">IFERROR(INDIRECT("aa"&amp;$W$1-1),"")</f>
        <v>68.08</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57.4</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3.0306844888366553E-2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2023, Richmond's rate was 70.1% (n=21588), which was the 5th highest in London, 2.6% lower than the England average and 10.5% higher than the London average. The latest Borough figure for 2023 was also 22.2% higher than in 2015, in comparison with 25.7% increase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0.22200853658536576</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3%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22% improvement</v>
      </c>
    </row>
    <row r="23" spans="10:72">
      <c r="J23" s="125"/>
      <c r="K23" s="125"/>
      <c r="L23" s="125"/>
      <c r="M23" s="125"/>
      <c r="N23" s="125"/>
      <c r="T23" s="87" t="s">
        <v>1085</v>
      </c>
      <c r="U23" s="87">
        <f>VLOOKUP(U1,List!$AD$2:$AE$63,2,FALSE)</f>
        <v>91720</v>
      </c>
    </row>
    <row r="24" spans="10:72">
      <c r="J24" s="125"/>
      <c r="K24" s="125"/>
      <c r="L24" s="125"/>
      <c r="M24" s="125"/>
      <c r="N24" s="125"/>
    </row>
    <row r="25" spans="10:72">
      <c r="J25" s="125"/>
      <c r="K25" s="125"/>
      <c r="L25" s="125"/>
      <c r="M25" s="125"/>
      <c r="N25" s="125"/>
      <c r="AU25" s="87" t="str">
        <f ca="1">AC26&amp;", Bexley vs. CYP Comparators"</f>
        <v>Cancer screening coverage: bowel cancer, 2023, Bexley vs. CYP Comparators</v>
      </c>
      <c r="BT25" s="87"/>
    </row>
    <row r="26" spans="10:72">
      <c r="J26" s="125"/>
      <c r="K26" s="125"/>
      <c r="L26" s="125"/>
      <c r="M26" s="125"/>
      <c r="N26" s="125"/>
      <c r="W26" s="87" t="s">
        <v>1006</v>
      </c>
      <c r="X26" s="87" t="s">
        <v>1086</v>
      </c>
      <c r="Y26" s="87">
        <f ca="1">INDIRECT("X"&amp;$W$1)</f>
        <v>2023</v>
      </c>
      <c r="AB26" s="87" t="s">
        <v>1006</v>
      </c>
      <c r="AC26" s="86" t="str">
        <f ca="1">IF(U2&lt;&gt;"Persons", U1&amp;", "&amp;Y26&amp;" ("&amp;U2&amp;")",U1&amp;", "&amp;Y26)</f>
        <v>Cancer screening coverage: bowel cancer, 2023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26</v>
      </c>
      <c r="X27" s="87" t="s">
        <v>107</v>
      </c>
      <c r="Y27" s="87">
        <f t="shared" ref="Y27:Y58" ca="1" si="10">IFERROR(VLOOKUP($X27&amp;$U$1&amp;$Y$26&amp;$U$2&amp;$U$5,DATA,14,FALSE),"")</f>
        <v>58.90963</v>
      </c>
      <c r="AA27" s="87" t="str">
        <f t="shared" ref="AA27:AA58" ca="1" si="11">AD27</f>
        <v>Bromley</v>
      </c>
      <c r="AB27" s="87">
        <v>1</v>
      </c>
      <c r="AC27" s="86">
        <f t="shared" ref="AC27:AC58" ca="1" si="12">VLOOKUP($AB27,$W$26:$Y$58,3,FALSE)</f>
        <v>73.947670000000002</v>
      </c>
      <c r="AD27" s="87" t="str">
        <f t="shared" ref="AD27:AD58" ca="1" si="13">VLOOKUP($AB27,$W$26:$Y$58,2,FALSE)</f>
        <v>Bromley</v>
      </c>
      <c r="AE27" s="87" t="str">
        <f t="shared" ref="AE27:AE58" ca="1" si="14">IF($AD27=$AE$26,AC27,"")</f>
        <v/>
      </c>
      <c r="AF27" s="87">
        <f t="shared" ref="AF27:AF58" ca="1" si="15">IF(ISERROR(HLOOKUP($AD27,$AB$1:$AG$1,1,FALSE)),"",AC27)</f>
        <v>73.947670000000002</v>
      </c>
      <c r="AG27" s="87" t="str">
        <f t="shared" ref="AG27:AG58" ca="1" si="16">IF(AND(AE27="",AF27=""),AC27,"")</f>
        <v/>
      </c>
      <c r="AH27" s="87">
        <f ca="1">INDIRECT("z"&amp;$W$1)</f>
        <v>63.48</v>
      </c>
      <c r="AI27" s="87">
        <f ca="1">INDIRECT("y"&amp;$W$1)</f>
        <v>71.989999999999995</v>
      </c>
      <c r="AJ27" s="87">
        <f ca="1">INDIRECT("aa"&amp;$W$1)</f>
        <v>70.143289999999993</v>
      </c>
      <c r="AK27" s="87">
        <f t="shared" ref="AK27:AK58" ca="1" si="17">IF(ISERROR(VLOOKUP($AD27,AOP_comparators,1,FALSE)),"",AC27)</f>
        <v>73.947670000000002</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Bromley</v>
      </c>
      <c r="AS27" s="87">
        <v>1</v>
      </c>
      <c r="AT27" s="87">
        <f t="shared" ref="AT27:AT37" ca="1" si="21">VLOOKUP($AS27,$AN$27:$AP$37,3,FALSE)</f>
        <v>73.947670000000002</v>
      </c>
      <c r="AU27" s="87" t="str">
        <f t="shared" ref="AU27:AU37" ca="1" si="22">VLOOKUP($AS27,$AN$27:$AP$37,2,FALSE)</f>
        <v>Bromley</v>
      </c>
      <c r="AV27" s="87" t="str">
        <f t="shared" ref="AV27:AV37" ca="1" si="23">IF($AU27=$AV$26,$AT27,"")</f>
        <v/>
      </c>
      <c r="AW27" s="87">
        <f t="shared" ref="AW27:AW37" ca="1" si="24">IF(AV27="",AT27,"")</f>
        <v>73.947670000000002</v>
      </c>
      <c r="AX27" s="87">
        <f t="shared" ref="AX27:AX37" ca="1" si="25">AI27</f>
        <v>71.989999999999995</v>
      </c>
      <c r="AY27" s="94"/>
      <c r="AZ27" s="94"/>
      <c r="BA27" s="94"/>
      <c r="BB27" s="94"/>
      <c r="BC27" s="94"/>
      <c r="BD27" s="94"/>
      <c r="BT27" s="87"/>
    </row>
    <row r="28" spans="10:72">
      <c r="J28" s="125"/>
      <c r="K28" s="125"/>
      <c r="L28" s="125"/>
      <c r="M28" s="125"/>
      <c r="N28" s="125"/>
      <c r="W28" s="87">
        <f ca="1">IFERROR(RANK(Y28,$Y$27:$Y$59,$U$3)+COUNTIF($Y$27:Y28,Y28)-1,"")</f>
        <v>10</v>
      </c>
      <c r="X28" s="87" t="s">
        <v>94</v>
      </c>
      <c r="Y28" s="87">
        <f t="shared" ca="1" si="10"/>
        <v>65.179879999999997</v>
      </c>
      <c r="AA28" s="87" t="str">
        <f t="shared" ca="1" si="11"/>
        <v>Bexley</v>
      </c>
      <c r="AB28" s="87">
        <v>2</v>
      </c>
      <c r="AC28" s="86">
        <f t="shared" ca="1" si="12"/>
        <v>70.982330000000005</v>
      </c>
      <c r="AD28" s="87" t="str">
        <f t="shared" ca="1" si="13"/>
        <v>Bexley</v>
      </c>
      <c r="AE28" s="87" t="str">
        <f t="shared" ca="1" si="14"/>
        <v/>
      </c>
      <c r="AF28" s="87" t="str">
        <f t="shared" ca="1" si="15"/>
        <v/>
      </c>
      <c r="AG28" s="87">
        <f t="shared" ca="1" si="16"/>
        <v>70.982330000000005</v>
      </c>
      <c r="AH28" s="87">
        <f t="shared" ref="AH28:AH58" ca="1" si="26">$AH$27</f>
        <v>63.48</v>
      </c>
      <c r="AI28" s="87">
        <f t="shared" ref="AI28:AI58" ca="1" si="27">$AI$27</f>
        <v>71.989999999999995</v>
      </c>
      <c r="AJ28" s="87">
        <f t="shared" ref="AJ28:AJ58" ca="1" si="28">$AJ$27</f>
        <v>70.143289999999993</v>
      </c>
      <c r="AK28" s="87" t="str">
        <f t="shared" ca="1" si="17"/>
        <v/>
      </c>
      <c r="AL28" s="87">
        <f t="shared" ca="1" si="18"/>
        <v>70.982330000000005</v>
      </c>
      <c r="AN28" s="87">
        <f ca="1">IFERROR(RANK(AP28,$AP$27:$AP$37,$U$3)+COUNTIF($AP$27:AP28,AP28)-1,"")</f>
        <v>1</v>
      </c>
      <c r="AO28" s="87" t="s">
        <v>79</v>
      </c>
      <c r="AP28" s="87">
        <f t="shared" ca="1" si="19"/>
        <v>73.947670000000002</v>
      </c>
      <c r="AR28" s="87" t="str">
        <f t="shared" ca="1" si="20"/>
        <v>Havering</v>
      </c>
      <c r="AS28" s="87">
        <v>2</v>
      </c>
      <c r="AT28" s="87">
        <f t="shared" ca="1" si="21"/>
        <v>70.730130000000003</v>
      </c>
      <c r="AU28" s="87" t="str">
        <f t="shared" ca="1" si="22"/>
        <v>Havering</v>
      </c>
      <c r="AV28" s="87" t="str">
        <f t="shared" ca="1" si="23"/>
        <v/>
      </c>
      <c r="AW28" s="87">
        <f t="shared" ca="1" si="24"/>
        <v>70.730130000000003</v>
      </c>
      <c r="AX28" s="87">
        <f t="shared" ca="1" si="25"/>
        <v>71.989999999999995</v>
      </c>
      <c r="AY28" s="94"/>
      <c r="BA28" s="94"/>
      <c r="BB28" s="94"/>
      <c r="BC28" s="94"/>
      <c r="BD28" s="94"/>
      <c r="BF28" s="94">
        <v>90</v>
      </c>
      <c r="BG28" s="94"/>
      <c r="BT28" s="87"/>
    </row>
    <row r="29" spans="10:72">
      <c r="J29" s="125"/>
      <c r="K29" s="125"/>
      <c r="L29" s="125"/>
      <c r="M29" s="125"/>
      <c r="N29" s="125"/>
      <c r="W29" s="87">
        <f ca="1">IFERROR(RANK(Y29,$Y$27:$Y$59,$U$3)+COUNTIF($Y$27:Y29,Y29)-1,"")</f>
        <v>2</v>
      </c>
      <c r="X29" s="87" t="s">
        <v>98</v>
      </c>
      <c r="Y29" s="87">
        <f t="shared" ca="1" si="10"/>
        <v>70.982330000000005</v>
      </c>
      <c r="AA29" s="87" t="str">
        <f t="shared" ca="1" si="11"/>
        <v>Sutton</v>
      </c>
      <c r="AB29" s="87">
        <v>3</v>
      </c>
      <c r="AC29" s="86">
        <f t="shared" ca="1" si="12"/>
        <v>70.797669999999997</v>
      </c>
      <c r="AD29" s="87" t="str">
        <f t="shared" ca="1" si="13"/>
        <v>Sutton</v>
      </c>
      <c r="AE29" s="87" t="str">
        <f t="shared" ca="1" si="14"/>
        <v/>
      </c>
      <c r="AF29" s="87">
        <f t="shared" ca="1" si="15"/>
        <v>70.797669999999997</v>
      </c>
      <c r="AG29" s="87" t="str">
        <f t="shared" ca="1" si="16"/>
        <v/>
      </c>
      <c r="AH29" s="87">
        <f t="shared" ca="1" si="26"/>
        <v>63.48</v>
      </c>
      <c r="AI29" s="87">
        <f t="shared" ca="1" si="27"/>
        <v>71.989999999999995</v>
      </c>
      <c r="AJ29" s="87">
        <f t="shared" ca="1" si="28"/>
        <v>70.143289999999993</v>
      </c>
      <c r="AK29" s="87">
        <f t="shared" ca="1" si="17"/>
        <v>70.797669999999997</v>
      </c>
      <c r="AL29" s="87" t="str">
        <f t="shared" ca="1" si="18"/>
        <v/>
      </c>
      <c r="AN29" s="87" t="str">
        <f ca="1">IFERROR(RANK(AP29,$AP$27:$AP$37,$U$3)+COUNTIF($AP$27:AP29,AP29)-1,"")</f>
        <v/>
      </c>
      <c r="AO29" s="87" t="s">
        <v>1064</v>
      </c>
      <c r="AP29" s="87" t="str">
        <f t="shared" ca="1" si="19"/>
        <v/>
      </c>
      <c r="AR29" s="87" t="str">
        <f t="shared" ca="1" si="20"/>
        <v>Richmond</v>
      </c>
      <c r="AS29" s="87">
        <v>3</v>
      </c>
      <c r="AT29" s="87">
        <f t="shared" ca="1" si="21"/>
        <v>70.143289999999993</v>
      </c>
      <c r="AU29" s="87" t="str">
        <f t="shared" ca="1" si="22"/>
        <v>Richmond</v>
      </c>
      <c r="AV29" s="87">
        <f t="shared" ca="1" si="23"/>
        <v>70.143289999999993</v>
      </c>
      <c r="AW29" s="87" t="str">
        <f t="shared" ca="1" si="24"/>
        <v/>
      </c>
      <c r="AX29" s="87">
        <f t="shared" ca="1" si="25"/>
        <v>71.989999999999995</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24</v>
      </c>
      <c r="X30" s="87" t="s">
        <v>69</v>
      </c>
      <c r="Y30" s="87">
        <f t="shared" ca="1" si="10"/>
        <v>59.90934</v>
      </c>
      <c r="AA30" s="87" t="str">
        <f t="shared" ca="1" si="11"/>
        <v>Havering</v>
      </c>
      <c r="AB30" s="87">
        <v>4</v>
      </c>
      <c r="AC30" s="86">
        <f t="shared" ca="1" si="12"/>
        <v>70.730130000000003</v>
      </c>
      <c r="AD30" s="87" t="str">
        <f t="shared" ca="1" si="13"/>
        <v>Havering</v>
      </c>
      <c r="AE30" s="87" t="str">
        <f t="shared" ca="1" si="14"/>
        <v/>
      </c>
      <c r="AF30" s="87" t="str">
        <f t="shared" ca="1" si="15"/>
        <v/>
      </c>
      <c r="AG30" s="87">
        <f t="shared" ca="1" si="16"/>
        <v>70.730130000000003</v>
      </c>
      <c r="AH30" s="87">
        <f t="shared" ca="1" si="26"/>
        <v>63.48</v>
      </c>
      <c r="AI30" s="87">
        <f t="shared" ca="1" si="27"/>
        <v>71.989999999999995</v>
      </c>
      <c r="AJ30" s="87">
        <f t="shared" ca="1" si="28"/>
        <v>70.143289999999993</v>
      </c>
      <c r="AK30" s="87">
        <f t="shared" ca="1" si="17"/>
        <v>70.730130000000003</v>
      </c>
      <c r="AL30" s="87" t="str">
        <f t="shared" ca="1" si="18"/>
        <v/>
      </c>
      <c r="AN30" s="87">
        <f ca="1">IFERROR(RANK(AP30,$AP$27:$AP$37,$U$3)+COUNTIF($AP$27:AP30,AP30)-1,"")</f>
        <v>2</v>
      </c>
      <c r="AO30" s="87" t="s">
        <v>119</v>
      </c>
      <c r="AP30" s="87">
        <f t="shared" ca="1" si="19"/>
        <v>70.730130000000003</v>
      </c>
      <c r="AR30" s="87" t="e">
        <f t="shared" ca="1" si="20"/>
        <v>#N/A</v>
      </c>
      <c r="AS30" s="87">
        <v>4</v>
      </c>
      <c r="AT30" s="87" t="e">
        <f t="shared" ca="1" si="21"/>
        <v>#N/A</v>
      </c>
      <c r="AU30" s="87" t="e">
        <f t="shared" ca="1" si="22"/>
        <v>#N/A</v>
      </c>
      <c r="AV30" s="87" t="e">
        <f t="shared" ca="1" si="23"/>
        <v>#N/A</v>
      </c>
      <c r="AW30" s="87" t="e">
        <f t="shared" ca="1" si="24"/>
        <v>#N/A</v>
      </c>
      <c r="AX30" s="87">
        <f t="shared" ca="1" si="25"/>
        <v>71.989999999999995</v>
      </c>
      <c r="AY30" s="94"/>
      <c r="BA30" s="94"/>
      <c r="BB30" s="94"/>
      <c r="BC30" s="94"/>
      <c r="BD30" s="94"/>
      <c r="BE30" s="87" t="s">
        <v>1091</v>
      </c>
      <c r="BF30" s="92">
        <v>0</v>
      </c>
      <c r="BG30" s="92"/>
      <c r="BT30" s="87"/>
    </row>
    <row r="31" spans="10:72">
      <c r="J31" s="125"/>
      <c r="K31" s="125"/>
      <c r="L31" s="125"/>
      <c r="M31" s="125"/>
      <c r="N31" s="125"/>
      <c r="W31" s="87">
        <f ca="1">IFERROR(RANK(Y31,$Y$27:$Y$59,$U$3)+COUNTIF($Y$27:Y31,Y31)-1,"")</f>
        <v>1</v>
      </c>
      <c r="X31" s="87" t="s">
        <v>79</v>
      </c>
      <c r="Y31" s="87">
        <f t="shared" ca="1" si="10"/>
        <v>73.947670000000002</v>
      </c>
      <c r="AA31" s="87" t="str">
        <f t="shared" ca="1" si="11"/>
        <v>Richmond</v>
      </c>
      <c r="AB31" s="87">
        <v>5</v>
      </c>
      <c r="AC31" s="86">
        <f t="shared" ca="1" si="12"/>
        <v>70.143289999999993</v>
      </c>
      <c r="AD31" s="87" t="str">
        <f t="shared" ca="1" si="13"/>
        <v>Richmond</v>
      </c>
      <c r="AE31" s="87">
        <f t="shared" ca="1" si="14"/>
        <v>70.143289999999993</v>
      </c>
      <c r="AF31" s="87" t="str">
        <f t="shared" ca="1" si="15"/>
        <v/>
      </c>
      <c r="AG31" s="87" t="str">
        <f t="shared" ca="1" si="16"/>
        <v/>
      </c>
      <c r="AH31" s="87">
        <f t="shared" ca="1" si="26"/>
        <v>63.48</v>
      </c>
      <c r="AI31" s="87">
        <f t="shared" ca="1" si="27"/>
        <v>71.989999999999995</v>
      </c>
      <c r="AJ31" s="87">
        <f t="shared" ca="1" si="28"/>
        <v>70.143289999999993</v>
      </c>
      <c r="AK31" s="87">
        <f t="shared" ca="1" si="17"/>
        <v>70.143289999999993</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71.989999999999995</v>
      </c>
      <c r="AY31" s="94"/>
      <c r="BA31" s="94"/>
      <c r="BB31" s="94"/>
      <c r="BC31" s="94"/>
      <c r="BD31" s="94"/>
      <c r="BE31" s="87" t="s">
        <v>128</v>
      </c>
      <c r="BF31" s="92">
        <v>32</v>
      </c>
      <c r="BG31" s="92"/>
      <c r="BT31" s="87"/>
    </row>
    <row r="32" spans="10:72">
      <c r="J32" s="125"/>
      <c r="K32" s="125"/>
      <c r="L32" s="125"/>
      <c r="M32" s="125"/>
      <c r="N32" s="125"/>
      <c r="W32" s="87">
        <f ca="1">IFERROR(RANK(Y32,$Y$27:$Y$59,$U$3)+COUNTIF($Y$27:Y32,Y32)-1,"")</f>
        <v>25</v>
      </c>
      <c r="X32" s="87" t="s">
        <v>73</v>
      </c>
      <c r="Y32" s="87">
        <f t="shared" ca="1" si="10"/>
        <v>59.040349999999997</v>
      </c>
      <c r="AA32" s="87" t="str">
        <f t="shared" ca="1" si="11"/>
        <v>Kingston</v>
      </c>
      <c r="AB32" s="87">
        <v>6</v>
      </c>
      <c r="AC32" s="86">
        <f t="shared" ca="1" si="12"/>
        <v>69.981939999999994</v>
      </c>
      <c r="AD32" s="87" t="str">
        <f t="shared" ca="1" si="13"/>
        <v>Kingston</v>
      </c>
      <c r="AE32" s="87" t="str">
        <f t="shared" ca="1" si="14"/>
        <v/>
      </c>
      <c r="AF32" s="87">
        <f t="shared" ca="1" si="15"/>
        <v>69.981939999999994</v>
      </c>
      <c r="AG32" s="87" t="str">
        <f t="shared" ca="1" si="16"/>
        <v/>
      </c>
      <c r="AH32" s="87">
        <f t="shared" ca="1" si="26"/>
        <v>63.48</v>
      </c>
      <c r="AI32" s="87">
        <f t="shared" ca="1" si="27"/>
        <v>71.989999999999995</v>
      </c>
      <c r="AJ32" s="87">
        <f t="shared" ca="1" si="28"/>
        <v>70.143289999999993</v>
      </c>
      <c r="AK32" s="87">
        <f t="shared" ca="1" si="17"/>
        <v>69.981939999999994</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71.989999999999995</v>
      </c>
      <c r="AY32" s="94"/>
      <c r="BA32" s="94"/>
      <c r="BB32" s="94"/>
      <c r="BC32" s="94"/>
      <c r="BD32" s="94"/>
      <c r="BE32" s="87" t="s">
        <v>173</v>
      </c>
      <c r="BF32" s="92"/>
      <c r="BG32" s="92"/>
      <c r="BT32" s="87"/>
    </row>
    <row r="33" spans="1:72">
      <c r="W33" s="87">
        <f ca="1">IFERROR(RANK(Y33,$Y$27:$Y$59,$U$3)+COUNTIF($Y$27:Y33,Y33)-1,"")</f>
        <v>8</v>
      </c>
      <c r="X33" s="87" t="s">
        <v>111</v>
      </c>
      <c r="Y33" s="87">
        <f t="shared" ca="1" si="10"/>
        <v>65.558250000000001</v>
      </c>
      <c r="AA33" s="87" t="str">
        <f t="shared" ca="1" si="11"/>
        <v>Merton</v>
      </c>
      <c r="AB33" s="87">
        <v>7</v>
      </c>
      <c r="AC33" s="86">
        <f t="shared" ca="1" si="12"/>
        <v>65.945279999999997</v>
      </c>
      <c r="AD33" s="87" t="str">
        <f t="shared" ca="1" si="13"/>
        <v>Merton</v>
      </c>
      <c r="AE33" s="87" t="str">
        <f t="shared" ca="1" si="14"/>
        <v/>
      </c>
      <c r="AF33" s="87">
        <f t="shared" ca="1" si="15"/>
        <v>65.945279999999997</v>
      </c>
      <c r="AG33" s="87" t="str">
        <f t="shared" ca="1" si="16"/>
        <v/>
      </c>
      <c r="AH33" s="87">
        <f t="shared" ca="1" si="26"/>
        <v>63.48</v>
      </c>
      <c r="AI33" s="87">
        <f t="shared" ca="1" si="27"/>
        <v>71.989999999999995</v>
      </c>
      <c r="AJ33" s="87">
        <f t="shared" ca="1" si="28"/>
        <v>70.143289999999993</v>
      </c>
      <c r="AK33" s="87">
        <f t="shared" ca="1" si="17"/>
        <v>65.945279999999997</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71.989999999999995</v>
      </c>
      <c r="AY33" s="94"/>
      <c r="BA33" s="94"/>
      <c r="BB33" s="94"/>
      <c r="BC33" s="94"/>
      <c r="BD33" s="94"/>
      <c r="BE33" s="87" t="s">
        <v>1092</v>
      </c>
      <c r="BF33" s="92"/>
      <c r="BG33" s="92"/>
      <c r="BT33" s="87"/>
    </row>
    <row r="34" spans="1:72">
      <c r="A34" s="12" t="s">
        <v>1093</v>
      </c>
      <c r="W34" s="87">
        <f ca="1">IFERROR(RANK(Y34,$Y$27:$Y$59,$U$3)+COUNTIF($Y$27:Y34,Y34)-1,"")</f>
        <v>16</v>
      </c>
      <c r="X34" s="87" t="s">
        <v>63</v>
      </c>
      <c r="Y34" s="87">
        <f t="shared" ca="1" si="10"/>
        <v>63.229689999999998</v>
      </c>
      <c r="AA34" s="87" t="str">
        <f t="shared" ca="1" si="11"/>
        <v>Croydon</v>
      </c>
      <c r="AB34" s="87">
        <v>8</v>
      </c>
      <c r="AC34" s="86">
        <f t="shared" ca="1" si="12"/>
        <v>65.558250000000001</v>
      </c>
      <c r="AD34" s="87" t="str">
        <f t="shared" ca="1" si="13"/>
        <v>Croydon</v>
      </c>
      <c r="AE34" s="87" t="str">
        <f t="shared" ca="1" si="14"/>
        <v/>
      </c>
      <c r="AF34" s="87" t="str">
        <f t="shared" ca="1" si="15"/>
        <v/>
      </c>
      <c r="AG34" s="87">
        <f t="shared" ca="1" si="16"/>
        <v>65.558250000000001</v>
      </c>
      <c r="AH34" s="87">
        <f t="shared" ca="1" si="26"/>
        <v>63.48</v>
      </c>
      <c r="AI34" s="87">
        <f t="shared" ca="1" si="27"/>
        <v>71.989999999999995</v>
      </c>
      <c r="AJ34" s="87">
        <f t="shared" ca="1" si="28"/>
        <v>70.143289999999993</v>
      </c>
      <c r="AK34" s="87">
        <f t="shared" ca="1" si="17"/>
        <v>65.558250000000001</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71.989999999999995</v>
      </c>
      <c r="AY34" s="94"/>
      <c r="BA34" s="94"/>
      <c r="BB34" s="94"/>
      <c r="BC34" s="94"/>
      <c r="BD34" s="94"/>
      <c r="BE34" s="87" t="s">
        <v>1094</v>
      </c>
      <c r="BF34" s="92"/>
      <c r="BG34" s="92"/>
      <c r="BT34" s="87"/>
    </row>
    <row r="35" spans="1:72" ht="15" customHeight="1">
      <c r="A35" s="124" t="str">
        <f>VLOOKUP($U$1,IndicatorMetadata!$B:$Z,2,FALSE)</f>
        <v>The proportion of eligible men and women aged 60 to 74 invited for screening who had an adequate faecal occult blood test (FOBt) screening result in the previous 30 months.</v>
      </c>
      <c r="B35" s="125"/>
      <c r="C35" s="125"/>
      <c r="D35" s="125"/>
      <c r="E35" s="125"/>
      <c r="F35" s="125"/>
      <c r="G35" s="125"/>
      <c r="H35" s="125"/>
      <c r="I35" s="125"/>
      <c r="J35" s="125"/>
      <c r="K35" s="125"/>
      <c r="L35" s="125"/>
      <c r="M35" s="125"/>
      <c r="N35" s="125"/>
      <c r="W35" s="87">
        <f ca="1">IFERROR(RANK(Y35,$Y$27:$Y$59,$U$3)+COUNTIF($Y$27:Y35,Y35)-1,"")</f>
        <v>9</v>
      </c>
      <c r="X35" s="87" t="s">
        <v>121</v>
      </c>
      <c r="Y35" s="87">
        <f t="shared" ca="1" si="10"/>
        <v>65.365350000000007</v>
      </c>
      <c r="AA35" s="87" t="str">
        <f t="shared" ca="1" si="11"/>
        <v>Enfield</v>
      </c>
      <c r="AB35" s="87">
        <v>9</v>
      </c>
      <c r="AC35" s="86">
        <f t="shared" ca="1" si="12"/>
        <v>65.365350000000007</v>
      </c>
      <c r="AD35" s="87" t="str">
        <f t="shared" ca="1" si="13"/>
        <v>Enfield</v>
      </c>
      <c r="AE35" s="87" t="str">
        <f t="shared" ca="1" si="14"/>
        <v/>
      </c>
      <c r="AF35" s="87" t="str">
        <f t="shared" ca="1" si="15"/>
        <v/>
      </c>
      <c r="AG35" s="87">
        <f t="shared" ca="1" si="16"/>
        <v>65.365350000000007</v>
      </c>
      <c r="AH35" s="87">
        <f t="shared" ca="1" si="26"/>
        <v>63.48</v>
      </c>
      <c r="AI35" s="87">
        <f t="shared" ca="1" si="27"/>
        <v>71.989999999999995</v>
      </c>
      <c r="AJ35" s="87">
        <f t="shared" ca="1" si="28"/>
        <v>70.143289999999993</v>
      </c>
      <c r="AK35" s="87">
        <f t="shared" ca="1" si="17"/>
        <v>65.365350000000007</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71.989999999999995</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13</v>
      </c>
      <c r="X36" s="87" t="s">
        <v>81</v>
      </c>
      <c r="Y36" s="87">
        <f t="shared" ca="1" si="10"/>
        <v>64.68289</v>
      </c>
      <c r="AA36" s="87" t="str">
        <f t="shared" ca="1" si="11"/>
        <v>Barnet</v>
      </c>
      <c r="AB36" s="87">
        <v>10</v>
      </c>
      <c r="AC36" s="86">
        <f t="shared" ca="1" si="12"/>
        <v>65.179879999999997</v>
      </c>
      <c r="AD36" s="87" t="str">
        <f t="shared" ca="1" si="13"/>
        <v>Barnet</v>
      </c>
      <c r="AE36" s="87" t="str">
        <f t="shared" ca="1" si="14"/>
        <v/>
      </c>
      <c r="AF36" s="87">
        <f t="shared" ca="1" si="15"/>
        <v>65.179879999999997</v>
      </c>
      <c r="AG36" s="87" t="str">
        <f t="shared" ca="1" si="16"/>
        <v/>
      </c>
      <c r="AH36" s="87">
        <f t="shared" ca="1" si="26"/>
        <v>63.48</v>
      </c>
      <c r="AI36" s="87">
        <f t="shared" ca="1" si="27"/>
        <v>71.989999999999995</v>
      </c>
      <c r="AJ36" s="87">
        <f t="shared" ca="1" si="28"/>
        <v>70.143289999999993</v>
      </c>
      <c r="AK36" s="87">
        <f t="shared" ca="1" si="17"/>
        <v>65.179879999999997</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71.989999999999995</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27</v>
      </c>
      <c r="X37" s="87" t="s">
        <v>102</v>
      </c>
      <c r="Y37" s="87">
        <f t="shared" ca="1" si="10"/>
        <v>58.164900000000003</v>
      </c>
      <c r="AA37" s="87" t="str">
        <f t="shared" ca="1" si="11"/>
        <v>Harrow</v>
      </c>
      <c r="AB37" s="87">
        <v>11</v>
      </c>
      <c r="AC37" s="86">
        <f t="shared" ca="1" si="12"/>
        <v>64.988590000000002</v>
      </c>
      <c r="AD37" s="87" t="str">
        <f t="shared" ca="1" si="13"/>
        <v>Harrow</v>
      </c>
      <c r="AE37" s="87" t="str">
        <f t="shared" ca="1" si="14"/>
        <v/>
      </c>
      <c r="AF37" s="87">
        <f t="shared" ca="1" si="15"/>
        <v>64.988590000000002</v>
      </c>
      <c r="AG37" s="87" t="str">
        <f t="shared" ca="1" si="16"/>
        <v/>
      </c>
      <c r="AH37" s="87">
        <f t="shared" ca="1" si="26"/>
        <v>63.48</v>
      </c>
      <c r="AI37" s="87">
        <f t="shared" ca="1" si="27"/>
        <v>71.989999999999995</v>
      </c>
      <c r="AJ37" s="87">
        <f t="shared" ca="1" si="28"/>
        <v>70.143289999999993</v>
      </c>
      <c r="AK37" s="87">
        <f t="shared" ca="1" si="17"/>
        <v>64.988590000000002</v>
      </c>
      <c r="AL37" s="87" t="str">
        <f t="shared" ca="1" si="18"/>
        <v/>
      </c>
      <c r="AN37" s="87">
        <f ca="1">IFERROR(RANK(AP37,$AP$27:$AP$37,$U$3)+COUNTIF($AP$27:AP37,AP37)-1,"")</f>
        <v>3</v>
      </c>
      <c r="AO37" s="87" t="str">
        <f>T8</f>
        <v>Richmond</v>
      </c>
      <c r="AP37" s="87">
        <f t="shared" ca="1" si="19"/>
        <v>70.143289999999993</v>
      </c>
      <c r="AR37" s="87" t="e">
        <f t="shared" ca="1" si="20"/>
        <v>#N/A</v>
      </c>
      <c r="AS37" s="87">
        <v>11</v>
      </c>
      <c r="AT37" s="87" t="e">
        <f t="shared" ca="1" si="21"/>
        <v>#N/A</v>
      </c>
      <c r="AU37" s="87" t="e">
        <f t="shared" ca="1" si="22"/>
        <v>#N/A</v>
      </c>
      <c r="AV37" s="87" t="e">
        <f t="shared" ca="1" si="23"/>
        <v>#N/A</v>
      </c>
      <c r="AW37" s="87" t="e">
        <f t="shared" ca="1" si="24"/>
        <v>#N/A</v>
      </c>
      <c r="AX37" s="87">
        <f t="shared" ca="1" si="25"/>
        <v>71.989999999999995</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28</v>
      </c>
      <c r="X38" s="87" t="s">
        <v>67</v>
      </c>
      <c r="Y38" s="87">
        <f t="shared" ca="1" si="10"/>
        <v>57.854219999999998</v>
      </c>
      <c r="AA38" s="87" t="str">
        <f t="shared" ca="1" si="11"/>
        <v>Hillingdon</v>
      </c>
      <c r="AB38" s="87">
        <v>12</v>
      </c>
      <c r="AC38" s="86">
        <f t="shared" ca="1" si="12"/>
        <v>64.785129999999995</v>
      </c>
      <c r="AD38" s="87" t="str">
        <f t="shared" ca="1" si="13"/>
        <v>Hillingdon</v>
      </c>
      <c r="AE38" s="87" t="str">
        <f t="shared" ca="1" si="14"/>
        <v/>
      </c>
      <c r="AF38" s="87" t="str">
        <f t="shared" ca="1" si="15"/>
        <v/>
      </c>
      <c r="AG38" s="87">
        <f t="shared" ca="1" si="16"/>
        <v>64.785129999999995</v>
      </c>
      <c r="AH38" s="87">
        <f t="shared" ca="1" si="26"/>
        <v>63.48</v>
      </c>
      <c r="AI38" s="87">
        <f t="shared" ca="1" si="27"/>
        <v>71.989999999999995</v>
      </c>
      <c r="AJ38" s="87">
        <f t="shared" ca="1" si="28"/>
        <v>70.143289999999993</v>
      </c>
      <c r="AK38" s="87">
        <f t="shared" ca="1" si="17"/>
        <v>64.785129999999995</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22</v>
      </c>
      <c r="X39" s="87" t="s">
        <v>117</v>
      </c>
      <c r="Y39" s="87">
        <f t="shared" ca="1" si="10"/>
        <v>60.47307</v>
      </c>
      <c r="AA39" s="87" t="str">
        <f t="shared" ca="1" si="11"/>
        <v>Greenwich</v>
      </c>
      <c r="AB39" s="87">
        <v>13</v>
      </c>
      <c r="AC39" s="86">
        <f t="shared" ca="1" si="12"/>
        <v>64.68289</v>
      </c>
      <c r="AD39" s="87" t="str">
        <f t="shared" ca="1" si="13"/>
        <v>Greenwich</v>
      </c>
      <c r="AE39" s="87" t="str">
        <f t="shared" ca="1" si="14"/>
        <v/>
      </c>
      <c r="AF39" s="87" t="str">
        <f t="shared" ca="1" si="15"/>
        <v/>
      </c>
      <c r="AG39" s="87">
        <f t="shared" ca="1" si="16"/>
        <v>64.68289</v>
      </c>
      <c r="AH39" s="87">
        <f t="shared" ca="1" si="26"/>
        <v>63.48</v>
      </c>
      <c r="AI39" s="87">
        <f t="shared" ca="1" si="27"/>
        <v>71.989999999999995</v>
      </c>
      <c r="AJ39" s="87">
        <f t="shared" ca="1" si="28"/>
        <v>70.143289999999993</v>
      </c>
      <c r="AK39" s="87" t="str">
        <f t="shared" ca="1" si="17"/>
        <v/>
      </c>
      <c r="AL39" s="87">
        <f t="shared" ca="1" si="18"/>
        <v>64.68289</v>
      </c>
      <c r="AO39" s="87" t="s">
        <v>1096</v>
      </c>
      <c r="BA39" s="94"/>
      <c r="BD39" s="94" t="s">
        <v>1097</v>
      </c>
      <c r="BF39" s="94">
        <f ca="1">U9</f>
        <v>5</v>
      </c>
      <c r="BG39" s="94"/>
      <c r="BT39" s="87"/>
    </row>
    <row r="40" spans="1:72">
      <c r="A40" s="125"/>
      <c r="B40" s="125"/>
      <c r="C40" s="125"/>
      <c r="D40" s="125"/>
      <c r="E40" s="125"/>
      <c r="F40" s="125"/>
      <c r="G40" s="125"/>
      <c r="H40" s="125"/>
      <c r="I40" s="125"/>
      <c r="J40" s="125"/>
      <c r="K40" s="125"/>
      <c r="L40" s="125"/>
      <c r="M40" s="125"/>
      <c r="N40" s="125"/>
      <c r="W40" s="87">
        <f ca="1">IFERROR(RANK(Y40,$Y$27:$Y$59,$U$3)+COUNTIF($Y$27:Y40,Y40)-1,"")</f>
        <v>11</v>
      </c>
      <c r="X40" s="87" t="s">
        <v>65</v>
      </c>
      <c r="Y40" s="87">
        <f t="shared" ca="1" si="10"/>
        <v>64.988590000000002</v>
      </c>
      <c r="AA40" s="87" t="str">
        <f t="shared" ca="1" si="11"/>
        <v>Hounslow</v>
      </c>
      <c r="AB40" s="87">
        <v>14</v>
      </c>
      <c r="AC40" s="86">
        <f t="shared" ca="1" si="12"/>
        <v>63.968820000000001</v>
      </c>
      <c r="AD40" s="87" t="str">
        <f t="shared" ca="1" si="13"/>
        <v>Hounslow</v>
      </c>
      <c r="AE40" s="87" t="str">
        <f t="shared" ca="1" si="14"/>
        <v/>
      </c>
      <c r="AF40" s="87" t="str">
        <f t="shared" ca="1" si="15"/>
        <v/>
      </c>
      <c r="AG40" s="87">
        <f t="shared" ca="1" si="16"/>
        <v>63.968820000000001</v>
      </c>
      <c r="AH40" s="87">
        <f t="shared" ca="1" si="26"/>
        <v>63.48</v>
      </c>
      <c r="AI40" s="87">
        <f t="shared" ca="1" si="27"/>
        <v>71.989999999999995</v>
      </c>
      <c r="AJ40" s="87">
        <f t="shared" ca="1" si="28"/>
        <v>70.143289999999993</v>
      </c>
      <c r="AK40" s="87">
        <f t="shared" ca="1" si="17"/>
        <v>63.968820000000001</v>
      </c>
      <c r="AL40" s="87" t="str">
        <f t="shared" ca="1" si="18"/>
        <v/>
      </c>
      <c r="AO40" s="87" t="str">
        <f>List!R2</f>
        <v>Kingston</v>
      </c>
      <c r="AP40" s="87">
        <f t="shared" ref="AP40:AP54" ca="1" si="29">VLOOKUP(AO40,$AA$27:$AC$58,3,FALSE)</f>
        <v>69.981939999999994</v>
      </c>
      <c r="BA40" s="94"/>
      <c r="BB40" s="94"/>
      <c r="BC40" s="94"/>
      <c r="BD40" s="94"/>
      <c r="BE40" s="87" t="s">
        <v>1098</v>
      </c>
      <c r="BF40" s="92">
        <f ca="1">IF(BF39=1,0,BE45*BF39/$BF45)</f>
        <v>13.90625</v>
      </c>
      <c r="BG40" s="93"/>
      <c r="BT40" s="87"/>
    </row>
    <row r="41" spans="1:72">
      <c r="A41" s="125"/>
      <c r="B41" s="125"/>
      <c r="C41" s="125"/>
      <c r="D41" s="125"/>
      <c r="E41" s="125"/>
      <c r="F41" s="125"/>
      <c r="G41" s="125"/>
      <c r="H41" s="125"/>
      <c r="I41" s="125"/>
      <c r="J41" s="125"/>
      <c r="K41" s="125"/>
      <c r="L41" s="125"/>
      <c r="M41" s="125"/>
      <c r="N41" s="125"/>
      <c r="W41" s="87">
        <f ca="1">IFERROR(RANK(Y41,$Y$27:$Y$59,$U$3)+COUNTIF($Y$27:Y41,Y41)-1,"")</f>
        <v>4</v>
      </c>
      <c r="X41" s="87" t="s">
        <v>119</v>
      </c>
      <c r="Y41" s="87">
        <f t="shared" ca="1" si="10"/>
        <v>70.730130000000003</v>
      </c>
      <c r="AA41" s="87" t="str">
        <f t="shared" ca="1" si="11"/>
        <v>Wandsworth</v>
      </c>
      <c r="AB41" s="87">
        <v>15</v>
      </c>
      <c r="AC41" s="86">
        <f t="shared" ca="1" si="12"/>
        <v>63.675739999999998</v>
      </c>
      <c r="AD41" s="87" t="str">
        <f t="shared" ca="1" si="13"/>
        <v>Wandsworth</v>
      </c>
      <c r="AE41" s="87" t="str">
        <f t="shared" ca="1" si="14"/>
        <v/>
      </c>
      <c r="AF41" s="87" t="str">
        <f t="shared" ca="1" si="15"/>
        <v/>
      </c>
      <c r="AG41" s="87">
        <f t="shared" ca="1" si="16"/>
        <v>63.675739999999998</v>
      </c>
      <c r="AH41" s="87">
        <f t="shared" ca="1" si="26"/>
        <v>63.48</v>
      </c>
      <c r="AI41" s="87">
        <f t="shared" ca="1" si="27"/>
        <v>71.989999999999995</v>
      </c>
      <c r="AJ41" s="87">
        <f t="shared" ca="1" si="28"/>
        <v>70.143289999999993</v>
      </c>
      <c r="AK41" s="87" t="str">
        <f t="shared" ca="1" si="17"/>
        <v/>
      </c>
      <c r="AL41" s="87">
        <f t="shared" ca="1" si="18"/>
        <v>63.675739999999998</v>
      </c>
      <c r="AO41" s="87" t="str">
        <f>List!R3</f>
        <v>Merton</v>
      </c>
      <c r="AP41" s="87">
        <f t="shared" ca="1" si="29"/>
        <v>65.945279999999997</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12</v>
      </c>
      <c r="X42" s="87" t="s">
        <v>87</v>
      </c>
      <c r="Y42" s="87">
        <f t="shared" ca="1" si="10"/>
        <v>64.785129999999995</v>
      </c>
      <c r="AA42" s="87" t="str">
        <f t="shared" ca="1" si="11"/>
        <v>Ealing</v>
      </c>
      <c r="AB42" s="87">
        <v>16</v>
      </c>
      <c r="AC42" s="86">
        <f t="shared" ca="1" si="12"/>
        <v>63.229689999999998</v>
      </c>
      <c r="AD42" s="87" t="str">
        <f t="shared" ca="1" si="13"/>
        <v>Ealing</v>
      </c>
      <c r="AE42" s="87" t="str">
        <f t="shared" ca="1" si="14"/>
        <v/>
      </c>
      <c r="AF42" s="87" t="str">
        <f t="shared" ca="1" si="15"/>
        <v/>
      </c>
      <c r="AG42" s="87">
        <f t="shared" ca="1" si="16"/>
        <v>63.229689999999998</v>
      </c>
      <c r="AH42" s="87">
        <f t="shared" ca="1" si="26"/>
        <v>63.48</v>
      </c>
      <c r="AI42" s="87">
        <f t="shared" ca="1" si="27"/>
        <v>71.989999999999995</v>
      </c>
      <c r="AJ42" s="87">
        <f t="shared" ca="1" si="28"/>
        <v>70.143289999999993</v>
      </c>
      <c r="AK42" s="87">
        <f t="shared" ca="1" si="17"/>
        <v>63.229689999999998</v>
      </c>
      <c r="AL42" s="87" t="str">
        <f t="shared" ca="1" si="18"/>
        <v/>
      </c>
      <c r="AO42" s="87" t="str">
        <f>List!R4</f>
        <v>Richmond</v>
      </c>
      <c r="AP42" s="87">
        <f t="shared" ca="1" si="29"/>
        <v>70.143289999999993</v>
      </c>
      <c r="BA42" s="94"/>
      <c r="BB42" s="94"/>
      <c r="BC42" s="94"/>
      <c r="BD42" s="94"/>
      <c r="BE42" s="87" t="s">
        <v>1094</v>
      </c>
      <c r="BF42" s="92">
        <f ca="1">IF(181-SUM(BF40:BF41)&lt;0,0,181-SUM(BF40:BF41))</f>
        <v>165.09375</v>
      </c>
      <c r="BG42" s="93"/>
      <c r="BT42" s="87"/>
    </row>
    <row r="43" spans="1:72">
      <c r="A43" s="17"/>
      <c r="B43" s="17"/>
      <c r="C43" s="17"/>
      <c r="D43" s="17"/>
      <c r="E43" s="17"/>
      <c r="F43" s="17"/>
      <c r="G43" s="17"/>
      <c r="H43" s="17"/>
      <c r="I43" s="17"/>
      <c r="J43" s="17"/>
      <c r="K43" s="17"/>
      <c r="L43" s="17"/>
      <c r="M43" s="17"/>
      <c r="W43" s="87">
        <f ca="1">IFERROR(RANK(Y43,$Y$27:$Y$59,$U$3)+COUNTIF($Y$27:Y43,Y43)-1,"")</f>
        <v>14</v>
      </c>
      <c r="X43" s="87" t="s">
        <v>60</v>
      </c>
      <c r="Y43" s="87">
        <f t="shared" ca="1" si="10"/>
        <v>63.968820000000001</v>
      </c>
      <c r="AA43" s="87" t="str">
        <f t="shared" ca="1" si="11"/>
        <v>Redbridge</v>
      </c>
      <c r="AB43" s="87">
        <v>17</v>
      </c>
      <c r="AC43" s="86">
        <f t="shared" ca="1" si="12"/>
        <v>63.042490000000001</v>
      </c>
      <c r="AD43" s="87" t="str">
        <f t="shared" ca="1" si="13"/>
        <v>Redbridge</v>
      </c>
      <c r="AE43" s="87" t="str">
        <f t="shared" ca="1" si="14"/>
        <v/>
      </c>
      <c r="AF43" s="87" t="str">
        <f t="shared" ca="1" si="15"/>
        <v/>
      </c>
      <c r="AG43" s="87">
        <f t="shared" ca="1" si="16"/>
        <v>63.042490000000001</v>
      </c>
      <c r="AH43" s="87">
        <f t="shared" ca="1" si="26"/>
        <v>63.48</v>
      </c>
      <c r="AI43" s="87">
        <f t="shared" ca="1" si="27"/>
        <v>71.989999999999995</v>
      </c>
      <c r="AJ43" s="87">
        <f t="shared" ca="1" si="28"/>
        <v>70.143289999999993</v>
      </c>
      <c r="AK43" s="87">
        <f t="shared" ca="1" si="17"/>
        <v>63.042490000000001</v>
      </c>
      <c r="AL43" s="87" t="str">
        <f t="shared" ca="1" si="18"/>
        <v/>
      </c>
      <c r="AO43" s="87" t="str">
        <f>List!R5</f>
        <v>Sutton</v>
      </c>
      <c r="AP43" s="87">
        <f t="shared" ca="1" si="29"/>
        <v>70.797669999999997</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20</v>
      </c>
      <c r="X44" s="87" t="s">
        <v>75</v>
      </c>
      <c r="Y44" s="87">
        <f t="shared" ca="1" si="10"/>
        <v>61.107979999999998</v>
      </c>
      <c r="AA44" s="87" t="str">
        <f t="shared" ca="1" si="11"/>
        <v>Lewisham</v>
      </c>
      <c r="AB44" s="87">
        <v>18</v>
      </c>
      <c r="AC44" s="86">
        <f t="shared" ca="1" si="12"/>
        <v>61.386859999999999</v>
      </c>
      <c r="AD44" s="87" t="str">
        <f t="shared" ca="1" si="13"/>
        <v>Lewisham</v>
      </c>
      <c r="AE44" s="87" t="str">
        <f t="shared" ca="1" si="14"/>
        <v/>
      </c>
      <c r="AF44" s="87" t="str">
        <f t="shared" ca="1" si="15"/>
        <v/>
      </c>
      <c r="AG44" s="87">
        <f t="shared" ca="1" si="16"/>
        <v>61.386859999999999</v>
      </c>
      <c r="AH44" s="87">
        <f t="shared" ca="1" si="26"/>
        <v>63.48</v>
      </c>
      <c r="AI44" s="87">
        <f t="shared" ca="1" si="27"/>
        <v>71.989999999999995</v>
      </c>
      <c r="AJ44" s="87">
        <f t="shared" ca="1" si="28"/>
        <v>70.143289999999993</v>
      </c>
      <c r="AK44" s="87" t="str">
        <f t="shared" ca="1" si="17"/>
        <v/>
      </c>
      <c r="AL44" s="87">
        <f t="shared" ca="1" si="18"/>
        <v>61.386859999999999</v>
      </c>
      <c r="AO44" s="87" t="str">
        <f>List!R6</f>
        <v>Havering</v>
      </c>
      <c r="AP44" s="87">
        <f t="shared" ca="1" si="29"/>
        <v>70.730130000000003</v>
      </c>
      <c r="BT44" s="87"/>
    </row>
    <row r="45" spans="1:72">
      <c r="A45" s="17"/>
      <c r="B45" s="17"/>
      <c r="C45" s="17"/>
      <c r="D45" s="17"/>
      <c r="E45" s="17"/>
      <c r="F45" s="17"/>
      <c r="G45" s="17"/>
      <c r="H45" s="17"/>
      <c r="I45" s="17"/>
      <c r="J45" s="17"/>
      <c r="K45" s="17"/>
      <c r="L45" s="17"/>
      <c r="M45" s="17"/>
      <c r="W45" s="87">
        <f ca="1">IFERROR(RANK(Y45,$Y$27:$Y$59,$U$3)+COUNTIF($Y$27:Y45,Y45)-1,"")</f>
        <v>31</v>
      </c>
      <c r="X45" s="87" t="s">
        <v>71</v>
      </c>
      <c r="Y45" s="87">
        <f t="shared" ca="1" si="10"/>
        <v>53.806829999999998</v>
      </c>
      <c r="AA45" s="87" t="str">
        <f t="shared" ca="1" si="11"/>
        <v>Waltham Forest</v>
      </c>
      <c r="AB45" s="87">
        <v>19</v>
      </c>
      <c r="AC45" s="86">
        <f t="shared" ca="1" si="12"/>
        <v>61.261319999999998</v>
      </c>
      <c r="AD45" s="87" t="str">
        <f t="shared" ca="1" si="13"/>
        <v>Waltham Forest</v>
      </c>
      <c r="AE45" s="87" t="str">
        <f t="shared" ca="1" si="14"/>
        <v/>
      </c>
      <c r="AF45" s="87" t="str">
        <f t="shared" ca="1" si="15"/>
        <v/>
      </c>
      <c r="AG45" s="87">
        <f t="shared" ca="1" si="16"/>
        <v>61.261319999999998</v>
      </c>
      <c r="AH45" s="87">
        <f t="shared" ca="1" si="26"/>
        <v>63.48</v>
      </c>
      <c r="AI45" s="87">
        <f t="shared" ca="1" si="27"/>
        <v>71.989999999999995</v>
      </c>
      <c r="AJ45" s="87">
        <f t="shared" ca="1" si="28"/>
        <v>70.143289999999993</v>
      </c>
      <c r="AK45" s="87">
        <f t="shared" ca="1" si="17"/>
        <v>61.261319999999998</v>
      </c>
      <c r="AL45" s="87" t="str">
        <f t="shared" ca="1" si="18"/>
        <v/>
      </c>
      <c r="AO45" s="87" t="str">
        <f>List!R7</f>
        <v>Hounslow</v>
      </c>
      <c r="AP45" s="87">
        <f t="shared" ca="1" si="29"/>
        <v>63.968820000000001</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6</v>
      </c>
      <c r="X46" s="87" t="s">
        <v>83</v>
      </c>
      <c r="Y46" s="87">
        <f t="shared" ca="1" si="10"/>
        <v>69.981939999999994</v>
      </c>
      <c r="AA46" s="87" t="str">
        <f t="shared" ca="1" si="11"/>
        <v>Islington</v>
      </c>
      <c r="AB46" s="87">
        <v>20</v>
      </c>
      <c r="AC46" s="86">
        <f t="shared" ca="1" si="12"/>
        <v>61.107979999999998</v>
      </c>
      <c r="AD46" s="87" t="str">
        <f t="shared" ca="1" si="13"/>
        <v>Islington</v>
      </c>
      <c r="AE46" s="87" t="str">
        <f t="shared" ca="1" si="14"/>
        <v/>
      </c>
      <c r="AF46" s="87" t="str">
        <f t="shared" ca="1" si="15"/>
        <v/>
      </c>
      <c r="AG46" s="87">
        <f t="shared" ca="1" si="16"/>
        <v>61.107979999999998</v>
      </c>
      <c r="AH46" s="87">
        <f t="shared" ca="1" si="26"/>
        <v>63.48</v>
      </c>
      <c r="AI46" s="87">
        <f t="shared" ca="1" si="27"/>
        <v>71.989999999999995</v>
      </c>
      <c r="AJ46" s="87">
        <f t="shared" ca="1" si="28"/>
        <v>70.143289999999993</v>
      </c>
      <c r="AK46" s="87" t="str">
        <f t="shared" ca="1" si="17"/>
        <v/>
      </c>
      <c r="AL46" s="87">
        <f t="shared" ca="1" si="18"/>
        <v>61.107979999999998</v>
      </c>
      <c r="AO46" s="87" t="str">
        <f>List!R8</f>
        <v>Redbridge</v>
      </c>
      <c r="AP46" s="87">
        <f t="shared" ca="1" si="29"/>
        <v>63.042490000000001</v>
      </c>
      <c r="BF46" s="94">
        <v>2</v>
      </c>
      <c r="BG46" s="94"/>
      <c r="BT46" s="87"/>
    </row>
    <row r="47" spans="1:72">
      <c r="A47" s="17"/>
      <c r="B47" s="17"/>
      <c r="C47" s="17"/>
      <c r="D47" s="17"/>
      <c r="E47" s="17"/>
      <c r="F47" s="17"/>
      <c r="G47" s="17"/>
      <c r="H47" s="17"/>
      <c r="I47" s="17"/>
      <c r="J47" s="17"/>
      <c r="K47" s="17"/>
      <c r="L47" s="17"/>
      <c r="M47" s="17"/>
      <c r="W47" s="87">
        <f ca="1">IFERROR(RANK(Y47,$Y$27:$Y$59,$U$3)+COUNTIF($Y$27:Y47,Y47)-1,"")</f>
        <v>23</v>
      </c>
      <c r="X47" s="87" t="s">
        <v>92</v>
      </c>
      <c r="Y47" s="87">
        <f t="shared" ca="1" si="10"/>
        <v>60.154200000000003</v>
      </c>
      <c r="AA47" s="87" t="str">
        <f t="shared" ca="1" si="11"/>
        <v>Southwark</v>
      </c>
      <c r="AB47" s="87">
        <v>21</v>
      </c>
      <c r="AC47" s="86">
        <f t="shared" ca="1" si="12"/>
        <v>60.99071</v>
      </c>
      <c r="AD47" s="87" t="str">
        <f t="shared" ca="1" si="13"/>
        <v>Southwark</v>
      </c>
      <c r="AE47" s="87" t="str">
        <f t="shared" ca="1" si="14"/>
        <v/>
      </c>
      <c r="AF47" s="87" t="str">
        <f t="shared" ca="1" si="15"/>
        <v/>
      </c>
      <c r="AG47" s="87">
        <f t="shared" ca="1" si="16"/>
        <v>60.99071</v>
      </c>
      <c r="AH47" s="87">
        <f t="shared" ca="1" si="26"/>
        <v>63.48</v>
      </c>
      <c r="AI47" s="87">
        <f t="shared" ca="1" si="27"/>
        <v>71.989999999999995</v>
      </c>
      <c r="AJ47" s="87">
        <f t="shared" ca="1" si="28"/>
        <v>70.143289999999993</v>
      </c>
      <c r="AK47" s="87" t="str">
        <f t="shared" ca="1" si="17"/>
        <v/>
      </c>
      <c r="AL47" s="87">
        <f t="shared" ca="1" si="18"/>
        <v>60.99071</v>
      </c>
      <c r="AO47" s="87" t="str">
        <f>List!R9</f>
        <v>Enfield</v>
      </c>
      <c r="AP47" s="87">
        <f t="shared" ca="1" si="29"/>
        <v>65.365350000000007</v>
      </c>
    </row>
    <row r="48" spans="1:72">
      <c r="A48" s="17"/>
      <c r="B48" s="17"/>
      <c r="C48" s="17"/>
      <c r="D48" s="17"/>
      <c r="E48" s="17"/>
      <c r="F48" s="17"/>
      <c r="G48" s="17"/>
      <c r="H48" s="17"/>
      <c r="I48" s="17"/>
      <c r="J48" s="17"/>
      <c r="K48" s="17"/>
      <c r="L48" s="17"/>
      <c r="M48" s="17"/>
      <c r="W48" s="87">
        <f ca="1">IFERROR(RANK(Y48,$Y$27:$Y$59,$U$3)+COUNTIF($Y$27:Y48,Y48)-1,"")</f>
        <v>18</v>
      </c>
      <c r="X48" s="87" t="s">
        <v>85</v>
      </c>
      <c r="Y48" s="87">
        <f t="shared" ca="1" si="10"/>
        <v>61.386859999999999</v>
      </c>
      <c r="AA48" s="87" t="str">
        <f t="shared" ca="1" si="11"/>
        <v>Haringey</v>
      </c>
      <c r="AB48" s="87">
        <v>22</v>
      </c>
      <c r="AC48" s="86">
        <f t="shared" ca="1" si="12"/>
        <v>60.47307</v>
      </c>
      <c r="AD48" s="87" t="str">
        <f t="shared" ca="1" si="13"/>
        <v>Haringey</v>
      </c>
      <c r="AE48" s="87" t="str">
        <f t="shared" ca="1" si="14"/>
        <v/>
      </c>
      <c r="AF48" s="87" t="str">
        <f t="shared" ca="1" si="15"/>
        <v/>
      </c>
      <c r="AG48" s="87">
        <f t="shared" ca="1" si="16"/>
        <v>60.47307</v>
      </c>
      <c r="AH48" s="87">
        <f t="shared" ca="1" si="26"/>
        <v>63.48</v>
      </c>
      <c r="AI48" s="87">
        <f t="shared" ca="1" si="27"/>
        <v>71.989999999999995</v>
      </c>
      <c r="AJ48" s="87">
        <f t="shared" ca="1" si="28"/>
        <v>70.143289999999993</v>
      </c>
      <c r="AK48" s="87" t="str">
        <f t="shared" ca="1" si="17"/>
        <v/>
      </c>
      <c r="AL48" s="87">
        <f t="shared" ca="1" si="18"/>
        <v>60.47307</v>
      </c>
      <c r="AO48" s="87" t="str">
        <f>List!R10</f>
        <v>Harrow</v>
      </c>
      <c r="AP48" s="87">
        <f t="shared" ca="1" si="29"/>
        <v>64.988590000000002</v>
      </c>
      <c r="BF48" s="94"/>
    </row>
    <row r="49" spans="1:59">
      <c r="A49" s="17"/>
      <c r="B49" s="17"/>
      <c r="C49" s="17"/>
      <c r="D49" s="17"/>
      <c r="E49" s="17"/>
      <c r="F49" s="17"/>
      <c r="G49" s="17"/>
      <c r="H49" s="17"/>
      <c r="I49" s="17"/>
      <c r="J49" s="17"/>
      <c r="K49" s="17"/>
      <c r="L49" s="17"/>
      <c r="M49" s="17"/>
      <c r="W49" s="87">
        <f ca="1">IFERROR(RANK(Y49,$Y$27:$Y$59,$U$3)+COUNTIF($Y$27:Y49,Y49)-1,"")</f>
        <v>7</v>
      </c>
      <c r="X49" s="87" t="s">
        <v>109</v>
      </c>
      <c r="Y49" s="87">
        <f t="shared" ca="1" si="10"/>
        <v>65.945279999999997</v>
      </c>
      <c r="AA49" s="87" t="str">
        <f t="shared" ca="1" si="11"/>
        <v>Lambeth</v>
      </c>
      <c r="AB49" s="87">
        <v>23</v>
      </c>
      <c r="AC49" s="86">
        <f t="shared" ca="1" si="12"/>
        <v>60.154200000000003</v>
      </c>
      <c r="AD49" s="87" t="str">
        <f t="shared" ca="1" si="13"/>
        <v>Lambeth</v>
      </c>
      <c r="AE49" s="87" t="str">
        <f t="shared" ca="1" si="14"/>
        <v/>
      </c>
      <c r="AF49" s="87" t="str">
        <f t="shared" ca="1" si="15"/>
        <v/>
      </c>
      <c r="AG49" s="87">
        <f t="shared" ca="1" si="16"/>
        <v>60.154200000000003</v>
      </c>
      <c r="AH49" s="87">
        <f t="shared" ca="1" si="26"/>
        <v>63.48</v>
      </c>
      <c r="AI49" s="87">
        <f t="shared" ca="1" si="27"/>
        <v>71.989999999999995</v>
      </c>
      <c r="AJ49" s="87">
        <f t="shared" ca="1" si="28"/>
        <v>70.143289999999993</v>
      </c>
      <c r="AK49" s="87" t="str">
        <f t="shared" ca="1" si="17"/>
        <v/>
      </c>
      <c r="AL49" s="87">
        <f t="shared" ca="1" si="18"/>
        <v>60.154200000000003</v>
      </c>
      <c r="AO49" s="87" t="str">
        <f>List!R11</f>
        <v>Waltham Forest</v>
      </c>
      <c r="AP49" s="87">
        <f t="shared" ca="1" si="29"/>
        <v>61.261319999999998</v>
      </c>
      <c r="BF49" s="92"/>
      <c r="BG49" s="93"/>
    </row>
    <row r="50" spans="1:59">
      <c r="A50" s="17"/>
      <c r="B50" s="17"/>
      <c r="C50" s="17"/>
      <c r="D50" s="17"/>
      <c r="E50" s="17"/>
      <c r="F50" s="17"/>
      <c r="G50" s="17"/>
      <c r="H50" s="17"/>
      <c r="I50" s="17"/>
      <c r="J50" s="17"/>
      <c r="K50" s="17"/>
      <c r="L50" s="17"/>
      <c r="M50" s="17"/>
      <c r="W50" s="87">
        <f ca="1">IFERROR(RANK(Y50,$Y$27:$Y$59,$U$3)+COUNTIF($Y$27:Y50,Y50)-1,"")</f>
        <v>29</v>
      </c>
      <c r="X50" s="87" t="s">
        <v>123</v>
      </c>
      <c r="Y50" s="87">
        <f t="shared" ca="1" si="10"/>
        <v>56.505949999999999</v>
      </c>
      <c r="AA50" s="87" t="str">
        <f t="shared" ca="1" si="11"/>
        <v>Brent</v>
      </c>
      <c r="AB50" s="87">
        <v>24</v>
      </c>
      <c r="AC50" s="86">
        <f t="shared" ca="1" si="12"/>
        <v>59.90934</v>
      </c>
      <c r="AD50" s="87" t="str">
        <f t="shared" ca="1" si="13"/>
        <v>Brent</v>
      </c>
      <c r="AE50" s="87" t="str">
        <f t="shared" ca="1" si="14"/>
        <v/>
      </c>
      <c r="AF50" s="87" t="str">
        <f t="shared" ca="1" si="15"/>
        <v/>
      </c>
      <c r="AG50" s="87">
        <f t="shared" ca="1" si="16"/>
        <v>59.90934</v>
      </c>
      <c r="AH50" s="87">
        <f t="shared" ca="1" si="26"/>
        <v>63.48</v>
      </c>
      <c r="AI50" s="87">
        <f t="shared" ca="1" si="27"/>
        <v>71.989999999999995</v>
      </c>
      <c r="AJ50" s="87">
        <f t="shared" ca="1" si="28"/>
        <v>70.143289999999993</v>
      </c>
      <c r="AK50" s="87" t="str">
        <f t="shared" ca="1" si="17"/>
        <v/>
      </c>
      <c r="AL50" s="87">
        <f t="shared" ca="1" si="18"/>
        <v>59.90934</v>
      </c>
      <c r="AO50" s="87" t="str">
        <f>List!R12</f>
        <v>Bromley</v>
      </c>
      <c r="AP50" s="87">
        <f t="shared" ca="1" si="29"/>
        <v>73.947670000000002</v>
      </c>
      <c r="BF50" s="92"/>
      <c r="BG50" s="92"/>
    </row>
    <row r="51" spans="1:59">
      <c r="W51" s="87">
        <f ca="1">IFERROR(RANK(Y51,$Y$27:$Y$59,$U$3)+COUNTIF($Y$27:Y51,Y51)-1,"")</f>
        <v>17</v>
      </c>
      <c r="X51" s="87" t="s">
        <v>113</v>
      </c>
      <c r="Y51" s="87">
        <f t="shared" ca="1" si="10"/>
        <v>63.042490000000001</v>
      </c>
      <c r="AA51" s="87" t="str">
        <f t="shared" ca="1" si="11"/>
        <v>Camden</v>
      </c>
      <c r="AB51" s="87">
        <v>25</v>
      </c>
      <c r="AC51" s="86">
        <f t="shared" ca="1" si="12"/>
        <v>59.040349999999997</v>
      </c>
      <c r="AD51" s="87" t="str">
        <f t="shared" ca="1" si="13"/>
        <v>Camden</v>
      </c>
      <c r="AE51" s="87" t="str">
        <f t="shared" ca="1" si="14"/>
        <v/>
      </c>
      <c r="AF51" s="87" t="str">
        <f t="shared" ca="1" si="15"/>
        <v/>
      </c>
      <c r="AG51" s="87">
        <f t="shared" ca="1" si="16"/>
        <v>59.040349999999997</v>
      </c>
      <c r="AH51" s="87">
        <f t="shared" ca="1" si="26"/>
        <v>63.48</v>
      </c>
      <c r="AI51" s="87">
        <f t="shared" ca="1" si="27"/>
        <v>71.989999999999995</v>
      </c>
      <c r="AJ51" s="87">
        <f t="shared" ca="1" si="28"/>
        <v>70.143289999999993</v>
      </c>
      <c r="AK51" s="87" t="str">
        <f t="shared" ca="1" si="17"/>
        <v/>
      </c>
      <c r="AL51" s="87">
        <f t="shared" ca="1" si="18"/>
        <v>59.040349999999997</v>
      </c>
      <c r="AO51" s="87" t="str">
        <f>List!R13</f>
        <v>Hillingdon</v>
      </c>
      <c r="AP51" s="87">
        <f t="shared" ca="1" si="29"/>
        <v>64.785129999999995</v>
      </c>
      <c r="BF51" s="92"/>
      <c r="BG51" s="93"/>
    </row>
    <row r="52" spans="1:59">
      <c r="W52" s="87">
        <f ca="1">IFERROR(RANK(Y52,$Y$27:$Y$59,$U$3)+COUNTIF($Y$27:Y52,Y52)-1,"")</f>
        <v>5</v>
      </c>
      <c r="X52" s="87" t="s">
        <v>33</v>
      </c>
      <c r="Y52" s="87">
        <f t="shared" ca="1" si="10"/>
        <v>70.143289999999993</v>
      </c>
      <c r="AA52" s="87" t="str">
        <f t="shared" ca="1" si="11"/>
        <v>Barking and Dagenham</v>
      </c>
      <c r="AB52" s="87">
        <v>26</v>
      </c>
      <c r="AC52" s="86">
        <f t="shared" ca="1" si="12"/>
        <v>58.90963</v>
      </c>
      <c r="AD52" s="87" t="str">
        <f t="shared" ca="1" si="13"/>
        <v>Barking and Dagenham</v>
      </c>
      <c r="AE52" s="87" t="str">
        <f t="shared" ca="1" si="14"/>
        <v/>
      </c>
      <c r="AF52" s="87" t="str">
        <f t="shared" ca="1" si="15"/>
        <v/>
      </c>
      <c r="AG52" s="87">
        <f t="shared" ca="1" si="16"/>
        <v>58.90963</v>
      </c>
      <c r="AH52" s="87">
        <f t="shared" ca="1" si="26"/>
        <v>63.48</v>
      </c>
      <c r="AI52" s="87">
        <f t="shared" ca="1" si="27"/>
        <v>71.989999999999995</v>
      </c>
      <c r="AJ52" s="87">
        <f t="shared" ca="1" si="28"/>
        <v>70.143289999999993</v>
      </c>
      <c r="AK52" s="87" t="str">
        <f t="shared" ca="1" si="17"/>
        <v/>
      </c>
      <c r="AL52" s="87">
        <f t="shared" ca="1" si="18"/>
        <v>58.90963</v>
      </c>
      <c r="AO52" s="87" t="str">
        <f>List!R14</f>
        <v>Ealing</v>
      </c>
      <c r="AP52" s="87">
        <f t="shared" ca="1" si="29"/>
        <v>63.229689999999998</v>
      </c>
      <c r="BF52" s="94"/>
      <c r="BG52" s="94"/>
    </row>
    <row r="53" spans="1:59">
      <c r="W53" s="87">
        <f ca="1">IFERROR(RANK(Y53,$Y$27:$Y$59,$U$3)+COUNTIF($Y$27:Y53,Y53)-1,"")</f>
        <v>21</v>
      </c>
      <c r="X53" s="87" t="s">
        <v>96</v>
      </c>
      <c r="Y53" s="87">
        <f t="shared" ca="1" si="10"/>
        <v>60.99071</v>
      </c>
      <c r="AA53" s="87" t="str">
        <f t="shared" ca="1" si="11"/>
        <v>Hackney</v>
      </c>
      <c r="AB53" s="87">
        <v>27</v>
      </c>
      <c r="AC53" s="86">
        <f t="shared" ca="1" si="12"/>
        <v>58.164900000000003</v>
      </c>
      <c r="AD53" s="87" t="str">
        <f t="shared" ca="1" si="13"/>
        <v>Hackney</v>
      </c>
      <c r="AE53" s="87" t="str">
        <f t="shared" ca="1" si="14"/>
        <v/>
      </c>
      <c r="AF53" s="87" t="str">
        <f t="shared" ca="1" si="15"/>
        <v/>
      </c>
      <c r="AG53" s="87">
        <f t="shared" ca="1" si="16"/>
        <v>58.164900000000003</v>
      </c>
      <c r="AH53" s="87">
        <f t="shared" ca="1" si="26"/>
        <v>63.48</v>
      </c>
      <c r="AI53" s="87">
        <f t="shared" ca="1" si="27"/>
        <v>71.989999999999995</v>
      </c>
      <c r="AJ53" s="87">
        <f t="shared" ca="1" si="28"/>
        <v>70.143289999999993</v>
      </c>
      <c r="AK53" s="87" t="str">
        <f t="shared" ca="1" si="17"/>
        <v/>
      </c>
      <c r="AL53" s="87">
        <f t="shared" ca="1" si="18"/>
        <v>58.164900000000003</v>
      </c>
      <c r="AO53" s="87" t="str">
        <f>List!R15</f>
        <v>Barnet</v>
      </c>
      <c r="AP53" s="87">
        <f t="shared" ca="1" si="29"/>
        <v>65.179879999999997</v>
      </c>
    </row>
    <row r="54" spans="1:59">
      <c r="W54" s="87">
        <f ca="1">IFERROR(RANK(Y54,$Y$27:$Y$59,$U$3)+COUNTIF($Y$27:Y54,Y54)-1,"")</f>
        <v>3</v>
      </c>
      <c r="X54" s="87" t="s">
        <v>90</v>
      </c>
      <c r="Y54" s="87">
        <f t="shared" ca="1" si="10"/>
        <v>70.797669999999997</v>
      </c>
      <c r="AA54" s="87" t="str">
        <f t="shared" ca="1" si="11"/>
        <v>Hammersmith and Fulham</v>
      </c>
      <c r="AB54" s="87">
        <v>28</v>
      </c>
      <c r="AC54" s="86">
        <f t="shared" ca="1" si="12"/>
        <v>57.854219999999998</v>
      </c>
      <c r="AD54" s="87" t="str">
        <f t="shared" ca="1" si="13"/>
        <v>Hammersmith and Fulham</v>
      </c>
      <c r="AE54" s="87" t="str">
        <f t="shared" ca="1" si="14"/>
        <v/>
      </c>
      <c r="AF54" s="87" t="str">
        <f t="shared" ca="1" si="15"/>
        <v/>
      </c>
      <c r="AG54" s="87">
        <f t="shared" ca="1" si="16"/>
        <v>57.854219999999998</v>
      </c>
      <c r="AH54" s="87">
        <f t="shared" ca="1" si="26"/>
        <v>63.48</v>
      </c>
      <c r="AI54" s="87">
        <f t="shared" ca="1" si="27"/>
        <v>71.989999999999995</v>
      </c>
      <c r="AJ54" s="87">
        <f t="shared" ca="1" si="28"/>
        <v>70.143289999999993</v>
      </c>
      <c r="AK54" s="87" t="str">
        <f t="shared" ca="1" si="17"/>
        <v/>
      </c>
      <c r="AL54" s="87">
        <f t="shared" ca="1" si="18"/>
        <v>57.854219999999998</v>
      </c>
      <c r="AO54" s="87" t="str">
        <f>List!R16</f>
        <v>Croydon</v>
      </c>
      <c r="AP54" s="87">
        <f t="shared" ca="1" si="29"/>
        <v>65.558250000000001</v>
      </c>
      <c r="BF54" s="94"/>
      <c r="BG54" s="94"/>
    </row>
    <row r="55" spans="1:59" ht="14.45" customHeight="1">
      <c r="W55" s="87">
        <f ca="1">IFERROR(RANK(Y55,$Y$27:$Y$59,$U$3)+COUNTIF($Y$27:Y55,Y55)-1,"")</f>
        <v>30</v>
      </c>
      <c r="X55" s="87" t="s">
        <v>105</v>
      </c>
      <c r="Y55" s="87">
        <f t="shared" ca="1" si="10"/>
        <v>55.01643</v>
      </c>
      <c r="AA55" s="87" t="str">
        <f t="shared" ca="1" si="11"/>
        <v>Newham</v>
      </c>
      <c r="AB55" s="87">
        <v>29</v>
      </c>
      <c r="AC55" s="86">
        <f t="shared" ca="1" si="12"/>
        <v>56.505949999999999</v>
      </c>
      <c r="AD55" s="87" t="str">
        <f t="shared" ca="1" si="13"/>
        <v>Newham</v>
      </c>
      <c r="AE55" s="87" t="str">
        <f t="shared" ca="1" si="14"/>
        <v/>
      </c>
      <c r="AF55" s="87" t="str">
        <f t="shared" ca="1" si="15"/>
        <v/>
      </c>
      <c r="AG55" s="87">
        <f t="shared" ca="1" si="16"/>
        <v>56.505949999999999</v>
      </c>
      <c r="AH55" s="87">
        <f t="shared" ca="1" si="26"/>
        <v>63.48</v>
      </c>
      <c r="AI55" s="87">
        <f t="shared" ca="1" si="27"/>
        <v>71.989999999999995</v>
      </c>
      <c r="AJ55" s="87">
        <f t="shared" ca="1" si="28"/>
        <v>70.143289999999993</v>
      </c>
      <c r="AK55" s="87" t="str">
        <f t="shared" ca="1" si="17"/>
        <v/>
      </c>
      <c r="AL55" s="87">
        <f t="shared" ca="1" si="18"/>
        <v>56.505949999999999</v>
      </c>
      <c r="AO55" s="87" t="str">
        <f>T8</f>
        <v>Richmond</v>
      </c>
      <c r="AP55" s="87">
        <f ca="1">U14</f>
        <v>70.143289999999993</v>
      </c>
      <c r="BF55" s="94"/>
      <c r="BG55" s="94"/>
    </row>
    <row r="56" spans="1:59">
      <c r="W56" s="87">
        <f ca="1">IFERROR(RANK(Y56,$Y$27:$Y$59,$U$3)+COUNTIF($Y$27:Y56,Y56)-1,"")</f>
        <v>19</v>
      </c>
      <c r="X56" s="87" t="s">
        <v>115</v>
      </c>
      <c r="Y56" s="87">
        <f t="shared" ca="1" si="10"/>
        <v>61.261319999999998</v>
      </c>
      <c r="AA56" s="87" t="str">
        <f t="shared" ca="1" si="11"/>
        <v>Tower Hamlets</v>
      </c>
      <c r="AB56" s="87">
        <v>30</v>
      </c>
      <c r="AC56" s="86">
        <f t="shared" ca="1" si="12"/>
        <v>55.01643</v>
      </c>
      <c r="AD56" s="87" t="str">
        <f t="shared" ca="1" si="13"/>
        <v>Tower Hamlets</v>
      </c>
      <c r="AE56" s="87" t="str">
        <f t="shared" ca="1" si="14"/>
        <v/>
      </c>
      <c r="AF56" s="87" t="str">
        <f t="shared" ca="1" si="15"/>
        <v/>
      </c>
      <c r="AG56" s="87">
        <f t="shared" ca="1" si="16"/>
        <v>55.01643</v>
      </c>
      <c r="AH56" s="87">
        <f t="shared" ca="1" si="26"/>
        <v>63.48</v>
      </c>
      <c r="AI56" s="87">
        <f t="shared" ca="1" si="27"/>
        <v>71.989999999999995</v>
      </c>
      <c r="AJ56" s="87">
        <f t="shared" ca="1" si="28"/>
        <v>70.143289999999993</v>
      </c>
      <c r="AK56" s="87" t="str">
        <f t="shared" ca="1" si="17"/>
        <v/>
      </c>
      <c r="AL56" s="87">
        <f t="shared" ca="1" si="18"/>
        <v>55.01643</v>
      </c>
    </row>
    <row r="57" spans="1:59">
      <c r="W57" s="87">
        <f ca="1">IFERROR(RANK(Y57,$Y$27:$Y$59,$U$3)+COUNTIF($Y$27:Y57,Y57)-1,"")</f>
        <v>15</v>
      </c>
      <c r="X57" s="87" t="s">
        <v>77</v>
      </c>
      <c r="Y57" s="87">
        <f t="shared" ca="1" si="10"/>
        <v>63.675739999999998</v>
      </c>
      <c r="AA57" s="87" t="str">
        <f t="shared" ca="1" si="11"/>
        <v>Kensington and Chelsea</v>
      </c>
      <c r="AB57" s="87">
        <v>31</v>
      </c>
      <c r="AC57" s="86">
        <f t="shared" ca="1" si="12"/>
        <v>53.806829999999998</v>
      </c>
      <c r="AD57" s="87" t="str">
        <f t="shared" ca="1" si="13"/>
        <v>Kensington and Chelsea</v>
      </c>
      <c r="AE57" s="87" t="str">
        <f t="shared" ca="1" si="14"/>
        <v/>
      </c>
      <c r="AF57" s="87" t="str">
        <f t="shared" ca="1" si="15"/>
        <v/>
      </c>
      <c r="AG57" s="87">
        <f t="shared" ca="1" si="16"/>
        <v>53.806829999999998</v>
      </c>
      <c r="AH57" s="87">
        <f t="shared" ca="1" si="26"/>
        <v>63.48</v>
      </c>
      <c r="AI57" s="87">
        <f t="shared" ca="1" si="27"/>
        <v>71.989999999999995</v>
      </c>
      <c r="AJ57" s="87">
        <f t="shared" ca="1" si="28"/>
        <v>70.143289999999993</v>
      </c>
      <c r="AK57" s="87" t="str">
        <f t="shared" ca="1" si="17"/>
        <v/>
      </c>
      <c r="AL57" s="87">
        <f t="shared" ca="1" si="18"/>
        <v>53.806829999999998</v>
      </c>
      <c r="BF57" s="94"/>
      <c r="BG57" s="94"/>
    </row>
    <row r="58" spans="1:59">
      <c r="W58" s="87">
        <f ca="1">IFERROR(RANK(Y58,$Y$27:$Y$59,$U$3)+COUNTIF($Y$27:Y58,Y58)-1,"")</f>
        <v>32</v>
      </c>
      <c r="X58" s="87" t="s">
        <v>100</v>
      </c>
      <c r="Y58" s="87">
        <f t="shared" ca="1" si="10"/>
        <v>53.272930000000002</v>
      </c>
      <c r="AA58" s="87" t="str">
        <f t="shared" ca="1" si="11"/>
        <v>Westminster</v>
      </c>
      <c r="AB58" s="87">
        <v>32</v>
      </c>
      <c r="AC58" s="86">
        <f t="shared" ca="1" si="12"/>
        <v>53.272930000000002</v>
      </c>
      <c r="AD58" s="87" t="str">
        <f t="shared" ca="1" si="13"/>
        <v>Westminster</v>
      </c>
      <c r="AE58" s="87" t="str">
        <f t="shared" ca="1" si="14"/>
        <v/>
      </c>
      <c r="AF58" s="87" t="str">
        <f t="shared" ca="1" si="15"/>
        <v/>
      </c>
      <c r="AG58" s="87">
        <f t="shared" ca="1" si="16"/>
        <v>53.272930000000002</v>
      </c>
      <c r="AH58" s="87">
        <f t="shared" ca="1" si="26"/>
        <v>63.48</v>
      </c>
      <c r="AI58" s="87">
        <f t="shared" ca="1" si="27"/>
        <v>71.989999999999995</v>
      </c>
      <c r="AJ58" s="87">
        <f t="shared" ca="1" si="28"/>
        <v>70.143289999999993</v>
      </c>
      <c r="AK58" s="87" t="str">
        <f t="shared" ca="1" si="17"/>
        <v/>
      </c>
      <c r="AL58" s="87">
        <f t="shared" ca="1" si="18"/>
        <v>53.272930000000002</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3000-000000000000}">
      <formula1>indlist</formula1>
    </dataValidation>
    <dataValidation type="list" showInputMessage="1" showErrorMessage="1" sqref="U2" xr:uid="{00000000-0002-0000-3000-000001000000}">
      <formula1>gender</formula1>
    </dataValidation>
    <dataValidation showInputMessage="1" showErrorMessage="1" sqref="U5" xr:uid="{00000000-0002-0000-3000-000002000000}"/>
  </dataValidations>
  <hyperlinks>
    <hyperlink ref="O1" location="Summary!A1" display="Back to summary" xr:uid="{00000000-0004-0000-30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AE63"/>
  <sheetViews>
    <sheetView topLeftCell="K1" workbookViewId="0">
      <selection activeCell="AD2" sqref="AD2"/>
    </sheetView>
  </sheetViews>
  <sheetFormatPr defaultColWidth="8.85546875" defaultRowHeight="15"/>
  <cols>
    <col min="1" max="1" width="40.42578125" customWidth="1"/>
    <col min="25" max="25" width="11.7109375" bestFit="1" customWidth="1"/>
  </cols>
  <sheetData>
    <row r="1" spans="1:31">
      <c r="A1" t="s">
        <v>1055</v>
      </c>
      <c r="C1" t="s">
        <v>1056</v>
      </c>
      <c r="E1" t="s">
        <v>1057</v>
      </c>
      <c r="H1" t="s">
        <v>1058</v>
      </c>
      <c r="P1" t="s">
        <v>1011</v>
      </c>
      <c r="R1" t="s">
        <v>1059</v>
      </c>
      <c r="T1" t="s">
        <v>1060</v>
      </c>
      <c r="V1" t="s">
        <v>10</v>
      </c>
      <c r="Y1" t="s">
        <v>33</v>
      </c>
      <c r="Z1" t="s">
        <v>83</v>
      </c>
      <c r="AD1" t="s">
        <v>1061</v>
      </c>
      <c r="AE1" t="s">
        <v>1062</v>
      </c>
    </row>
    <row r="2" spans="1:31">
      <c r="A2" t="s">
        <v>257</v>
      </c>
      <c r="C2" t="s">
        <v>249</v>
      </c>
      <c r="E2">
        <f>COUNTA(IndicatorData!$F$1:$F$152470)</f>
        <v>3631</v>
      </c>
      <c r="H2" s="5" t="str">
        <f t="array" ref="H2:M2">TRANSPOSE(P2:P7)</f>
        <v>Kingston</v>
      </c>
      <c r="I2" s="5" t="str">
        <v>Sutton</v>
      </c>
      <c r="J2" s="5" t="str">
        <v>Bromley</v>
      </c>
      <c r="K2" s="5" t="str">
        <v>Merton</v>
      </c>
      <c r="L2" s="5" t="str">
        <v>Harrow</v>
      </c>
      <c r="M2" s="5" t="str">
        <v>Barnet</v>
      </c>
      <c r="P2" s="5" t="str">
        <f t="shared" ref="P2:P7" si="0">IF($O$3=$Y1,Z1,IF($O$3=$Y7,Z7))</f>
        <v>Kingston</v>
      </c>
      <c r="R2" s="6" t="s">
        <v>83</v>
      </c>
      <c r="T2" s="7" t="s">
        <v>1063</v>
      </c>
      <c r="U2" s="6"/>
      <c r="V2">
        <v>65</v>
      </c>
      <c r="Y2" t="s">
        <v>33</v>
      </c>
      <c r="Z2" t="s">
        <v>90</v>
      </c>
      <c r="AD2" t="str">
        <f>IndicatorMetadata!B2</f>
        <v>Emergency hospital admissions due to falls in people aged 65 and over</v>
      </c>
      <c r="AE2">
        <f>IndicatorMetadata!A2</f>
        <v>22401</v>
      </c>
    </row>
    <row r="3" spans="1:31">
      <c r="A3" t="s">
        <v>922</v>
      </c>
      <c r="C3" t="s">
        <v>189</v>
      </c>
      <c r="O3" t="str">
        <f>lalist</f>
        <v>Richmond</v>
      </c>
      <c r="P3" s="5" t="str">
        <f t="shared" si="0"/>
        <v>Sutton</v>
      </c>
      <c r="R3" t="s">
        <v>109</v>
      </c>
      <c r="T3" t="s">
        <v>79</v>
      </c>
      <c r="U3" s="6"/>
      <c r="V3" t="s">
        <v>278</v>
      </c>
      <c r="Y3" t="s">
        <v>33</v>
      </c>
      <c r="Z3" t="s">
        <v>79</v>
      </c>
      <c r="AD3" t="str">
        <f>IndicatorMetadata!B3</f>
        <v>Emergency hospital admissions due to falls in people aged 80 plus</v>
      </c>
      <c r="AE3">
        <f>IndicatorMetadata!A3</f>
        <v>22403</v>
      </c>
    </row>
    <row r="4" spans="1:31">
      <c r="A4" t="s">
        <v>240</v>
      </c>
      <c r="C4" t="s">
        <v>189</v>
      </c>
      <c r="P4" s="5" t="str">
        <f t="shared" si="0"/>
        <v>Bromley</v>
      </c>
      <c r="R4" s="6" t="s">
        <v>33</v>
      </c>
      <c r="T4" s="7" t="s">
        <v>1064</v>
      </c>
      <c r="U4" s="6"/>
      <c r="V4" t="s">
        <v>247</v>
      </c>
      <c r="Y4" t="s">
        <v>33</v>
      </c>
      <c r="Z4" t="s">
        <v>109</v>
      </c>
      <c r="AD4" t="str">
        <f>IndicatorMetadata!B4</f>
        <v>Population vaccination coverage: Flu (aged 65 and over)</v>
      </c>
      <c r="AE4">
        <f>IndicatorMetadata!A4</f>
        <v>30314</v>
      </c>
    </row>
    <row r="5" spans="1:31">
      <c r="A5" t="s">
        <v>214</v>
      </c>
      <c r="C5" s="1" t="s">
        <v>35</v>
      </c>
      <c r="P5" s="5" t="str">
        <f t="shared" si="0"/>
        <v>Merton</v>
      </c>
      <c r="R5" s="5" t="s">
        <v>90</v>
      </c>
      <c r="T5" t="s">
        <v>119</v>
      </c>
      <c r="U5" s="6"/>
      <c r="V5" t="s">
        <v>1065</v>
      </c>
      <c r="Y5" t="s">
        <v>33</v>
      </c>
      <c r="Z5" t="s">
        <v>65</v>
      </c>
      <c r="AD5" t="str">
        <f>IndicatorMetadata!B5</f>
        <v>Hip fractures in people aged 65 and over</v>
      </c>
      <c r="AE5">
        <f>IndicatorMetadata!A5</f>
        <v>41401</v>
      </c>
    </row>
    <row r="6" spans="1:31">
      <c r="A6" t="s">
        <v>242</v>
      </c>
      <c r="C6" s="1" t="s">
        <v>258</v>
      </c>
      <c r="P6" s="5" t="str">
        <f t="shared" si="0"/>
        <v>Harrow</v>
      </c>
      <c r="R6" s="6" t="s">
        <v>119</v>
      </c>
      <c r="T6" s="7" t="s">
        <v>1066</v>
      </c>
      <c r="U6" s="6"/>
      <c r="V6" t="s">
        <v>272</v>
      </c>
      <c r="Y6" t="s">
        <v>33</v>
      </c>
      <c r="Z6" t="s">
        <v>94</v>
      </c>
      <c r="AD6" t="str">
        <f>IndicatorMetadata!B6</f>
        <v>Social Isolation: percentage of adult social care users who have as much social contact as they would like</v>
      </c>
      <c r="AE6">
        <f>IndicatorMetadata!A6</f>
        <v>90280</v>
      </c>
    </row>
    <row r="7" spans="1:31">
      <c r="A7" t="s">
        <v>244</v>
      </c>
      <c r="P7" s="5" t="str">
        <f t="shared" si="0"/>
        <v>Barnet</v>
      </c>
      <c r="R7" s="6" t="s">
        <v>60</v>
      </c>
      <c r="T7" s="7" t="s">
        <v>1067</v>
      </c>
      <c r="U7" s="6"/>
      <c r="V7" t="s">
        <v>274</v>
      </c>
      <c r="Y7" t="s">
        <v>77</v>
      </c>
      <c r="Z7" s="16" t="s">
        <v>65</v>
      </c>
      <c r="AD7" t="str">
        <f>IndicatorMetadata!B7</f>
        <v>Winter mortality index (age 85 plus)</v>
      </c>
      <c r="AE7">
        <f>IndicatorMetadata!A7</f>
        <v>90361</v>
      </c>
    </row>
    <row r="8" spans="1:31">
      <c r="A8" t="s">
        <v>162</v>
      </c>
      <c r="R8" s="6" t="s">
        <v>113</v>
      </c>
      <c r="T8" s="7" t="s">
        <v>1068</v>
      </c>
      <c r="U8" s="6"/>
      <c r="V8" t="s">
        <v>218</v>
      </c>
      <c r="Y8" t="s">
        <v>77</v>
      </c>
      <c r="Z8" s="16" t="s">
        <v>94</v>
      </c>
      <c r="AD8" t="str">
        <f>IndicatorMetadata!B8</f>
        <v>Social Isolation: percentage of adult carers who have as much social contact as they would like</v>
      </c>
      <c r="AE8">
        <f>IndicatorMetadata!A8</f>
        <v>90638</v>
      </c>
    </row>
    <row r="9" spans="1:31">
      <c r="A9" t="s">
        <v>211</v>
      </c>
      <c r="R9" s="6" t="s">
        <v>121</v>
      </c>
      <c r="T9" s="7" t="s">
        <v>1069</v>
      </c>
      <c r="U9" s="6"/>
      <c r="V9" t="s">
        <v>280</v>
      </c>
      <c r="Y9" t="s">
        <v>77</v>
      </c>
      <c r="Z9" s="16" t="s">
        <v>98</v>
      </c>
      <c r="AD9" t="str">
        <f>IndicatorMetadata!B9</f>
        <v>Dementia: Recorded prevalence (aged 65 years and over)</v>
      </c>
      <c r="AE9">
        <f>IndicatorMetadata!A9</f>
        <v>91891</v>
      </c>
    </row>
    <row r="10" spans="1:31">
      <c r="A10" t="s">
        <v>29</v>
      </c>
      <c r="R10" s="6" t="s">
        <v>65</v>
      </c>
      <c r="T10" s="7" t="s">
        <v>1070</v>
      </c>
      <c r="U10" s="6"/>
      <c r="V10" t="s">
        <v>178</v>
      </c>
      <c r="Y10" t="s">
        <v>77</v>
      </c>
      <c r="Z10" s="16" t="s">
        <v>119</v>
      </c>
      <c r="AD10" t="str">
        <f>IndicatorMetadata!B10</f>
        <v>Mortality rate from all cardiovascular diseases, ages 65+ years</v>
      </c>
      <c r="AE10">
        <f>IndicatorMetadata!A10</f>
        <v>92718</v>
      </c>
    </row>
    <row r="11" spans="1:31">
      <c r="A11" t="s">
        <v>124</v>
      </c>
      <c r="R11" s="6" t="s">
        <v>115</v>
      </c>
      <c r="T11" s="7" t="s">
        <v>1071</v>
      </c>
      <c r="U11" s="6"/>
      <c r="V11" t="s">
        <v>212</v>
      </c>
      <c r="Y11" t="s">
        <v>77</v>
      </c>
      <c r="Z11" s="16" t="s">
        <v>113</v>
      </c>
      <c r="AD11" t="str">
        <f>IndicatorMetadata!B11</f>
        <v>Estimated dementia diagnosis rate (aged 65 and older)</v>
      </c>
      <c r="AE11">
        <f>IndicatorMetadata!A11</f>
        <v>92949</v>
      </c>
    </row>
    <row r="12" spans="1:31">
      <c r="A12" t="s">
        <v>172</v>
      </c>
      <c r="R12" s="6" t="s">
        <v>79</v>
      </c>
      <c r="U12" s="6"/>
      <c r="V12" t="s">
        <v>135</v>
      </c>
      <c r="Y12" t="s">
        <v>77</v>
      </c>
      <c r="Z12" s="16" t="s">
        <v>87</v>
      </c>
      <c r="AD12" t="str">
        <f>IndicatorMetadata!B12</f>
        <v>Smokers that have successfully quit at 4 weeks</v>
      </c>
      <c r="AE12">
        <f>IndicatorMetadata!A12</f>
        <v>1210</v>
      </c>
    </row>
    <row r="13" spans="1:31">
      <c r="A13" t="s">
        <v>255</v>
      </c>
      <c r="R13" s="6" t="s">
        <v>87</v>
      </c>
      <c r="U13" s="6"/>
      <c r="V13" t="s">
        <v>204</v>
      </c>
      <c r="AD13" t="str">
        <f>IndicatorMetadata!B13</f>
        <v>Utilisation of outdoor space for exercise or health reasons</v>
      </c>
      <c r="AE13">
        <f>IndicatorMetadata!A13</f>
        <v>11601</v>
      </c>
    </row>
    <row r="14" spans="1:31">
      <c r="A14" t="s">
        <v>188</v>
      </c>
      <c r="R14" s="6" t="s">
        <v>63</v>
      </c>
      <c r="U14" s="6"/>
      <c r="V14" t="s">
        <v>260</v>
      </c>
      <c r="AD14" t="str">
        <f>IndicatorMetadata!B14</f>
        <v>Population vaccination coverage: Flu (at risk individuals)</v>
      </c>
      <c r="AE14">
        <f>IndicatorMetadata!A14</f>
        <v>30315</v>
      </c>
    </row>
    <row r="15" spans="1:31">
      <c r="A15" t="s">
        <v>254</v>
      </c>
      <c r="R15" s="6" t="s">
        <v>94</v>
      </c>
      <c r="U15" s="6"/>
      <c r="V15" t="s">
        <v>243</v>
      </c>
      <c r="AD15" t="str">
        <f>IndicatorMetadata!B15</f>
        <v>GP prescribed LARC excluding injections rate / 1,000</v>
      </c>
      <c r="AE15">
        <f>IndicatorMetadata!A15</f>
        <v>91819</v>
      </c>
    </row>
    <row r="16" spans="1:31">
      <c r="A16" t="s">
        <v>248</v>
      </c>
      <c r="R16" s="6" t="s">
        <v>111</v>
      </c>
      <c r="U16" s="6"/>
      <c r="V16" t="s">
        <v>256</v>
      </c>
      <c r="AD16" t="str">
        <f>IndicatorMetadata!B16</f>
        <v>Total prescribed LARC excluding injections rate / 1,000</v>
      </c>
      <c r="AE16">
        <f>IndicatorMetadata!A16</f>
        <v>92254</v>
      </c>
    </row>
    <row r="17" spans="1:31">
      <c r="A17" t="s">
        <v>133</v>
      </c>
      <c r="U17" s="6"/>
      <c r="V17" t="s">
        <v>265</v>
      </c>
      <c r="AD17" t="str">
        <f>IndicatorMetadata!B17</f>
        <v>Smoking prevalence in adults (18+) - current smokers (GPPS)</v>
      </c>
      <c r="AE17">
        <f>IndicatorMetadata!A17</f>
        <v>92304</v>
      </c>
    </row>
    <row r="18" spans="1:31">
      <c r="A18" t="s">
        <v>273</v>
      </c>
      <c r="U18" s="6"/>
      <c r="V18" t="s">
        <v>263</v>
      </c>
      <c r="AD18" t="str">
        <f>IndicatorMetadata!B18</f>
        <v>Smoking prevalence in adults in routine and manual occupations (18-64) - current smokers (APS)</v>
      </c>
      <c r="AE18">
        <f>IndicatorMetadata!A18</f>
        <v>92445</v>
      </c>
    </row>
    <row r="19" spans="1:31">
      <c r="A19" t="s">
        <v>210</v>
      </c>
      <c r="U19" s="6"/>
      <c r="V19" t="s">
        <v>245</v>
      </c>
      <c r="AD19" t="str">
        <f>IndicatorMetadata!B19</f>
        <v>Percentage of physically active adults</v>
      </c>
      <c r="AE19">
        <f>IndicatorMetadata!A19</f>
        <v>93014</v>
      </c>
    </row>
    <row r="20" spans="1:31">
      <c r="A20" t="s">
        <v>253</v>
      </c>
      <c r="U20" s="6"/>
      <c r="V20" t="s">
        <v>215</v>
      </c>
      <c r="AD20" t="str">
        <f>IndicatorMetadata!B20</f>
        <v>Percentage of physically inactive adults</v>
      </c>
      <c r="AE20">
        <f>IndicatorMetadata!A20</f>
        <v>93015</v>
      </c>
    </row>
    <row r="21" spans="1:31">
      <c r="A21" t="s">
        <v>252</v>
      </c>
      <c r="U21" s="6"/>
      <c r="V21" t="s">
        <v>187</v>
      </c>
      <c r="AD21" t="str">
        <f>IndicatorMetadata!B21</f>
        <v>Percentage of adults walking for travel at least three days per week</v>
      </c>
      <c r="AE21">
        <f>IndicatorMetadata!A21</f>
        <v>93439</v>
      </c>
    </row>
    <row r="22" spans="1:31">
      <c r="A22" t="s">
        <v>277</v>
      </c>
      <c r="U22" s="6"/>
      <c r="V22" t="s">
        <v>241</v>
      </c>
      <c r="AD22" t="str">
        <f>IndicatorMetadata!B22</f>
        <v>Smoking prevalence in adults with a long term mental health condition (18+) - current smokers (GPPS)</v>
      </c>
      <c r="AE22">
        <f>IndicatorMetadata!A22</f>
        <v>93454</v>
      </c>
    </row>
    <row r="23" spans="1:31">
      <c r="A23" t="s">
        <v>251</v>
      </c>
      <c r="U23" s="6"/>
      <c r="V23" t="s">
        <v>36</v>
      </c>
      <c r="AD23" t="str">
        <f>IndicatorMetadata!B23</f>
        <v>Obesity prevalence in adults</v>
      </c>
      <c r="AE23">
        <f>IndicatorMetadata!A23</f>
        <v>93881</v>
      </c>
    </row>
    <row r="24" spans="1:31">
      <c r="A24" t="s">
        <v>250</v>
      </c>
      <c r="U24" s="6"/>
      <c r="V24" t="s">
        <v>125</v>
      </c>
      <c r="AD24" t="str">
        <f>IndicatorMetadata!B24</f>
        <v>Percentage of adults meeting the '5-a-day' fruit and vegetable consumption recommendations (new method)</v>
      </c>
      <c r="AE24">
        <f>IndicatorMetadata!A24</f>
        <v>93982</v>
      </c>
    </row>
    <row r="25" spans="1:31">
      <c r="A25" t="s">
        <v>170</v>
      </c>
      <c r="U25" s="6"/>
      <c r="V25" t="s">
        <v>139</v>
      </c>
      <c r="AD25" t="str">
        <f>IndicatorMetadata!B25</f>
        <v>Hypertension: QOF prevalence (all ages)</v>
      </c>
      <c r="AE25">
        <f>IndicatorMetadata!A25</f>
        <v>219</v>
      </c>
    </row>
    <row r="26" spans="1:31">
      <c r="A26" t="s">
        <v>208</v>
      </c>
      <c r="U26" s="6"/>
      <c r="V26" t="s">
        <v>190</v>
      </c>
      <c r="AD26" t="str">
        <f>IndicatorMetadata!B26</f>
        <v>Diabetes: QOF prevalence (17+ yrs)</v>
      </c>
      <c r="AE26">
        <f>IndicatorMetadata!A26</f>
        <v>241</v>
      </c>
    </row>
    <row r="27" spans="1:31">
      <c r="A27" t="s">
        <v>209</v>
      </c>
      <c r="U27" s="6"/>
      <c r="V27" t="s">
        <v>258</v>
      </c>
      <c r="AD27" t="str">
        <f>IndicatorMetadata!B27</f>
        <v>Cancer screening coverage: breast cancer</v>
      </c>
      <c r="AE27">
        <f>IndicatorMetadata!A27</f>
        <v>22001</v>
      </c>
    </row>
    <row r="28" spans="1:31">
      <c r="A28" t="s">
        <v>206</v>
      </c>
      <c r="U28" s="6"/>
      <c r="V28" t="s">
        <v>276</v>
      </c>
      <c r="AD28" t="str">
        <f>IndicatorMetadata!B28</f>
        <v>Suicide rate</v>
      </c>
      <c r="AE28">
        <f>IndicatorMetadata!A28</f>
        <v>41001</v>
      </c>
    </row>
    <row r="29" spans="1:31">
      <c r="A29" t="s">
        <v>203</v>
      </c>
      <c r="U29" s="6"/>
      <c r="AD29" t="str">
        <f>IndicatorMetadata!B29</f>
        <v>Cancer screening coverage: bowel cancer</v>
      </c>
      <c r="AE29">
        <f>IndicatorMetadata!A29</f>
        <v>91720</v>
      </c>
    </row>
    <row r="30" spans="1:31">
      <c r="A30" t="s">
        <v>205</v>
      </c>
      <c r="U30" s="6"/>
      <c r="AD30" t="str">
        <f>IndicatorMetadata!B30</f>
        <v>Cancer screening coverage: cervical cancer (aged 25 to 49 years old)</v>
      </c>
      <c r="AE30">
        <f>IndicatorMetadata!A30</f>
        <v>93560</v>
      </c>
    </row>
    <row r="31" spans="1:31">
      <c r="A31" t="s">
        <v>259</v>
      </c>
      <c r="U31" s="6"/>
      <c r="AD31" t="str">
        <f>IndicatorMetadata!B31</f>
        <v>Cancer screening coverage: cervical cancer (aged 50 to 64 years old)</v>
      </c>
      <c r="AE31">
        <f>IndicatorMetadata!A31</f>
        <v>93561</v>
      </c>
    </row>
    <row r="32" spans="1:31">
      <c r="A32" t="s">
        <v>281</v>
      </c>
      <c r="U32" s="6"/>
      <c r="AD32" t="str">
        <f>IndicatorMetadata!B32</f>
        <v>Under 75 mortality rate from causes considered preventable</v>
      </c>
      <c r="AE32">
        <f>IndicatorMetadata!A32</f>
        <v>93721</v>
      </c>
    </row>
    <row r="33" spans="1:31">
      <c r="A33" t="s">
        <v>126</v>
      </c>
      <c r="U33" s="6"/>
      <c r="AD33" t="str">
        <f>IndicatorMetadata!B33</f>
        <v>Healthy life expectancy at birth</v>
      </c>
      <c r="AE33">
        <f>IndicatorMetadata!A33</f>
        <v>90362</v>
      </c>
    </row>
    <row r="34" spans="1:31">
      <c r="A34" t="s">
        <v>186</v>
      </c>
      <c r="AD34" t="str">
        <f>IndicatorMetadata!B34</f>
        <v>Life expectancy at birth</v>
      </c>
      <c r="AE34">
        <f>IndicatorMetadata!A34</f>
        <v>90366</v>
      </c>
    </row>
    <row r="35" spans="1:31">
      <c r="A35" t="s">
        <v>279</v>
      </c>
      <c r="AD35" t="str">
        <f>IndicatorMetadata!B35</f>
        <v>Life expectancy at 65</v>
      </c>
      <c r="AE35">
        <f>IndicatorMetadata!A35</f>
        <v>91102</v>
      </c>
    </row>
    <row r="36" spans="1:31">
      <c r="A36" t="s">
        <v>261</v>
      </c>
      <c r="AD36" t="str">
        <f>IndicatorMetadata!B36</f>
        <v>Inequality in life expectancy at birth</v>
      </c>
      <c r="AE36">
        <f>IndicatorMetadata!A36</f>
        <v>92901</v>
      </c>
    </row>
    <row r="37" spans="1:31">
      <c r="A37" t="s">
        <v>262</v>
      </c>
      <c r="AD37" t="str">
        <f>IndicatorMetadata!B37</f>
        <v>Inequality in life expectancy at 65</v>
      </c>
      <c r="AE37">
        <f>IndicatorMetadata!A37</f>
        <v>93190</v>
      </c>
    </row>
    <row r="38" spans="1:31">
      <c r="A38" t="s">
        <v>264</v>
      </c>
      <c r="AD38" t="str">
        <f>IndicatorMetadata!B38</f>
        <v>Healthy life expectancy at 65</v>
      </c>
      <c r="AE38">
        <f>IndicatorMetadata!A38</f>
        <v>93505</v>
      </c>
    </row>
    <row r="39" spans="1:31">
      <c r="A39" t="s">
        <v>275</v>
      </c>
      <c r="AD39" t="str">
        <f>IndicatorMetadata!B39</f>
        <v>Fraction of mortality attributable to particulate air pollution (new method)</v>
      </c>
      <c r="AE39">
        <f>IndicatorMetadata!A39</f>
        <v>93861</v>
      </c>
    </row>
    <row r="40" spans="1:31">
      <c r="A40" t="s">
        <v>177</v>
      </c>
      <c r="AD40" t="str">
        <f>IndicatorMetadata!B40</f>
        <v>Air pollution: fine particulate matter (new method - concentrations of total PM2.5)</v>
      </c>
      <c r="AE40">
        <f>IndicatorMetadata!A40</f>
        <v>93867</v>
      </c>
    </row>
    <row r="41" spans="1:31">
      <c r="A41" t="s">
        <v>200</v>
      </c>
      <c r="AD41" t="str">
        <f>IndicatorMetadata!B41</f>
        <v>Population vaccination coverage: Dtap  IPV  Hib HepB (2 years old)</v>
      </c>
      <c r="AE41">
        <f>IndicatorMetadata!A41</f>
        <v>30304</v>
      </c>
    </row>
    <row r="42" spans="1:31">
      <c r="A42" t="s">
        <v>201</v>
      </c>
      <c r="AD42" t="str">
        <f>IndicatorMetadata!B42</f>
        <v>Population vaccination coverage: MMR for one dose (2 years old)</v>
      </c>
      <c r="AE42">
        <f>IndicatorMetadata!A42</f>
        <v>30309</v>
      </c>
    </row>
    <row r="43" spans="1:31">
      <c r="A43" t="s">
        <v>207</v>
      </c>
      <c r="AD43" t="str">
        <f>IndicatorMetadata!B43</f>
        <v>Population vaccination coverage: MMR for two doses (5 years old)</v>
      </c>
      <c r="AE43">
        <f>IndicatorMetadata!A43</f>
        <v>30311</v>
      </c>
    </row>
    <row r="44" spans="1:31">
      <c r="A44" t="s">
        <v>161</v>
      </c>
      <c r="AD44" t="str">
        <f>IndicatorMetadata!B44</f>
        <v>Reception prevalence of obesity (including severe obesity)</v>
      </c>
      <c r="AE44">
        <f>IndicatorMetadata!A44</f>
        <v>90319</v>
      </c>
    </row>
    <row r="45" spans="1:31">
      <c r="A45" t="s">
        <v>134</v>
      </c>
      <c r="AD45" t="str">
        <f>IndicatorMetadata!B45</f>
        <v>Year 6 prevalence of obesity (including severe obesity)</v>
      </c>
      <c r="AE45">
        <f>IndicatorMetadata!A45</f>
        <v>90323</v>
      </c>
    </row>
    <row r="46" spans="1:31">
      <c r="A46" t="s">
        <v>217</v>
      </c>
      <c r="AD46" t="str">
        <f>IndicatorMetadata!B46</f>
        <v>Hospital admissions as a result of self-harm (10-24 years)</v>
      </c>
      <c r="AE46">
        <f>IndicatorMetadata!A46</f>
        <v>90813</v>
      </c>
    </row>
    <row r="47" spans="1:31">
      <c r="A47" t="s">
        <v>199</v>
      </c>
      <c r="AD47" t="str">
        <f>IndicatorMetadata!B47</f>
        <v>School pupils with social, emotional and mental health needs: % of school pupils with social, emotional and mental health needs</v>
      </c>
      <c r="AE47">
        <f>IndicatorMetadata!A47</f>
        <v>91871</v>
      </c>
    </row>
    <row r="48" spans="1:31">
      <c r="A48" t="s">
        <v>246</v>
      </c>
      <c r="AD48" t="str">
        <f>IndicatorMetadata!B48</f>
        <v>Infant mortality rate</v>
      </c>
      <c r="AE48">
        <f>IndicatorMetadata!A48</f>
        <v>92196</v>
      </c>
    </row>
    <row r="49" spans="1:31">
      <c r="A49" t="s">
        <v>179</v>
      </c>
      <c r="AD49" t="str">
        <f>IndicatorMetadata!B49</f>
        <v>Population vaccination coverage: HPV vaccination coverage for one dose (12 to 13 year old)</v>
      </c>
      <c r="AE49">
        <f>IndicatorMetadata!A49</f>
        <v>92319</v>
      </c>
    </row>
    <row r="50" spans="1:31">
      <c r="A50" t="s">
        <v>138</v>
      </c>
      <c r="AD50" t="str">
        <f>IndicatorMetadata!B50</f>
        <v>Breastfeeding prevalence at 6 to 8 weeks - current method</v>
      </c>
      <c r="AE50">
        <f>IndicatorMetadata!A50</f>
        <v>92517</v>
      </c>
    </row>
    <row r="51" spans="1:31">
      <c r="A51" t="s">
        <v>271</v>
      </c>
      <c r="AD51" t="str">
        <f>IndicatorMetadata!B51</f>
        <v>Population vaccination coverage: DTaP and IPV booster (5 years)</v>
      </c>
      <c r="AE51">
        <f>IndicatorMetadata!A51</f>
        <v>93607</v>
      </c>
    </row>
    <row r="52" spans="1:31">
      <c r="AD52">
        <f>IndicatorMetadata!B52</f>
        <v>0</v>
      </c>
      <c r="AE52">
        <f>IndicatorMetadata!A52</f>
        <v>0</v>
      </c>
    </row>
    <row r="53" spans="1:31">
      <c r="AD53">
        <f>IndicatorMetadata!B53</f>
        <v>0</v>
      </c>
      <c r="AE53">
        <f>IndicatorMetadata!A53</f>
        <v>0</v>
      </c>
    </row>
    <row r="54" spans="1:31">
      <c r="AD54">
        <f>IndicatorMetadata!B54</f>
        <v>0</v>
      </c>
      <c r="AE54">
        <f>IndicatorMetadata!A54</f>
        <v>0</v>
      </c>
    </row>
    <row r="55" spans="1:31">
      <c r="AD55">
        <f>IndicatorMetadata!B55</f>
        <v>0</v>
      </c>
      <c r="AE55">
        <f>IndicatorMetadata!A55</f>
        <v>0</v>
      </c>
    </row>
    <row r="56" spans="1:31">
      <c r="AD56">
        <f>IndicatorMetadata!B56</f>
        <v>0</v>
      </c>
      <c r="AE56">
        <f>IndicatorMetadata!A56</f>
        <v>0</v>
      </c>
    </row>
    <row r="57" spans="1:31">
      <c r="AD57">
        <f>IndicatorMetadata!B57</f>
        <v>0</v>
      </c>
      <c r="AE57">
        <f>IndicatorMetadata!A57</f>
        <v>0</v>
      </c>
    </row>
    <row r="58" spans="1:31">
      <c r="AD58">
        <f>IndicatorMetadata!B58</f>
        <v>0</v>
      </c>
      <c r="AE58">
        <f>IndicatorMetadata!A58</f>
        <v>0</v>
      </c>
    </row>
    <row r="59" spans="1:31">
      <c r="AD59">
        <f>IndicatorMetadata!B59</f>
        <v>0</v>
      </c>
      <c r="AE59">
        <f>IndicatorMetadata!A59</f>
        <v>0</v>
      </c>
    </row>
    <row r="60" spans="1:31">
      <c r="AD60">
        <f>IndicatorMetadata!B60</f>
        <v>0</v>
      </c>
      <c r="AE60">
        <f>IndicatorMetadata!A60</f>
        <v>0</v>
      </c>
    </row>
    <row r="61" spans="1:31">
      <c r="AD61">
        <f>IndicatorMetadata!B61</f>
        <v>0</v>
      </c>
      <c r="AE61">
        <f>IndicatorMetadata!A61</f>
        <v>0</v>
      </c>
    </row>
    <row r="62" spans="1:31">
      <c r="AD62">
        <f>IndicatorMetadata!B62</f>
        <v>0</v>
      </c>
      <c r="AE62">
        <f>IndicatorMetadata!A62</f>
        <v>0</v>
      </c>
    </row>
    <row r="63" spans="1:31">
      <c r="AD63">
        <f>IndicatorMetadata!B63</f>
        <v>0</v>
      </c>
      <c r="AE63">
        <f>IndicatorMetadata!A63</f>
        <v>0</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T64"/>
  <sheetViews>
    <sheetView showGridLines="0" showRowColHeaders="0" zoomScale="130" zoomScaleNormal="130" workbookViewId="0">
      <selection activeCell="R23" sqref="R23"/>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Population vaccination coverage: Flu (aged 65 and over), 2022/23</v>
      </c>
      <c r="B1" s="125"/>
      <c r="C1" s="125"/>
      <c r="D1" s="125"/>
      <c r="E1" s="125"/>
      <c r="F1" s="125"/>
      <c r="G1" s="125"/>
      <c r="H1" s="126" t="str">
        <f ca="1">'39'!$X$1</f>
        <v>Population vaccination coverage: Flu (aged 65 and over), 2010/11 - 2022/23</v>
      </c>
      <c r="I1" s="125"/>
      <c r="J1" s="125"/>
      <c r="K1" s="125"/>
      <c r="L1" s="125"/>
      <c r="M1" s="125"/>
      <c r="N1" s="125"/>
      <c r="O1" s="4" t="s">
        <v>1075</v>
      </c>
      <c r="T1" s="87" t="s">
        <v>282</v>
      </c>
      <c r="U1" s="87" t="s">
        <v>126</v>
      </c>
      <c r="V1" s="87" t="str">
        <f>T8&amp;U23&amp;U2&amp;U5</f>
        <v>Richmond30314Persons65+ yrs</v>
      </c>
      <c r="W1" s="86">
        <f>21-COUNTBLANK(X2:X21)</f>
        <v>14</v>
      </c>
      <c r="X1" s="87" t="str">
        <f ca="1">IF(U2&lt;&gt;"Persons",U1&amp;", "&amp;SUBSTITUTE(X2, " ","")&amp;" - "&amp;SUBSTITUTE(INDIRECT("x"&amp;W1), " ","")&amp;" ("&amp;U2&amp;")",U1&amp;", "&amp;SUBSTITUTE(X2, " ","")&amp;" - "&amp;SUBSTITUTE(INDIRECT("x"&amp;W1), " ",""))</f>
        <v>Population vaccination coverage: Flu (aged 65 and over), 2010/11 - 2022/23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2010/11</v>
      </c>
      <c r="T2" s="88" t="s">
        <v>1056</v>
      </c>
      <c r="U2" s="87" t="s">
        <v>35</v>
      </c>
      <c r="V2" s="87">
        <v>1</v>
      </c>
      <c r="W2" s="86">
        <f t="array" ref="W2">IFERROR(SMALL(IF(IndicatorData!B:B=$V$1,IndicatorData!AA:AA),$V2),"")</f>
        <v>20100000</v>
      </c>
      <c r="X2" s="86" t="str">
        <f>S2</f>
        <v>2010/11</v>
      </c>
      <c r="Y2" s="88">
        <f t="shared" ref="Y2:AH11" ca="1" si="0">IFERROR(VLOOKUP(Y$1&amp;$U$1&amp;$X2&amp;$U$2&amp;$U$5,DATA,14,FALSE),"")</f>
        <v>72.84</v>
      </c>
      <c r="Z2" s="87">
        <f t="shared" ca="1" si="0"/>
        <v>71.44</v>
      </c>
      <c r="AA2" s="87">
        <f t="shared" ca="1" si="0"/>
        <v>76.680000000000007</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76.680000000000007</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2011/12</v>
      </c>
      <c r="T3" s="88" t="s">
        <v>1076</v>
      </c>
      <c r="U3" s="87">
        <f>VLOOKUP(U1,IndicatorMetadata!$B:$AG,32,FALSE)</f>
        <v>0</v>
      </c>
      <c r="V3" s="89">
        <v>2</v>
      </c>
      <c r="W3" s="86">
        <f t="array" ref="W3">IFERROR(SMALL(IF(IndicatorData!B:B=$V$1,IndicatorData!AA:AA),$V3),"")</f>
        <v>20110000</v>
      </c>
      <c r="X3" s="86" t="str">
        <f t="shared" ref="X3:X21" si="5">IF(S3=X2,"",S3)</f>
        <v>2011/12</v>
      </c>
      <c r="Y3" s="88">
        <f t="shared" ca="1" si="0"/>
        <v>74.02</v>
      </c>
      <c r="Z3" s="87">
        <f t="shared" ca="1" si="0"/>
        <v>72.239999999999995</v>
      </c>
      <c r="AA3" s="87">
        <f t="shared" ca="1" si="0"/>
        <v>76.87</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76.87</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76.475679999999997</v>
      </c>
      <c r="F4" s="2"/>
      <c r="S4" s="87" t="str">
        <f t="array" ref="S4">IFERROR(VLOOKUP($W4,IF(IndicatorData!$B:$B=$V$1,IndicatorData!$A$1:$O$5203),15,FALSE),"")</f>
        <v>2012/13</v>
      </c>
      <c r="T4" s="88" t="s">
        <v>308</v>
      </c>
      <c r="U4" s="87" t="str">
        <f>VLOOKUP(U1,IndicatorMetadata!$B:$AG,27,FALSE)</f>
        <v>%</v>
      </c>
      <c r="V4" s="87">
        <v>3</v>
      </c>
      <c r="W4" s="86">
        <f t="array" ref="W4">IFERROR(SMALL(IF(IndicatorData!B:B=$V$1,IndicatorData!AA:AA),$V4),"")</f>
        <v>20120000</v>
      </c>
      <c r="X4" s="86" t="str">
        <f t="shared" si="5"/>
        <v>2012/13</v>
      </c>
      <c r="Y4" s="88">
        <f t="shared" ca="1" si="0"/>
        <v>73.38</v>
      </c>
      <c r="Z4" s="87">
        <f t="shared" ca="1" si="0"/>
        <v>71.239999999999995</v>
      </c>
      <c r="AA4" s="87">
        <f t="shared" ca="1" si="0"/>
        <v>75.150000000000006</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75.150000000000006</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4% lower</v>
      </c>
      <c r="S5" s="87" t="str">
        <f t="array" ref="S5">IFERROR(VLOOKUP($W5,IF(IndicatorData!$B:$B=$V$1,IndicatorData!$A$1:$O$5203),15,FALSE),"")</f>
        <v>2013/14</v>
      </c>
      <c r="T5" s="88" t="s">
        <v>10</v>
      </c>
      <c r="U5" s="87" t="str">
        <f>VLOOKUP(U23&amp;U2,Interpretations!$A$1:$E$56,4,FALSE)</f>
        <v>65+ yrs</v>
      </c>
      <c r="V5" s="87">
        <v>4</v>
      </c>
      <c r="W5" s="86">
        <f t="array" ref="W5">IFERROR(SMALL(IF(IndicatorData!B:B=$V$1,IndicatorData!AA:AA),$V5),"")</f>
        <v>20130000</v>
      </c>
      <c r="X5" s="86" t="str">
        <f t="shared" si="5"/>
        <v>2013/14</v>
      </c>
      <c r="Y5" s="88">
        <f t="shared" ca="1" si="0"/>
        <v>73.209999999999994</v>
      </c>
      <c r="Z5" s="87">
        <f t="shared" ca="1" si="0"/>
        <v>70.02</v>
      </c>
      <c r="AA5" s="87">
        <f t="shared" ca="1" si="0"/>
        <v>73.3</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73.3</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12% higher</v>
      </c>
      <c r="S6" s="87" t="str">
        <f t="array" ref="S6">IFERROR(VLOOKUP($W6,IF(IndicatorData!$B:$B=$V$1,IndicatorData!$A$1:$O$5203),15,FALSE),"")</f>
        <v>2014/15</v>
      </c>
      <c r="T6" s="88"/>
      <c r="V6" s="87">
        <v>5</v>
      </c>
      <c r="W6" s="86">
        <f t="array" ref="W6">IFERROR(SMALL(IF(IndicatorData!B:B=$V$1,IndicatorData!AA:AA),$V6),"")</f>
        <v>20140000</v>
      </c>
      <c r="X6" s="86" t="str">
        <f t="shared" si="5"/>
        <v>2014/15</v>
      </c>
      <c r="Y6" s="88">
        <f t="shared" ca="1" si="0"/>
        <v>72.739999999999995</v>
      </c>
      <c r="Z6" s="87">
        <f t="shared" ca="1" si="0"/>
        <v>69.239999999999995</v>
      </c>
      <c r="AA6" s="87">
        <f t="shared" ca="1" si="0"/>
        <v>71.290000000000006</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71.290000000000006</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2015/16</v>
      </c>
      <c r="T7" s="88"/>
      <c r="V7" s="87">
        <v>6</v>
      </c>
      <c r="W7" s="86">
        <f t="array" ref="W7">IFERROR(SMALL(IF(IndicatorData!B:B=$V$1,IndicatorData!AA:AA),$V7),"")</f>
        <v>20150000</v>
      </c>
      <c r="X7" s="86" t="str">
        <f t="shared" si="5"/>
        <v>2015/16</v>
      </c>
      <c r="Y7" s="88">
        <f t="shared" ca="1" si="0"/>
        <v>70.989999999999995</v>
      </c>
      <c r="Z7" s="87">
        <f t="shared" ca="1" si="0"/>
        <v>66.41</v>
      </c>
      <c r="AA7" s="87">
        <f t="shared" ca="1" si="0"/>
        <v>67.569999999999993</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67.569999999999993</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(2010/11)</v>
      </c>
      <c r="E8" s="13" t="str">
        <f ca="1">U22</f>
        <v>no change</v>
      </c>
      <c r="S8" s="87" t="str">
        <f t="array" ref="S8">IFERROR(VLOOKUP($W8,IF(IndicatorData!$B:$B=$V$1,IndicatorData!$A$1:$O$5203),15,FALSE),"")</f>
        <v>2016/17</v>
      </c>
      <c r="T8" s="88" t="str">
        <f>Summary!$E$2</f>
        <v>Richmond</v>
      </c>
      <c r="V8" s="87">
        <v>7</v>
      </c>
      <c r="W8" s="86">
        <f t="array" ref="W8">IFERROR(SMALL(IF(IndicatorData!B:B=$V$1,IndicatorData!AA:AA),$V8),"")</f>
        <v>20160000</v>
      </c>
      <c r="X8" s="86" t="str">
        <f t="shared" si="5"/>
        <v>2016/17</v>
      </c>
      <c r="Y8" s="88">
        <f t="shared" ca="1" si="0"/>
        <v>70.52</v>
      </c>
      <c r="Z8" s="87">
        <f t="shared" ca="1" si="0"/>
        <v>65.05</v>
      </c>
      <c r="AA8" s="87">
        <f t="shared" ca="1" si="0"/>
        <v>65.569999999999993</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65.569999999999993</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no change</v>
      </c>
      <c r="S9" s="87" t="str">
        <f t="array" ref="S9">IFERROR(VLOOKUP($W9,IF(IndicatorData!$B:$B=$V$1,IndicatorData!$A$1:$O$5203),15,FALSE),"")</f>
        <v>2017/18</v>
      </c>
      <c r="T9" s="88" t="str">
        <f>T8&amp;" Rank"</f>
        <v>Richmond Rank</v>
      </c>
      <c r="U9" s="87">
        <f ca="1">VLOOKUP(T8,$AA$26:$AB$58,2,FALSE)</f>
        <v>2</v>
      </c>
      <c r="V9" s="87">
        <v>8</v>
      </c>
      <c r="W9" s="86">
        <f t="array" ref="W9">IFERROR(SMALL(IF(IndicatorData!B:B=$V$1,IndicatorData!AA:AA),$V9),"")</f>
        <v>20170000</v>
      </c>
      <c r="X9" s="86" t="str">
        <f t="shared" si="5"/>
        <v>2017/18</v>
      </c>
      <c r="Y9" s="88">
        <f t="shared" ca="1" si="0"/>
        <v>72.849999999999994</v>
      </c>
      <c r="Z9" s="87">
        <f t="shared" ca="1" si="0"/>
        <v>67.52</v>
      </c>
      <c r="AA9" s="87">
        <f t="shared" ca="1" si="0"/>
        <v>68</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68</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2018/19</v>
      </c>
      <c r="T10" s="88" t="s">
        <v>14</v>
      </c>
      <c r="V10" s="87">
        <v>9</v>
      </c>
      <c r="W10" s="86">
        <f t="array" ref="W10">IFERROR(SMALL(IF(IndicatorData!B:B=$V$1,IndicatorData!AA:AA),$V10),"")</f>
        <v>20180000</v>
      </c>
      <c r="X10" s="86" t="str">
        <f t="shared" si="5"/>
        <v>2018/19</v>
      </c>
      <c r="Y10" s="88">
        <f t="shared" ca="1" si="0"/>
        <v>71.97</v>
      </c>
      <c r="Z10" s="87">
        <f t="shared" ca="1" si="0"/>
        <v>65.39</v>
      </c>
      <c r="AA10" s="87">
        <f t="shared" ca="1" si="0"/>
        <v>65.47</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65.47</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2019/20</v>
      </c>
      <c r="T11" s="88" t="s">
        <v>31</v>
      </c>
      <c r="U11" s="87">
        <f ca="1">AI27</f>
        <v>79.86</v>
      </c>
      <c r="V11" s="90">
        <v>10</v>
      </c>
      <c r="W11" s="86">
        <f t="array" ref="W11">IFERROR(SMALL(IF(IndicatorData!B:B=$V$1,IndicatorData!AA:AA),$V11),"")</f>
        <v>20190000</v>
      </c>
      <c r="X11" s="86" t="str">
        <f t="shared" si="5"/>
        <v>2019/20</v>
      </c>
      <c r="Y11" s="88">
        <f t="shared" ca="1" si="0"/>
        <v>72.42</v>
      </c>
      <c r="Z11" s="87">
        <f t="shared" ca="1" si="0"/>
        <v>66.2</v>
      </c>
      <c r="AA11" s="87">
        <f t="shared" ca="1" si="0"/>
        <v>67.58</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67.58</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(2022/23) rank:</v>
      </c>
      <c r="E12" s="128">
        <f ca="1">U9</f>
        <v>2</v>
      </c>
      <c r="S12" s="87" t="str">
        <f t="array" ref="S12">IFERROR(VLOOKUP($W12,IF(IndicatorData!$B:$B=$V$1,IndicatorData!$A$1:$O$5203),15,FALSE),"")</f>
        <v>2020/21</v>
      </c>
      <c r="T12" s="88" t="s">
        <v>57</v>
      </c>
      <c r="U12" s="87">
        <f ca="1">AH27</f>
        <v>68.290000000000006</v>
      </c>
      <c r="V12" s="90">
        <v>11</v>
      </c>
      <c r="W12" s="86">
        <f t="array" ref="W12">IFERROR(SMALL(IF(IndicatorData!B:B=$V$1,IndicatorData!AA:AA),$V12),"")</f>
        <v>20200000</v>
      </c>
      <c r="X12" s="86" t="str">
        <f t="shared" si="5"/>
        <v>2020/21</v>
      </c>
      <c r="Y12" s="88">
        <f t="shared" ref="Y12:AH21" ca="1" si="6">IFERROR(VLOOKUP(Y$1&amp;$U$1&amp;$X12&amp;$U$2&amp;$U$5,DATA,14,FALSE),"")</f>
        <v>80.87</v>
      </c>
      <c r="Z12" s="87">
        <f t="shared" ca="1" si="6"/>
        <v>71.77</v>
      </c>
      <c r="AA12" s="87">
        <f t="shared" ca="1" si="6"/>
        <v>76.099999999999994</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76.099999999999994</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2021/22</v>
      </c>
      <c r="T13" s="88" t="s">
        <v>1011</v>
      </c>
      <c r="U13" s="87">
        <f ca="1">AJ27</f>
        <v>76.475679999999997</v>
      </c>
      <c r="V13" s="90">
        <v>12</v>
      </c>
      <c r="W13" s="86">
        <f t="array" ref="W13">IFERROR(SMALL(IF(IndicatorData!B:B=$V$1,IndicatorData!AA:AA),$V13),"")</f>
        <v>20210000</v>
      </c>
      <c r="X13" s="86" t="str">
        <f t="shared" si="5"/>
        <v>2021/22</v>
      </c>
      <c r="Y13" s="88">
        <f t="shared" ca="1" si="6"/>
        <v>82.35</v>
      </c>
      <c r="Z13" s="87">
        <f t="shared" ca="1" si="6"/>
        <v>70.81</v>
      </c>
      <c r="AA13" s="87">
        <f t="shared" ca="1" si="6"/>
        <v>76.8</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f t="shared" ca="1" si="9"/>
        <v>76.8</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2022/23</v>
      </c>
      <c r="T14" s="88" t="str">
        <f>T8&amp;" current data"</f>
        <v>Richmond current data</v>
      </c>
      <c r="U14" s="87">
        <f ca="1">INDIRECT("aa"&amp;$W$1)</f>
        <v>76.475679999999997</v>
      </c>
      <c r="V14" s="87">
        <v>13</v>
      </c>
      <c r="W14" s="86">
        <f t="array" ref="W14">IFERROR(SMALL(IF(IndicatorData!B:B=$V$1,IndicatorData!AA:AA),$V14),"")</f>
        <v>20220000</v>
      </c>
      <c r="X14" s="86" t="str">
        <f t="shared" si="5"/>
        <v>2022/23</v>
      </c>
      <c r="Y14" s="88">
        <f t="shared" ca="1" si="6"/>
        <v>79.86</v>
      </c>
      <c r="Z14" s="87">
        <f t="shared" ca="1" si="6"/>
        <v>68.290000000000006</v>
      </c>
      <c r="AA14" s="87">
        <f t="shared" ca="1" si="6"/>
        <v>76.475679999999997</v>
      </c>
      <c r="AB14" s="87">
        <f t="shared" ca="1" si="6"/>
        <v>75.3125</v>
      </c>
      <c r="AC14" s="86">
        <f t="shared" ca="1" si="6"/>
        <v>75.639399999999995</v>
      </c>
      <c r="AD14" s="87">
        <f t="shared" ca="1" si="6"/>
        <v>78.314089999999993</v>
      </c>
      <c r="AE14" s="87">
        <f t="shared" ca="1" si="6"/>
        <v>66.631259999999997</v>
      </c>
      <c r="AF14" s="87">
        <f t="shared" ca="1" si="6"/>
        <v>74.08211</v>
      </c>
      <c r="AG14" s="87">
        <f t="shared" ca="1" si="6"/>
        <v>69.972219999999993</v>
      </c>
      <c r="AH14" s="87">
        <f t="shared" ca="1" si="6"/>
        <v>65.983350000000002</v>
      </c>
      <c r="AI14" s="87">
        <f t="shared" ca="1" si="7"/>
        <v>69.972219999999993</v>
      </c>
      <c r="AJ14" s="87">
        <f t="shared" ca="1" si="7"/>
        <v>74.291079999999994</v>
      </c>
      <c r="AK14" s="87">
        <f t="shared" ca="1" si="7"/>
        <v>63.413179999999997</v>
      </c>
      <c r="AL14" s="87">
        <f t="shared" ca="1" si="7"/>
        <v>78.314089999999993</v>
      </c>
      <c r="AM14" s="87">
        <f t="shared" ca="1" si="7"/>
        <v>66.892529999999994</v>
      </c>
      <c r="AN14" s="87">
        <f t="shared" ca="1" si="7"/>
        <v>68.852630000000005</v>
      </c>
      <c r="AO14" s="87">
        <f t="shared" ca="1" si="7"/>
        <v>67.43844</v>
      </c>
      <c r="AP14" s="87">
        <f t="shared" ca="1" si="7"/>
        <v>67.960740000000001</v>
      </c>
      <c r="AQ14" s="87">
        <f t="shared" ca="1" si="7"/>
        <v>67.500079999999997</v>
      </c>
      <c r="AR14" s="87">
        <f t="shared" ca="1" si="7"/>
        <v>61.421300000000002</v>
      </c>
      <c r="AS14" s="87">
        <f t="shared" ca="1" si="8"/>
        <v>60.574199999999998</v>
      </c>
      <c r="AT14" s="87">
        <f t="shared" ca="1" si="8"/>
        <v>61.34628</v>
      </c>
      <c r="AU14" s="87">
        <f t="shared" ca="1" si="8"/>
        <v>74.08211</v>
      </c>
      <c r="AV14" s="87">
        <f t="shared" ca="1" si="8"/>
        <v>74.842699999999994</v>
      </c>
      <c r="AW14" s="87">
        <f t="shared" ca="1" si="8"/>
        <v>73.834050000000005</v>
      </c>
      <c r="AX14" s="87">
        <f t="shared" ca="1" si="8"/>
        <v>70.602140000000006</v>
      </c>
      <c r="AY14" s="87">
        <f t="shared" ca="1" si="8"/>
        <v>65.071849999999998</v>
      </c>
      <c r="AZ14" s="87">
        <f t="shared" ca="1" si="8"/>
        <v>61.55733</v>
      </c>
      <c r="BA14" s="87">
        <f t="shared" ca="1" si="8"/>
        <v>75.3125</v>
      </c>
      <c r="BB14" s="87">
        <f t="shared" ca="1" si="8"/>
        <v>59.574640000000002</v>
      </c>
      <c r="BC14" s="87">
        <f t="shared" ca="1" si="9"/>
        <v>59.553750000000001</v>
      </c>
      <c r="BD14" s="87">
        <f t="shared" ca="1" si="9"/>
        <v>66.631259999999997</v>
      </c>
      <c r="BE14" s="87">
        <f t="shared" ca="1" si="9"/>
        <v>63.195869999999999</v>
      </c>
      <c r="BF14" s="87">
        <f t="shared" ca="1" si="9"/>
        <v>70.946669999999997</v>
      </c>
      <c r="BG14" s="87">
        <f t="shared" ca="1" si="9"/>
        <v>76.475679999999997</v>
      </c>
      <c r="BH14" s="87">
        <f t="shared" ca="1" si="9"/>
        <v>63.245699999999999</v>
      </c>
      <c r="BI14" s="87">
        <f t="shared" ca="1" si="9"/>
        <v>75.639399999999995</v>
      </c>
      <c r="BJ14" s="87">
        <f t="shared" ca="1" si="9"/>
        <v>64.937269999999998</v>
      </c>
      <c r="BK14" s="87">
        <f t="shared" ca="1" si="9"/>
        <v>64.840140000000005</v>
      </c>
      <c r="BL14" s="87">
        <f t="shared" ca="1" si="9"/>
        <v>66.16583</v>
      </c>
      <c r="BM14" s="87">
        <f t="shared" ca="1" si="9"/>
        <v>61.100250000000003</v>
      </c>
      <c r="BN14" s="87">
        <f t="shared" ca="1" si="4"/>
        <v>73.325263333333325</v>
      </c>
    </row>
    <row r="15" spans="1:66">
      <c r="A15" s="130" t="str">
        <f ca="1">$AC$26</f>
        <v>Population vaccination coverage: Flu (aged 65 and over), 2022/23</v>
      </c>
      <c r="B15" s="125"/>
      <c r="C15" s="125"/>
      <c r="D15" s="125"/>
      <c r="E15" s="125"/>
      <c r="F15" s="125"/>
      <c r="G15" s="125"/>
      <c r="S15" s="87" t="str">
        <f t="array" ref="S15">IFERROR(VLOOKUP($W15,IF(IndicatorData!$B:$B=$V$1,IndicatorData!$A$1:$O$5203),15,FALSE),"")</f>
        <v/>
      </c>
      <c r="T15" s="88" t="str">
        <f>T8&amp;" previous data"</f>
        <v>Richmond previous data</v>
      </c>
      <c r="U15" s="87">
        <f ca="1">IFERROR(INDIRECT("aa"&amp;$W$1-1),"")</f>
        <v>76.8</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76.680000000000007</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-4.2229166666666691E-3</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76.5% (n=24733), which was the 2nd highest in London, 4.2% lower than the England average and 12.0% higher than the London average. The latest Borough figure for 2022/23 was also 0.3% lower than in 2010/11, in comparison with 9.6% increase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-2.6645800730309053E-3</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no change</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no change</v>
      </c>
    </row>
    <row r="23" spans="10:72">
      <c r="J23" s="125"/>
      <c r="K23" s="125"/>
      <c r="L23" s="125"/>
      <c r="M23" s="125"/>
      <c r="N23" s="125"/>
      <c r="T23" s="87" t="s">
        <v>1085</v>
      </c>
      <c r="U23" s="87">
        <f>VLOOKUP(U1,List!$AD$2:$AE$63,2,FALSE)</f>
        <v>30314</v>
      </c>
    </row>
    <row r="24" spans="10:72">
      <c r="J24" s="125"/>
      <c r="K24" s="125"/>
      <c r="L24" s="125"/>
      <c r="M24" s="125"/>
      <c r="N24" s="125"/>
    </row>
    <row r="25" spans="10:72">
      <c r="J25" s="125"/>
      <c r="K25" s="125"/>
      <c r="L25" s="125"/>
      <c r="M25" s="125"/>
      <c r="N25" s="125"/>
      <c r="AU25" s="87" t="str">
        <f ca="1">AC26&amp;", Bexley vs. CYP Comparators"</f>
        <v>Population vaccination coverage: Flu (aged 65 and over),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Population vaccination coverage: Flu (aged 65 and over),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19</v>
      </c>
      <c r="X27" s="87" t="s">
        <v>107</v>
      </c>
      <c r="Y27" s="87">
        <f t="shared" ref="Y27:Y58" ca="1" si="10">IFERROR(VLOOKUP($X27&amp;$U$1&amp;$Y$26&amp;$U$2&amp;$U$5,DATA,14,FALSE),"")</f>
        <v>65.983350000000002</v>
      </c>
      <c r="AA27" s="87" t="str">
        <f t="shared" ref="AA27:AA58" ca="1" si="11">AD27</f>
        <v>Bromley</v>
      </c>
      <c r="AB27" s="87">
        <v>1</v>
      </c>
      <c r="AC27" s="86">
        <f t="shared" ref="AC27:AC58" ca="1" si="12">VLOOKUP($AB27,$W$26:$Y$58,3,FALSE)</f>
        <v>78.314089999999993</v>
      </c>
      <c r="AD27" s="87" t="str">
        <f t="shared" ref="AD27:AD58" ca="1" si="13">VLOOKUP($AB27,$W$26:$Y$58,2,FALSE)</f>
        <v>Bromley</v>
      </c>
      <c r="AE27" s="87" t="str">
        <f t="shared" ref="AE27:AE58" ca="1" si="14">IF($AD27=$AE$26,AC27,"")</f>
        <v/>
      </c>
      <c r="AF27" s="87">
        <f t="shared" ref="AF27:AF58" ca="1" si="15">IF(ISERROR(HLOOKUP($AD27,$AB$1:$AG$1,1,FALSE)),"",AC27)</f>
        <v>78.314089999999993</v>
      </c>
      <c r="AG27" s="87" t="str">
        <f t="shared" ref="AG27:AG58" ca="1" si="16">IF(AND(AE27="",AF27=""),AC27,"")</f>
        <v/>
      </c>
      <c r="AH27" s="87">
        <f ca="1">INDIRECT("z"&amp;$W$1)</f>
        <v>68.290000000000006</v>
      </c>
      <c r="AI27" s="87">
        <f ca="1">INDIRECT("y"&amp;$W$1)</f>
        <v>79.86</v>
      </c>
      <c r="AJ27" s="87">
        <f ca="1">INDIRECT("aa"&amp;$W$1)</f>
        <v>76.475679999999997</v>
      </c>
      <c r="AK27" s="87">
        <f t="shared" ref="AK27:AK58" ca="1" si="17">IF(ISERROR(VLOOKUP($AD27,AOP_comparators,1,FALSE)),"",AC27)</f>
        <v>78.314089999999993</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Bromley</v>
      </c>
      <c r="AS27" s="87">
        <v>1</v>
      </c>
      <c r="AT27" s="87">
        <f t="shared" ref="AT27:AT37" ca="1" si="21">VLOOKUP($AS27,$AN$27:$AP$37,3,FALSE)</f>
        <v>78.314089999999993</v>
      </c>
      <c r="AU27" s="87" t="str">
        <f t="shared" ref="AU27:AU37" ca="1" si="22">VLOOKUP($AS27,$AN$27:$AP$37,2,FALSE)</f>
        <v>Bromley</v>
      </c>
      <c r="AV27" s="87" t="str">
        <f t="shared" ref="AV27:AV37" ca="1" si="23">IF($AU27=$AV$26,$AT27,"")</f>
        <v/>
      </c>
      <c r="AW27" s="87">
        <f t="shared" ref="AW27:AW37" ca="1" si="24">IF(AV27="",AT27,"")</f>
        <v>78.314089999999993</v>
      </c>
      <c r="AX27" s="87">
        <f t="shared" ref="AX27:AX37" ca="1" si="25">AI27</f>
        <v>79.86</v>
      </c>
      <c r="AY27" s="94"/>
      <c r="AZ27" s="94"/>
      <c r="BA27" s="94"/>
      <c r="BB27" s="94"/>
      <c r="BC27" s="94"/>
      <c r="BD27" s="94"/>
      <c r="BT27" s="87"/>
    </row>
    <row r="28" spans="10:72">
      <c r="J28" s="125"/>
      <c r="K28" s="125"/>
      <c r="L28" s="125"/>
      <c r="M28" s="125"/>
      <c r="N28" s="125"/>
      <c r="W28" s="87">
        <f ca="1">IFERROR(RANK(Y28,$Y$27:$Y$59,$U$3)+COUNTIF($Y$27:Y28,Y28)-1,"")</f>
        <v>11</v>
      </c>
      <c r="X28" s="87" t="s">
        <v>94</v>
      </c>
      <c r="Y28" s="87">
        <f t="shared" ca="1" si="10"/>
        <v>69.972219999999993</v>
      </c>
      <c r="AA28" s="87" t="str">
        <f t="shared" ca="1" si="11"/>
        <v>Richmond</v>
      </c>
      <c r="AB28" s="87">
        <v>2</v>
      </c>
      <c r="AC28" s="86">
        <f t="shared" ca="1" si="12"/>
        <v>76.475679999999997</v>
      </c>
      <c r="AD28" s="87" t="str">
        <f t="shared" ca="1" si="13"/>
        <v>Richmond</v>
      </c>
      <c r="AE28" s="87">
        <f t="shared" ca="1" si="14"/>
        <v>76.475679999999997</v>
      </c>
      <c r="AF28" s="87" t="str">
        <f t="shared" ca="1" si="15"/>
        <v/>
      </c>
      <c r="AG28" s="87" t="str">
        <f t="shared" ca="1" si="16"/>
        <v/>
      </c>
      <c r="AH28" s="87">
        <f t="shared" ref="AH28:AH58" ca="1" si="26">$AH$27</f>
        <v>68.290000000000006</v>
      </c>
      <c r="AI28" s="87">
        <f t="shared" ref="AI28:AI58" ca="1" si="27">$AI$27</f>
        <v>79.86</v>
      </c>
      <c r="AJ28" s="87">
        <f t="shared" ref="AJ28:AJ58" ca="1" si="28">$AJ$27</f>
        <v>76.475679999999997</v>
      </c>
      <c r="AK28" s="87">
        <f t="shared" ca="1" si="17"/>
        <v>76.475679999999997</v>
      </c>
      <c r="AL28" s="87" t="str">
        <f t="shared" ca="1" si="18"/>
        <v/>
      </c>
      <c r="AN28" s="87">
        <f ca="1">IFERROR(RANK(AP28,$AP$27:$AP$37,$U$3)+COUNTIF($AP$27:AP28,AP28)-1,"")</f>
        <v>1</v>
      </c>
      <c r="AO28" s="87" t="s">
        <v>79</v>
      </c>
      <c r="AP28" s="87">
        <f t="shared" ca="1" si="19"/>
        <v>78.314089999999993</v>
      </c>
      <c r="AR28" s="87" t="str">
        <f t="shared" ca="1" si="20"/>
        <v>Richmond</v>
      </c>
      <c r="AS28" s="87">
        <v>2</v>
      </c>
      <c r="AT28" s="87">
        <f t="shared" ca="1" si="21"/>
        <v>76.475679999999997</v>
      </c>
      <c r="AU28" s="87" t="str">
        <f t="shared" ca="1" si="22"/>
        <v>Richmond</v>
      </c>
      <c r="AV28" s="87">
        <f t="shared" ca="1" si="23"/>
        <v>76.475679999999997</v>
      </c>
      <c r="AW28" s="87" t="str">
        <f t="shared" ca="1" si="24"/>
        <v/>
      </c>
      <c r="AX28" s="87">
        <f t="shared" ca="1" si="25"/>
        <v>79.86</v>
      </c>
      <c r="AY28" s="94"/>
      <c r="BA28" s="94"/>
      <c r="BB28" s="94"/>
      <c r="BC28" s="94"/>
      <c r="BD28" s="94"/>
      <c r="BF28" s="94">
        <v>90</v>
      </c>
      <c r="BG28" s="94"/>
      <c r="BT28" s="87"/>
    </row>
    <row r="29" spans="10:72">
      <c r="J29" s="125"/>
      <c r="K29" s="125"/>
      <c r="L29" s="125"/>
      <c r="M29" s="125"/>
      <c r="N29" s="125"/>
      <c r="W29" s="87">
        <f ca="1">IFERROR(RANK(Y29,$Y$27:$Y$59,$U$3)+COUNTIF($Y$27:Y29,Y29)-1,"")</f>
        <v>6</v>
      </c>
      <c r="X29" s="87" t="s">
        <v>98</v>
      </c>
      <c r="Y29" s="87">
        <f t="shared" ca="1" si="10"/>
        <v>74.291079999999994</v>
      </c>
      <c r="AA29" s="87" t="str">
        <f t="shared" ca="1" si="11"/>
        <v>Sutton</v>
      </c>
      <c r="AB29" s="87">
        <v>3</v>
      </c>
      <c r="AC29" s="86">
        <f t="shared" ca="1" si="12"/>
        <v>75.639399999999995</v>
      </c>
      <c r="AD29" s="87" t="str">
        <f t="shared" ca="1" si="13"/>
        <v>Sutton</v>
      </c>
      <c r="AE29" s="87" t="str">
        <f t="shared" ca="1" si="14"/>
        <v/>
      </c>
      <c r="AF29" s="87">
        <f t="shared" ca="1" si="15"/>
        <v>75.639399999999995</v>
      </c>
      <c r="AG29" s="87" t="str">
        <f t="shared" ca="1" si="16"/>
        <v/>
      </c>
      <c r="AH29" s="87">
        <f t="shared" ca="1" si="26"/>
        <v>68.290000000000006</v>
      </c>
      <c r="AI29" s="87">
        <f t="shared" ca="1" si="27"/>
        <v>79.86</v>
      </c>
      <c r="AJ29" s="87">
        <f t="shared" ca="1" si="28"/>
        <v>76.475679999999997</v>
      </c>
      <c r="AK29" s="87">
        <f t="shared" ca="1" si="17"/>
        <v>75.639399999999995</v>
      </c>
      <c r="AL29" s="87" t="str">
        <f t="shared" ca="1" si="18"/>
        <v/>
      </c>
      <c r="AN29" s="87" t="str">
        <f ca="1">IFERROR(RANK(AP29,$AP$27:$AP$37,$U$3)+COUNTIF($AP$27:AP29,AP29)-1,"")</f>
        <v/>
      </c>
      <c r="AO29" s="87" t="s">
        <v>1064</v>
      </c>
      <c r="AP29" s="87" t="str">
        <f t="shared" ca="1" si="19"/>
        <v/>
      </c>
      <c r="AR29" s="87" t="str">
        <f t="shared" ca="1" si="20"/>
        <v>Havering</v>
      </c>
      <c r="AS29" s="87">
        <v>3</v>
      </c>
      <c r="AT29" s="87">
        <f t="shared" ca="1" si="21"/>
        <v>74.842699999999994</v>
      </c>
      <c r="AU29" s="87" t="str">
        <f t="shared" ca="1" si="22"/>
        <v>Havering</v>
      </c>
      <c r="AV29" s="87" t="str">
        <f t="shared" ca="1" si="23"/>
        <v/>
      </c>
      <c r="AW29" s="87">
        <f t="shared" ca="1" si="24"/>
        <v>74.842699999999994</v>
      </c>
      <c r="AX29" s="87">
        <f t="shared" ca="1" si="25"/>
        <v>79.86</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23</v>
      </c>
      <c r="X30" s="87" t="s">
        <v>69</v>
      </c>
      <c r="Y30" s="87">
        <f t="shared" ca="1" si="10"/>
        <v>63.413179999999997</v>
      </c>
      <c r="AA30" s="87" t="str">
        <f t="shared" ca="1" si="11"/>
        <v>Kingston</v>
      </c>
      <c r="AB30" s="87">
        <v>4</v>
      </c>
      <c r="AC30" s="86">
        <f t="shared" ca="1" si="12"/>
        <v>75.3125</v>
      </c>
      <c r="AD30" s="87" t="str">
        <f t="shared" ca="1" si="13"/>
        <v>Kingston</v>
      </c>
      <c r="AE30" s="87" t="str">
        <f t="shared" ca="1" si="14"/>
        <v/>
      </c>
      <c r="AF30" s="87">
        <f t="shared" ca="1" si="15"/>
        <v>75.3125</v>
      </c>
      <c r="AG30" s="87" t="str">
        <f t="shared" ca="1" si="16"/>
        <v/>
      </c>
      <c r="AH30" s="87">
        <f t="shared" ca="1" si="26"/>
        <v>68.290000000000006</v>
      </c>
      <c r="AI30" s="87">
        <f t="shared" ca="1" si="27"/>
        <v>79.86</v>
      </c>
      <c r="AJ30" s="87">
        <f t="shared" ca="1" si="28"/>
        <v>76.475679999999997</v>
      </c>
      <c r="AK30" s="87">
        <f t="shared" ca="1" si="17"/>
        <v>75.3125</v>
      </c>
      <c r="AL30" s="87" t="str">
        <f t="shared" ca="1" si="18"/>
        <v/>
      </c>
      <c r="AN30" s="87">
        <f ca="1">IFERROR(RANK(AP30,$AP$27:$AP$37,$U$3)+COUNTIF($AP$27:AP30,AP30)-1,"")</f>
        <v>3</v>
      </c>
      <c r="AO30" s="87" t="s">
        <v>119</v>
      </c>
      <c r="AP30" s="87">
        <f t="shared" ca="1" si="19"/>
        <v>74.842699999999994</v>
      </c>
      <c r="AR30" s="87" t="e">
        <f t="shared" ca="1" si="20"/>
        <v>#N/A</v>
      </c>
      <c r="AS30" s="87">
        <v>4</v>
      </c>
      <c r="AT30" s="87" t="e">
        <f t="shared" ca="1" si="21"/>
        <v>#N/A</v>
      </c>
      <c r="AU30" s="87" t="e">
        <f t="shared" ca="1" si="22"/>
        <v>#N/A</v>
      </c>
      <c r="AV30" s="87" t="e">
        <f t="shared" ca="1" si="23"/>
        <v>#N/A</v>
      </c>
      <c r="AW30" s="87" t="e">
        <f t="shared" ca="1" si="24"/>
        <v>#N/A</v>
      </c>
      <c r="AX30" s="87">
        <f t="shared" ca="1" si="25"/>
        <v>79.86</v>
      </c>
      <c r="AY30" s="94"/>
      <c r="BA30" s="94"/>
      <c r="BB30" s="94"/>
      <c r="BC30" s="94"/>
      <c r="BD30" s="94"/>
      <c r="BE30" s="87" t="s">
        <v>1091</v>
      </c>
      <c r="BF30" s="92">
        <v>0</v>
      </c>
      <c r="BG30" s="92"/>
      <c r="BT30" s="87"/>
    </row>
    <row r="31" spans="10:72">
      <c r="J31" s="125"/>
      <c r="K31" s="125"/>
      <c r="L31" s="125"/>
      <c r="M31" s="125"/>
      <c r="N31" s="125"/>
      <c r="W31" s="87">
        <f ca="1">IFERROR(RANK(Y31,$Y$27:$Y$59,$U$3)+COUNTIF($Y$27:Y31,Y31)-1,"")</f>
        <v>1</v>
      </c>
      <c r="X31" s="87" t="s">
        <v>79</v>
      </c>
      <c r="Y31" s="87">
        <f t="shared" ca="1" si="10"/>
        <v>78.314089999999993</v>
      </c>
      <c r="AA31" s="87" t="str">
        <f t="shared" ca="1" si="11"/>
        <v>Havering</v>
      </c>
      <c r="AB31" s="87">
        <v>5</v>
      </c>
      <c r="AC31" s="86">
        <f t="shared" ca="1" si="12"/>
        <v>74.842699999999994</v>
      </c>
      <c r="AD31" s="87" t="str">
        <f t="shared" ca="1" si="13"/>
        <v>Havering</v>
      </c>
      <c r="AE31" s="87" t="str">
        <f t="shared" ca="1" si="14"/>
        <v/>
      </c>
      <c r="AF31" s="87" t="str">
        <f t="shared" ca="1" si="15"/>
        <v/>
      </c>
      <c r="AG31" s="87">
        <f t="shared" ca="1" si="16"/>
        <v>74.842699999999994</v>
      </c>
      <c r="AH31" s="87">
        <f t="shared" ca="1" si="26"/>
        <v>68.290000000000006</v>
      </c>
      <c r="AI31" s="87">
        <f t="shared" ca="1" si="27"/>
        <v>79.86</v>
      </c>
      <c r="AJ31" s="87">
        <f t="shared" ca="1" si="28"/>
        <v>76.475679999999997</v>
      </c>
      <c r="AK31" s="87">
        <f t="shared" ca="1" si="17"/>
        <v>74.842699999999994</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79.86</v>
      </c>
      <c r="AY31" s="94"/>
      <c r="BA31" s="94"/>
      <c r="BB31" s="94"/>
      <c r="BC31" s="94"/>
      <c r="BD31" s="94"/>
      <c r="BE31" s="87" t="s">
        <v>128</v>
      </c>
      <c r="BF31" s="92">
        <v>32</v>
      </c>
      <c r="BG31" s="92"/>
      <c r="BT31" s="87"/>
    </row>
    <row r="32" spans="10:72">
      <c r="J32" s="125"/>
      <c r="K32" s="125"/>
      <c r="L32" s="125"/>
      <c r="M32" s="125"/>
      <c r="N32" s="125"/>
      <c r="W32" s="87">
        <f ca="1">IFERROR(RANK(Y32,$Y$27:$Y$59,$U$3)+COUNTIF($Y$27:Y32,Y32)-1,"")</f>
        <v>16</v>
      </c>
      <c r="X32" s="87" t="s">
        <v>73</v>
      </c>
      <c r="Y32" s="87">
        <f t="shared" ca="1" si="10"/>
        <v>66.892529999999994</v>
      </c>
      <c r="AA32" s="87" t="str">
        <f t="shared" ca="1" si="11"/>
        <v>Bexley</v>
      </c>
      <c r="AB32" s="87">
        <v>6</v>
      </c>
      <c r="AC32" s="86">
        <f t="shared" ca="1" si="12"/>
        <v>74.291079999999994</v>
      </c>
      <c r="AD32" s="87" t="str">
        <f t="shared" ca="1" si="13"/>
        <v>Bexley</v>
      </c>
      <c r="AE32" s="87" t="str">
        <f t="shared" ca="1" si="14"/>
        <v/>
      </c>
      <c r="AF32" s="87" t="str">
        <f t="shared" ca="1" si="15"/>
        <v/>
      </c>
      <c r="AG32" s="87">
        <f t="shared" ca="1" si="16"/>
        <v>74.291079999999994</v>
      </c>
      <c r="AH32" s="87">
        <f t="shared" ca="1" si="26"/>
        <v>68.290000000000006</v>
      </c>
      <c r="AI32" s="87">
        <f t="shared" ca="1" si="27"/>
        <v>79.86</v>
      </c>
      <c r="AJ32" s="87">
        <f t="shared" ca="1" si="28"/>
        <v>76.475679999999997</v>
      </c>
      <c r="AK32" s="87" t="str">
        <f t="shared" ca="1" si="17"/>
        <v/>
      </c>
      <c r="AL32" s="87">
        <f t="shared" ca="1" si="18"/>
        <v>74.291079999999994</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79.86</v>
      </c>
      <c r="AY32" s="94"/>
      <c r="BA32" s="94"/>
      <c r="BB32" s="94"/>
      <c r="BC32" s="94"/>
      <c r="BD32" s="94"/>
      <c r="BE32" s="87" t="s">
        <v>173</v>
      </c>
      <c r="BF32" s="92"/>
      <c r="BG32" s="92"/>
      <c r="BT32" s="87"/>
    </row>
    <row r="33" spans="1:72">
      <c r="W33" s="87">
        <f ca="1">IFERROR(RANK(Y33,$Y$27:$Y$59,$U$3)+COUNTIF($Y$27:Y33,Y33)-1,"")</f>
        <v>12</v>
      </c>
      <c r="X33" s="87" t="s">
        <v>111</v>
      </c>
      <c r="Y33" s="87">
        <f t="shared" ca="1" si="10"/>
        <v>68.852630000000005</v>
      </c>
      <c r="AA33" s="87" t="str">
        <f t="shared" ca="1" si="11"/>
        <v>Harrow</v>
      </c>
      <c r="AB33" s="87">
        <v>7</v>
      </c>
      <c r="AC33" s="86">
        <f t="shared" ca="1" si="12"/>
        <v>74.08211</v>
      </c>
      <c r="AD33" s="87" t="str">
        <f t="shared" ca="1" si="13"/>
        <v>Harrow</v>
      </c>
      <c r="AE33" s="87" t="str">
        <f t="shared" ca="1" si="14"/>
        <v/>
      </c>
      <c r="AF33" s="87">
        <f t="shared" ca="1" si="15"/>
        <v>74.08211</v>
      </c>
      <c r="AG33" s="87" t="str">
        <f t="shared" ca="1" si="16"/>
        <v/>
      </c>
      <c r="AH33" s="87">
        <f t="shared" ca="1" si="26"/>
        <v>68.290000000000006</v>
      </c>
      <c r="AI33" s="87">
        <f t="shared" ca="1" si="27"/>
        <v>79.86</v>
      </c>
      <c r="AJ33" s="87">
        <f t="shared" ca="1" si="28"/>
        <v>76.475679999999997</v>
      </c>
      <c r="AK33" s="87">
        <f t="shared" ca="1" si="17"/>
        <v>74.08211</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79.86</v>
      </c>
      <c r="AY33" s="94"/>
      <c r="BA33" s="94"/>
      <c r="BB33" s="94"/>
      <c r="BC33" s="94"/>
      <c r="BD33" s="94"/>
      <c r="BE33" s="87" t="s">
        <v>1092</v>
      </c>
      <c r="BF33" s="92"/>
      <c r="BG33" s="92"/>
      <c r="BT33" s="87"/>
    </row>
    <row r="34" spans="1:72">
      <c r="A34" s="12" t="s">
        <v>1093</v>
      </c>
      <c r="W34" s="87">
        <f ca="1">IFERROR(RANK(Y34,$Y$27:$Y$59,$U$3)+COUNTIF($Y$27:Y34,Y34)-1,"")</f>
        <v>15</v>
      </c>
      <c r="X34" s="87" t="s">
        <v>63</v>
      </c>
      <c r="Y34" s="87">
        <f t="shared" ca="1" si="10"/>
        <v>67.43844</v>
      </c>
      <c r="AA34" s="87" t="str">
        <f t="shared" ca="1" si="11"/>
        <v>Hillingdon</v>
      </c>
      <c r="AB34" s="87">
        <v>8</v>
      </c>
      <c r="AC34" s="86">
        <f t="shared" ca="1" si="12"/>
        <v>73.834050000000005</v>
      </c>
      <c r="AD34" s="87" t="str">
        <f t="shared" ca="1" si="13"/>
        <v>Hillingdon</v>
      </c>
      <c r="AE34" s="87" t="str">
        <f t="shared" ca="1" si="14"/>
        <v/>
      </c>
      <c r="AF34" s="87" t="str">
        <f t="shared" ca="1" si="15"/>
        <v/>
      </c>
      <c r="AG34" s="87">
        <f t="shared" ca="1" si="16"/>
        <v>73.834050000000005</v>
      </c>
      <c r="AH34" s="87">
        <f t="shared" ca="1" si="26"/>
        <v>68.290000000000006</v>
      </c>
      <c r="AI34" s="87">
        <f t="shared" ca="1" si="27"/>
        <v>79.86</v>
      </c>
      <c r="AJ34" s="87">
        <f t="shared" ca="1" si="28"/>
        <v>76.475679999999997</v>
      </c>
      <c r="AK34" s="87">
        <f t="shared" ca="1" si="17"/>
        <v>73.834050000000005</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79.86</v>
      </c>
      <c r="AY34" s="94"/>
      <c r="BA34" s="94"/>
      <c r="BB34" s="94"/>
      <c r="BC34" s="94"/>
      <c r="BD34" s="94"/>
      <c r="BE34" s="87" t="s">
        <v>1094</v>
      </c>
      <c r="BF34" s="92"/>
      <c r="BG34" s="92"/>
      <c r="BT34" s="87"/>
    </row>
    <row r="35" spans="1:72" ht="15" customHeight="1">
      <c r="A35" s="124" t="str">
        <f>VLOOKUP($U$1,IndicatorMetadata!$B:$Z,2,FALSE)</f>
        <v>Flu vaccine uptake (%) in adults aged 65 and over, who received the flu vaccination between 1st September to the end of February as recorded in the GP record. The February collection has been adopted for our end of season figures from 2017 to 2018. All previous data is the same definitions but until the end of January rather than February to consider data returning from outside the practice and later in practice vaccinations.</v>
      </c>
      <c r="B35" s="125"/>
      <c r="C35" s="125"/>
      <c r="D35" s="125"/>
      <c r="E35" s="125"/>
      <c r="F35" s="125"/>
      <c r="G35" s="125"/>
      <c r="H35" s="125"/>
      <c r="I35" s="125"/>
      <c r="J35" s="125"/>
      <c r="K35" s="125"/>
      <c r="L35" s="125"/>
      <c r="M35" s="125"/>
      <c r="N35" s="125"/>
      <c r="W35" s="87">
        <f ca="1">IFERROR(RANK(Y35,$Y$27:$Y$59,$U$3)+COUNTIF($Y$27:Y35,Y35)-1,"")</f>
        <v>13</v>
      </c>
      <c r="X35" s="87" t="s">
        <v>121</v>
      </c>
      <c r="Y35" s="87">
        <f t="shared" ca="1" si="10"/>
        <v>67.960740000000001</v>
      </c>
      <c r="AA35" s="87" t="str">
        <f t="shared" ca="1" si="11"/>
        <v>Redbridge</v>
      </c>
      <c r="AB35" s="87">
        <v>9</v>
      </c>
      <c r="AC35" s="86">
        <f t="shared" ca="1" si="12"/>
        <v>70.946669999999997</v>
      </c>
      <c r="AD35" s="87" t="str">
        <f t="shared" ca="1" si="13"/>
        <v>Redbridge</v>
      </c>
      <c r="AE35" s="87" t="str">
        <f t="shared" ca="1" si="14"/>
        <v/>
      </c>
      <c r="AF35" s="87" t="str">
        <f t="shared" ca="1" si="15"/>
        <v/>
      </c>
      <c r="AG35" s="87">
        <f t="shared" ca="1" si="16"/>
        <v>70.946669999999997</v>
      </c>
      <c r="AH35" s="87">
        <f t="shared" ca="1" si="26"/>
        <v>68.290000000000006</v>
      </c>
      <c r="AI35" s="87">
        <f t="shared" ca="1" si="27"/>
        <v>79.86</v>
      </c>
      <c r="AJ35" s="87">
        <f t="shared" ca="1" si="28"/>
        <v>76.475679999999997</v>
      </c>
      <c r="AK35" s="87">
        <f t="shared" ca="1" si="17"/>
        <v>70.946669999999997</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79.86</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14</v>
      </c>
      <c r="X36" s="87" t="s">
        <v>81</v>
      </c>
      <c r="Y36" s="87">
        <f t="shared" ca="1" si="10"/>
        <v>67.500079999999997</v>
      </c>
      <c r="AA36" s="87" t="str">
        <f t="shared" ca="1" si="11"/>
        <v>Hounslow</v>
      </c>
      <c r="AB36" s="87">
        <v>10</v>
      </c>
      <c r="AC36" s="86">
        <f t="shared" ca="1" si="12"/>
        <v>70.602140000000006</v>
      </c>
      <c r="AD36" s="87" t="str">
        <f t="shared" ca="1" si="13"/>
        <v>Hounslow</v>
      </c>
      <c r="AE36" s="87" t="str">
        <f t="shared" ca="1" si="14"/>
        <v/>
      </c>
      <c r="AF36" s="87" t="str">
        <f t="shared" ca="1" si="15"/>
        <v/>
      </c>
      <c r="AG36" s="87">
        <f t="shared" ca="1" si="16"/>
        <v>70.602140000000006</v>
      </c>
      <c r="AH36" s="87">
        <f t="shared" ca="1" si="26"/>
        <v>68.290000000000006</v>
      </c>
      <c r="AI36" s="87">
        <f t="shared" ca="1" si="27"/>
        <v>79.86</v>
      </c>
      <c r="AJ36" s="87">
        <f t="shared" ca="1" si="28"/>
        <v>76.475679999999997</v>
      </c>
      <c r="AK36" s="87">
        <f t="shared" ca="1" si="17"/>
        <v>70.602140000000006</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79.86</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27</v>
      </c>
      <c r="X37" s="87" t="s">
        <v>102</v>
      </c>
      <c r="Y37" s="87">
        <f t="shared" ca="1" si="10"/>
        <v>61.421300000000002</v>
      </c>
      <c r="AA37" s="87" t="str">
        <f t="shared" ca="1" si="11"/>
        <v>Barnet</v>
      </c>
      <c r="AB37" s="87">
        <v>11</v>
      </c>
      <c r="AC37" s="86">
        <f t="shared" ca="1" si="12"/>
        <v>69.972219999999993</v>
      </c>
      <c r="AD37" s="87" t="str">
        <f t="shared" ca="1" si="13"/>
        <v>Barnet</v>
      </c>
      <c r="AE37" s="87" t="str">
        <f t="shared" ca="1" si="14"/>
        <v/>
      </c>
      <c r="AF37" s="87">
        <f t="shared" ca="1" si="15"/>
        <v>69.972219999999993</v>
      </c>
      <c r="AG37" s="87" t="str">
        <f t="shared" ca="1" si="16"/>
        <v/>
      </c>
      <c r="AH37" s="87">
        <f t="shared" ca="1" si="26"/>
        <v>68.290000000000006</v>
      </c>
      <c r="AI37" s="87">
        <f t="shared" ca="1" si="27"/>
        <v>79.86</v>
      </c>
      <c r="AJ37" s="87">
        <f t="shared" ca="1" si="28"/>
        <v>76.475679999999997</v>
      </c>
      <c r="AK37" s="87">
        <f t="shared" ca="1" si="17"/>
        <v>69.972219999999993</v>
      </c>
      <c r="AL37" s="87" t="str">
        <f t="shared" ca="1" si="18"/>
        <v/>
      </c>
      <c r="AN37" s="87">
        <f ca="1">IFERROR(RANK(AP37,$AP$27:$AP$37,$U$3)+COUNTIF($AP$27:AP37,AP37)-1,"")</f>
        <v>2</v>
      </c>
      <c r="AO37" s="87" t="str">
        <f>T8</f>
        <v>Richmond</v>
      </c>
      <c r="AP37" s="87">
        <f t="shared" ca="1" si="19"/>
        <v>76.475679999999997</v>
      </c>
      <c r="AR37" s="87" t="e">
        <f t="shared" ca="1" si="20"/>
        <v>#N/A</v>
      </c>
      <c r="AS37" s="87">
        <v>11</v>
      </c>
      <c r="AT37" s="87" t="e">
        <f t="shared" ca="1" si="21"/>
        <v>#N/A</v>
      </c>
      <c r="AU37" s="87" t="e">
        <f t="shared" ca="1" si="22"/>
        <v>#N/A</v>
      </c>
      <c r="AV37" s="87" t="e">
        <f t="shared" ca="1" si="23"/>
        <v>#N/A</v>
      </c>
      <c r="AW37" s="87" t="e">
        <f t="shared" ca="1" si="24"/>
        <v>#N/A</v>
      </c>
      <c r="AX37" s="87">
        <f t="shared" ca="1" si="25"/>
        <v>79.86</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30</v>
      </c>
      <c r="X38" s="87" t="s">
        <v>67</v>
      </c>
      <c r="Y38" s="87">
        <f t="shared" ca="1" si="10"/>
        <v>60.574199999999998</v>
      </c>
      <c r="AA38" s="87" t="str">
        <f t="shared" ca="1" si="11"/>
        <v>Croydon</v>
      </c>
      <c r="AB38" s="87">
        <v>12</v>
      </c>
      <c r="AC38" s="86">
        <f t="shared" ca="1" si="12"/>
        <v>68.852630000000005</v>
      </c>
      <c r="AD38" s="87" t="str">
        <f t="shared" ca="1" si="13"/>
        <v>Croydon</v>
      </c>
      <c r="AE38" s="87" t="str">
        <f t="shared" ca="1" si="14"/>
        <v/>
      </c>
      <c r="AF38" s="87" t="str">
        <f t="shared" ca="1" si="15"/>
        <v/>
      </c>
      <c r="AG38" s="87">
        <f t="shared" ca="1" si="16"/>
        <v>68.852630000000005</v>
      </c>
      <c r="AH38" s="87">
        <f t="shared" ca="1" si="26"/>
        <v>68.290000000000006</v>
      </c>
      <c r="AI38" s="87">
        <f t="shared" ca="1" si="27"/>
        <v>79.86</v>
      </c>
      <c r="AJ38" s="87">
        <f t="shared" ca="1" si="28"/>
        <v>76.475679999999997</v>
      </c>
      <c r="AK38" s="87">
        <f t="shared" ca="1" si="17"/>
        <v>68.852630000000005</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28</v>
      </c>
      <c r="X39" s="87" t="s">
        <v>117</v>
      </c>
      <c r="Y39" s="87">
        <f t="shared" ca="1" si="10"/>
        <v>61.34628</v>
      </c>
      <c r="AA39" s="87" t="str">
        <f t="shared" ca="1" si="11"/>
        <v>Enfield</v>
      </c>
      <c r="AB39" s="87">
        <v>13</v>
      </c>
      <c r="AC39" s="86">
        <f t="shared" ca="1" si="12"/>
        <v>67.960740000000001</v>
      </c>
      <c r="AD39" s="87" t="str">
        <f t="shared" ca="1" si="13"/>
        <v>Enfield</v>
      </c>
      <c r="AE39" s="87" t="str">
        <f t="shared" ca="1" si="14"/>
        <v/>
      </c>
      <c r="AF39" s="87" t="str">
        <f t="shared" ca="1" si="15"/>
        <v/>
      </c>
      <c r="AG39" s="87">
        <f t="shared" ca="1" si="16"/>
        <v>67.960740000000001</v>
      </c>
      <c r="AH39" s="87">
        <f t="shared" ca="1" si="26"/>
        <v>68.290000000000006</v>
      </c>
      <c r="AI39" s="87">
        <f t="shared" ca="1" si="27"/>
        <v>79.86</v>
      </c>
      <c r="AJ39" s="87">
        <f t="shared" ca="1" si="28"/>
        <v>76.475679999999997</v>
      </c>
      <c r="AK39" s="87">
        <f t="shared" ca="1" si="17"/>
        <v>67.960740000000001</v>
      </c>
      <c r="AL39" s="87" t="str">
        <f t="shared" ca="1" si="18"/>
        <v/>
      </c>
      <c r="AO39" s="87" t="s">
        <v>1096</v>
      </c>
      <c r="BA39" s="94"/>
      <c r="BD39" s="94" t="s">
        <v>1097</v>
      </c>
      <c r="BF39" s="94">
        <f ca="1">U9</f>
        <v>2</v>
      </c>
      <c r="BG39" s="94"/>
      <c r="BT39" s="87"/>
    </row>
    <row r="40" spans="1:72">
      <c r="A40" s="125"/>
      <c r="B40" s="125"/>
      <c r="C40" s="125"/>
      <c r="D40" s="125"/>
      <c r="E40" s="125"/>
      <c r="F40" s="125"/>
      <c r="G40" s="125"/>
      <c r="H40" s="125"/>
      <c r="I40" s="125"/>
      <c r="J40" s="125"/>
      <c r="K40" s="125"/>
      <c r="L40" s="125"/>
      <c r="M40" s="125"/>
      <c r="N40" s="125"/>
      <c r="W40" s="87">
        <f ca="1">IFERROR(RANK(Y40,$Y$27:$Y$59,$U$3)+COUNTIF($Y$27:Y40,Y40)-1,"")</f>
        <v>7</v>
      </c>
      <c r="X40" s="87" t="s">
        <v>65</v>
      </c>
      <c r="Y40" s="87">
        <f t="shared" ca="1" si="10"/>
        <v>74.08211</v>
      </c>
      <c r="AA40" s="87" t="str">
        <f t="shared" ca="1" si="11"/>
        <v>Greenwich</v>
      </c>
      <c r="AB40" s="87">
        <v>14</v>
      </c>
      <c r="AC40" s="86">
        <f t="shared" ca="1" si="12"/>
        <v>67.500079999999997</v>
      </c>
      <c r="AD40" s="87" t="str">
        <f t="shared" ca="1" si="13"/>
        <v>Greenwich</v>
      </c>
      <c r="AE40" s="87" t="str">
        <f t="shared" ca="1" si="14"/>
        <v/>
      </c>
      <c r="AF40" s="87" t="str">
        <f t="shared" ca="1" si="15"/>
        <v/>
      </c>
      <c r="AG40" s="87">
        <f t="shared" ca="1" si="16"/>
        <v>67.500079999999997</v>
      </c>
      <c r="AH40" s="87">
        <f t="shared" ca="1" si="26"/>
        <v>68.290000000000006</v>
      </c>
      <c r="AI40" s="87">
        <f t="shared" ca="1" si="27"/>
        <v>79.86</v>
      </c>
      <c r="AJ40" s="87">
        <f t="shared" ca="1" si="28"/>
        <v>76.475679999999997</v>
      </c>
      <c r="AK40" s="87" t="str">
        <f t="shared" ca="1" si="17"/>
        <v/>
      </c>
      <c r="AL40" s="87">
        <f t="shared" ca="1" si="18"/>
        <v>67.500079999999997</v>
      </c>
      <c r="AO40" s="87" t="str">
        <f>List!R2</f>
        <v>Kingston</v>
      </c>
      <c r="AP40" s="87">
        <f t="shared" ref="AP40:AP54" ca="1" si="29">VLOOKUP(AO40,$AA$27:$AC$58,3,FALSE)</f>
        <v>75.3125</v>
      </c>
      <c r="BA40" s="94"/>
      <c r="BB40" s="94"/>
      <c r="BC40" s="94"/>
      <c r="BD40" s="94"/>
      <c r="BE40" s="87" t="s">
        <v>1098</v>
      </c>
      <c r="BF40" s="92">
        <f ca="1">IF(BF39=1,0,BE45*BF39/$BF45)</f>
        <v>5.5625</v>
      </c>
      <c r="BG40" s="93"/>
      <c r="BT40" s="87"/>
    </row>
    <row r="41" spans="1:72">
      <c r="A41" s="125"/>
      <c r="B41" s="125"/>
      <c r="C41" s="125"/>
      <c r="D41" s="125"/>
      <c r="E41" s="125"/>
      <c r="F41" s="125"/>
      <c r="G41" s="125"/>
      <c r="H41" s="125"/>
      <c r="I41" s="125"/>
      <c r="J41" s="125"/>
      <c r="K41" s="125"/>
      <c r="L41" s="125"/>
      <c r="M41" s="125"/>
      <c r="N41" s="125"/>
      <c r="W41" s="87">
        <f ca="1">IFERROR(RANK(Y41,$Y$27:$Y$59,$U$3)+COUNTIF($Y$27:Y41,Y41)-1,"")</f>
        <v>5</v>
      </c>
      <c r="X41" s="87" t="s">
        <v>119</v>
      </c>
      <c r="Y41" s="87">
        <f t="shared" ca="1" si="10"/>
        <v>74.842699999999994</v>
      </c>
      <c r="AA41" s="87" t="str">
        <f t="shared" ca="1" si="11"/>
        <v>Ealing</v>
      </c>
      <c r="AB41" s="87">
        <v>15</v>
      </c>
      <c r="AC41" s="86">
        <f t="shared" ca="1" si="12"/>
        <v>67.43844</v>
      </c>
      <c r="AD41" s="87" t="str">
        <f t="shared" ca="1" si="13"/>
        <v>Ealing</v>
      </c>
      <c r="AE41" s="87" t="str">
        <f t="shared" ca="1" si="14"/>
        <v/>
      </c>
      <c r="AF41" s="87" t="str">
        <f t="shared" ca="1" si="15"/>
        <v/>
      </c>
      <c r="AG41" s="87">
        <f t="shared" ca="1" si="16"/>
        <v>67.43844</v>
      </c>
      <c r="AH41" s="87">
        <f t="shared" ca="1" si="26"/>
        <v>68.290000000000006</v>
      </c>
      <c r="AI41" s="87">
        <f t="shared" ca="1" si="27"/>
        <v>79.86</v>
      </c>
      <c r="AJ41" s="87">
        <f t="shared" ca="1" si="28"/>
        <v>76.475679999999997</v>
      </c>
      <c r="AK41" s="87">
        <f t="shared" ca="1" si="17"/>
        <v>67.43844</v>
      </c>
      <c r="AL41" s="87" t="str">
        <f t="shared" ca="1" si="18"/>
        <v/>
      </c>
      <c r="AO41" s="87" t="str">
        <f>List!R3</f>
        <v>Merton</v>
      </c>
      <c r="AP41" s="87">
        <f t="shared" ca="1" si="29"/>
        <v>66.631259999999997</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8</v>
      </c>
      <c r="X42" s="87" t="s">
        <v>87</v>
      </c>
      <c r="Y42" s="87">
        <f t="shared" ca="1" si="10"/>
        <v>73.834050000000005</v>
      </c>
      <c r="AA42" s="87" t="str">
        <f t="shared" ca="1" si="11"/>
        <v>Camden</v>
      </c>
      <c r="AB42" s="87">
        <v>16</v>
      </c>
      <c r="AC42" s="86">
        <f t="shared" ca="1" si="12"/>
        <v>66.892529999999994</v>
      </c>
      <c r="AD42" s="87" t="str">
        <f t="shared" ca="1" si="13"/>
        <v>Camden</v>
      </c>
      <c r="AE42" s="87" t="str">
        <f t="shared" ca="1" si="14"/>
        <v/>
      </c>
      <c r="AF42" s="87" t="str">
        <f t="shared" ca="1" si="15"/>
        <v/>
      </c>
      <c r="AG42" s="87">
        <f t="shared" ca="1" si="16"/>
        <v>66.892529999999994</v>
      </c>
      <c r="AH42" s="87">
        <f t="shared" ca="1" si="26"/>
        <v>68.290000000000006</v>
      </c>
      <c r="AI42" s="87">
        <f t="shared" ca="1" si="27"/>
        <v>79.86</v>
      </c>
      <c r="AJ42" s="87">
        <f t="shared" ca="1" si="28"/>
        <v>76.475679999999997</v>
      </c>
      <c r="AK42" s="87" t="str">
        <f t="shared" ca="1" si="17"/>
        <v/>
      </c>
      <c r="AL42" s="87">
        <f t="shared" ca="1" si="18"/>
        <v>66.892529999999994</v>
      </c>
      <c r="AO42" s="87" t="str">
        <f>List!R4</f>
        <v>Richmond</v>
      </c>
      <c r="AP42" s="87">
        <f t="shared" ca="1" si="29"/>
        <v>76.475679999999997</v>
      </c>
      <c r="BA42" s="94"/>
      <c r="BB42" s="94"/>
      <c r="BC42" s="94"/>
      <c r="BD42" s="94"/>
      <c r="BE42" s="87" t="s">
        <v>1094</v>
      </c>
      <c r="BF42" s="92">
        <f ca="1">IF(181-SUM(BF40:BF41)&lt;0,0,181-SUM(BF40:BF41))</f>
        <v>173.4375</v>
      </c>
      <c r="BG42" s="93"/>
      <c r="BT42" s="87"/>
    </row>
    <row r="43" spans="1:72">
      <c r="A43" s="17"/>
      <c r="B43" s="17"/>
      <c r="C43" s="17"/>
      <c r="D43" s="17"/>
      <c r="E43" s="17"/>
      <c r="F43" s="17"/>
      <c r="G43" s="17"/>
      <c r="H43" s="17"/>
      <c r="I43" s="17"/>
      <c r="J43" s="17"/>
      <c r="K43" s="17"/>
      <c r="L43" s="17"/>
      <c r="M43" s="17"/>
      <c r="W43" s="87">
        <f ca="1">IFERROR(RANK(Y43,$Y$27:$Y$59,$U$3)+COUNTIF($Y$27:Y43,Y43)-1,"")</f>
        <v>10</v>
      </c>
      <c r="X43" s="87" t="s">
        <v>60</v>
      </c>
      <c r="Y43" s="87">
        <f t="shared" ca="1" si="10"/>
        <v>70.602140000000006</v>
      </c>
      <c r="AA43" s="87" t="str">
        <f t="shared" ca="1" si="11"/>
        <v>Merton</v>
      </c>
      <c r="AB43" s="87">
        <v>17</v>
      </c>
      <c r="AC43" s="86">
        <f t="shared" ca="1" si="12"/>
        <v>66.631259999999997</v>
      </c>
      <c r="AD43" s="87" t="str">
        <f t="shared" ca="1" si="13"/>
        <v>Merton</v>
      </c>
      <c r="AE43" s="87" t="str">
        <f t="shared" ca="1" si="14"/>
        <v/>
      </c>
      <c r="AF43" s="87">
        <f t="shared" ca="1" si="15"/>
        <v>66.631259999999997</v>
      </c>
      <c r="AG43" s="87" t="str">
        <f t="shared" ca="1" si="16"/>
        <v/>
      </c>
      <c r="AH43" s="87">
        <f t="shared" ca="1" si="26"/>
        <v>68.290000000000006</v>
      </c>
      <c r="AI43" s="87">
        <f t="shared" ca="1" si="27"/>
        <v>79.86</v>
      </c>
      <c r="AJ43" s="87">
        <f t="shared" ca="1" si="28"/>
        <v>76.475679999999997</v>
      </c>
      <c r="AK43" s="87">
        <f t="shared" ca="1" si="17"/>
        <v>66.631259999999997</v>
      </c>
      <c r="AL43" s="87" t="str">
        <f t="shared" ca="1" si="18"/>
        <v/>
      </c>
      <c r="AO43" s="87" t="str">
        <f>List!R5</f>
        <v>Sutton</v>
      </c>
      <c r="AP43" s="87">
        <f t="shared" ca="1" si="29"/>
        <v>75.639399999999995</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20</v>
      </c>
      <c r="X44" s="87" t="s">
        <v>75</v>
      </c>
      <c r="Y44" s="87">
        <f t="shared" ca="1" si="10"/>
        <v>65.071849999999998</v>
      </c>
      <c r="AA44" s="87" t="str">
        <f t="shared" ca="1" si="11"/>
        <v>Wandsworth</v>
      </c>
      <c r="AB44" s="87">
        <v>18</v>
      </c>
      <c r="AC44" s="86">
        <f t="shared" ca="1" si="12"/>
        <v>66.16583</v>
      </c>
      <c r="AD44" s="87" t="str">
        <f t="shared" ca="1" si="13"/>
        <v>Wandsworth</v>
      </c>
      <c r="AE44" s="87" t="str">
        <f t="shared" ca="1" si="14"/>
        <v/>
      </c>
      <c r="AF44" s="87" t="str">
        <f t="shared" ca="1" si="15"/>
        <v/>
      </c>
      <c r="AG44" s="87">
        <f t="shared" ca="1" si="16"/>
        <v>66.16583</v>
      </c>
      <c r="AH44" s="87">
        <f t="shared" ca="1" si="26"/>
        <v>68.290000000000006</v>
      </c>
      <c r="AI44" s="87">
        <f t="shared" ca="1" si="27"/>
        <v>79.86</v>
      </c>
      <c r="AJ44" s="87">
        <f t="shared" ca="1" si="28"/>
        <v>76.475679999999997</v>
      </c>
      <c r="AK44" s="87" t="str">
        <f t="shared" ca="1" si="17"/>
        <v/>
      </c>
      <c r="AL44" s="87">
        <f t="shared" ca="1" si="18"/>
        <v>66.16583</v>
      </c>
      <c r="AO44" s="87" t="str">
        <f>List!R6</f>
        <v>Havering</v>
      </c>
      <c r="AP44" s="87">
        <f t="shared" ca="1" si="29"/>
        <v>74.842699999999994</v>
      </c>
      <c r="BT44" s="87"/>
    </row>
    <row r="45" spans="1:72">
      <c r="A45" s="17"/>
      <c r="B45" s="17"/>
      <c r="C45" s="17"/>
      <c r="D45" s="17"/>
      <c r="E45" s="17"/>
      <c r="F45" s="17"/>
      <c r="G45" s="17"/>
      <c r="H45" s="17"/>
      <c r="I45" s="17"/>
      <c r="J45" s="17"/>
      <c r="K45" s="17"/>
      <c r="L45" s="17"/>
      <c r="M45" s="17"/>
      <c r="W45" s="87">
        <f ca="1">IFERROR(RANK(Y45,$Y$27:$Y$59,$U$3)+COUNTIF($Y$27:Y45,Y45)-1,"")</f>
        <v>26</v>
      </c>
      <c r="X45" s="87" t="s">
        <v>71</v>
      </c>
      <c r="Y45" s="87">
        <f t="shared" ca="1" si="10"/>
        <v>61.55733</v>
      </c>
      <c r="AA45" s="87" t="str">
        <f t="shared" ca="1" si="11"/>
        <v>Barking and Dagenham</v>
      </c>
      <c r="AB45" s="87">
        <v>19</v>
      </c>
      <c r="AC45" s="86">
        <f t="shared" ca="1" si="12"/>
        <v>65.983350000000002</v>
      </c>
      <c r="AD45" s="87" t="str">
        <f t="shared" ca="1" si="13"/>
        <v>Barking and Dagenham</v>
      </c>
      <c r="AE45" s="87" t="str">
        <f t="shared" ca="1" si="14"/>
        <v/>
      </c>
      <c r="AF45" s="87" t="str">
        <f t="shared" ca="1" si="15"/>
        <v/>
      </c>
      <c r="AG45" s="87">
        <f t="shared" ca="1" si="16"/>
        <v>65.983350000000002</v>
      </c>
      <c r="AH45" s="87">
        <f t="shared" ca="1" si="26"/>
        <v>68.290000000000006</v>
      </c>
      <c r="AI45" s="87">
        <f t="shared" ca="1" si="27"/>
        <v>79.86</v>
      </c>
      <c r="AJ45" s="87">
        <f t="shared" ca="1" si="28"/>
        <v>76.475679999999997</v>
      </c>
      <c r="AK45" s="87" t="str">
        <f t="shared" ca="1" si="17"/>
        <v/>
      </c>
      <c r="AL45" s="87">
        <f t="shared" ca="1" si="18"/>
        <v>65.983350000000002</v>
      </c>
      <c r="AO45" s="87" t="str">
        <f>List!R7</f>
        <v>Hounslow</v>
      </c>
      <c r="AP45" s="87">
        <f t="shared" ca="1" si="29"/>
        <v>70.602140000000006</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4</v>
      </c>
      <c r="X46" s="87" t="s">
        <v>83</v>
      </c>
      <c r="Y46" s="87">
        <f t="shared" ca="1" si="10"/>
        <v>75.3125</v>
      </c>
      <c r="AA46" s="87" t="str">
        <f t="shared" ca="1" si="11"/>
        <v>Islington</v>
      </c>
      <c r="AB46" s="87">
        <v>20</v>
      </c>
      <c r="AC46" s="86">
        <f t="shared" ca="1" si="12"/>
        <v>65.071849999999998</v>
      </c>
      <c r="AD46" s="87" t="str">
        <f t="shared" ca="1" si="13"/>
        <v>Islington</v>
      </c>
      <c r="AE46" s="87" t="str">
        <f t="shared" ca="1" si="14"/>
        <v/>
      </c>
      <c r="AF46" s="87" t="str">
        <f t="shared" ca="1" si="15"/>
        <v/>
      </c>
      <c r="AG46" s="87">
        <f t="shared" ca="1" si="16"/>
        <v>65.071849999999998</v>
      </c>
      <c r="AH46" s="87">
        <f t="shared" ca="1" si="26"/>
        <v>68.290000000000006</v>
      </c>
      <c r="AI46" s="87">
        <f t="shared" ca="1" si="27"/>
        <v>79.86</v>
      </c>
      <c r="AJ46" s="87">
        <f t="shared" ca="1" si="28"/>
        <v>76.475679999999997</v>
      </c>
      <c r="AK46" s="87" t="str">
        <f t="shared" ca="1" si="17"/>
        <v/>
      </c>
      <c r="AL46" s="87">
        <f t="shared" ca="1" si="18"/>
        <v>65.071849999999998</v>
      </c>
      <c r="AO46" s="87" t="str">
        <f>List!R8</f>
        <v>Redbridge</v>
      </c>
      <c r="AP46" s="87">
        <f t="shared" ca="1" si="29"/>
        <v>70.946669999999997</v>
      </c>
      <c r="BF46" s="94">
        <v>2</v>
      </c>
      <c r="BG46" s="94"/>
      <c r="BT46" s="87"/>
    </row>
    <row r="47" spans="1:72">
      <c r="A47" s="17"/>
      <c r="B47" s="17"/>
      <c r="C47" s="17"/>
      <c r="D47" s="17"/>
      <c r="E47" s="17"/>
      <c r="F47" s="17"/>
      <c r="G47" s="17"/>
      <c r="H47" s="17"/>
      <c r="I47" s="17"/>
      <c r="J47" s="17"/>
      <c r="K47" s="17"/>
      <c r="L47" s="17"/>
      <c r="M47" s="17"/>
      <c r="W47" s="87">
        <f ca="1">IFERROR(RANK(Y47,$Y$27:$Y$59,$U$3)+COUNTIF($Y$27:Y47,Y47)-1,"")</f>
        <v>31</v>
      </c>
      <c r="X47" s="87" t="s">
        <v>92</v>
      </c>
      <c r="Y47" s="87">
        <f t="shared" ca="1" si="10"/>
        <v>59.574640000000002</v>
      </c>
      <c r="AA47" s="87" t="str">
        <f t="shared" ca="1" si="11"/>
        <v>Tower Hamlets</v>
      </c>
      <c r="AB47" s="87">
        <v>21</v>
      </c>
      <c r="AC47" s="86">
        <f t="shared" ca="1" si="12"/>
        <v>64.937269999999998</v>
      </c>
      <c r="AD47" s="87" t="str">
        <f t="shared" ca="1" si="13"/>
        <v>Tower Hamlets</v>
      </c>
      <c r="AE47" s="87" t="str">
        <f t="shared" ca="1" si="14"/>
        <v/>
      </c>
      <c r="AF47" s="87" t="str">
        <f t="shared" ca="1" si="15"/>
        <v/>
      </c>
      <c r="AG47" s="87">
        <f t="shared" ca="1" si="16"/>
        <v>64.937269999999998</v>
      </c>
      <c r="AH47" s="87">
        <f t="shared" ca="1" si="26"/>
        <v>68.290000000000006</v>
      </c>
      <c r="AI47" s="87">
        <f t="shared" ca="1" si="27"/>
        <v>79.86</v>
      </c>
      <c r="AJ47" s="87">
        <f t="shared" ca="1" si="28"/>
        <v>76.475679999999997</v>
      </c>
      <c r="AK47" s="87" t="str">
        <f t="shared" ca="1" si="17"/>
        <v/>
      </c>
      <c r="AL47" s="87">
        <f t="shared" ca="1" si="18"/>
        <v>64.937269999999998</v>
      </c>
      <c r="AO47" s="87" t="str">
        <f>List!R9</f>
        <v>Enfield</v>
      </c>
      <c r="AP47" s="87">
        <f t="shared" ca="1" si="29"/>
        <v>67.960740000000001</v>
      </c>
    </row>
    <row r="48" spans="1:72">
      <c r="A48" s="17"/>
      <c r="B48" s="17"/>
      <c r="C48" s="17"/>
      <c r="D48" s="17"/>
      <c r="E48" s="17"/>
      <c r="F48" s="17"/>
      <c r="G48" s="17"/>
      <c r="H48" s="17"/>
      <c r="I48" s="17"/>
      <c r="J48" s="17"/>
      <c r="K48" s="17"/>
      <c r="L48" s="17"/>
      <c r="M48" s="17"/>
      <c r="W48" s="87">
        <f ca="1">IFERROR(RANK(Y48,$Y$27:$Y$59,$U$3)+COUNTIF($Y$27:Y48,Y48)-1,"")</f>
        <v>32</v>
      </c>
      <c r="X48" s="87" t="s">
        <v>85</v>
      </c>
      <c r="Y48" s="87">
        <f t="shared" ca="1" si="10"/>
        <v>59.553750000000001</v>
      </c>
      <c r="AA48" s="87" t="str">
        <f t="shared" ca="1" si="11"/>
        <v>Waltham Forest</v>
      </c>
      <c r="AB48" s="87">
        <v>22</v>
      </c>
      <c r="AC48" s="86">
        <f t="shared" ca="1" si="12"/>
        <v>64.840140000000005</v>
      </c>
      <c r="AD48" s="87" t="str">
        <f t="shared" ca="1" si="13"/>
        <v>Waltham Forest</v>
      </c>
      <c r="AE48" s="87" t="str">
        <f t="shared" ca="1" si="14"/>
        <v/>
      </c>
      <c r="AF48" s="87" t="str">
        <f t="shared" ca="1" si="15"/>
        <v/>
      </c>
      <c r="AG48" s="87">
        <f t="shared" ca="1" si="16"/>
        <v>64.840140000000005</v>
      </c>
      <c r="AH48" s="87">
        <f t="shared" ca="1" si="26"/>
        <v>68.290000000000006</v>
      </c>
      <c r="AI48" s="87">
        <f t="shared" ca="1" si="27"/>
        <v>79.86</v>
      </c>
      <c r="AJ48" s="87">
        <f t="shared" ca="1" si="28"/>
        <v>76.475679999999997</v>
      </c>
      <c r="AK48" s="87">
        <f t="shared" ca="1" si="17"/>
        <v>64.840140000000005</v>
      </c>
      <c r="AL48" s="87" t="str">
        <f t="shared" ca="1" si="18"/>
        <v/>
      </c>
      <c r="AO48" s="87" t="str">
        <f>List!R10</f>
        <v>Harrow</v>
      </c>
      <c r="AP48" s="87">
        <f t="shared" ca="1" si="29"/>
        <v>74.08211</v>
      </c>
      <c r="BF48" s="94"/>
    </row>
    <row r="49" spans="1:59">
      <c r="A49" s="17"/>
      <c r="B49" s="17"/>
      <c r="C49" s="17"/>
      <c r="D49" s="17"/>
      <c r="E49" s="17"/>
      <c r="F49" s="17"/>
      <c r="G49" s="17"/>
      <c r="H49" s="17"/>
      <c r="I49" s="17"/>
      <c r="J49" s="17"/>
      <c r="K49" s="17"/>
      <c r="L49" s="17"/>
      <c r="M49" s="17"/>
      <c r="W49" s="87">
        <f ca="1">IFERROR(RANK(Y49,$Y$27:$Y$59,$U$3)+COUNTIF($Y$27:Y49,Y49)-1,"")</f>
        <v>17</v>
      </c>
      <c r="X49" s="87" t="s">
        <v>109</v>
      </c>
      <c r="Y49" s="87">
        <f t="shared" ca="1" si="10"/>
        <v>66.631259999999997</v>
      </c>
      <c r="AA49" s="87" t="str">
        <f t="shared" ca="1" si="11"/>
        <v>Brent</v>
      </c>
      <c r="AB49" s="87">
        <v>23</v>
      </c>
      <c r="AC49" s="86">
        <f t="shared" ca="1" si="12"/>
        <v>63.413179999999997</v>
      </c>
      <c r="AD49" s="87" t="str">
        <f t="shared" ca="1" si="13"/>
        <v>Brent</v>
      </c>
      <c r="AE49" s="87" t="str">
        <f t="shared" ca="1" si="14"/>
        <v/>
      </c>
      <c r="AF49" s="87" t="str">
        <f t="shared" ca="1" si="15"/>
        <v/>
      </c>
      <c r="AG49" s="87">
        <f t="shared" ca="1" si="16"/>
        <v>63.413179999999997</v>
      </c>
      <c r="AH49" s="87">
        <f t="shared" ca="1" si="26"/>
        <v>68.290000000000006</v>
      </c>
      <c r="AI49" s="87">
        <f t="shared" ca="1" si="27"/>
        <v>79.86</v>
      </c>
      <c r="AJ49" s="87">
        <f t="shared" ca="1" si="28"/>
        <v>76.475679999999997</v>
      </c>
      <c r="AK49" s="87" t="str">
        <f t="shared" ca="1" si="17"/>
        <v/>
      </c>
      <c r="AL49" s="87">
        <f t="shared" ca="1" si="18"/>
        <v>63.413179999999997</v>
      </c>
      <c r="AO49" s="87" t="str">
        <f>List!R11</f>
        <v>Waltham Forest</v>
      </c>
      <c r="AP49" s="87">
        <f t="shared" ca="1" si="29"/>
        <v>64.840140000000005</v>
      </c>
      <c r="BF49" s="92"/>
      <c r="BG49" s="93"/>
    </row>
    <row r="50" spans="1:59">
      <c r="A50" s="17"/>
      <c r="B50" s="17"/>
      <c r="C50" s="17"/>
      <c r="D50" s="17"/>
      <c r="E50" s="17"/>
      <c r="F50" s="17"/>
      <c r="G50" s="17"/>
      <c r="H50" s="17"/>
      <c r="I50" s="17"/>
      <c r="J50" s="17"/>
      <c r="K50" s="17"/>
      <c r="L50" s="17"/>
      <c r="M50" s="17"/>
      <c r="W50" s="87">
        <f ca="1">IFERROR(RANK(Y50,$Y$27:$Y$59,$U$3)+COUNTIF($Y$27:Y50,Y50)-1,"")</f>
        <v>25</v>
      </c>
      <c r="X50" s="87" t="s">
        <v>123</v>
      </c>
      <c r="Y50" s="87">
        <f t="shared" ca="1" si="10"/>
        <v>63.195869999999999</v>
      </c>
      <c r="AA50" s="87" t="str">
        <f t="shared" ca="1" si="11"/>
        <v>Southwark</v>
      </c>
      <c r="AB50" s="87">
        <v>24</v>
      </c>
      <c r="AC50" s="86">
        <f t="shared" ca="1" si="12"/>
        <v>63.245699999999999</v>
      </c>
      <c r="AD50" s="87" t="str">
        <f t="shared" ca="1" si="13"/>
        <v>Southwark</v>
      </c>
      <c r="AE50" s="87" t="str">
        <f t="shared" ca="1" si="14"/>
        <v/>
      </c>
      <c r="AF50" s="87" t="str">
        <f t="shared" ca="1" si="15"/>
        <v/>
      </c>
      <c r="AG50" s="87">
        <f t="shared" ca="1" si="16"/>
        <v>63.245699999999999</v>
      </c>
      <c r="AH50" s="87">
        <f t="shared" ca="1" si="26"/>
        <v>68.290000000000006</v>
      </c>
      <c r="AI50" s="87">
        <f t="shared" ca="1" si="27"/>
        <v>79.86</v>
      </c>
      <c r="AJ50" s="87">
        <f t="shared" ca="1" si="28"/>
        <v>76.475679999999997</v>
      </c>
      <c r="AK50" s="87" t="str">
        <f t="shared" ca="1" si="17"/>
        <v/>
      </c>
      <c r="AL50" s="87">
        <f t="shared" ca="1" si="18"/>
        <v>63.245699999999999</v>
      </c>
      <c r="AO50" s="87" t="str">
        <f>List!R12</f>
        <v>Bromley</v>
      </c>
      <c r="AP50" s="87">
        <f t="shared" ca="1" si="29"/>
        <v>78.314089999999993</v>
      </c>
      <c r="BF50" s="92"/>
      <c r="BG50" s="92"/>
    </row>
    <row r="51" spans="1:59">
      <c r="W51" s="87">
        <f ca="1">IFERROR(RANK(Y51,$Y$27:$Y$59,$U$3)+COUNTIF($Y$27:Y51,Y51)-1,"")</f>
        <v>9</v>
      </c>
      <c r="X51" s="87" t="s">
        <v>113</v>
      </c>
      <c r="Y51" s="87">
        <f t="shared" ca="1" si="10"/>
        <v>70.946669999999997</v>
      </c>
      <c r="AA51" s="87" t="str">
        <f t="shared" ca="1" si="11"/>
        <v>Newham</v>
      </c>
      <c r="AB51" s="87">
        <v>25</v>
      </c>
      <c r="AC51" s="86">
        <f t="shared" ca="1" si="12"/>
        <v>63.195869999999999</v>
      </c>
      <c r="AD51" s="87" t="str">
        <f t="shared" ca="1" si="13"/>
        <v>Newham</v>
      </c>
      <c r="AE51" s="87" t="str">
        <f t="shared" ca="1" si="14"/>
        <v/>
      </c>
      <c r="AF51" s="87" t="str">
        <f t="shared" ca="1" si="15"/>
        <v/>
      </c>
      <c r="AG51" s="87">
        <f t="shared" ca="1" si="16"/>
        <v>63.195869999999999</v>
      </c>
      <c r="AH51" s="87">
        <f t="shared" ca="1" si="26"/>
        <v>68.290000000000006</v>
      </c>
      <c r="AI51" s="87">
        <f t="shared" ca="1" si="27"/>
        <v>79.86</v>
      </c>
      <c r="AJ51" s="87">
        <f t="shared" ca="1" si="28"/>
        <v>76.475679999999997</v>
      </c>
      <c r="AK51" s="87" t="str">
        <f t="shared" ca="1" si="17"/>
        <v/>
      </c>
      <c r="AL51" s="87">
        <f t="shared" ca="1" si="18"/>
        <v>63.195869999999999</v>
      </c>
      <c r="AO51" s="87" t="str">
        <f>List!R13</f>
        <v>Hillingdon</v>
      </c>
      <c r="AP51" s="87">
        <f t="shared" ca="1" si="29"/>
        <v>73.834050000000005</v>
      </c>
      <c r="BF51" s="92"/>
      <c r="BG51" s="93"/>
    </row>
    <row r="52" spans="1:59">
      <c r="W52" s="87">
        <f ca="1">IFERROR(RANK(Y52,$Y$27:$Y$59,$U$3)+COUNTIF($Y$27:Y52,Y52)-1,"")</f>
        <v>2</v>
      </c>
      <c r="X52" s="87" t="s">
        <v>33</v>
      </c>
      <c r="Y52" s="87">
        <f t="shared" ca="1" si="10"/>
        <v>76.475679999999997</v>
      </c>
      <c r="AA52" s="87" t="str">
        <f t="shared" ca="1" si="11"/>
        <v>Kensington and Chelsea</v>
      </c>
      <c r="AB52" s="87">
        <v>26</v>
      </c>
      <c r="AC52" s="86">
        <f t="shared" ca="1" si="12"/>
        <v>61.55733</v>
      </c>
      <c r="AD52" s="87" t="str">
        <f t="shared" ca="1" si="13"/>
        <v>Kensington and Chelsea</v>
      </c>
      <c r="AE52" s="87" t="str">
        <f t="shared" ca="1" si="14"/>
        <v/>
      </c>
      <c r="AF52" s="87" t="str">
        <f t="shared" ca="1" si="15"/>
        <v/>
      </c>
      <c r="AG52" s="87">
        <f t="shared" ca="1" si="16"/>
        <v>61.55733</v>
      </c>
      <c r="AH52" s="87">
        <f t="shared" ca="1" si="26"/>
        <v>68.290000000000006</v>
      </c>
      <c r="AI52" s="87">
        <f t="shared" ca="1" si="27"/>
        <v>79.86</v>
      </c>
      <c r="AJ52" s="87">
        <f t="shared" ca="1" si="28"/>
        <v>76.475679999999997</v>
      </c>
      <c r="AK52" s="87" t="str">
        <f t="shared" ca="1" si="17"/>
        <v/>
      </c>
      <c r="AL52" s="87">
        <f t="shared" ca="1" si="18"/>
        <v>61.55733</v>
      </c>
      <c r="AO52" s="87" t="str">
        <f>List!R14</f>
        <v>Ealing</v>
      </c>
      <c r="AP52" s="87">
        <f t="shared" ca="1" si="29"/>
        <v>67.43844</v>
      </c>
      <c r="BF52" s="94"/>
      <c r="BG52" s="94"/>
    </row>
    <row r="53" spans="1:59">
      <c r="W53" s="87">
        <f ca="1">IFERROR(RANK(Y53,$Y$27:$Y$59,$U$3)+COUNTIF($Y$27:Y53,Y53)-1,"")</f>
        <v>24</v>
      </c>
      <c r="X53" s="87" t="s">
        <v>96</v>
      </c>
      <c r="Y53" s="87">
        <f t="shared" ca="1" si="10"/>
        <v>63.245699999999999</v>
      </c>
      <c r="AA53" s="87" t="str">
        <f t="shared" ca="1" si="11"/>
        <v>Hackney</v>
      </c>
      <c r="AB53" s="87">
        <v>27</v>
      </c>
      <c r="AC53" s="86">
        <f t="shared" ca="1" si="12"/>
        <v>61.421300000000002</v>
      </c>
      <c r="AD53" s="87" t="str">
        <f t="shared" ca="1" si="13"/>
        <v>Hackney</v>
      </c>
      <c r="AE53" s="87" t="str">
        <f t="shared" ca="1" si="14"/>
        <v/>
      </c>
      <c r="AF53" s="87" t="str">
        <f t="shared" ca="1" si="15"/>
        <v/>
      </c>
      <c r="AG53" s="87">
        <f t="shared" ca="1" si="16"/>
        <v>61.421300000000002</v>
      </c>
      <c r="AH53" s="87">
        <f t="shared" ca="1" si="26"/>
        <v>68.290000000000006</v>
      </c>
      <c r="AI53" s="87">
        <f t="shared" ca="1" si="27"/>
        <v>79.86</v>
      </c>
      <c r="AJ53" s="87">
        <f t="shared" ca="1" si="28"/>
        <v>76.475679999999997</v>
      </c>
      <c r="AK53" s="87" t="str">
        <f t="shared" ca="1" si="17"/>
        <v/>
      </c>
      <c r="AL53" s="87">
        <f t="shared" ca="1" si="18"/>
        <v>61.421300000000002</v>
      </c>
      <c r="AO53" s="87" t="str">
        <f>List!R15</f>
        <v>Barnet</v>
      </c>
      <c r="AP53" s="87">
        <f t="shared" ca="1" si="29"/>
        <v>69.972219999999993</v>
      </c>
    </row>
    <row r="54" spans="1:59">
      <c r="W54" s="87">
        <f ca="1">IFERROR(RANK(Y54,$Y$27:$Y$59,$U$3)+COUNTIF($Y$27:Y54,Y54)-1,"")</f>
        <v>3</v>
      </c>
      <c r="X54" s="87" t="s">
        <v>90</v>
      </c>
      <c r="Y54" s="87">
        <f t="shared" ca="1" si="10"/>
        <v>75.639399999999995</v>
      </c>
      <c r="AA54" s="87" t="str">
        <f t="shared" ca="1" si="11"/>
        <v>Haringey</v>
      </c>
      <c r="AB54" s="87">
        <v>28</v>
      </c>
      <c r="AC54" s="86">
        <f t="shared" ca="1" si="12"/>
        <v>61.34628</v>
      </c>
      <c r="AD54" s="87" t="str">
        <f t="shared" ca="1" si="13"/>
        <v>Haringey</v>
      </c>
      <c r="AE54" s="87" t="str">
        <f t="shared" ca="1" si="14"/>
        <v/>
      </c>
      <c r="AF54" s="87" t="str">
        <f t="shared" ca="1" si="15"/>
        <v/>
      </c>
      <c r="AG54" s="87">
        <f t="shared" ca="1" si="16"/>
        <v>61.34628</v>
      </c>
      <c r="AH54" s="87">
        <f t="shared" ca="1" si="26"/>
        <v>68.290000000000006</v>
      </c>
      <c r="AI54" s="87">
        <f t="shared" ca="1" si="27"/>
        <v>79.86</v>
      </c>
      <c r="AJ54" s="87">
        <f t="shared" ca="1" si="28"/>
        <v>76.475679999999997</v>
      </c>
      <c r="AK54" s="87" t="str">
        <f t="shared" ca="1" si="17"/>
        <v/>
      </c>
      <c r="AL54" s="87">
        <f t="shared" ca="1" si="18"/>
        <v>61.34628</v>
      </c>
      <c r="AO54" s="87" t="str">
        <f>List!R16</f>
        <v>Croydon</v>
      </c>
      <c r="AP54" s="87">
        <f t="shared" ca="1" si="29"/>
        <v>68.852630000000005</v>
      </c>
      <c r="BF54" s="94"/>
      <c r="BG54" s="94"/>
    </row>
    <row r="55" spans="1:59" ht="14.45" customHeight="1">
      <c r="W55" s="87">
        <f ca="1">IFERROR(RANK(Y55,$Y$27:$Y$59,$U$3)+COUNTIF($Y$27:Y55,Y55)-1,"")</f>
        <v>21</v>
      </c>
      <c r="X55" s="87" t="s">
        <v>105</v>
      </c>
      <c r="Y55" s="87">
        <f t="shared" ca="1" si="10"/>
        <v>64.937269999999998</v>
      </c>
      <c r="AA55" s="87" t="str">
        <f t="shared" ca="1" si="11"/>
        <v>Westminster</v>
      </c>
      <c r="AB55" s="87">
        <v>29</v>
      </c>
      <c r="AC55" s="86">
        <f t="shared" ca="1" si="12"/>
        <v>61.100250000000003</v>
      </c>
      <c r="AD55" s="87" t="str">
        <f t="shared" ca="1" si="13"/>
        <v>Westminster</v>
      </c>
      <c r="AE55" s="87" t="str">
        <f t="shared" ca="1" si="14"/>
        <v/>
      </c>
      <c r="AF55" s="87" t="str">
        <f t="shared" ca="1" si="15"/>
        <v/>
      </c>
      <c r="AG55" s="87">
        <f t="shared" ca="1" si="16"/>
        <v>61.100250000000003</v>
      </c>
      <c r="AH55" s="87">
        <f t="shared" ca="1" si="26"/>
        <v>68.290000000000006</v>
      </c>
      <c r="AI55" s="87">
        <f t="shared" ca="1" si="27"/>
        <v>79.86</v>
      </c>
      <c r="AJ55" s="87">
        <f t="shared" ca="1" si="28"/>
        <v>76.475679999999997</v>
      </c>
      <c r="AK55" s="87" t="str">
        <f t="shared" ca="1" si="17"/>
        <v/>
      </c>
      <c r="AL55" s="87">
        <f t="shared" ca="1" si="18"/>
        <v>61.100250000000003</v>
      </c>
      <c r="AO55" s="87" t="str">
        <f>T8</f>
        <v>Richmond</v>
      </c>
      <c r="AP55" s="87">
        <f ca="1">U14</f>
        <v>76.475679999999997</v>
      </c>
      <c r="BF55" s="94"/>
      <c r="BG55" s="94"/>
    </row>
    <row r="56" spans="1:59">
      <c r="W56" s="87">
        <f ca="1">IFERROR(RANK(Y56,$Y$27:$Y$59,$U$3)+COUNTIF($Y$27:Y56,Y56)-1,"")</f>
        <v>22</v>
      </c>
      <c r="X56" s="87" t="s">
        <v>115</v>
      </c>
      <c r="Y56" s="87">
        <f t="shared" ca="1" si="10"/>
        <v>64.840140000000005</v>
      </c>
      <c r="AA56" s="87" t="str">
        <f t="shared" ca="1" si="11"/>
        <v>Hammersmith and Fulham</v>
      </c>
      <c r="AB56" s="87">
        <v>30</v>
      </c>
      <c r="AC56" s="86">
        <f t="shared" ca="1" si="12"/>
        <v>60.574199999999998</v>
      </c>
      <c r="AD56" s="87" t="str">
        <f t="shared" ca="1" si="13"/>
        <v>Hammersmith and Fulham</v>
      </c>
      <c r="AE56" s="87" t="str">
        <f t="shared" ca="1" si="14"/>
        <v/>
      </c>
      <c r="AF56" s="87" t="str">
        <f t="shared" ca="1" si="15"/>
        <v/>
      </c>
      <c r="AG56" s="87">
        <f t="shared" ca="1" si="16"/>
        <v>60.574199999999998</v>
      </c>
      <c r="AH56" s="87">
        <f t="shared" ca="1" si="26"/>
        <v>68.290000000000006</v>
      </c>
      <c r="AI56" s="87">
        <f t="shared" ca="1" si="27"/>
        <v>79.86</v>
      </c>
      <c r="AJ56" s="87">
        <f t="shared" ca="1" si="28"/>
        <v>76.475679999999997</v>
      </c>
      <c r="AK56" s="87" t="str">
        <f t="shared" ca="1" si="17"/>
        <v/>
      </c>
      <c r="AL56" s="87">
        <f t="shared" ca="1" si="18"/>
        <v>60.574199999999998</v>
      </c>
    </row>
    <row r="57" spans="1:59">
      <c r="W57" s="87">
        <f ca="1">IFERROR(RANK(Y57,$Y$27:$Y$59,$U$3)+COUNTIF($Y$27:Y57,Y57)-1,"")</f>
        <v>18</v>
      </c>
      <c r="X57" s="87" t="s">
        <v>77</v>
      </c>
      <c r="Y57" s="87">
        <f t="shared" ca="1" si="10"/>
        <v>66.16583</v>
      </c>
      <c r="AA57" s="87" t="str">
        <f t="shared" ca="1" si="11"/>
        <v>Lambeth</v>
      </c>
      <c r="AB57" s="87">
        <v>31</v>
      </c>
      <c r="AC57" s="86">
        <f t="shared" ca="1" si="12"/>
        <v>59.574640000000002</v>
      </c>
      <c r="AD57" s="87" t="str">
        <f t="shared" ca="1" si="13"/>
        <v>Lambeth</v>
      </c>
      <c r="AE57" s="87" t="str">
        <f t="shared" ca="1" si="14"/>
        <v/>
      </c>
      <c r="AF57" s="87" t="str">
        <f t="shared" ca="1" si="15"/>
        <v/>
      </c>
      <c r="AG57" s="87">
        <f t="shared" ca="1" si="16"/>
        <v>59.574640000000002</v>
      </c>
      <c r="AH57" s="87">
        <f t="shared" ca="1" si="26"/>
        <v>68.290000000000006</v>
      </c>
      <c r="AI57" s="87">
        <f t="shared" ca="1" si="27"/>
        <v>79.86</v>
      </c>
      <c r="AJ57" s="87">
        <f t="shared" ca="1" si="28"/>
        <v>76.475679999999997</v>
      </c>
      <c r="AK57" s="87" t="str">
        <f t="shared" ca="1" si="17"/>
        <v/>
      </c>
      <c r="AL57" s="87">
        <f t="shared" ca="1" si="18"/>
        <v>59.574640000000002</v>
      </c>
      <c r="BF57" s="94"/>
      <c r="BG57" s="94"/>
    </row>
    <row r="58" spans="1:59">
      <c r="W58" s="87">
        <f ca="1">IFERROR(RANK(Y58,$Y$27:$Y$59,$U$3)+COUNTIF($Y$27:Y58,Y58)-1,"")</f>
        <v>29</v>
      </c>
      <c r="X58" s="87" t="s">
        <v>100</v>
      </c>
      <c r="Y58" s="87">
        <f t="shared" ca="1" si="10"/>
        <v>61.100250000000003</v>
      </c>
      <c r="AA58" s="87" t="str">
        <f t="shared" ca="1" si="11"/>
        <v>Lewisham</v>
      </c>
      <c r="AB58" s="87">
        <v>32</v>
      </c>
      <c r="AC58" s="86">
        <f t="shared" ca="1" si="12"/>
        <v>59.553750000000001</v>
      </c>
      <c r="AD58" s="87" t="str">
        <f t="shared" ca="1" si="13"/>
        <v>Lewisham</v>
      </c>
      <c r="AE58" s="87" t="str">
        <f t="shared" ca="1" si="14"/>
        <v/>
      </c>
      <c r="AF58" s="87" t="str">
        <f t="shared" ca="1" si="15"/>
        <v/>
      </c>
      <c r="AG58" s="87">
        <f t="shared" ca="1" si="16"/>
        <v>59.553750000000001</v>
      </c>
      <c r="AH58" s="87">
        <f t="shared" ca="1" si="26"/>
        <v>68.290000000000006</v>
      </c>
      <c r="AI58" s="87">
        <f t="shared" ca="1" si="27"/>
        <v>79.86</v>
      </c>
      <c r="AJ58" s="87">
        <f t="shared" ca="1" si="28"/>
        <v>76.475679999999997</v>
      </c>
      <c r="AK58" s="87" t="str">
        <f t="shared" ca="1" si="17"/>
        <v/>
      </c>
      <c r="AL58" s="87">
        <f t="shared" ca="1" si="18"/>
        <v>59.553750000000001</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3100-000000000000}"/>
    <dataValidation type="list" showInputMessage="1" showErrorMessage="1" sqref="U2" xr:uid="{00000000-0002-0000-3100-000001000000}">
      <formula1>gender</formula1>
    </dataValidation>
    <dataValidation type="list" showInputMessage="1" showErrorMessage="1" sqref="U1" xr:uid="{00000000-0002-0000-3100-000002000000}">
      <formula1>indlist</formula1>
    </dataValidation>
  </dataValidations>
  <hyperlinks>
    <hyperlink ref="O1" location="Summary!A1" display="Back to summary" xr:uid="{00000000-0004-0000-31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T64"/>
  <sheetViews>
    <sheetView showGridLines="0" showRowColHeaders="0" zoomScale="130" zoomScaleNormal="130" workbookViewId="0">
      <selection activeCell="U17" sqref="U17"/>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Emergency hospital admissions due to falls in people aged 65 and over, 2022/23</v>
      </c>
      <c r="B1" s="125"/>
      <c r="C1" s="125"/>
      <c r="D1" s="125"/>
      <c r="E1" s="125"/>
      <c r="F1" s="125"/>
      <c r="G1" s="125"/>
      <c r="H1" s="126" t="str">
        <f ca="1">'40'!$X$1</f>
        <v>Emergency hospital admissions due to falls in people aged 65 and over, 2010/11 - 2022/23</v>
      </c>
      <c r="I1" s="125"/>
      <c r="J1" s="125"/>
      <c r="K1" s="125"/>
      <c r="L1" s="125"/>
      <c r="M1" s="125"/>
      <c r="N1" s="125"/>
      <c r="O1" s="4" t="s">
        <v>1075</v>
      </c>
      <c r="T1" s="87" t="s">
        <v>282</v>
      </c>
      <c r="U1" s="87" t="s">
        <v>29</v>
      </c>
      <c r="V1" s="87" t="str">
        <f>T8&amp;U23&amp;U2&amp;U5</f>
        <v>Richmond22401Persons65+ yrs</v>
      </c>
      <c r="W1" s="86">
        <f>21-COUNTBLANK(X2:X21)</f>
        <v>14</v>
      </c>
      <c r="X1" s="87" t="str">
        <f ca="1">IF(U2&lt;&gt;"Persons",U1&amp;", "&amp;SUBSTITUTE(X2, " ","")&amp;" - "&amp;SUBSTITUTE(INDIRECT("x"&amp;W1), " ","")&amp;" ("&amp;U2&amp;")",U1&amp;", "&amp;SUBSTITUTE(X2, " ","")&amp;" - "&amp;SUBSTITUTE(INDIRECT("x"&amp;W1), " ",""))</f>
        <v>Emergency hospital admissions due to falls in people aged 65 and over, 2010/11 - 2022/23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2010/11</v>
      </c>
      <c r="T2" s="88" t="s">
        <v>1056</v>
      </c>
      <c r="U2" s="87" t="s">
        <v>35</v>
      </c>
      <c r="V2" s="87">
        <v>1</v>
      </c>
      <c r="W2" s="86">
        <f t="array" ref="W2">IFERROR(SMALL(IF(IndicatorData!B:B=$V$1,IndicatorData!AA:AA),$V2),"")</f>
        <v>20100000</v>
      </c>
      <c r="X2" s="86" t="str">
        <f>S2</f>
        <v>2010/11</v>
      </c>
      <c r="Y2" s="88">
        <f t="shared" ref="Y2:AH11" ca="1" si="0">IFERROR(VLOOKUP(Y$1&amp;$U$1&amp;$X2&amp;$U$2&amp;$U$5,DATA,14,FALSE),"")</f>
        <v>2125.8000000000002</v>
      </c>
      <c r="Z2" s="87">
        <f t="shared" ca="1" si="0"/>
        <v>2279.6999999999998</v>
      </c>
      <c r="AA2" s="87">
        <f t="shared" ca="1" si="0"/>
        <v>1892.35</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1892.35</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2011/12</v>
      </c>
      <c r="T3" s="88" t="s">
        <v>1076</v>
      </c>
      <c r="U3" s="87">
        <f>VLOOKUP(U1,IndicatorMetadata!$B:$AG,32,FALSE)</f>
        <v>1</v>
      </c>
      <c r="V3" s="89">
        <v>2</v>
      </c>
      <c r="W3" s="86">
        <f t="array" ref="W3">IFERROR(SMALL(IF(IndicatorData!B:B=$V$1,IndicatorData!AA:AA),$V3),"")</f>
        <v>20110000</v>
      </c>
      <c r="X3" s="86" t="str">
        <f t="shared" ref="X3:X21" si="5">IF(S3=X2,"",S3)</f>
        <v>2011/12</v>
      </c>
      <c r="Y3" s="88">
        <f t="shared" ca="1" si="0"/>
        <v>2128.5</v>
      </c>
      <c r="Z3" s="87">
        <f t="shared" ca="1" si="0"/>
        <v>2372.9299999999998</v>
      </c>
      <c r="AA3" s="87">
        <f t="shared" ca="1" si="0"/>
        <v>2152.8200000000002</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2152.8200000000002</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2444.3755799999999</v>
      </c>
      <c r="F4" s="2"/>
      <c r="S4" s="87" t="str">
        <f t="array" ref="S4">IFERROR(VLOOKUP($W4,IF(IndicatorData!$B:$B=$V$1,IndicatorData!$A$1:$O$5203),15,FALSE),"")</f>
        <v>2012/13</v>
      </c>
      <c r="T4" s="88" t="s">
        <v>308</v>
      </c>
      <c r="U4" s="87" t="str">
        <f>VLOOKUP(U1,IndicatorMetadata!$B:$AG,27,FALSE)</f>
        <v>per 100,000</v>
      </c>
      <c r="V4" s="87">
        <v>3</v>
      </c>
      <c r="W4" s="86">
        <f t="array" ref="W4">IFERROR(SMALL(IF(IndicatorData!B:B=$V$1,IndicatorData!AA:AA),$V4),"")</f>
        <v>20120000</v>
      </c>
      <c r="X4" s="86" t="str">
        <f t="shared" si="5"/>
        <v>2012/13</v>
      </c>
      <c r="Y4" s="88">
        <f t="shared" ca="1" si="0"/>
        <v>2099.58</v>
      </c>
      <c r="Z4" s="87">
        <f t="shared" ca="1" si="0"/>
        <v>2340.1799999999998</v>
      </c>
      <c r="AA4" s="87">
        <f t="shared" ca="1" si="0"/>
        <v>2173.34</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2173.34</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26% higher</v>
      </c>
      <c r="S5" s="87" t="str">
        <f t="array" ref="S5">IFERROR(VLOOKUP($W5,IF(IndicatorData!$B:$B=$V$1,IndicatorData!$A$1:$O$5203),15,FALSE),"")</f>
        <v>2013/14</v>
      </c>
      <c r="T5" s="88" t="s">
        <v>10</v>
      </c>
      <c r="U5" s="87" t="str">
        <f>VLOOKUP(U23&amp;U2,Interpretations!$A$1:$E$56,4,FALSE)</f>
        <v>65+ yrs</v>
      </c>
      <c r="V5" s="87">
        <v>4</v>
      </c>
      <c r="W5" s="86">
        <f t="array" ref="W5">IFERROR(SMALL(IF(IndicatorData!B:B=$V$1,IndicatorData!AA:AA),$V5),"")</f>
        <v>20130000</v>
      </c>
      <c r="X5" s="86" t="str">
        <f t="shared" si="5"/>
        <v>2013/14</v>
      </c>
      <c r="Y5" s="88">
        <f t="shared" ca="1" si="0"/>
        <v>2160.17</v>
      </c>
      <c r="Z5" s="87">
        <f t="shared" ca="1" si="0"/>
        <v>2307.2399999999998</v>
      </c>
      <c r="AA5" s="87">
        <f t="shared" ca="1" si="0"/>
        <v>2101.46</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2101.46</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18% higher</v>
      </c>
      <c r="S6" s="87" t="str">
        <f t="array" ref="S6">IFERROR(VLOOKUP($W6,IF(IndicatorData!$B:$B=$V$1,IndicatorData!$A$1:$O$5203),15,FALSE),"")</f>
        <v>2014/15</v>
      </c>
      <c r="T6" s="88"/>
      <c r="V6" s="87">
        <v>5</v>
      </c>
      <c r="W6" s="86">
        <f t="array" ref="W6">IFERROR(SMALL(IF(IndicatorData!B:B=$V$1,IndicatorData!AA:AA),$V6),"")</f>
        <v>20140000</v>
      </c>
      <c r="X6" s="86" t="str">
        <f t="shared" si="5"/>
        <v>2014/15</v>
      </c>
      <c r="Y6" s="88">
        <f t="shared" ca="1" si="0"/>
        <v>2208.59</v>
      </c>
      <c r="Z6" s="87">
        <f t="shared" ca="1" si="0"/>
        <v>2367.33</v>
      </c>
      <c r="AA6" s="87">
        <f t="shared" ca="1" si="0"/>
        <v>2109.71</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2109.71</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2015/16</v>
      </c>
      <c r="T7" s="88"/>
      <c r="V7" s="87">
        <v>6</v>
      </c>
      <c r="W7" s="86">
        <f t="array" ref="W7">IFERROR(SMALL(IF(IndicatorData!B:B=$V$1,IndicatorData!AA:AA),$V7),"")</f>
        <v>20150000</v>
      </c>
      <c r="X7" s="86" t="str">
        <f t="shared" si="5"/>
        <v>2015/16</v>
      </c>
      <c r="Y7" s="88">
        <f t="shared" ca="1" si="0"/>
        <v>2183.8000000000002</v>
      </c>
      <c r="Z7" s="87">
        <f t="shared" ca="1" si="0"/>
        <v>2317.0100000000002</v>
      </c>
      <c r="AA7" s="87">
        <f t="shared" ca="1" si="0"/>
        <v>2124.4899999999998</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2124.4899999999998</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(2010/11)</v>
      </c>
      <c r="E8" s="13" t="str">
        <f ca="1">U22</f>
        <v>29% deterioration</v>
      </c>
      <c r="S8" s="87" t="str">
        <f t="array" ref="S8">IFERROR(VLOOKUP($W8,IF(IndicatorData!$B:$B=$V$1,IndicatorData!$A$1:$O$5203),15,FALSE),"")</f>
        <v>2016/17</v>
      </c>
      <c r="T8" s="88" t="str">
        <f>Summary!$E$2</f>
        <v>Richmond</v>
      </c>
      <c r="V8" s="87">
        <v>7</v>
      </c>
      <c r="W8" s="86">
        <f t="array" ref="W8">IFERROR(SMALL(IF(IndicatorData!B:B=$V$1,IndicatorData!AA:AA),$V8),"")</f>
        <v>20160000</v>
      </c>
      <c r="X8" s="86" t="str">
        <f t="shared" si="5"/>
        <v>2016/17</v>
      </c>
      <c r="Y8" s="88">
        <f t="shared" ca="1" si="0"/>
        <v>2132.63</v>
      </c>
      <c r="Z8" s="87">
        <f t="shared" ca="1" si="0"/>
        <v>2284.98</v>
      </c>
      <c r="AA8" s="87">
        <f t="shared" ca="1" si="0"/>
        <v>2034.66</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2034.66</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5% improvement</v>
      </c>
      <c r="S9" s="87" t="str">
        <f t="array" ref="S9">IFERROR(VLOOKUP($W9,IF(IndicatorData!$B:$B=$V$1,IndicatorData!$A$1:$O$5203),15,FALSE),"")</f>
        <v>2017/18</v>
      </c>
      <c r="T9" s="88" t="str">
        <f>T8&amp;" Rank"</f>
        <v>Richmond Rank</v>
      </c>
      <c r="U9" s="87">
        <f ca="1">VLOOKUP(T8,$AA$26:$AB$58,2,FALSE)</f>
        <v>27</v>
      </c>
      <c r="V9" s="87">
        <v>8</v>
      </c>
      <c r="W9" s="86">
        <f t="array" ref="W9">IFERROR(SMALL(IF(IndicatorData!B:B=$V$1,IndicatorData!AA:AA),$V9),"")</f>
        <v>20170000</v>
      </c>
      <c r="X9" s="86" t="str">
        <f t="shared" si="5"/>
        <v>2017/18</v>
      </c>
      <c r="Y9" s="88">
        <f t="shared" ca="1" si="0"/>
        <v>2194.2199999999998</v>
      </c>
      <c r="Z9" s="87">
        <f t="shared" ca="1" si="0"/>
        <v>2428.5300000000002</v>
      </c>
      <c r="AA9" s="87">
        <f t="shared" ca="1" si="0"/>
        <v>2713.4</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2713.4</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2018/19</v>
      </c>
      <c r="T10" s="88" t="s">
        <v>14</v>
      </c>
      <c r="V10" s="87">
        <v>9</v>
      </c>
      <c r="W10" s="86">
        <f t="array" ref="W10">IFERROR(SMALL(IF(IndicatorData!B:B=$V$1,IndicatorData!AA:AA),$V10),"")</f>
        <v>20180000</v>
      </c>
      <c r="X10" s="86" t="str">
        <f t="shared" si="5"/>
        <v>2018/19</v>
      </c>
      <c r="Y10" s="88">
        <f t="shared" ca="1" si="0"/>
        <v>2228.1999999999998</v>
      </c>
      <c r="Z10" s="87">
        <f t="shared" ca="1" si="0"/>
        <v>2476.7600000000002</v>
      </c>
      <c r="AA10" s="87">
        <f t="shared" ca="1" si="0"/>
        <v>2751.01</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2751.01</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2019/20</v>
      </c>
      <c r="T11" s="88" t="s">
        <v>31</v>
      </c>
      <c r="U11" s="87">
        <f ca="1">AI27</f>
        <v>1932.8</v>
      </c>
      <c r="V11" s="90">
        <v>10</v>
      </c>
      <c r="W11" s="86">
        <f t="array" ref="W11">IFERROR(SMALL(IF(IndicatorData!B:B=$V$1,IndicatorData!AA:AA),$V11),"")</f>
        <v>20190000</v>
      </c>
      <c r="X11" s="86" t="str">
        <f t="shared" si="5"/>
        <v>2019/20</v>
      </c>
      <c r="Y11" s="88">
        <f t="shared" ca="1" si="0"/>
        <v>2256.4499999999998</v>
      </c>
      <c r="Z11" s="87">
        <f t="shared" ca="1" si="0"/>
        <v>2359.9</v>
      </c>
      <c r="AA11" s="87">
        <f t="shared" ca="1" si="0"/>
        <v>2652.26</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2652.26</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(2022/23) rank:</v>
      </c>
      <c r="E12" s="128">
        <f ca="1">U9</f>
        <v>27</v>
      </c>
      <c r="S12" s="87" t="str">
        <f t="array" ref="S12">IFERROR(VLOOKUP($W12,IF(IndicatorData!$B:$B=$V$1,IndicatorData!$A$1:$O$5203),15,FALSE),"")</f>
        <v>2020/21</v>
      </c>
      <c r="T12" s="88" t="s">
        <v>57</v>
      </c>
      <c r="U12" s="87">
        <f ca="1">AH27</f>
        <v>2070.5500000000002</v>
      </c>
      <c r="V12" s="90">
        <v>11</v>
      </c>
      <c r="W12" s="86">
        <f t="array" ref="W12">IFERROR(SMALL(IF(IndicatorData!B:B=$V$1,IndicatorData!AA:AA),$V12),"")</f>
        <v>20200000</v>
      </c>
      <c r="X12" s="86" t="str">
        <f t="shared" si="5"/>
        <v>2020/21</v>
      </c>
      <c r="Y12" s="88">
        <f t="shared" ref="Y12:AH21" ca="1" si="6">IFERROR(VLOOKUP(Y$1&amp;$U$1&amp;$X12&amp;$U$2&amp;$U$5,DATA,14,FALSE),"")</f>
        <v>2062.02</v>
      </c>
      <c r="Z12" s="87">
        <f t="shared" ca="1" si="6"/>
        <v>2021.05</v>
      </c>
      <c r="AA12" s="87">
        <f t="shared" ca="1" si="6"/>
        <v>2245.9699999999998</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2245.9699999999998</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2021/22</v>
      </c>
      <c r="T13" s="88" t="s">
        <v>1011</v>
      </c>
      <c r="U13" s="87">
        <f ca="1">AJ27</f>
        <v>2444.3755799999999</v>
      </c>
      <c r="V13" s="90">
        <v>12</v>
      </c>
      <c r="W13" s="86">
        <f t="array" ref="W13">IFERROR(SMALL(IF(IndicatorData!B:B=$V$1,IndicatorData!AA:AA),$V13),"")</f>
        <v>20210000</v>
      </c>
      <c r="X13" s="86" t="str">
        <f t="shared" si="5"/>
        <v>2021/22</v>
      </c>
      <c r="Y13" s="88">
        <f t="shared" ca="1" si="6"/>
        <v>2099.86</v>
      </c>
      <c r="Z13" s="87">
        <f t="shared" ca="1" si="6"/>
        <v>2187.09</v>
      </c>
      <c r="AA13" s="87">
        <f t="shared" ca="1" si="6"/>
        <v>2563.3000000000002</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f t="shared" ca="1" si="9"/>
        <v>2563.3000000000002</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2022/23</v>
      </c>
      <c r="T14" s="88" t="str">
        <f>T8&amp;" current data"</f>
        <v>Richmond current data</v>
      </c>
      <c r="U14" s="87">
        <f ca="1">INDIRECT("aa"&amp;$W$1)</f>
        <v>2444.3755799999999</v>
      </c>
      <c r="V14" s="87">
        <v>13</v>
      </c>
      <c r="W14" s="86">
        <f t="array" ref="W14">IFERROR(SMALL(IF(IndicatorData!B:B=$V$1,IndicatorData!AA:AA),$V14),"")</f>
        <v>20220000</v>
      </c>
      <c r="X14" s="86" t="str">
        <f t="shared" si="5"/>
        <v>2022/23</v>
      </c>
      <c r="Y14" s="88">
        <f t="shared" ca="1" si="6"/>
        <v>1932.8</v>
      </c>
      <c r="Z14" s="87">
        <f t="shared" ca="1" si="6"/>
        <v>2070.5500000000002</v>
      </c>
      <c r="AA14" s="87">
        <f t="shared" ca="1" si="6"/>
        <v>2444.3755799999999</v>
      </c>
      <c r="AB14" s="87">
        <f t="shared" ca="1" si="6"/>
        <v>2057.8032800000001</v>
      </c>
      <c r="AC14" s="86">
        <f t="shared" ca="1" si="6"/>
        <v>2035.1761300000001</v>
      </c>
      <c r="AD14" s="87">
        <f t="shared" ca="1" si="6"/>
        <v>2088.0906599999998</v>
      </c>
      <c r="AE14" s="87">
        <f t="shared" ca="1" si="6"/>
        <v>1860.49891</v>
      </c>
      <c r="AF14" s="87">
        <f t="shared" ca="1" si="6"/>
        <v>2581.5471899999998</v>
      </c>
      <c r="AG14" s="87">
        <f t="shared" ca="1" si="6"/>
        <v>1960.27044</v>
      </c>
      <c r="AH14" s="87">
        <f t="shared" ca="1" si="6"/>
        <v>1876.0843</v>
      </c>
      <c r="AI14" s="87">
        <f t="shared" ca="1" si="7"/>
        <v>1960.27044</v>
      </c>
      <c r="AJ14" s="87">
        <f t="shared" ca="1" si="7"/>
        <v>1944.3154300000001</v>
      </c>
      <c r="AK14" s="87">
        <f t="shared" ca="1" si="7"/>
        <v>2449.1942199999999</v>
      </c>
      <c r="AL14" s="87">
        <f t="shared" ca="1" si="7"/>
        <v>2088.0906599999998</v>
      </c>
      <c r="AM14" s="87">
        <f t="shared" ca="1" si="7"/>
        <v>2385.9725600000002</v>
      </c>
      <c r="AN14" s="87">
        <f t="shared" ca="1" si="7"/>
        <v>1849.61806</v>
      </c>
      <c r="AO14" s="87">
        <f t="shared" ca="1" si="7"/>
        <v>2820.8060599999999</v>
      </c>
      <c r="AP14" s="87">
        <f t="shared" ca="1" si="7"/>
        <v>1539.5318299999999</v>
      </c>
      <c r="AQ14" s="87">
        <f t="shared" ca="1" si="7"/>
        <v>2076.7636499999999</v>
      </c>
      <c r="AR14" s="87">
        <f t="shared" ca="1" si="7"/>
        <v>1923.8774699999999</v>
      </c>
      <c r="AS14" s="87">
        <f t="shared" ca="1" si="8"/>
        <v>2469.4717000000001</v>
      </c>
      <c r="AT14" s="87">
        <f t="shared" ca="1" si="8"/>
        <v>1655.7581600000001</v>
      </c>
      <c r="AU14" s="87">
        <f t="shared" ca="1" si="8"/>
        <v>2581.5471899999998</v>
      </c>
      <c r="AV14" s="87">
        <f t="shared" ca="1" si="8"/>
        <v>1655.3254999999999</v>
      </c>
      <c r="AW14" s="87">
        <f t="shared" ca="1" si="8"/>
        <v>2049.3562099999999</v>
      </c>
      <c r="AX14" s="87">
        <f t="shared" ca="1" si="8"/>
        <v>3098.4712399999999</v>
      </c>
      <c r="AY14" s="87">
        <f t="shared" ca="1" si="8"/>
        <v>2212.2394899999999</v>
      </c>
      <c r="AZ14" s="87">
        <f t="shared" ca="1" si="8"/>
        <v>2418.8872999999999</v>
      </c>
      <c r="BA14" s="87">
        <f t="shared" ca="1" si="8"/>
        <v>2057.8032800000001</v>
      </c>
      <c r="BB14" s="87">
        <f t="shared" ca="1" si="8"/>
        <v>1960.9151199999999</v>
      </c>
      <c r="BC14" s="87">
        <f t="shared" ca="1" si="9"/>
        <v>2053.4029999999998</v>
      </c>
      <c r="BD14" s="87">
        <f t="shared" ca="1" si="9"/>
        <v>1860.49891</v>
      </c>
      <c r="BE14" s="87">
        <f t="shared" ca="1" si="9"/>
        <v>1421.1376</v>
      </c>
      <c r="BF14" s="87">
        <f t="shared" ca="1" si="9"/>
        <v>1714.1647700000001</v>
      </c>
      <c r="BG14" s="87">
        <f t="shared" ca="1" si="9"/>
        <v>2444.3755799999999</v>
      </c>
      <c r="BH14" s="87">
        <f t="shared" ca="1" si="9"/>
        <v>1948.05043</v>
      </c>
      <c r="BI14" s="87">
        <f t="shared" ca="1" si="9"/>
        <v>2035.1761300000001</v>
      </c>
      <c r="BJ14" s="87">
        <f t="shared" ca="1" si="9"/>
        <v>1884.6901499999999</v>
      </c>
      <c r="BK14" s="87">
        <f t="shared" ca="1" si="9"/>
        <v>1656.0120099999999</v>
      </c>
      <c r="BL14" s="87">
        <f t="shared" ca="1" si="9"/>
        <v>2187.4295499999998</v>
      </c>
      <c r="BM14" s="87">
        <f t="shared" ca="1" si="9"/>
        <v>1934.59203</v>
      </c>
      <c r="BN14" s="87">
        <f t="shared" ca="1" si="4"/>
        <v>2097.2311016666667</v>
      </c>
    </row>
    <row r="15" spans="1:66">
      <c r="A15" s="130" t="str">
        <f ca="1">$AC$26</f>
        <v>Emergency hospital admissions due to falls in people aged 65 and over, 2022/23</v>
      </c>
      <c r="B15" s="125"/>
      <c r="C15" s="125"/>
      <c r="D15" s="125"/>
      <c r="E15" s="125"/>
      <c r="F15" s="125"/>
      <c r="G15" s="125"/>
      <c r="S15" s="87" t="str">
        <f t="array" ref="S15">IFERROR(VLOOKUP($W15,IF(IndicatorData!$B:$B=$V$1,IndicatorData!$A$1:$O$5203),15,FALSE),"")</f>
        <v/>
      </c>
      <c r="T15" s="88" t="str">
        <f>T8&amp;" previous data"</f>
        <v>Richmond previous data</v>
      </c>
      <c r="U15" s="87">
        <f ca="1">IFERROR(INDIRECT("aa"&amp;$W$1-1),"")</f>
        <v>2563.3000000000002</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1892.35</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-4.6395045449225715E-2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2444.4 per 100,000 (n=805), which was the 6th highest in London, 26.5% higher than the England average and 18.1% higher than the London average. The latest Borough figure for 2022/23 was also 29.2% higher than in 2010/11, in comparison with 9.1%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0.29171431289137845</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5%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29% deterioration</v>
      </c>
    </row>
    <row r="23" spans="10:72">
      <c r="J23" s="125"/>
      <c r="K23" s="125"/>
      <c r="L23" s="125"/>
      <c r="M23" s="125"/>
      <c r="N23" s="125"/>
      <c r="T23" s="87" t="s">
        <v>1085</v>
      </c>
      <c r="U23" s="87">
        <f>VLOOKUP(U1,List!$AD$2:$AE$63,2,FALSE)</f>
        <v>22401</v>
      </c>
    </row>
    <row r="24" spans="10:72">
      <c r="J24" s="125"/>
      <c r="K24" s="125"/>
      <c r="L24" s="125"/>
      <c r="M24" s="125"/>
      <c r="N24" s="125"/>
    </row>
    <row r="25" spans="10:72">
      <c r="J25" s="125"/>
      <c r="K25" s="125"/>
      <c r="L25" s="125"/>
      <c r="M25" s="125"/>
      <c r="N25" s="125"/>
      <c r="AU25" s="87" t="str">
        <f ca="1">AC26&amp;", Bexley vs. CYP Comparators"</f>
        <v>Emergency hospital admissions due to falls in people aged 65 and over,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Emergency hospital admissions due to falls in people aged 65 and over,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9</v>
      </c>
      <c r="X27" s="87" t="s">
        <v>107</v>
      </c>
      <c r="Y27" s="87">
        <f t="shared" ref="Y27:Y58" ca="1" si="10">IFERROR(VLOOKUP($X27&amp;$U$1&amp;$Y$26&amp;$U$2&amp;$U$5,DATA,14,FALSE),"")</f>
        <v>1876.0843</v>
      </c>
      <c r="AA27" s="87" t="str">
        <f t="shared" ref="AA27:AA58" ca="1" si="11">AD27</f>
        <v>Newham</v>
      </c>
      <c r="AB27" s="87">
        <v>1</v>
      </c>
      <c r="AC27" s="86">
        <f t="shared" ref="AC27:AC58" ca="1" si="12">VLOOKUP($AB27,$W$26:$Y$58,3,FALSE)</f>
        <v>1421.1376</v>
      </c>
      <c r="AD27" s="87" t="str">
        <f t="shared" ref="AD27:AD58" ca="1" si="13">VLOOKUP($AB27,$W$26:$Y$58,2,FALSE)</f>
        <v>Newham</v>
      </c>
      <c r="AE27" s="87" t="str">
        <f t="shared" ref="AE27:AE58" ca="1" si="14">IF($AD27=$AE$26,AC27,"")</f>
        <v/>
      </c>
      <c r="AF27" s="87" t="str">
        <f t="shared" ref="AF27:AF58" ca="1" si="15">IF(ISERROR(HLOOKUP($AD27,$AB$1:$AG$1,1,FALSE)),"",AC27)</f>
        <v/>
      </c>
      <c r="AG27" s="87">
        <f t="shared" ref="AG27:AG58" ca="1" si="16">IF(AND(AE27="",AF27=""),AC27,"")</f>
        <v>1421.1376</v>
      </c>
      <c r="AH27" s="87">
        <f ca="1">INDIRECT("z"&amp;$W$1)</f>
        <v>2070.5500000000002</v>
      </c>
      <c r="AI27" s="87">
        <f ca="1">INDIRECT("y"&amp;$W$1)</f>
        <v>1932.8</v>
      </c>
      <c r="AJ27" s="87">
        <f ca="1">INDIRECT("aa"&amp;$W$1)</f>
        <v>2444.3755799999999</v>
      </c>
      <c r="AK27" s="87" t="str">
        <f t="shared" ref="AK27:AK58" ca="1" si="17">IF(ISERROR(VLOOKUP($AD27,AOP_comparators,1,FALSE)),"",AC27)</f>
        <v/>
      </c>
      <c r="AL27" s="87">
        <f t="shared" ref="AL27:AL58" ca="1" si="18">IF(AND(AE27="",AK27=""),AC27,"")</f>
        <v>1421.1376</v>
      </c>
      <c r="AN27" s="87" t="str">
        <f ca="1">IFERROR(RANK(AP27,$AP$27:$AP$37,$U$3)+COUNTIF($AP$27:AP27,AP27)-1,"")</f>
        <v/>
      </c>
      <c r="AO27" s="87" t="s">
        <v>1063</v>
      </c>
      <c r="AP27" s="87" t="str">
        <f t="shared" ref="AP27:AP37" ca="1" si="19">IFERROR(VLOOKUP($AO27&amp;$U$1&amp;$Y$26&amp;$U$2&amp;$U$5,DATA,14,FALSE),"")</f>
        <v/>
      </c>
      <c r="AR27" s="87" t="str">
        <f t="shared" ref="AR27:AR37" ca="1" si="20">AU27</f>
        <v>Havering</v>
      </c>
      <c r="AS27" s="87">
        <v>1</v>
      </c>
      <c r="AT27" s="87">
        <f t="shared" ref="AT27:AT37" ca="1" si="21">VLOOKUP($AS27,$AN$27:$AP$37,3,FALSE)</f>
        <v>1655.3254999999999</v>
      </c>
      <c r="AU27" s="87" t="str">
        <f t="shared" ref="AU27:AU37" ca="1" si="22">VLOOKUP($AS27,$AN$27:$AP$37,2,FALSE)</f>
        <v>Havering</v>
      </c>
      <c r="AV27" s="87" t="str">
        <f t="shared" ref="AV27:AV37" ca="1" si="23">IF($AU27=$AV$26,$AT27,"")</f>
        <v/>
      </c>
      <c r="AW27" s="87">
        <f t="shared" ref="AW27:AW37" ca="1" si="24">IF(AV27="",AT27,"")</f>
        <v>1655.3254999999999</v>
      </c>
      <c r="AX27" s="87">
        <f t="shared" ref="AX27:AX37" ca="1" si="25">AI27</f>
        <v>1932.8</v>
      </c>
      <c r="AY27" s="94"/>
      <c r="AZ27" s="94"/>
      <c r="BA27" s="94"/>
      <c r="BB27" s="94"/>
      <c r="BC27" s="94"/>
      <c r="BD27" s="94"/>
      <c r="BT27" s="87"/>
    </row>
    <row r="28" spans="10:72">
      <c r="J28" s="125"/>
      <c r="K28" s="125"/>
      <c r="L28" s="125"/>
      <c r="M28" s="125"/>
      <c r="N28" s="125"/>
      <c r="W28" s="87">
        <f ca="1">IFERROR(RANK(Y28,$Y$27:$Y$59,$U$3)+COUNTIF($Y$27:Y28,Y28)-1,"")</f>
        <v>15</v>
      </c>
      <c r="X28" s="87" t="s">
        <v>94</v>
      </c>
      <c r="Y28" s="87">
        <f t="shared" ca="1" si="10"/>
        <v>1960.27044</v>
      </c>
      <c r="AA28" s="87" t="str">
        <f t="shared" ca="1" si="11"/>
        <v>Enfield</v>
      </c>
      <c r="AB28" s="87">
        <v>2</v>
      </c>
      <c r="AC28" s="86">
        <f t="shared" ca="1" si="12"/>
        <v>1539.5318299999999</v>
      </c>
      <c r="AD28" s="87" t="str">
        <f t="shared" ca="1" si="13"/>
        <v>Enfield</v>
      </c>
      <c r="AE28" s="87" t="str">
        <f t="shared" ca="1" si="14"/>
        <v/>
      </c>
      <c r="AF28" s="87" t="str">
        <f t="shared" ca="1" si="15"/>
        <v/>
      </c>
      <c r="AG28" s="87">
        <f t="shared" ca="1" si="16"/>
        <v>1539.5318299999999</v>
      </c>
      <c r="AH28" s="87">
        <f t="shared" ref="AH28:AH58" ca="1" si="26">$AH$27</f>
        <v>2070.5500000000002</v>
      </c>
      <c r="AI28" s="87">
        <f t="shared" ref="AI28:AI58" ca="1" si="27">$AI$27</f>
        <v>1932.8</v>
      </c>
      <c r="AJ28" s="87">
        <f t="shared" ref="AJ28:AJ58" ca="1" si="28">$AJ$27</f>
        <v>2444.3755799999999</v>
      </c>
      <c r="AK28" s="87">
        <f t="shared" ca="1" si="17"/>
        <v>1539.5318299999999</v>
      </c>
      <c r="AL28" s="87" t="str">
        <f t="shared" ca="1" si="18"/>
        <v/>
      </c>
      <c r="AN28" s="87">
        <f ca="1">IFERROR(RANK(AP28,$AP$27:$AP$37,$U$3)+COUNTIF($AP$27:AP28,AP28)-1,"")</f>
        <v>2</v>
      </c>
      <c r="AO28" s="87" t="s">
        <v>79</v>
      </c>
      <c r="AP28" s="87">
        <f t="shared" ca="1" si="19"/>
        <v>2088.0906599999998</v>
      </c>
      <c r="AR28" s="87" t="str">
        <f t="shared" ca="1" si="20"/>
        <v>Bromley</v>
      </c>
      <c r="AS28" s="87">
        <v>2</v>
      </c>
      <c r="AT28" s="87">
        <f t="shared" ca="1" si="21"/>
        <v>2088.0906599999998</v>
      </c>
      <c r="AU28" s="87" t="str">
        <f t="shared" ca="1" si="22"/>
        <v>Bromley</v>
      </c>
      <c r="AV28" s="87" t="str">
        <f t="shared" ca="1" si="23"/>
        <v/>
      </c>
      <c r="AW28" s="87">
        <f t="shared" ca="1" si="24"/>
        <v>2088.0906599999998</v>
      </c>
      <c r="AX28" s="87">
        <f t="shared" ca="1" si="25"/>
        <v>1932.8</v>
      </c>
      <c r="AY28" s="94"/>
      <c r="BA28" s="94"/>
      <c r="BB28" s="94"/>
      <c r="BC28" s="94"/>
      <c r="BD28" s="94"/>
      <c r="BF28" s="94">
        <v>90</v>
      </c>
      <c r="BG28" s="94"/>
      <c r="BT28" s="87"/>
    </row>
    <row r="29" spans="10:72">
      <c r="J29" s="125"/>
      <c r="K29" s="125"/>
      <c r="L29" s="125"/>
      <c r="M29" s="125"/>
      <c r="N29" s="125"/>
      <c r="W29" s="87">
        <f ca="1">IFERROR(RANK(Y29,$Y$27:$Y$59,$U$3)+COUNTIF($Y$27:Y29,Y29)-1,"")</f>
        <v>13</v>
      </c>
      <c r="X29" s="87" t="s">
        <v>98</v>
      </c>
      <c r="Y29" s="87">
        <f t="shared" ca="1" si="10"/>
        <v>1944.3154300000001</v>
      </c>
      <c r="AA29" s="87" t="str">
        <f t="shared" ca="1" si="11"/>
        <v>Havering</v>
      </c>
      <c r="AB29" s="87">
        <v>3</v>
      </c>
      <c r="AC29" s="86">
        <f t="shared" ca="1" si="12"/>
        <v>1655.3254999999999</v>
      </c>
      <c r="AD29" s="87" t="str">
        <f t="shared" ca="1" si="13"/>
        <v>Havering</v>
      </c>
      <c r="AE29" s="87" t="str">
        <f t="shared" ca="1" si="14"/>
        <v/>
      </c>
      <c r="AF29" s="87" t="str">
        <f t="shared" ca="1" si="15"/>
        <v/>
      </c>
      <c r="AG29" s="87">
        <f t="shared" ca="1" si="16"/>
        <v>1655.3254999999999</v>
      </c>
      <c r="AH29" s="87">
        <f t="shared" ca="1" si="26"/>
        <v>2070.5500000000002</v>
      </c>
      <c r="AI29" s="87">
        <f t="shared" ca="1" si="27"/>
        <v>1932.8</v>
      </c>
      <c r="AJ29" s="87">
        <f t="shared" ca="1" si="28"/>
        <v>2444.3755799999999</v>
      </c>
      <c r="AK29" s="87">
        <f t="shared" ca="1" si="17"/>
        <v>1655.3254999999999</v>
      </c>
      <c r="AL29" s="87" t="str">
        <f t="shared" ca="1" si="18"/>
        <v/>
      </c>
      <c r="AN29" s="87" t="str">
        <f ca="1">IFERROR(RANK(AP29,$AP$27:$AP$37,$U$3)+COUNTIF($AP$27:AP29,AP29)-1,"")</f>
        <v/>
      </c>
      <c r="AO29" s="87" t="s">
        <v>1064</v>
      </c>
      <c r="AP29" s="87" t="str">
        <f t="shared" ca="1" si="19"/>
        <v/>
      </c>
      <c r="AR29" s="87" t="str">
        <f t="shared" ca="1" si="20"/>
        <v>Richmond</v>
      </c>
      <c r="AS29" s="87">
        <v>3</v>
      </c>
      <c r="AT29" s="87">
        <f t="shared" ca="1" si="21"/>
        <v>2444.3755799999999</v>
      </c>
      <c r="AU29" s="87" t="str">
        <f t="shared" ca="1" si="22"/>
        <v>Richmond</v>
      </c>
      <c r="AV29" s="87">
        <f t="shared" ca="1" si="23"/>
        <v>2444.3755799999999</v>
      </c>
      <c r="AW29" s="87" t="str">
        <f t="shared" ca="1" si="24"/>
        <v/>
      </c>
      <c r="AX29" s="87">
        <f t="shared" ca="1" si="25"/>
        <v>1932.8</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28</v>
      </c>
      <c r="X30" s="87" t="s">
        <v>69</v>
      </c>
      <c r="Y30" s="87">
        <f t="shared" ca="1" si="10"/>
        <v>2449.1942199999999</v>
      </c>
      <c r="AA30" s="87" t="str">
        <f t="shared" ca="1" si="11"/>
        <v>Haringey</v>
      </c>
      <c r="AB30" s="87">
        <v>4</v>
      </c>
      <c r="AC30" s="86">
        <f t="shared" ca="1" si="12"/>
        <v>1655.7581600000001</v>
      </c>
      <c r="AD30" s="87" t="str">
        <f t="shared" ca="1" si="13"/>
        <v>Haringey</v>
      </c>
      <c r="AE30" s="87" t="str">
        <f t="shared" ca="1" si="14"/>
        <v/>
      </c>
      <c r="AF30" s="87" t="str">
        <f t="shared" ca="1" si="15"/>
        <v/>
      </c>
      <c r="AG30" s="87">
        <f t="shared" ca="1" si="16"/>
        <v>1655.7581600000001</v>
      </c>
      <c r="AH30" s="87">
        <f t="shared" ca="1" si="26"/>
        <v>2070.5500000000002</v>
      </c>
      <c r="AI30" s="87">
        <f t="shared" ca="1" si="27"/>
        <v>1932.8</v>
      </c>
      <c r="AJ30" s="87">
        <f t="shared" ca="1" si="28"/>
        <v>2444.3755799999999</v>
      </c>
      <c r="AK30" s="87" t="str">
        <f t="shared" ca="1" si="17"/>
        <v/>
      </c>
      <c r="AL30" s="87">
        <f t="shared" ca="1" si="18"/>
        <v>1655.7581600000001</v>
      </c>
      <c r="AN30" s="87">
        <f ca="1">IFERROR(RANK(AP30,$AP$27:$AP$37,$U$3)+COUNTIF($AP$27:AP30,AP30)-1,"")</f>
        <v>1</v>
      </c>
      <c r="AO30" s="87" t="s">
        <v>119</v>
      </c>
      <c r="AP30" s="87">
        <f t="shared" ca="1" si="19"/>
        <v>1655.3254999999999</v>
      </c>
      <c r="AR30" s="87" t="e">
        <f t="shared" ca="1" si="20"/>
        <v>#N/A</v>
      </c>
      <c r="AS30" s="87">
        <v>4</v>
      </c>
      <c r="AT30" s="87" t="e">
        <f t="shared" ca="1" si="21"/>
        <v>#N/A</v>
      </c>
      <c r="AU30" s="87" t="e">
        <f t="shared" ca="1" si="22"/>
        <v>#N/A</v>
      </c>
      <c r="AV30" s="87" t="e">
        <f t="shared" ca="1" si="23"/>
        <v>#N/A</v>
      </c>
      <c r="AW30" s="87" t="e">
        <f t="shared" ca="1" si="24"/>
        <v>#N/A</v>
      </c>
      <c r="AX30" s="87">
        <f t="shared" ca="1" si="25"/>
        <v>1932.8</v>
      </c>
      <c r="AY30" s="94"/>
      <c r="BA30" s="94"/>
      <c r="BB30" s="94"/>
      <c r="BC30" s="94"/>
      <c r="BD30" s="94"/>
      <c r="BE30" s="87" t="s">
        <v>1091</v>
      </c>
      <c r="BF30" s="92">
        <v>0</v>
      </c>
      <c r="BG30" s="92"/>
      <c r="BT30" s="87"/>
    </row>
    <row r="31" spans="10:72">
      <c r="J31" s="125"/>
      <c r="K31" s="125"/>
      <c r="L31" s="125"/>
      <c r="M31" s="125"/>
      <c r="N31" s="125"/>
      <c r="W31" s="87">
        <f ca="1">IFERROR(RANK(Y31,$Y$27:$Y$59,$U$3)+COUNTIF($Y$27:Y31,Y31)-1,"")</f>
        <v>22</v>
      </c>
      <c r="X31" s="87" t="s">
        <v>79</v>
      </c>
      <c r="Y31" s="87">
        <f t="shared" ca="1" si="10"/>
        <v>2088.0906599999998</v>
      </c>
      <c r="AA31" s="87" t="str">
        <f t="shared" ca="1" si="11"/>
        <v>Waltham Forest</v>
      </c>
      <c r="AB31" s="87">
        <v>5</v>
      </c>
      <c r="AC31" s="86">
        <f t="shared" ca="1" si="12"/>
        <v>1656.0120099999999</v>
      </c>
      <c r="AD31" s="87" t="str">
        <f t="shared" ca="1" si="13"/>
        <v>Waltham Forest</v>
      </c>
      <c r="AE31" s="87" t="str">
        <f t="shared" ca="1" si="14"/>
        <v/>
      </c>
      <c r="AF31" s="87" t="str">
        <f t="shared" ca="1" si="15"/>
        <v/>
      </c>
      <c r="AG31" s="87">
        <f t="shared" ca="1" si="16"/>
        <v>1656.0120099999999</v>
      </c>
      <c r="AH31" s="87">
        <f t="shared" ca="1" si="26"/>
        <v>2070.5500000000002</v>
      </c>
      <c r="AI31" s="87">
        <f t="shared" ca="1" si="27"/>
        <v>1932.8</v>
      </c>
      <c r="AJ31" s="87">
        <f t="shared" ca="1" si="28"/>
        <v>2444.3755799999999</v>
      </c>
      <c r="AK31" s="87">
        <f t="shared" ca="1" si="17"/>
        <v>1656.0120099999999</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1932.8</v>
      </c>
      <c r="AY31" s="94"/>
      <c r="BA31" s="94"/>
      <c r="BB31" s="94"/>
      <c r="BC31" s="94"/>
      <c r="BD31" s="94"/>
      <c r="BE31" s="87" t="s">
        <v>128</v>
      </c>
      <c r="BF31" s="92">
        <v>32</v>
      </c>
      <c r="BG31" s="92"/>
      <c r="BT31" s="87"/>
    </row>
    <row r="32" spans="10:72">
      <c r="J32" s="125"/>
      <c r="K32" s="125"/>
      <c r="L32" s="125"/>
      <c r="M32" s="125"/>
      <c r="N32" s="125"/>
      <c r="W32" s="87">
        <f ca="1">IFERROR(RANK(Y32,$Y$27:$Y$59,$U$3)+COUNTIF($Y$27:Y32,Y32)-1,"")</f>
        <v>25</v>
      </c>
      <c r="X32" s="87" t="s">
        <v>73</v>
      </c>
      <c r="Y32" s="87">
        <f t="shared" ca="1" si="10"/>
        <v>2385.9725600000002</v>
      </c>
      <c r="AA32" s="87" t="str">
        <f t="shared" ca="1" si="11"/>
        <v>Redbridge</v>
      </c>
      <c r="AB32" s="87">
        <v>6</v>
      </c>
      <c r="AC32" s="86">
        <f t="shared" ca="1" si="12"/>
        <v>1714.1647700000001</v>
      </c>
      <c r="AD32" s="87" t="str">
        <f t="shared" ca="1" si="13"/>
        <v>Redbridge</v>
      </c>
      <c r="AE32" s="87" t="str">
        <f t="shared" ca="1" si="14"/>
        <v/>
      </c>
      <c r="AF32" s="87" t="str">
        <f t="shared" ca="1" si="15"/>
        <v/>
      </c>
      <c r="AG32" s="87">
        <f t="shared" ca="1" si="16"/>
        <v>1714.1647700000001</v>
      </c>
      <c r="AH32" s="87">
        <f t="shared" ca="1" si="26"/>
        <v>2070.5500000000002</v>
      </c>
      <c r="AI32" s="87">
        <f t="shared" ca="1" si="27"/>
        <v>1932.8</v>
      </c>
      <c r="AJ32" s="87">
        <f t="shared" ca="1" si="28"/>
        <v>2444.3755799999999</v>
      </c>
      <c r="AK32" s="87">
        <f t="shared" ca="1" si="17"/>
        <v>1714.1647700000001</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1932.8</v>
      </c>
      <c r="AY32" s="94"/>
      <c r="BA32" s="94"/>
      <c r="BB32" s="94"/>
      <c r="BC32" s="94"/>
      <c r="BD32" s="94"/>
      <c r="BE32" s="87" t="s">
        <v>173</v>
      </c>
      <c r="BF32" s="92"/>
      <c r="BG32" s="92"/>
      <c r="BT32" s="87"/>
    </row>
    <row r="33" spans="1:72">
      <c r="W33" s="87">
        <f ca="1">IFERROR(RANK(Y33,$Y$27:$Y$59,$U$3)+COUNTIF($Y$27:Y33,Y33)-1,"")</f>
        <v>7</v>
      </c>
      <c r="X33" s="87" t="s">
        <v>111</v>
      </c>
      <c r="Y33" s="87">
        <f t="shared" ca="1" si="10"/>
        <v>1849.61806</v>
      </c>
      <c r="AA33" s="87" t="str">
        <f t="shared" ca="1" si="11"/>
        <v>Croydon</v>
      </c>
      <c r="AB33" s="87">
        <v>7</v>
      </c>
      <c r="AC33" s="86">
        <f t="shared" ca="1" si="12"/>
        <v>1849.61806</v>
      </c>
      <c r="AD33" s="87" t="str">
        <f t="shared" ca="1" si="13"/>
        <v>Croydon</v>
      </c>
      <c r="AE33" s="87" t="str">
        <f t="shared" ca="1" si="14"/>
        <v/>
      </c>
      <c r="AF33" s="87" t="str">
        <f t="shared" ca="1" si="15"/>
        <v/>
      </c>
      <c r="AG33" s="87">
        <f t="shared" ca="1" si="16"/>
        <v>1849.61806</v>
      </c>
      <c r="AH33" s="87">
        <f t="shared" ca="1" si="26"/>
        <v>2070.5500000000002</v>
      </c>
      <c r="AI33" s="87">
        <f t="shared" ca="1" si="27"/>
        <v>1932.8</v>
      </c>
      <c r="AJ33" s="87">
        <f t="shared" ca="1" si="28"/>
        <v>2444.3755799999999</v>
      </c>
      <c r="AK33" s="87">
        <f t="shared" ca="1" si="17"/>
        <v>1849.61806</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1932.8</v>
      </c>
      <c r="AY33" s="94"/>
      <c r="BA33" s="94"/>
      <c r="BB33" s="94"/>
      <c r="BC33" s="94"/>
      <c r="BD33" s="94"/>
      <c r="BE33" s="87" t="s">
        <v>1092</v>
      </c>
      <c r="BF33" s="92"/>
      <c r="BG33" s="92"/>
      <c r="BT33" s="87"/>
    </row>
    <row r="34" spans="1:72">
      <c r="A34" s="12" t="s">
        <v>1093</v>
      </c>
      <c r="W34" s="87">
        <f ca="1">IFERROR(RANK(Y34,$Y$27:$Y$59,$U$3)+COUNTIF($Y$27:Y34,Y34)-1,"")</f>
        <v>31</v>
      </c>
      <c r="X34" s="87" t="s">
        <v>63</v>
      </c>
      <c r="Y34" s="87">
        <f t="shared" ca="1" si="10"/>
        <v>2820.8060599999999</v>
      </c>
      <c r="AA34" s="87" t="str">
        <f t="shared" ca="1" si="11"/>
        <v>Merton</v>
      </c>
      <c r="AB34" s="87">
        <v>8</v>
      </c>
      <c r="AC34" s="86">
        <f t="shared" ca="1" si="12"/>
        <v>1860.49891</v>
      </c>
      <c r="AD34" s="87" t="str">
        <f t="shared" ca="1" si="13"/>
        <v>Merton</v>
      </c>
      <c r="AE34" s="87" t="str">
        <f t="shared" ca="1" si="14"/>
        <v/>
      </c>
      <c r="AF34" s="87">
        <f t="shared" ca="1" si="15"/>
        <v>1860.49891</v>
      </c>
      <c r="AG34" s="87" t="str">
        <f t="shared" ca="1" si="16"/>
        <v/>
      </c>
      <c r="AH34" s="87">
        <f t="shared" ca="1" si="26"/>
        <v>2070.5500000000002</v>
      </c>
      <c r="AI34" s="87">
        <f t="shared" ca="1" si="27"/>
        <v>1932.8</v>
      </c>
      <c r="AJ34" s="87">
        <f t="shared" ca="1" si="28"/>
        <v>2444.3755799999999</v>
      </c>
      <c r="AK34" s="87">
        <f t="shared" ca="1" si="17"/>
        <v>1860.49891</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1932.8</v>
      </c>
      <c r="AY34" s="94"/>
      <c r="BA34" s="94"/>
      <c r="BB34" s="94"/>
      <c r="BC34" s="94"/>
      <c r="BD34" s="94"/>
      <c r="BE34" s="87" t="s">
        <v>1094</v>
      </c>
      <c r="BF34" s="92"/>
      <c r="BG34" s="92"/>
      <c r="BT34" s="87"/>
    </row>
    <row r="35" spans="1:72" ht="15" customHeight="1">
      <c r="A35" s="124" t="str">
        <f>VLOOKUP($U$1,IndicatorMetadata!$B:$Z,2,FALSE)</f>
        <v>Emergency hospital admissions for falls injuries in persons aged 65 and over, directly age standardised rate per 100,000.</v>
      </c>
      <c r="B35" s="125"/>
      <c r="C35" s="125"/>
      <c r="D35" s="125"/>
      <c r="E35" s="125"/>
      <c r="F35" s="125"/>
      <c r="G35" s="125"/>
      <c r="H35" s="125"/>
      <c r="I35" s="125"/>
      <c r="J35" s="125"/>
      <c r="K35" s="125"/>
      <c r="L35" s="125"/>
      <c r="M35" s="125"/>
      <c r="N35" s="125"/>
      <c r="W35" s="87">
        <f ca="1">IFERROR(RANK(Y35,$Y$27:$Y$59,$U$3)+COUNTIF($Y$27:Y35,Y35)-1,"")</f>
        <v>2</v>
      </c>
      <c r="X35" s="87" t="s">
        <v>121</v>
      </c>
      <c r="Y35" s="87">
        <f t="shared" ca="1" si="10"/>
        <v>1539.5318299999999</v>
      </c>
      <c r="AA35" s="87" t="str">
        <f t="shared" ca="1" si="11"/>
        <v>Barking and Dagenham</v>
      </c>
      <c r="AB35" s="87">
        <v>9</v>
      </c>
      <c r="AC35" s="86">
        <f t="shared" ca="1" si="12"/>
        <v>1876.0843</v>
      </c>
      <c r="AD35" s="87" t="str">
        <f t="shared" ca="1" si="13"/>
        <v>Barking and Dagenham</v>
      </c>
      <c r="AE35" s="87" t="str">
        <f t="shared" ca="1" si="14"/>
        <v/>
      </c>
      <c r="AF35" s="87" t="str">
        <f t="shared" ca="1" si="15"/>
        <v/>
      </c>
      <c r="AG35" s="87">
        <f t="shared" ca="1" si="16"/>
        <v>1876.0843</v>
      </c>
      <c r="AH35" s="87">
        <f t="shared" ca="1" si="26"/>
        <v>2070.5500000000002</v>
      </c>
      <c r="AI35" s="87">
        <f t="shared" ca="1" si="27"/>
        <v>1932.8</v>
      </c>
      <c r="AJ35" s="87">
        <f t="shared" ca="1" si="28"/>
        <v>2444.3755799999999</v>
      </c>
      <c r="AK35" s="87" t="str">
        <f t="shared" ca="1" si="17"/>
        <v/>
      </c>
      <c r="AL35" s="87">
        <f t="shared" ca="1" si="18"/>
        <v>1876.0843</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1932.8</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21</v>
      </c>
      <c r="X36" s="87" t="s">
        <v>81</v>
      </c>
      <c r="Y36" s="87">
        <f t="shared" ca="1" si="10"/>
        <v>2076.7636499999999</v>
      </c>
      <c r="AA36" s="87" t="str">
        <f t="shared" ca="1" si="11"/>
        <v>Tower Hamlets</v>
      </c>
      <c r="AB36" s="87">
        <v>10</v>
      </c>
      <c r="AC36" s="86">
        <f t="shared" ca="1" si="12"/>
        <v>1884.6901499999999</v>
      </c>
      <c r="AD36" s="87" t="str">
        <f t="shared" ca="1" si="13"/>
        <v>Tower Hamlets</v>
      </c>
      <c r="AE36" s="87" t="str">
        <f t="shared" ca="1" si="14"/>
        <v/>
      </c>
      <c r="AF36" s="87" t="str">
        <f t="shared" ca="1" si="15"/>
        <v/>
      </c>
      <c r="AG36" s="87">
        <f t="shared" ca="1" si="16"/>
        <v>1884.6901499999999</v>
      </c>
      <c r="AH36" s="87">
        <f t="shared" ca="1" si="26"/>
        <v>2070.5500000000002</v>
      </c>
      <c r="AI36" s="87">
        <f t="shared" ca="1" si="27"/>
        <v>1932.8</v>
      </c>
      <c r="AJ36" s="87">
        <f t="shared" ca="1" si="28"/>
        <v>2444.3755799999999</v>
      </c>
      <c r="AK36" s="87" t="str">
        <f t="shared" ca="1" si="17"/>
        <v/>
      </c>
      <c r="AL36" s="87">
        <f t="shared" ca="1" si="18"/>
        <v>1884.6901499999999</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1932.8</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11</v>
      </c>
      <c r="X37" s="87" t="s">
        <v>102</v>
      </c>
      <c r="Y37" s="87">
        <f t="shared" ca="1" si="10"/>
        <v>1923.8774699999999</v>
      </c>
      <c r="AA37" s="87" t="str">
        <f t="shared" ca="1" si="11"/>
        <v>Hackney</v>
      </c>
      <c r="AB37" s="87">
        <v>11</v>
      </c>
      <c r="AC37" s="86">
        <f t="shared" ca="1" si="12"/>
        <v>1923.8774699999999</v>
      </c>
      <c r="AD37" s="87" t="str">
        <f t="shared" ca="1" si="13"/>
        <v>Hackney</v>
      </c>
      <c r="AE37" s="87" t="str">
        <f t="shared" ca="1" si="14"/>
        <v/>
      </c>
      <c r="AF37" s="87" t="str">
        <f t="shared" ca="1" si="15"/>
        <v/>
      </c>
      <c r="AG37" s="87">
        <f t="shared" ca="1" si="16"/>
        <v>1923.8774699999999</v>
      </c>
      <c r="AH37" s="87">
        <f t="shared" ca="1" si="26"/>
        <v>2070.5500000000002</v>
      </c>
      <c r="AI37" s="87">
        <f t="shared" ca="1" si="27"/>
        <v>1932.8</v>
      </c>
      <c r="AJ37" s="87">
        <f t="shared" ca="1" si="28"/>
        <v>2444.3755799999999</v>
      </c>
      <c r="AK37" s="87" t="str">
        <f t="shared" ca="1" si="17"/>
        <v/>
      </c>
      <c r="AL37" s="87">
        <f t="shared" ca="1" si="18"/>
        <v>1923.8774699999999</v>
      </c>
      <c r="AN37" s="87">
        <f ca="1">IFERROR(RANK(AP37,$AP$27:$AP$37,$U$3)+COUNTIF($AP$27:AP37,AP37)-1,"")</f>
        <v>3</v>
      </c>
      <c r="AO37" s="87" t="str">
        <f>T8</f>
        <v>Richmond</v>
      </c>
      <c r="AP37" s="87">
        <f t="shared" ca="1" si="19"/>
        <v>2444.3755799999999</v>
      </c>
      <c r="AR37" s="87" t="e">
        <f t="shared" ca="1" si="20"/>
        <v>#N/A</v>
      </c>
      <c r="AS37" s="87">
        <v>11</v>
      </c>
      <c r="AT37" s="87" t="e">
        <f t="shared" ca="1" si="21"/>
        <v>#N/A</v>
      </c>
      <c r="AU37" s="87" t="e">
        <f t="shared" ca="1" si="22"/>
        <v>#N/A</v>
      </c>
      <c r="AV37" s="87" t="e">
        <f t="shared" ca="1" si="23"/>
        <v>#N/A</v>
      </c>
      <c r="AW37" s="87" t="e">
        <f t="shared" ca="1" si="24"/>
        <v>#N/A</v>
      </c>
      <c r="AX37" s="87">
        <f t="shared" ca="1" si="25"/>
        <v>1932.8</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29</v>
      </c>
      <c r="X38" s="87" t="s">
        <v>67</v>
      </c>
      <c r="Y38" s="87">
        <f t="shared" ca="1" si="10"/>
        <v>2469.4717000000001</v>
      </c>
      <c r="AA38" s="87" t="str">
        <f t="shared" ca="1" si="11"/>
        <v>Westminster</v>
      </c>
      <c r="AB38" s="87">
        <v>12</v>
      </c>
      <c r="AC38" s="86">
        <f t="shared" ca="1" si="12"/>
        <v>1934.59203</v>
      </c>
      <c r="AD38" s="87" t="str">
        <f t="shared" ca="1" si="13"/>
        <v>Westminster</v>
      </c>
      <c r="AE38" s="87" t="str">
        <f t="shared" ca="1" si="14"/>
        <v/>
      </c>
      <c r="AF38" s="87" t="str">
        <f t="shared" ca="1" si="15"/>
        <v/>
      </c>
      <c r="AG38" s="87">
        <f t="shared" ca="1" si="16"/>
        <v>1934.59203</v>
      </c>
      <c r="AH38" s="87">
        <f t="shared" ca="1" si="26"/>
        <v>2070.5500000000002</v>
      </c>
      <c r="AI38" s="87">
        <f t="shared" ca="1" si="27"/>
        <v>1932.8</v>
      </c>
      <c r="AJ38" s="87">
        <f t="shared" ca="1" si="28"/>
        <v>2444.3755799999999</v>
      </c>
      <c r="AK38" s="87" t="str">
        <f t="shared" ca="1" si="17"/>
        <v/>
      </c>
      <c r="AL38" s="87">
        <f t="shared" ca="1" si="18"/>
        <v>1934.59203</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4</v>
      </c>
      <c r="X39" s="87" t="s">
        <v>117</v>
      </c>
      <c r="Y39" s="87">
        <f t="shared" ca="1" si="10"/>
        <v>1655.7581600000001</v>
      </c>
      <c r="AA39" s="87" t="str">
        <f t="shared" ca="1" si="11"/>
        <v>Bexley</v>
      </c>
      <c r="AB39" s="87">
        <v>13</v>
      </c>
      <c r="AC39" s="86">
        <f t="shared" ca="1" si="12"/>
        <v>1944.3154300000001</v>
      </c>
      <c r="AD39" s="87" t="str">
        <f t="shared" ca="1" si="13"/>
        <v>Bexley</v>
      </c>
      <c r="AE39" s="87" t="str">
        <f t="shared" ca="1" si="14"/>
        <v/>
      </c>
      <c r="AF39" s="87" t="str">
        <f t="shared" ca="1" si="15"/>
        <v/>
      </c>
      <c r="AG39" s="87">
        <f t="shared" ca="1" si="16"/>
        <v>1944.3154300000001</v>
      </c>
      <c r="AH39" s="87">
        <f t="shared" ca="1" si="26"/>
        <v>2070.5500000000002</v>
      </c>
      <c r="AI39" s="87">
        <f t="shared" ca="1" si="27"/>
        <v>1932.8</v>
      </c>
      <c r="AJ39" s="87">
        <f t="shared" ca="1" si="28"/>
        <v>2444.3755799999999</v>
      </c>
      <c r="AK39" s="87" t="str">
        <f t="shared" ca="1" si="17"/>
        <v/>
      </c>
      <c r="AL39" s="87">
        <f t="shared" ca="1" si="18"/>
        <v>1944.3154300000001</v>
      </c>
      <c r="AO39" s="87" t="s">
        <v>1096</v>
      </c>
      <c r="BA39" s="94"/>
      <c r="BD39" s="94" t="s">
        <v>1097</v>
      </c>
      <c r="BF39" s="94">
        <f ca="1">U9</f>
        <v>27</v>
      </c>
      <c r="BG39" s="94"/>
      <c r="BT39" s="87"/>
    </row>
    <row r="40" spans="1:72">
      <c r="A40" s="125"/>
      <c r="B40" s="125"/>
      <c r="C40" s="125"/>
      <c r="D40" s="125"/>
      <c r="E40" s="125"/>
      <c r="F40" s="125"/>
      <c r="G40" s="125"/>
      <c r="H40" s="125"/>
      <c r="I40" s="125"/>
      <c r="J40" s="125"/>
      <c r="K40" s="125"/>
      <c r="L40" s="125"/>
      <c r="M40" s="125"/>
      <c r="N40" s="125"/>
      <c r="W40" s="87">
        <f ca="1">IFERROR(RANK(Y40,$Y$27:$Y$59,$U$3)+COUNTIF($Y$27:Y40,Y40)-1,"")</f>
        <v>30</v>
      </c>
      <c r="X40" s="87" t="s">
        <v>65</v>
      </c>
      <c r="Y40" s="87">
        <f t="shared" ca="1" si="10"/>
        <v>2581.5471899999998</v>
      </c>
      <c r="AA40" s="87" t="str">
        <f t="shared" ca="1" si="11"/>
        <v>Southwark</v>
      </c>
      <c r="AB40" s="87">
        <v>14</v>
      </c>
      <c r="AC40" s="86">
        <f t="shared" ca="1" si="12"/>
        <v>1948.05043</v>
      </c>
      <c r="AD40" s="87" t="str">
        <f t="shared" ca="1" si="13"/>
        <v>Southwark</v>
      </c>
      <c r="AE40" s="87" t="str">
        <f t="shared" ca="1" si="14"/>
        <v/>
      </c>
      <c r="AF40" s="87" t="str">
        <f t="shared" ca="1" si="15"/>
        <v/>
      </c>
      <c r="AG40" s="87">
        <f t="shared" ca="1" si="16"/>
        <v>1948.05043</v>
      </c>
      <c r="AH40" s="87">
        <f t="shared" ca="1" si="26"/>
        <v>2070.5500000000002</v>
      </c>
      <c r="AI40" s="87">
        <f t="shared" ca="1" si="27"/>
        <v>1932.8</v>
      </c>
      <c r="AJ40" s="87">
        <f t="shared" ca="1" si="28"/>
        <v>2444.3755799999999</v>
      </c>
      <c r="AK40" s="87" t="str">
        <f t="shared" ca="1" si="17"/>
        <v/>
      </c>
      <c r="AL40" s="87">
        <f t="shared" ca="1" si="18"/>
        <v>1948.05043</v>
      </c>
      <c r="AO40" s="87" t="str">
        <f>List!R2</f>
        <v>Kingston</v>
      </c>
      <c r="AP40" s="87">
        <f t="shared" ref="AP40:AP54" ca="1" si="29">VLOOKUP(AO40,$AA$27:$AC$58,3,FALSE)</f>
        <v>2057.8032800000001</v>
      </c>
      <c r="BA40" s="94"/>
      <c r="BB40" s="94"/>
      <c r="BC40" s="94"/>
      <c r="BD40" s="94"/>
      <c r="BE40" s="87" t="s">
        <v>1098</v>
      </c>
      <c r="BF40" s="92">
        <f ca="1">IF(BF39=1,0,BE45*BF39/$BF45)</f>
        <v>75.09375</v>
      </c>
      <c r="BG40" s="93"/>
      <c r="BT40" s="87"/>
    </row>
    <row r="41" spans="1:72">
      <c r="A41" s="125"/>
      <c r="B41" s="125"/>
      <c r="C41" s="125"/>
      <c r="D41" s="125"/>
      <c r="E41" s="125"/>
      <c r="F41" s="125"/>
      <c r="G41" s="125"/>
      <c r="H41" s="125"/>
      <c r="I41" s="125"/>
      <c r="J41" s="125"/>
      <c r="K41" s="125"/>
      <c r="L41" s="125"/>
      <c r="M41" s="125"/>
      <c r="N41" s="125"/>
      <c r="W41" s="87">
        <f ca="1">IFERROR(RANK(Y41,$Y$27:$Y$59,$U$3)+COUNTIF($Y$27:Y41,Y41)-1,"")</f>
        <v>3</v>
      </c>
      <c r="X41" s="87" t="s">
        <v>119</v>
      </c>
      <c r="Y41" s="87">
        <f t="shared" ca="1" si="10"/>
        <v>1655.3254999999999</v>
      </c>
      <c r="AA41" s="87" t="str">
        <f t="shared" ca="1" si="11"/>
        <v>Barnet</v>
      </c>
      <c r="AB41" s="87">
        <v>15</v>
      </c>
      <c r="AC41" s="86">
        <f t="shared" ca="1" si="12"/>
        <v>1960.27044</v>
      </c>
      <c r="AD41" s="87" t="str">
        <f t="shared" ca="1" si="13"/>
        <v>Barnet</v>
      </c>
      <c r="AE41" s="87" t="str">
        <f t="shared" ca="1" si="14"/>
        <v/>
      </c>
      <c r="AF41" s="87">
        <f t="shared" ca="1" si="15"/>
        <v>1960.27044</v>
      </c>
      <c r="AG41" s="87" t="str">
        <f t="shared" ca="1" si="16"/>
        <v/>
      </c>
      <c r="AH41" s="87">
        <f t="shared" ca="1" si="26"/>
        <v>2070.5500000000002</v>
      </c>
      <c r="AI41" s="87">
        <f t="shared" ca="1" si="27"/>
        <v>1932.8</v>
      </c>
      <c r="AJ41" s="87">
        <f t="shared" ca="1" si="28"/>
        <v>2444.3755799999999</v>
      </c>
      <c r="AK41" s="87">
        <f t="shared" ca="1" si="17"/>
        <v>1960.27044</v>
      </c>
      <c r="AL41" s="87" t="str">
        <f t="shared" ca="1" si="18"/>
        <v/>
      </c>
      <c r="AO41" s="87" t="str">
        <f>List!R3</f>
        <v>Merton</v>
      </c>
      <c r="AP41" s="87">
        <f t="shared" ca="1" si="29"/>
        <v>1860.49891</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18</v>
      </c>
      <c r="X42" s="87" t="s">
        <v>87</v>
      </c>
      <c r="Y42" s="87">
        <f t="shared" ca="1" si="10"/>
        <v>2049.3562099999999</v>
      </c>
      <c r="AA42" s="87" t="str">
        <f t="shared" ca="1" si="11"/>
        <v>Lambeth</v>
      </c>
      <c r="AB42" s="87">
        <v>16</v>
      </c>
      <c r="AC42" s="86">
        <f t="shared" ca="1" si="12"/>
        <v>1960.9151199999999</v>
      </c>
      <c r="AD42" s="87" t="str">
        <f t="shared" ca="1" si="13"/>
        <v>Lambeth</v>
      </c>
      <c r="AE42" s="87" t="str">
        <f t="shared" ca="1" si="14"/>
        <v/>
      </c>
      <c r="AF42" s="87" t="str">
        <f t="shared" ca="1" si="15"/>
        <v/>
      </c>
      <c r="AG42" s="87">
        <f t="shared" ca="1" si="16"/>
        <v>1960.9151199999999</v>
      </c>
      <c r="AH42" s="87">
        <f t="shared" ca="1" si="26"/>
        <v>2070.5500000000002</v>
      </c>
      <c r="AI42" s="87">
        <f t="shared" ca="1" si="27"/>
        <v>1932.8</v>
      </c>
      <c r="AJ42" s="87">
        <f t="shared" ca="1" si="28"/>
        <v>2444.3755799999999</v>
      </c>
      <c r="AK42" s="87" t="str">
        <f t="shared" ca="1" si="17"/>
        <v/>
      </c>
      <c r="AL42" s="87">
        <f t="shared" ca="1" si="18"/>
        <v>1960.9151199999999</v>
      </c>
      <c r="AO42" s="87" t="str">
        <f>List!R4</f>
        <v>Richmond</v>
      </c>
      <c r="AP42" s="87">
        <f t="shared" ca="1" si="29"/>
        <v>2444.3755799999999</v>
      </c>
      <c r="BA42" s="94"/>
      <c r="BB42" s="94"/>
      <c r="BC42" s="94"/>
      <c r="BD42" s="94"/>
      <c r="BE42" s="87" t="s">
        <v>1094</v>
      </c>
      <c r="BF42" s="92">
        <f ca="1">IF(181-SUM(BF40:BF41)&lt;0,0,181-SUM(BF40:BF41))</f>
        <v>103.90625</v>
      </c>
      <c r="BG42" s="93"/>
      <c r="BT42" s="87"/>
    </row>
    <row r="43" spans="1:72">
      <c r="A43" s="17"/>
      <c r="B43" s="17"/>
      <c r="C43" s="17"/>
      <c r="D43" s="17"/>
      <c r="E43" s="17"/>
      <c r="F43" s="17"/>
      <c r="G43" s="17"/>
      <c r="H43" s="17"/>
      <c r="I43" s="17"/>
      <c r="J43" s="17"/>
      <c r="K43" s="17"/>
      <c r="L43" s="17"/>
      <c r="M43" s="17"/>
      <c r="W43" s="87">
        <f ca="1">IFERROR(RANK(Y43,$Y$27:$Y$59,$U$3)+COUNTIF($Y$27:Y43,Y43)-1,"")</f>
        <v>32</v>
      </c>
      <c r="X43" s="87" t="s">
        <v>60</v>
      </c>
      <c r="Y43" s="87">
        <f t="shared" ca="1" si="10"/>
        <v>3098.4712399999999</v>
      </c>
      <c r="AA43" s="87" t="str">
        <f t="shared" ca="1" si="11"/>
        <v>Sutton</v>
      </c>
      <c r="AB43" s="87">
        <v>17</v>
      </c>
      <c r="AC43" s="86">
        <f t="shared" ca="1" si="12"/>
        <v>2035.1761300000001</v>
      </c>
      <c r="AD43" s="87" t="str">
        <f t="shared" ca="1" si="13"/>
        <v>Sutton</v>
      </c>
      <c r="AE43" s="87" t="str">
        <f t="shared" ca="1" si="14"/>
        <v/>
      </c>
      <c r="AF43" s="87">
        <f t="shared" ca="1" si="15"/>
        <v>2035.1761300000001</v>
      </c>
      <c r="AG43" s="87" t="str">
        <f t="shared" ca="1" si="16"/>
        <v/>
      </c>
      <c r="AH43" s="87">
        <f t="shared" ca="1" si="26"/>
        <v>2070.5500000000002</v>
      </c>
      <c r="AI43" s="87">
        <f t="shared" ca="1" si="27"/>
        <v>1932.8</v>
      </c>
      <c r="AJ43" s="87">
        <f t="shared" ca="1" si="28"/>
        <v>2444.3755799999999</v>
      </c>
      <c r="AK43" s="87">
        <f t="shared" ca="1" si="17"/>
        <v>2035.1761300000001</v>
      </c>
      <c r="AL43" s="87" t="str">
        <f t="shared" ca="1" si="18"/>
        <v/>
      </c>
      <c r="AO43" s="87" t="str">
        <f>List!R5</f>
        <v>Sutton</v>
      </c>
      <c r="AP43" s="87">
        <f t="shared" ca="1" si="29"/>
        <v>2035.1761300000001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24</v>
      </c>
      <c r="X44" s="87" t="s">
        <v>75</v>
      </c>
      <c r="Y44" s="87">
        <f t="shared" ca="1" si="10"/>
        <v>2212.2394899999999</v>
      </c>
      <c r="AA44" s="87" t="str">
        <f t="shared" ca="1" si="11"/>
        <v>Hillingdon</v>
      </c>
      <c r="AB44" s="87">
        <v>18</v>
      </c>
      <c r="AC44" s="86">
        <f t="shared" ca="1" si="12"/>
        <v>2049.3562099999999</v>
      </c>
      <c r="AD44" s="87" t="str">
        <f t="shared" ca="1" si="13"/>
        <v>Hillingdon</v>
      </c>
      <c r="AE44" s="87" t="str">
        <f t="shared" ca="1" si="14"/>
        <v/>
      </c>
      <c r="AF44" s="87" t="str">
        <f t="shared" ca="1" si="15"/>
        <v/>
      </c>
      <c r="AG44" s="87">
        <f t="shared" ca="1" si="16"/>
        <v>2049.3562099999999</v>
      </c>
      <c r="AH44" s="87">
        <f t="shared" ca="1" si="26"/>
        <v>2070.5500000000002</v>
      </c>
      <c r="AI44" s="87">
        <f t="shared" ca="1" si="27"/>
        <v>1932.8</v>
      </c>
      <c r="AJ44" s="87">
        <f t="shared" ca="1" si="28"/>
        <v>2444.3755799999999</v>
      </c>
      <c r="AK44" s="87">
        <f t="shared" ca="1" si="17"/>
        <v>2049.3562099999999</v>
      </c>
      <c r="AL44" s="87" t="str">
        <f t="shared" ca="1" si="18"/>
        <v/>
      </c>
      <c r="AO44" s="87" t="str">
        <f>List!R6</f>
        <v>Havering</v>
      </c>
      <c r="AP44" s="87">
        <f t="shared" ca="1" si="29"/>
        <v>1655.3254999999999</v>
      </c>
      <c r="BT44" s="87"/>
    </row>
    <row r="45" spans="1:72">
      <c r="A45" s="17"/>
      <c r="B45" s="17"/>
      <c r="C45" s="17"/>
      <c r="D45" s="17"/>
      <c r="E45" s="17"/>
      <c r="F45" s="17"/>
      <c r="G45" s="17"/>
      <c r="H45" s="17"/>
      <c r="I45" s="17"/>
      <c r="J45" s="17"/>
      <c r="K45" s="17"/>
      <c r="L45" s="17"/>
      <c r="M45" s="17"/>
      <c r="W45" s="87">
        <f ca="1">IFERROR(RANK(Y45,$Y$27:$Y$59,$U$3)+COUNTIF($Y$27:Y45,Y45)-1,"")</f>
        <v>26</v>
      </c>
      <c r="X45" s="87" t="s">
        <v>71</v>
      </c>
      <c r="Y45" s="87">
        <f t="shared" ca="1" si="10"/>
        <v>2418.8872999999999</v>
      </c>
      <c r="AA45" s="87" t="str">
        <f t="shared" ca="1" si="11"/>
        <v>Lewisham</v>
      </c>
      <c r="AB45" s="87">
        <v>19</v>
      </c>
      <c r="AC45" s="86">
        <f t="shared" ca="1" si="12"/>
        <v>2053.4029999999998</v>
      </c>
      <c r="AD45" s="87" t="str">
        <f t="shared" ca="1" si="13"/>
        <v>Lewisham</v>
      </c>
      <c r="AE45" s="87" t="str">
        <f t="shared" ca="1" si="14"/>
        <v/>
      </c>
      <c r="AF45" s="87" t="str">
        <f t="shared" ca="1" si="15"/>
        <v/>
      </c>
      <c r="AG45" s="87">
        <f t="shared" ca="1" si="16"/>
        <v>2053.4029999999998</v>
      </c>
      <c r="AH45" s="87">
        <f t="shared" ca="1" si="26"/>
        <v>2070.5500000000002</v>
      </c>
      <c r="AI45" s="87">
        <f t="shared" ca="1" si="27"/>
        <v>1932.8</v>
      </c>
      <c r="AJ45" s="87">
        <f t="shared" ca="1" si="28"/>
        <v>2444.3755799999999</v>
      </c>
      <c r="AK45" s="87" t="str">
        <f t="shared" ca="1" si="17"/>
        <v/>
      </c>
      <c r="AL45" s="87">
        <f t="shared" ca="1" si="18"/>
        <v>2053.4029999999998</v>
      </c>
      <c r="AO45" s="87" t="str">
        <f>List!R7</f>
        <v>Hounslow</v>
      </c>
      <c r="AP45" s="87">
        <f t="shared" ca="1" si="29"/>
        <v>3098.4712399999999</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20</v>
      </c>
      <c r="X46" s="87" t="s">
        <v>83</v>
      </c>
      <c r="Y46" s="87">
        <f t="shared" ca="1" si="10"/>
        <v>2057.8032800000001</v>
      </c>
      <c r="AA46" s="87" t="str">
        <f t="shared" ca="1" si="11"/>
        <v>Kingston</v>
      </c>
      <c r="AB46" s="87">
        <v>20</v>
      </c>
      <c r="AC46" s="86">
        <f t="shared" ca="1" si="12"/>
        <v>2057.8032800000001</v>
      </c>
      <c r="AD46" s="87" t="str">
        <f t="shared" ca="1" si="13"/>
        <v>Kingston</v>
      </c>
      <c r="AE46" s="87" t="str">
        <f t="shared" ca="1" si="14"/>
        <v/>
      </c>
      <c r="AF46" s="87">
        <f t="shared" ca="1" si="15"/>
        <v>2057.8032800000001</v>
      </c>
      <c r="AG46" s="87" t="str">
        <f t="shared" ca="1" si="16"/>
        <v/>
      </c>
      <c r="AH46" s="87">
        <f t="shared" ca="1" si="26"/>
        <v>2070.5500000000002</v>
      </c>
      <c r="AI46" s="87">
        <f t="shared" ca="1" si="27"/>
        <v>1932.8</v>
      </c>
      <c r="AJ46" s="87">
        <f t="shared" ca="1" si="28"/>
        <v>2444.3755799999999</v>
      </c>
      <c r="AK46" s="87">
        <f t="shared" ca="1" si="17"/>
        <v>2057.8032800000001</v>
      </c>
      <c r="AL46" s="87" t="str">
        <f t="shared" ca="1" si="18"/>
        <v/>
      </c>
      <c r="AO46" s="87" t="str">
        <f>List!R8</f>
        <v>Redbridge</v>
      </c>
      <c r="AP46" s="87">
        <f t="shared" ca="1" si="29"/>
        <v>1714.1647700000001</v>
      </c>
      <c r="BF46" s="94">
        <v>2</v>
      </c>
      <c r="BG46" s="94"/>
      <c r="BT46" s="87"/>
    </row>
    <row r="47" spans="1:72">
      <c r="A47" s="17"/>
      <c r="B47" s="17"/>
      <c r="C47" s="17"/>
      <c r="D47" s="17"/>
      <c r="E47" s="17"/>
      <c r="F47" s="17"/>
      <c r="G47" s="17"/>
      <c r="H47" s="17"/>
      <c r="I47" s="17"/>
      <c r="J47" s="17"/>
      <c r="K47" s="17"/>
      <c r="L47" s="17"/>
      <c r="M47" s="17"/>
      <c r="W47" s="87">
        <f ca="1">IFERROR(RANK(Y47,$Y$27:$Y$59,$U$3)+COUNTIF($Y$27:Y47,Y47)-1,"")</f>
        <v>16</v>
      </c>
      <c r="X47" s="87" t="s">
        <v>92</v>
      </c>
      <c r="Y47" s="87">
        <f t="shared" ca="1" si="10"/>
        <v>1960.9151199999999</v>
      </c>
      <c r="AA47" s="87" t="str">
        <f t="shared" ca="1" si="11"/>
        <v>Greenwich</v>
      </c>
      <c r="AB47" s="87">
        <v>21</v>
      </c>
      <c r="AC47" s="86">
        <f t="shared" ca="1" si="12"/>
        <v>2076.7636499999999</v>
      </c>
      <c r="AD47" s="87" t="str">
        <f t="shared" ca="1" si="13"/>
        <v>Greenwich</v>
      </c>
      <c r="AE47" s="87" t="str">
        <f t="shared" ca="1" si="14"/>
        <v/>
      </c>
      <c r="AF47" s="87" t="str">
        <f t="shared" ca="1" si="15"/>
        <v/>
      </c>
      <c r="AG47" s="87">
        <f t="shared" ca="1" si="16"/>
        <v>2076.7636499999999</v>
      </c>
      <c r="AH47" s="87">
        <f t="shared" ca="1" si="26"/>
        <v>2070.5500000000002</v>
      </c>
      <c r="AI47" s="87">
        <f t="shared" ca="1" si="27"/>
        <v>1932.8</v>
      </c>
      <c r="AJ47" s="87">
        <f t="shared" ca="1" si="28"/>
        <v>2444.3755799999999</v>
      </c>
      <c r="AK47" s="87" t="str">
        <f t="shared" ca="1" si="17"/>
        <v/>
      </c>
      <c r="AL47" s="87">
        <f t="shared" ca="1" si="18"/>
        <v>2076.7636499999999</v>
      </c>
      <c r="AO47" s="87" t="str">
        <f>List!R9</f>
        <v>Enfield</v>
      </c>
      <c r="AP47" s="87">
        <f t="shared" ca="1" si="29"/>
        <v>1539.5318299999999</v>
      </c>
    </row>
    <row r="48" spans="1:72">
      <c r="A48" s="17"/>
      <c r="B48" s="17"/>
      <c r="C48" s="17"/>
      <c r="D48" s="17"/>
      <c r="E48" s="17"/>
      <c r="F48" s="17"/>
      <c r="G48" s="17"/>
      <c r="H48" s="17"/>
      <c r="I48" s="17"/>
      <c r="J48" s="17"/>
      <c r="K48" s="17"/>
      <c r="L48" s="17"/>
      <c r="M48" s="17"/>
      <c r="W48" s="87">
        <f ca="1">IFERROR(RANK(Y48,$Y$27:$Y$59,$U$3)+COUNTIF($Y$27:Y48,Y48)-1,"")</f>
        <v>19</v>
      </c>
      <c r="X48" s="87" t="s">
        <v>85</v>
      </c>
      <c r="Y48" s="87">
        <f t="shared" ca="1" si="10"/>
        <v>2053.4029999999998</v>
      </c>
      <c r="AA48" s="87" t="str">
        <f t="shared" ca="1" si="11"/>
        <v>Bromley</v>
      </c>
      <c r="AB48" s="87">
        <v>22</v>
      </c>
      <c r="AC48" s="86">
        <f t="shared" ca="1" si="12"/>
        <v>2088.0906599999998</v>
      </c>
      <c r="AD48" s="87" t="str">
        <f t="shared" ca="1" si="13"/>
        <v>Bromley</v>
      </c>
      <c r="AE48" s="87" t="str">
        <f t="shared" ca="1" si="14"/>
        <v/>
      </c>
      <c r="AF48" s="87">
        <f t="shared" ca="1" si="15"/>
        <v>2088.0906599999998</v>
      </c>
      <c r="AG48" s="87" t="str">
        <f t="shared" ca="1" si="16"/>
        <v/>
      </c>
      <c r="AH48" s="87">
        <f t="shared" ca="1" si="26"/>
        <v>2070.5500000000002</v>
      </c>
      <c r="AI48" s="87">
        <f t="shared" ca="1" si="27"/>
        <v>1932.8</v>
      </c>
      <c r="AJ48" s="87">
        <f t="shared" ca="1" si="28"/>
        <v>2444.3755799999999</v>
      </c>
      <c r="AK48" s="87">
        <f t="shared" ca="1" si="17"/>
        <v>2088.0906599999998</v>
      </c>
      <c r="AL48" s="87" t="str">
        <f t="shared" ca="1" si="18"/>
        <v/>
      </c>
      <c r="AO48" s="87" t="str">
        <f>List!R10</f>
        <v>Harrow</v>
      </c>
      <c r="AP48" s="87">
        <f t="shared" ca="1" si="29"/>
        <v>2581.5471899999998</v>
      </c>
      <c r="BF48" s="94"/>
    </row>
    <row r="49" spans="1:59">
      <c r="A49" s="17"/>
      <c r="B49" s="17"/>
      <c r="C49" s="17"/>
      <c r="D49" s="17"/>
      <c r="E49" s="17"/>
      <c r="F49" s="17"/>
      <c r="G49" s="17"/>
      <c r="H49" s="17"/>
      <c r="I49" s="17"/>
      <c r="J49" s="17"/>
      <c r="K49" s="17"/>
      <c r="L49" s="17"/>
      <c r="M49" s="17"/>
      <c r="W49" s="87">
        <f ca="1">IFERROR(RANK(Y49,$Y$27:$Y$59,$U$3)+COUNTIF($Y$27:Y49,Y49)-1,"")</f>
        <v>8</v>
      </c>
      <c r="X49" s="87" t="s">
        <v>109</v>
      </c>
      <c r="Y49" s="87">
        <f t="shared" ca="1" si="10"/>
        <v>1860.49891</v>
      </c>
      <c r="AA49" s="87" t="str">
        <f t="shared" ca="1" si="11"/>
        <v>Wandsworth</v>
      </c>
      <c r="AB49" s="87">
        <v>23</v>
      </c>
      <c r="AC49" s="86">
        <f t="shared" ca="1" si="12"/>
        <v>2187.4295499999998</v>
      </c>
      <c r="AD49" s="87" t="str">
        <f t="shared" ca="1" si="13"/>
        <v>Wandsworth</v>
      </c>
      <c r="AE49" s="87" t="str">
        <f t="shared" ca="1" si="14"/>
        <v/>
      </c>
      <c r="AF49" s="87" t="str">
        <f t="shared" ca="1" si="15"/>
        <v/>
      </c>
      <c r="AG49" s="87">
        <f t="shared" ca="1" si="16"/>
        <v>2187.4295499999998</v>
      </c>
      <c r="AH49" s="87">
        <f t="shared" ca="1" si="26"/>
        <v>2070.5500000000002</v>
      </c>
      <c r="AI49" s="87">
        <f t="shared" ca="1" si="27"/>
        <v>1932.8</v>
      </c>
      <c r="AJ49" s="87">
        <f t="shared" ca="1" si="28"/>
        <v>2444.3755799999999</v>
      </c>
      <c r="AK49" s="87" t="str">
        <f t="shared" ca="1" si="17"/>
        <v/>
      </c>
      <c r="AL49" s="87">
        <f t="shared" ca="1" si="18"/>
        <v>2187.4295499999998</v>
      </c>
      <c r="AO49" s="87" t="str">
        <f>List!R11</f>
        <v>Waltham Forest</v>
      </c>
      <c r="AP49" s="87">
        <f t="shared" ca="1" si="29"/>
        <v>1656.0120099999999</v>
      </c>
      <c r="BF49" s="92"/>
      <c r="BG49" s="93"/>
    </row>
    <row r="50" spans="1:59">
      <c r="A50" s="17"/>
      <c r="B50" s="17"/>
      <c r="C50" s="17"/>
      <c r="D50" s="17"/>
      <c r="E50" s="17"/>
      <c r="F50" s="17"/>
      <c r="G50" s="17"/>
      <c r="H50" s="17"/>
      <c r="I50" s="17"/>
      <c r="J50" s="17"/>
      <c r="K50" s="17"/>
      <c r="L50" s="17"/>
      <c r="M50" s="17"/>
      <c r="W50" s="87">
        <f ca="1">IFERROR(RANK(Y50,$Y$27:$Y$59,$U$3)+COUNTIF($Y$27:Y50,Y50)-1,"")</f>
        <v>1</v>
      </c>
      <c r="X50" s="87" t="s">
        <v>123</v>
      </c>
      <c r="Y50" s="87">
        <f t="shared" ca="1" si="10"/>
        <v>1421.1376</v>
      </c>
      <c r="AA50" s="87" t="str">
        <f t="shared" ca="1" si="11"/>
        <v>Islington</v>
      </c>
      <c r="AB50" s="87">
        <v>24</v>
      </c>
      <c r="AC50" s="86">
        <f t="shared" ca="1" si="12"/>
        <v>2212.2394899999999</v>
      </c>
      <c r="AD50" s="87" t="str">
        <f t="shared" ca="1" si="13"/>
        <v>Islington</v>
      </c>
      <c r="AE50" s="87" t="str">
        <f t="shared" ca="1" si="14"/>
        <v/>
      </c>
      <c r="AF50" s="87" t="str">
        <f t="shared" ca="1" si="15"/>
        <v/>
      </c>
      <c r="AG50" s="87">
        <f t="shared" ca="1" si="16"/>
        <v>2212.2394899999999</v>
      </c>
      <c r="AH50" s="87">
        <f t="shared" ca="1" si="26"/>
        <v>2070.5500000000002</v>
      </c>
      <c r="AI50" s="87">
        <f t="shared" ca="1" si="27"/>
        <v>1932.8</v>
      </c>
      <c r="AJ50" s="87">
        <f t="shared" ca="1" si="28"/>
        <v>2444.3755799999999</v>
      </c>
      <c r="AK50" s="87" t="str">
        <f t="shared" ca="1" si="17"/>
        <v/>
      </c>
      <c r="AL50" s="87">
        <f t="shared" ca="1" si="18"/>
        <v>2212.2394899999999</v>
      </c>
      <c r="AO50" s="87" t="str">
        <f>List!R12</f>
        <v>Bromley</v>
      </c>
      <c r="AP50" s="87">
        <f t="shared" ca="1" si="29"/>
        <v>2088.0906599999998</v>
      </c>
      <c r="BF50" s="92"/>
      <c r="BG50" s="92"/>
    </row>
    <row r="51" spans="1:59">
      <c r="W51" s="87">
        <f ca="1">IFERROR(RANK(Y51,$Y$27:$Y$59,$U$3)+COUNTIF($Y$27:Y51,Y51)-1,"")</f>
        <v>6</v>
      </c>
      <c r="X51" s="87" t="s">
        <v>113</v>
      </c>
      <c r="Y51" s="87">
        <f t="shared" ca="1" si="10"/>
        <v>1714.1647700000001</v>
      </c>
      <c r="AA51" s="87" t="str">
        <f t="shared" ca="1" si="11"/>
        <v>Camden</v>
      </c>
      <c r="AB51" s="87">
        <v>25</v>
      </c>
      <c r="AC51" s="86">
        <f t="shared" ca="1" si="12"/>
        <v>2385.9725600000002</v>
      </c>
      <c r="AD51" s="87" t="str">
        <f t="shared" ca="1" si="13"/>
        <v>Camden</v>
      </c>
      <c r="AE51" s="87" t="str">
        <f t="shared" ca="1" si="14"/>
        <v/>
      </c>
      <c r="AF51" s="87" t="str">
        <f t="shared" ca="1" si="15"/>
        <v/>
      </c>
      <c r="AG51" s="87">
        <f t="shared" ca="1" si="16"/>
        <v>2385.9725600000002</v>
      </c>
      <c r="AH51" s="87">
        <f t="shared" ca="1" si="26"/>
        <v>2070.5500000000002</v>
      </c>
      <c r="AI51" s="87">
        <f t="shared" ca="1" si="27"/>
        <v>1932.8</v>
      </c>
      <c r="AJ51" s="87">
        <f t="shared" ca="1" si="28"/>
        <v>2444.3755799999999</v>
      </c>
      <c r="AK51" s="87" t="str">
        <f t="shared" ca="1" si="17"/>
        <v/>
      </c>
      <c r="AL51" s="87">
        <f t="shared" ca="1" si="18"/>
        <v>2385.9725600000002</v>
      </c>
      <c r="AO51" s="87" t="str">
        <f>List!R13</f>
        <v>Hillingdon</v>
      </c>
      <c r="AP51" s="87">
        <f t="shared" ca="1" si="29"/>
        <v>2049.3562099999999</v>
      </c>
      <c r="BF51" s="92"/>
      <c r="BG51" s="93"/>
    </row>
    <row r="52" spans="1:59">
      <c r="W52" s="87">
        <f ca="1">IFERROR(RANK(Y52,$Y$27:$Y$59,$U$3)+COUNTIF($Y$27:Y52,Y52)-1,"")</f>
        <v>27</v>
      </c>
      <c r="X52" s="87" t="s">
        <v>33</v>
      </c>
      <c r="Y52" s="87">
        <f t="shared" ca="1" si="10"/>
        <v>2444.3755799999999</v>
      </c>
      <c r="AA52" s="87" t="str">
        <f t="shared" ca="1" si="11"/>
        <v>Kensington and Chelsea</v>
      </c>
      <c r="AB52" s="87">
        <v>26</v>
      </c>
      <c r="AC52" s="86">
        <f t="shared" ca="1" si="12"/>
        <v>2418.8872999999999</v>
      </c>
      <c r="AD52" s="87" t="str">
        <f t="shared" ca="1" si="13"/>
        <v>Kensington and Chelsea</v>
      </c>
      <c r="AE52" s="87" t="str">
        <f t="shared" ca="1" si="14"/>
        <v/>
      </c>
      <c r="AF52" s="87" t="str">
        <f t="shared" ca="1" si="15"/>
        <v/>
      </c>
      <c r="AG52" s="87">
        <f t="shared" ca="1" si="16"/>
        <v>2418.8872999999999</v>
      </c>
      <c r="AH52" s="87">
        <f t="shared" ca="1" si="26"/>
        <v>2070.5500000000002</v>
      </c>
      <c r="AI52" s="87">
        <f t="shared" ca="1" si="27"/>
        <v>1932.8</v>
      </c>
      <c r="AJ52" s="87">
        <f t="shared" ca="1" si="28"/>
        <v>2444.3755799999999</v>
      </c>
      <c r="AK52" s="87" t="str">
        <f t="shared" ca="1" si="17"/>
        <v/>
      </c>
      <c r="AL52" s="87">
        <f t="shared" ca="1" si="18"/>
        <v>2418.8872999999999</v>
      </c>
      <c r="AO52" s="87" t="str">
        <f>List!R14</f>
        <v>Ealing</v>
      </c>
      <c r="AP52" s="87">
        <f t="shared" ca="1" si="29"/>
        <v>2820.8060599999999</v>
      </c>
      <c r="BF52" s="94"/>
      <c r="BG52" s="94"/>
    </row>
    <row r="53" spans="1:59">
      <c r="W53" s="87">
        <f ca="1">IFERROR(RANK(Y53,$Y$27:$Y$59,$U$3)+COUNTIF($Y$27:Y53,Y53)-1,"")</f>
        <v>14</v>
      </c>
      <c r="X53" s="87" t="s">
        <v>96</v>
      </c>
      <c r="Y53" s="87">
        <f t="shared" ca="1" si="10"/>
        <v>1948.05043</v>
      </c>
      <c r="AA53" s="87" t="str">
        <f t="shared" ca="1" si="11"/>
        <v>Richmond</v>
      </c>
      <c r="AB53" s="87">
        <v>27</v>
      </c>
      <c r="AC53" s="86">
        <f t="shared" ca="1" si="12"/>
        <v>2444.3755799999999</v>
      </c>
      <c r="AD53" s="87" t="str">
        <f t="shared" ca="1" si="13"/>
        <v>Richmond</v>
      </c>
      <c r="AE53" s="87">
        <f t="shared" ca="1" si="14"/>
        <v>2444.3755799999999</v>
      </c>
      <c r="AF53" s="87" t="str">
        <f t="shared" ca="1" si="15"/>
        <v/>
      </c>
      <c r="AG53" s="87" t="str">
        <f t="shared" ca="1" si="16"/>
        <v/>
      </c>
      <c r="AH53" s="87">
        <f t="shared" ca="1" si="26"/>
        <v>2070.5500000000002</v>
      </c>
      <c r="AI53" s="87">
        <f t="shared" ca="1" si="27"/>
        <v>1932.8</v>
      </c>
      <c r="AJ53" s="87">
        <f t="shared" ca="1" si="28"/>
        <v>2444.3755799999999</v>
      </c>
      <c r="AK53" s="87">
        <f t="shared" ca="1" si="17"/>
        <v>2444.3755799999999</v>
      </c>
      <c r="AL53" s="87" t="str">
        <f t="shared" ca="1" si="18"/>
        <v/>
      </c>
      <c r="AO53" s="87" t="str">
        <f>List!R15</f>
        <v>Barnet</v>
      </c>
      <c r="AP53" s="87">
        <f t="shared" ca="1" si="29"/>
        <v>1960.27044</v>
      </c>
    </row>
    <row r="54" spans="1:59">
      <c r="W54" s="87">
        <f ca="1">IFERROR(RANK(Y54,$Y$27:$Y$59,$U$3)+COUNTIF($Y$27:Y54,Y54)-1,"")</f>
        <v>17</v>
      </c>
      <c r="X54" s="87" t="s">
        <v>90</v>
      </c>
      <c r="Y54" s="87">
        <f t="shared" ca="1" si="10"/>
        <v>2035.1761300000001</v>
      </c>
      <c r="AA54" s="87" t="str">
        <f t="shared" ca="1" si="11"/>
        <v>Brent</v>
      </c>
      <c r="AB54" s="87">
        <v>28</v>
      </c>
      <c r="AC54" s="86">
        <f t="shared" ca="1" si="12"/>
        <v>2449.1942199999999</v>
      </c>
      <c r="AD54" s="87" t="str">
        <f t="shared" ca="1" si="13"/>
        <v>Brent</v>
      </c>
      <c r="AE54" s="87" t="str">
        <f t="shared" ca="1" si="14"/>
        <v/>
      </c>
      <c r="AF54" s="87" t="str">
        <f t="shared" ca="1" si="15"/>
        <v/>
      </c>
      <c r="AG54" s="87">
        <f t="shared" ca="1" si="16"/>
        <v>2449.1942199999999</v>
      </c>
      <c r="AH54" s="87">
        <f t="shared" ca="1" si="26"/>
        <v>2070.5500000000002</v>
      </c>
      <c r="AI54" s="87">
        <f t="shared" ca="1" si="27"/>
        <v>1932.8</v>
      </c>
      <c r="AJ54" s="87">
        <f t="shared" ca="1" si="28"/>
        <v>2444.3755799999999</v>
      </c>
      <c r="AK54" s="87" t="str">
        <f t="shared" ca="1" si="17"/>
        <v/>
      </c>
      <c r="AL54" s="87">
        <f t="shared" ca="1" si="18"/>
        <v>2449.1942199999999</v>
      </c>
      <c r="AO54" s="87" t="str">
        <f>List!R16</f>
        <v>Croydon</v>
      </c>
      <c r="AP54" s="87">
        <f t="shared" ca="1" si="29"/>
        <v>1849.61806</v>
      </c>
      <c r="BF54" s="94"/>
      <c r="BG54" s="94"/>
    </row>
    <row r="55" spans="1:59" ht="14.45" customHeight="1">
      <c r="W55" s="87">
        <f ca="1">IFERROR(RANK(Y55,$Y$27:$Y$59,$U$3)+COUNTIF($Y$27:Y55,Y55)-1,"")</f>
        <v>10</v>
      </c>
      <c r="X55" s="87" t="s">
        <v>105</v>
      </c>
      <c r="Y55" s="87">
        <f t="shared" ca="1" si="10"/>
        <v>1884.6901499999999</v>
      </c>
      <c r="AA55" s="87" t="str">
        <f t="shared" ca="1" si="11"/>
        <v>Hammersmith and Fulham</v>
      </c>
      <c r="AB55" s="87">
        <v>29</v>
      </c>
      <c r="AC55" s="86">
        <f t="shared" ca="1" si="12"/>
        <v>2469.4717000000001</v>
      </c>
      <c r="AD55" s="87" t="str">
        <f t="shared" ca="1" si="13"/>
        <v>Hammersmith and Fulham</v>
      </c>
      <c r="AE55" s="87" t="str">
        <f t="shared" ca="1" si="14"/>
        <v/>
      </c>
      <c r="AF55" s="87" t="str">
        <f t="shared" ca="1" si="15"/>
        <v/>
      </c>
      <c r="AG55" s="87">
        <f t="shared" ca="1" si="16"/>
        <v>2469.4717000000001</v>
      </c>
      <c r="AH55" s="87">
        <f t="shared" ca="1" si="26"/>
        <v>2070.5500000000002</v>
      </c>
      <c r="AI55" s="87">
        <f t="shared" ca="1" si="27"/>
        <v>1932.8</v>
      </c>
      <c r="AJ55" s="87">
        <f t="shared" ca="1" si="28"/>
        <v>2444.3755799999999</v>
      </c>
      <c r="AK55" s="87" t="str">
        <f t="shared" ca="1" si="17"/>
        <v/>
      </c>
      <c r="AL55" s="87">
        <f t="shared" ca="1" si="18"/>
        <v>2469.4717000000001</v>
      </c>
      <c r="AO55" s="87" t="str">
        <f>T8</f>
        <v>Richmond</v>
      </c>
      <c r="AP55" s="87">
        <f ca="1">U14</f>
        <v>2444.3755799999999</v>
      </c>
      <c r="BF55" s="94"/>
      <c r="BG55" s="94"/>
    </row>
    <row r="56" spans="1:59">
      <c r="W56" s="87">
        <f ca="1">IFERROR(RANK(Y56,$Y$27:$Y$59,$U$3)+COUNTIF($Y$27:Y56,Y56)-1,"")</f>
        <v>5</v>
      </c>
      <c r="X56" s="87" t="s">
        <v>115</v>
      </c>
      <c r="Y56" s="87">
        <f t="shared" ca="1" si="10"/>
        <v>1656.0120099999999</v>
      </c>
      <c r="AA56" s="87" t="str">
        <f t="shared" ca="1" si="11"/>
        <v>Harrow</v>
      </c>
      <c r="AB56" s="87">
        <v>30</v>
      </c>
      <c r="AC56" s="86">
        <f t="shared" ca="1" si="12"/>
        <v>2581.5471899999998</v>
      </c>
      <c r="AD56" s="87" t="str">
        <f t="shared" ca="1" si="13"/>
        <v>Harrow</v>
      </c>
      <c r="AE56" s="87" t="str">
        <f t="shared" ca="1" si="14"/>
        <v/>
      </c>
      <c r="AF56" s="87">
        <f t="shared" ca="1" si="15"/>
        <v>2581.5471899999998</v>
      </c>
      <c r="AG56" s="87" t="str">
        <f t="shared" ca="1" si="16"/>
        <v/>
      </c>
      <c r="AH56" s="87">
        <f t="shared" ca="1" si="26"/>
        <v>2070.5500000000002</v>
      </c>
      <c r="AI56" s="87">
        <f t="shared" ca="1" si="27"/>
        <v>1932.8</v>
      </c>
      <c r="AJ56" s="87">
        <f t="shared" ca="1" si="28"/>
        <v>2444.3755799999999</v>
      </c>
      <c r="AK56" s="87">
        <f t="shared" ca="1" si="17"/>
        <v>2581.5471899999998</v>
      </c>
      <c r="AL56" s="87" t="str">
        <f t="shared" ca="1" si="18"/>
        <v/>
      </c>
    </row>
    <row r="57" spans="1:59">
      <c r="W57" s="87">
        <f ca="1">IFERROR(RANK(Y57,$Y$27:$Y$59,$U$3)+COUNTIF($Y$27:Y57,Y57)-1,"")</f>
        <v>23</v>
      </c>
      <c r="X57" s="87" t="s">
        <v>77</v>
      </c>
      <c r="Y57" s="87">
        <f t="shared" ca="1" si="10"/>
        <v>2187.4295499999998</v>
      </c>
      <c r="AA57" s="87" t="str">
        <f t="shared" ca="1" si="11"/>
        <v>Ealing</v>
      </c>
      <c r="AB57" s="87">
        <v>31</v>
      </c>
      <c r="AC57" s="86">
        <f t="shared" ca="1" si="12"/>
        <v>2820.8060599999999</v>
      </c>
      <c r="AD57" s="87" t="str">
        <f t="shared" ca="1" si="13"/>
        <v>Ealing</v>
      </c>
      <c r="AE57" s="87" t="str">
        <f t="shared" ca="1" si="14"/>
        <v/>
      </c>
      <c r="AF57" s="87" t="str">
        <f t="shared" ca="1" si="15"/>
        <v/>
      </c>
      <c r="AG57" s="87">
        <f t="shared" ca="1" si="16"/>
        <v>2820.8060599999999</v>
      </c>
      <c r="AH57" s="87">
        <f t="shared" ca="1" si="26"/>
        <v>2070.5500000000002</v>
      </c>
      <c r="AI57" s="87">
        <f t="shared" ca="1" si="27"/>
        <v>1932.8</v>
      </c>
      <c r="AJ57" s="87">
        <f t="shared" ca="1" si="28"/>
        <v>2444.3755799999999</v>
      </c>
      <c r="AK57" s="87">
        <f t="shared" ca="1" si="17"/>
        <v>2820.8060599999999</v>
      </c>
      <c r="AL57" s="87" t="str">
        <f t="shared" ca="1" si="18"/>
        <v/>
      </c>
      <c r="BF57" s="94"/>
      <c r="BG57" s="94"/>
    </row>
    <row r="58" spans="1:59">
      <c r="W58" s="87">
        <f ca="1">IFERROR(RANK(Y58,$Y$27:$Y$59,$U$3)+COUNTIF($Y$27:Y58,Y58)-1,"")</f>
        <v>12</v>
      </c>
      <c r="X58" s="87" t="s">
        <v>100</v>
      </c>
      <c r="Y58" s="87">
        <f t="shared" ca="1" si="10"/>
        <v>1934.59203</v>
      </c>
      <c r="AA58" s="87" t="str">
        <f t="shared" ca="1" si="11"/>
        <v>Hounslow</v>
      </c>
      <c r="AB58" s="87">
        <v>32</v>
      </c>
      <c r="AC58" s="86">
        <f t="shared" ca="1" si="12"/>
        <v>3098.4712399999999</v>
      </c>
      <c r="AD58" s="87" t="str">
        <f t="shared" ca="1" si="13"/>
        <v>Hounslow</v>
      </c>
      <c r="AE58" s="87" t="str">
        <f t="shared" ca="1" si="14"/>
        <v/>
      </c>
      <c r="AF58" s="87" t="str">
        <f t="shared" ca="1" si="15"/>
        <v/>
      </c>
      <c r="AG58" s="87">
        <f t="shared" ca="1" si="16"/>
        <v>3098.4712399999999</v>
      </c>
      <c r="AH58" s="87">
        <f t="shared" ca="1" si="26"/>
        <v>2070.5500000000002</v>
      </c>
      <c r="AI58" s="87">
        <f t="shared" ca="1" si="27"/>
        <v>1932.8</v>
      </c>
      <c r="AJ58" s="87">
        <f t="shared" ca="1" si="28"/>
        <v>2444.3755799999999</v>
      </c>
      <c r="AK58" s="87">
        <f t="shared" ca="1" si="17"/>
        <v>3098.4712399999999</v>
      </c>
      <c r="AL58" s="87" t="str">
        <f t="shared" ca="1" si="18"/>
        <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3200-000000000000}">
      <formula1>indlist</formula1>
    </dataValidation>
    <dataValidation type="list" showInputMessage="1" showErrorMessage="1" sqref="U2" xr:uid="{00000000-0002-0000-3200-000001000000}">
      <formula1>gender</formula1>
    </dataValidation>
    <dataValidation showInputMessage="1" showErrorMessage="1" sqref="U5" xr:uid="{00000000-0002-0000-3200-000002000000}"/>
  </dataValidations>
  <hyperlinks>
    <hyperlink ref="O1" location="Summary!A1" display="Back to summary" xr:uid="{00000000-0004-0000-32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T64"/>
  <sheetViews>
    <sheetView showGridLines="0" showRowColHeaders="0" zoomScale="130" zoomScaleNormal="130" workbookViewId="0">
      <selection activeCell="U16" sqref="U16"/>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Emergency hospital admissions due to falls in people aged 80 plus, 2022/23</v>
      </c>
      <c r="B1" s="125"/>
      <c r="C1" s="125"/>
      <c r="D1" s="125"/>
      <c r="E1" s="125"/>
      <c r="F1" s="125"/>
      <c r="G1" s="125"/>
      <c r="H1" s="126" t="str">
        <f ca="1">'41'!$X$1</f>
        <v>Emergency hospital admissions due to falls in people aged 80 plus, 2010/11 - 2022/23</v>
      </c>
      <c r="I1" s="125"/>
      <c r="J1" s="125"/>
      <c r="K1" s="125"/>
      <c r="L1" s="125"/>
      <c r="M1" s="125"/>
      <c r="N1" s="125"/>
      <c r="O1" s="4" t="s">
        <v>1075</v>
      </c>
      <c r="T1" s="87" t="s">
        <v>282</v>
      </c>
      <c r="U1" s="87" t="s">
        <v>124</v>
      </c>
      <c r="V1" s="87" t="str">
        <f>T8&amp;U23&amp;U2&amp;U5</f>
        <v>Richmond22403Persons80+ yrs</v>
      </c>
      <c r="W1" s="86">
        <f>21-COUNTBLANK(X2:X21)</f>
        <v>14</v>
      </c>
      <c r="X1" s="87" t="str">
        <f ca="1">IF(U2&lt;&gt;"Persons",U1&amp;", "&amp;SUBSTITUTE(X2, " ","")&amp;" - "&amp;SUBSTITUTE(INDIRECT("x"&amp;W1), " ","")&amp;" ("&amp;U2&amp;")",U1&amp;", "&amp;SUBSTITUTE(X2, " ","")&amp;" - "&amp;SUBSTITUTE(INDIRECT("x"&amp;W1), " ",""))</f>
        <v>Emergency hospital admissions due to falls in people aged 80 plus, 2010/11 - 2022/23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2010/11</v>
      </c>
      <c r="T2" s="88" t="s">
        <v>1056</v>
      </c>
      <c r="U2" s="87" t="s">
        <v>35</v>
      </c>
      <c r="V2" s="87">
        <v>1</v>
      </c>
      <c r="W2" s="86">
        <f t="array" ref="W2">IFERROR(SMALL(IF(IndicatorData!B:B=$V$1,IndicatorData!AA:AA),$V2),"")</f>
        <v>20100000</v>
      </c>
      <c r="X2" s="86" t="str">
        <f>S2</f>
        <v>2010/11</v>
      </c>
      <c r="Y2" s="88">
        <f t="shared" ref="Y2:AH11" ca="1" si="0">IFERROR(VLOOKUP(Y$1&amp;$U$1&amp;$X2&amp;$U$2&amp;$U$5,DATA,14,FALSE),"")</f>
        <v>5281.66</v>
      </c>
      <c r="Z2" s="87">
        <f t="shared" ca="1" si="0"/>
        <v>5602.99</v>
      </c>
      <c r="AA2" s="87">
        <f t="shared" ca="1" si="0"/>
        <v>4651.51</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4651.51</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2011/12</v>
      </c>
      <c r="T3" s="88" t="s">
        <v>1076</v>
      </c>
      <c r="U3" s="87">
        <f>VLOOKUP(U1,IndicatorMetadata!$B:$AG,32,FALSE)</f>
        <v>1</v>
      </c>
      <c r="V3" s="89">
        <v>2</v>
      </c>
      <c r="W3" s="86">
        <f t="array" ref="W3">IFERROR(SMALL(IF(IndicatorData!B:B=$V$1,IndicatorData!AA:AA),$V3),"")</f>
        <v>20110000</v>
      </c>
      <c r="X3" s="86" t="str">
        <f t="shared" ref="X3:X21" si="5">IF(S3=X2,"",S3)</f>
        <v>2011/12</v>
      </c>
      <c r="Y3" s="88">
        <f t="shared" ca="1" si="0"/>
        <v>5351.52</v>
      </c>
      <c r="Z3" s="87">
        <f t="shared" ca="1" si="0"/>
        <v>5912.93</v>
      </c>
      <c r="AA3" s="87">
        <f t="shared" ca="1" si="0"/>
        <v>5601.38</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5601.38</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6404.0119400000003</v>
      </c>
      <c r="F4" s="2"/>
      <c r="S4" s="87" t="str">
        <f t="array" ref="S4">IFERROR(VLOOKUP($W4,IF(IndicatorData!$B:$B=$V$1,IndicatorData!$A$1:$O$5203),15,FALSE),"")</f>
        <v>2012/13</v>
      </c>
      <c r="T4" s="88" t="s">
        <v>308</v>
      </c>
      <c r="U4" s="87" t="str">
        <f>VLOOKUP(U1,IndicatorMetadata!$B:$AG,27,FALSE)</f>
        <v>per 100,000</v>
      </c>
      <c r="V4" s="87">
        <v>3</v>
      </c>
      <c r="W4" s="86">
        <f t="array" ref="W4">IFERROR(SMALL(IF(IndicatorData!B:B=$V$1,IndicatorData!AA:AA),$V4),"")</f>
        <v>20120000</v>
      </c>
      <c r="X4" s="86" t="str">
        <f t="shared" si="5"/>
        <v>2012/13</v>
      </c>
      <c r="Y4" s="88">
        <f t="shared" ca="1" si="0"/>
        <v>5318.17</v>
      </c>
      <c r="Z4" s="87">
        <f t="shared" ca="1" si="0"/>
        <v>5862.83</v>
      </c>
      <c r="AA4" s="87">
        <f t="shared" ca="1" si="0"/>
        <v>5385.67</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5385.67</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32% higher</v>
      </c>
      <c r="S5" s="87" t="str">
        <f t="array" ref="S5">IFERROR(VLOOKUP($W5,IF(IndicatorData!$B:$B=$V$1,IndicatorData!$A$1:$O$5203),15,FALSE),"")</f>
        <v>2013/14</v>
      </c>
      <c r="T5" s="88" t="s">
        <v>10</v>
      </c>
      <c r="U5" s="87" t="str">
        <f>VLOOKUP(U23&amp;U2,Interpretations!$A$1:$E$56,4,FALSE)</f>
        <v>80+ yrs</v>
      </c>
      <c r="V5" s="87">
        <v>4</v>
      </c>
      <c r="W5" s="86">
        <f t="array" ref="W5">IFERROR(SMALL(IF(IndicatorData!B:B=$V$1,IndicatorData!AA:AA),$V5),"")</f>
        <v>20130000</v>
      </c>
      <c r="X5" s="86" t="str">
        <f t="shared" si="5"/>
        <v>2013/14</v>
      </c>
      <c r="Y5" s="88">
        <f t="shared" ca="1" si="0"/>
        <v>5497.56</v>
      </c>
      <c r="Z5" s="87">
        <f t="shared" ca="1" si="0"/>
        <v>5748.48</v>
      </c>
      <c r="AA5" s="87">
        <f t="shared" ca="1" si="0"/>
        <v>5403.57</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5403.57</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28% higher</v>
      </c>
      <c r="S6" s="87" t="str">
        <f t="array" ref="S6">IFERROR(VLOOKUP($W6,IF(IndicatorData!$B:$B=$V$1,IndicatorData!$A$1:$O$5203),15,FALSE),"")</f>
        <v>2014/15</v>
      </c>
      <c r="T6" s="88"/>
      <c r="V6" s="87">
        <v>5</v>
      </c>
      <c r="W6" s="86">
        <f t="array" ref="W6">IFERROR(SMALL(IF(IndicatorData!B:B=$V$1,IndicatorData!AA:AA),$V6),"")</f>
        <v>20140000</v>
      </c>
      <c r="X6" s="86" t="str">
        <f t="shared" si="5"/>
        <v>2014/15</v>
      </c>
      <c r="Y6" s="88">
        <f t="shared" ca="1" si="0"/>
        <v>5633.76</v>
      </c>
      <c r="Z6" s="87">
        <f t="shared" ca="1" si="0"/>
        <v>5850.3</v>
      </c>
      <c r="AA6" s="87">
        <f t="shared" ca="1" si="0"/>
        <v>5126.75</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5126.75</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2015/16</v>
      </c>
      <c r="T7" s="88"/>
      <c r="V7" s="87">
        <v>6</v>
      </c>
      <c r="W7" s="86">
        <f t="array" ref="W7">IFERROR(SMALL(IF(IndicatorData!B:B=$V$1,IndicatorData!AA:AA),$V7),"")</f>
        <v>20150000</v>
      </c>
      <c r="X7" s="86" t="str">
        <f t="shared" si="5"/>
        <v>2015/16</v>
      </c>
      <c r="Y7" s="88">
        <f t="shared" ca="1" si="0"/>
        <v>5568.81</v>
      </c>
      <c r="Z7" s="87">
        <f t="shared" ca="1" si="0"/>
        <v>5725.7</v>
      </c>
      <c r="AA7" s="87">
        <f t="shared" ca="1" si="0"/>
        <v>5275.29</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5275.29</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(2010/11)</v>
      </c>
      <c r="E8" s="13" t="str">
        <f ca="1">U22</f>
        <v>38% deterioration</v>
      </c>
      <c r="S8" s="87" t="str">
        <f t="array" ref="S8">IFERROR(VLOOKUP($W8,IF(IndicatorData!$B:$B=$V$1,IndicatorData!$A$1:$O$5203),15,FALSE),"")</f>
        <v>2016/17</v>
      </c>
      <c r="T8" s="88" t="str">
        <f>Summary!$E$2</f>
        <v>Richmond</v>
      </c>
      <c r="V8" s="87">
        <v>7</v>
      </c>
      <c r="W8" s="86">
        <f t="array" ref="W8">IFERROR(SMALL(IF(IndicatorData!B:B=$V$1,IndicatorData!AA:AA),$V8),"")</f>
        <v>20160000</v>
      </c>
      <c r="X8" s="86" t="str">
        <f t="shared" si="5"/>
        <v>2016/17</v>
      </c>
      <c r="Y8" s="88">
        <f t="shared" ca="1" si="0"/>
        <v>5420.48</v>
      </c>
      <c r="Z8" s="87">
        <f t="shared" ca="1" si="0"/>
        <v>5582.54</v>
      </c>
      <c r="AA8" s="87">
        <f t="shared" ca="1" si="0"/>
        <v>5070.6499999999996</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5070.6499999999996</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4% deterioration</v>
      </c>
      <c r="S9" s="87" t="str">
        <f t="array" ref="S9">IFERROR(VLOOKUP($W9,IF(IndicatorData!$B:$B=$V$1,IndicatorData!$A$1:$O$5203),15,FALSE),"")</f>
        <v>2017/18</v>
      </c>
      <c r="T9" s="88" t="str">
        <f>T8&amp;" Rank"</f>
        <v>Richmond Rank</v>
      </c>
      <c r="U9" s="87">
        <f ca="1">VLOOKUP(T8,$AA$26:$AB$58,2,FALSE)</f>
        <v>30</v>
      </c>
      <c r="V9" s="87">
        <v>8</v>
      </c>
      <c r="W9" s="86">
        <f t="array" ref="W9">IFERROR(SMALL(IF(IndicatorData!B:B=$V$1,IndicatorData!AA:AA),$V9),"")</f>
        <v>20170000</v>
      </c>
      <c r="X9" s="86" t="str">
        <f t="shared" si="5"/>
        <v>2017/18</v>
      </c>
      <c r="Y9" s="88">
        <f t="shared" ca="1" si="0"/>
        <v>5543.06</v>
      </c>
      <c r="Z9" s="87">
        <f t="shared" ca="1" si="0"/>
        <v>5948.83</v>
      </c>
      <c r="AA9" s="87">
        <f t="shared" ca="1" si="0"/>
        <v>7090.18</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7090.18</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2018/19</v>
      </c>
      <c r="T10" s="88" t="s">
        <v>14</v>
      </c>
      <c r="V10" s="87">
        <v>9</v>
      </c>
      <c r="W10" s="86">
        <f t="array" ref="W10">IFERROR(SMALL(IF(IndicatorData!B:B=$V$1,IndicatorData!AA:AA),$V10),"")</f>
        <v>20180000</v>
      </c>
      <c r="X10" s="86" t="str">
        <f t="shared" si="5"/>
        <v>2018/19</v>
      </c>
      <c r="Y10" s="88">
        <f t="shared" ca="1" si="0"/>
        <v>5636.55</v>
      </c>
      <c r="Z10" s="87">
        <f t="shared" ca="1" si="0"/>
        <v>5992.32</v>
      </c>
      <c r="AA10" s="87">
        <f t="shared" ca="1" si="0"/>
        <v>6801.26</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6801.26</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2019/20</v>
      </c>
      <c r="T11" s="88" t="s">
        <v>31</v>
      </c>
      <c r="U11" s="87">
        <f ca="1">AI27</f>
        <v>4845.3599999999997</v>
      </c>
      <c r="V11" s="90">
        <v>10</v>
      </c>
      <c r="W11" s="86">
        <f t="array" ref="W11">IFERROR(SMALL(IF(IndicatorData!B:B=$V$1,IndicatorData!AA:AA),$V11),"")</f>
        <v>20190000</v>
      </c>
      <c r="X11" s="86" t="str">
        <f t="shared" si="5"/>
        <v>2019/20</v>
      </c>
      <c r="Y11" s="88">
        <f t="shared" ca="1" si="0"/>
        <v>5753.37</v>
      </c>
      <c r="Z11" s="87">
        <f t="shared" ca="1" si="0"/>
        <v>5707.52</v>
      </c>
      <c r="AA11" s="87">
        <f t="shared" ca="1" si="0"/>
        <v>6637.11</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6637.11</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(2022/23) rank:</v>
      </c>
      <c r="E12" s="128">
        <f ca="1">U9</f>
        <v>30</v>
      </c>
      <c r="S12" s="87" t="str">
        <f t="array" ref="S12">IFERROR(VLOOKUP($W12,IF(IndicatorData!$B:$B=$V$1,IndicatorData!$A$1:$O$5203),15,FALSE),"")</f>
        <v>2020/21</v>
      </c>
      <c r="T12" s="88" t="s">
        <v>57</v>
      </c>
      <c r="U12" s="87">
        <f ca="1">AH27</f>
        <v>4989.78</v>
      </c>
      <c r="V12" s="90">
        <v>11</v>
      </c>
      <c r="W12" s="86">
        <f t="array" ref="W12">IFERROR(SMALL(IF(IndicatorData!B:B=$V$1,IndicatorData!AA:AA),$V12),"")</f>
        <v>20200000</v>
      </c>
      <c r="X12" s="86" t="str">
        <f t="shared" si="5"/>
        <v>2020/21</v>
      </c>
      <c r="Y12" s="88">
        <f t="shared" ref="Y12:AH21" ca="1" si="6">IFERROR(VLOOKUP(Y$1&amp;$U$1&amp;$X12&amp;$U$2&amp;$U$5,DATA,14,FALSE),"")</f>
        <v>5297.44</v>
      </c>
      <c r="Z12" s="87">
        <f t="shared" ca="1" si="6"/>
        <v>4996.8500000000004</v>
      </c>
      <c r="AA12" s="87">
        <f t="shared" ca="1" si="6"/>
        <v>5817.7</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5817.7</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2021/22</v>
      </c>
      <c r="T13" s="88" t="s">
        <v>1011</v>
      </c>
      <c r="U13" s="87">
        <f ca="1">AJ27</f>
        <v>6404.0119400000003</v>
      </c>
      <c r="V13" s="90">
        <v>12</v>
      </c>
      <c r="W13" s="86">
        <f t="array" ref="W13">IFERROR(SMALL(IF(IndicatorData!B:B=$V$1,IndicatorData!AA:AA),$V13),"")</f>
        <v>20210000</v>
      </c>
      <c r="X13" s="86" t="str">
        <f t="shared" si="5"/>
        <v>2021/22</v>
      </c>
      <c r="Y13" s="88">
        <f t="shared" ca="1" si="6"/>
        <v>5310.79</v>
      </c>
      <c r="Z13" s="87">
        <f t="shared" ca="1" si="6"/>
        <v>5253.43</v>
      </c>
      <c r="AA13" s="87">
        <f t="shared" ca="1" si="6"/>
        <v>6184.53</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f t="shared" ca="1" si="9"/>
        <v>6184.53</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2022/23</v>
      </c>
      <c r="T14" s="88" t="str">
        <f>T8&amp;" current data"</f>
        <v>Richmond current data</v>
      </c>
      <c r="U14" s="87">
        <f ca="1">INDIRECT("aa"&amp;$W$1)</f>
        <v>6404.0119400000003</v>
      </c>
      <c r="V14" s="87">
        <v>13</v>
      </c>
      <c r="W14" s="86">
        <f t="array" ref="W14">IFERROR(SMALL(IF(IndicatorData!B:B=$V$1,IndicatorData!AA:AA),$V14),"")</f>
        <v>20220000</v>
      </c>
      <c r="X14" s="86" t="str">
        <f t="shared" si="5"/>
        <v>2022/23</v>
      </c>
      <c r="Y14" s="88">
        <f t="shared" ca="1" si="6"/>
        <v>4845.3599999999997</v>
      </c>
      <c r="Z14" s="87">
        <f t="shared" ca="1" si="6"/>
        <v>4989.78</v>
      </c>
      <c r="AA14" s="87">
        <f t="shared" ca="1" si="6"/>
        <v>6404.0119400000003</v>
      </c>
      <c r="AB14" s="87">
        <f t="shared" ca="1" si="6"/>
        <v>5358.0705900000003</v>
      </c>
      <c r="AC14" s="86">
        <f t="shared" ca="1" si="6"/>
        <v>5347.7504399999998</v>
      </c>
      <c r="AD14" s="87">
        <f t="shared" ca="1" si="6"/>
        <v>5255.0681299999997</v>
      </c>
      <c r="AE14" s="87">
        <f t="shared" ca="1" si="6"/>
        <v>4946.5321100000001</v>
      </c>
      <c r="AF14" s="87">
        <f t="shared" ca="1" si="6"/>
        <v>5842.2754500000001</v>
      </c>
      <c r="AG14" s="87">
        <f t="shared" ca="1" si="6"/>
        <v>4722.7674900000002</v>
      </c>
      <c r="AH14" s="87">
        <f t="shared" ca="1" si="6"/>
        <v>4291.9805699999997</v>
      </c>
      <c r="AI14" s="87">
        <f t="shared" ca="1" si="7"/>
        <v>4722.7674900000002</v>
      </c>
      <c r="AJ14" s="87">
        <f t="shared" ca="1" si="7"/>
        <v>4776.5775299999996</v>
      </c>
      <c r="AK14" s="87">
        <f t="shared" ca="1" si="7"/>
        <v>5252.4169899999997</v>
      </c>
      <c r="AL14" s="87">
        <f t="shared" ca="1" si="7"/>
        <v>5255.0681299999997</v>
      </c>
      <c r="AM14" s="87">
        <f t="shared" ca="1" si="7"/>
        <v>5939.2496600000004</v>
      </c>
      <c r="AN14" s="87">
        <f t="shared" ca="1" si="7"/>
        <v>4448.5818600000002</v>
      </c>
      <c r="AO14" s="87">
        <f t="shared" ca="1" si="7"/>
        <v>6438.02639</v>
      </c>
      <c r="AP14" s="87">
        <f t="shared" ca="1" si="7"/>
        <v>3636.6197900000002</v>
      </c>
      <c r="AQ14" s="87">
        <f t="shared" ca="1" si="7"/>
        <v>4936.5711600000004</v>
      </c>
      <c r="AR14" s="87">
        <f t="shared" ca="1" si="7"/>
        <v>4350.3714600000003</v>
      </c>
      <c r="AS14" s="87">
        <f t="shared" ca="1" si="8"/>
        <v>5789.2441699999999</v>
      </c>
      <c r="AT14" s="87">
        <f t="shared" ca="1" si="8"/>
        <v>3795.33835</v>
      </c>
      <c r="AU14" s="87">
        <f t="shared" ca="1" si="8"/>
        <v>5842.2754500000001</v>
      </c>
      <c r="AV14" s="87">
        <f t="shared" ca="1" si="8"/>
        <v>4032.64723</v>
      </c>
      <c r="AW14" s="87">
        <f t="shared" ca="1" si="8"/>
        <v>5171.2266300000001</v>
      </c>
      <c r="AX14" s="87">
        <f t="shared" ca="1" si="8"/>
        <v>7628.1637499999997</v>
      </c>
      <c r="AY14" s="87">
        <f t="shared" ca="1" si="8"/>
        <v>5308.28478</v>
      </c>
      <c r="AZ14" s="87">
        <f t="shared" ca="1" si="8"/>
        <v>6279.6106300000001</v>
      </c>
      <c r="BA14" s="87">
        <f t="shared" ca="1" si="8"/>
        <v>5358.0705900000003</v>
      </c>
      <c r="BB14" s="87">
        <f t="shared" ca="1" si="8"/>
        <v>4614.7333500000004</v>
      </c>
      <c r="BC14" s="87">
        <f t="shared" ca="1" si="9"/>
        <v>4920.8418000000001</v>
      </c>
      <c r="BD14" s="87">
        <f t="shared" ca="1" si="9"/>
        <v>4946.5321100000001</v>
      </c>
      <c r="BE14" s="87">
        <f t="shared" ca="1" si="9"/>
        <v>3351.06538</v>
      </c>
      <c r="BF14" s="87">
        <f t="shared" ca="1" si="9"/>
        <v>4229.5789100000002</v>
      </c>
      <c r="BG14" s="87">
        <f t="shared" ca="1" si="9"/>
        <v>6404.0119400000003</v>
      </c>
      <c r="BH14" s="87">
        <f t="shared" ca="1" si="9"/>
        <v>4681.0901400000002</v>
      </c>
      <c r="BI14" s="87">
        <f t="shared" ca="1" si="9"/>
        <v>5347.7504399999998</v>
      </c>
      <c r="BJ14" s="87">
        <f t="shared" ca="1" si="9"/>
        <v>4285.11553</v>
      </c>
      <c r="BK14" s="87">
        <f t="shared" ca="1" si="9"/>
        <v>3983.2907100000002</v>
      </c>
      <c r="BL14" s="87">
        <f t="shared" ca="1" si="9"/>
        <v>5057.7241599999998</v>
      </c>
      <c r="BM14" s="87">
        <f t="shared" ca="1" si="9"/>
        <v>4546.4274100000002</v>
      </c>
      <c r="BN14" s="87">
        <f t="shared" ca="1" si="4"/>
        <v>5245.4107016666667</v>
      </c>
    </row>
    <row r="15" spans="1:66">
      <c r="A15" s="130" t="str">
        <f ca="1">$AC$26</f>
        <v>Emergency hospital admissions due to falls in people aged 80 plus, 2022/23</v>
      </c>
      <c r="B15" s="125"/>
      <c r="C15" s="125"/>
      <c r="D15" s="125"/>
      <c r="E15" s="125"/>
      <c r="F15" s="125"/>
      <c r="G15" s="125"/>
      <c r="S15" s="87" t="str">
        <f t="array" ref="S15">IFERROR(VLOOKUP($W15,IF(IndicatorData!$B:$B=$V$1,IndicatorData!$A$1:$O$5203),15,FALSE),"")</f>
        <v/>
      </c>
      <c r="T15" s="88" t="str">
        <f>T8&amp;" previous data"</f>
        <v>Richmond previous data</v>
      </c>
      <c r="U15" s="87">
        <f ca="1">IFERROR(INDIRECT("aa"&amp;$W$1-1),"")</f>
        <v>6184.53</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4651.51</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3.5488863341272589E-2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6404.0 per 100,000 (n=540), which was the 3rd highest in London, 32.2% higher than the England average and 28.3% higher than the London average. The latest Borough figure for 2022/23 was also 37.7% higher than in 2010/11, in comparison with 8.3%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0.37675979198152859</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4%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38% deterioration</v>
      </c>
    </row>
    <row r="23" spans="10:72">
      <c r="J23" s="125"/>
      <c r="K23" s="125"/>
      <c r="L23" s="125"/>
      <c r="M23" s="125"/>
      <c r="N23" s="125"/>
      <c r="T23" s="87" t="s">
        <v>1085</v>
      </c>
      <c r="U23" s="87">
        <f>VLOOKUP(U1,List!$AD$2:$AE$63,2,FALSE)</f>
        <v>22403</v>
      </c>
    </row>
    <row r="24" spans="10:72">
      <c r="J24" s="125"/>
      <c r="K24" s="125"/>
      <c r="L24" s="125"/>
      <c r="M24" s="125"/>
      <c r="N24" s="125"/>
    </row>
    <row r="25" spans="10:72">
      <c r="J25" s="125"/>
      <c r="K25" s="125"/>
      <c r="L25" s="125"/>
      <c r="M25" s="125"/>
      <c r="N25" s="125"/>
      <c r="AU25" s="87" t="str">
        <f ca="1">AC26&amp;", Bexley vs. CYP Comparators"</f>
        <v>Emergency hospital admissions due to falls in people aged 80 plus,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Emergency hospital admissions due to falls in people aged 80 plus,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8</v>
      </c>
      <c r="X27" s="87" t="s">
        <v>107</v>
      </c>
      <c r="Y27" s="87">
        <f t="shared" ref="Y27:Y58" ca="1" si="10">IFERROR(VLOOKUP($X27&amp;$U$1&amp;$Y$26&amp;$U$2&amp;$U$5,DATA,14,FALSE),"")</f>
        <v>4291.9805699999997</v>
      </c>
      <c r="AA27" s="87" t="str">
        <f t="shared" ref="AA27:AA58" ca="1" si="11">AD27</f>
        <v>Newham</v>
      </c>
      <c r="AB27" s="87">
        <v>1</v>
      </c>
      <c r="AC27" s="86">
        <f t="shared" ref="AC27:AC58" ca="1" si="12">VLOOKUP($AB27,$W$26:$Y$58,3,FALSE)</f>
        <v>3351.06538</v>
      </c>
      <c r="AD27" s="87" t="str">
        <f t="shared" ref="AD27:AD58" ca="1" si="13">VLOOKUP($AB27,$W$26:$Y$58,2,FALSE)</f>
        <v>Newham</v>
      </c>
      <c r="AE27" s="87" t="str">
        <f t="shared" ref="AE27:AE58" ca="1" si="14">IF($AD27=$AE$26,AC27,"")</f>
        <v/>
      </c>
      <c r="AF27" s="87" t="str">
        <f t="shared" ref="AF27:AF58" ca="1" si="15">IF(ISERROR(HLOOKUP($AD27,$AB$1:$AG$1,1,FALSE)),"",AC27)</f>
        <v/>
      </c>
      <c r="AG27" s="87">
        <f t="shared" ref="AG27:AG58" ca="1" si="16">IF(AND(AE27="",AF27=""),AC27,"")</f>
        <v>3351.06538</v>
      </c>
      <c r="AH27" s="87">
        <f ca="1">INDIRECT("z"&amp;$W$1)</f>
        <v>4989.78</v>
      </c>
      <c r="AI27" s="87">
        <f ca="1">INDIRECT("y"&amp;$W$1)</f>
        <v>4845.3599999999997</v>
      </c>
      <c r="AJ27" s="87">
        <f ca="1">INDIRECT("aa"&amp;$W$1)</f>
        <v>6404.0119400000003</v>
      </c>
      <c r="AK27" s="87" t="str">
        <f t="shared" ref="AK27:AK58" ca="1" si="17">IF(ISERROR(VLOOKUP($AD27,AOP_comparators,1,FALSE)),"",AC27)</f>
        <v/>
      </c>
      <c r="AL27" s="87">
        <f t="shared" ref="AL27:AL58" ca="1" si="18">IF(AND(AE27="",AK27=""),AC27,"")</f>
        <v>3351.06538</v>
      </c>
      <c r="AN27" s="87" t="str">
        <f ca="1">IFERROR(RANK(AP27,$AP$27:$AP$37,$U$3)+COUNTIF($AP$27:AP27,AP27)-1,"")</f>
        <v/>
      </c>
      <c r="AO27" s="87" t="s">
        <v>1063</v>
      </c>
      <c r="AP27" s="87" t="str">
        <f t="shared" ref="AP27:AP37" ca="1" si="19">IFERROR(VLOOKUP($AO27&amp;$U$1&amp;$Y$26&amp;$U$2&amp;$U$5,DATA,14,FALSE),"")</f>
        <v/>
      </c>
      <c r="AR27" s="87" t="str">
        <f t="shared" ref="AR27:AR37" ca="1" si="20">AU27</f>
        <v>Havering</v>
      </c>
      <c r="AS27" s="87">
        <v>1</v>
      </c>
      <c r="AT27" s="87">
        <f t="shared" ref="AT27:AT37" ca="1" si="21">VLOOKUP($AS27,$AN$27:$AP$37,3,FALSE)</f>
        <v>4032.64723</v>
      </c>
      <c r="AU27" s="87" t="str">
        <f t="shared" ref="AU27:AU37" ca="1" si="22">VLOOKUP($AS27,$AN$27:$AP$37,2,FALSE)</f>
        <v>Havering</v>
      </c>
      <c r="AV27" s="87" t="str">
        <f t="shared" ref="AV27:AV37" ca="1" si="23">IF($AU27=$AV$26,$AT27,"")</f>
        <v/>
      </c>
      <c r="AW27" s="87">
        <f t="shared" ref="AW27:AW37" ca="1" si="24">IF(AV27="",AT27,"")</f>
        <v>4032.64723</v>
      </c>
      <c r="AX27" s="87">
        <f t="shared" ref="AX27:AX37" ca="1" si="25">AI27</f>
        <v>4845.3599999999997</v>
      </c>
      <c r="AY27" s="94"/>
      <c r="AZ27" s="94"/>
      <c r="BA27" s="94"/>
      <c r="BB27" s="94"/>
      <c r="BC27" s="94"/>
      <c r="BD27" s="94"/>
      <c r="BT27" s="87"/>
    </row>
    <row r="28" spans="10:72">
      <c r="J28" s="125"/>
      <c r="K28" s="125"/>
      <c r="L28" s="125"/>
      <c r="M28" s="125"/>
      <c r="N28" s="125"/>
      <c r="W28" s="87">
        <f ca="1">IFERROR(RANK(Y28,$Y$27:$Y$59,$U$3)+COUNTIF($Y$27:Y28,Y28)-1,"")</f>
        <v>14</v>
      </c>
      <c r="X28" s="87" t="s">
        <v>94</v>
      </c>
      <c r="Y28" s="87">
        <f t="shared" ca="1" si="10"/>
        <v>4722.7674900000002</v>
      </c>
      <c r="AA28" s="87" t="str">
        <f t="shared" ca="1" si="11"/>
        <v>Enfield</v>
      </c>
      <c r="AB28" s="87">
        <v>2</v>
      </c>
      <c r="AC28" s="86">
        <f t="shared" ca="1" si="12"/>
        <v>3636.6197900000002</v>
      </c>
      <c r="AD28" s="87" t="str">
        <f t="shared" ca="1" si="13"/>
        <v>Enfield</v>
      </c>
      <c r="AE28" s="87" t="str">
        <f t="shared" ca="1" si="14"/>
        <v/>
      </c>
      <c r="AF28" s="87" t="str">
        <f t="shared" ca="1" si="15"/>
        <v/>
      </c>
      <c r="AG28" s="87">
        <f t="shared" ca="1" si="16"/>
        <v>3636.6197900000002</v>
      </c>
      <c r="AH28" s="87">
        <f t="shared" ref="AH28:AH58" ca="1" si="26">$AH$27</f>
        <v>4989.78</v>
      </c>
      <c r="AI28" s="87">
        <f t="shared" ref="AI28:AI58" ca="1" si="27">$AI$27</f>
        <v>4845.3599999999997</v>
      </c>
      <c r="AJ28" s="87">
        <f t="shared" ref="AJ28:AJ58" ca="1" si="28">$AJ$27</f>
        <v>6404.0119400000003</v>
      </c>
      <c r="AK28" s="87">
        <f t="shared" ca="1" si="17"/>
        <v>3636.6197900000002</v>
      </c>
      <c r="AL28" s="87" t="str">
        <f t="shared" ca="1" si="18"/>
        <v/>
      </c>
      <c r="AN28" s="87">
        <f ca="1">IFERROR(RANK(AP28,$AP$27:$AP$37,$U$3)+COUNTIF($AP$27:AP28,AP28)-1,"")</f>
        <v>2</v>
      </c>
      <c r="AO28" s="87" t="s">
        <v>79</v>
      </c>
      <c r="AP28" s="87">
        <f t="shared" ca="1" si="19"/>
        <v>5255.0681299999997</v>
      </c>
      <c r="AR28" s="87" t="str">
        <f t="shared" ca="1" si="20"/>
        <v>Bromley</v>
      </c>
      <c r="AS28" s="87">
        <v>2</v>
      </c>
      <c r="AT28" s="87">
        <f t="shared" ca="1" si="21"/>
        <v>5255.0681299999997</v>
      </c>
      <c r="AU28" s="87" t="str">
        <f t="shared" ca="1" si="22"/>
        <v>Bromley</v>
      </c>
      <c r="AV28" s="87" t="str">
        <f t="shared" ca="1" si="23"/>
        <v/>
      </c>
      <c r="AW28" s="87">
        <f t="shared" ca="1" si="24"/>
        <v>5255.0681299999997</v>
      </c>
      <c r="AX28" s="87">
        <f t="shared" ca="1" si="25"/>
        <v>4845.3599999999997</v>
      </c>
      <c r="AY28" s="94"/>
      <c r="BA28" s="94"/>
      <c r="BB28" s="94"/>
      <c r="BC28" s="94"/>
      <c r="BD28" s="94"/>
      <c r="BF28" s="94">
        <v>90</v>
      </c>
      <c r="BG28" s="94"/>
      <c r="BT28" s="87"/>
    </row>
    <row r="29" spans="10:72">
      <c r="J29" s="125"/>
      <c r="K29" s="125"/>
      <c r="L29" s="125"/>
      <c r="M29" s="125"/>
      <c r="N29" s="125"/>
      <c r="W29" s="87">
        <f ca="1">IFERROR(RANK(Y29,$Y$27:$Y$59,$U$3)+COUNTIF($Y$27:Y29,Y29)-1,"")</f>
        <v>15</v>
      </c>
      <c r="X29" s="87" t="s">
        <v>98</v>
      </c>
      <c r="Y29" s="87">
        <f t="shared" ca="1" si="10"/>
        <v>4776.5775299999996</v>
      </c>
      <c r="AA29" s="87" t="str">
        <f t="shared" ca="1" si="11"/>
        <v>Haringey</v>
      </c>
      <c r="AB29" s="87">
        <v>3</v>
      </c>
      <c r="AC29" s="86">
        <f t="shared" ca="1" si="12"/>
        <v>3795.33835</v>
      </c>
      <c r="AD29" s="87" t="str">
        <f t="shared" ca="1" si="13"/>
        <v>Haringey</v>
      </c>
      <c r="AE29" s="87" t="str">
        <f t="shared" ca="1" si="14"/>
        <v/>
      </c>
      <c r="AF29" s="87" t="str">
        <f t="shared" ca="1" si="15"/>
        <v/>
      </c>
      <c r="AG29" s="87">
        <f t="shared" ca="1" si="16"/>
        <v>3795.33835</v>
      </c>
      <c r="AH29" s="87">
        <f t="shared" ca="1" si="26"/>
        <v>4989.78</v>
      </c>
      <c r="AI29" s="87">
        <f t="shared" ca="1" si="27"/>
        <v>4845.3599999999997</v>
      </c>
      <c r="AJ29" s="87">
        <f t="shared" ca="1" si="28"/>
        <v>6404.0119400000003</v>
      </c>
      <c r="AK29" s="87" t="str">
        <f t="shared" ca="1" si="17"/>
        <v/>
      </c>
      <c r="AL29" s="87">
        <f t="shared" ca="1" si="18"/>
        <v>3795.33835</v>
      </c>
      <c r="AN29" s="87" t="str">
        <f ca="1">IFERROR(RANK(AP29,$AP$27:$AP$37,$U$3)+COUNTIF($AP$27:AP29,AP29)-1,"")</f>
        <v/>
      </c>
      <c r="AO29" s="87" t="s">
        <v>1064</v>
      </c>
      <c r="AP29" s="87" t="str">
        <f t="shared" ca="1" si="19"/>
        <v/>
      </c>
      <c r="AR29" s="87" t="str">
        <f t="shared" ca="1" si="20"/>
        <v>Richmond</v>
      </c>
      <c r="AS29" s="87">
        <v>3</v>
      </c>
      <c r="AT29" s="87">
        <f t="shared" ca="1" si="21"/>
        <v>6404.0119400000003</v>
      </c>
      <c r="AU29" s="87" t="str">
        <f t="shared" ca="1" si="22"/>
        <v>Richmond</v>
      </c>
      <c r="AV29" s="87">
        <f t="shared" ca="1" si="23"/>
        <v>6404.0119400000003</v>
      </c>
      <c r="AW29" s="87" t="str">
        <f t="shared" ca="1" si="24"/>
        <v/>
      </c>
      <c r="AX29" s="87">
        <f t="shared" ca="1" si="25"/>
        <v>4845.3599999999997</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21</v>
      </c>
      <c r="X30" s="87" t="s">
        <v>69</v>
      </c>
      <c r="Y30" s="87">
        <f t="shared" ca="1" si="10"/>
        <v>5252.4169899999997</v>
      </c>
      <c r="AA30" s="87" t="str">
        <f t="shared" ca="1" si="11"/>
        <v>Waltham Forest</v>
      </c>
      <c r="AB30" s="87">
        <v>4</v>
      </c>
      <c r="AC30" s="86">
        <f t="shared" ca="1" si="12"/>
        <v>3983.2907100000002</v>
      </c>
      <c r="AD30" s="87" t="str">
        <f t="shared" ca="1" si="13"/>
        <v>Waltham Forest</v>
      </c>
      <c r="AE30" s="87" t="str">
        <f t="shared" ca="1" si="14"/>
        <v/>
      </c>
      <c r="AF30" s="87" t="str">
        <f t="shared" ca="1" si="15"/>
        <v/>
      </c>
      <c r="AG30" s="87">
        <f t="shared" ca="1" si="16"/>
        <v>3983.2907100000002</v>
      </c>
      <c r="AH30" s="87">
        <f t="shared" ca="1" si="26"/>
        <v>4989.78</v>
      </c>
      <c r="AI30" s="87">
        <f t="shared" ca="1" si="27"/>
        <v>4845.3599999999997</v>
      </c>
      <c r="AJ30" s="87">
        <f t="shared" ca="1" si="28"/>
        <v>6404.0119400000003</v>
      </c>
      <c r="AK30" s="87">
        <f t="shared" ca="1" si="17"/>
        <v>3983.2907100000002</v>
      </c>
      <c r="AL30" s="87" t="str">
        <f t="shared" ca="1" si="18"/>
        <v/>
      </c>
      <c r="AN30" s="87">
        <f ca="1">IFERROR(RANK(AP30,$AP$27:$AP$37,$U$3)+COUNTIF($AP$27:AP30,AP30)-1,"")</f>
        <v>1</v>
      </c>
      <c r="AO30" s="87" t="s">
        <v>119</v>
      </c>
      <c r="AP30" s="87">
        <f t="shared" ca="1" si="19"/>
        <v>4032.64723</v>
      </c>
      <c r="AR30" s="87" t="e">
        <f t="shared" ca="1" si="20"/>
        <v>#N/A</v>
      </c>
      <c r="AS30" s="87">
        <v>4</v>
      </c>
      <c r="AT30" s="87" t="e">
        <f t="shared" ca="1" si="21"/>
        <v>#N/A</v>
      </c>
      <c r="AU30" s="87" t="e">
        <f t="shared" ca="1" si="22"/>
        <v>#N/A</v>
      </c>
      <c r="AV30" s="87" t="e">
        <f t="shared" ca="1" si="23"/>
        <v>#N/A</v>
      </c>
      <c r="AW30" s="87" t="e">
        <f t="shared" ca="1" si="24"/>
        <v>#N/A</v>
      </c>
      <c r="AX30" s="87">
        <f t="shared" ca="1" si="25"/>
        <v>4845.3599999999997</v>
      </c>
      <c r="AY30" s="94"/>
      <c r="BA30" s="94"/>
      <c r="BB30" s="94"/>
      <c r="BC30" s="94"/>
      <c r="BD30" s="94"/>
      <c r="BE30" s="87" t="s">
        <v>1091</v>
      </c>
      <c r="BF30" s="92">
        <v>0</v>
      </c>
      <c r="BG30" s="92"/>
      <c r="BT30" s="87"/>
    </row>
    <row r="31" spans="10:72">
      <c r="J31" s="125"/>
      <c r="K31" s="125"/>
      <c r="L31" s="125"/>
      <c r="M31" s="125"/>
      <c r="N31" s="125"/>
      <c r="W31" s="87">
        <f ca="1">IFERROR(RANK(Y31,$Y$27:$Y$59,$U$3)+COUNTIF($Y$27:Y31,Y31)-1,"")</f>
        <v>22</v>
      </c>
      <c r="X31" s="87" t="s">
        <v>79</v>
      </c>
      <c r="Y31" s="87">
        <f t="shared" ca="1" si="10"/>
        <v>5255.0681299999997</v>
      </c>
      <c r="AA31" s="87" t="str">
        <f t="shared" ca="1" si="11"/>
        <v>Havering</v>
      </c>
      <c r="AB31" s="87">
        <v>5</v>
      </c>
      <c r="AC31" s="86">
        <f t="shared" ca="1" si="12"/>
        <v>4032.64723</v>
      </c>
      <c r="AD31" s="87" t="str">
        <f t="shared" ca="1" si="13"/>
        <v>Havering</v>
      </c>
      <c r="AE31" s="87" t="str">
        <f t="shared" ca="1" si="14"/>
        <v/>
      </c>
      <c r="AF31" s="87" t="str">
        <f t="shared" ca="1" si="15"/>
        <v/>
      </c>
      <c r="AG31" s="87">
        <f t="shared" ca="1" si="16"/>
        <v>4032.64723</v>
      </c>
      <c r="AH31" s="87">
        <f t="shared" ca="1" si="26"/>
        <v>4989.78</v>
      </c>
      <c r="AI31" s="87">
        <f t="shared" ca="1" si="27"/>
        <v>4845.3599999999997</v>
      </c>
      <c r="AJ31" s="87">
        <f t="shared" ca="1" si="28"/>
        <v>6404.0119400000003</v>
      </c>
      <c r="AK31" s="87">
        <f t="shared" ca="1" si="17"/>
        <v>4032.64723</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4845.3599999999997</v>
      </c>
      <c r="AY31" s="94"/>
      <c r="BA31" s="94"/>
      <c r="BB31" s="94"/>
      <c r="BC31" s="94"/>
      <c r="BD31" s="94"/>
      <c r="BE31" s="87" t="s">
        <v>128</v>
      </c>
      <c r="BF31" s="92">
        <v>32</v>
      </c>
      <c r="BG31" s="92"/>
      <c r="BT31" s="87"/>
    </row>
    <row r="32" spans="10:72">
      <c r="J32" s="125"/>
      <c r="K32" s="125"/>
      <c r="L32" s="125"/>
      <c r="M32" s="125"/>
      <c r="N32" s="125"/>
      <c r="W32" s="87">
        <f ca="1">IFERROR(RANK(Y32,$Y$27:$Y$59,$U$3)+COUNTIF($Y$27:Y32,Y32)-1,"")</f>
        <v>28</v>
      </c>
      <c r="X32" s="87" t="s">
        <v>73</v>
      </c>
      <c r="Y32" s="87">
        <f t="shared" ca="1" si="10"/>
        <v>5939.2496600000004</v>
      </c>
      <c r="AA32" s="87" t="str">
        <f t="shared" ca="1" si="11"/>
        <v>Redbridge</v>
      </c>
      <c r="AB32" s="87">
        <v>6</v>
      </c>
      <c r="AC32" s="86">
        <f t="shared" ca="1" si="12"/>
        <v>4229.5789100000002</v>
      </c>
      <c r="AD32" s="87" t="str">
        <f t="shared" ca="1" si="13"/>
        <v>Redbridge</v>
      </c>
      <c r="AE32" s="87" t="str">
        <f t="shared" ca="1" si="14"/>
        <v/>
      </c>
      <c r="AF32" s="87" t="str">
        <f t="shared" ca="1" si="15"/>
        <v/>
      </c>
      <c r="AG32" s="87">
        <f t="shared" ca="1" si="16"/>
        <v>4229.5789100000002</v>
      </c>
      <c r="AH32" s="87">
        <f t="shared" ca="1" si="26"/>
        <v>4989.78</v>
      </c>
      <c r="AI32" s="87">
        <f t="shared" ca="1" si="27"/>
        <v>4845.3599999999997</v>
      </c>
      <c r="AJ32" s="87">
        <f t="shared" ca="1" si="28"/>
        <v>6404.0119400000003</v>
      </c>
      <c r="AK32" s="87">
        <f t="shared" ca="1" si="17"/>
        <v>4229.5789100000002</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4845.3599999999997</v>
      </c>
      <c r="AY32" s="94"/>
      <c r="BA32" s="94"/>
      <c r="BB32" s="94"/>
      <c r="BC32" s="94"/>
      <c r="BD32" s="94"/>
      <c r="BE32" s="87" t="s">
        <v>173</v>
      </c>
      <c r="BF32" s="92"/>
      <c r="BG32" s="92"/>
      <c r="BT32" s="87"/>
    </row>
    <row r="33" spans="1:72">
      <c r="W33" s="87">
        <f ca="1">IFERROR(RANK(Y33,$Y$27:$Y$59,$U$3)+COUNTIF($Y$27:Y33,Y33)-1,"")</f>
        <v>10</v>
      </c>
      <c r="X33" s="87" t="s">
        <v>111</v>
      </c>
      <c r="Y33" s="87">
        <f t="shared" ca="1" si="10"/>
        <v>4448.5818600000002</v>
      </c>
      <c r="AA33" s="87" t="str">
        <f t="shared" ca="1" si="11"/>
        <v>Tower Hamlets</v>
      </c>
      <c r="AB33" s="87">
        <v>7</v>
      </c>
      <c r="AC33" s="86">
        <f t="shared" ca="1" si="12"/>
        <v>4285.11553</v>
      </c>
      <c r="AD33" s="87" t="str">
        <f t="shared" ca="1" si="13"/>
        <v>Tower Hamlets</v>
      </c>
      <c r="AE33" s="87" t="str">
        <f t="shared" ca="1" si="14"/>
        <v/>
      </c>
      <c r="AF33" s="87" t="str">
        <f t="shared" ca="1" si="15"/>
        <v/>
      </c>
      <c r="AG33" s="87">
        <f t="shared" ca="1" si="16"/>
        <v>4285.11553</v>
      </c>
      <c r="AH33" s="87">
        <f t="shared" ca="1" si="26"/>
        <v>4989.78</v>
      </c>
      <c r="AI33" s="87">
        <f t="shared" ca="1" si="27"/>
        <v>4845.3599999999997</v>
      </c>
      <c r="AJ33" s="87">
        <f t="shared" ca="1" si="28"/>
        <v>6404.0119400000003</v>
      </c>
      <c r="AK33" s="87" t="str">
        <f t="shared" ca="1" si="17"/>
        <v/>
      </c>
      <c r="AL33" s="87">
        <f t="shared" ca="1" si="18"/>
        <v>4285.11553</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4845.3599999999997</v>
      </c>
      <c r="AY33" s="94"/>
      <c r="BA33" s="94"/>
      <c r="BB33" s="94"/>
      <c r="BC33" s="94"/>
      <c r="BD33" s="94"/>
      <c r="BE33" s="87" t="s">
        <v>1092</v>
      </c>
      <c r="BF33" s="92"/>
      <c r="BG33" s="92"/>
      <c r="BT33" s="87"/>
    </row>
    <row r="34" spans="1:72">
      <c r="A34" s="12" t="s">
        <v>1093</v>
      </c>
      <c r="W34" s="87">
        <f ca="1">IFERROR(RANK(Y34,$Y$27:$Y$59,$U$3)+COUNTIF($Y$27:Y34,Y34)-1,"")</f>
        <v>31</v>
      </c>
      <c r="X34" s="87" t="s">
        <v>63</v>
      </c>
      <c r="Y34" s="87">
        <f t="shared" ca="1" si="10"/>
        <v>6438.02639</v>
      </c>
      <c r="AA34" s="87" t="str">
        <f t="shared" ca="1" si="11"/>
        <v>Barking and Dagenham</v>
      </c>
      <c r="AB34" s="87">
        <v>8</v>
      </c>
      <c r="AC34" s="86">
        <f t="shared" ca="1" si="12"/>
        <v>4291.9805699999997</v>
      </c>
      <c r="AD34" s="87" t="str">
        <f t="shared" ca="1" si="13"/>
        <v>Barking and Dagenham</v>
      </c>
      <c r="AE34" s="87" t="str">
        <f t="shared" ca="1" si="14"/>
        <v/>
      </c>
      <c r="AF34" s="87" t="str">
        <f t="shared" ca="1" si="15"/>
        <v/>
      </c>
      <c r="AG34" s="87">
        <f t="shared" ca="1" si="16"/>
        <v>4291.9805699999997</v>
      </c>
      <c r="AH34" s="87">
        <f t="shared" ca="1" si="26"/>
        <v>4989.78</v>
      </c>
      <c r="AI34" s="87">
        <f t="shared" ca="1" si="27"/>
        <v>4845.3599999999997</v>
      </c>
      <c r="AJ34" s="87">
        <f t="shared" ca="1" si="28"/>
        <v>6404.0119400000003</v>
      </c>
      <c r="AK34" s="87" t="str">
        <f t="shared" ca="1" si="17"/>
        <v/>
      </c>
      <c r="AL34" s="87">
        <f t="shared" ca="1" si="18"/>
        <v>4291.9805699999997</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4845.3599999999997</v>
      </c>
      <c r="AY34" s="94"/>
      <c r="BA34" s="94"/>
      <c r="BB34" s="94"/>
      <c r="BC34" s="94"/>
      <c r="BD34" s="94"/>
      <c r="BE34" s="87" t="s">
        <v>1094</v>
      </c>
      <c r="BF34" s="92"/>
      <c r="BG34" s="92"/>
      <c r="BT34" s="87"/>
    </row>
    <row r="35" spans="1:72" ht="15" customHeight="1">
      <c r="A35" s="124" t="str">
        <f>VLOOKUP($U$1,IndicatorMetadata!$B:$Z,2,FALSE)</f>
        <v>Emergency hospital admissions for falls injuries in persons aged 80 and over, directly age standardised rate per 100,000.</v>
      </c>
      <c r="B35" s="125"/>
      <c r="C35" s="125"/>
      <c r="D35" s="125"/>
      <c r="E35" s="125"/>
      <c r="F35" s="125"/>
      <c r="G35" s="125"/>
      <c r="H35" s="125"/>
      <c r="I35" s="125"/>
      <c r="J35" s="125"/>
      <c r="K35" s="125"/>
      <c r="L35" s="125"/>
      <c r="M35" s="125"/>
      <c r="N35" s="125"/>
      <c r="W35" s="87">
        <f ca="1">IFERROR(RANK(Y35,$Y$27:$Y$59,$U$3)+COUNTIF($Y$27:Y35,Y35)-1,"")</f>
        <v>2</v>
      </c>
      <c r="X35" s="87" t="s">
        <v>121</v>
      </c>
      <c r="Y35" s="87">
        <f t="shared" ca="1" si="10"/>
        <v>3636.6197900000002</v>
      </c>
      <c r="AA35" s="87" t="str">
        <f t="shared" ca="1" si="11"/>
        <v>Hackney</v>
      </c>
      <c r="AB35" s="87">
        <v>9</v>
      </c>
      <c r="AC35" s="86">
        <f t="shared" ca="1" si="12"/>
        <v>4350.3714600000003</v>
      </c>
      <c r="AD35" s="87" t="str">
        <f t="shared" ca="1" si="13"/>
        <v>Hackney</v>
      </c>
      <c r="AE35" s="87" t="str">
        <f t="shared" ca="1" si="14"/>
        <v/>
      </c>
      <c r="AF35" s="87" t="str">
        <f t="shared" ca="1" si="15"/>
        <v/>
      </c>
      <c r="AG35" s="87">
        <f t="shared" ca="1" si="16"/>
        <v>4350.3714600000003</v>
      </c>
      <c r="AH35" s="87">
        <f t="shared" ca="1" si="26"/>
        <v>4989.78</v>
      </c>
      <c r="AI35" s="87">
        <f t="shared" ca="1" si="27"/>
        <v>4845.3599999999997</v>
      </c>
      <c r="AJ35" s="87">
        <f t="shared" ca="1" si="28"/>
        <v>6404.0119400000003</v>
      </c>
      <c r="AK35" s="87" t="str">
        <f t="shared" ca="1" si="17"/>
        <v/>
      </c>
      <c r="AL35" s="87">
        <f t="shared" ca="1" si="18"/>
        <v>4350.3714600000003</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4845.3599999999997</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17</v>
      </c>
      <c r="X36" s="87" t="s">
        <v>81</v>
      </c>
      <c r="Y36" s="87">
        <f t="shared" ca="1" si="10"/>
        <v>4936.5711600000004</v>
      </c>
      <c r="AA36" s="87" t="str">
        <f t="shared" ca="1" si="11"/>
        <v>Croydon</v>
      </c>
      <c r="AB36" s="87">
        <v>10</v>
      </c>
      <c r="AC36" s="86">
        <f t="shared" ca="1" si="12"/>
        <v>4448.5818600000002</v>
      </c>
      <c r="AD36" s="87" t="str">
        <f t="shared" ca="1" si="13"/>
        <v>Croydon</v>
      </c>
      <c r="AE36" s="87" t="str">
        <f t="shared" ca="1" si="14"/>
        <v/>
      </c>
      <c r="AF36" s="87" t="str">
        <f t="shared" ca="1" si="15"/>
        <v/>
      </c>
      <c r="AG36" s="87">
        <f t="shared" ca="1" si="16"/>
        <v>4448.5818600000002</v>
      </c>
      <c r="AH36" s="87">
        <f t="shared" ca="1" si="26"/>
        <v>4989.78</v>
      </c>
      <c r="AI36" s="87">
        <f t="shared" ca="1" si="27"/>
        <v>4845.3599999999997</v>
      </c>
      <c r="AJ36" s="87">
        <f t="shared" ca="1" si="28"/>
        <v>6404.0119400000003</v>
      </c>
      <c r="AK36" s="87">
        <f t="shared" ca="1" si="17"/>
        <v>4448.5818600000002</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4845.3599999999997</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9</v>
      </c>
      <c r="X37" s="87" t="s">
        <v>102</v>
      </c>
      <c r="Y37" s="87">
        <f t="shared" ca="1" si="10"/>
        <v>4350.3714600000003</v>
      </c>
      <c r="AA37" s="87" t="str">
        <f t="shared" ca="1" si="11"/>
        <v>Westminster</v>
      </c>
      <c r="AB37" s="87">
        <v>11</v>
      </c>
      <c r="AC37" s="86">
        <f t="shared" ca="1" si="12"/>
        <v>4546.4274100000002</v>
      </c>
      <c r="AD37" s="87" t="str">
        <f t="shared" ca="1" si="13"/>
        <v>Westminster</v>
      </c>
      <c r="AE37" s="87" t="str">
        <f t="shared" ca="1" si="14"/>
        <v/>
      </c>
      <c r="AF37" s="87" t="str">
        <f t="shared" ca="1" si="15"/>
        <v/>
      </c>
      <c r="AG37" s="87">
        <f t="shared" ca="1" si="16"/>
        <v>4546.4274100000002</v>
      </c>
      <c r="AH37" s="87">
        <f t="shared" ca="1" si="26"/>
        <v>4989.78</v>
      </c>
      <c r="AI37" s="87">
        <f t="shared" ca="1" si="27"/>
        <v>4845.3599999999997</v>
      </c>
      <c r="AJ37" s="87">
        <f t="shared" ca="1" si="28"/>
        <v>6404.0119400000003</v>
      </c>
      <c r="AK37" s="87" t="str">
        <f t="shared" ca="1" si="17"/>
        <v/>
      </c>
      <c r="AL37" s="87">
        <f t="shared" ca="1" si="18"/>
        <v>4546.4274100000002</v>
      </c>
      <c r="AN37" s="87">
        <f ca="1">IFERROR(RANK(AP37,$AP$27:$AP$37,$U$3)+COUNTIF($AP$27:AP37,AP37)-1,"")</f>
        <v>3</v>
      </c>
      <c r="AO37" s="87" t="str">
        <f>T8</f>
        <v>Richmond</v>
      </c>
      <c r="AP37" s="87">
        <f t="shared" ca="1" si="19"/>
        <v>6404.0119400000003</v>
      </c>
      <c r="AR37" s="87" t="e">
        <f t="shared" ca="1" si="20"/>
        <v>#N/A</v>
      </c>
      <c r="AS37" s="87">
        <v>11</v>
      </c>
      <c r="AT37" s="87" t="e">
        <f t="shared" ca="1" si="21"/>
        <v>#N/A</v>
      </c>
      <c r="AU37" s="87" t="e">
        <f t="shared" ca="1" si="22"/>
        <v>#N/A</v>
      </c>
      <c r="AV37" s="87" t="e">
        <f t="shared" ca="1" si="23"/>
        <v>#N/A</v>
      </c>
      <c r="AW37" s="87" t="e">
        <f t="shared" ca="1" si="24"/>
        <v>#N/A</v>
      </c>
      <c r="AX37" s="87">
        <f t="shared" ca="1" si="25"/>
        <v>4845.3599999999997</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26</v>
      </c>
      <c r="X38" s="87" t="s">
        <v>67</v>
      </c>
      <c r="Y38" s="87">
        <f t="shared" ca="1" si="10"/>
        <v>5789.2441699999999</v>
      </c>
      <c r="AA38" s="87" t="str">
        <f t="shared" ca="1" si="11"/>
        <v>Lambeth</v>
      </c>
      <c r="AB38" s="87">
        <v>12</v>
      </c>
      <c r="AC38" s="86">
        <f t="shared" ca="1" si="12"/>
        <v>4614.7333500000004</v>
      </c>
      <c r="AD38" s="87" t="str">
        <f t="shared" ca="1" si="13"/>
        <v>Lambeth</v>
      </c>
      <c r="AE38" s="87" t="str">
        <f t="shared" ca="1" si="14"/>
        <v/>
      </c>
      <c r="AF38" s="87" t="str">
        <f t="shared" ca="1" si="15"/>
        <v/>
      </c>
      <c r="AG38" s="87">
        <f t="shared" ca="1" si="16"/>
        <v>4614.7333500000004</v>
      </c>
      <c r="AH38" s="87">
        <f t="shared" ca="1" si="26"/>
        <v>4989.78</v>
      </c>
      <c r="AI38" s="87">
        <f t="shared" ca="1" si="27"/>
        <v>4845.3599999999997</v>
      </c>
      <c r="AJ38" s="87">
        <f t="shared" ca="1" si="28"/>
        <v>6404.0119400000003</v>
      </c>
      <c r="AK38" s="87" t="str">
        <f t="shared" ca="1" si="17"/>
        <v/>
      </c>
      <c r="AL38" s="87">
        <f t="shared" ca="1" si="18"/>
        <v>4614.7333500000004</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3</v>
      </c>
      <c r="X39" s="87" t="s">
        <v>117</v>
      </c>
      <c r="Y39" s="87">
        <f t="shared" ca="1" si="10"/>
        <v>3795.33835</v>
      </c>
      <c r="AA39" s="87" t="str">
        <f t="shared" ca="1" si="11"/>
        <v>Southwark</v>
      </c>
      <c r="AB39" s="87">
        <v>13</v>
      </c>
      <c r="AC39" s="86">
        <f t="shared" ca="1" si="12"/>
        <v>4681.0901400000002</v>
      </c>
      <c r="AD39" s="87" t="str">
        <f t="shared" ca="1" si="13"/>
        <v>Southwark</v>
      </c>
      <c r="AE39" s="87" t="str">
        <f t="shared" ca="1" si="14"/>
        <v/>
      </c>
      <c r="AF39" s="87" t="str">
        <f t="shared" ca="1" si="15"/>
        <v/>
      </c>
      <c r="AG39" s="87">
        <f t="shared" ca="1" si="16"/>
        <v>4681.0901400000002</v>
      </c>
      <c r="AH39" s="87">
        <f t="shared" ca="1" si="26"/>
        <v>4989.78</v>
      </c>
      <c r="AI39" s="87">
        <f t="shared" ca="1" si="27"/>
        <v>4845.3599999999997</v>
      </c>
      <c r="AJ39" s="87">
        <f t="shared" ca="1" si="28"/>
        <v>6404.0119400000003</v>
      </c>
      <c r="AK39" s="87" t="str">
        <f t="shared" ca="1" si="17"/>
        <v/>
      </c>
      <c r="AL39" s="87">
        <f t="shared" ca="1" si="18"/>
        <v>4681.0901400000002</v>
      </c>
      <c r="AO39" s="87" t="s">
        <v>1096</v>
      </c>
      <c r="BA39" s="94"/>
      <c r="BD39" s="94" t="s">
        <v>1097</v>
      </c>
      <c r="BF39" s="94">
        <f ca="1">U9</f>
        <v>30</v>
      </c>
      <c r="BG39" s="94"/>
      <c r="BT39" s="87"/>
    </row>
    <row r="40" spans="1:72">
      <c r="A40" s="125"/>
      <c r="B40" s="125"/>
      <c r="C40" s="125"/>
      <c r="D40" s="125"/>
      <c r="E40" s="125"/>
      <c r="F40" s="125"/>
      <c r="G40" s="125"/>
      <c r="H40" s="125"/>
      <c r="I40" s="125"/>
      <c r="J40" s="125"/>
      <c r="K40" s="125"/>
      <c r="L40" s="125"/>
      <c r="M40" s="125"/>
      <c r="N40" s="125"/>
      <c r="W40" s="87">
        <f ca="1">IFERROR(RANK(Y40,$Y$27:$Y$59,$U$3)+COUNTIF($Y$27:Y40,Y40)-1,"")</f>
        <v>27</v>
      </c>
      <c r="X40" s="87" t="s">
        <v>65</v>
      </c>
      <c r="Y40" s="87">
        <f t="shared" ca="1" si="10"/>
        <v>5842.2754500000001</v>
      </c>
      <c r="AA40" s="87" t="str">
        <f t="shared" ca="1" si="11"/>
        <v>Barnet</v>
      </c>
      <c r="AB40" s="87">
        <v>14</v>
      </c>
      <c r="AC40" s="86">
        <f t="shared" ca="1" si="12"/>
        <v>4722.7674900000002</v>
      </c>
      <c r="AD40" s="87" t="str">
        <f t="shared" ca="1" si="13"/>
        <v>Barnet</v>
      </c>
      <c r="AE40" s="87" t="str">
        <f t="shared" ca="1" si="14"/>
        <v/>
      </c>
      <c r="AF40" s="87">
        <f t="shared" ca="1" si="15"/>
        <v>4722.7674900000002</v>
      </c>
      <c r="AG40" s="87" t="str">
        <f t="shared" ca="1" si="16"/>
        <v/>
      </c>
      <c r="AH40" s="87">
        <f t="shared" ca="1" si="26"/>
        <v>4989.78</v>
      </c>
      <c r="AI40" s="87">
        <f t="shared" ca="1" si="27"/>
        <v>4845.3599999999997</v>
      </c>
      <c r="AJ40" s="87">
        <f t="shared" ca="1" si="28"/>
        <v>6404.0119400000003</v>
      </c>
      <c r="AK40" s="87">
        <f t="shared" ca="1" si="17"/>
        <v>4722.7674900000002</v>
      </c>
      <c r="AL40" s="87" t="str">
        <f t="shared" ca="1" si="18"/>
        <v/>
      </c>
      <c r="AO40" s="87" t="str">
        <f>List!R2</f>
        <v>Kingston</v>
      </c>
      <c r="AP40" s="87">
        <f t="shared" ref="AP40:AP54" ca="1" si="29">VLOOKUP(AO40,$AA$27:$AC$58,3,FALSE)</f>
        <v>5358.0705900000003</v>
      </c>
      <c r="BA40" s="94"/>
      <c r="BB40" s="94"/>
      <c r="BC40" s="94"/>
      <c r="BD40" s="94"/>
      <c r="BE40" s="87" t="s">
        <v>1098</v>
      </c>
      <c r="BF40" s="92">
        <f ca="1">IF(BF39=1,0,BE45*BF39/$BF45)</f>
        <v>83.4375</v>
      </c>
      <c r="BG40" s="93"/>
      <c r="BT40" s="87"/>
    </row>
    <row r="41" spans="1:72">
      <c r="A41" s="125"/>
      <c r="B41" s="125"/>
      <c r="C41" s="125"/>
      <c r="D41" s="125"/>
      <c r="E41" s="125"/>
      <c r="F41" s="125"/>
      <c r="G41" s="125"/>
      <c r="H41" s="125"/>
      <c r="I41" s="125"/>
      <c r="J41" s="125"/>
      <c r="K41" s="125"/>
      <c r="L41" s="125"/>
      <c r="M41" s="125"/>
      <c r="N41" s="125"/>
      <c r="W41" s="87">
        <f ca="1">IFERROR(RANK(Y41,$Y$27:$Y$59,$U$3)+COUNTIF($Y$27:Y41,Y41)-1,"")</f>
        <v>5</v>
      </c>
      <c r="X41" s="87" t="s">
        <v>119</v>
      </c>
      <c r="Y41" s="87">
        <f t="shared" ca="1" si="10"/>
        <v>4032.64723</v>
      </c>
      <c r="AA41" s="87" t="str">
        <f t="shared" ca="1" si="11"/>
        <v>Bexley</v>
      </c>
      <c r="AB41" s="87">
        <v>15</v>
      </c>
      <c r="AC41" s="86">
        <f t="shared" ca="1" si="12"/>
        <v>4776.5775299999996</v>
      </c>
      <c r="AD41" s="87" t="str">
        <f t="shared" ca="1" si="13"/>
        <v>Bexley</v>
      </c>
      <c r="AE41" s="87" t="str">
        <f t="shared" ca="1" si="14"/>
        <v/>
      </c>
      <c r="AF41" s="87" t="str">
        <f t="shared" ca="1" si="15"/>
        <v/>
      </c>
      <c r="AG41" s="87">
        <f t="shared" ca="1" si="16"/>
        <v>4776.5775299999996</v>
      </c>
      <c r="AH41" s="87">
        <f t="shared" ca="1" si="26"/>
        <v>4989.78</v>
      </c>
      <c r="AI41" s="87">
        <f t="shared" ca="1" si="27"/>
        <v>4845.3599999999997</v>
      </c>
      <c r="AJ41" s="87">
        <f t="shared" ca="1" si="28"/>
        <v>6404.0119400000003</v>
      </c>
      <c r="AK41" s="87" t="str">
        <f t="shared" ca="1" si="17"/>
        <v/>
      </c>
      <c r="AL41" s="87">
        <f t="shared" ca="1" si="18"/>
        <v>4776.5775299999996</v>
      </c>
      <c r="AO41" s="87" t="str">
        <f>List!R3</f>
        <v>Merton</v>
      </c>
      <c r="AP41" s="87">
        <f t="shared" ca="1" si="29"/>
        <v>4946.5321100000001</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20</v>
      </c>
      <c r="X42" s="87" t="s">
        <v>87</v>
      </c>
      <c r="Y42" s="87">
        <f t="shared" ca="1" si="10"/>
        <v>5171.2266300000001</v>
      </c>
      <c r="AA42" s="87" t="str">
        <f t="shared" ca="1" si="11"/>
        <v>Lewisham</v>
      </c>
      <c r="AB42" s="87">
        <v>16</v>
      </c>
      <c r="AC42" s="86">
        <f t="shared" ca="1" si="12"/>
        <v>4920.8418000000001</v>
      </c>
      <c r="AD42" s="87" t="str">
        <f t="shared" ca="1" si="13"/>
        <v>Lewisham</v>
      </c>
      <c r="AE42" s="87" t="str">
        <f t="shared" ca="1" si="14"/>
        <v/>
      </c>
      <c r="AF42" s="87" t="str">
        <f t="shared" ca="1" si="15"/>
        <v/>
      </c>
      <c r="AG42" s="87">
        <f t="shared" ca="1" si="16"/>
        <v>4920.8418000000001</v>
      </c>
      <c r="AH42" s="87">
        <f t="shared" ca="1" si="26"/>
        <v>4989.78</v>
      </c>
      <c r="AI42" s="87">
        <f t="shared" ca="1" si="27"/>
        <v>4845.3599999999997</v>
      </c>
      <c r="AJ42" s="87">
        <f t="shared" ca="1" si="28"/>
        <v>6404.0119400000003</v>
      </c>
      <c r="AK42" s="87" t="str">
        <f t="shared" ca="1" si="17"/>
        <v/>
      </c>
      <c r="AL42" s="87">
        <f t="shared" ca="1" si="18"/>
        <v>4920.8418000000001</v>
      </c>
      <c r="AO42" s="87" t="str">
        <f>List!R4</f>
        <v>Richmond</v>
      </c>
      <c r="AP42" s="87">
        <f t="shared" ca="1" si="29"/>
        <v>6404.0119400000003</v>
      </c>
      <c r="BA42" s="94"/>
      <c r="BB42" s="94"/>
      <c r="BC42" s="94"/>
      <c r="BD42" s="94"/>
      <c r="BE42" s="87" t="s">
        <v>1094</v>
      </c>
      <c r="BF42" s="92">
        <f ca="1">IF(181-SUM(BF40:BF41)&lt;0,0,181-SUM(BF40:BF41))</f>
        <v>95.5625</v>
      </c>
      <c r="BG42" s="93"/>
      <c r="BT42" s="87"/>
    </row>
    <row r="43" spans="1:72">
      <c r="A43" s="17"/>
      <c r="B43" s="17"/>
      <c r="C43" s="17"/>
      <c r="D43" s="17"/>
      <c r="E43" s="17"/>
      <c r="F43" s="17"/>
      <c r="G43" s="17"/>
      <c r="H43" s="17"/>
      <c r="I43" s="17"/>
      <c r="J43" s="17"/>
      <c r="K43" s="17"/>
      <c r="L43" s="17"/>
      <c r="M43" s="17"/>
      <c r="W43" s="87">
        <f ca="1">IFERROR(RANK(Y43,$Y$27:$Y$59,$U$3)+COUNTIF($Y$27:Y43,Y43)-1,"")</f>
        <v>32</v>
      </c>
      <c r="X43" s="87" t="s">
        <v>60</v>
      </c>
      <c r="Y43" s="87">
        <f t="shared" ca="1" si="10"/>
        <v>7628.1637499999997</v>
      </c>
      <c r="AA43" s="87" t="str">
        <f t="shared" ca="1" si="11"/>
        <v>Greenwich</v>
      </c>
      <c r="AB43" s="87">
        <v>17</v>
      </c>
      <c r="AC43" s="86">
        <f t="shared" ca="1" si="12"/>
        <v>4936.5711600000004</v>
      </c>
      <c r="AD43" s="87" t="str">
        <f t="shared" ca="1" si="13"/>
        <v>Greenwich</v>
      </c>
      <c r="AE43" s="87" t="str">
        <f t="shared" ca="1" si="14"/>
        <v/>
      </c>
      <c r="AF43" s="87" t="str">
        <f t="shared" ca="1" si="15"/>
        <v/>
      </c>
      <c r="AG43" s="87">
        <f t="shared" ca="1" si="16"/>
        <v>4936.5711600000004</v>
      </c>
      <c r="AH43" s="87">
        <f t="shared" ca="1" si="26"/>
        <v>4989.78</v>
      </c>
      <c r="AI43" s="87">
        <f t="shared" ca="1" si="27"/>
        <v>4845.3599999999997</v>
      </c>
      <c r="AJ43" s="87">
        <f t="shared" ca="1" si="28"/>
        <v>6404.0119400000003</v>
      </c>
      <c r="AK43" s="87" t="str">
        <f t="shared" ca="1" si="17"/>
        <v/>
      </c>
      <c r="AL43" s="87">
        <f t="shared" ca="1" si="18"/>
        <v>4936.5711600000004</v>
      </c>
      <c r="AO43" s="87" t="str">
        <f>List!R5</f>
        <v>Sutton</v>
      </c>
      <c r="AP43" s="87">
        <f t="shared" ca="1" si="29"/>
        <v>5347.7504399999998</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23</v>
      </c>
      <c r="X44" s="87" t="s">
        <v>75</v>
      </c>
      <c r="Y44" s="87">
        <f t="shared" ca="1" si="10"/>
        <v>5308.28478</v>
      </c>
      <c r="AA44" s="87" t="str">
        <f t="shared" ca="1" si="11"/>
        <v>Merton</v>
      </c>
      <c r="AB44" s="87">
        <v>18</v>
      </c>
      <c r="AC44" s="86">
        <f t="shared" ca="1" si="12"/>
        <v>4946.5321100000001</v>
      </c>
      <c r="AD44" s="87" t="str">
        <f t="shared" ca="1" si="13"/>
        <v>Merton</v>
      </c>
      <c r="AE44" s="87" t="str">
        <f t="shared" ca="1" si="14"/>
        <v/>
      </c>
      <c r="AF44" s="87">
        <f t="shared" ca="1" si="15"/>
        <v>4946.5321100000001</v>
      </c>
      <c r="AG44" s="87" t="str">
        <f t="shared" ca="1" si="16"/>
        <v/>
      </c>
      <c r="AH44" s="87">
        <f t="shared" ca="1" si="26"/>
        <v>4989.78</v>
      </c>
      <c r="AI44" s="87">
        <f t="shared" ca="1" si="27"/>
        <v>4845.3599999999997</v>
      </c>
      <c r="AJ44" s="87">
        <f t="shared" ca="1" si="28"/>
        <v>6404.0119400000003</v>
      </c>
      <c r="AK44" s="87">
        <f t="shared" ca="1" si="17"/>
        <v>4946.5321100000001</v>
      </c>
      <c r="AL44" s="87" t="str">
        <f t="shared" ca="1" si="18"/>
        <v/>
      </c>
      <c r="AO44" s="87" t="str">
        <f>List!R6</f>
        <v>Havering</v>
      </c>
      <c r="AP44" s="87">
        <f t="shared" ca="1" si="29"/>
        <v>4032.64723</v>
      </c>
      <c r="BT44" s="87"/>
    </row>
    <row r="45" spans="1:72">
      <c r="A45" s="17"/>
      <c r="B45" s="17"/>
      <c r="C45" s="17"/>
      <c r="D45" s="17"/>
      <c r="E45" s="17"/>
      <c r="F45" s="17"/>
      <c r="G45" s="17"/>
      <c r="H45" s="17"/>
      <c r="I45" s="17"/>
      <c r="J45" s="17"/>
      <c r="K45" s="17"/>
      <c r="L45" s="17"/>
      <c r="M45" s="17"/>
      <c r="W45" s="87">
        <f ca="1">IFERROR(RANK(Y45,$Y$27:$Y$59,$U$3)+COUNTIF($Y$27:Y45,Y45)-1,"")</f>
        <v>29</v>
      </c>
      <c r="X45" s="87" t="s">
        <v>71</v>
      </c>
      <c r="Y45" s="87">
        <f t="shared" ca="1" si="10"/>
        <v>6279.6106300000001</v>
      </c>
      <c r="AA45" s="87" t="str">
        <f t="shared" ca="1" si="11"/>
        <v>Wandsworth</v>
      </c>
      <c r="AB45" s="87">
        <v>19</v>
      </c>
      <c r="AC45" s="86">
        <f t="shared" ca="1" si="12"/>
        <v>5057.7241599999998</v>
      </c>
      <c r="AD45" s="87" t="str">
        <f t="shared" ca="1" si="13"/>
        <v>Wandsworth</v>
      </c>
      <c r="AE45" s="87" t="str">
        <f t="shared" ca="1" si="14"/>
        <v/>
      </c>
      <c r="AF45" s="87" t="str">
        <f t="shared" ca="1" si="15"/>
        <v/>
      </c>
      <c r="AG45" s="87">
        <f t="shared" ca="1" si="16"/>
        <v>5057.7241599999998</v>
      </c>
      <c r="AH45" s="87">
        <f t="shared" ca="1" si="26"/>
        <v>4989.78</v>
      </c>
      <c r="AI45" s="87">
        <f t="shared" ca="1" si="27"/>
        <v>4845.3599999999997</v>
      </c>
      <c r="AJ45" s="87">
        <f t="shared" ca="1" si="28"/>
        <v>6404.0119400000003</v>
      </c>
      <c r="AK45" s="87" t="str">
        <f t="shared" ca="1" si="17"/>
        <v/>
      </c>
      <c r="AL45" s="87">
        <f t="shared" ca="1" si="18"/>
        <v>5057.7241599999998</v>
      </c>
      <c r="AO45" s="87" t="str">
        <f>List!R7</f>
        <v>Hounslow</v>
      </c>
      <c r="AP45" s="87">
        <f t="shared" ca="1" si="29"/>
        <v>7628.1637499999997</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25</v>
      </c>
      <c r="X46" s="87" t="s">
        <v>83</v>
      </c>
      <c r="Y46" s="87">
        <f t="shared" ca="1" si="10"/>
        <v>5358.0705900000003</v>
      </c>
      <c r="AA46" s="87" t="str">
        <f t="shared" ca="1" si="11"/>
        <v>Hillingdon</v>
      </c>
      <c r="AB46" s="87">
        <v>20</v>
      </c>
      <c r="AC46" s="86">
        <f t="shared" ca="1" si="12"/>
        <v>5171.2266300000001</v>
      </c>
      <c r="AD46" s="87" t="str">
        <f t="shared" ca="1" si="13"/>
        <v>Hillingdon</v>
      </c>
      <c r="AE46" s="87" t="str">
        <f t="shared" ca="1" si="14"/>
        <v/>
      </c>
      <c r="AF46" s="87" t="str">
        <f t="shared" ca="1" si="15"/>
        <v/>
      </c>
      <c r="AG46" s="87">
        <f t="shared" ca="1" si="16"/>
        <v>5171.2266300000001</v>
      </c>
      <c r="AH46" s="87">
        <f t="shared" ca="1" si="26"/>
        <v>4989.78</v>
      </c>
      <c r="AI46" s="87">
        <f t="shared" ca="1" si="27"/>
        <v>4845.3599999999997</v>
      </c>
      <c r="AJ46" s="87">
        <f t="shared" ca="1" si="28"/>
        <v>6404.0119400000003</v>
      </c>
      <c r="AK46" s="87">
        <f t="shared" ca="1" si="17"/>
        <v>5171.2266300000001</v>
      </c>
      <c r="AL46" s="87" t="str">
        <f t="shared" ca="1" si="18"/>
        <v/>
      </c>
      <c r="AO46" s="87" t="str">
        <f>List!R8</f>
        <v>Redbridge</v>
      </c>
      <c r="AP46" s="87">
        <f t="shared" ca="1" si="29"/>
        <v>4229.5789100000002</v>
      </c>
      <c r="BF46" s="94">
        <v>2</v>
      </c>
      <c r="BG46" s="94"/>
      <c r="BT46" s="87"/>
    </row>
    <row r="47" spans="1:72">
      <c r="A47" s="17"/>
      <c r="B47" s="17"/>
      <c r="C47" s="17"/>
      <c r="D47" s="17"/>
      <c r="E47" s="17"/>
      <c r="F47" s="17"/>
      <c r="G47" s="17"/>
      <c r="H47" s="17"/>
      <c r="I47" s="17"/>
      <c r="J47" s="17"/>
      <c r="K47" s="17"/>
      <c r="L47" s="17"/>
      <c r="M47" s="17"/>
      <c r="W47" s="87">
        <f ca="1">IFERROR(RANK(Y47,$Y$27:$Y$59,$U$3)+COUNTIF($Y$27:Y47,Y47)-1,"")</f>
        <v>12</v>
      </c>
      <c r="X47" s="87" t="s">
        <v>92</v>
      </c>
      <c r="Y47" s="87">
        <f t="shared" ca="1" si="10"/>
        <v>4614.7333500000004</v>
      </c>
      <c r="AA47" s="87" t="str">
        <f t="shared" ca="1" si="11"/>
        <v>Brent</v>
      </c>
      <c r="AB47" s="87">
        <v>21</v>
      </c>
      <c r="AC47" s="86">
        <f t="shared" ca="1" si="12"/>
        <v>5252.4169899999997</v>
      </c>
      <c r="AD47" s="87" t="str">
        <f t="shared" ca="1" si="13"/>
        <v>Brent</v>
      </c>
      <c r="AE47" s="87" t="str">
        <f t="shared" ca="1" si="14"/>
        <v/>
      </c>
      <c r="AF47" s="87" t="str">
        <f t="shared" ca="1" si="15"/>
        <v/>
      </c>
      <c r="AG47" s="87">
        <f t="shared" ca="1" si="16"/>
        <v>5252.4169899999997</v>
      </c>
      <c r="AH47" s="87">
        <f t="shared" ca="1" si="26"/>
        <v>4989.78</v>
      </c>
      <c r="AI47" s="87">
        <f t="shared" ca="1" si="27"/>
        <v>4845.3599999999997</v>
      </c>
      <c r="AJ47" s="87">
        <f t="shared" ca="1" si="28"/>
        <v>6404.0119400000003</v>
      </c>
      <c r="AK47" s="87" t="str">
        <f t="shared" ca="1" si="17"/>
        <v/>
      </c>
      <c r="AL47" s="87">
        <f t="shared" ca="1" si="18"/>
        <v>5252.4169899999997</v>
      </c>
      <c r="AO47" s="87" t="str">
        <f>List!R9</f>
        <v>Enfield</v>
      </c>
      <c r="AP47" s="87">
        <f t="shared" ca="1" si="29"/>
        <v>3636.6197900000002</v>
      </c>
    </row>
    <row r="48" spans="1:72">
      <c r="A48" s="17"/>
      <c r="B48" s="17"/>
      <c r="C48" s="17"/>
      <c r="D48" s="17"/>
      <c r="E48" s="17"/>
      <c r="F48" s="17"/>
      <c r="G48" s="17"/>
      <c r="H48" s="17"/>
      <c r="I48" s="17"/>
      <c r="J48" s="17"/>
      <c r="K48" s="17"/>
      <c r="L48" s="17"/>
      <c r="M48" s="17"/>
      <c r="W48" s="87">
        <f ca="1">IFERROR(RANK(Y48,$Y$27:$Y$59,$U$3)+COUNTIF($Y$27:Y48,Y48)-1,"")</f>
        <v>16</v>
      </c>
      <c r="X48" s="87" t="s">
        <v>85</v>
      </c>
      <c r="Y48" s="87">
        <f t="shared" ca="1" si="10"/>
        <v>4920.8418000000001</v>
      </c>
      <c r="AA48" s="87" t="str">
        <f t="shared" ca="1" si="11"/>
        <v>Bromley</v>
      </c>
      <c r="AB48" s="87">
        <v>22</v>
      </c>
      <c r="AC48" s="86">
        <f t="shared" ca="1" si="12"/>
        <v>5255.0681299999997</v>
      </c>
      <c r="AD48" s="87" t="str">
        <f t="shared" ca="1" si="13"/>
        <v>Bromley</v>
      </c>
      <c r="AE48" s="87" t="str">
        <f t="shared" ca="1" si="14"/>
        <v/>
      </c>
      <c r="AF48" s="87">
        <f t="shared" ca="1" si="15"/>
        <v>5255.0681299999997</v>
      </c>
      <c r="AG48" s="87" t="str">
        <f t="shared" ca="1" si="16"/>
        <v/>
      </c>
      <c r="AH48" s="87">
        <f t="shared" ca="1" si="26"/>
        <v>4989.78</v>
      </c>
      <c r="AI48" s="87">
        <f t="shared" ca="1" si="27"/>
        <v>4845.3599999999997</v>
      </c>
      <c r="AJ48" s="87">
        <f t="shared" ca="1" si="28"/>
        <v>6404.0119400000003</v>
      </c>
      <c r="AK48" s="87">
        <f t="shared" ca="1" si="17"/>
        <v>5255.0681299999997</v>
      </c>
      <c r="AL48" s="87" t="str">
        <f t="shared" ca="1" si="18"/>
        <v/>
      </c>
      <c r="AO48" s="87" t="str">
        <f>List!R10</f>
        <v>Harrow</v>
      </c>
      <c r="AP48" s="87">
        <f t="shared" ca="1" si="29"/>
        <v>5842.2754500000001</v>
      </c>
      <c r="BF48" s="94"/>
    </row>
    <row r="49" spans="1:59">
      <c r="A49" s="17"/>
      <c r="B49" s="17"/>
      <c r="C49" s="17"/>
      <c r="D49" s="17"/>
      <c r="E49" s="17"/>
      <c r="F49" s="17"/>
      <c r="G49" s="17"/>
      <c r="H49" s="17"/>
      <c r="I49" s="17"/>
      <c r="J49" s="17"/>
      <c r="K49" s="17"/>
      <c r="L49" s="17"/>
      <c r="M49" s="17"/>
      <c r="W49" s="87">
        <f ca="1">IFERROR(RANK(Y49,$Y$27:$Y$59,$U$3)+COUNTIF($Y$27:Y49,Y49)-1,"")</f>
        <v>18</v>
      </c>
      <c r="X49" s="87" t="s">
        <v>109</v>
      </c>
      <c r="Y49" s="87">
        <f t="shared" ca="1" si="10"/>
        <v>4946.5321100000001</v>
      </c>
      <c r="AA49" s="87" t="str">
        <f t="shared" ca="1" si="11"/>
        <v>Islington</v>
      </c>
      <c r="AB49" s="87">
        <v>23</v>
      </c>
      <c r="AC49" s="86">
        <f t="shared" ca="1" si="12"/>
        <v>5308.28478</v>
      </c>
      <c r="AD49" s="87" t="str">
        <f t="shared" ca="1" si="13"/>
        <v>Islington</v>
      </c>
      <c r="AE49" s="87" t="str">
        <f t="shared" ca="1" si="14"/>
        <v/>
      </c>
      <c r="AF49" s="87" t="str">
        <f t="shared" ca="1" si="15"/>
        <v/>
      </c>
      <c r="AG49" s="87">
        <f t="shared" ca="1" si="16"/>
        <v>5308.28478</v>
      </c>
      <c r="AH49" s="87">
        <f t="shared" ca="1" si="26"/>
        <v>4989.78</v>
      </c>
      <c r="AI49" s="87">
        <f t="shared" ca="1" si="27"/>
        <v>4845.3599999999997</v>
      </c>
      <c r="AJ49" s="87">
        <f t="shared" ca="1" si="28"/>
        <v>6404.0119400000003</v>
      </c>
      <c r="AK49" s="87" t="str">
        <f t="shared" ca="1" si="17"/>
        <v/>
      </c>
      <c r="AL49" s="87">
        <f t="shared" ca="1" si="18"/>
        <v>5308.28478</v>
      </c>
      <c r="AO49" s="87" t="str">
        <f>List!R11</f>
        <v>Waltham Forest</v>
      </c>
      <c r="AP49" s="87">
        <f t="shared" ca="1" si="29"/>
        <v>3983.2907100000002</v>
      </c>
      <c r="BF49" s="92"/>
      <c r="BG49" s="93"/>
    </row>
    <row r="50" spans="1:59">
      <c r="A50" s="17"/>
      <c r="B50" s="17"/>
      <c r="C50" s="17"/>
      <c r="D50" s="17"/>
      <c r="E50" s="17"/>
      <c r="F50" s="17"/>
      <c r="G50" s="17"/>
      <c r="H50" s="17"/>
      <c r="I50" s="17"/>
      <c r="J50" s="17"/>
      <c r="K50" s="17"/>
      <c r="L50" s="17"/>
      <c r="M50" s="17"/>
      <c r="W50" s="87">
        <f ca="1">IFERROR(RANK(Y50,$Y$27:$Y$59,$U$3)+COUNTIF($Y$27:Y50,Y50)-1,"")</f>
        <v>1</v>
      </c>
      <c r="X50" s="87" t="s">
        <v>123</v>
      </c>
      <c r="Y50" s="87">
        <f t="shared" ca="1" si="10"/>
        <v>3351.06538</v>
      </c>
      <c r="AA50" s="87" t="str">
        <f t="shared" ca="1" si="11"/>
        <v>Sutton</v>
      </c>
      <c r="AB50" s="87">
        <v>24</v>
      </c>
      <c r="AC50" s="86">
        <f t="shared" ca="1" si="12"/>
        <v>5347.7504399999998</v>
      </c>
      <c r="AD50" s="87" t="str">
        <f t="shared" ca="1" si="13"/>
        <v>Sutton</v>
      </c>
      <c r="AE50" s="87" t="str">
        <f t="shared" ca="1" si="14"/>
        <v/>
      </c>
      <c r="AF50" s="87">
        <f t="shared" ca="1" si="15"/>
        <v>5347.7504399999998</v>
      </c>
      <c r="AG50" s="87" t="str">
        <f t="shared" ca="1" si="16"/>
        <v/>
      </c>
      <c r="AH50" s="87">
        <f t="shared" ca="1" si="26"/>
        <v>4989.78</v>
      </c>
      <c r="AI50" s="87">
        <f t="shared" ca="1" si="27"/>
        <v>4845.3599999999997</v>
      </c>
      <c r="AJ50" s="87">
        <f t="shared" ca="1" si="28"/>
        <v>6404.0119400000003</v>
      </c>
      <c r="AK50" s="87">
        <f t="shared" ca="1" si="17"/>
        <v>5347.7504399999998</v>
      </c>
      <c r="AL50" s="87" t="str">
        <f t="shared" ca="1" si="18"/>
        <v/>
      </c>
      <c r="AO50" s="87" t="str">
        <f>List!R12</f>
        <v>Bromley</v>
      </c>
      <c r="AP50" s="87">
        <f t="shared" ca="1" si="29"/>
        <v>5255.0681299999997</v>
      </c>
      <c r="BF50" s="92"/>
      <c r="BG50" s="92"/>
    </row>
    <row r="51" spans="1:59">
      <c r="W51" s="87">
        <f ca="1">IFERROR(RANK(Y51,$Y$27:$Y$59,$U$3)+COUNTIF($Y$27:Y51,Y51)-1,"")</f>
        <v>6</v>
      </c>
      <c r="X51" s="87" t="s">
        <v>113</v>
      </c>
      <c r="Y51" s="87">
        <f t="shared" ca="1" si="10"/>
        <v>4229.5789100000002</v>
      </c>
      <c r="AA51" s="87" t="str">
        <f t="shared" ca="1" si="11"/>
        <v>Kingston</v>
      </c>
      <c r="AB51" s="87">
        <v>25</v>
      </c>
      <c r="AC51" s="86">
        <f t="shared" ca="1" si="12"/>
        <v>5358.0705900000003</v>
      </c>
      <c r="AD51" s="87" t="str">
        <f t="shared" ca="1" si="13"/>
        <v>Kingston</v>
      </c>
      <c r="AE51" s="87" t="str">
        <f t="shared" ca="1" si="14"/>
        <v/>
      </c>
      <c r="AF51" s="87">
        <f t="shared" ca="1" si="15"/>
        <v>5358.0705900000003</v>
      </c>
      <c r="AG51" s="87" t="str">
        <f t="shared" ca="1" si="16"/>
        <v/>
      </c>
      <c r="AH51" s="87">
        <f t="shared" ca="1" si="26"/>
        <v>4989.78</v>
      </c>
      <c r="AI51" s="87">
        <f t="shared" ca="1" si="27"/>
        <v>4845.3599999999997</v>
      </c>
      <c r="AJ51" s="87">
        <f t="shared" ca="1" si="28"/>
        <v>6404.0119400000003</v>
      </c>
      <c r="AK51" s="87">
        <f t="shared" ca="1" si="17"/>
        <v>5358.0705900000003</v>
      </c>
      <c r="AL51" s="87" t="str">
        <f t="shared" ca="1" si="18"/>
        <v/>
      </c>
      <c r="AO51" s="87" t="str">
        <f>List!R13</f>
        <v>Hillingdon</v>
      </c>
      <c r="AP51" s="87">
        <f t="shared" ca="1" si="29"/>
        <v>5171.2266300000001</v>
      </c>
      <c r="BF51" s="92"/>
      <c r="BG51" s="93"/>
    </row>
    <row r="52" spans="1:59">
      <c r="W52" s="87">
        <f ca="1">IFERROR(RANK(Y52,$Y$27:$Y$59,$U$3)+COUNTIF($Y$27:Y52,Y52)-1,"")</f>
        <v>30</v>
      </c>
      <c r="X52" s="87" t="s">
        <v>33</v>
      </c>
      <c r="Y52" s="87">
        <f t="shared" ca="1" si="10"/>
        <v>6404.0119400000003</v>
      </c>
      <c r="AA52" s="87" t="str">
        <f t="shared" ca="1" si="11"/>
        <v>Hammersmith and Fulham</v>
      </c>
      <c r="AB52" s="87">
        <v>26</v>
      </c>
      <c r="AC52" s="86">
        <f t="shared" ca="1" si="12"/>
        <v>5789.2441699999999</v>
      </c>
      <c r="AD52" s="87" t="str">
        <f t="shared" ca="1" si="13"/>
        <v>Hammersmith and Fulham</v>
      </c>
      <c r="AE52" s="87" t="str">
        <f t="shared" ca="1" si="14"/>
        <v/>
      </c>
      <c r="AF52" s="87" t="str">
        <f t="shared" ca="1" si="15"/>
        <v/>
      </c>
      <c r="AG52" s="87">
        <f t="shared" ca="1" si="16"/>
        <v>5789.2441699999999</v>
      </c>
      <c r="AH52" s="87">
        <f t="shared" ca="1" si="26"/>
        <v>4989.78</v>
      </c>
      <c r="AI52" s="87">
        <f t="shared" ca="1" si="27"/>
        <v>4845.3599999999997</v>
      </c>
      <c r="AJ52" s="87">
        <f t="shared" ca="1" si="28"/>
        <v>6404.0119400000003</v>
      </c>
      <c r="AK52" s="87" t="str">
        <f t="shared" ca="1" si="17"/>
        <v/>
      </c>
      <c r="AL52" s="87">
        <f t="shared" ca="1" si="18"/>
        <v>5789.2441699999999</v>
      </c>
      <c r="AO52" s="87" t="str">
        <f>List!R14</f>
        <v>Ealing</v>
      </c>
      <c r="AP52" s="87">
        <f t="shared" ca="1" si="29"/>
        <v>6438.02639</v>
      </c>
      <c r="BF52" s="94"/>
      <c r="BG52" s="94"/>
    </row>
    <row r="53" spans="1:59">
      <c r="W53" s="87">
        <f ca="1">IFERROR(RANK(Y53,$Y$27:$Y$59,$U$3)+COUNTIF($Y$27:Y53,Y53)-1,"")</f>
        <v>13</v>
      </c>
      <c r="X53" s="87" t="s">
        <v>96</v>
      </c>
      <c r="Y53" s="87">
        <f t="shared" ca="1" si="10"/>
        <v>4681.0901400000002</v>
      </c>
      <c r="AA53" s="87" t="str">
        <f t="shared" ca="1" si="11"/>
        <v>Harrow</v>
      </c>
      <c r="AB53" s="87">
        <v>27</v>
      </c>
      <c r="AC53" s="86">
        <f t="shared" ca="1" si="12"/>
        <v>5842.2754500000001</v>
      </c>
      <c r="AD53" s="87" t="str">
        <f t="shared" ca="1" si="13"/>
        <v>Harrow</v>
      </c>
      <c r="AE53" s="87" t="str">
        <f t="shared" ca="1" si="14"/>
        <v/>
      </c>
      <c r="AF53" s="87">
        <f t="shared" ca="1" si="15"/>
        <v>5842.2754500000001</v>
      </c>
      <c r="AG53" s="87" t="str">
        <f t="shared" ca="1" si="16"/>
        <v/>
      </c>
      <c r="AH53" s="87">
        <f t="shared" ca="1" si="26"/>
        <v>4989.78</v>
      </c>
      <c r="AI53" s="87">
        <f t="shared" ca="1" si="27"/>
        <v>4845.3599999999997</v>
      </c>
      <c r="AJ53" s="87">
        <f t="shared" ca="1" si="28"/>
        <v>6404.0119400000003</v>
      </c>
      <c r="AK53" s="87">
        <f t="shared" ca="1" si="17"/>
        <v>5842.2754500000001</v>
      </c>
      <c r="AL53" s="87" t="str">
        <f t="shared" ca="1" si="18"/>
        <v/>
      </c>
      <c r="AO53" s="87" t="str">
        <f>List!R15</f>
        <v>Barnet</v>
      </c>
      <c r="AP53" s="87">
        <f t="shared" ca="1" si="29"/>
        <v>4722.7674900000002</v>
      </c>
    </row>
    <row r="54" spans="1:59">
      <c r="W54" s="87">
        <f ca="1">IFERROR(RANK(Y54,$Y$27:$Y$59,$U$3)+COUNTIF($Y$27:Y54,Y54)-1,"")</f>
        <v>24</v>
      </c>
      <c r="X54" s="87" t="s">
        <v>90</v>
      </c>
      <c r="Y54" s="87">
        <f t="shared" ca="1" si="10"/>
        <v>5347.7504399999998</v>
      </c>
      <c r="AA54" s="87" t="str">
        <f t="shared" ca="1" si="11"/>
        <v>Camden</v>
      </c>
      <c r="AB54" s="87">
        <v>28</v>
      </c>
      <c r="AC54" s="86">
        <f t="shared" ca="1" si="12"/>
        <v>5939.2496600000004</v>
      </c>
      <c r="AD54" s="87" t="str">
        <f t="shared" ca="1" si="13"/>
        <v>Camden</v>
      </c>
      <c r="AE54" s="87" t="str">
        <f t="shared" ca="1" si="14"/>
        <v/>
      </c>
      <c r="AF54" s="87" t="str">
        <f t="shared" ca="1" si="15"/>
        <v/>
      </c>
      <c r="AG54" s="87">
        <f t="shared" ca="1" si="16"/>
        <v>5939.2496600000004</v>
      </c>
      <c r="AH54" s="87">
        <f t="shared" ca="1" si="26"/>
        <v>4989.78</v>
      </c>
      <c r="AI54" s="87">
        <f t="shared" ca="1" si="27"/>
        <v>4845.3599999999997</v>
      </c>
      <c r="AJ54" s="87">
        <f t="shared" ca="1" si="28"/>
        <v>6404.0119400000003</v>
      </c>
      <c r="AK54" s="87" t="str">
        <f t="shared" ca="1" si="17"/>
        <v/>
      </c>
      <c r="AL54" s="87">
        <f t="shared" ca="1" si="18"/>
        <v>5939.2496600000004</v>
      </c>
      <c r="AO54" s="87" t="str">
        <f>List!R16</f>
        <v>Croydon</v>
      </c>
      <c r="AP54" s="87">
        <f t="shared" ca="1" si="29"/>
        <v>4448.5818600000002</v>
      </c>
      <c r="BF54" s="94"/>
      <c r="BG54" s="94"/>
    </row>
    <row r="55" spans="1:59" ht="14.45" customHeight="1">
      <c r="W55" s="87">
        <f ca="1">IFERROR(RANK(Y55,$Y$27:$Y$59,$U$3)+COUNTIF($Y$27:Y55,Y55)-1,"")</f>
        <v>7</v>
      </c>
      <c r="X55" s="87" t="s">
        <v>105</v>
      </c>
      <c r="Y55" s="87">
        <f t="shared" ca="1" si="10"/>
        <v>4285.11553</v>
      </c>
      <c r="AA55" s="87" t="str">
        <f t="shared" ca="1" si="11"/>
        <v>Kensington and Chelsea</v>
      </c>
      <c r="AB55" s="87">
        <v>29</v>
      </c>
      <c r="AC55" s="86">
        <f t="shared" ca="1" si="12"/>
        <v>6279.6106300000001</v>
      </c>
      <c r="AD55" s="87" t="str">
        <f t="shared" ca="1" si="13"/>
        <v>Kensington and Chelsea</v>
      </c>
      <c r="AE55" s="87" t="str">
        <f t="shared" ca="1" si="14"/>
        <v/>
      </c>
      <c r="AF55" s="87" t="str">
        <f t="shared" ca="1" si="15"/>
        <v/>
      </c>
      <c r="AG55" s="87">
        <f t="shared" ca="1" si="16"/>
        <v>6279.6106300000001</v>
      </c>
      <c r="AH55" s="87">
        <f t="shared" ca="1" si="26"/>
        <v>4989.78</v>
      </c>
      <c r="AI55" s="87">
        <f t="shared" ca="1" si="27"/>
        <v>4845.3599999999997</v>
      </c>
      <c r="AJ55" s="87">
        <f t="shared" ca="1" si="28"/>
        <v>6404.0119400000003</v>
      </c>
      <c r="AK55" s="87" t="str">
        <f t="shared" ca="1" si="17"/>
        <v/>
      </c>
      <c r="AL55" s="87">
        <f t="shared" ca="1" si="18"/>
        <v>6279.6106300000001</v>
      </c>
      <c r="AO55" s="87" t="str">
        <f>T8</f>
        <v>Richmond</v>
      </c>
      <c r="AP55" s="87">
        <f ca="1">U14</f>
        <v>6404.0119400000003</v>
      </c>
      <c r="BF55" s="94"/>
      <c r="BG55" s="94"/>
    </row>
    <row r="56" spans="1:59">
      <c r="W56" s="87">
        <f ca="1">IFERROR(RANK(Y56,$Y$27:$Y$59,$U$3)+COUNTIF($Y$27:Y56,Y56)-1,"")</f>
        <v>4</v>
      </c>
      <c r="X56" s="87" t="s">
        <v>115</v>
      </c>
      <c r="Y56" s="87">
        <f t="shared" ca="1" si="10"/>
        <v>3983.2907100000002</v>
      </c>
      <c r="AA56" s="87" t="str">
        <f t="shared" ca="1" si="11"/>
        <v>Richmond</v>
      </c>
      <c r="AB56" s="87">
        <v>30</v>
      </c>
      <c r="AC56" s="86">
        <f t="shared" ca="1" si="12"/>
        <v>6404.0119400000003</v>
      </c>
      <c r="AD56" s="87" t="str">
        <f t="shared" ca="1" si="13"/>
        <v>Richmond</v>
      </c>
      <c r="AE56" s="87">
        <f t="shared" ca="1" si="14"/>
        <v>6404.0119400000003</v>
      </c>
      <c r="AF56" s="87" t="str">
        <f t="shared" ca="1" si="15"/>
        <v/>
      </c>
      <c r="AG56" s="87" t="str">
        <f t="shared" ca="1" si="16"/>
        <v/>
      </c>
      <c r="AH56" s="87">
        <f t="shared" ca="1" si="26"/>
        <v>4989.78</v>
      </c>
      <c r="AI56" s="87">
        <f t="shared" ca="1" si="27"/>
        <v>4845.3599999999997</v>
      </c>
      <c r="AJ56" s="87">
        <f t="shared" ca="1" si="28"/>
        <v>6404.0119400000003</v>
      </c>
      <c r="AK56" s="87">
        <f t="shared" ca="1" si="17"/>
        <v>6404.0119400000003</v>
      </c>
      <c r="AL56" s="87" t="str">
        <f t="shared" ca="1" si="18"/>
        <v/>
      </c>
    </row>
    <row r="57" spans="1:59">
      <c r="W57" s="87">
        <f ca="1">IFERROR(RANK(Y57,$Y$27:$Y$59,$U$3)+COUNTIF($Y$27:Y57,Y57)-1,"")</f>
        <v>19</v>
      </c>
      <c r="X57" s="87" t="s">
        <v>77</v>
      </c>
      <c r="Y57" s="87">
        <f t="shared" ca="1" si="10"/>
        <v>5057.7241599999998</v>
      </c>
      <c r="AA57" s="87" t="str">
        <f t="shared" ca="1" si="11"/>
        <v>Ealing</v>
      </c>
      <c r="AB57" s="87">
        <v>31</v>
      </c>
      <c r="AC57" s="86">
        <f t="shared" ca="1" si="12"/>
        <v>6438.02639</v>
      </c>
      <c r="AD57" s="87" t="str">
        <f t="shared" ca="1" si="13"/>
        <v>Ealing</v>
      </c>
      <c r="AE57" s="87" t="str">
        <f t="shared" ca="1" si="14"/>
        <v/>
      </c>
      <c r="AF57" s="87" t="str">
        <f t="shared" ca="1" si="15"/>
        <v/>
      </c>
      <c r="AG57" s="87">
        <f t="shared" ca="1" si="16"/>
        <v>6438.02639</v>
      </c>
      <c r="AH57" s="87">
        <f t="shared" ca="1" si="26"/>
        <v>4989.78</v>
      </c>
      <c r="AI57" s="87">
        <f t="shared" ca="1" si="27"/>
        <v>4845.3599999999997</v>
      </c>
      <c r="AJ57" s="87">
        <f t="shared" ca="1" si="28"/>
        <v>6404.0119400000003</v>
      </c>
      <c r="AK57" s="87">
        <f t="shared" ca="1" si="17"/>
        <v>6438.02639</v>
      </c>
      <c r="AL57" s="87" t="str">
        <f t="shared" ca="1" si="18"/>
        <v/>
      </c>
      <c r="BF57" s="94"/>
      <c r="BG57" s="94"/>
    </row>
    <row r="58" spans="1:59">
      <c r="W58" s="87">
        <f ca="1">IFERROR(RANK(Y58,$Y$27:$Y$59,$U$3)+COUNTIF($Y$27:Y58,Y58)-1,"")</f>
        <v>11</v>
      </c>
      <c r="X58" s="87" t="s">
        <v>100</v>
      </c>
      <c r="Y58" s="87">
        <f t="shared" ca="1" si="10"/>
        <v>4546.4274100000002</v>
      </c>
      <c r="AA58" s="87" t="str">
        <f t="shared" ca="1" si="11"/>
        <v>Hounslow</v>
      </c>
      <c r="AB58" s="87">
        <v>32</v>
      </c>
      <c r="AC58" s="86">
        <f t="shared" ca="1" si="12"/>
        <v>7628.1637499999997</v>
      </c>
      <c r="AD58" s="87" t="str">
        <f t="shared" ca="1" si="13"/>
        <v>Hounslow</v>
      </c>
      <c r="AE58" s="87" t="str">
        <f t="shared" ca="1" si="14"/>
        <v/>
      </c>
      <c r="AF58" s="87" t="str">
        <f t="shared" ca="1" si="15"/>
        <v/>
      </c>
      <c r="AG58" s="87">
        <f t="shared" ca="1" si="16"/>
        <v>7628.1637499999997</v>
      </c>
      <c r="AH58" s="87">
        <f t="shared" ca="1" si="26"/>
        <v>4989.78</v>
      </c>
      <c r="AI58" s="87">
        <f t="shared" ca="1" si="27"/>
        <v>4845.3599999999997</v>
      </c>
      <c r="AJ58" s="87">
        <f t="shared" ca="1" si="28"/>
        <v>6404.0119400000003</v>
      </c>
      <c r="AK58" s="87">
        <f t="shared" ca="1" si="17"/>
        <v>7628.1637499999997</v>
      </c>
      <c r="AL58" s="87" t="str">
        <f t="shared" ca="1" si="18"/>
        <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3300-000000000000}"/>
    <dataValidation type="list" showInputMessage="1" showErrorMessage="1" sqref="U2" xr:uid="{00000000-0002-0000-3300-000001000000}">
      <formula1>gender</formula1>
    </dataValidation>
    <dataValidation type="list" showInputMessage="1" showErrorMessage="1" sqref="U1" xr:uid="{00000000-0002-0000-3300-000002000000}">
      <formula1>indlist</formula1>
    </dataValidation>
  </dataValidations>
  <hyperlinks>
    <hyperlink ref="O1" location="Summary!A1" display="Back to summary" xr:uid="{00000000-0004-0000-33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T64"/>
  <sheetViews>
    <sheetView showGridLines="0" showRowColHeaders="0" zoomScale="130" zoomScaleNormal="130" workbookViewId="0">
      <selection activeCell="R13" sqref="R13"/>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Hip fractures in people aged 65 and over, 2022/23</v>
      </c>
      <c r="B1" s="125"/>
      <c r="C1" s="125"/>
      <c r="D1" s="125"/>
      <c r="E1" s="125"/>
      <c r="F1" s="125"/>
      <c r="G1" s="125"/>
      <c r="H1" s="126" t="str">
        <f ca="1">'42'!$X$1</f>
        <v>Hip fractures in people aged 65 and over, 2010/11 - 2022/23</v>
      </c>
      <c r="I1" s="125"/>
      <c r="J1" s="125"/>
      <c r="K1" s="125"/>
      <c r="L1" s="125"/>
      <c r="M1" s="125"/>
      <c r="N1" s="125"/>
      <c r="O1" s="4" t="s">
        <v>1075</v>
      </c>
      <c r="T1" s="87" t="s">
        <v>282</v>
      </c>
      <c r="U1" s="87" t="s">
        <v>133</v>
      </c>
      <c r="V1" s="87" t="str">
        <f>T8&amp;U23&amp;U2&amp;U5</f>
        <v>Richmond41401Persons65+ yrs</v>
      </c>
      <c r="W1" s="86">
        <f>21-COUNTBLANK(X2:X21)</f>
        <v>14</v>
      </c>
      <c r="X1" s="87" t="str">
        <f ca="1">IF(U2&lt;&gt;"Persons",U1&amp;", "&amp;SUBSTITUTE(X2, " ","")&amp;" - "&amp;SUBSTITUTE(INDIRECT("x"&amp;W1), " ","")&amp;" ("&amp;U2&amp;")",U1&amp;", "&amp;SUBSTITUTE(X2, " ","")&amp;" - "&amp;SUBSTITUTE(INDIRECT("x"&amp;W1), " ",""))</f>
        <v>Hip fractures in people aged 65 and over, 2010/11 - 2022/23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2010/11</v>
      </c>
      <c r="T2" s="88" t="s">
        <v>1056</v>
      </c>
      <c r="U2" s="87" t="s">
        <v>35</v>
      </c>
      <c r="V2" s="87">
        <v>1</v>
      </c>
      <c r="W2" s="86">
        <f t="array" ref="W2">IFERROR(SMALL(IF(IndicatorData!B:B=$V$1,IndicatorData!AA:AA),$V2),"")</f>
        <v>20100000</v>
      </c>
      <c r="X2" s="86" t="str">
        <f>S2</f>
        <v>2010/11</v>
      </c>
      <c r="Y2" s="88">
        <f t="shared" ref="Y2:AH11" ca="1" si="0">IFERROR(VLOOKUP(Y$1&amp;$U$1&amp;$X2&amp;$U$2&amp;$U$5,DATA,14,FALSE),"")</f>
        <v>615.32000000000005</v>
      </c>
      <c r="Z2" s="87">
        <f t="shared" ca="1" si="0"/>
        <v>581.4</v>
      </c>
      <c r="AA2" s="87">
        <f t="shared" ca="1" si="0"/>
        <v>602.58000000000004</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602.58000000000004</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2011/12</v>
      </c>
      <c r="T3" s="88" t="s">
        <v>1076</v>
      </c>
      <c r="U3" s="87">
        <f>VLOOKUP(U1,IndicatorMetadata!$B:$AG,32,FALSE)</f>
        <v>1</v>
      </c>
      <c r="V3" s="89">
        <v>2</v>
      </c>
      <c r="W3" s="86">
        <f t="array" ref="W3">IFERROR(SMALL(IF(IndicatorData!B:B=$V$1,IndicatorData!AA:AA),$V3),"")</f>
        <v>20110000</v>
      </c>
      <c r="X3" s="86" t="str">
        <f t="shared" ref="X3:X21" si="5">IF(S3=X2,"",S3)</f>
        <v>2011/12</v>
      </c>
      <c r="Y3" s="88">
        <f t="shared" ca="1" si="0"/>
        <v>612.09</v>
      </c>
      <c r="Z3" s="87">
        <f t="shared" ca="1" si="0"/>
        <v>576.57000000000005</v>
      </c>
      <c r="AA3" s="87">
        <f t="shared" ca="1" si="0"/>
        <v>623.99</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623.99</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510.39103999999998</v>
      </c>
      <c r="F4" s="2"/>
      <c r="S4" s="87" t="str">
        <f t="array" ref="S4">IFERROR(VLOOKUP($W4,IF(IndicatorData!$B:$B=$V$1,IndicatorData!$A$1:$O$5203),15,FALSE),"")</f>
        <v>2012/13</v>
      </c>
      <c r="T4" s="88" t="s">
        <v>308</v>
      </c>
      <c r="U4" s="87" t="str">
        <f>VLOOKUP(U1,IndicatorMetadata!$B:$AG,27,FALSE)</f>
        <v>per 100,000</v>
      </c>
      <c r="V4" s="87">
        <v>3</v>
      </c>
      <c r="W4" s="86">
        <f t="array" ref="W4">IFERROR(SMALL(IF(IndicatorData!B:B=$V$1,IndicatorData!AA:AA),$V4),"")</f>
        <v>20120000</v>
      </c>
      <c r="X4" s="86" t="str">
        <f t="shared" si="5"/>
        <v>2012/13</v>
      </c>
      <c r="Y4" s="88">
        <f t="shared" ca="1" si="0"/>
        <v>600.05999999999995</v>
      </c>
      <c r="Z4" s="87">
        <f t="shared" ca="1" si="0"/>
        <v>562.21</v>
      </c>
      <c r="AA4" s="87">
        <f t="shared" ca="1" si="0"/>
        <v>557.29</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557.29</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9% lower</v>
      </c>
      <c r="S5" s="87" t="str">
        <f t="array" ref="S5">IFERROR(VLOOKUP($W5,IF(IndicatorData!$B:$B=$V$1,IndicatorData!$A$1:$O$5203),15,FALSE),"")</f>
        <v>2013/14</v>
      </c>
      <c r="T5" s="88" t="s">
        <v>10</v>
      </c>
      <c r="U5" s="87" t="str">
        <f>VLOOKUP(U23&amp;U2,Interpretations!$A$1:$E$56,4,FALSE)</f>
        <v>65+ yrs</v>
      </c>
      <c r="V5" s="87">
        <v>4</v>
      </c>
      <c r="W5" s="86">
        <f t="array" ref="W5">IFERROR(SMALL(IF(IndicatorData!B:B=$V$1,IndicatorData!AA:AA),$V5),"")</f>
        <v>20130000</v>
      </c>
      <c r="X5" s="86" t="str">
        <f t="shared" si="5"/>
        <v>2013/14</v>
      </c>
      <c r="Y5" s="88">
        <f t="shared" ca="1" si="0"/>
        <v>615.86</v>
      </c>
      <c r="Z5" s="87">
        <f t="shared" ca="1" si="0"/>
        <v>565.82000000000005</v>
      </c>
      <c r="AA5" s="87">
        <f t="shared" ca="1" si="0"/>
        <v>536.21</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536.21</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2% higher</v>
      </c>
      <c r="S6" s="87" t="str">
        <f t="array" ref="S6">IFERROR(VLOOKUP($W6,IF(IndicatorData!$B:$B=$V$1,IndicatorData!$A$1:$O$5203),15,FALSE),"")</f>
        <v>2014/15</v>
      </c>
      <c r="T6" s="88"/>
      <c r="V6" s="87">
        <v>5</v>
      </c>
      <c r="W6" s="86">
        <f t="array" ref="W6">IFERROR(SMALL(IF(IndicatorData!B:B=$V$1,IndicatorData!AA:AA),$V6),"")</f>
        <v>20140000</v>
      </c>
      <c r="X6" s="86" t="str">
        <f t="shared" si="5"/>
        <v>2014/15</v>
      </c>
      <c r="Y6" s="88">
        <f t="shared" ca="1" si="0"/>
        <v>601.37</v>
      </c>
      <c r="Z6" s="87">
        <f t="shared" ca="1" si="0"/>
        <v>552.85</v>
      </c>
      <c r="AA6" s="87">
        <f t="shared" ca="1" si="0"/>
        <v>532.12</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532.12</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2015/16</v>
      </c>
      <c r="T7" s="88"/>
      <c r="V7" s="87">
        <v>6</v>
      </c>
      <c r="W7" s="86">
        <f t="array" ref="W7">IFERROR(SMALL(IF(IndicatorData!B:B=$V$1,IndicatorData!AA:AA),$V7),"")</f>
        <v>20150000</v>
      </c>
      <c r="X7" s="86" t="str">
        <f t="shared" si="5"/>
        <v>2015/16</v>
      </c>
      <c r="Y7" s="88">
        <f t="shared" ca="1" si="0"/>
        <v>593.45000000000005</v>
      </c>
      <c r="Z7" s="87">
        <f t="shared" ca="1" si="0"/>
        <v>523.34</v>
      </c>
      <c r="AA7" s="87">
        <f t="shared" ca="1" si="0"/>
        <v>419.17</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419.17</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(2010/11)</v>
      </c>
      <c r="E8" s="13" t="str">
        <f ca="1">U22</f>
        <v>15% improvement</v>
      </c>
      <c r="S8" s="87" t="str">
        <f t="array" ref="S8">IFERROR(VLOOKUP($W8,IF(IndicatorData!$B:$B=$V$1,IndicatorData!$A$1:$O$5203),15,FALSE),"")</f>
        <v>2016/17</v>
      </c>
      <c r="T8" s="88" t="str">
        <f>Summary!$E$2</f>
        <v>Richmond</v>
      </c>
      <c r="V8" s="87">
        <v>7</v>
      </c>
      <c r="W8" s="86">
        <f t="array" ref="W8">IFERROR(SMALL(IF(IndicatorData!B:B=$V$1,IndicatorData!AA:AA),$V8),"")</f>
        <v>20160000</v>
      </c>
      <c r="X8" s="86" t="str">
        <f t="shared" si="5"/>
        <v>2016/17</v>
      </c>
      <c r="Y8" s="88">
        <f t="shared" ca="1" si="0"/>
        <v>580.20000000000005</v>
      </c>
      <c r="Z8" s="87">
        <f t="shared" ca="1" si="0"/>
        <v>517.98</v>
      </c>
      <c r="AA8" s="87">
        <f t="shared" ca="1" si="0"/>
        <v>542.44000000000005</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542.44000000000005</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7% deterioration</v>
      </c>
      <c r="S9" s="87" t="str">
        <f t="array" ref="S9">IFERROR(VLOOKUP($W9,IF(IndicatorData!$B:$B=$V$1,IndicatorData!$A$1:$O$5203),15,FALSE),"")</f>
        <v>2017/18</v>
      </c>
      <c r="T9" s="88" t="str">
        <f>T8&amp;" Rank"</f>
        <v>Richmond Rank</v>
      </c>
      <c r="U9" s="87">
        <f ca="1">VLOOKUP(T8,$AA$26:$AB$58,2,FALSE)</f>
        <v>22</v>
      </c>
      <c r="V9" s="87">
        <v>8</v>
      </c>
      <c r="W9" s="86">
        <f t="array" ref="W9">IFERROR(SMALL(IF(IndicatorData!B:B=$V$1,IndicatorData!AA:AA),$V9),"")</f>
        <v>20170000</v>
      </c>
      <c r="X9" s="86" t="str">
        <f t="shared" si="5"/>
        <v>2017/18</v>
      </c>
      <c r="Y9" s="88">
        <f t="shared" ca="1" si="0"/>
        <v>584.23</v>
      </c>
      <c r="Z9" s="87">
        <f t="shared" ca="1" si="0"/>
        <v>539.78</v>
      </c>
      <c r="AA9" s="87">
        <f t="shared" ca="1" si="0"/>
        <v>549.62</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549.62</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2018/19</v>
      </c>
      <c r="T10" s="88" t="s">
        <v>14</v>
      </c>
      <c r="V10" s="87">
        <v>9</v>
      </c>
      <c r="W10" s="86">
        <f t="array" ref="W10">IFERROR(SMALL(IF(IndicatorData!B:B=$V$1,IndicatorData!AA:AA),$V10),"")</f>
        <v>20180000</v>
      </c>
      <c r="X10" s="86" t="str">
        <f t="shared" si="5"/>
        <v>2018/19</v>
      </c>
      <c r="Y10" s="88">
        <f t="shared" ca="1" si="0"/>
        <v>566.16</v>
      </c>
      <c r="Z10" s="87">
        <f t="shared" ca="1" si="0"/>
        <v>513.66999999999996</v>
      </c>
      <c r="AA10" s="87">
        <f t="shared" ca="1" si="0"/>
        <v>503.99</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503.99</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2019/20</v>
      </c>
      <c r="T11" s="88" t="s">
        <v>31</v>
      </c>
      <c r="U11" s="87">
        <f ca="1">AI27</f>
        <v>558</v>
      </c>
      <c r="V11" s="90">
        <v>10</v>
      </c>
      <c r="W11" s="86">
        <f t="array" ref="W11">IFERROR(SMALL(IF(IndicatorData!B:B=$V$1,IndicatorData!AA:AA),$V11),"")</f>
        <v>20190000</v>
      </c>
      <c r="X11" s="86" t="str">
        <f t="shared" si="5"/>
        <v>2019/20</v>
      </c>
      <c r="Y11" s="88">
        <f t="shared" ca="1" si="0"/>
        <v>580.72</v>
      </c>
      <c r="Z11" s="87">
        <f t="shared" ca="1" si="0"/>
        <v>504.64</v>
      </c>
      <c r="AA11" s="87">
        <f t="shared" ca="1" si="0"/>
        <v>520.16</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520.16</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(2022/23) rank:</v>
      </c>
      <c r="E12" s="128">
        <f ca="1">U9</f>
        <v>22</v>
      </c>
      <c r="S12" s="87" t="str">
        <f t="array" ref="S12">IFERROR(VLOOKUP($W12,IF(IndicatorData!$B:$B=$V$1,IndicatorData!$A$1:$O$5203),15,FALSE),"")</f>
        <v>2020/21</v>
      </c>
      <c r="T12" s="88" t="s">
        <v>57</v>
      </c>
      <c r="U12" s="87">
        <f ca="1">AH27</f>
        <v>502.32</v>
      </c>
      <c r="V12" s="90">
        <v>11</v>
      </c>
      <c r="W12" s="86">
        <f t="array" ref="W12">IFERROR(SMALL(IF(IndicatorData!B:B=$V$1,IndicatorData!AA:AA),$V12),"")</f>
        <v>20200000</v>
      </c>
      <c r="X12" s="86" t="str">
        <f t="shared" si="5"/>
        <v>2020/21</v>
      </c>
      <c r="Y12" s="88">
        <f t="shared" ref="Y12:AH21" ca="1" si="6">IFERROR(VLOOKUP(Y$1&amp;$U$1&amp;$X12&amp;$U$2&amp;$U$5,DATA,14,FALSE),"")</f>
        <v>539.13</v>
      </c>
      <c r="Z12" s="87">
        <f t="shared" ca="1" si="6"/>
        <v>463.71</v>
      </c>
      <c r="AA12" s="87">
        <f t="shared" ca="1" si="6"/>
        <v>523.87</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523.87</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2021/22</v>
      </c>
      <c r="T13" s="88" t="s">
        <v>1011</v>
      </c>
      <c r="U13" s="87">
        <f ca="1">AJ27</f>
        <v>510.39103999999998</v>
      </c>
      <c r="V13" s="90">
        <v>12</v>
      </c>
      <c r="W13" s="86">
        <f t="array" ref="W13">IFERROR(SMALL(IF(IndicatorData!B:B=$V$1,IndicatorData!AA:AA),$V13),"")</f>
        <v>20210000</v>
      </c>
      <c r="X13" s="86" t="str">
        <f t="shared" si="5"/>
        <v>2021/22</v>
      </c>
      <c r="Y13" s="88">
        <f t="shared" ca="1" si="6"/>
        <v>551.15</v>
      </c>
      <c r="Z13" s="87">
        <f t="shared" ca="1" si="6"/>
        <v>492.62</v>
      </c>
      <c r="AA13" s="87">
        <f t="shared" ca="1" si="6"/>
        <v>477.69</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f t="shared" ca="1" si="9"/>
        <v>477.69</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2022/23</v>
      </c>
      <c r="T14" s="88" t="str">
        <f>T8&amp;" current data"</f>
        <v>Richmond current data</v>
      </c>
      <c r="U14" s="87">
        <f ca="1">INDIRECT("aa"&amp;$W$1)</f>
        <v>510.39103999999998</v>
      </c>
      <c r="V14" s="87">
        <v>13</v>
      </c>
      <c r="W14" s="86">
        <f t="array" ref="W14">IFERROR(SMALL(IF(IndicatorData!B:B=$V$1,IndicatorData!AA:AA),$V14),"")</f>
        <v>20220000</v>
      </c>
      <c r="X14" s="86" t="str">
        <f t="shared" si="5"/>
        <v>2022/23</v>
      </c>
      <c r="Y14" s="88">
        <f t="shared" ca="1" si="6"/>
        <v>558</v>
      </c>
      <c r="Z14" s="87">
        <f t="shared" ca="1" si="6"/>
        <v>502.32</v>
      </c>
      <c r="AA14" s="87">
        <f t="shared" ca="1" si="6"/>
        <v>510.39103999999998</v>
      </c>
      <c r="AB14" s="87">
        <f t="shared" ca="1" si="6"/>
        <v>617.33348000000001</v>
      </c>
      <c r="AC14" s="86">
        <f t="shared" ca="1" si="6"/>
        <v>578.04299000000003</v>
      </c>
      <c r="AD14" s="87">
        <f t="shared" ca="1" si="6"/>
        <v>508.07720999999998</v>
      </c>
      <c r="AE14" s="87">
        <f t="shared" ca="1" si="6"/>
        <v>474.08125999999999</v>
      </c>
      <c r="AF14" s="87">
        <f t="shared" ca="1" si="6"/>
        <v>449.14546000000001</v>
      </c>
      <c r="AG14" s="87">
        <f t="shared" ca="1" si="6"/>
        <v>491.32431000000003</v>
      </c>
      <c r="AH14" s="87">
        <f t="shared" ca="1" si="6"/>
        <v>486.14323999999999</v>
      </c>
      <c r="AI14" s="87">
        <f t="shared" ca="1" si="7"/>
        <v>491.32431000000003</v>
      </c>
      <c r="AJ14" s="87">
        <f t="shared" ca="1" si="7"/>
        <v>586.53233999999998</v>
      </c>
      <c r="AK14" s="87">
        <f t="shared" ca="1" si="7"/>
        <v>418.60816999999997</v>
      </c>
      <c r="AL14" s="87">
        <f t="shared" ca="1" si="7"/>
        <v>508.07720999999998</v>
      </c>
      <c r="AM14" s="87">
        <f t="shared" ca="1" si="7"/>
        <v>529.97747000000004</v>
      </c>
      <c r="AN14" s="87">
        <f t="shared" ca="1" si="7"/>
        <v>501.62887000000001</v>
      </c>
      <c r="AO14" s="87">
        <f t="shared" ca="1" si="7"/>
        <v>452.26864</v>
      </c>
      <c r="AP14" s="87">
        <f t="shared" ca="1" si="7"/>
        <v>506.67061000000001</v>
      </c>
      <c r="AQ14" s="87">
        <f t="shared" ca="1" si="7"/>
        <v>582.11884999999995</v>
      </c>
      <c r="AR14" s="87">
        <f t="shared" ca="1" si="7"/>
        <v>475.09284000000002</v>
      </c>
      <c r="AS14" s="87">
        <f t="shared" ca="1" si="8"/>
        <v>528.41234999999995</v>
      </c>
      <c r="AT14" s="87">
        <f t="shared" ca="1" si="8"/>
        <v>452.21123999999998</v>
      </c>
      <c r="AU14" s="87">
        <f t="shared" ca="1" si="8"/>
        <v>449.14546000000001</v>
      </c>
      <c r="AV14" s="87">
        <f t="shared" ca="1" si="8"/>
        <v>508.44031999999999</v>
      </c>
      <c r="AW14" s="87">
        <f t="shared" ca="1" si="8"/>
        <v>514.73733000000004</v>
      </c>
      <c r="AX14" s="87">
        <f t="shared" ca="1" si="8"/>
        <v>486.14332000000002</v>
      </c>
      <c r="AY14" s="87">
        <f t="shared" ca="1" si="8"/>
        <v>619.92175999999995</v>
      </c>
      <c r="AZ14" s="87">
        <f t="shared" ca="1" si="8"/>
        <v>550.97370000000001</v>
      </c>
      <c r="BA14" s="87">
        <f t="shared" ca="1" si="8"/>
        <v>617.33348000000001</v>
      </c>
      <c r="BB14" s="87">
        <f t="shared" ca="1" si="8"/>
        <v>481.70283999999998</v>
      </c>
      <c r="BC14" s="87">
        <f t="shared" ca="1" si="9"/>
        <v>505.05284999999998</v>
      </c>
      <c r="BD14" s="87">
        <f t="shared" ca="1" si="9"/>
        <v>474.08125999999999</v>
      </c>
      <c r="BE14" s="87">
        <f t="shared" ca="1" si="9"/>
        <v>386.65201000000002</v>
      </c>
      <c r="BF14" s="87">
        <f t="shared" ca="1" si="9"/>
        <v>544.21222</v>
      </c>
      <c r="BG14" s="87">
        <f t="shared" ca="1" si="9"/>
        <v>510.39103999999998</v>
      </c>
      <c r="BH14" s="87">
        <f t="shared" ca="1" si="9"/>
        <v>497.92849999999999</v>
      </c>
      <c r="BI14" s="87">
        <f t="shared" ca="1" si="9"/>
        <v>578.04299000000003</v>
      </c>
      <c r="BJ14" s="87">
        <f t="shared" ca="1" si="9"/>
        <v>433.05286000000001</v>
      </c>
      <c r="BK14" s="87">
        <f t="shared" ca="1" si="9"/>
        <v>405.11471999999998</v>
      </c>
      <c r="BL14" s="87">
        <f t="shared" ca="1" si="9"/>
        <v>507.84798999999998</v>
      </c>
      <c r="BM14" s="87">
        <f t="shared" ca="1" si="9"/>
        <v>456.25382999999999</v>
      </c>
      <c r="BN14" s="87">
        <f t="shared" ca="1" si="4"/>
        <v>519.66745166666669</v>
      </c>
    </row>
    <row r="15" spans="1:66">
      <c r="A15" s="130" t="str">
        <f ca="1">$AC$26</f>
        <v>Hip fractures in people aged 65 and over, 2022/23</v>
      </c>
      <c r="B15" s="125"/>
      <c r="C15" s="125"/>
      <c r="D15" s="125"/>
      <c r="E15" s="125"/>
      <c r="F15" s="125"/>
      <c r="G15" s="125"/>
      <c r="S15" s="87" t="str">
        <f t="array" ref="S15">IFERROR(VLOOKUP($W15,IF(IndicatorData!$B:$B=$V$1,IndicatorData!$A$1:$O$5203),15,FALSE),"")</f>
        <v/>
      </c>
      <c r="T15" s="88" t="str">
        <f>T8&amp;" previous data"</f>
        <v>Richmond previous data</v>
      </c>
      <c r="U15" s="87">
        <f ca="1">IFERROR(INDIRECT("aa"&amp;$W$1-1),"")</f>
        <v>477.69</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602.58000000000004</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6.8456614122129361E-2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510.4 per 100,000 (n=170), which was the 11th highest in London, 8.5% lower than the England average and 1.6% higher than the London average. The latest Borough figure for 2022/23 was also 15.3% lower than in 2010/11, in comparison with 9.3%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-0.1529904079126424</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7%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15% improvement</v>
      </c>
    </row>
    <row r="23" spans="10:72">
      <c r="J23" s="125"/>
      <c r="K23" s="125"/>
      <c r="L23" s="125"/>
      <c r="M23" s="125"/>
      <c r="N23" s="125"/>
      <c r="T23" s="87" t="s">
        <v>1085</v>
      </c>
      <c r="U23" s="87">
        <f>VLOOKUP(U1,List!$AD$2:$AE$63,2,FALSE)</f>
        <v>41401</v>
      </c>
    </row>
    <row r="24" spans="10:72">
      <c r="J24" s="125"/>
      <c r="K24" s="125"/>
      <c r="L24" s="125"/>
      <c r="M24" s="125"/>
      <c r="N24" s="125"/>
    </row>
    <row r="25" spans="10:72">
      <c r="J25" s="125"/>
      <c r="K25" s="125"/>
      <c r="L25" s="125"/>
      <c r="M25" s="125"/>
      <c r="N25" s="125"/>
      <c r="AU25" s="87" t="str">
        <f ca="1">AC26&amp;", Bexley vs. CYP Comparators"</f>
        <v>Hip fractures in people aged 65 and over,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Hip fractures in people aged 65 and over,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12</v>
      </c>
      <c r="X27" s="87" t="s">
        <v>107</v>
      </c>
      <c r="Y27" s="87">
        <f t="shared" ref="Y27:Y58" ca="1" si="10">IFERROR(VLOOKUP($X27&amp;$U$1&amp;$Y$26&amp;$U$2&amp;$U$5,DATA,14,FALSE),"")</f>
        <v>486.14323999999999</v>
      </c>
      <c r="AA27" s="87" t="str">
        <f t="shared" ref="AA27:AA58" ca="1" si="11">AD27</f>
        <v>Newham</v>
      </c>
      <c r="AB27" s="87">
        <v>1</v>
      </c>
      <c r="AC27" s="86">
        <f t="shared" ref="AC27:AC58" ca="1" si="12">VLOOKUP($AB27,$W$26:$Y$58,3,FALSE)</f>
        <v>386.65201000000002</v>
      </c>
      <c r="AD27" s="87" t="str">
        <f t="shared" ref="AD27:AD58" ca="1" si="13">VLOOKUP($AB27,$W$26:$Y$58,2,FALSE)</f>
        <v>Newham</v>
      </c>
      <c r="AE27" s="87" t="str">
        <f t="shared" ref="AE27:AE58" ca="1" si="14">IF($AD27=$AE$26,AC27,"")</f>
        <v/>
      </c>
      <c r="AF27" s="87" t="str">
        <f t="shared" ref="AF27:AF58" ca="1" si="15">IF(ISERROR(HLOOKUP($AD27,$AB$1:$AG$1,1,FALSE)),"",AC27)</f>
        <v/>
      </c>
      <c r="AG27" s="87">
        <f t="shared" ref="AG27:AG58" ca="1" si="16">IF(AND(AE27="",AF27=""),AC27,"")</f>
        <v>386.65201000000002</v>
      </c>
      <c r="AH27" s="87">
        <f ca="1">INDIRECT("z"&amp;$W$1)</f>
        <v>502.32</v>
      </c>
      <c r="AI27" s="87">
        <f ca="1">INDIRECT("y"&amp;$W$1)</f>
        <v>558</v>
      </c>
      <c r="AJ27" s="87">
        <f ca="1">INDIRECT("aa"&amp;$W$1)</f>
        <v>510.39103999999998</v>
      </c>
      <c r="AK27" s="87" t="str">
        <f t="shared" ref="AK27:AK58" ca="1" si="17">IF(ISERROR(VLOOKUP($AD27,AOP_comparators,1,FALSE)),"",AC27)</f>
        <v/>
      </c>
      <c r="AL27" s="87">
        <f t="shared" ref="AL27:AL58" ca="1" si="18">IF(AND(AE27="",AK27=""),AC27,"")</f>
        <v>386.65201000000002</v>
      </c>
      <c r="AN27" s="87" t="str">
        <f ca="1">IFERROR(RANK(AP27,$AP$27:$AP$37,$U$3)+COUNTIF($AP$27:AP27,AP27)-1,"")</f>
        <v/>
      </c>
      <c r="AO27" s="87" t="s">
        <v>1063</v>
      </c>
      <c r="AP27" s="87" t="str">
        <f t="shared" ref="AP27:AP37" ca="1" si="19">IFERROR(VLOOKUP($AO27&amp;$U$1&amp;$Y$26&amp;$U$2&amp;$U$5,DATA,14,FALSE),"")</f>
        <v/>
      </c>
      <c r="AR27" s="87" t="str">
        <f t="shared" ref="AR27:AR37" ca="1" si="20">AU27</f>
        <v>Bromley</v>
      </c>
      <c r="AS27" s="87">
        <v>1</v>
      </c>
      <c r="AT27" s="87">
        <f t="shared" ref="AT27:AT37" ca="1" si="21">VLOOKUP($AS27,$AN$27:$AP$37,3,FALSE)</f>
        <v>508.07720999999998</v>
      </c>
      <c r="AU27" s="87" t="str">
        <f t="shared" ref="AU27:AU37" ca="1" si="22">VLOOKUP($AS27,$AN$27:$AP$37,2,FALSE)</f>
        <v>Bromley</v>
      </c>
      <c r="AV27" s="87" t="str">
        <f t="shared" ref="AV27:AV37" ca="1" si="23">IF($AU27=$AV$26,$AT27,"")</f>
        <v/>
      </c>
      <c r="AW27" s="87">
        <f t="shared" ref="AW27:AW37" ca="1" si="24">IF(AV27="",AT27,"")</f>
        <v>508.07720999999998</v>
      </c>
      <c r="AX27" s="87">
        <f t="shared" ref="AX27:AX37" ca="1" si="25">AI27</f>
        <v>558</v>
      </c>
      <c r="AY27" s="94"/>
      <c r="AZ27" s="94"/>
      <c r="BA27" s="94"/>
      <c r="BB27" s="94"/>
      <c r="BC27" s="94"/>
      <c r="BD27" s="94"/>
      <c r="BT27" s="87"/>
    </row>
    <row r="28" spans="10:72">
      <c r="J28" s="125"/>
      <c r="K28" s="125"/>
      <c r="L28" s="125"/>
      <c r="M28" s="125"/>
      <c r="N28" s="125"/>
      <c r="W28" s="87">
        <f ca="1">IFERROR(RANK(Y28,$Y$27:$Y$59,$U$3)+COUNTIF($Y$27:Y28,Y28)-1,"")</f>
        <v>14</v>
      </c>
      <c r="X28" s="87" t="s">
        <v>94</v>
      </c>
      <c r="Y28" s="87">
        <f t="shared" ca="1" si="10"/>
        <v>491.32431000000003</v>
      </c>
      <c r="AA28" s="87" t="str">
        <f t="shared" ca="1" si="11"/>
        <v>Waltham Forest</v>
      </c>
      <c r="AB28" s="87">
        <v>2</v>
      </c>
      <c r="AC28" s="86">
        <f t="shared" ca="1" si="12"/>
        <v>405.11471999999998</v>
      </c>
      <c r="AD28" s="87" t="str">
        <f t="shared" ca="1" si="13"/>
        <v>Waltham Forest</v>
      </c>
      <c r="AE28" s="87" t="str">
        <f t="shared" ca="1" si="14"/>
        <v/>
      </c>
      <c r="AF28" s="87" t="str">
        <f t="shared" ca="1" si="15"/>
        <v/>
      </c>
      <c r="AG28" s="87">
        <f t="shared" ca="1" si="16"/>
        <v>405.11471999999998</v>
      </c>
      <c r="AH28" s="87">
        <f t="shared" ref="AH28:AH58" ca="1" si="26">$AH$27</f>
        <v>502.32</v>
      </c>
      <c r="AI28" s="87">
        <f t="shared" ref="AI28:AI58" ca="1" si="27">$AI$27</f>
        <v>558</v>
      </c>
      <c r="AJ28" s="87">
        <f t="shared" ref="AJ28:AJ58" ca="1" si="28">$AJ$27</f>
        <v>510.39103999999998</v>
      </c>
      <c r="AK28" s="87">
        <f t="shared" ca="1" si="17"/>
        <v>405.11471999999998</v>
      </c>
      <c r="AL28" s="87" t="str">
        <f t="shared" ca="1" si="18"/>
        <v/>
      </c>
      <c r="AN28" s="87">
        <f ca="1">IFERROR(RANK(AP28,$AP$27:$AP$37,$U$3)+COUNTIF($AP$27:AP28,AP28)-1,"")</f>
        <v>1</v>
      </c>
      <c r="AO28" s="87" t="s">
        <v>79</v>
      </c>
      <c r="AP28" s="87">
        <f t="shared" ca="1" si="19"/>
        <v>508.07720999999998</v>
      </c>
      <c r="AR28" s="87" t="str">
        <f t="shared" ca="1" si="20"/>
        <v>Havering</v>
      </c>
      <c r="AS28" s="87">
        <v>2</v>
      </c>
      <c r="AT28" s="87">
        <f t="shared" ca="1" si="21"/>
        <v>508.44031999999999</v>
      </c>
      <c r="AU28" s="87" t="str">
        <f t="shared" ca="1" si="22"/>
        <v>Havering</v>
      </c>
      <c r="AV28" s="87" t="str">
        <f t="shared" ca="1" si="23"/>
        <v/>
      </c>
      <c r="AW28" s="87">
        <f t="shared" ca="1" si="24"/>
        <v>508.44031999999999</v>
      </c>
      <c r="AX28" s="87">
        <f t="shared" ca="1" si="25"/>
        <v>558</v>
      </c>
      <c r="AY28" s="94"/>
      <c r="BA28" s="94"/>
      <c r="BB28" s="94"/>
      <c r="BC28" s="94"/>
      <c r="BD28" s="94"/>
      <c r="BF28" s="94">
        <v>90</v>
      </c>
      <c r="BG28" s="94"/>
      <c r="BT28" s="87"/>
    </row>
    <row r="29" spans="10:72">
      <c r="J29" s="125"/>
      <c r="K29" s="125"/>
      <c r="L29" s="125"/>
      <c r="M29" s="125"/>
      <c r="N29" s="125"/>
      <c r="W29" s="87">
        <f ca="1">IFERROR(RANK(Y29,$Y$27:$Y$59,$U$3)+COUNTIF($Y$27:Y29,Y29)-1,"")</f>
        <v>30</v>
      </c>
      <c r="X29" s="87" t="s">
        <v>98</v>
      </c>
      <c r="Y29" s="87">
        <f t="shared" ca="1" si="10"/>
        <v>586.53233999999998</v>
      </c>
      <c r="AA29" s="87" t="str">
        <f t="shared" ca="1" si="11"/>
        <v>Brent</v>
      </c>
      <c r="AB29" s="87">
        <v>3</v>
      </c>
      <c r="AC29" s="86">
        <f t="shared" ca="1" si="12"/>
        <v>418.60816999999997</v>
      </c>
      <c r="AD29" s="87" t="str">
        <f t="shared" ca="1" si="13"/>
        <v>Brent</v>
      </c>
      <c r="AE29" s="87" t="str">
        <f t="shared" ca="1" si="14"/>
        <v/>
      </c>
      <c r="AF29" s="87" t="str">
        <f t="shared" ca="1" si="15"/>
        <v/>
      </c>
      <c r="AG29" s="87">
        <f t="shared" ca="1" si="16"/>
        <v>418.60816999999997</v>
      </c>
      <c r="AH29" s="87">
        <f t="shared" ca="1" si="26"/>
        <v>502.32</v>
      </c>
      <c r="AI29" s="87">
        <f t="shared" ca="1" si="27"/>
        <v>558</v>
      </c>
      <c r="AJ29" s="87">
        <f t="shared" ca="1" si="28"/>
        <v>510.39103999999998</v>
      </c>
      <c r="AK29" s="87" t="str">
        <f t="shared" ca="1" si="17"/>
        <v/>
      </c>
      <c r="AL29" s="87">
        <f t="shared" ca="1" si="18"/>
        <v>418.60816999999997</v>
      </c>
      <c r="AN29" s="87" t="str">
        <f ca="1">IFERROR(RANK(AP29,$AP$27:$AP$37,$U$3)+COUNTIF($AP$27:AP29,AP29)-1,"")</f>
        <v/>
      </c>
      <c r="AO29" s="87" t="s">
        <v>1064</v>
      </c>
      <c r="AP29" s="87" t="str">
        <f t="shared" ca="1" si="19"/>
        <v/>
      </c>
      <c r="AR29" s="87" t="str">
        <f t="shared" ca="1" si="20"/>
        <v>Richmond</v>
      </c>
      <c r="AS29" s="87">
        <v>3</v>
      </c>
      <c r="AT29" s="87">
        <f t="shared" ca="1" si="21"/>
        <v>510.39103999999998</v>
      </c>
      <c r="AU29" s="87" t="str">
        <f t="shared" ca="1" si="22"/>
        <v>Richmond</v>
      </c>
      <c r="AV29" s="87">
        <f t="shared" ca="1" si="23"/>
        <v>510.39103999999998</v>
      </c>
      <c r="AW29" s="87" t="str">
        <f t="shared" ca="1" si="24"/>
        <v/>
      </c>
      <c r="AX29" s="87">
        <f t="shared" ca="1" si="25"/>
        <v>558</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3</v>
      </c>
      <c r="X30" s="87" t="s">
        <v>69</v>
      </c>
      <c r="Y30" s="87">
        <f t="shared" ca="1" si="10"/>
        <v>418.60816999999997</v>
      </c>
      <c r="AA30" s="87" t="str">
        <f t="shared" ca="1" si="11"/>
        <v>Tower Hamlets</v>
      </c>
      <c r="AB30" s="87">
        <v>4</v>
      </c>
      <c r="AC30" s="86">
        <f t="shared" ca="1" si="12"/>
        <v>433.05286000000001</v>
      </c>
      <c r="AD30" s="87" t="str">
        <f t="shared" ca="1" si="13"/>
        <v>Tower Hamlets</v>
      </c>
      <c r="AE30" s="87" t="str">
        <f t="shared" ca="1" si="14"/>
        <v/>
      </c>
      <c r="AF30" s="87" t="str">
        <f t="shared" ca="1" si="15"/>
        <v/>
      </c>
      <c r="AG30" s="87">
        <f t="shared" ca="1" si="16"/>
        <v>433.05286000000001</v>
      </c>
      <c r="AH30" s="87">
        <f t="shared" ca="1" si="26"/>
        <v>502.32</v>
      </c>
      <c r="AI30" s="87">
        <f t="shared" ca="1" si="27"/>
        <v>558</v>
      </c>
      <c r="AJ30" s="87">
        <f t="shared" ca="1" si="28"/>
        <v>510.39103999999998</v>
      </c>
      <c r="AK30" s="87" t="str">
        <f t="shared" ca="1" si="17"/>
        <v/>
      </c>
      <c r="AL30" s="87">
        <f t="shared" ca="1" si="18"/>
        <v>433.05286000000001</v>
      </c>
      <c r="AN30" s="87">
        <f ca="1">IFERROR(RANK(AP30,$AP$27:$AP$37,$U$3)+COUNTIF($AP$27:AP30,AP30)-1,"")</f>
        <v>2</v>
      </c>
      <c r="AO30" s="87" t="s">
        <v>119</v>
      </c>
      <c r="AP30" s="87">
        <f t="shared" ca="1" si="19"/>
        <v>508.44031999999999</v>
      </c>
      <c r="AR30" s="87" t="e">
        <f t="shared" ca="1" si="20"/>
        <v>#N/A</v>
      </c>
      <c r="AS30" s="87">
        <v>4</v>
      </c>
      <c r="AT30" s="87" t="e">
        <f t="shared" ca="1" si="21"/>
        <v>#N/A</v>
      </c>
      <c r="AU30" s="87" t="e">
        <f t="shared" ca="1" si="22"/>
        <v>#N/A</v>
      </c>
      <c r="AV30" s="87" t="e">
        <f t="shared" ca="1" si="23"/>
        <v>#N/A</v>
      </c>
      <c r="AW30" s="87" t="e">
        <f t="shared" ca="1" si="24"/>
        <v>#N/A</v>
      </c>
      <c r="AX30" s="87">
        <f t="shared" ca="1" si="25"/>
        <v>558</v>
      </c>
      <c r="AY30" s="94"/>
      <c r="BA30" s="94"/>
      <c r="BB30" s="94"/>
      <c r="BC30" s="94"/>
      <c r="BD30" s="94"/>
      <c r="BE30" s="87" t="s">
        <v>1091</v>
      </c>
      <c r="BF30" s="92">
        <v>0</v>
      </c>
      <c r="BG30" s="92"/>
      <c r="BT30" s="87"/>
    </row>
    <row r="31" spans="10:72">
      <c r="J31" s="125"/>
      <c r="K31" s="125"/>
      <c r="L31" s="125"/>
      <c r="M31" s="125"/>
      <c r="N31" s="125"/>
      <c r="W31" s="87">
        <f ca="1">IFERROR(RANK(Y31,$Y$27:$Y$59,$U$3)+COUNTIF($Y$27:Y31,Y31)-1,"")</f>
        <v>20</v>
      </c>
      <c r="X31" s="87" t="s">
        <v>79</v>
      </c>
      <c r="Y31" s="87">
        <f t="shared" ca="1" si="10"/>
        <v>508.07720999999998</v>
      </c>
      <c r="AA31" s="87" t="str">
        <f t="shared" ca="1" si="11"/>
        <v>Harrow</v>
      </c>
      <c r="AB31" s="87">
        <v>5</v>
      </c>
      <c r="AC31" s="86">
        <f t="shared" ca="1" si="12"/>
        <v>449.14546000000001</v>
      </c>
      <c r="AD31" s="87" t="str">
        <f t="shared" ca="1" si="13"/>
        <v>Harrow</v>
      </c>
      <c r="AE31" s="87" t="str">
        <f t="shared" ca="1" si="14"/>
        <v/>
      </c>
      <c r="AF31" s="87">
        <f t="shared" ca="1" si="15"/>
        <v>449.14546000000001</v>
      </c>
      <c r="AG31" s="87" t="str">
        <f t="shared" ca="1" si="16"/>
        <v/>
      </c>
      <c r="AH31" s="87">
        <f t="shared" ca="1" si="26"/>
        <v>502.32</v>
      </c>
      <c r="AI31" s="87">
        <f t="shared" ca="1" si="27"/>
        <v>558</v>
      </c>
      <c r="AJ31" s="87">
        <f t="shared" ca="1" si="28"/>
        <v>510.39103999999998</v>
      </c>
      <c r="AK31" s="87">
        <f t="shared" ca="1" si="17"/>
        <v>449.14546000000001</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558</v>
      </c>
      <c r="AY31" s="94"/>
      <c r="BA31" s="94"/>
      <c r="BB31" s="94"/>
      <c r="BC31" s="94"/>
      <c r="BD31" s="94"/>
      <c r="BE31" s="87" t="s">
        <v>128</v>
      </c>
      <c r="BF31" s="92">
        <v>32</v>
      </c>
      <c r="BG31" s="92"/>
      <c r="BT31" s="87"/>
    </row>
    <row r="32" spans="10:72">
      <c r="J32" s="125"/>
      <c r="K32" s="125"/>
      <c r="L32" s="125"/>
      <c r="M32" s="125"/>
      <c r="N32" s="125"/>
      <c r="W32" s="87">
        <f ca="1">IFERROR(RANK(Y32,$Y$27:$Y$59,$U$3)+COUNTIF($Y$27:Y32,Y32)-1,"")</f>
        <v>25</v>
      </c>
      <c r="X32" s="87" t="s">
        <v>73</v>
      </c>
      <c r="Y32" s="87">
        <f t="shared" ca="1" si="10"/>
        <v>529.97747000000004</v>
      </c>
      <c r="AA32" s="87" t="str">
        <f t="shared" ca="1" si="11"/>
        <v>Haringey</v>
      </c>
      <c r="AB32" s="87">
        <v>6</v>
      </c>
      <c r="AC32" s="86">
        <f t="shared" ca="1" si="12"/>
        <v>452.21123999999998</v>
      </c>
      <c r="AD32" s="87" t="str">
        <f t="shared" ca="1" si="13"/>
        <v>Haringey</v>
      </c>
      <c r="AE32" s="87" t="str">
        <f t="shared" ca="1" si="14"/>
        <v/>
      </c>
      <c r="AF32" s="87" t="str">
        <f t="shared" ca="1" si="15"/>
        <v/>
      </c>
      <c r="AG32" s="87">
        <f t="shared" ca="1" si="16"/>
        <v>452.21123999999998</v>
      </c>
      <c r="AH32" s="87">
        <f t="shared" ca="1" si="26"/>
        <v>502.32</v>
      </c>
      <c r="AI32" s="87">
        <f t="shared" ca="1" si="27"/>
        <v>558</v>
      </c>
      <c r="AJ32" s="87">
        <f t="shared" ca="1" si="28"/>
        <v>510.39103999999998</v>
      </c>
      <c r="AK32" s="87" t="str">
        <f t="shared" ca="1" si="17"/>
        <v/>
      </c>
      <c r="AL32" s="87">
        <f t="shared" ca="1" si="18"/>
        <v>452.21123999999998</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558</v>
      </c>
      <c r="AY32" s="94"/>
      <c r="BA32" s="94"/>
      <c r="BB32" s="94"/>
      <c r="BC32" s="94"/>
      <c r="BD32" s="94"/>
      <c r="BE32" s="87" t="s">
        <v>173</v>
      </c>
      <c r="BF32" s="92"/>
      <c r="BG32" s="92"/>
      <c r="BT32" s="87"/>
    </row>
    <row r="33" spans="1:72">
      <c r="W33" s="87">
        <f ca="1">IFERROR(RANK(Y33,$Y$27:$Y$59,$U$3)+COUNTIF($Y$27:Y33,Y33)-1,"")</f>
        <v>16</v>
      </c>
      <c r="X33" s="87" t="s">
        <v>111</v>
      </c>
      <c r="Y33" s="87">
        <f t="shared" ca="1" si="10"/>
        <v>501.62887000000001</v>
      </c>
      <c r="AA33" s="87" t="str">
        <f t="shared" ca="1" si="11"/>
        <v>Ealing</v>
      </c>
      <c r="AB33" s="87">
        <v>7</v>
      </c>
      <c r="AC33" s="86">
        <f t="shared" ca="1" si="12"/>
        <v>452.26864</v>
      </c>
      <c r="AD33" s="87" t="str">
        <f t="shared" ca="1" si="13"/>
        <v>Ealing</v>
      </c>
      <c r="AE33" s="87" t="str">
        <f t="shared" ca="1" si="14"/>
        <v/>
      </c>
      <c r="AF33" s="87" t="str">
        <f t="shared" ca="1" si="15"/>
        <v/>
      </c>
      <c r="AG33" s="87">
        <f t="shared" ca="1" si="16"/>
        <v>452.26864</v>
      </c>
      <c r="AH33" s="87">
        <f t="shared" ca="1" si="26"/>
        <v>502.32</v>
      </c>
      <c r="AI33" s="87">
        <f t="shared" ca="1" si="27"/>
        <v>558</v>
      </c>
      <c r="AJ33" s="87">
        <f t="shared" ca="1" si="28"/>
        <v>510.39103999999998</v>
      </c>
      <c r="AK33" s="87">
        <f t="shared" ca="1" si="17"/>
        <v>452.26864</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558</v>
      </c>
      <c r="AY33" s="94"/>
      <c r="BA33" s="94"/>
      <c r="BB33" s="94"/>
      <c r="BC33" s="94"/>
      <c r="BD33" s="94"/>
      <c r="BE33" s="87" t="s">
        <v>1092</v>
      </c>
      <c r="BF33" s="92"/>
      <c r="BG33" s="92"/>
      <c r="BT33" s="87"/>
    </row>
    <row r="34" spans="1:72">
      <c r="A34" s="12" t="s">
        <v>1093</v>
      </c>
      <c r="W34" s="87">
        <f ca="1">IFERROR(RANK(Y34,$Y$27:$Y$59,$U$3)+COUNTIF($Y$27:Y34,Y34)-1,"")</f>
        <v>7</v>
      </c>
      <c r="X34" s="87" t="s">
        <v>63</v>
      </c>
      <c r="Y34" s="87">
        <f t="shared" ca="1" si="10"/>
        <v>452.26864</v>
      </c>
      <c r="AA34" s="87" t="str">
        <f t="shared" ca="1" si="11"/>
        <v>Westminster</v>
      </c>
      <c r="AB34" s="87">
        <v>8</v>
      </c>
      <c r="AC34" s="86">
        <f t="shared" ca="1" si="12"/>
        <v>456.25382999999999</v>
      </c>
      <c r="AD34" s="87" t="str">
        <f t="shared" ca="1" si="13"/>
        <v>Westminster</v>
      </c>
      <c r="AE34" s="87" t="str">
        <f t="shared" ca="1" si="14"/>
        <v/>
      </c>
      <c r="AF34" s="87" t="str">
        <f t="shared" ca="1" si="15"/>
        <v/>
      </c>
      <c r="AG34" s="87">
        <f t="shared" ca="1" si="16"/>
        <v>456.25382999999999</v>
      </c>
      <c r="AH34" s="87">
        <f t="shared" ca="1" si="26"/>
        <v>502.32</v>
      </c>
      <c r="AI34" s="87">
        <f t="shared" ca="1" si="27"/>
        <v>558</v>
      </c>
      <c r="AJ34" s="87">
        <f t="shared" ca="1" si="28"/>
        <v>510.39103999999998</v>
      </c>
      <c r="AK34" s="87" t="str">
        <f t="shared" ca="1" si="17"/>
        <v/>
      </c>
      <c r="AL34" s="87">
        <f t="shared" ca="1" si="18"/>
        <v>456.25382999999999</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558</v>
      </c>
      <c r="AY34" s="94"/>
      <c r="BA34" s="94"/>
      <c r="BB34" s="94"/>
      <c r="BC34" s="94"/>
      <c r="BD34" s="94"/>
      <c r="BE34" s="87" t="s">
        <v>1094</v>
      </c>
      <c r="BF34" s="92"/>
      <c r="BG34" s="92"/>
      <c r="BT34" s="87"/>
    </row>
    <row r="35" spans="1:72" ht="15" customHeight="1">
      <c r="A35" s="124" t="str">
        <f>VLOOKUP($U$1,IndicatorMetadata!$B:$Z,2,FALSE)</f>
        <v>Emergency Hospital Admission for fractured neck of femur in persons aged 65 and over, directly age standardised rate per 100,000.</v>
      </c>
      <c r="B35" s="125"/>
      <c r="C35" s="125"/>
      <c r="D35" s="125"/>
      <c r="E35" s="125"/>
      <c r="F35" s="125"/>
      <c r="G35" s="125"/>
      <c r="H35" s="125"/>
      <c r="I35" s="125"/>
      <c r="J35" s="125"/>
      <c r="K35" s="125"/>
      <c r="L35" s="125"/>
      <c r="M35" s="125"/>
      <c r="N35" s="125"/>
      <c r="W35" s="87">
        <f ca="1">IFERROR(RANK(Y35,$Y$27:$Y$59,$U$3)+COUNTIF($Y$27:Y35,Y35)-1,"")</f>
        <v>18</v>
      </c>
      <c r="X35" s="87" t="s">
        <v>121</v>
      </c>
      <c r="Y35" s="87">
        <f t="shared" ca="1" si="10"/>
        <v>506.67061000000001</v>
      </c>
      <c r="AA35" s="87" t="str">
        <f t="shared" ca="1" si="11"/>
        <v>Merton</v>
      </c>
      <c r="AB35" s="87">
        <v>9</v>
      </c>
      <c r="AC35" s="86">
        <f t="shared" ca="1" si="12"/>
        <v>474.08125999999999</v>
      </c>
      <c r="AD35" s="87" t="str">
        <f t="shared" ca="1" si="13"/>
        <v>Merton</v>
      </c>
      <c r="AE35" s="87" t="str">
        <f t="shared" ca="1" si="14"/>
        <v/>
      </c>
      <c r="AF35" s="87">
        <f t="shared" ca="1" si="15"/>
        <v>474.08125999999999</v>
      </c>
      <c r="AG35" s="87" t="str">
        <f t="shared" ca="1" si="16"/>
        <v/>
      </c>
      <c r="AH35" s="87">
        <f t="shared" ca="1" si="26"/>
        <v>502.32</v>
      </c>
      <c r="AI35" s="87">
        <f t="shared" ca="1" si="27"/>
        <v>558</v>
      </c>
      <c r="AJ35" s="87">
        <f t="shared" ca="1" si="28"/>
        <v>510.39103999999998</v>
      </c>
      <c r="AK35" s="87">
        <f t="shared" ca="1" si="17"/>
        <v>474.08125999999999</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558</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29</v>
      </c>
      <c r="X36" s="87" t="s">
        <v>81</v>
      </c>
      <c r="Y36" s="87">
        <f t="shared" ca="1" si="10"/>
        <v>582.11884999999995</v>
      </c>
      <c r="AA36" s="87" t="str">
        <f t="shared" ca="1" si="11"/>
        <v>Hackney</v>
      </c>
      <c r="AB36" s="87">
        <v>10</v>
      </c>
      <c r="AC36" s="86">
        <f t="shared" ca="1" si="12"/>
        <v>475.09284000000002</v>
      </c>
      <c r="AD36" s="87" t="str">
        <f t="shared" ca="1" si="13"/>
        <v>Hackney</v>
      </c>
      <c r="AE36" s="87" t="str">
        <f t="shared" ca="1" si="14"/>
        <v/>
      </c>
      <c r="AF36" s="87" t="str">
        <f t="shared" ca="1" si="15"/>
        <v/>
      </c>
      <c r="AG36" s="87">
        <f t="shared" ca="1" si="16"/>
        <v>475.09284000000002</v>
      </c>
      <c r="AH36" s="87">
        <f t="shared" ca="1" si="26"/>
        <v>502.32</v>
      </c>
      <c r="AI36" s="87">
        <f t="shared" ca="1" si="27"/>
        <v>558</v>
      </c>
      <c r="AJ36" s="87">
        <f t="shared" ca="1" si="28"/>
        <v>510.39103999999998</v>
      </c>
      <c r="AK36" s="87" t="str">
        <f t="shared" ca="1" si="17"/>
        <v/>
      </c>
      <c r="AL36" s="87">
        <f t="shared" ca="1" si="18"/>
        <v>475.09284000000002</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558</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10</v>
      </c>
      <c r="X37" s="87" t="s">
        <v>102</v>
      </c>
      <c r="Y37" s="87">
        <f t="shared" ca="1" si="10"/>
        <v>475.09284000000002</v>
      </c>
      <c r="AA37" s="87" t="str">
        <f t="shared" ca="1" si="11"/>
        <v>Lambeth</v>
      </c>
      <c r="AB37" s="87">
        <v>11</v>
      </c>
      <c r="AC37" s="86">
        <f t="shared" ca="1" si="12"/>
        <v>481.70283999999998</v>
      </c>
      <c r="AD37" s="87" t="str">
        <f t="shared" ca="1" si="13"/>
        <v>Lambeth</v>
      </c>
      <c r="AE37" s="87" t="str">
        <f t="shared" ca="1" si="14"/>
        <v/>
      </c>
      <c r="AF37" s="87" t="str">
        <f t="shared" ca="1" si="15"/>
        <v/>
      </c>
      <c r="AG37" s="87">
        <f t="shared" ca="1" si="16"/>
        <v>481.70283999999998</v>
      </c>
      <c r="AH37" s="87">
        <f t="shared" ca="1" si="26"/>
        <v>502.32</v>
      </c>
      <c r="AI37" s="87">
        <f t="shared" ca="1" si="27"/>
        <v>558</v>
      </c>
      <c r="AJ37" s="87">
        <f t="shared" ca="1" si="28"/>
        <v>510.39103999999998</v>
      </c>
      <c r="AK37" s="87" t="str">
        <f t="shared" ca="1" si="17"/>
        <v/>
      </c>
      <c r="AL37" s="87">
        <f t="shared" ca="1" si="18"/>
        <v>481.70283999999998</v>
      </c>
      <c r="AN37" s="87">
        <f ca="1">IFERROR(RANK(AP37,$AP$27:$AP$37,$U$3)+COUNTIF($AP$27:AP37,AP37)-1,"")</f>
        <v>3</v>
      </c>
      <c r="AO37" s="87" t="str">
        <f>T8</f>
        <v>Richmond</v>
      </c>
      <c r="AP37" s="87">
        <f t="shared" ca="1" si="19"/>
        <v>510.39103999999998</v>
      </c>
      <c r="AR37" s="87" t="e">
        <f t="shared" ca="1" si="20"/>
        <v>#N/A</v>
      </c>
      <c r="AS37" s="87">
        <v>11</v>
      </c>
      <c r="AT37" s="87" t="e">
        <f t="shared" ca="1" si="21"/>
        <v>#N/A</v>
      </c>
      <c r="AU37" s="87" t="e">
        <f t="shared" ca="1" si="22"/>
        <v>#N/A</v>
      </c>
      <c r="AV37" s="87" t="e">
        <f t="shared" ca="1" si="23"/>
        <v>#N/A</v>
      </c>
      <c r="AW37" s="87" t="e">
        <f t="shared" ca="1" si="24"/>
        <v>#N/A</v>
      </c>
      <c r="AX37" s="87">
        <f t="shared" ca="1" si="25"/>
        <v>558</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24</v>
      </c>
      <c r="X38" s="87" t="s">
        <v>67</v>
      </c>
      <c r="Y38" s="87">
        <f t="shared" ca="1" si="10"/>
        <v>528.41234999999995</v>
      </c>
      <c r="AA38" s="87" t="str">
        <f t="shared" ca="1" si="11"/>
        <v>Barking and Dagenham</v>
      </c>
      <c r="AB38" s="87">
        <v>12</v>
      </c>
      <c r="AC38" s="86">
        <f t="shared" ca="1" si="12"/>
        <v>486.14323999999999</v>
      </c>
      <c r="AD38" s="87" t="str">
        <f t="shared" ca="1" si="13"/>
        <v>Barking and Dagenham</v>
      </c>
      <c r="AE38" s="87" t="str">
        <f t="shared" ca="1" si="14"/>
        <v/>
      </c>
      <c r="AF38" s="87" t="str">
        <f t="shared" ca="1" si="15"/>
        <v/>
      </c>
      <c r="AG38" s="87">
        <f t="shared" ca="1" si="16"/>
        <v>486.14323999999999</v>
      </c>
      <c r="AH38" s="87">
        <f t="shared" ca="1" si="26"/>
        <v>502.32</v>
      </c>
      <c r="AI38" s="87">
        <f t="shared" ca="1" si="27"/>
        <v>558</v>
      </c>
      <c r="AJ38" s="87">
        <f t="shared" ca="1" si="28"/>
        <v>510.39103999999998</v>
      </c>
      <c r="AK38" s="87" t="str">
        <f t="shared" ca="1" si="17"/>
        <v/>
      </c>
      <c r="AL38" s="87">
        <f t="shared" ca="1" si="18"/>
        <v>486.14323999999999</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6</v>
      </c>
      <c r="X39" s="87" t="s">
        <v>117</v>
      </c>
      <c r="Y39" s="87">
        <f t="shared" ca="1" si="10"/>
        <v>452.21123999999998</v>
      </c>
      <c r="AA39" s="87" t="str">
        <f t="shared" ca="1" si="11"/>
        <v>Hounslow</v>
      </c>
      <c r="AB39" s="87">
        <v>13</v>
      </c>
      <c r="AC39" s="86">
        <f t="shared" ca="1" si="12"/>
        <v>486.14332000000002</v>
      </c>
      <c r="AD39" s="87" t="str">
        <f t="shared" ca="1" si="13"/>
        <v>Hounslow</v>
      </c>
      <c r="AE39" s="87" t="str">
        <f t="shared" ca="1" si="14"/>
        <v/>
      </c>
      <c r="AF39" s="87" t="str">
        <f t="shared" ca="1" si="15"/>
        <v/>
      </c>
      <c r="AG39" s="87">
        <f t="shared" ca="1" si="16"/>
        <v>486.14332000000002</v>
      </c>
      <c r="AH39" s="87">
        <f t="shared" ca="1" si="26"/>
        <v>502.32</v>
      </c>
      <c r="AI39" s="87">
        <f t="shared" ca="1" si="27"/>
        <v>558</v>
      </c>
      <c r="AJ39" s="87">
        <f t="shared" ca="1" si="28"/>
        <v>510.39103999999998</v>
      </c>
      <c r="AK39" s="87">
        <f t="shared" ca="1" si="17"/>
        <v>486.14332000000002</v>
      </c>
      <c r="AL39" s="87" t="str">
        <f t="shared" ca="1" si="18"/>
        <v/>
      </c>
      <c r="AO39" s="87" t="s">
        <v>1096</v>
      </c>
      <c r="BA39" s="94"/>
      <c r="BD39" s="94" t="s">
        <v>1097</v>
      </c>
      <c r="BF39" s="94">
        <f ca="1">U9</f>
        <v>22</v>
      </c>
      <c r="BG39" s="94"/>
      <c r="BT39" s="87"/>
    </row>
    <row r="40" spans="1:72">
      <c r="A40" s="125"/>
      <c r="B40" s="125"/>
      <c r="C40" s="125"/>
      <c r="D40" s="125"/>
      <c r="E40" s="125"/>
      <c r="F40" s="125"/>
      <c r="G40" s="125"/>
      <c r="H40" s="125"/>
      <c r="I40" s="125"/>
      <c r="J40" s="125"/>
      <c r="K40" s="125"/>
      <c r="L40" s="125"/>
      <c r="M40" s="125"/>
      <c r="N40" s="125"/>
      <c r="W40" s="87">
        <f ca="1">IFERROR(RANK(Y40,$Y$27:$Y$59,$U$3)+COUNTIF($Y$27:Y40,Y40)-1,"")</f>
        <v>5</v>
      </c>
      <c r="X40" s="87" t="s">
        <v>65</v>
      </c>
      <c r="Y40" s="87">
        <f t="shared" ca="1" si="10"/>
        <v>449.14546000000001</v>
      </c>
      <c r="AA40" s="87" t="str">
        <f t="shared" ca="1" si="11"/>
        <v>Barnet</v>
      </c>
      <c r="AB40" s="87">
        <v>14</v>
      </c>
      <c r="AC40" s="86">
        <f t="shared" ca="1" si="12"/>
        <v>491.32431000000003</v>
      </c>
      <c r="AD40" s="87" t="str">
        <f t="shared" ca="1" si="13"/>
        <v>Barnet</v>
      </c>
      <c r="AE40" s="87" t="str">
        <f t="shared" ca="1" si="14"/>
        <v/>
      </c>
      <c r="AF40" s="87">
        <f t="shared" ca="1" si="15"/>
        <v>491.32431000000003</v>
      </c>
      <c r="AG40" s="87" t="str">
        <f t="shared" ca="1" si="16"/>
        <v/>
      </c>
      <c r="AH40" s="87">
        <f t="shared" ca="1" si="26"/>
        <v>502.32</v>
      </c>
      <c r="AI40" s="87">
        <f t="shared" ca="1" si="27"/>
        <v>558</v>
      </c>
      <c r="AJ40" s="87">
        <f t="shared" ca="1" si="28"/>
        <v>510.39103999999998</v>
      </c>
      <c r="AK40" s="87">
        <f t="shared" ca="1" si="17"/>
        <v>491.32431000000003</v>
      </c>
      <c r="AL40" s="87" t="str">
        <f t="shared" ca="1" si="18"/>
        <v/>
      </c>
      <c r="AO40" s="87" t="str">
        <f>List!R2</f>
        <v>Kingston</v>
      </c>
      <c r="AP40" s="87">
        <f t="shared" ref="AP40:AP54" ca="1" si="29">VLOOKUP(AO40,$AA$27:$AC$58,3,FALSE)</f>
        <v>617.33348000000001</v>
      </c>
      <c r="BA40" s="94"/>
      <c r="BB40" s="94"/>
      <c r="BC40" s="94"/>
      <c r="BD40" s="94"/>
      <c r="BE40" s="87" t="s">
        <v>1098</v>
      </c>
      <c r="BF40" s="92">
        <f ca="1">IF(BF39=1,0,BE45*BF39/$BF45)</f>
        <v>61.1875</v>
      </c>
      <c r="BG40" s="93"/>
      <c r="BT40" s="87"/>
    </row>
    <row r="41" spans="1:72">
      <c r="A41" s="125"/>
      <c r="B41" s="125"/>
      <c r="C41" s="125"/>
      <c r="D41" s="125"/>
      <c r="E41" s="125"/>
      <c r="F41" s="125"/>
      <c r="G41" s="125"/>
      <c r="H41" s="125"/>
      <c r="I41" s="125"/>
      <c r="J41" s="125"/>
      <c r="K41" s="125"/>
      <c r="L41" s="125"/>
      <c r="M41" s="125"/>
      <c r="N41" s="125"/>
      <c r="W41" s="87">
        <f ca="1">IFERROR(RANK(Y41,$Y$27:$Y$59,$U$3)+COUNTIF($Y$27:Y41,Y41)-1,"")</f>
        <v>21</v>
      </c>
      <c r="X41" s="87" t="s">
        <v>119</v>
      </c>
      <c r="Y41" s="87">
        <f t="shared" ca="1" si="10"/>
        <v>508.44031999999999</v>
      </c>
      <c r="AA41" s="87" t="str">
        <f t="shared" ca="1" si="11"/>
        <v>Southwark</v>
      </c>
      <c r="AB41" s="87">
        <v>15</v>
      </c>
      <c r="AC41" s="86">
        <f t="shared" ca="1" si="12"/>
        <v>497.92849999999999</v>
      </c>
      <c r="AD41" s="87" t="str">
        <f t="shared" ca="1" si="13"/>
        <v>Southwark</v>
      </c>
      <c r="AE41" s="87" t="str">
        <f t="shared" ca="1" si="14"/>
        <v/>
      </c>
      <c r="AF41" s="87" t="str">
        <f t="shared" ca="1" si="15"/>
        <v/>
      </c>
      <c r="AG41" s="87">
        <f t="shared" ca="1" si="16"/>
        <v>497.92849999999999</v>
      </c>
      <c r="AH41" s="87">
        <f t="shared" ca="1" si="26"/>
        <v>502.32</v>
      </c>
      <c r="AI41" s="87">
        <f t="shared" ca="1" si="27"/>
        <v>558</v>
      </c>
      <c r="AJ41" s="87">
        <f t="shared" ca="1" si="28"/>
        <v>510.39103999999998</v>
      </c>
      <c r="AK41" s="87" t="str">
        <f t="shared" ca="1" si="17"/>
        <v/>
      </c>
      <c r="AL41" s="87">
        <f t="shared" ca="1" si="18"/>
        <v>497.92849999999999</v>
      </c>
      <c r="AO41" s="87" t="str">
        <f>List!R3</f>
        <v>Merton</v>
      </c>
      <c r="AP41" s="87">
        <f t="shared" ca="1" si="29"/>
        <v>474.08125999999999</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23</v>
      </c>
      <c r="X42" s="87" t="s">
        <v>87</v>
      </c>
      <c r="Y42" s="87">
        <f t="shared" ca="1" si="10"/>
        <v>514.73733000000004</v>
      </c>
      <c r="AA42" s="87" t="str">
        <f t="shared" ca="1" si="11"/>
        <v>Croydon</v>
      </c>
      <c r="AB42" s="87">
        <v>16</v>
      </c>
      <c r="AC42" s="86">
        <f t="shared" ca="1" si="12"/>
        <v>501.62887000000001</v>
      </c>
      <c r="AD42" s="87" t="str">
        <f t="shared" ca="1" si="13"/>
        <v>Croydon</v>
      </c>
      <c r="AE42" s="87" t="str">
        <f t="shared" ca="1" si="14"/>
        <v/>
      </c>
      <c r="AF42" s="87" t="str">
        <f t="shared" ca="1" si="15"/>
        <v/>
      </c>
      <c r="AG42" s="87">
        <f t="shared" ca="1" si="16"/>
        <v>501.62887000000001</v>
      </c>
      <c r="AH42" s="87">
        <f t="shared" ca="1" si="26"/>
        <v>502.32</v>
      </c>
      <c r="AI42" s="87">
        <f t="shared" ca="1" si="27"/>
        <v>558</v>
      </c>
      <c r="AJ42" s="87">
        <f t="shared" ca="1" si="28"/>
        <v>510.39103999999998</v>
      </c>
      <c r="AK42" s="87">
        <f t="shared" ca="1" si="17"/>
        <v>501.62887000000001</v>
      </c>
      <c r="AL42" s="87" t="str">
        <f t="shared" ca="1" si="18"/>
        <v/>
      </c>
      <c r="AO42" s="87" t="str">
        <f>List!R4</f>
        <v>Richmond</v>
      </c>
      <c r="AP42" s="87">
        <f t="shared" ca="1" si="29"/>
        <v>510.39103999999998</v>
      </c>
      <c r="BA42" s="94"/>
      <c r="BB42" s="94"/>
      <c r="BC42" s="94"/>
      <c r="BD42" s="94"/>
      <c r="BE42" s="87" t="s">
        <v>1094</v>
      </c>
      <c r="BF42" s="92">
        <f ca="1">IF(181-SUM(BF40:BF41)&lt;0,0,181-SUM(BF40:BF41))</f>
        <v>117.8125</v>
      </c>
      <c r="BG42" s="93"/>
      <c r="BT42" s="87"/>
    </row>
    <row r="43" spans="1:72">
      <c r="A43" s="17"/>
      <c r="B43" s="17"/>
      <c r="C43" s="17"/>
      <c r="D43" s="17"/>
      <c r="E43" s="17"/>
      <c r="F43" s="17"/>
      <c r="G43" s="17"/>
      <c r="H43" s="17"/>
      <c r="I43" s="17"/>
      <c r="J43" s="17"/>
      <c r="K43" s="17"/>
      <c r="L43" s="17"/>
      <c r="M43" s="17"/>
      <c r="W43" s="87">
        <f ca="1">IFERROR(RANK(Y43,$Y$27:$Y$59,$U$3)+COUNTIF($Y$27:Y43,Y43)-1,"")</f>
        <v>13</v>
      </c>
      <c r="X43" s="87" t="s">
        <v>60</v>
      </c>
      <c r="Y43" s="87">
        <f t="shared" ca="1" si="10"/>
        <v>486.14332000000002</v>
      </c>
      <c r="AA43" s="87" t="str">
        <f t="shared" ca="1" si="11"/>
        <v>Lewisham</v>
      </c>
      <c r="AB43" s="87">
        <v>17</v>
      </c>
      <c r="AC43" s="86">
        <f t="shared" ca="1" si="12"/>
        <v>505.05284999999998</v>
      </c>
      <c r="AD43" s="87" t="str">
        <f t="shared" ca="1" si="13"/>
        <v>Lewisham</v>
      </c>
      <c r="AE43" s="87" t="str">
        <f t="shared" ca="1" si="14"/>
        <v/>
      </c>
      <c r="AF43" s="87" t="str">
        <f t="shared" ca="1" si="15"/>
        <v/>
      </c>
      <c r="AG43" s="87">
        <f t="shared" ca="1" si="16"/>
        <v>505.05284999999998</v>
      </c>
      <c r="AH43" s="87">
        <f t="shared" ca="1" si="26"/>
        <v>502.32</v>
      </c>
      <c r="AI43" s="87">
        <f t="shared" ca="1" si="27"/>
        <v>558</v>
      </c>
      <c r="AJ43" s="87">
        <f t="shared" ca="1" si="28"/>
        <v>510.39103999999998</v>
      </c>
      <c r="AK43" s="87" t="str">
        <f t="shared" ca="1" si="17"/>
        <v/>
      </c>
      <c r="AL43" s="87">
        <f t="shared" ca="1" si="18"/>
        <v>505.05284999999998</v>
      </c>
      <c r="AO43" s="87" t="str">
        <f>List!R5</f>
        <v>Sutton</v>
      </c>
      <c r="AP43" s="87">
        <f t="shared" ca="1" si="29"/>
        <v>578.04299000000003</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32</v>
      </c>
      <c r="X44" s="87" t="s">
        <v>75</v>
      </c>
      <c r="Y44" s="87">
        <f t="shared" ca="1" si="10"/>
        <v>619.92175999999995</v>
      </c>
      <c r="AA44" s="87" t="str">
        <f t="shared" ca="1" si="11"/>
        <v>Enfield</v>
      </c>
      <c r="AB44" s="87">
        <v>18</v>
      </c>
      <c r="AC44" s="86">
        <f t="shared" ca="1" si="12"/>
        <v>506.67061000000001</v>
      </c>
      <c r="AD44" s="87" t="str">
        <f t="shared" ca="1" si="13"/>
        <v>Enfield</v>
      </c>
      <c r="AE44" s="87" t="str">
        <f t="shared" ca="1" si="14"/>
        <v/>
      </c>
      <c r="AF44" s="87" t="str">
        <f t="shared" ca="1" si="15"/>
        <v/>
      </c>
      <c r="AG44" s="87">
        <f t="shared" ca="1" si="16"/>
        <v>506.67061000000001</v>
      </c>
      <c r="AH44" s="87">
        <f t="shared" ca="1" si="26"/>
        <v>502.32</v>
      </c>
      <c r="AI44" s="87">
        <f t="shared" ca="1" si="27"/>
        <v>558</v>
      </c>
      <c r="AJ44" s="87">
        <f t="shared" ca="1" si="28"/>
        <v>510.39103999999998</v>
      </c>
      <c r="AK44" s="87">
        <f t="shared" ca="1" si="17"/>
        <v>506.67061000000001</v>
      </c>
      <c r="AL44" s="87" t="str">
        <f t="shared" ca="1" si="18"/>
        <v/>
      </c>
      <c r="AO44" s="87" t="str">
        <f>List!R6</f>
        <v>Havering</v>
      </c>
      <c r="AP44" s="87">
        <f t="shared" ca="1" si="29"/>
        <v>508.44031999999999</v>
      </c>
      <c r="BT44" s="87"/>
    </row>
    <row r="45" spans="1:72">
      <c r="A45" s="17"/>
      <c r="B45" s="17"/>
      <c r="C45" s="17"/>
      <c r="D45" s="17"/>
      <c r="E45" s="17"/>
      <c r="F45" s="17"/>
      <c r="G45" s="17"/>
      <c r="H45" s="17"/>
      <c r="I45" s="17"/>
      <c r="J45" s="17"/>
      <c r="K45" s="17"/>
      <c r="L45" s="17"/>
      <c r="M45" s="17"/>
      <c r="W45" s="87">
        <f ca="1">IFERROR(RANK(Y45,$Y$27:$Y$59,$U$3)+COUNTIF($Y$27:Y45,Y45)-1,"")</f>
        <v>27</v>
      </c>
      <c r="X45" s="87" t="s">
        <v>71</v>
      </c>
      <c r="Y45" s="87">
        <f t="shared" ca="1" si="10"/>
        <v>550.97370000000001</v>
      </c>
      <c r="AA45" s="87" t="str">
        <f t="shared" ca="1" si="11"/>
        <v>Wandsworth</v>
      </c>
      <c r="AB45" s="87">
        <v>19</v>
      </c>
      <c r="AC45" s="86">
        <f t="shared" ca="1" si="12"/>
        <v>507.84798999999998</v>
      </c>
      <c r="AD45" s="87" t="str">
        <f t="shared" ca="1" si="13"/>
        <v>Wandsworth</v>
      </c>
      <c r="AE45" s="87" t="str">
        <f t="shared" ca="1" si="14"/>
        <v/>
      </c>
      <c r="AF45" s="87" t="str">
        <f t="shared" ca="1" si="15"/>
        <v/>
      </c>
      <c r="AG45" s="87">
        <f t="shared" ca="1" si="16"/>
        <v>507.84798999999998</v>
      </c>
      <c r="AH45" s="87">
        <f t="shared" ca="1" si="26"/>
        <v>502.32</v>
      </c>
      <c r="AI45" s="87">
        <f t="shared" ca="1" si="27"/>
        <v>558</v>
      </c>
      <c r="AJ45" s="87">
        <f t="shared" ca="1" si="28"/>
        <v>510.39103999999998</v>
      </c>
      <c r="AK45" s="87" t="str">
        <f t="shared" ca="1" si="17"/>
        <v/>
      </c>
      <c r="AL45" s="87">
        <f t="shared" ca="1" si="18"/>
        <v>507.84798999999998</v>
      </c>
      <c r="AO45" s="87" t="str">
        <f>List!R7</f>
        <v>Hounslow</v>
      </c>
      <c r="AP45" s="87">
        <f t="shared" ca="1" si="29"/>
        <v>486.14332000000002</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31</v>
      </c>
      <c r="X46" s="87" t="s">
        <v>83</v>
      </c>
      <c r="Y46" s="87">
        <f t="shared" ca="1" si="10"/>
        <v>617.33348000000001</v>
      </c>
      <c r="AA46" s="87" t="str">
        <f t="shared" ca="1" si="11"/>
        <v>Bromley</v>
      </c>
      <c r="AB46" s="87">
        <v>20</v>
      </c>
      <c r="AC46" s="86">
        <f t="shared" ca="1" si="12"/>
        <v>508.07720999999998</v>
      </c>
      <c r="AD46" s="87" t="str">
        <f t="shared" ca="1" si="13"/>
        <v>Bromley</v>
      </c>
      <c r="AE46" s="87" t="str">
        <f t="shared" ca="1" si="14"/>
        <v/>
      </c>
      <c r="AF46" s="87">
        <f t="shared" ca="1" si="15"/>
        <v>508.07720999999998</v>
      </c>
      <c r="AG46" s="87" t="str">
        <f t="shared" ca="1" si="16"/>
        <v/>
      </c>
      <c r="AH46" s="87">
        <f t="shared" ca="1" si="26"/>
        <v>502.32</v>
      </c>
      <c r="AI46" s="87">
        <f t="shared" ca="1" si="27"/>
        <v>558</v>
      </c>
      <c r="AJ46" s="87">
        <f t="shared" ca="1" si="28"/>
        <v>510.39103999999998</v>
      </c>
      <c r="AK46" s="87">
        <f t="shared" ca="1" si="17"/>
        <v>508.07720999999998</v>
      </c>
      <c r="AL46" s="87" t="str">
        <f t="shared" ca="1" si="18"/>
        <v/>
      </c>
      <c r="AO46" s="87" t="str">
        <f>List!R8</f>
        <v>Redbridge</v>
      </c>
      <c r="AP46" s="87">
        <f t="shared" ca="1" si="29"/>
        <v>544.21222</v>
      </c>
      <c r="BF46" s="94">
        <v>2</v>
      </c>
      <c r="BG46" s="94"/>
      <c r="BT46" s="87"/>
    </row>
    <row r="47" spans="1:72">
      <c r="A47" s="17"/>
      <c r="B47" s="17"/>
      <c r="C47" s="17"/>
      <c r="D47" s="17"/>
      <c r="E47" s="17"/>
      <c r="F47" s="17"/>
      <c r="G47" s="17"/>
      <c r="H47" s="17"/>
      <c r="I47" s="17"/>
      <c r="J47" s="17"/>
      <c r="K47" s="17"/>
      <c r="L47" s="17"/>
      <c r="M47" s="17"/>
      <c r="W47" s="87">
        <f ca="1">IFERROR(RANK(Y47,$Y$27:$Y$59,$U$3)+COUNTIF($Y$27:Y47,Y47)-1,"")</f>
        <v>11</v>
      </c>
      <c r="X47" s="87" t="s">
        <v>92</v>
      </c>
      <c r="Y47" s="87">
        <f t="shared" ca="1" si="10"/>
        <v>481.70283999999998</v>
      </c>
      <c r="AA47" s="87" t="str">
        <f t="shared" ca="1" si="11"/>
        <v>Havering</v>
      </c>
      <c r="AB47" s="87">
        <v>21</v>
      </c>
      <c r="AC47" s="86">
        <f t="shared" ca="1" si="12"/>
        <v>508.44031999999999</v>
      </c>
      <c r="AD47" s="87" t="str">
        <f t="shared" ca="1" si="13"/>
        <v>Havering</v>
      </c>
      <c r="AE47" s="87" t="str">
        <f t="shared" ca="1" si="14"/>
        <v/>
      </c>
      <c r="AF47" s="87" t="str">
        <f t="shared" ca="1" si="15"/>
        <v/>
      </c>
      <c r="AG47" s="87">
        <f t="shared" ca="1" si="16"/>
        <v>508.44031999999999</v>
      </c>
      <c r="AH47" s="87">
        <f t="shared" ca="1" si="26"/>
        <v>502.32</v>
      </c>
      <c r="AI47" s="87">
        <f t="shared" ca="1" si="27"/>
        <v>558</v>
      </c>
      <c r="AJ47" s="87">
        <f t="shared" ca="1" si="28"/>
        <v>510.39103999999998</v>
      </c>
      <c r="AK47" s="87">
        <f t="shared" ca="1" si="17"/>
        <v>508.44031999999999</v>
      </c>
      <c r="AL47" s="87" t="str">
        <f t="shared" ca="1" si="18"/>
        <v/>
      </c>
      <c r="AO47" s="87" t="str">
        <f>List!R9</f>
        <v>Enfield</v>
      </c>
      <c r="AP47" s="87">
        <f t="shared" ca="1" si="29"/>
        <v>506.67061000000001</v>
      </c>
    </row>
    <row r="48" spans="1:72">
      <c r="A48" s="17"/>
      <c r="B48" s="17"/>
      <c r="C48" s="17"/>
      <c r="D48" s="17"/>
      <c r="E48" s="17"/>
      <c r="F48" s="17"/>
      <c r="G48" s="17"/>
      <c r="H48" s="17"/>
      <c r="I48" s="17"/>
      <c r="J48" s="17"/>
      <c r="K48" s="17"/>
      <c r="L48" s="17"/>
      <c r="M48" s="17"/>
      <c r="W48" s="87">
        <f ca="1">IFERROR(RANK(Y48,$Y$27:$Y$59,$U$3)+COUNTIF($Y$27:Y48,Y48)-1,"")</f>
        <v>17</v>
      </c>
      <c r="X48" s="87" t="s">
        <v>85</v>
      </c>
      <c r="Y48" s="87">
        <f t="shared" ca="1" si="10"/>
        <v>505.05284999999998</v>
      </c>
      <c r="AA48" s="87" t="str">
        <f t="shared" ca="1" si="11"/>
        <v>Richmond</v>
      </c>
      <c r="AB48" s="87">
        <v>22</v>
      </c>
      <c r="AC48" s="86">
        <f t="shared" ca="1" si="12"/>
        <v>510.39103999999998</v>
      </c>
      <c r="AD48" s="87" t="str">
        <f t="shared" ca="1" si="13"/>
        <v>Richmond</v>
      </c>
      <c r="AE48" s="87">
        <f t="shared" ca="1" si="14"/>
        <v>510.39103999999998</v>
      </c>
      <c r="AF48" s="87" t="str">
        <f t="shared" ca="1" si="15"/>
        <v/>
      </c>
      <c r="AG48" s="87" t="str">
        <f t="shared" ca="1" si="16"/>
        <v/>
      </c>
      <c r="AH48" s="87">
        <f t="shared" ca="1" si="26"/>
        <v>502.32</v>
      </c>
      <c r="AI48" s="87">
        <f t="shared" ca="1" si="27"/>
        <v>558</v>
      </c>
      <c r="AJ48" s="87">
        <f t="shared" ca="1" si="28"/>
        <v>510.39103999999998</v>
      </c>
      <c r="AK48" s="87">
        <f t="shared" ca="1" si="17"/>
        <v>510.39103999999998</v>
      </c>
      <c r="AL48" s="87" t="str">
        <f t="shared" ca="1" si="18"/>
        <v/>
      </c>
      <c r="AO48" s="87" t="str">
        <f>List!R10</f>
        <v>Harrow</v>
      </c>
      <c r="AP48" s="87">
        <f t="shared" ca="1" si="29"/>
        <v>449.14546000000001</v>
      </c>
      <c r="BF48" s="94"/>
    </row>
    <row r="49" spans="1:59">
      <c r="A49" s="17"/>
      <c r="B49" s="17"/>
      <c r="C49" s="17"/>
      <c r="D49" s="17"/>
      <c r="E49" s="17"/>
      <c r="F49" s="17"/>
      <c r="G49" s="17"/>
      <c r="H49" s="17"/>
      <c r="I49" s="17"/>
      <c r="J49" s="17"/>
      <c r="K49" s="17"/>
      <c r="L49" s="17"/>
      <c r="M49" s="17"/>
      <c r="W49" s="87">
        <f ca="1">IFERROR(RANK(Y49,$Y$27:$Y$59,$U$3)+COUNTIF($Y$27:Y49,Y49)-1,"")</f>
        <v>9</v>
      </c>
      <c r="X49" s="87" t="s">
        <v>109</v>
      </c>
      <c r="Y49" s="87">
        <f t="shared" ca="1" si="10"/>
        <v>474.08125999999999</v>
      </c>
      <c r="AA49" s="87" t="str">
        <f t="shared" ca="1" si="11"/>
        <v>Hillingdon</v>
      </c>
      <c r="AB49" s="87">
        <v>23</v>
      </c>
      <c r="AC49" s="86">
        <f t="shared" ca="1" si="12"/>
        <v>514.73733000000004</v>
      </c>
      <c r="AD49" s="87" t="str">
        <f t="shared" ca="1" si="13"/>
        <v>Hillingdon</v>
      </c>
      <c r="AE49" s="87" t="str">
        <f t="shared" ca="1" si="14"/>
        <v/>
      </c>
      <c r="AF49" s="87" t="str">
        <f t="shared" ca="1" si="15"/>
        <v/>
      </c>
      <c r="AG49" s="87">
        <f t="shared" ca="1" si="16"/>
        <v>514.73733000000004</v>
      </c>
      <c r="AH49" s="87">
        <f t="shared" ca="1" si="26"/>
        <v>502.32</v>
      </c>
      <c r="AI49" s="87">
        <f t="shared" ca="1" si="27"/>
        <v>558</v>
      </c>
      <c r="AJ49" s="87">
        <f t="shared" ca="1" si="28"/>
        <v>510.39103999999998</v>
      </c>
      <c r="AK49" s="87">
        <f t="shared" ca="1" si="17"/>
        <v>514.73733000000004</v>
      </c>
      <c r="AL49" s="87" t="str">
        <f t="shared" ca="1" si="18"/>
        <v/>
      </c>
      <c r="AO49" s="87" t="str">
        <f>List!R11</f>
        <v>Waltham Forest</v>
      </c>
      <c r="AP49" s="87">
        <f t="shared" ca="1" si="29"/>
        <v>405.11471999999998</v>
      </c>
      <c r="BF49" s="92"/>
      <c r="BG49" s="93"/>
    </row>
    <row r="50" spans="1:59">
      <c r="A50" s="17"/>
      <c r="B50" s="17"/>
      <c r="C50" s="17"/>
      <c r="D50" s="17"/>
      <c r="E50" s="17"/>
      <c r="F50" s="17"/>
      <c r="G50" s="17"/>
      <c r="H50" s="17"/>
      <c r="I50" s="17"/>
      <c r="J50" s="17"/>
      <c r="K50" s="17"/>
      <c r="L50" s="17"/>
      <c r="M50" s="17"/>
      <c r="W50" s="87">
        <f ca="1">IFERROR(RANK(Y50,$Y$27:$Y$59,$U$3)+COUNTIF($Y$27:Y50,Y50)-1,"")</f>
        <v>1</v>
      </c>
      <c r="X50" s="87" t="s">
        <v>123</v>
      </c>
      <c r="Y50" s="87">
        <f t="shared" ca="1" si="10"/>
        <v>386.65201000000002</v>
      </c>
      <c r="AA50" s="87" t="str">
        <f t="shared" ca="1" si="11"/>
        <v>Hammersmith and Fulham</v>
      </c>
      <c r="AB50" s="87">
        <v>24</v>
      </c>
      <c r="AC50" s="86">
        <f t="shared" ca="1" si="12"/>
        <v>528.41234999999995</v>
      </c>
      <c r="AD50" s="87" t="str">
        <f t="shared" ca="1" si="13"/>
        <v>Hammersmith and Fulham</v>
      </c>
      <c r="AE50" s="87" t="str">
        <f t="shared" ca="1" si="14"/>
        <v/>
      </c>
      <c r="AF50" s="87" t="str">
        <f t="shared" ca="1" si="15"/>
        <v/>
      </c>
      <c r="AG50" s="87">
        <f t="shared" ca="1" si="16"/>
        <v>528.41234999999995</v>
      </c>
      <c r="AH50" s="87">
        <f t="shared" ca="1" si="26"/>
        <v>502.32</v>
      </c>
      <c r="AI50" s="87">
        <f t="shared" ca="1" si="27"/>
        <v>558</v>
      </c>
      <c r="AJ50" s="87">
        <f t="shared" ca="1" si="28"/>
        <v>510.39103999999998</v>
      </c>
      <c r="AK50" s="87" t="str">
        <f t="shared" ca="1" si="17"/>
        <v/>
      </c>
      <c r="AL50" s="87">
        <f t="shared" ca="1" si="18"/>
        <v>528.41234999999995</v>
      </c>
      <c r="AO50" s="87" t="str">
        <f>List!R12</f>
        <v>Bromley</v>
      </c>
      <c r="AP50" s="87">
        <f t="shared" ca="1" si="29"/>
        <v>508.07720999999998</v>
      </c>
      <c r="BF50" s="92"/>
      <c r="BG50" s="92"/>
    </row>
    <row r="51" spans="1:59">
      <c r="W51" s="87">
        <f ca="1">IFERROR(RANK(Y51,$Y$27:$Y$59,$U$3)+COUNTIF($Y$27:Y51,Y51)-1,"")</f>
        <v>26</v>
      </c>
      <c r="X51" s="87" t="s">
        <v>113</v>
      </c>
      <c r="Y51" s="87">
        <f t="shared" ca="1" si="10"/>
        <v>544.21222</v>
      </c>
      <c r="AA51" s="87" t="str">
        <f t="shared" ca="1" si="11"/>
        <v>Camden</v>
      </c>
      <c r="AB51" s="87">
        <v>25</v>
      </c>
      <c r="AC51" s="86">
        <f t="shared" ca="1" si="12"/>
        <v>529.97747000000004</v>
      </c>
      <c r="AD51" s="87" t="str">
        <f t="shared" ca="1" si="13"/>
        <v>Camden</v>
      </c>
      <c r="AE51" s="87" t="str">
        <f t="shared" ca="1" si="14"/>
        <v/>
      </c>
      <c r="AF51" s="87" t="str">
        <f t="shared" ca="1" si="15"/>
        <v/>
      </c>
      <c r="AG51" s="87">
        <f t="shared" ca="1" si="16"/>
        <v>529.97747000000004</v>
      </c>
      <c r="AH51" s="87">
        <f t="shared" ca="1" si="26"/>
        <v>502.32</v>
      </c>
      <c r="AI51" s="87">
        <f t="shared" ca="1" si="27"/>
        <v>558</v>
      </c>
      <c r="AJ51" s="87">
        <f t="shared" ca="1" si="28"/>
        <v>510.39103999999998</v>
      </c>
      <c r="AK51" s="87" t="str">
        <f t="shared" ca="1" si="17"/>
        <v/>
      </c>
      <c r="AL51" s="87">
        <f t="shared" ca="1" si="18"/>
        <v>529.97747000000004</v>
      </c>
      <c r="AO51" s="87" t="str">
        <f>List!R13</f>
        <v>Hillingdon</v>
      </c>
      <c r="AP51" s="87">
        <f t="shared" ca="1" si="29"/>
        <v>514.73733000000004</v>
      </c>
      <c r="BF51" s="92"/>
      <c r="BG51" s="93"/>
    </row>
    <row r="52" spans="1:59">
      <c r="W52" s="87">
        <f ca="1">IFERROR(RANK(Y52,$Y$27:$Y$59,$U$3)+COUNTIF($Y$27:Y52,Y52)-1,"")</f>
        <v>22</v>
      </c>
      <c r="X52" s="87" t="s">
        <v>33</v>
      </c>
      <c r="Y52" s="87">
        <f t="shared" ca="1" si="10"/>
        <v>510.39103999999998</v>
      </c>
      <c r="AA52" s="87" t="str">
        <f t="shared" ca="1" si="11"/>
        <v>Redbridge</v>
      </c>
      <c r="AB52" s="87">
        <v>26</v>
      </c>
      <c r="AC52" s="86">
        <f t="shared" ca="1" si="12"/>
        <v>544.21222</v>
      </c>
      <c r="AD52" s="87" t="str">
        <f t="shared" ca="1" si="13"/>
        <v>Redbridge</v>
      </c>
      <c r="AE52" s="87" t="str">
        <f t="shared" ca="1" si="14"/>
        <v/>
      </c>
      <c r="AF52" s="87" t="str">
        <f t="shared" ca="1" si="15"/>
        <v/>
      </c>
      <c r="AG52" s="87">
        <f t="shared" ca="1" si="16"/>
        <v>544.21222</v>
      </c>
      <c r="AH52" s="87">
        <f t="shared" ca="1" si="26"/>
        <v>502.32</v>
      </c>
      <c r="AI52" s="87">
        <f t="shared" ca="1" si="27"/>
        <v>558</v>
      </c>
      <c r="AJ52" s="87">
        <f t="shared" ca="1" si="28"/>
        <v>510.39103999999998</v>
      </c>
      <c r="AK52" s="87">
        <f t="shared" ca="1" si="17"/>
        <v>544.21222</v>
      </c>
      <c r="AL52" s="87" t="str">
        <f t="shared" ca="1" si="18"/>
        <v/>
      </c>
      <c r="AO52" s="87" t="str">
        <f>List!R14</f>
        <v>Ealing</v>
      </c>
      <c r="AP52" s="87">
        <f t="shared" ca="1" si="29"/>
        <v>452.26864</v>
      </c>
      <c r="BF52" s="94"/>
      <c r="BG52" s="94"/>
    </row>
    <row r="53" spans="1:59">
      <c r="W53" s="87">
        <f ca="1">IFERROR(RANK(Y53,$Y$27:$Y$59,$U$3)+COUNTIF($Y$27:Y53,Y53)-1,"")</f>
        <v>15</v>
      </c>
      <c r="X53" s="87" t="s">
        <v>96</v>
      </c>
      <c r="Y53" s="87">
        <f t="shared" ca="1" si="10"/>
        <v>497.92849999999999</v>
      </c>
      <c r="AA53" s="87" t="str">
        <f t="shared" ca="1" si="11"/>
        <v>Kensington and Chelsea</v>
      </c>
      <c r="AB53" s="87">
        <v>27</v>
      </c>
      <c r="AC53" s="86">
        <f t="shared" ca="1" si="12"/>
        <v>550.97370000000001</v>
      </c>
      <c r="AD53" s="87" t="str">
        <f t="shared" ca="1" si="13"/>
        <v>Kensington and Chelsea</v>
      </c>
      <c r="AE53" s="87" t="str">
        <f t="shared" ca="1" si="14"/>
        <v/>
      </c>
      <c r="AF53" s="87" t="str">
        <f t="shared" ca="1" si="15"/>
        <v/>
      </c>
      <c r="AG53" s="87">
        <f t="shared" ca="1" si="16"/>
        <v>550.97370000000001</v>
      </c>
      <c r="AH53" s="87">
        <f t="shared" ca="1" si="26"/>
        <v>502.32</v>
      </c>
      <c r="AI53" s="87">
        <f t="shared" ca="1" si="27"/>
        <v>558</v>
      </c>
      <c r="AJ53" s="87">
        <f t="shared" ca="1" si="28"/>
        <v>510.39103999999998</v>
      </c>
      <c r="AK53" s="87" t="str">
        <f t="shared" ca="1" si="17"/>
        <v/>
      </c>
      <c r="AL53" s="87">
        <f t="shared" ca="1" si="18"/>
        <v>550.97370000000001</v>
      </c>
      <c r="AO53" s="87" t="str">
        <f>List!R15</f>
        <v>Barnet</v>
      </c>
      <c r="AP53" s="87">
        <f t="shared" ca="1" si="29"/>
        <v>491.32431000000003</v>
      </c>
    </row>
    <row r="54" spans="1:59">
      <c r="W54" s="87">
        <f ca="1">IFERROR(RANK(Y54,$Y$27:$Y$59,$U$3)+COUNTIF($Y$27:Y54,Y54)-1,"")</f>
        <v>28</v>
      </c>
      <c r="X54" s="87" t="s">
        <v>90</v>
      </c>
      <c r="Y54" s="87">
        <f t="shared" ca="1" si="10"/>
        <v>578.04299000000003</v>
      </c>
      <c r="AA54" s="87" t="str">
        <f t="shared" ca="1" si="11"/>
        <v>Sutton</v>
      </c>
      <c r="AB54" s="87">
        <v>28</v>
      </c>
      <c r="AC54" s="86">
        <f t="shared" ca="1" si="12"/>
        <v>578.04299000000003</v>
      </c>
      <c r="AD54" s="87" t="str">
        <f t="shared" ca="1" si="13"/>
        <v>Sutton</v>
      </c>
      <c r="AE54" s="87" t="str">
        <f t="shared" ca="1" si="14"/>
        <v/>
      </c>
      <c r="AF54" s="87">
        <f t="shared" ca="1" si="15"/>
        <v>578.04299000000003</v>
      </c>
      <c r="AG54" s="87" t="str">
        <f t="shared" ca="1" si="16"/>
        <v/>
      </c>
      <c r="AH54" s="87">
        <f t="shared" ca="1" si="26"/>
        <v>502.32</v>
      </c>
      <c r="AI54" s="87">
        <f t="shared" ca="1" si="27"/>
        <v>558</v>
      </c>
      <c r="AJ54" s="87">
        <f t="shared" ca="1" si="28"/>
        <v>510.39103999999998</v>
      </c>
      <c r="AK54" s="87">
        <f t="shared" ca="1" si="17"/>
        <v>578.04299000000003</v>
      </c>
      <c r="AL54" s="87" t="str">
        <f t="shared" ca="1" si="18"/>
        <v/>
      </c>
      <c r="AO54" s="87" t="str">
        <f>List!R16</f>
        <v>Croydon</v>
      </c>
      <c r="AP54" s="87">
        <f t="shared" ca="1" si="29"/>
        <v>501.62887000000001</v>
      </c>
      <c r="BF54" s="94"/>
      <c r="BG54" s="94"/>
    </row>
    <row r="55" spans="1:59" ht="14.45" customHeight="1">
      <c r="W55" s="87">
        <f ca="1">IFERROR(RANK(Y55,$Y$27:$Y$59,$U$3)+COUNTIF($Y$27:Y55,Y55)-1,"")</f>
        <v>4</v>
      </c>
      <c r="X55" s="87" t="s">
        <v>105</v>
      </c>
      <c r="Y55" s="87">
        <f t="shared" ca="1" si="10"/>
        <v>433.05286000000001</v>
      </c>
      <c r="AA55" s="87" t="str">
        <f t="shared" ca="1" si="11"/>
        <v>Greenwich</v>
      </c>
      <c r="AB55" s="87">
        <v>29</v>
      </c>
      <c r="AC55" s="86">
        <f t="shared" ca="1" si="12"/>
        <v>582.11884999999995</v>
      </c>
      <c r="AD55" s="87" t="str">
        <f t="shared" ca="1" si="13"/>
        <v>Greenwich</v>
      </c>
      <c r="AE55" s="87" t="str">
        <f t="shared" ca="1" si="14"/>
        <v/>
      </c>
      <c r="AF55" s="87" t="str">
        <f t="shared" ca="1" si="15"/>
        <v/>
      </c>
      <c r="AG55" s="87">
        <f t="shared" ca="1" si="16"/>
        <v>582.11884999999995</v>
      </c>
      <c r="AH55" s="87">
        <f t="shared" ca="1" si="26"/>
        <v>502.32</v>
      </c>
      <c r="AI55" s="87">
        <f t="shared" ca="1" si="27"/>
        <v>558</v>
      </c>
      <c r="AJ55" s="87">
        <f t="shared" ca="1" si="28"/>
        <v>510.39103999999998</v>
      </c>
      <c r="AK55" s="87" t="str">
        <f t="shared" ca="1" si="17"/>
        <v/>
      </c>
      <c r="AL55" s="87">
        <f t="shared" ca="1" si="18"/>
        <v>582.11884999999995</v>
      </c>
      <c r="AO55" s="87" t="str">
        <f>T8</f>
        <v>Richmond</v>
      </c>
      <c r="AP55" s="87">
        <f ca="1">U14</f>
        <v>510.39103999999998</v>
      </c>
      <c r="BF55" s="94"/>
      <c r="BG55" s="94"/>
    </row>
    <row r="56" spans="1:59">
      <c r="W56" s="87">
        <f ca="1">IFERROR(RANK(Y56,$Y$27:$Y$59,$U$3)+COUNTIF($Y$27:Y56,Y56)-1,"")</f>
        <v>2</v>
      </c>
      <c r="X56" s="87" t="s">
        <v>115</v>
      </c>
      <c r="Y56" s="87">
        <f t="shared" ca="1" si="10"/>
        <v>405.11471999999998</v>
      </c>
      <c r="AA56" s="87" t="str">
        <f t="shared" ca="1" si="11"/>
        <v>Bexley</v>
      </c>
      <c r="AB56" s="87">
        <v>30</v>
      </c>
      <c r="AC56" s="86">
        <f t="shared" ca="1" si="12"/>
        <v>586.53233999999998</v>
      </c>
      <c r="AD56" s="87" t="str">
        <f t="shared" ca="1" si="13"/>
        <v>Bexley</v>
      </c>
      <c r="AE56" s="87" t="str">
        <f t="shared" ca="1" si="14"/>
        <v/>
      </c>
      <c r="AF56" s="87" t="str">
        <f t="shared" ca="1" si="15"/>
        <v/>
      </c>
      <c r="AG56" s="87">
        <f t="shared" ca="1" si="16"/>
        <v>586.53233999999998</v>
      </c>
      <c r="AH56" s="87">
        <f t="shared" ca="1" si="26"/>
        <v>502.32</v>
      </c>
      <c r="AI56" s="87">
        <f t="shared" ca="1" si="27"/>
        <v>558</v>
      </c>
      <c r="AJ56" s="87">
        <f t="shared" ca="1" si="28"/>
        <v>510.39103999999998</v>
      </c>
      <c r="AK56" s="87" t="str">
        <f t="shared" ca="1" si="17"/>
        <v/>
      </c>
      <c r="AL56" s="87">
        <f t="shared" ca="1" si="18"/>
        <v>586.53233999999998</v>
      </c>
    </row>
    <row r="57" spans="1:59">
      <c r="W57" s="87">
        <f ca="1">IFERROR(RANK(Y57,$Y$27:$Y$59,$U$3)+COUNTIF($Y$27:Y57,Y57)-1,"")</f>
        <v>19</v>
      </c>
      <c r="X57" s="87" t="s">
        <v>77</v>
      </c>
      <c r="Y57" s="87">
        <f t="shared" ca="1" si="10"/>
        <v>507.84798999999998</v>
      </c>
      <c r="AA57" s="87" t="str">
        <f t="shared" ca="1" si="11"/>
        <v>Kingston</v>
      </c>
      <c r="AB57" s="87">
        <v>31</v>
      </c>
      <c r="AC57" s="86">
        <f t="shared" ca="1" si="12"/>
        <v>617.33348000000001</v>
      </c>
      <c r="AD57" s="87" t="str">
        <f t="shared" ca="1" si="13"/>
        <v>Kingston</v>
      </c>
      <c r="AE57" s="87" t="str">
        <f t="shared" ca="1" si="14"/>
        <v/>
      </c>
      <c r="AF57" s="87">
        <f t="shared" ca="1" si="15"/>
        <v>617.33348000000001</v>
      </c>
      <c r="AG57" s="87" t="str">
        <f t="shared" ca="1" si="16"/>
        <v/>
      </c>
      <c r="AH57" s="87">
        <f t="shared" ca="1" si="26"/>
        <v>502.32</v>
      </c>
      <c r="AI57" s="87">
        <f t="shared" ca="1" si="27"/>
        <v>558</v>
      </c>
      <c r="AJ57" s="87">
        <f t="shared" ca="1" si="28"/>
        <v>510.39103999999998</v>
      </c>
      <c r="AK57" s="87">
        <f t="shared" ca="1" si="17"/>
        <v>617.33348000000001</v>
      </c>
      <c r="AL57" s="87" t="str">
        <f t="shared" ca="1" si="18"/>
        <v/>
      </c>
      <c r="BF57" s="94"/>
      <c r="BG57" s="94"/>
    </row>
    <row r="58" spans="1:59">
      <c r="W58" s="87">
        <f ca="1">IFERROR(RANK(Y58,$Y$27:$Y$59,$U$3)+COUNTIF($Y$27:Y58,Y58)-1,"")</f>
        <v>8</v>
      </c>
      <c r="X58" s="87" t="s">
        <v>100</v>
      </c>
      <c r="Y58" s="87">
        <f t="shared" ca="1" si="10"/>
        <v>456.25382999999999</v>
      </c>
      <c r="AA58" s="87" t="str">
        <f t="shared" ca="1" si="11"/>
        <v>Islington</v>
      </c>
      <c r="AB58" s="87">
        <v>32</v>
      </c>
      <c r="AC58" s="86">
        <f t="shared" ca="1" si="12"/>
        <v>619.92175999999995</v>
      </c>
      <c r="AD58" s="87" t="str">
        <f t="shared" ca="1" si="13"/>
        <v>Islington</v>
      </c>
      <c r="AE58" s="87" t="str">
        <f t="shared" ca="1" si="14"/>
        <v/>
      </c>
      <c r="AF58" s="87" t="str">
        <f t="shared" ca="1" si="15"/>
        <v/>
      </c>
      <c r="AG58" s="87">
        <f t="shared" ca="1" si="16"/>
        <v>619.92175999999995</v>
      </c>
      <c r="AH58" s="87">
        <f t="shared" ca="1" si="26"/>
        <v>502.32</v>
      </c>
      <c r="AI58" s="87">
        <f t="shared" ca="1" si="27"/>
        <v>558</v>
      </c>
      <c r="AJ58" s="87">
        <f t="shared" ca="1" si="28"/>
        <v>510.39103999999998</v>
      </c>
      <c r="AK58" s="87" t="str">
        <f t="shared" ca="1" si="17"/>
        <v/>
      </c>
      <c r="AL58" s="87">
        <f t="shared" ca="1" si="18"/>
        <v>619.92175999999995</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3400-000000000000}">
      <formula1>indlist</formula1>
    </dataValidation>
    <dataValidation type="list" showInputMessage="1" showErrorMessage="1" sqref="U2" xr:uid="{00000000-0002-0000-3400-000001000000}">
      <formula1>gender</formula1>
    </dataValidation>
    <dataValidation showInputMessage="1" showErrorMessage="1" sqref="U5" xr:uid="{00000000-0002-0000-3400-000002000000}"/>
  </dataValidations>
  <hyperlinks>
    <hyperlink ref="O1" location="Summary!A1" display="Back to summary" xr:uid="{00000000-0004-0000-34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Estimated dementia diagnosis rate (aged 65 and older), 2023</v>
      </c>
      <c r="B1" s="125"/>
      <c r="C1" s="125"/>
      <c r="D1" s="125"/>
      <c r="E1" s="125"/>
      <c r="F1" s="125"/>
      <c r="G1" s="125"/>
      <c r="H1" s="126" t="str">
        <f ca="1">'43'!$X$1</f>
        <v>Estimated dementia diagnosis rate (aged 65 and older), 2017 - 2023</v>
      </c>
      <c r="I1" s="125"/>
      <c r="J1" s="125"/>
      <c r="K1" s="125"/>
      <c r="L1" s="125"/>
      <c r="M1" s="125"/>
      <c r="N1" s="125"/>
      <c r="O1" s="4" t="s">
        <v>1075</v>
      </c>
      <c r="T1" s="87" t="s">
        <v>282</v>
      </c>
      <c r="U1" s="87" t="s">
        <v>172</v>
      </c>
      <c r="V1" s="87" t="str">
        <f>T8&amp;U23&amp;U2&amp;U5</f>
        <v>Richmond92949Persons65+ yrs</v>
      </c>
      <c r="W1" s="86">
        <f>21-COUNTBLANK(X2:X21)</f>
        <v>8</v>
      </c>
      <c r="X1" s="87" t="str">
        <f ca="1">IF(U2&lt;&gt;"Persons",U1&amp;", "&amp;SUBSTITUTE(X2, " ","")&amp;" - "&amp;SUBSTITUTE(INDIRECT("x"&amp;W1), " ","")&amp;" ("&amp;U2&amp;")",U1&amp;", "&amp;SUBSTITUTE(X2, " ","")&amp;" - "&amp;SUBSTITUTE(INDIRECT("x"&amp;W1), " ",""))</f>
        <v>Estimated dementia diagnosis rate (aged 65 and older), 2017 - 2023</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2017</v>
      </c>
      <c r="T2" s="88" t="s">
        <v>1056</v>
      </c>
      <c r="U2" s="87" t="s">
        <v>35</v>
      </c>
      <c r="V2" s="87">
        <v>1</v>
      </c>
      <c r="W2" s="86">
        <f t="array" ref="W2">IFERROR(SMALL(IF(IndicatorData!B:B=$V$1,IndicatorData!AA:AA),$V2),"")</f>
        <v>20170000</v>
      </c>
      <c r="X2" s="86" t="str">
        <f>S2</f>
        <v>2017</v>
      </c>
      <c r="Y2" s="88">
        <f t="shared" ref="Y2:AH11" ca="1" si="0">IFERROR(VLOOKUP(Y$1&amp;$U$1&amp;$X2&amp;$U$2&amp;$U$5,DATA,14,FALSE),"")</f>
        <v>67.900000000000006</v>
      </c>
      <c r="Z2" s="87">
        <f t="shared" ca="1" si="0"/>
        <v>71.099999999999994</v>
      </c>
      <c r="AA2" s="87">
        <f t="shared" ca="1" si="0"/>
        <v>69.400000000000006</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69.400000000000006</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2018</v>
      </c>
      <c r="T3" s="88" t="s">
        <v>1076</v>
      </c>
      <c r="U3" s="87">
        <f>VLOOKUP(U1,IndicatorMetadata!$B:$AG,32,FALSE)</f>
        <v>0</v>
      </c>
      <c r="V3" s="89">
        <v>2</v>
      </c>
      <c r="W3" s="86">
        <f t="array" ref="W3">IFERROR(SMALL(IF(IndicatorData!B:B=$V$1,IndicatorData!AA:AA),$V3),"")</f>
        <v>20180000</v>
      </c>
      <c r="X3" s="86" t="str">
        <f t="shared" ref="X3:X21" si="5">IF(S3=X2,"",S3)</f>
        <v>2018</v>
      </c>
      <c r="Y3" s="88">
        <f t="shared" ca="1" si="0"/>
        <v>67.5</v>
      </c>
      <c r="Z3" s="87">
        <f t="shared" ca="1" si="0"/>
        <v>70.5</v>
      </c>
      <c r="AA3" s="87">
        <f t="shared" ca="1" si="0"/>
        <v>69.099999999999994</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69.099999999999994</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2023 value:</v>
      </c>
      <c r="B4" s="3"/>
      <c r="C4" s="3"/>
      <c r="D4" s="3"/>
      <c r="E4" s="14">
        <f ca="1">VLOOKUP(T8,$AA$27:$AC$59,3,FALSE)</f>
        <v>68.7</v>
      </c>
      <c r="F4" s="2"/>
      <c r="S4" s="87" t="str">
        <f t="array" ref="S4">IFERROR(VLOOKUP($W4,IF(IndicatorData!$B:$B=$V$1,IndicatorData!$A$1:$O$5203),15,FALSE),"")</f>
        <v>2019</v>
      </c>
      <c r="T4" s="88" t="s">
        <v>308</v>
      </c>
      <c r="U4" s="87" t="str">
        <f>VLOOKUP(U1,IndicatorMetadata!$B:$AG,27,FALSE)</f>
        <v>per 100</v>
      </c>
      <c r="V4" s="87">
        <v>3</v>
      </c>
      <c r="W4" s="86">
        <f t="array" ref="W4">IFERROR(SMALL(IF(IndicatorData!B:B=$V$1,IndicatorData!AA:AA),$V4),"")</f>
        <v>20190000</v>
      </c>
      <c r="X4" s="86" t="str">
        <f t="shared" si="5"/>
        <v>2019</v>
      </c>
      <c r="Y4" s="88">
        <f t="shared" ca="1" si="0"/>
        <v>68.7</v>
      </c>
      <c r="Z4" s="87">
        <f t="shared" ca="1" si="0"/>
        <v>72.599999999999994</v>
      </c>
      <c r="AA4" s="87">
        <f t="shared" ca="1" si="0"/>
        <v>69.599999999999994</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69.599999999999994</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9% higher</v>
      </c>
      <c r="S5" s="87" t="str">
        <f t="array" ref="S5">IFERROR(VLOOKUP($W5,IF(IndicatorData!$B:$B=$V$1,IndicatorData!$A$1:$O$5203),15,FALSE),"")</f>
        <v>2020</v>
      </c>
      <c r="T5" s="88" t="s">
        <v>10</v>
      </c>
      <c r="U5" s="87" t="str">
        <f>VLOOKUP(U23&amp;U2,Interpretations!$A$1:$E$56,4,FALSE)</f>
        <v>65+ yrs</v>
      </c>
      <c r="V5" s="87">
        <v>4</v>
      </c>
      <c r="W5" s="86">
        <f t="array" ref="W5">IFERROR(SMALL(IF(IndicatorData!B:B=$V$1,IndicatorData!AA:AA),$V5),"")</f>
        <v>20200000</v>
      </c>
      <c r="X5" s="86" t="str">
        <f t="shared" si="5"/>
        <v>2020</v>
      </c>
      <c r="Y5" s="88">
        <f t="shared" ca="1" si="0"/>
        <v>67.400000000000006</v>
      </c>
      <c r="Z5" s="87">
        <f t="shared" ca="1" si="0"/>
        <v>71.3</v>
      </c>
      <c r="AA5" s="87">
        <f t="shared" ca="1" si="0"/>
        <v>70.099999999999994</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70.099999999999994</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5% higher</v>
      </c>
      <c r="S6" s="87" t="str">
        <f t="array" ref="S6">IFERROR(VLOOKUP($W6,IF(IndicatorData!$B:$B=$V$1,IndicatorData!$A$1:$O$5203),15,FALSE),"")</f>
        <v>2021</v>
      </c>
      <c r="T6" s="88"/>
      <c r="V6" s="87">
        <v>5</v>
      </c>
      <c r="W6" s="86">
        <f t="array" ref="W6">IFERROR(SMALL(IF(IndicatorData!B:B=$V$1,IndicatorData!AA:AA),$V6),"")</f>
        <v>20210000</v>
      </c>
      <c r="X6" s="86" t="str">
        <f t="shared" si="5"/>
        <v>2021</v>
      </c>
      <c r="Y6" s="88">
        <f t="shared" ca="1" si="0"/>
        <v>61.6</v>
      </c>
      <c r="Z6" s="87">
        <f t="shared" ca="1" si="0"/>
        <v>65.599999999999994</v>
      </c>
      <c r="AA6" s="87">
        <f t="shared" ca="1" si="0"/>
        <v>63.1</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63.1</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2022</v>
      </c>
      <c r="T7" s="88"/>
      <c r="V7" s="87">
        <v>6</v>
      </c>
      <c r="W7" s="86">
        <f t="array" ref="W7">IFERROR(SMALL(IF(IndicatorData!B:B=$V$1,IndicatorData!AA:AA),$V7),"")</f>
        <v>20220000</v>
      </c>
      <c r="X7" s="86" t="str">
        <f t="shared" si="5"/>
        <v>2022</v>
      </c>
      <c r="Y7" s="88">
        <f t="shared" ca="1" si="0"/>
        <v>62</v>
      </c>
      <c r="Z7" s="87">
        <f t="shared" ca="1" si="0"/>
        <v>66.8</v>
      </c>
      <c r="AA7" s="87">
        <f t="shared" ca="1" si="0"/>
        <v>66.900000000000006</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66.900000000000006</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(2017)</v>
      </c>
      <c r="E8" s="13" t="str">
        <f ca="1">U22</f>
        <v>1% deterioration</v>
      </c>
      <c r="S8" s="87">
        <f t="array" ref="S8">IFERROR(VLOOKUP($W8,IF(IndicatorData!$B:$B=$V$1,IndicatorData!$A$1:$O$5203),15,FALSE),"")</f>
        <v>2023</v>
      </c>
      <c r="T8" s="88" t="str">
        <f>Summary!$E$2</f>
        <v>Richmond</v>
      </c>
      <c r="V8" s="87">
        <v>7</v>
      </c>
      <c r="W8" s="86">
        <f t="array" ref="W8">IFERROR(SMALL(IF(IndicatorData!B:B=$V$1,IndicatorData!AA:AA),$V8),"")</f>
        <v>20230000</v>
      </c>
      <c r="X8" s="86">
        <f t="shared" si="5"/>
        <v>2023</v>
      </c>
      <c r="Y8" s="88">
        <f t="shared" ca="1" si="0"/>
        <v>63</v>
      </c>
      <c r="Z8" s="87">
        <f t="shared" ca="1" si="0"/>
        <v>65.599999999999994</v>
      </c>
      <c r="AA8" s="87">
        <f t="shared" ca="1" si="0"/>
        <v>68.7</v>
      </c>
      <c r="AB8" s="87">
        <f t="shared" ca="1" si="0"/>
        <v>64.3</v>
      </c>
      <c r="AC8" s="86">
        <f t="shared" ca="1" si="0"/>
        <v>74</v>
      </c>
      <c r="AD8" s="87">
        <f t="shared" ca="1" si="0"/>
        <v>66.8</v>
      </c>
      <c r="AE8" s="87">
        <f t="shared" ca="1" si="0"/>
        <v>68.099999999999994</v>
      </c>
      <c r="AF8" s="87">
        <f t="shared" ca="1" si="0"/>
        <v>67.8</v>
      </c>
      <c r="AG8" s="87">
        <f t="shared" ca="1" si="0"/>
        <v>61.8</v>
      </c>
      <c r="AH8" s="87">
        <f t="shared" ca="1" si="0"/>
        <v>56.2</v>
      </c>
      <c r="AI8" s="87">
        <f t="shared" ca="1" si="1"/>
        <v>61.8</v>
      </c>
      <c r="AJ8" s="87">
        <f t="shared" ca="1" si="1"/>
        <v>69.900000000000006</v>
      </c>
      <c r="AK8" s="87">
        <f t="shared" ca="1" si="1"/>
        <v>64.8</v>
      </c>
      <c r="AL8" s="87">
        <f t="shared" ca="1" si="1"/>
        <v>66.8</v>
      </c>
      <c r="AM8" s="87">
        <f t="shared" ca="1" si="1"/>
        <v>49.8</v>
      </c>
      <c r="AN8" s="87">
        <f t="shared" ca="1" si="1"/>
        <v>73.3</v>
      </c>
      <c r="AO8" s="87">
        <f t="shared" ca="1" si="1"/>
        <v>56.5</v>
      </c>
      <c r="AP8" s="87">
        <f t="shared" ca="1" si="1"/>
        <v>66.8</v>
      </c>
      <c r="AQ8" s="87">
        <f t="shared" ca="1" si="1"/>
        <v>65</v>
      </c>
      <c r="AR8" s="87">
        <f t="shared" ca="1" si="1"/>
        <v>65.599999999999994</v>
      </c>
      <c r="AS8" s="87">
        <f t="shared" ca="1" si="2"/>
        <v>61.7</v>
      </c>
      <c r="AT8" s="87">
        <f t="shared" ca="1" si="2"/>
        <v>60</v>
      </c>
      <c r="AU8" s="87">
        <f t="shared" ca="1" si="2"/>
        <v>67.8</v>
      </c>
      <c r="AV8" s="87">
        <f t="shared" ca="1" si="2"/>
        <v>52.8</v>
      </c>
      <c r="AW8" s="87">
        <f t="shared" ca="1" si="2"/>
        <v>64.900000000000006</v>
      </c>
      <c r="AX8" s="87">
        <f t="shared" ca="1" si="2"/>
        <v>67.8</v>
      </c>
      <c r="AY8" s="87">
        <f t="shared" ca="1" si="2"/>
        <v>73.599999999999994</v>
      </c>
      <c r="AZ8" s="87">
        <f t="shared" ca="1" si="2"/>
        <v>57.8</v>
      </c>
      <c r="BA8" s="87">
        <f t="shared" ca="1" si="2"/>
        <v>64.3</v>
      </c>
      <c r="BB8" s="87">
        <f t="shared" ca="1" si="2"/>
        <v>62.5</v>
      </c>
      <c r="BC8" s="87">
        <f t="shared" ca="1" si="3"/>
        <v>70.599999999999994</v>
      </c>
      <c r="BD8" s="87">
        <f t="shared" ca="1" si="3"/>
        <v>68.099999999999994</v>
      </c>
      <c r="BE8" s="87">
        <f t="shared" ca="1" si="3"/>
        <v>54.8</v>
      </c>
      <c r="BF8" s="87">
        <f t="shared" ca="1" si="3"/>
        <v>63.4</v>
      </c>
      <c r="BG8" s="87">
        <f t="shared" ca="1" si="3"/>
        <v>68.7</v>
      </c>
      <c r="BH8" s="87">
        <f t="shared" ca="1" si="3"/>
        <v>77.900000000000006</v>
      </c>
      <c r="BI8" s="87">
        <f t="shared" ca="1" si="3"/>
        <v>74</v>
      </c>
      <c r="BJ8" s="87">
        <f t="shared" ca="1" si="3"/>
        <v>71.8</v>
      </c>
      <c r="BK8" s="87">
        <f t="shared" ca="1" si="3"/>
        <v>63.1</v>
      </c>
      <c r="BL8" s="87">
        <f t="shared" ca="1" si="3"/>
        <v>73.599999999999994</v>
      </c>
      <c r="BM8" s="87">
        <f t="shared" ca="1" si="3"/>
        <v>64.5</v>
      </c>
      <c r="BN8" s="87">
        <f t="shared" ca="1" si="4"/>
        <v>67.13333333333334</v>
      </c>
    </row>
    <row r="9" spans="1:66">
      <c r="A9" s="13" t="str">
        <f ca="1">IF(W1=2,"vs. "&amp;$T$8&amp;" previous year","vs. "&amp;$T$8&amp;" previous year ("&amp;INDIRECT("x"&amp;$W$1-1)&amp;")")</f>
        <v>vs. Richmond previous year (2022)</v>
      </c>
      <c r="C9" s="10"/>
      <c r="D9" s="10"/>
      <c r="E9" s="13" t="str">
        <f ca="1">U21</f>
        <v>3% improvement</v>
      </c>
      <c r="S9" s="87" t="str">
        <f t="array" ref="S9">IFERROR(VLOOKUP($W9,IF(IndicatorData!$B:$B=$V$1,IndicatorData!$A$1:$O$5203),15,FALSE),"")</f>
        <v/>
      </c>
      <c r="T9" s="88" t="str">
        <f>T8&amp;" Rank"</f>
        <v>Richmond Rank</v>
      </c>
      <c r="U9" s="87">
        <f ca="1">VLOOKUP(T8,$AA$26:$AB$58,2,FALSE)</f>
        <v>9</v>
      </c>
      <c r="V9" s="87">
        <v>8</v>
      </c>
      <c r="W9" s="86" t="str">
        <f t="array" ref="W9">IFERROR(SMALL(IF(IndicatorData!B:B=$V$1,IndicatorData!AA:AA),$V9),"")</f>
        <v/>
      </c>
      <c r="X9" s="86" t="str">
        <f t="shared" si="5"/>
        <v/>
      </c>
      <c r="Y9" s="88" t="str">
        <f t="shared" ca="1" si="0"/>
        <v/>
      </c>
      <c r="Z9" s="87" t="str">
        <f t="shared" ca="1" si="0"/>
        <v/>
      </c>
      <c r="AA9" s="87" t="str">
        <f t="shared" ca="1" si="0"/>
        <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63</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(2023) rank:</v>
      </c>
      <c r="E12" s="128">
        <f ca="1">U9</f>
        <v>9</v>
      </c>
      <c r="S12" s="87" t="str">
        <f t="array" ref="S12">IFERROR(VLOOKUP($W12,IF(IndicatorData!$B:$B=$V$1,IndicatorData!$A$1:$O$5203),15,FALSE),"")</f>
        <v/>
      </c>
      <c r="T12" s="88" t="s">
        <v>57</v>
      </c>
      <c r="U12" s="87">
        <f ca="1">AH27</f>
        <v>65.599999999999994</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68.7</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68.7</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Estimated dementia diagnosis rate (aged 65 and older), 2023</v>
      </c>
      <c r="B15" s="125"/>
      <c r="C15" s="125"/>
      <c r="D15" s="125"/>
      <c r="E15" s="125"/>
      <c r="F15" s="125"/>
      <c r="G15" s="125"/>
      <c r="S15" s="87" t="str">
        <f t="array" ref="S15">IFERROR(VLOOKUP($W15,IF(IndicatorData!$B:$B=$V$1,IndicatorData!$A$1:$O$5203),15,FALSE),"")</f>
        <v/>
      </c>
      <c r="T15" s="88" t="str">
        <f>T8&amp;" previous data"</f>
        <v>Richmond previous data</v>
      </c>
      <c r="U15" s="87">
        <f ca="1">IFERROR(INDIRECT("aa"&amp;$W$1-1),"")</f>
        <v>66.900000000000006</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69.400000000000006</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2.6905829596412512E-2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2023, Richmond's rate was 68.7 per 100 (n=1598), which was the 9th highest in London, 9.0% higher than the England average and 4.7% higher than the London average. The latest Borough figure for 2023 was also 1.0% lower than in 2017, in comparison with 7.2%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-1.0086455331412144E-2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3%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1% deterioration</v>
      </c>
    </row>
    <row r="23" spans="10:72">
      <c r="J23" s="125"/>
      <c r="K23" s="125"/>
      <c r="L23" s="125"/>
      <c r="M23" s="125"/>
      <c r="N23" s="125"/>
      <c r="T23" s="87" t="s">
        <v>1085</v>
      </c>
      <c r="U23" s="87">
        <f>VLOOKUP(U1,List!$AD$2:$AE$63,2,FALSE)</f>
        <v>92949</v>
      </c>
    </row>
    <row r="24" spans="10:72">
      <c r="J24" s="125"/>
      <c r="K24" s="125"/>
      <c r="L24" s="125"/>
      <c r="M24" s="125"/>
      <c r="N24" s="125"/>
    </row>
    <row r="25" spans="10:72">
      <c r="J25" s="125"/>
      <c r="K25" s="125"/>
      <c r="L25" s="125"/>
      <c r="M25" s="125"/>
      <c r="N25" s="125"/>
      <c r="AU25" s="87" t="str">
        <f ca="1">AC26&amp;", Bexley vs. CYP Comparators"</f>
        <v>Estimated dementia diagnosis rate (aged 65 and older), 2023, Bexley vs. CYP Comparators</v>
      </c>
      <c r="BT25" s="87"/>
    </row>
    <row r="26" spans="10:72">
      <c r="J26" s="125"/>
      <c r="K26" s="125"/>
      <c r="L26" s="125"/>
      <c r="M26" s="125"/>
      <c r="N26" s="125"/>
      <c r="W26" s="87" t="s">
        <v>1006</v>
      </c>
      <c r="X26" s="87" t="s">
        <v>1086</v>
      </c>
      <c r="Y26" s="87">
        <f ca="1">INDIRECT("X"&amp;$W$1)</f>
        <v>2023</v>
      </c>
      <c r="AB26" s="87" t="s">
        <v>1006</v>
      </c>
      <c r="AC26" s="86" t="str">
        <f ca="1">IF(U2&lt;&gt;"Persons", U1&amp;", "&amp;Y26&amp;" ("&amp;U2&amp;")",U1&amp;", "&amp;Y26)</f>
        <v>Estimated dementia diagnosis rate (aged 65 and older), 2023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29</v>
      </c>
      <c r="X27" s="87" t="s">
        <v>107</v>
      </c>
      <c r="Y27" s="87">
        <f t="shared" ref="Y27:Y58" ca="1" si="10">IFERROR(VLOOKUP($X27&amp;$U$1&amp;$Y$26&amp;$U$2&amp;$U$5,DATA,14,FALSE),"")</f>
        <v>56.2</v>
      </c>
      <c r="AA27" s="87" t="str">
        <f t="shared" ref="AA27:AA58" ca="1" si="11">AD27</f>
        <v>Southwark</v>
      </c>
      <c r="AB27" s="87">
        <v>1</v>
      </c>
      <c r="AC27" s="86">
        <f t="shared" ref="AC27:AC58" ca="1" si="12">VLOOKUP($AB27,$W$26:$Y$58,3,FALSE)</f>
        <v>77.900000000000006</v>
      </c>
      <c r="AD27" s="87" t="str">
        <f t="shared" ref="AD27:AD58" ca="1" si="13">VLOOKUP($AB27,$W$26:$Y$58,2,FALSE)</f>
        <v>Southwark</v>
      </c>
      <c r="AE27" s="87" t="str">
        <f t="shared" ref="AE27:AE58" ca="1" si="14">IF($AD27=$AE$26,AC27,"")</f>
        <v/>
      </c>
      <c r="AF27" s="87" t="str">
        <f t="shared" ref="AF27:AF58" ca="1" si="15">IF(ISERROR(HLOOKUP($AD27,$AB$1:$AG$1,1,FALSE)),"",AC27)</f>
        <v/>
      </c>
      <c r="AG27" s="87">
        <f t="shared" ref="AG27:AG58" ca="1" si="16">IF(AND(AE27="",AF27=""),AC27,"")</f>
        <v>77.900000000000006</v>
      </c>
      <c r="AH27" s="87">
        <f ca="1">INDIRECT("z"&amp;$W$1)</f>
        <v>65.599999999999994</v>
      </c>
      <c r="AI27" s="87">
        <f ca="1">INDIRECT("y"&amp;$W$1)</f>
        <v>63</v>
      </c>
      <c r="AJ27" s="87">
        <f ca="1">INDIRECT("aa"&amp;$W$1)</f>
        <v>68.7</v>
      </c>
      <c r="AK27" s="87" t="str">
        <f t="shared" ref="AK27:AK58" ca="1" si="17">IF(ISERROR(VLOOKUP($AD27,AOP_comparators,1,FALSE)),"",AC27)</f>
        <v/>
      </c>
      <c r="AL27" s="87">
        <f t="shared" ref="AL27:AL58" ca="1" si="18">IF(AND(AE27="",AK27=""),AC27,"")</f>
        <v>77.900000000000006</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68.7</v>
      </c>
      <c r="AU27" s="87" t="str">
        <f t="shared" ref="AU27:AU37" ca="1" si="22">VLOOKUP($AS27,$AN$27:$AP$37,2,FALSE)</f>
        <v>Richmond</v>
      </c>
      <c r="AV27" s="87">
        <f t="shared" ref="AV27:AV37" ca="1" si="23">IF($AU27=$AV$26,$AT27,"")</f>
        <v>68.7</v>
      </c>
      <c r="AW27" s="87" t="str">
        <f t="shared" ref="AW27:AW37" ca="1" si="24">IF(AV27="",AT27,"")</f>
        <v/>
      </c>
      <c r="AX27" s="87">
        <f t="shared" ref="AX27:AX37" ca="1" si="25">AI27</f>
        <v>63</v>
      </c>
      <c r="AY27" s="94"/>
      <c r="AZ27" s="94"/>
      <c r="BA27" s="94"/>
      <c r="BB27" s="94"/>
      <c r="BC27" s="94"/>
      <c r="BD27" s="94"/>
      <c r="BT27" s="87"/>
    </row>
    <row r="28" spans="10:72">
      <c r="J28" s="125"/>
      <c r="K28" s="125"/>
      <c r="L28" s="125"/>
      <c r="M28" s="125"/>
      <c r="N28" s="125"/>
      <c r="W28" s="87">
        <f ca="1">IFERROR(RANK(Y28,$Y$27:$Y$59,$U$3)+COUNTIF($Y$27:Y28,Y28)-1,"")</f>
        <v>24</v>
      </c>
      <c r="X28" s="87" t="s">
        <v>94</v>
      </c>
      <c r="Y28" s="87">
        <f t="shared" ca="1" si="10"/>
        <v>61.8</v>
      </c>
      <c r="AA28" s="87" t="str">
        <f t="shared" ca="1" si="11"/>
        <v>Sutton</v>
      </c>
      <c r="AB28" s="87">
        <v>2</v>
      </c>
      <c r="AC28" s="86">
        <f t="shared" ca="1" si="12"/>
        <v>74</v>
      </c>
      <c r="AD28" s="87" t="str">
        <f t="shared" ca="1" si="13"/>
        <v>Sutton</v>
      </c>
      <c r="AE28" s="87" t="str">
        <f t="shared" ca="1" si="14"/>
        <v/>
      </c>
      <c r="AF28" s="87">
        <f t="shared" ca="1" si="15"/>
        <v>74</v>
      </c>
      <c r="AG28" s="87" t="str">
        <f t="shared" ca="1" si="16"/>
        <v/>
      </c>
      <c r="AH28" s="87">
        <f t="shared" ref="AH28:AH58" ca="1" si="26">$AH$27</f>
        <v>65.599999999999994</v>
      </c>
      <c r="AI28" s="87">
        <f t="shared" ref="AI28:AI58" ca="1" si="27">$AI$27</f>
        <v>63</v>
      </c>
      <c r="AJ28" s="87">
        <f t="shared" ref="AJ28:AJ58" ca="1" si="28">$AJ$27</f>
        <v>68.7</v>
      </c>
      <c r="AK28" s="87">
        <f t="shared" ca="1" si="17"/>
        <v>74</v>
      </c>
      <c r="AL28" s="87" t="str">
        <f t="shared" ca="1" si="18"/>
        <v/>
      </c>
      <c r="AN28" s="87">
        <f ca="1">IFERROR(RANK(AP28,$AP$27:$AP$37,$U$3)+COUNTIF($AP$27:AP28,AP28)-1,"")</f>
        <v>2</v>
      </c>
      <c r="AO28" s="87" t="s">
        <v>79</v>
      </c>
      <c r="AP28" s="87">
        <f t="shared" ca="1" si="19"/>
        <v>66.8</v>
      </c>
      <c r="AR28" s="87" t="str">
        <f t="shared" ca="1" si="20"/>
        <v>Bromley</v>
      </c>
      <c r="AS28" s="87">
        <v>2</v>
      </c>
      <c r="AT28" s="87">
        <f t="shared" ca="1" si="21"/>
        <v>66.8</v>
      </c>
      <c r="AU28" s="87" t="str">
        <f t="shared" ca="1" si="22"/>
        <v>Bromley</v>
      </c>
      <c r="AV28" s="87" t="str">
        <f t="shared" ca="1" si="23"/>
        <v/>
      </c>
      <c r="AW28" s="87">
        <f t="shared" ca="1" si="24"/>
        <v>66.8</v>
      </c>
      <c r="AX28" s="87">
        <f t="shared" ca="1" si="25"/>
        <v>63</v>
      </c>
      <c r="AY28" s="94"/>
      <c r="BA28" s="94"/>
      <c r="BB28" s="94"/>
      <c r="BC28" s="94"/>
      <c r="BD28" s="94"/>
      <c r="BF28" s="94">
        <v>90</v>
      </c>
      <c r="BG28" s="94"/>
      <c r="BT28" s="87"/>
    </row>
    <row r="29" spans="10:72">
      <c r="J29" s="125"/>
      <c r="K29" s="125"/>
      <c r="L29" s="125"/>
      <c r="M29" s="125"/>
      <c r="N29" s="125"/>
      <c r="W29" s="87">
        <f ca="1">IFERROR(RANK(Y29,$Y$27:$Y$59,$U$3)+COUNTIF($Y$27:Y29,Y29)-1,"")</f>
        <v>8</v>
      </c>
      <c r="X29" s="87" t="s">
        <v>98</v>
      </c>
      <c r="Y29" s="87">
        <f t="shared" ca="1" si="10"/>
        <v>69.900000000000006</v>
      </c>
      <c r="AA29" s="87" t="str">
        <f t="shared" ca="1" si="11"/>
        <v>Islington</v>
      </c>
      <c r="AB29" s="87">
        <v>3</v>
      </c>
      <c r="AC29" s="86">
        <f t="shared" ca="1" si="12"/>
        <v>73.599999999999994</v>
      </c>
      <c r="AD29" s="87" t="str">
        <f t="shared" ca="1" si="13"/>
        <v>Islington</v>
      </c>
      <c r="AE29" s="87" t="str">
        <f t="shared" ca="1" si="14"/>
        <v/>
      </c>
      <c r="AF29" s="87" t="str">
        <f t="shared" ca="1" si="15"/>
        <v/>
      </c>
      <c r="AG29" s="87">
        <f t="shared" ca="1" si="16"/>
        <v>73.599999999999994</v>
      </c>
      <c r="AH29" s="87">
        <f t="shared" ca="1" si="26"/>
        <v>65.599999999999994</v>
      </c>
      <c r="AI29" s="87">
        <f t="shared" ca="1" si="27"/>
        <v>63</v>
      </c>
      <c r="AJ29" s="87">
        <f t="shared" ca="1" si="28"/>
        <v>68.7</v>
      </c>
      <c r="AK29" s="87" t="str">
        <f t="shared" ca="1" si="17"/>
        <v/>
      </c>
      <c r="AL29" s="87">
        <f t="shared" ca="1" si="18"/>
        <v>73.599999999999994</v>
      </c>
      <c r="AN29" s="87" t="str">
        <f ca="1">IFERROR(RANK(AP29,$AP$27:$AP$37,$U$3)+COUNTIF($AP$27:AP29,AP29)-1,"")</f>
        <v/>
      </c>
      <c r="AO29" s="87" t="s">
        <v>1064</v>
      </c>
      <c r="AP29" s="87" t="str">
        <f t="shared" ca="1" si="19"/>
        <v/>
      </c>
      <c r="AR29" s="87" t="str">
        <f t="shared" ca="1" si="20"/>
        <v>Havering</v>
      </c>
      <c r="AS29" s="87">
        <v>3</v>
      </c>
      <c r="AT29" s="87">
        <f t="shared" ca="1" si="21"/>
        <v>52.8</v>
      </c>
      <c r="AU29" s="87" t="str">
        <f t="shared" ca="1" si="22"/>
        <v>Havering</v>
      </c>
      <c r="AV29" s="87" t="str">
        <f t="shared" ca="1" si="23"/>
        <v/>
      </c>
      <c r="AW29" s="87">
        <f t="shared" ca="1" si="24"/>
        <v>52.8</v>
      </c>
      <c r="AX29" s="87">
        <f t="shared" ca="1" si="25"/>
        <v>63</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18</v>
      </c>
      <c r="X30" s="87" t="s">
        <v>69</v>
      </c>
      <c r="Y30" s="87">
        <f t="shared" ca="1" si="10"/>
        <v>64.8</v>
      </c>
      <c r="AA30" s="87" t="str">
        <f t="shared" ca="1" si="11"/>
        <v>Wandsworth</v>
      </c>
      <c r="AB30" s="87">
        <v>4</v>
      </c>
      <c r="AC30" s="86">
        <f t="shared" ca="1" si="12"/>
        <v>73.599999999999994</v>
      </c>
      <c r="AD30" s="87" t="str">
        <f t="shared" ca="1" si="13"/>
        <v>Wandsworth</v>
      </c>
      <c r="AE30" s="87" t="str">
        <f t="shared" ca="1" si="14"/>
        <v/>
      </c>
      <c r="AF30" s="87" t="str">
        <f t="shared" ca="1" si="15"/>
        <v/>
      </c>
      <c r="AG30" s="87">
        <f t="shared" ca="1" si="16"/>
        <v>73.599999999999994</v>
      </c>
      <c r="AH30" s="87">
        <f t="shared" ca="1" si="26"/>
        <v>65.599999999999994</v>
      </c>
      <c r="AI30" s="87">
        <f t="shared" ca="1" si="27"/>
        <v>63</v>
      </c>
      <c r="AJ30" s="87">
        <f t="shared" ca="1" si="28"/>
        <v>68.7</v>
      </c>
      <c r="AK30" s="87" t="str">
        <f t="shared" ca="1" si="17"/>
        <v/>
      </c>
      <c r="AL30" s="87">
        <f t="shared" ca="1" si="18"/>
        <v>73.599999999999994</v>
      </c>
      <c r="AN30" s="87">
        <f ca="1">IFERROR(RANK(AP30,$AP$27:$AP$37,$U$3)+COUNTIF($AP$27:AP30,AP30)-1,"")</f>
        <v>3</v>
      </c>
      <c r="AO30" s="87" t="s">
        <v>119</v>
      </c>
      <c r="AP30" s="87">
        <f t="shared" ca="1" si="19"/>
        <v>52.8</v>
      </c>
      <c r="AR30" s="87" t="e">
        <f t="shared" ca="1" si="20"/>
        <v>#N/A</v>
      </c>
      <c r="AS30" s="87">
        <v>4</v>
      </c>
      <c r="AT30" s="87" t="e">
        <f t="shared" ca="1" si="21"/>
        <v>#N/A</v>
      </c>
      <c r="AU30" s="87" t="e">
        <f t="shared" ca="1" si="22"/>
        <v>#N/A</v>
      </c>
      <c r="AV30" s="87" t="e">
        <f t="shared" ca="1" si="23"/>
        <v>#N/A</v>
      </c>
      <c r="AW30" s="87" t="e">
        <f t="shared" ca="1" si="24"/>
        <v>#N/A</v>
      </c>
      <c r="AX30" s="87">
        <f t="shared" ca="1" si="25"/>
        <v>63</v>
      </c>
      <c r="AY30" s="94"/>
      <c r="BA30" s="94"/>
      <c r="BB30" s="94"/>
      <c r="BC30" s="94"/>
      <c r="BD30" s="94"/>
      <c r="BE30" s="87" t="s">
        <v>1091</v>
      </c>
      <c r="BF30" s="92">
        <v>0</v>
      </c>
      <c r="BG30" s="92"/>
      <c r="BT30" s="87"/>
    </row>
    <row r="31" spans="10:72">
      <c r="J31" s="125"/>
      <c r="K31" s="125"/>
      <c r="L31" s="125"/>
      <c r="M31" s="125"/>
      <c r="N31" s="125"/>
      <c r="W31" s="87">
        <f ca="1">IFERROR(RANK(Y31,$Y$27:$Y$59,$U$3)+COUNTIF($Y$27:Y31,Y31)-1,"")</f>
        <v>13</v>
      </c>
      <c r="X31" s="87" t="s">
        <v>79</v>
      </c>
      <c r="Y31" s="87">
        <f t="shared" ca="1" si="10"/>
        <v>66.8</v>
      </c>
      <c r="AA31" s="87" t="str">
        <f t="shared" ca="1" si="11"/>
        <v>Croydon</v>
      </c>
      <c r="AB31" s="87">
        <v>5</v>
      </c>
      <c r="AC31" s="86">
        <f t="shared" ca="1" si="12"/>
        <v>73.3</v>
      </c>
      <c r="AD31" s="87" t="str">
        <f t="shared" ca="1" si="13"/>
        <v>Croydon</v>
      </c>
      <c r="AE31" s="87" t="str">
        <f t="shared" ca="1" si="14"/>
        <v/>
      </c>
      <c r="AF31" s="87" t="str">
        <f t="shared" ca="1" si="15"/>
        <v/>
      </c>
      <c r="AG31" s="87">
        <f t="shared" ca="1" si="16"/>
        <v>73.3</v>
      </c>
      <c r="AH31" s="87">
        <f t="shared" ca="1" si="26"/>
        <v>65.599999999999994</v>
      </c>
      <c r="AI31" s="87">
        <f t="shared" ca="1" si="27"/>
        <v>63</v>
      </c>
      <c r="AJ31" s="87">
        <f t="shared" ca="1" si="28"/>
        <v>68.7</v>
      </c>
      <c r="AK31" s="87">
        <f t="shared" ca="1" si="17"/>
        <v>73.3</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63</v>
      </c>
      <c r="AY31" s="94"/>
      <c r="BA31" s="94"/>
      <c r="BB31" s="94"/>
      <c r="BC31" s="94"/>
      <c r="BD31" s="94"/>
      <c r="BE31" s="87" t="s">
        <v>128</v>
      </c>
      <c r="BF31" s="92">
        <v>32</v>
      </c>
      <c r="BG31" s="92"/>
      <c r="BT31" s="87"/>
    </row>
    <row r="32" spans="10:72">
      <c r="J32" s="125"/>
      <c r="K32" s="125"/>
      <c r="L32" s="125"/>
      <c r="M32" s="125"/>
      <c r="N32" s="125"/>
      <c r="W32" s="87">
        <f ca="1">IFERROR(RANK(Y32,$Y$27:$Y$59,$U$3)+COUNTIF($Y$27:Y32,Y32)-1,"")</f>
        <v>32</v>
      </c>
      <c r="X32" s="87" t="s">
        <v>73</v>
      </c>
      <c r="Y32" s="87">
        <f t="shared" ca="1" si="10"/>
        <v>49.8</v>
      </c>
      <c r="AA32" s="87" t="str">
        <f t="shared" ca="1" si="11"/>
        <v>Tower Hamlets</v>
      </c>
      <c r="AB32" s="87">
        <v>6</v>
      </c>
      <c r="AC32" s="86">
        <f t="shared" ca="1" si="12"/>
        <v>71.8</v>
      </c>
      <c r="AD32" s="87" t="str">
        <f t="shared" ca="1" si="13"/>
        <v>Tower Hamlets</v>
      </c>
      <c r="AE32" s="87" t="str">
        <f t="shared" ca="1" si="14"/>
        <v/>
      </c>
      <c r="AF32" s="87" t="str">
        <f t="shared" ca="1" si="15"/>
        <v/>
      </c>
      <c r="AG32" s="87">
        <f t="shared" ca="1" si="16"/>
        <v>71.8</v>
      </c>
      <c r="AH32" s="87">
        <f t="shared" ca="1" si="26"/>
        <v>65.599999999999994</v>
      </c>
      <c r="AI32" s="87">
        <f t="shared" ca="1" si="27"/>
        <v>63</v>
      </c>
      <c r="AJ32" s="87">
        <f t="shared" ca="1" si="28"/>
        <v>68.7</v>
      </c>
      <c r="AK32" s="87" t="str">
        <f t="shared" ca="1" si="17"/>
        <v/>
      </c>
      <c r="AL32" s="87">
        <f t="shared" ca="1" si="18"/>
        <v>71.8</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63</v>
      </c>
      <c r="AY32" s="94"/>
      <c r="BA32" s="94"/>
      <c r="BB32" s="94"/>
      <c r="BC32" s="94"/>
      <c r="BD32" s="94"/>
      <c r="BE32" s="87" t="s">
        <v>173</v>
      </c>
      <c r="BF32" s="92"/>
      <c r="BG32" s="92"/>
      <c r="BT32" s="87"/>
    </row>
    <row r="33" spans="1:72">
      <c r="W33" s="87">
        <f ca="1">IFERROR(RANK(Y33,$Y$27:$Y$59,$U$3)+COUNTIF($Y$27:Y33,Y33)-1,"")</f>
        <v>5</v>
      </c>
      <c r="X33" s="87" t="s">
        <v>111</v>
      </c>
      <c r="Y33" s="87">
        <f t="shared" ca="1" si="10"/>
        <v>73.3</v>
      </c>
      <c r="AA33" s="87" t="str">
        <f t="shared" ca="1" si="11"/>
        <v>Lewisham</v>
      </c>
      <c r="AB33" s="87">
        <v>7</v>
      </c>
      <c r="AC33" s="86">
        <f t="shared" ca="1" si="12"/>
        <v>70.599999999999994</v>
      </c>
      <c r="AD33" s="87" t="str">
        <f t="shared" ca="1" si="13"/>
        <v>Lewisham</v>
      </c>
      <c r="AE33" s="87" t="str">
        <f t="shared" ca="1" si="14"/>
        <v/>
      </c>
      <c r="AF33" s="87" t="str">
        <f t="shared" ca="1" si="15"/>
        <v/>
      </c>
      <c r="AG33" s="87">
        <f t="shared" ca="1" si="16"/>
        <v>70.599999999999994</v>
      </c>
      <c r="AH33" s="87">
        <f t="shared" ca="1" si="26"/>
        <v>65.599999999999994</v>
      </c>
      <c r="AI33" s="87">
        <f t="shared" ca="1" si="27"/>
        <v>63</v>
      </c>
      <c r="AJ33" s="87">
        <f t="shared" ca="1" si="28"/>
        <v>68.7</v>
      </c>
      <c r="AK33" s="87" t="str">
        <f t="shared" ca="1" si="17"/>
        <v/>
      </c>
      <c r="AL33" s="87">
        <f t="shared" ca="1" si="18"/>
        <v>70.599999999999994</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63</v>
      </c>
      <c r="AY33" s="94"/>
      <c r="BA33" s="94"/>
      <c r="BB33" s="94"/>
      <c r="BC33" s="94"/>
      <c r="BD33" s="94"/>
      <c r="BE33" s="87" t="s">
        <v>1092</v>
      </c>
      <c r="BF33" s="92"/>
      <c r="BG33" s="92"/>
      <c r="BT33" s="87"/>
    </row>
    <row r="34" spans="1:72">
      <c r="A34" s="12" t="s">
        <v>1093</v>
      </c>
      <c r="W34" s="87">
        <f ca="1">IFERROR(RANK(Y34,$Y$27:$Y$59,$U$3)+COUNTIF($Y$27:Y34,Y34)-1,"")</f>
        <v>28</v>
      </c>
      <c r="X34" s="87" t="s">
        <v>63</v>
      </c>
      <c r="Y34" s="87">
        <f t="shared" ca="1" si="10"/>
        <v>56.5</v>
      </c>
      <c r="AA34" s="87" t="str">
        <f t="shared" ca="1" si="11"/>
        <v>Bexley</v>
      </c>
      <c r="AB34" s="87">
        <v>8</v>
      </c>
      <c r="AC34" s="86">
        <f t="shared" ca="1" si="12"/>
        <v>69.900000000000006</v>
      </c>
      <c r="AD34" s="87" t="str">
        <f t="shared" ca="1" si="13"/>
        <v>Bexley</v>
      </c>
      <c r="AE34" s="87" t="str">
        <f t="shared" ca="1" si="14"/>
        <v/>
      </c>
      <c r="AF34" s="87" t="str">
        <f t="shared" ca="1" si="15"/>
        <v/>
      </c>
      <c r="AG34" s="87">
        <f t="shared" ca="1" si="16"/>
        <v>69.900000000000006</v>
      </c>
      <c r="AH34" s="87">
        <f t="shared" ca="1" si="26"/>
        <v>65.599999999999994</v>
      </c>
      <c r="AI34" s="87">
        <f t="shared" ca="1" si="27"/>
        <v>63</v>
      </c>
      <c r="AJ34" s="87">
        <f t="shared" ca="1" si="28"/>
        <v>68.7</v>
      </c>
      <c r="AK34" s="87" t="str">
        <f t="shared" ca="1" si="17"/>
        <v/>
      </c>
      <c r="AL34" s="87">
        <f t="shared" ca="1" si="18"/>
        <v>69.900000000000006</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63</v>
      </c>
      <c r="AY34" s="94"/>
      <c r="BA34" s="94"/>
      <c r="BB34" s="94"/>
      <c r="BC34" s="94"/>
      <c r="BD34" s="94"/>
      <c r="BE34" s="87" t="s">
        <v>1094</v>
      </c>
      <c r="BF34" s="92"/>
      <c r="BG34" s="92"/>
      <c r="BT34" s="87"/>
    </row>
    <row r="35" spans="1:72" ht="15" customHeight="1">
      <c r="A35" s="124" t="str">
        <f>VLOOKUP($U$1,IndicatorMetadata!$B:$Z,2,FALSE)</f>
        <v>The rate of persons aged 65 and older with a recorded diagnosis of dementia per personestimated to have dementia given the characteristics of the population and the age and sexspecific prevalence rates of the Cognitive Function and Ageing Study II, expressed as apercentage with 95 percent confidence intervals. Significance is determined by the nonoverlapping of confidence intervals with the 66.7 percent benchmark.</v>
      </c>
      <c r="B35" s="125"/>
      <c r="C35" s="125"/>
      <c r="D35" s="125"/>
      <c r="E35" s="125"/>
      <c r="F35" s="125"/>
      <c r="G35" s="125"/>
      <c r="H35" s="125"/>
      <c r="I35" s="125"/>
      <c r="J35" s="125"/>
      <c r="K35" s="125"/>
      <c r="L35" s="125"/>
      <c r="M35" s="125"/>
      <c r="N35" s="125"/>
      <c r="W35" s="87">
        <f ca="1">IFERROR(RANK(Y35,$Y$27:$Y$59,$U$3)+COUNTIF($Y$27:Y35,Y35)-1,"")</f>
        <v>14</v>
      </c>
      <c r="X35" s="87" t="s">
        <v>121</v>
      </c>
      <c r="Y35" s="87">
        <f t="shared" ca="1" si="10"/>
        <v>66.8</v>
      </c>
      <c r="AA35" s="87" t="str">
        <f t="shared" ca="1" si="11"/>
        <v>Richmond</v>
      </c>
      <c r="AB35" s="87">
        <v>9</v>
      </c>
      <c r="AC35" s="86">
        <f t="shared" ca="1" si="12"/>
        <v>68.7</v>
      </c>
      <c r="AD35" s="87" t="str">
        <f t="shared" ca="1" si="13"/>
        <v>Richmond</v>
      </c>
      <c r="AE35" s="87">
        <f t="shared" ca="1" si="14"/>
        <v>68.7</v>
      </c>
      <c r="AF35" s="87" t="str">
        <f t="shared" ca="1" si="15"/>
        <v/>
      </c>
      <c r="AG35" s="87" t="str">
        <f t="shared" ca="1" si="16"/>
        <v/>
      </c>
      <c r="AH35" s="87">
        <f t="shared" ca="1" si="26"/>
        <v>65.599999999999994</v>
      </c>
      <c r="AI35" s="87">
        <f t="shared" ca="1" si="27"/>
        <v>63</v>
      </c>
      <c r="AJ35" s="87">
        <f t="shared" ca="1" si="28"/>
        <v>68.7</v>
      </c>
      <c r="AK35" s="87">
        <f t="shared" ca="1" si="17"/>
        <v>68.7</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63</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16</v>
      </c>
      <c r="X36" s="87" t="s">
        <v>81</v>
      </c>
      <c r="Y36" s="87">
        <f t="shared" ca="1" si="10"/>
        <v>65</v>
      </c>
      <c r="AA36" s="87" t="str">
        <f t="shared" ca="1" si="11"/>
        <v>Merton</v>
      </c>
      <c r="AB36" s="87">
        <v>10</v>
      </c>
      <c r="AC36" s="86">
        <f t="shared" ca="1" si="12"/>
        <v>68.099999999999994</v>
      </c>
      <c r="AD36" s="87" t="str">
        <f t="shared" ca="1" si="13"/>
        <v>Merton</v>
      </c>
      <c r="AE36" s="87" t="str">
        <f t="shared" ca="1" si="14"/>
        <v/>
      </c>
      <c r="AF36" s="87">
        <f t="shared" ca="1" si="15"/>
        <v>68.099999999999994</v>
      </c>
      <c r="AG36" s="87" t="str">
        <f t="shared" ca="1" si="16"/>
        <v/>
      </c>
      <c r="AH36" s="87">
        <f t="shared" ca="1" si="26"/>
        <v>65.599999999999994</v>
      </c>
      <c r="AI36" s="87">
        <f t="shared" ca="1" si="27"/>
        <v>63</v>
      </c>
      <c r="AJ36" s="87">
        <f t="shared" ca="1" si="28"/>
        <v>68.7</v>
      </c>
      <c r="AK36" s="87">
        <f t="shared" ca="1" si="17"/>
        <v>68.099999999999994</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63</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15</v>
      </c>
      <c r="X37" s="87" t="s">
        <v>102</v>
      </c>
      <c r="Y37" s="87">
        <f t="shared" ca="1" si="10"/>
        <v>65.599999999999994</v>
      </c>
      <c r="AA37" s="87" t="str">
        <f t="shared" ca="1" si="11"/>
        <v>Harrow</v>
      </c>
      <c r="AB37" s="87">
        <v>11</v>
      </c>
      <c r="AC37" s="86">
        <f t="shared" ca="1" si="12"/>
        <v>67.8</v>
      </c>
      <c r="AD37" s="87" t="str">
        <f t="shared" ca="1" si="13"/>
        <v>Harrow</v>
      </c>
      <c r="AE37" s="87" t="str">
        <f t="shared" ca="1" si="14"/>
        <v/>
      </c>
      <c r="AF37" s="87">
        <f t="shared" ca="1" si="15"/>
        <v>67.8</v>
      </c>
      <c r="AG37" s="87" t="str">
        <f t="shared" ca="1" si="16"/>
        <v/>
      </c>
      <c r="AH37" s="87">
        <f t="shared" ca="1" si="26"/>
        <v>65.599999999999994</v>
      </c>
      <c r="AI37" s="87">
        <f t="shared" ca="1" si="27"/>
        <v>63</v>
      </c>
      <c r="AJ37" s="87">
        <f t="shared" ca="1" si="28"/>
        <v>68.7</v>
      </c>
      <c r="AK37" s="87">
        <f t="shared" ca="1" si="17"/>
        <v>67.8</v>
      </c>
      <c r="AL37" s="87" t="str">
        <f t="shared" ca="1" si="18"/>
        <v/>
      </c>
      <c r="AN37" s="87">
        <f ca="1">IFERROR(RANK(AP37,$AP$27:$AP$37,$U$3)+COUNTIF($AP$27:AP37,AP37)-1,"")</f>
        <v>1</v>
      </c>
      <c r="AO37" s="87" t="str">
        <f>T8</f>
        <v>Richmond</v>
      </c>
      <c r="AP37" s="87">
        <f t="shared" ca="1" si="19"/>
        <v>68.7</v>
      </c>
      <c r="AR37" s="87" t="e">
        <f t="shared" ca="1" si="20"/>
        <v>#N/A</v>
      </c>
      <c r="AS37" s="87">
        <v>11</v>
      </c>
      <c r="AT37" s="87" t="e">
        <f t="shared" ca="1" si="21"/>
        <v>#N/A</v>
      </c>
      <c r="AU37" s="87" t="e">
        <f t="shared" ca="1" si="22"/>
        <v>#N/A</v>
      </c>
      <c r="AV37" s="87" t="e">
        <f t="shared" ca="1" si="23"/>
        <v>#N/A</v>
      </c>
      <c r="AW37" s="87" t="e">
        <f t="shared" ca="1" si="24"/>
        <v>#N/A</v>
      </c>
      <c r="AX37" s="87">
        <f t="shared" ca="1" si="25"/>
        <v>63</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25</v>
      </c>
      <c r="X38" s="87" t="s">
        <v>67</v>
      </c>
      <c r="Y38" s="87">
        <f t="shared" ca="1" si="10"/>
        <v>61.7</v>
      </c>
      <c r="AA38" s="87" t="str">
        <f t="shared" ca="1" si="11"/>
        <v>Hounslow</v>
      </c>
      <c r="AB38" s="87">
        <v>12</v>
      </c>
      <c r="AC38" s="86">
        <f t="shared" ca="1" si="12"/>
        <v>67.8</v>
      </c>
      <c r="AD38" s="87" t="str">
        <f t="shared" ca="1" si="13"/>
        <v>Hounslow</v>
      </c>
      <c r="AE38" s="87" t="str">
        <f t="shared" ca="1" si="14"/>
        <v/>
      </c>
      <c r="AF38" s="87" t="str">
        <f t="shared" ca="1" si="15"/>
        <v/>
      </c>
      <c r="AG38" s="87">
        <f t="shared" ca="1" si="16"/>
        <v>67.8</v>
      </c>
      <c r="AH38" s="87">
        <f t="shared" ca="1" si="26"/>
        <v>65.599999999999994</v>
      </c>
      <c r="AI38" s="87">
        <f t="shared" ca="1" si="27"/>
        <v>63</v>
      </c>
      <c r="AJ38" s="87">
        <f t="shared" ca="1" si="28"/>
        <v>68.7</v>
      </c>
      <c r="AK38" s="87">
        <f t="shared" ca="1" si="17"/>
        <v>67.8</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26</v>
      </c>
      <c r="X39" s="87" t="s">
        <v>117</v>
      </c>
      <c r="Y39" s="87">
        <f t="shared" ca="1" si="10"/>
        <v>60</v>
      </c>
      <c r="AA39" s="87" t="str">
        <f t="shared" ca="1" si="11"/>
        <v>Bromley</v>
      </c>
      <c r="AB39" s="87">
        <v>13</v>
      </c>
      <c r="AC39" s="86">
        <f t="shared" ca="1" si="12"/>
        <v>66.8</v>
      </c>
      <c r="AD39" s="87" t="str">
        <f t="shared" ca="1" si="13"/>
        <v>Bromley</v>
      </c>
      <c r="AE39" s="87" t="str">
        <f t="shared" ca="1" si="14"/>
        <v/>
      </c>
      <c r="AF39" s="87">
        <f t="shared" ca="1" si="15"/>
        <v>66.8</v>
      </c>
      <c r="AG39" s="87" t="str">
        <f t="shared" ca="1" si="16"/>
        <v/>
      </c>
      <c r="AH39" s="87">
        <f t="shared" ca="1" si="26"/>
        <v>65.599999999999994</v>
      </c>
      <c r="AI39" s="87">
        <f t="shared" ca="1" si="27"/>
        <v>63</v>
      </c>
      <c r="AJ39" s="87">
        <f t="shared" ca="1" si="28"/>
        <v>68.7</v>
      </c>
      <c r="AK39" s="87">
        <f t="shared" ca="1" si="17"/>
        <v>66.8</v>
      </c>
      <c r="AL39" s="87" t="str">
        <f t="shared" ca="1" si="18"/>
        <v/>
      </c>
      <c r="AO39" s="87" t="s">
        <v>1096</v>
      </c>
      <c r="BA39" s="94"/>
      <c r="BD39" s="94" t="s">
        <v>1097</v>
      </c>
      <c r="BF39" s="94">
        <f ca="1">U9</f>
        <v>9</v>
      </c>
      <c r="BG39" s="94"/>
      <c r="BT39" s="87"/>
    </row>
    <row r="40" spans="1:72">
      <c r="A40" s="125"/>
      <c r="B40" s="125"/>
      <c r="C40" s="125"/>
      <c r="D40" s="125"/>
      <c r="E40" s="125"/>
      <c r="F40" s="125"/>
      <c r="G40" s="125"/>
      <c r="H40" s="125"/>
      <c r="I40" s="125"/>
      <c r="J40" s="125"/>
      <c r="K40" s="125"/>
      <c r="L40" s="125"/>
      <c r="M40" s="125"/>
      <c r="N40" s="125"/>
      <c r="W40" s="87">
        <f ca="1">IFERROR(RANK(Y40,$Y$27:$Y$59,$U$3)+COUNTIF($Y$27:Y40,Y40)-1,"")</f>
        <v>11</v>
      </c>
      <c r="X40" s="87" t="s">
        <v>65</v>
      </c>
      <c r="Y40" s="87">
        <f t="shared" ca="1" si="10"/>
        <v>67.8</v>
      </c>
      <c r="AA40" s="87" t="str">
        <f t="shared" ca="1" si="11"/>
        <v>Enfield</v>
      </c>
      <c r="AB40" s="87">
        <v>14</v>
      </c>
      <c r="AC40" s="86">
        <f t="shared" ca="1" si="12"/>
        <v>66.8</v>
      </c>
      <c r="AD40" s="87" t="str">
        <f t="shared" ca="1" si="13"/>
        <v>Enfield</v>
      </c>
      <c r="AE40" s="87" t="str">
        <f t="shared" ca="1" si="14"/>
        <v/>
      </c>
      <c r="AF40" s="87" t="str">
        <f t="shared" ca="1" si="15"/>
        <v/>
      </c>
      <c r="AG40" s="87">
        <f t="shared" ca="1" si="16"/>
        <v>66.8</v>
      </c>
      <c r="AH40" s="87">
        <f t="shared" ca="1" si="26"/>
        <v>65.599999999999994</v>
      </c>
      <c r="AI40" s="87">
        <f t="shared" ca="1" si="27"/>
        <v>63</v>
      </c>
      <c r="AJ40" s="87">
        <f t="shared" ca="1" si="28"/>
        <v>68.7</v>
      </c>
      <c r="AK40" s="87">
        <f t="shared" ca="1" si="17"/>
        <v>66.8</v>
      </c>
      <c r="AL40" s="87" t="str">
        <f t="shared" ca="1" si="18"/>
        <v/>
      </c>
      <c r="AO40" s="87" t="str">
        <f>List!R2</f>
        <v>Kingston</v>
      </c>
      <c r="AP40" s="87">
        <f t="shared" ref="AP40:AP54" ca="1" si="29">VLOOKUP(AO40,$AA$27:$AC$58,3,FALSE)</f>
        <v>64.3</v>
      </c>
      <c r="BA40" s="94"/>
      <c r="BB40" s="94"/>
      <c r="BC40" s="94"/>
      <c r="BD40" s="94"/>
      <c r="BE40" s="87" t="s">
        <v>1098</v>
      </c>
      <c r="BF40" s="92">
        <f ca="1">IF(BF39=1,0,BE45*BF39/$BF45)</f>
        <v>25.03125</v>
      </c>
      <c r="BG40" s="93"/>
      <c r="BT40" s="87"/>
    </row>
    <row r="41" spans="1:72">
      <c r="A41" s="125"/>
      <c r="B41" s="125"/>
      <c r="C41" s="125"/>
      <c r="D41" s="125"/>
      <c r="E41" s="125"/>
      <c r="F41" s="125"/>
      <c r="G41" s="125"/>
      <c r="H41" s="125"/>
      <c r="I41" s="125"/>
      <c r="J41" s="125"/>
      <c r="K41" s="125"/>
      <c r="L41" s="125"/>
      <c r="M41" s="125"/>
      <c r="N41" s="125"/>
      <c r="W41" s="87">
        <f ca="1">IFERROR(RANK(Y41,$Y$27:$Y$59,$U$3)+COUNTIF($Y$27:Y41,Y41)-1,"")</f>
        <v>31</v>
      </c>
      <c r="X41" s="87" t="s">
        <v>119</v>
      </c>
      <c r="Y41" s="87">
        <f t="shared" ca="1" si="10"/>
        <v>52.8</v>
      </c>
      <c r="AA41" s="87" t="str">
        <f t="shared" ca="1" si="11"/>
        <v>Hackney</v>
      </c>
      <c r="AB41" s="87">
        <v>15</v>
      </c>
      <c r="AC41" s="86">
        <f t="shared" ca="1" si="12"/>
        <v>65.599999999999994</v>
      </c>
      <c r="AD41" s="87" t="str">
        <f t="shared" ca="1" si="13"/>
        <v>Hackney</v>
      </c>
      <c r="AE41" s="87" t="str">
        <f t="shared" ca="1" si="14"/>
        <v/>
      </c>
      <c r="AF41" s="87" t="str">
        <f t="shared" ca="1" si="15"/>
        <v/>
      </c>
      <c r="AG41" s="87">
        <f t="shared" ca="1" si="16"/>
        <v>65.599999999999994</v>
      </c>
      <c r="AH41" s="87">
        <f t="shared" ca="1" si="26"/>
        <v>65.599999999999994</v>
      </c>
      <c r="AI41" s="87">
        <f t="shared" ca="1" si="27"/>
        <v>63</v>
      </c>
      <c r="AJ41" s="87">
        <f t="shared" ca="1" si="28"/>
        <v>68.7</v>
      </c>
      <c r="AK41" s="87" t="str">
        <f t="shared" ca="1" si="17"/>
        <v/>
      </c>
      <c r="AL41" s="87">
        <f t="shared" ca="1" si="18"/>
        <v>65.599999999999994</v>
      </c>
      <c r="AO41" s="87" t="str">
        <f>List!R3</f>
        <v>Merton</v>
      </c>
      <c r="AP41" s="87">
        <f t="shared" ca="1" si="29"/>
        <v>68.099999999999994</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17</v>
      </c>
      <c r="X42" s="87" t="s">
        <v>87</v>
      </c>
      <c r="Y42" s="87">
        <f t="shared" ca="1" si="10"/>
        <v>64.900000000000006</v>
      </c>
      <c r="AA42" s="87" t="str">
        <f t="shared" ca="1" si="11"/>
        <v>Greenwich</v>
      </c>
      <c r="AB42" s="87">
        <v>16</v>
      </c>
      <c r="AC42" s="86">
        <f t="shared" ca="1" si="12"/>
        <v>65</v>
      </c>
      <c r="AD42" s="87" t="str">
        <f t="shared" ca="1" si="13"/>
        <v>Greenwich</v>
      </c>
      <c r="AE42" s="87" t="str">
        <f t="shared" ca="1" si="14"/>
        <v/>
      </c>
      <c r="AF42" s="87" t="str">
        <f t="shared" ca="1" si="15"/>
        <v/>
      </c>
      <c r="AG42" s="87">
        <f t="shared" ca="1" si="16"/>
        <v>65</v>
      </c>
      <c r="AH42" s="87">
        <f t="shared" ca="1" si="26"/>
        <v>65.599999999999994</v>
      </c>
      <c r="AI42" s="87">
        <f t="shared" ca="1" si="27"/>
        <v>63</v>
      </c>
      <c r="AJ42" s="87">
        <f t="shared" ca="1" si="28"/>
        <v>68.7</v>
      </c>
      <c r="AK42" s="87" t="str">
        <f t="shared" ca="1" si="17"/>
        <v/>
      </c>
      <c r="AL42" s="87">
        <f t="shared" ca="1" si="18"/>
        <v>65</v>
      </c>
      <c r="AO42" s="87" t="str">
        <f>List!R4</f>
        <v>Richmond</v>
      </c>
      <c r="AP42" s="87">
        <f t="shared" ca="1" si="29"/>
        <v>68.7</v>
      </c>
      <c r="BA42" s="94"/>
      <c r="BB42" s="94"/>
      <c r="BC42" s="94"/>
      <c r="BD42" s="94"/>
      <c r="BE42" s="87" t="s">
        <v>1094</v>
      </c>
      <c r="BF42" s="92">
        <f ca="1">IF(181-SUM(BF40:BF41)&lt;0,0,181-SUM(BF40:BF41))</f>
        <v>153.96875</v>
      </c>
      <c r="BG42" s="93"/>
      <c r="BT42" s="87"/>
    </row>
    <row r="43" spans="1:72">
      <c r="A43" s="17"/>
      <c r="B43" s="17"/>
      <c r="C43" s="17"/>
      <c r="D43" s="17"/>
      <c r="E43" s="17"/>
      <c r="F43" s="17"/>
      <c r="G43" s="17"/>
      <c r="H43" s="17"/>
      <c r="I43" s="17"/>
      <c r="J43" s="17"/>
      <c r="K43" s="17"/>
      <c r="L43" s="17"/>
      <c r="M43" s="17"/>
      <c r="W43" s="87">
        <f ca="1">IFERROR(RANK(Y43,$Y$27:$Y$59,$U$3)+COUNTIF($Y$27:Y43,Y43)-1,"")</f>
        <v>12</v>
      </c>
      <c r="X43" s="87" t="s">
        <v>60</v>
      </c>
      <c r="Y43" s="87">
        <f t="shared" ca="1" si="10"/>
        <v>67.8</v>
      </c>
      <c r="AA43" s="87" t="str">
        <f t="shared" ca="1" si="11"/>
        <v>Hillingdon</v>
      </c>
      <c r="AB43" s="87">
        <v>17</v>
      </c>
      <c r="AC43" s="86">
        <f t="shared" ca="1" si="12"/>
        <v>64.900000000000006</v>
      </c>
      <c r="AD43" s="87" t="str">
        <f t="shared" ca="1" si="13"/>
        <v>Hillingdon</v>
      </c>
      <c r="AE43" s="87" t="str">
        <f t="shared" ca="1" si="14"/>
        <v/>
      </c>
      <c r="AF43" s="87" t="str">
        <f t="shared" ca="1" si="15"/>
        <v/>
      </c>
      <c r="AG43" s="87">
        <f t="shared" ca="1" si="16"/>
        <v>64.900000000000006</v>
      </c>
      <c r="AH43" s="87">
        <f t="shared" ca="1" si="26"/>
        <v>65.599999999999994</v>
      </c>
      <c r="AI43" s="87">
        <f t="shared" ca="1" si="27"/>
        <v>63</v>
      </c>
      <c r="AJ43" s="87">
        <f t="shared" ca="1" si="28"/>
        <v>68.7</v>
      </c>
      <c r="AK43" s="87">
        <f t="shared" ca="1" si="17"/>
        <v>64.900000000000006</v>
      </c>
      <c r="AL43" s="87" t="str">
        <f t="shared" ca="1" si="18"/>
        <v/>
      </c>
      <c r="AO43" s="87" t="str">
        <f>List!R5</f>
        <v>Sutton</v>
      </c>
      <c r="AP43" s="87">
        <f t="shared" ca="1" si="29"/>
        <v>74</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v>
      </c>
      <c r="X44" s="87" t="s">
        <v>75</v>
      </c>
      <c r="Y44" s="87">
        <f t="shared" ca="1" si="10"/>
        <v>73.599999999999994</v>
      </c>
      <c r="AA44" s="87" t="str">
        <f t="shared" ca="1" si="11"/>
        <v>Brent</v>
      </c>
      <c r="AB44" s="87">
        <v>18</v>
      </c>
      <c r="AC44" s="86">
        <f t="shared" ca="1" si="12"/>
        <v>64.8</v>
      </c>
      <c r="AD44" s="87" t="str">
        <f t="shared" ca="1" si="13"/>
        <v>Brent</v>
      </c>
      <c r="AE44" s="87" t="str">
        <f t="shared" ca="1" si="14"/>
        <v/>
      </c>
      <c r="AF44" s="87" t="str">
        <f t="shared" ca="1" si="15"/>
        <v/>
      </c>
      <c r="AG44" s="87">
        <f t="shared" ca="1" si="16"/>
        <v>64.8</v>
      </c>
      <c r="AH44" s="87">
        <f t="shared" ca="1" si="26"/>
        <v>65.599999999999994</v>
      </c>
      <c r="AI44" s="87">
        <f t="shared" ca="1" si="27"/>
        <v>63</v>
      </c>
      <c r="AJ44" s="87">
        <f t="shared" ca="1" si="28"/>
        <v>68.7</v>
      </c>
      <c r="AK44" s="87" t="str">
        <f t="shared" ca="1" si="17"/>
        <v/>
      </c>
      <c r="AL44" s="87">
        <f t="shared" ca="1" si="18"/>
        <v>64.8</v>
      </c>
      <c r="AO44" s="87" t="str">
        <f>List!R6</f>
        <v>Havering</v>
      </c>
      <c r="AP44" s="87">
        <f t="shared" ca="1" si="29"/>
        <v>52.8</v>
      </c>
      <c r="BT44" s="87"/>
    </row>
    <row r="45" spans="1:72">
      <c r="A45" s="17"/>
      <c r="B45" s="17"/>
      <c r="C45" s="17"/>
      <c r="D45" s="17"/>
      <c r="E45" s="17"/>
      <c r="F45" s="17"/>
      <c r="G45" s="17"/>
      <c r="H45" s="17"/>
      <c r="I45" s="17"/>
      <c r="J45" s="17"/>
      <c r="K45" s="17"/>
      <c r="L45" s="17"/>
      <c r="M45" s="17"/>
      <c r="W45" s="87">
        <f ca="1">IFERROR(RANK(Y45,$Y$27:$Y$59,$U$3)+COUNTIF($Y$27:Y45,Y45)-1,"")</f>
        <v>27</v>
      </c>
      <c r="X45" s="87" t="s">
        <v>71</v>
      </c>
      <c r="Y45" s="87">
        <f t="shared" ca="1" si="10"/>
        <v>57.8</v>
      </c>
      <c r="AA45" s="87" t="str">
        <f t="shared" ca="1" si="11"/>
        <v>Westminster</v>
      </c>
      <c r="AB45" s="87">
        <v>19</v>
      </c>
      <c r="AC45" s="86">
        <f t="shared" ca="1" si="12"/>
        <v>64.5</v>
      </c>
      <c r="AD45" s="87" t="str">
        <f t="shared" ca="1" si="13"/>
        <v>Westminster</v>
      </c>
      <c r="AE45" s="87" t="str">
        <f t="shared" ca="1" si="14"/>
        <v/>
      </c>
      <c r="AF45" s="87" t="str">
        <f t="shared" ca="1" si="15"/>
        <v/>
      </c>
      <c r="AG45" s="87">
        <f t="shared" ca="1" si="16"/>
        <v>64.5</v>
      </c>
      <c r="AH45" s="87">
        <f t="shared" ca="1" si="26"/>
        <v>65.599999999999994</v>
      </c>
      <c r="AI45" s="87">
        <f t="shared" ca="1" si="27"/>
        <v>63</v>
      </c>
      <c r="AJ45" s="87">
        <f t="shared" ca="1" si="28"/>
        <v>68.7</v>
      </c>
      <c r="AK45" s="87" t="str">
        <f t="shared" ca="1" si="17"/>
        <v/>
      </c>
      <c r="AL45" s="87">
        <f t="shared" ca="1" si="18"/>
        <v>64.5</v>
      </c>
      <c r="AO45" s="87" t="str">
        <f>List!R7</f>
        <v>Hounslow</v>
      </c>
      <c r="AP45" s="87">
        <f t="shared" ca="1" si="29"/>
        <v>67.8</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20</v>
      </c>
      <c r="X46" s="87" t="s">
        <v>83</v>
      </c>
      <c r="Y46" s="87">
        <f t="shared" ca="1" si="10"/>
        <v>64.3</v>
      </c>
      <c r="AA46" s="87" t="str">
        <f t="shared" ca="1" si="11"/>
        <v>Kingston</v>
      </c>
      <c r="AB46" s="87">
        <v>20</v>
      </c>
      <c r="AC46" s="86">
        <f t="shared" ca="1" si="12"/>
        <v>64.3</v>
      </c>
      <c r="AD46" s="87" t="str">
        <f t="shared" ca="1" si="13"/>
        <v>Kingston</v>
      </c>
      <c r="AE46" s="87" t="str">
        <f t="shared" ca="1" si="14"/>
        <v/>
      </c>
      <c r="AF46" s="87">
        <f t="shared" ca="1" si="15"/>
        <v>64.3</v>
      </c>
      <c r="AG46" s="87" t="str">
        <f t="shared" ca="1" si="16"/>
        <v/>
      </c>
      <c r="AH46" s="87">
        <f t="shared" ca="1" si="26"/>
        <v>65.599999999999994</v>
      </c>
      <c r="AI46" s="87">
        <f t="shared" ca="1" si="27"/>
        <v>63</v>
      </c>
      <c r="AJ46" s="87">
        <f t="shared" ca="1" si="28"/>
        <v>68.7</v>
      </c>
      <c r="AK46" s="87">
        <f t="shared" ca="1" si="17"/>
        <v>64.3</v>
      </c>
      <c r="AL46" s="87" t="str">
        <f t="shared" ca="1" si="18"/>
        <v/>
      </c>
      <c r="AO46" s="87" t="str">
        <f>List!R8</f>
        <v>Redbridge</v>
      </c>
      <c r="AP46" s="87">
        <f t="shared" ca="1" si="29"/>
        <v>63.4</v>
      </c>
      <c r="BF46" s="94">
        <v>2</v>
      </c>
      <c r="BG46" s="94"/>
      <c r="BT46" s="87"/>
    </row>
    <row r="47" spans="1:72">
      <c r="A47" s="17"/>
      <c r="B47" s="17"/>
      <c r="C47" s="17"/>
      <c r="D47" s="17"/>
      <c r="E47" s="17"/>
      <c r="F47" s="17"/>
      <c r="G47" s="17"/>
      <c r="H47" s="17"/>
      <c r="I47" s="17"/>
      <c r="J47" s="17"/>
      <c r="K47" s="17"/>
      <c r="L47" s="17"/>
      <c r="M47" s="17"/>
      <c r="W47" s="87">
        <f ca="1">IFERROR(RANK(Y47,$Y$27:$Y$59,$U$3)+COUNTIF($Y$27:Y47,Y47)-1,"")</f>
        <v>23</v>
      </c>
      <c r="X47" s="87" t="s">
        <v>92</v>
      </c>
      <c r="Y47" s="87">
        <f t="shared" ca="1" si="10"/>
        <v>62.5</v>
      </c>
      <c r="AA47" s="87" t="str">
        <f t="shared" ca="1" si="11"/>
        <v>Redbridge</v>
      </c>
      <c r="AB47" s="87">
        <v>21</v>
      </c>
      <c r="AC47" s="86">
        <f t="shared" ca="1" si="12"/>
        <v>63.4</v>
      </c>
      <c r="AD47" s="87" t="str">
        <f t="shared" ca="1" si="13"/>
        <v>Redbridge</v>
      </c>
      <c r="AE47" s="87" t="str">
        <f t="shared" ca="1" si="14"/>
        <v/>
      </c>
      <c r="AF47" s="87" t="str">
        <f t="shared" ca="1" si="15"/>
        <v/>
      </c>
      <c r="AG47" s="87">
        <f t="shared" ca="1" si="16"/>
        <v>63.4</v>
      </c>
      <c r="AH47" s="87">
        <f t="shared" ca="1" si="26"/>
        <v>65.599999999999994</v>
      </c>
      <c r="AI47" s="87">
        <f t="shared" ca="1" si="27"/>
        <v>63</v>
      </c>
      <c r="AJ47" s="87">
        <f t="shared" ca="1" si="28"/>
        <v>68.7</v>
      </c>
      <c r="AK47" s="87">
        <f t="shared" ca="1" si="17"/>
        <v>63.4</v>
      </c>
      <c r="AL47" s="87" t="str">
        <f t="shared" ca="1" si="18"/>
        <v/>
      </c>
      <c r="AO47" s="87" t="str">
        <f>List!R9</f>
        <v>Enfield</v>
      </c>
      <c r="AP47" s="87">
        <f t="shared" ca="1" si="29"/>
        <v>66.8</v>
      </c>
    </row>
    <row r="48" spans="1:72">
      <c r="A48" s="17"/>
      <c r="B48" s="17"/>
      <c r="C48" s="17"/>
      <c r="D48" s="17"/>
      <c r="E48" s="17"/>
      <c r="F48" s="17"/>
      <c r="G48" s="17"/>
      <c r="H48" s="17"/>
      <c r="I48" s="17"/>
      <c r="J48" s="17"/>
      <c r="K48" s="17"/>
      <c r="L48" s="17"/>
      <c r="M48" s="17"/>
      <c r="W48" s="87">
        <f ca="1">IFERROR(RANK(Y48,$Y$27:$Y$59,$U$3)+COUNTIF($Y$27:Y48,Y48)-1,"")</f>
        <v>7</v>
      </c>
      <c r="X48" s="87" t="s">
        <v>85</v>
      </c>
      <c r="Y48" s="87">
        <f t="shared" ca="1" si="10"/>
        <v>70.599999999999994</v>
      </c>
      <c r="AA48" s="87" t="str">
        <f t="shared" ca="1" si="11"/>
        <v>Waltham Forest</v>
      </c>
      <c r="AB48" s="87">
        <v>22</v>
      </c>
      <c r="AC48" s="86">
        <f t="shared" ca="1" si="12"/>
        <v>63.1</v>
      </c>
      <c r="AD48" s="87" t="str">
        <f t="shared" ca="1" si="13"/>
        <v>Waltham Forest</v>
      </c>
      <c r="AE48" s="87" t="str">
        <f t="shared" ca="1" si="14"/>
        <v/>
      </c>
      <c r="AF48" s="87" t="str">
        <f t="shared" ca="1" si="15"/>
        <v/>
      </c>
      <c r="AG48" s="87">
        <f t="shared" ca="1" si="16"/>
        <v>63.1</v>
      </c>
      <c r="AH48" s="87">
        <f t="shared" ca="1" si="26"/>
        <v>65.599999999999994</v>
      </c>
      <c r="AI48" s="87">
        <f t="shared" ca="1" si="27"/>
        <v>63</v>
      </c>
      <c r="AJ48" s="87">
        <f t="shared" ca="1" si="28"/>
        <v>68.7</v>
      </c>
      <c r="AK48" s="87">
        <f t="shared" ca="1" si="17"/>
        <v>63.1</v>
      </c>
      <c r="AL48" s="87" t="str">
        <f t="shared" ca="1" si="18"/>
        <v/>
      </c>
      <c r="AO48" s="87" t="str">
        <f>List!R10</f>
        <v>Harrow</v>
      </c>
      <c r="AP48" s="87">
        <f t="shared" ca="1" si="29"/>
        <v>67.8</v>
      </c>
      <c r="BF48" s="94"/>
    </row>
    <row r="49" spans="1:59">
      <c r="A49" s="17"/>
      <c r="B49" s="17"/>
      <c r="C49" s="17"/>
      <c r="D49" s="17"/>
      <c r="E49" s="17"/>
      <c r="F49" s="17"/>
      <c r="G49" s="17"/>
      <c r="H49" s="17"/>
      <c r="I49" s="17"/>
      <c r="J49" s="17"/>
      <c r="K49" s="17"/>
      <c r="L49" s="17"/>
      <c r="M49" s="17"/>
      <c r="W49" s="87">
        <f ca="1">IFERROR(RANK(Y49,$Y$27:$Y$59,$U$3)+COUNTIF($Y$27:Y49,Y49)-1,"")</f>
        <v>10</v>
      </c>
      <c r="X49" s="87" t="s">
        <v>109</v>
      </c>
      <c r="Y49" s="87">
        <f t="shared" ca="1" si="10"/>
        <v>68.099999999999994</v>
      </c>
      <c r="AA49" s="87" t="str">
        <f t="shared" ca="1" si="11"/>
        <v>Lambeth</v>
      </c>
      <c r="AB49" s="87">
        <v>23</v>
      </c>
      <c r="AC49" s="86">
        <f t="shared" ca="1" si="12"/>
        <v>62.5</v>
      </c>
      <c r="AD49" s="87" t="str">
        <f t="shared" ca="1" si="13"/>
        <v>Lambeth</v>
      </c>
      <c r="AE49" s="87" t="str">
        <f t="shared" ca="1" si="14"/>
        <v/>
      </c>
      <c r="AF49" s="87" t="str">
        <f t="shared" ca="1" si="15"/>
        <v/>
      </c>
      <c r="AG49" s="87">
        <f t="shared" ca="1" si="16"/>
        <v>62.5</v>
      </c>
      <c r="AH49" s="87">
        <f t="shared" ca="1" si="26"/>
        <v>65.599999999999994</v>
      </c>
      <c r="AI49" s="87">
        <f t="shared" ca="1" si="27"/>
        <v>63</v>
      </c>
      <c r="AJ49" s="87">
        <f t="shared" ca="1" si="28"/>
        <v>68.7</v>
      </c>
      <c r="AK49" s="87" t="str">
        <f t="shared" ca="1" si="17"/>
        <v/>
      </c>
      <c r="AL49" s="87">
        <f t="shared" ca="1" si="18"/>
        <v>62.5</v>
      </c>
      <c r="AO49" s="87" t="str">
        <f>List!R11</f>
        <v>Waltham Forest</v>
      </c>
      <c r="AP49" s="87">
        <f t="shared" ca="1" si="29"/>
        <v>63.1</v>
      </c>
      <c r="BF49" s="92"/>
      <c r="BG49" s="93"/>
    </row>
    <row r="50" spans="1:59">
      <c r="A50" s="17"/>
      <c r="B50" s="17"/>
      <c r="C50" s="17"/>
      <c r="D50" s="17"/>
      <c r="E50" s="17"/>
      <c r="F50" s="17"/>
      <c r="G50" s="17"/>
      <c r="H50" s="17"/>
      <c r="I50" s="17"/>
      <c r="J50" s="17"/>
      <c r="K50" s="17"/>
      <c r="L50" s="17"/>
      <c r="M50" s="17"/>
      <c r="W50" s="87">
        <f ca="1">IFERROR(RANK(Y50,$Y$27:$Y$59,$U$3)+COUNTIF($Y$27:Y50,Y50)-1,"")</f>
        <v>30</v>
      </c>
      <c r="X50" s="87" t="s">
        <v>123</v>
      </c>
      <c r="Y50" s="87">
        <f t="shared" ca="1" si="10"/>
        <v>54.8</v>
      </c>
      <c r="AA50" s="87" t="str">
        <f t="shared" ca="1" si="11"/>
        <v>Barnet</v>
      </c>
      <c r="AB50" s="87">
        <v>24</v>
      </c>
      <c r="AC50" s="86">
        <f t="shared" ca="1" si="12"/>
        <v>61.8</v>
      </c>
      <c r="AD50" s="87" t="str">
        <f t="shared" ca="1" si="13"/>
        <v>Barnet</v>
      </c>
      <c r="AE50" s="87" t="str">
        <f t="shared" ca="1" si="14"/>
        <v/>
      </c>
      <c r="AF50" s="87">
        <f t="shared" ca="1" si="15"/>
        <v>61.8</v>
      </c>
      <c r="AG50" s="87" t="str">
        <f t="shared" ca="1" si="16"/>
        <v/>
      </c>
      <c r="AH50" s="87">
        <f t="shared" ca="1" si="26"/>
        <v>65.599999999999994</v>
      </c>
      <c r="AI50" s="87">
        <f t="shared" ca="1" si="27"/>
        <v>63</v>
      </c>
      <c r="AJ50" s="87">
        <f t="shared" ca="1" si="28"/>
        <v>68.7</v>
      </c>
      <c r="AK50" s="87">
        <f t="shared" ca="1" si="17"/>
        <v>61.8</v>
      </c>
      <c r="AL50" s="87" t="str">
        <f t="shared" ca="1" si="18"/>
        <v/>
      </c>
      <c r="AO50" s="87" t="str">
        <f>List!R12</f>
        <v>Bromley</v>
      </c>
      <c r="AP50" s="87">
        <f t="shared" ca="1" si="29"/>
        <v>66.8</v>
      </c>
      <c r="BF50" s="92"/>
      <c r="BG50" s="92"/>
    </row>
    <row r="51" spans="1:59">
      <c r="W51" s="87">
        <f ca="1">IFERROR(RANK(Y51,$Y$27:$Y$59,$U$3)+COUNTIF($Y$27:Y51,Y51)-1,"")</f>
        <v>21</v>
      </c>
      <c r="X51" s="87" t="s">
        <v>113</v>
      </c>
      <c r="Y51" s="87">
        <f t="shared" ca="1" si="10"/>
        <v>63.4</v>
      </c>
      <c r="AA51" s="87" t="str">
        <f t="shared" ca="1" si="11"/>
        <v>Hammersmith and Fulham</v>
      </c>
      <c r="AB51" s="87">
        <v>25</v>
      </c>
      <c r="AC51" s="86">
        <f t="shared" ca="1" si="12"/>
        <v>61.7</v>
      </c>
      <c r="AD51" s="87" t="str">
        <f t="shared" ca="1" si="13"/>
        <v>Hammersmith and Fulham</v>
      </c>
      <c r="AE51" s="87" t="str">
        <f t="shared" ca="1" si="14"/>
        <v/>
      </c>
      <c r="AF51" s="87" t="str">
        <f t="shared" ca="1" si="15"/>
        <v/>
      </c>
      <c r="AG51" s="87">
        <f t="shared" ca="1" si="16"/>
        <v>61.7</v>
      </c>
      <c r="AH51" s="87">
        <f t="shared" ca="1" si="26"/>
        <v>65.599999999999994</v>
      </c>
      <c r="AI51" s="87">
        <f t="shared" ca="1" si="27"/>
        <v>63</v>
      </c>
      <c r="AJ51" s="87">
        <f t="shared" ca="1" si="28"/>
        <v>68.7</v>
      </c>
      <c r="AK51" s="87" t="str">
        <f t="shared" ca="1" si="17"/>
        <v/>
      </c>
      <c r="AL51" s="87">
        <f t="shared" ca="1" si="18"/>
        <v>61.7</v>
      </c>
      <c r="AO51" s="87" t="str">
        <f>List!R13</f>
        <v>Hillingdon</v>
      </c>
      <c r="AP51" s="87">
        <f t="shared" ca="1" si="29"/>
        <v>64.900000000000006</v>
      </c>
      <c r="BF51" s="92"/>
      <c r="BG51" s="93"/>
    </row>
    <row r="52" spans="1:59">
      <c r="W52" s="87">
        <f ca="1">IFERROR(RANK(Y52,$Y$27:$Y$59,$U$3)+COUNTIF($Y$27:Y52,Y52)-1,"")</f>
        <v>9</v>
      </c>
      <c r="X52" s="87" t="s">
        <v>33</v>
      </c>
      <c r="Y52" s="87">
        <f t="shared" ca="1" si="10"/>
        <v>68.7</v>
      </c>
      <c r="AA52" s="87" t="str">
        <f t="shared" ca="1" si="11"/>
        <v>Haringey</v>
      </c>
      <c r="AB52" s="87">
        <v>26</v>
      </c>
      <c r="AC52" s="86">
        <f t="shared" ca="1" si="12"/>
        <v>60</v>
      </c>
      <c r="AD52" s="87" t="str">
        <f t="shared" ca="1" si="13"/>
        <v>Haringey</v>
      </c>
      <c r="AE52" s="87" t="str">
        <f t="shared" ca="1" si="14"/>
        <v/>
      </c>
      <c r="AF52" s="87" t="str">
        <f t="shared" ca="1" si="15"/>
        <v/>
      </c>
      <c r="AG52" s="87">
        <f t="shared" ca="1" si="16"/>
        <v>60</v>
      </c>
      <c r="AH52" s="87">
        <f t="shared" ca="1" si="26"/>
        <v>65.599999999999994</v>
      </c>
      <c r="AI52" s="87">
        <f t="shared" ca="1" si="27"/>
        <v>63</v>
      </c>
      <c r="AJ52" s="87">
        <f t="shared" ca="1" si="28"/>
        <v>68.7</v>
      </c>
      <c r="AK52" s="87" t="str">
        <f t="shared" ca="1" si="17"/>
        <v/>
      </c>
      <c r="AL52" s="87">
        <f t="shared" ca="1" si="18"/>
        <v>60</v>
      </c>
      <c r="AO52" s="87" t="str">
        <f>List!R14</f>
        <v>Ealing</v>
      </c>
      <c r="AP52" s="87">
        <f t="shared" ca="1" si="29"/>
        <v>56.5</v>
      </c>
      <c r="BF52" s="94"/>
      <c r="BG52" s="94"/>
    </row>
    <row r="53" spans="1:59">
      <c r="W53" s="87">
        <f ca="1">IFERROR(RANK(Y53,$Y$27:$Y$59,$U$3)+COUNTIF($Y$27:Y53,Y53)-1,"")</f>
        <v>1</v>
      </c>
      <c r="X53" s="87" t="s">
        <v>96</v>
      </c>
      <c r="Y53" s="87">
        <f t="shared" ca="1" si="10"/>
        <v>77.900000000000006</v>
      </c>
      <c r="AA53" s="87" t="str">
        <f t="shared" ca="1" si="11"/>
        <v>Kensington and Chelsea</v>
      </c>
      <c r="AB53" s="87">
        <v>27</v>
      </c>
      <c r="AC53" s="86">
        <f t="shared" ca="1" si="12"/>
        <v>57.8</v>
      </c>
      <c r="AD53" s="87" t="str">
        <f t="shared" ca="1" si="13"/>
        <v>Kensington and Chelsea</v>
      </c>
      <c r="AE53" s="87" t="str">
        <f t="shared" ca="1" si="14"/>
        <v/>
      </c>
      <c r="AF53" s="87" t="str">
        <f t="shared" ca="1" si="15"/>
        <v/>
      </c>
      <c r="AG53" s="87">
        <f t="shared" ca="1" si="16"/>
        <v>57.8</v>
      </c>
      <c r="AH53" s="87">
        <f t="shared" ca="1" si="26"/>
        <v>65.599999999999994</v>
      </c>
      <c r="AI53" s="87">
        <f t="shared" ca="1" si="27"/>
        <v>63</v>
      </c>
      <c r="AJ53" s="87">
        <f t="shared" ca="1" si="28"/>
        <v>68.7</v>
      </c>
      <c r="AK53" s="87" t="str">
        <f t="shared" ca="1" si="17"/>
        <v/>
      </c>
      <c r="AL53" s="87">
        <f t="shared" ca="1" si="18"/>
        <v>57.8</v>
      </c>
      <c r="AO53" s="87" t="str">
        <f>List!R15</f>
        <v>Barnet</v>
      </c>
      <c r="AP53" s="87">
        <f t="shared" ca="1" si="29"/>
        <v>61.8</v>
      </c>
    </row>
    <row r="54" spans="1:59">
      <c r="W54" s="87">
        <f ca="1">IFERROR(RANK(Y54,$Y$27:$Y$59,$U$3)+COUNTIF($Y$27:Y54,Y54)-1,"")</f>
        <v>2</v>
      </c>
      <c r="X54" s="87" t="s">
        <v>90</v>
      </c>
      <c r="Y54" s="87">
        <f t="shared" ca="1" si="10"/>
        <v>74</v>
      </c>
      <c r="AA54" s="87" t="str">
        <f t="shared" ca="1" si="11"/>
        <v>Ealing</v>
      </c>
      <c r="AB54" s="87">
        <v>28</v>
      </c>
      <c r="AC54" s="86">
        <f t="shared" ca="1" si="12"/>
        <v>56.5</v>
      </c>
      <c r="AD54" s="87" t="str">
        <f t="shared" ca="1" si="13"/>
        <v>Ealing</v>
      </c>
      <c r="AE54" s="87" t="str">
        <f t="shared" ca="1" si="14"/>
        <v/>
      </c>
      <c r="AF54" s="87" t="str">
        <f t="shared" ca="1" si="15"/>
        <v/>
      </c>
      <c r="AG54" s="87">
        <f t="shared" ca="1" si="16"/>
        <v>56.5</v>
      </c>
      <c r="AH54" s="87">
        <f t="shared" ca="1" si="26"/>
        <v>65.599999999999994</v>
      </c>
      <c r="AI54" s="87">
        <f t="shared" ca="1" si="27"/>
        <v>63</v>
      </c>
      <c r="AJ54" s="87">
        <f t="shared" ca="1" si="28"/>
        <v>68.7</v>
      </c>
      <c r="AK54" s="87">
        <f t="shared" ca="1" si="17"/>
        <v>56.5</v>
      </c>
      <c r="AL54" s="87" t="str">
        <f t="shared" ca="1" si="18"/>
        <v/>
      </c>
      <c r="AO54" s="87" t="str">
        <f>List!R16</f>
        <v>Croydon</v>
      </c>
      <c r="AP54" s="87">
        <f t="shared" ca="1" si="29"/>
        <v>73.3</v>
      </c>
      <c r="BF54" s="94"/>
      <c r="BG54" s="94"/>
    </row>
    <row r="55" spans="1:59" ht="14.45" customHeight="1">
      <c r="W55" s="87">
        <f ca="1">IFERROR(RANK(Y55,$Y$27:$Y$59,$U$3)+COUNTIF($Y$27:Y55,Y55)-1,"")</f>
        <v>6</v>
      </c>
      <c r="X55" s="87" t="s">
        <v>105</v>
      </c>
      <c r="Y55" s="87">
        <f t="shared" ca="1" si="10"/>
        <v>71.8</v>
      </c>
      <c r="AA55" s="87" t="str">
        <f t="shared" ca="1" si="11"/>
        <v>Barking and Dagenham</v>
      </c>
      <c r="AB55" s="87">
        <v>29</v>
      </c>
      <c r="AC55" s="86">
        <f t="shared" ca="1" si="12"/>
        <v>56.2</v>
      </c>
      <c r="AD55" s="87" t="str">
        <f t="shared" ca="1" si="13"/>
        <v>Barking and Dagenham</v>
      </c>
      <c r="AE55" s="87" t="str">
        <f t="shared" ca="1" si="14"/>
        <v/>
      </c>
      <c r="AF55" s="87" t="str">
        <f t="shared" ca="1" si="15"/>
        <v/>
      </c>
      <c r="AG55" s="87">
        <f t="shared" ca="1" si="16"/>
        <v>56.2</v>
      </c>
      <c r="AH55" s="87">
        <f t="shared" ca="1" si="26"/>
        <v>65.599999999999994</v>
      </c>
      <c r="AI55" s="87">
        <f t="shared" ca="1" si="27"/>
        <v>63</v>
      </c>
      <c r="AJ55" s="87">
        <f t="shared" ca="1" si="28"/>
        <v>68.7</v>
      </c>
      <c r="AK55" s="87" t="str">
        <f t="shared" ca="1" si="17"/>
        <v/>
      </c>
      <c r="AL55" s="87">
        <f t="shared" ca="1" si="18"/>
        <v>56.2</v>
      </c>
      <c r="AO55" s="87" t="str">
        <f>T8</f>
        <v>Richmond</v>
      </c>
      <c r="AP55" s="87">
        <f ca="1">U14</f>
        <v>68.7</v>
      </c>
      <c r="BF55" s="94"/>
      <c r="BG55" s="94"/>
    </row>
    <row r="56" spans="1:59">
      <c r="W56" s="87">
        <f ca="1">IFERROR(RANK(Y56,$Y$27:$Y$59,$U$3)+COUNTIF($Y$27:Y56,Y56)-1,"")</f>
        <v>22</v>
      </c>
      <c r="X56" s="87" t="s">
        <v>115</v>
      </c>
      <c r="Y56" s="87">
        <f t="shared" ca="1" si="10"/>
        <v>63.1</v>
      </c>
      <c r="AA56" s="87" t="str">
        <f t="shared" ca="1" si="11"/>
        <v>Newham</v>
      </c>
      <c r="AB56" s="87">
        <v>30</v>
      </c>
      <c r="AC56" s="86">
        <f t="shared" ca="1" si="12"/>
        <v>54.8</v>
      </c>
      <c r="AD56" s="87" t="str">
        <f t="shared" ca="1" si="13"/>
        <v>Newham</v>
      </c>
      <c r="AE56" s="87" t="str">
        <f t="shared" ca="1" si="14"/>
        <v/>
      </c>
      <c r="AF56" s="87" t="str">
        <f t="shared" ca="1" si="15"/>
        <v/>
      </c>
      <c r="AG56" s="87">
        <f t="shared" ca="1" si="16"/>
        <v>54.8</v>
      </c>
      <c r="AH56" s="87">
        <f t="shared" ca="1" si="26"/>
        <v>65.599999999999994</v>
      </c>
      <c r="AI56" s="87">
        <f t="shared" ca="1" si="27"/>
        <v>63</v>
      </c>
      <c r="AJ56" s="87">
        <f t="shared" ca="1" si="28"/>
        <v>68.7</v>
      </c>
      <c r="AK56" s="87" t="str">
        <f t="shared" ca="1" si="17"/>
        <v/>
      </c>
      <c r="AL56" s="87">
        <f t="shared" ca="1" si="18"/>
        <v>54.8</v>
      </c>
    </row>
    <row r="57" spans="1:59">
      <c r="W57" s="87">
        <f ca="1">IFERROR(RANK(Y57,$Y$27:$Y$59,$U$3)+COUNTIF($Y$27:Y57,Y57)-1,"")</f>
        <v>4</v>
      </c>
      <c r="X57" s="87" t="s">
        <v>77</v>
      </c>
      <c r="Y57" s="87">
        <f t="shared" ca="1" si="10"/>
        <v>73.599999999999994</v>
      </c>
      <c r="AA57" s="87" t="str">
        <f t="shared" ca="1" si="11"/>
        <v>Havering</v>
      </c>
      <c r="AB57" s="87">
        <v>31</v>
      </c>
      <c r="AC57" s="86">
        <f t="shared" ca="1" si="12"/>
        <v>52.8</v>
      </c>
      <c r="AD57" s="87" t="str">
        <f t="shared" ca="1" si="13"/>
        <v>Havering</v>
      </c>
      <c r="AE57" s="87" t="str">
        <f t="shared" ca="1" si="14"/>
        <v/>
      </c>
      <c r="AF57" s="87" t="str">
        <f t="shared" ca="1" si="15"/>
        <v/>
      </c>
      <c r="AG57" s="87">
        <f t="shared" ca="1" si="16"/>
        <v>52.8</v>
      </c>
      <c r="AH57" s="87">
        <f t="shared" ca="1" si="26"/>
        <v>65.599999999999994</v>
      </c>
      <c r="AI57" s="87">
        <f t="shared" ca="1" si="27"/>
        <v>63</v>
      </c>
      <c r="AJ57" s="87">
        <f t="shared" ca="1" si="28"/>
        <v>68.7</v>
      </c>
      <c r="AK57" s="87">
        <f t="shared" ca="1" si="17"/>
        <v>52.8</v>
      </c>
      <c r="AL57" s="87" t="str">
        <f t="shared" ca="1" si="18"/>
        <v/>
      </c>
      <c r="BF57" s="94"/>
      <c r="BG57" s="94"/>
    </row>
    <row r="58" spans="1:59">
      <c r="W58" s="87">
        <f ca="1">IFERROR(RANK(Y58,$Y$27:$Y$59,$U$3)+COUNTIF($Y$27:Y58,Y58)-1,"")</f>
        <v>19</v>
      </c>
      <c r="X58" s="87" t="s">
        <v>100</v>
      </c>
      <c r="Y58" s="87">
        <f t="shared" ca="1" si="10"/>
        <v>64.5</v>
      </c>
      <c r="AA58" s="87" t="str">
        <f t="shared" ca="1" si="11"/>
        <v>Camden</v>
      </c>
      <c r="AB58" s="87">
        <v>32</v>
      </c>
      <c r="AC58" s="86">
        <f t="shared" ca="1" si="12"/>
        <v>49.8</v>
      </c>
      <c r="AD58" s="87" t="str">
        <f t="shared" ca="1" si="13"/>
        <v>Camden</v>
      </c>
      <c r="AE58" s="87" t="str">
        <f t="shared" ca="1" si="14"/>
        <v/>
      </c>
      <c r="AF58" s="87" t="str">
        <f t="shared" ca="1" si="15"/>
        <v/>
      </c>
      <c r="AG58" s="87">
        <f t="shared" ca="1" si="16"/>
        <v>49.8</v>
      </c>
      <c r="AH58" s="87">
        <f t="shared" ca="1" si="26"/>
        <v>65.599999999999994</v>
      </c>
      <c r="AI58" s="87">
        <f t="shared" ca="1" si="27"/>
        <v>63</v>
      </c>
      <c r="AJ58" s="87">
        <f t="shared" ca="1" si="28"/>
        <v>68.7</v>
      </c>
      <c r="AK58" s="87" t="str">
        <f t="shared" ca="1" si="17"/>
        <v/>
      </c>
      <c r="AL58" s="87">
        <f t="shared" ca="1" si="18"/>
        <v>49.8</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3500-000000000000}"/>
    <dataValidation type="list" showInputMessage="1" showErrorMessage="1" sqref="U2" xr:uid="{00000000-0002-0000-3500-000001000000}">
      <formula1>gender</formula1>
    </dataValidation>
    <dataValidation type="list" showInputMessage="1" showErrorMessage="1" sqref="U1" xr:uid="{00000000-0002-0000-3500-000002000000}">
      <formula1>indlist</formula1>
    </dataValidation>
  </dataValidations>
  <hyperlinks>
    <hyperlink ref="O1" location="Summary!A1" display="Back to summary" xr:uid="{00000000-0004-0000-35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T64"/>
  <sheetViews>
    <sheetView showGridLines="0" showRowColHeaders="0" zoomScale="130" zoomScaleNormal="130" workbookViewId="0">
      <selection activeCell="U19" sqref="U19"/>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Social Isolation: percentage of adult carers who have as much social contact as they would like, 2021/22</v>
      </c>
      <c r="B1" s="125"/>
      <c r="C1" s="125"/>
      <c r="D1" s="125"/>
      <c r="E1" s="125"/>
      <c r="F1" s="125"/>
      <c r="G1" s="125"/>
      <c r="H1" s="126" t="str">
        <f ca="1">'44'!$X$1</f>
        <v>Social Isolation: percentage of adult carers who have as much social contact as they would like, 2012/13 - 2021/22</v>
      </c>
      <c r="I1" s="125"/>
      <c r="J1" s="125"/>
      <c r="K1" s="125"/>
      <c r="L1" s="125"/>
      <c r="M1" s="125"/>
      <c r="N1" s="125"/>
      <c r="O1" s="4" t="s">
        <v>1075</v>
      </c>
      <c r="T1" s="87" t="s">
        <v>282</v>
      </c>
      <c r="U1" s="87" t="s">
        <v>161</v>
      </c>
      <c r="V1" s="87" t="str">
        <f>T8&amp;U23&amp;U2&amp;U5</f>
        <v>Richmond90638Persons18+ yrs</v>
      </c>
      <c r="W1" s="86">
        <f>21-COUNTBLANK(X2:X21)</f>
        <v>6</v>
      </c>
      <c r="X1" s="87" t="str">
        <f ca="1">IF(U2&lt;&gt;"Persons",U1&amp;", "&amp;SUBSTITUTE(X2, " ","")&amp;" - "&amp;SUBSTITUTE(INDIRECT("x"&amp;W1), " ","")&amp;" ("&amp;U2&amp;")",U1&amp;", "&amp;SUBSTITUTE(X2, " ","")&amp;" - "&amp;SUBSTITUTE(INDIRECT("x"&amp;W1), " ",""))</f>
        <v>Social Isolation: percentage of adult carers who have as much social contact as they would like, 2012/13 - 2021/22</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2012/13</v>
      </c>
      <c r="T2" s="88" t="s">
        <v>1056</v>
      </c>
      <c r="U2" s="87" t="s">
        <v>35</v>
      </c>
      <c r="V2" s="87">
        <v>1</v>
      </c>
      <c r="W2" s="86">
        <f t="array" ref="W2">IFERROR(SMALL(IF(IndicatorData!B:B=$V$1,IndicatorData!AA:AA),$V2),"")</f>
        <v>20120000</v>
      </c>
      <c r="X2" s="86" t="str">
        <f>S2</f>
        <v>2012/13</v>
      </c>
      <c r="Y2" s="88">
        <f t="shared" ref="Y2:AH11" ca="1" si="0">IFERROR(VLOOKUP(Y$1&amp;$U$1&amp;$X2&amp;$U$2&amp;$U$5,DATA,14,FALSE),"")</f>
        <v>41.4</v>
      </c>
      <c r="Z2" s="87">
        <f t="shared" ca="1" si="0"/>
        <v>37.9</v>
      </c>
      <c r="AA2" s="87">
        <f t="shared" ca="1" si="0"/>
        <v>39</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39</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2014/15</v>
      </c>
      <c r="T3" s="88" t="s">
        <v>1076</v>
      </c>
      <c r="U3" s="87">
        <f>VLOOKUP(U1,IndicatorMetadata!$B:$AG,32,FALSE)</f>
        <v>0</v>
      </c>
      <c r="V3" s="89">
        <v>2</v>
      </c>
      <c r="W3" s="86">
        <f t="array" ref="W3">IFERROR(SMALL(IF(IndicatorData!B:B=$V$1,IndicatorData!AA:AA),$V3),"")</f>
        <v>20140000</v>
      </c>
      <c r="X3" s="86" t="str">
        <f t="shared" ref="X3:X21" si="5">IF(S3=X2,"",S3)</f>
        <v>2014/15</v>
      </c>
      <c r="Y3" s="88">
        <f t="shared" ca="1" si="0"/>
        <v>38.5</v>
      </c>
      <c r="Z3" s="87">
        <f t="shared" ca="1" si="0"/>
        <v>35.5</v>
      </c>
      <c r="AA3" s="87">
        <f t="shared" ca="1" si="0"/>
        <v>30.2</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30.2</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2021/22 value:</v>
      </c>
      <c r="B4" s="3"/>
      <c r="C4" s="3"/>
      <c r="D4" s="3"/>
      <c r="E4" s="14">
        <f ca="1">VLOOKUP(T8,$AA$27:$AC$59,3,FALSE)</f>
        <v>32.700000000000003</v>
      </c>
      <c r="F4" s="2"/>
      <c r="S4" s="87" t="str">
        <f t="array" ref="S4">IFERROR(VLOOKUP($W4,IF(IndicatorData!$B:$B=$V$1,IndicatorData!$A$1:$O$5203),15,FALSE),"")</f>
        <v>2016/17</v>
      </c>
      <c r="T4" s="88" t="s">
        <v>308</v>
      </c>
      <c r="U4" s="87" t="str">
        <f>VLOOKUP(U1,IndicatorMetadata!$B:$AG,27,FALSE)</f>
        <v>%</v>
      </c>
      <c r="V4" s="87">
        <v>3</v>
      </c>
      <c r="W4" s="86">
        <f t="array" ref="W4">IFERROR(SMALL(IF(IndicatorData!B:B=$V$1,IndicatorData!AA:AA),$V4),"")</f>
        <v>20160000</v>
      </c>
      <c r="X4" s="86" t="str">
        <f t="shared" si="5"/>
        <v>2016/17</v>
      </c>
      <c r="Y4" s="88">
        <f t="shared" ca="1" si="0"/>
        <v>35.5</v>
      </c>
      <c r="Z4" s="87">
        <f t="shared" ca="1" si="0"/>
        <v>35.6</v>
      </c>
      <c r="AA4" s="87">
        <f t="shared" ca="1" si="0"/>
        <v>32.1</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32.1</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17% higher</v>
      </c>
      <c r="S5" s="87" t="str">
        <f t="array" ref="S5">IFERROR(VLOOKUP($W5,IF(IndicatorData!$B:$B=$V$1,IndicatorData!$A$1:$O$5203),15,FALSE),"")</f>
        <v>2018/19</v>
      </c>
      <c r="T5" s="88" t="s">
        <v>10</v>
      </c>
      <c r="U5" s="87" t="str">
        <f>VLOOKUP(U23&amp;U2,Interpretations!$A$1:$E$56,4,FALSE)</f>
        <v>18+ yrs</v>
      </c>
      <c r="V5" s="87">
        <v>4</v>
      </c>
      <c r="W5" s="86">
        <f t="array" ref="W5">IFERROR(SMALL(IF(IndicatorData!B:B=$V$1,IndicatorData!AA:AA),$V5),"")</f>
        <v>20180000</v>
      </c>
      <c r="X5" s="86" t="str">
        <f t="shared" si="5"/>
        <v>2018/19</v>
      </c>
      <c r="Y5" s="88">
        <f t="shared" ca="1" si="0"/>
        <v>32.5</v>
      </c>
      <c r="Z5" s="87">
        <f t="shared" ca="1" si="0"/>
        <v>33.200000000000003</v>
      </c>
      <c r="AA5" s="87">
        <f t="shared" ca="1" si="0"/>
        <v>21</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21</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19% higher</v>
      </c>
      <c r="S6" s="87" t="str">
        <f t="array" ref="S6">IFERROR(VLOOKUP($W6,IF(IndicatorData!$B:$B=$V$1,IndicatorData!$A$1:$O$5203),15,FALSE),"")</f>
        <v>2021/22</v>
      </c>
      <c r="T6" s="88"/>
      <c r="V6" s="87">
        <v>5</v>
      </c>
      <c r="W6" s="86">
        <f t="array" ref="W6">IFERROR(SMALL(IF(IndicatorData!B:B=$V$1,IndicatorData!AA:AA),$V6),"")</f>
        <v>20210000</v>
      </c>
      <c r="X6" s="86" t="str">
        <f t="shared" si="5"/>
        <v>2021/22</v>
      </c>
      <c r="Y6" s="88">
        <f t="shared" ca="1" si="0"/>
        <v>28</v>
      </c>
      <c r="Z6" s="87">
        <f t="shared" ca="1" si="0"/>
        <v>27.5</v>
      </c>
      <c r="AA6" s="87">
        <f t="shared" ca="1" si="0"/>
        <v>32.700000000000003</v>
      </c>
      <c r="AB6" s="87">
        <f t="shared" ca="1" si="0"/>
        <v>19.2</v>
      </c>
      <c r="AC6" s="86">
        <f t="shared" ca="1" si="0"/>
        <v>22.4</v>
      </c>
      <c r="AD6" s="87">
        <f t="shared" ca="1" si="0"/>
        <v>36.9</v>
      </c>
      <c r="AE6" s="87">
        <f t="shared" ca="1" si="0"/>
        <v>21.7</v>
      </c>
      <c r="AF6" s="87">
        <f t="shared" ca="1" si="0"/>
        <v>25.2</v>
      </c>
      <c r="AG6" s="87">
        <f t="shared" ca="1" si="0"/>
        <v>22.2</v>
      </c>
      <c r="AH6" s="87">
        <f t="shared" ca="1" si="0"/>
        <v>28.3</v>
      </c>
      <c r="AI6" s="87">
        <f t="shared" ca="1" si="1"/>
        <v>22.2</v>
      </c>
      <c r="AJ6" s="87">
        <f t="shared" ca="1" si="1"/>
        <v>32.9</v>
      </c>
      <c r="AK6" s="87">
        <f t="shared" ca="1" si="1"/>
        <v>22.6</v>
      </c>
      <c r="AL6" s="87">
        <f t="shared" ca="1" si="1"/>
        <v>36.9</v>
      </c>
      <c r="AM6" s="87">
        <f t="shared" ca="1" si="1"/>
        <v>26.8</v>
      </c>
      <c r="AN6" s="87">
        <f t="shared" ca="1" si="1"/>
        <v>25.8</v>
      </c>
      <c r="AO6" s="87">
        <f t="shared" ca="1" si="1"/>
        <v>21.5</v>
      </c>
      <c r="AP6" s="87">
        <f t="shared" ca="1" si="1"/>
        <v>30.9</v>
      </c>
      <c r="AQ6" s="87">
        <f t="shared" ca="1" si="1"/>
        <v>24.8</v>
      </c>
      <c r="AR6" s="87">
        <f t="shared" ca="1" si="1"/>
        <v>0</v>
      </c>
      <c r="AS6" s="87">
        <f t="shared" ca="1" si="2"/>
        <v>21.9</v>
      </c>
      <c r="AT6" s="87">
        <f t="shared" ca="1" si="2"/>
        <v>22</v>
      </c>
      <c r="AU6" s="87">
        <f t="shared" ca="1" si="2"/>
        <v>25.2</v>
      </c>
      <c r="AV6" s="87">
        <f t="shared" ca="1" si="2"/>
        <v>25.3</v>
      </c>
      <c r="AW6" s="87">
        <f t="shared" ca="1" si="2"/>
        <v>24.6</v>
      </c>
      <c r="AX6" s="87">
        <f t="shared" ca="1" si="2"/>
        <v>25.3</v>
      </c>
      <c r="AY6" s="87">
        <f t="shared" ca="1" si="2"/>
        <v>28.8</v>
      </c>
      <c r="AZ6" s="87">
        <f t="shared" ca="1" si="2"/>
        <v>25</v>
      </c>
      <c r="BA6" s="87">
        <f t="shared" ca="1" si="2"/>
        <v>19.2</v>
      </c>
      <c r="BB6" s="87">
        <f t="shared" ca="1" si="2"/>
        <v>29.3</v>
      </c>
      <c r="BC6" s="87">
        <f t="shared" ca="1" si="3"/>
        <v>0</v>
      </c>
      <c r="BD6" s="87">
        <f t="shared" ca="1" si="3"/>
        <v>21.7</v>
      </c>
      <c r="BE6" s="87">
        <f t="shared" ca="1" si="3"/>
        <v>35.9</v>
      </c>
      <c r="BF6" s="87">
        <f t="shared" ca="1" si="3"/>
        <v>21.8</v>
      </c>
      <c r="BG6" s="87">
        <f t="shared" ca="1" si="3"/>
        <v>32.700000000000003</v>
      </c>
      <c r="BH6" s="87">
        <f t="shared" ca="1" si="3"/>
        <v>26.8</v>
      </c>
      <c r="BI6" s="87">
        <f t="shared" ca="1" si="3"/>
        <v>22.4</v>
      </c>
      <c r="BJ6" s="87">
        <f t="shared" ca="1" si="3"/>
        <v>31.6</v>
      </c>
      <c r="BK6" s="87">
        <f t="shared" ca="1" si="3"/>
        <v>24.5</v>
      </c>
      <c r="BL6" s="87">
        <f t="shared" ca="1" si="3"/>
        <v>32.1</v>
      </c>
      <c r="BM6" s="87">
        <f t="shared" ca="1" si="3"/>
        <v>26.1</v>
      </c>
      <c r="BN6" s="87">
        <f t="shared" ca="1" si="4"/>
        <v>24.599999999999998</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
      </c>
      <c r="T7" s="88"/>
      <c r="V7" s="87">
        <v>6</v>
      </c>
      <c r="W7" s="86" t="str">
        <f t="array" ref="W7">IFERROR(SMALL(IF(IndicatorData!B:B=$V$1,IndicatorData!AA:AA),$V7),"")</f>
        <v/>
      </c>
      <c r="X7" s="86" t="str">
        <f t="shared" si="5"/>
        <v/>
      </c>
      <c r="Y7" s="88" t="str">
        <f t="shared" ca="1" si="0"/>
        <v/>
      </c>
      <c r="Z7" s="87" t="str">
        <f t="shared" ca="1" si="0"/>
        <v/>
      </c>
      <c r="AA7" s="87" t="str">
        <f t="shared" ca="1" si="0"/>
        <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(2012/13)</v>
      </c>
      <c r="E8" s="13" t="str">
        <f ca="1">U22</f>
        <v>16% deterioration</v>
      </c>
      <c r="S8" s="87" t="str">
        <f t="array" ref="S8">IFERROR(VLOOKUP($W8,IF(IndicatorData!$B:$B=$V$1,IndicatorData!$A$1:$O$5203),15,FALSE),"")</f>
        <v/>
      </c>
      <c r="T8" s="88" t="str">
        <f>Summary!$E$2</f>
        <v>Richmond</v>
      </c>
      <c r="V8" s="87">
        <v>7</v>
      </c>
      <c r="W8" s="86" t="str">
        <f t="array" ref="W8">IFERROR(SMALL(IF(IndicatorData!B:B=$V$1,IndicatorData!AA:AA),$V8),"")</f>
        <v/>
      </c>
      <c r="X8" s="86" t="str">
        <f t="shared" si="5"/>
        <v/>
      </c>
      <c r="Y8" s="88" t="str">
        <f t="shared" ca="1" si="0"/>
        <v/>
      </c>
      <c r="Z8" s="87" t="str">
        <f t="shared" ca="1" si="0"/>
        <v/>
      </c>
      <c r="AA8" s="87" t="str">
        <f t="shared" ca="1" si="0"/>
        <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(2018/19)</v>
      </c>
      <c r="C9" s="10"/>
      <c r="D9" s="10"/>
      <c r="E9" s="13" t="str">
        <f ca="1">U21</f>
        <v>56% improvement</v>
      </c>
      <c r="S9" s="87" t="str">
        <f t="array" ref="S9">IFERROR(VLOOKUP($W9,IF(IndicatorData!$B:$B=$V$1,IndicatorData!$A$1:$O$5203),15,FALSE),"")</f>
        <v/>
      </c>
      <c r="T9" s="88" t="str">
        <f>T8&amp;" Rank"</f>
        <v>Richmond Rank</v>
      </c>
      <c r="U9" s="87">
        <f ca="1">VLOOKUP(T8,$AA$26:$AB$58,2,FALSE)</f>
        <v>4</v>
      </c>
      <c r="V9" s="87">
        <v>8</v>
      </c>
      <c r="W9" s="86" t="str">
        <f t="array" ref="W9">IFERROR(SMALL(IF(IndicatorData!B:B=$V$1,IndicatorData!AA:AA),$V9),"")</f>
        <v/>
      </c>
      <c r="X9" s="86" t="str">
        <f t="shared" si="5"/>
        <v/>
      </c>
      <c r="Y9" s="88" t="str">
        <f t="shared" ca="1" si="0"/>
        <v/>
      </c>
      <c r="Z9" s="87" t="str">
        <f t="shared" ca="1" si="0"/>
        <v/>
      </c>
      <c r="AA9" s="87" t="str">
        <f t="shared" ca="1" si="0"/>
        <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28</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(2021/22) rank:</v>
      </c>
      <c r="E12" s="128">
        <f ca="1">U9</f>
        <v>4</v>
      </c>
      <c r="S12" s="87" t="str">
        <f t="array" ref="S12">IFERROR(VLOOKUP($W12,IF(IndicatorData!$B:$B=$V$1,IndicatorData!$A$1:$O$5203),15,FALSE),"")</f>
        <v/>
      </c>
      <c r="T12" s="88" t="s">
        <v>57</v>
      </c>
      <c r="U12" s="87">
        <f ca="1">AH27</f>
        <v>27.5</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32.700000000000003</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32.700000000000003</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Social Isolation: percentage of adult carers who have as much social contact as they would like, 2021/22</v>
      </c>
      <c r="B15" s="125"/>
      <c r="C15" s="125"/>
      <c r="D15" s="125"/>
      <c r="E15" s="125"/>
      <c r="F15" s="125"/>
      <c r="G15" s="125"/>
      <c r="S15" s="87" t="str">
        <f t="array" ref="S15">IFERROR(VLOOKUP($W15,IF(IndicatorData!$B:$B=$V$1,IndicatorData!$A$1:$O$5203),15,FALSE),"")</f>
        <v/>
      </c>
      <c r="T15" s="88" t="str">
        <f>T8&amp;" previous data"</f>
        <v>Richmond previous data</v>
      </c>
      <c r="U15" s="87">
        <f ca="1">IFERROR(INDIRECT("aa"&amp;$W$1-1),"")</f>
        <v>21</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39</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0.55714285714285727</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2021/22, Richmond's rate was 32.7% (n=75), which was the 4th highest in London, 16.8% higher than the England average and 18.9% higher than the London average. The latest Borough figure for 2021/22 was also 16.2% lower than in 2012/13, in comparison with 32.4%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-0.16153846153846146</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56%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16% deterioration</v>
      </c>
    </row>
    <row r="23" spans="10:72">
      <c r="J23" s="125"/>
      <c r="K23" s="125"/>
      <c r="L23" s="125"/>
      <c r="M23" s="125"/>
      <c r="N23" s="125"/>
      <c r="T23" s="87" t="s">
        <v>1085</v>
      </c>
      <c r="U23" s="87">
        <f>VLOOKUP(U1,List!$AD$2:$AE$63,2,FALSE)</f>
        <v>90638</v>
      </c>
    </row>
    <row r="24" spans="10:72">
      <c r="J24" s="125"/>
      <c r="K24" s="125"/>
      <c r="L24" s="125"/>
      <c r="M24" s="125"/>
      <c r="N24" s="125"/>
    </row>
    <row r="25" spans="10:72">
      <c r="J25" s="125"/>
      <c r="K25" s="125"/>
      <c r="L25" s="125"/>
      <c r="M25" s="125"/>
      <c r="N25" s="125"/>
      <c r="AU25" s="87" t="str">
        <f ca="1">AC26&amp;", Bexley vs. CYP Comparators"</f>
        <v>Social Isolation: percentage of adult carers who have as much social contact as they would like, 2021/22, Bexley vs. CYP Comparators</v>
      </c>
      <c r="BT25" s="87"/>
    </row>
    <row r="26" spans="10:72">
      <c r="J26" s="125"/>
      <c r="K26" s="125"/>
      <c r="L26" s="125"/>
      <c r="M26" s="125"/>
      <c r="N26" s="125"/>
      <c r="W26" s="87" t="s">
        <v>1006</v>
      </c>
      <c r="X26" s="87" t="s">
        <v>1086</v>
      </c>
      <c r="Y26" s="87" t="str">
        <f ca="1">INDIRECT("X"&amp;$W$1)</f>
        <v>2021/22</v>
      </c>
      <c r="AB26" s="87" t="s">
        <v>1006</v>
      </c>
      <c r="AC26" s="86" t="str">
        <f ca="1">IF(U2&lt;&gt;"Persons", U1&amp;", "&amp;Y26&amp;" ("&amp;U2&amp;")",U1&amp;", "&amp;Y26)</f>
        <v>Social Isolation: percentage of adult carers who have as much social contact as they would like, 2021/22</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10</v>
      </c>
      <c r="X27" s="87" t="s">
        <v>107</v>
      </c>
      <c r="Y27" s="87">
        <f t="shared" ref="Y27:Y58" ca="1" si="10">IFERROR(VLOOKUP($X27&amp;$U$1&amp;$Y$26&amp;$U$2&amp;$U$5,DATA,14,FALSE),"")</f>
        <v>28.3</v>
      </c>
      <c r="AA27" s="87" t="str">
        <f t="shared" ref="AA27:AA58" ca="1" si="11">AD27</f>
        <v>Bromley</v>
      </c>
      <c r="AB27" s="87">
        <v>1</v>
      </c>
      <c r="AC27" s="86">
        <f t="shared" ref="AC27:AC58" ca="1" si="12">VLOOKUP($AB27,$W$26:$Y$58,3,FALSE)</f>
        <v>36.9</v>
      </c>
      <c r="AD27" s="87" t="str">
        <f t="shared" ref="AD27:AD58" ca="1" si="13">VLOOKUP($AB27,$W$26:$Y$58,2,FALSE)</f>
        <v>Bromley</v>
      </c>
      <c r="AE27" s="87" t="str">
        <f t="shared" ref="AE27:AE58" ca="1" si="14">IF($AD27=$AE$26,AC27,"")</f>
        <v/>
      </c>
      <c r="AF27" s="87">
        <f t="shared" ref="AF27:AF58" ca="1" si="15">IF(ISERROR(HLOOKUP($AD27,$AB$1:$AG$1,1,FALSE)),"",AC27)</f>
        <v>36.9</v>
      </c>
      <c r="AG27" s="87" t="str">
        <f t="shared" ref="AG27:AG58" ca="1" si="16">IF(AND(AE27="",AF27=""),AC27,"")</f>
        <v/>
      </c>
      <c r="AH27" s="87">
        <f ca="1">INDIRECT("z"&amp;$W$1)</f>
        <v>27.5</v>
      </c>
      <c r="AI27" s="87">
        <f ca="1">INDIRECT("y"&amp;$W$1)</f>
        <v>28</v>
      </c>
      <c r="AJ27" s="87">
        <f ca="1">INDIRECT("aa"&amp;$W$1)</f>
        <v>32.700000000000003</v>
      </c>
      <c r="AK27" s="87">
        <f t="shared" ref="AK27:AK58" ca="1" si="17">IF(ISERROR(VLOOKUP($AD27,AOP_comparators,1,FALSE)),"",AC27)</f>
        <v>36.9</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Bromley</v>
      </c>
      <c r="AS27" s="87">
        <v>1</v>
      </c>
      <c r="AT27" s="87">
        <f t="shared" ref="AT27:AT37" ca="1" si="21">VLOOKUP($AS27,$AN$27:$AP$37,3,FALSE)</f>
        <v>36.9</v>
      </c>
      <c r="AU27" s="87" t="str">
        <f t="shared" ref="AU27:AU37" ca="1" si="22">VLOOKUP($AS27,$AN$27:$AP$37,2,FALSE)</f>
        <v>Bromley</v>
      </c>
      <c r="AV27" s="87" t="str">
        <f t="shared" ref="AV27:AV37" ca="1" si="23">IF($AU27=$AV$26,$AT27,"")</f>
        <v/>
      </c>
      <c r="AW27" s="87">
        <f t="shared" ref="AW27:AW37" ca="1" si="24">IF(AV27="",AT27,"")</f>
        <v>36.9</v>
      </c>
      <c r="AX27" s="87">
        <f t="shared" ref="AX27:AX37" ca="1" si="25">AI27</f>
        <v>28</v>
      </c>
      <c r="AY27" s="94"/>
      <c r="AZ27" s="94"/>
      <c r="BA27" s="94"/>
      <c r="BB27" s="94"/>
      <c r="BC27" s="94"/>
      <c r="BD27" s="94"/>
      <c r="BT27" s="87"/>
    </row>
    <row r="28" spans="10:72">
      <c r="J28" s="125"/>
      <c r="K28" s="125"/>
      <c r="L28" s="125"/>
      <c r="M28" s="125"/>
      <c r="N28" s="125"/>
      <c r="W28" s="87">
        <f ca="1">IFERROR(RANK(Y28,$Y$27:$Y$59,$U$3)+COUNTIF($Y$27:Y28,Y28)-1,"")</f>
        <v>24</v>
      </c>
      <c r="X28" s="87" t="s">
        <v>94</v>
      </c>
      <c r="Y28" s="87">
        <f t="shared" ca="1" si="10"/>
        <v>22.2</v>
      </c>
      <c r="AA28" s="87" t="str">
        <f t="shared" ca="1" si="11"/>
        <v>Newham</v>
      </c>
      <c r="AB28" s="87">
        <v>2</v>
      </c>
      <c r="AC28" s="86">
        <f t="shared" ca="1" si="12"/>
        <v>35.9</v>
      </c>
      <c r="AD28" s="87" t="str">
        <f t="shared" ca="1" si="13"/>
        <v>Newham</v>
      </c>
      <c r="AE28" s="87" t="str">
        <f t="shared" ca="1" si="14"/>
        <v/>
      </c>
      <c r="AF28" s="87" t="str">
        <f t="shared" ca="1" si="15"/>
        <v/>
      </c>
      <c r="AG28" s="87">
        <f t="shared" ca="1" si="16"/>
        <v>35.9</v>
      </c>
      <c r="AH28" s="87">
        <f t="shared" ref="AH28:AH58" ca="1" si="26">$AH$27</f>
        <v>27.5</v>
      </c>
      <c r="AI28" s="87">
        <f t="shared" ref="AI28:AI58" ca="1" si="27">$AI$27</f>
        <v>28</v>
      </c>
      <c r="AJ28" s="87">
        <f t="shared" ref="AJ28:AJ58" ca="1" si="28">$AJ$27</f>
        <v>32.700000000000003</v>
      </c>
      <c r="AK28" s="87" t="str">
        <f t="shared" ca="1" si="17"/>
        <v/>
      </c>
      <c r="AL28" s="87">
        <f t="shared" ca="1" si="18"/>
        <v>35.9</v>
      </c>
      <c r="AN28" s="87">
        <f ca="1">IFERROR(RANK(AP28,$AP$27:$AP$37,$U$3)+COUNTIF($AP$27:AP28,AP28)-1,"")</f>
        <v>1</v>
      </c>
      <c r="AO28" s="87" t="s">
        <v>79</v>
      </c>
      <c r="AP28" s="87">
        <f t="shared" ca="1" si="19"/>
        <v>36.9</v>
      </c>
      <c r="AR28" s="87" t="str">
        <f t="shared" ca="1" si="20"/>
        <v>Richmond</v>
      </c>
      <c r="AS28" s="87">
        <v>2</v>
      </c>
      <c r="AT28" s="87">
        <f t="shared" ca="1" si="21"/>
        <v>32.700000000000003</v>
      </c>
      <c r="AU28" s="87" t="str">
        <f t="shared" ca="1" si="22"/>
        <v>Richmond</v>
      </c>
      <c r="AV28" s="87">
        <f t="shared" ca="1" si="23"/>
        <v>32.700000000000003</v>
      </c>
      <c r="AW28" s="87" t="str">
        <f t="shared" ca="1" si="24"/>
        <v/>
      </c>
      <c r="AX28" s="87">
        <f t="shared" ca="1" si="25"/>
        <v>28</v>
      </c>
      <c r="AY28" s="94"/>
      <c r="BA28" s="94"/>
      <c r="BB28" s="94"/>
      <c r="BC28" s="94"/>
      <c r="BD28" s="94"/>
      <c r="BF28" s="94">
        <v>90</v>
      </c>
      <c r="BG28" s="94"/>
      <c r="BT28" s="87"/>
    </row>
    <row r="29" spans="10:72">
      <c r="J29" s="125"/>
      <c r="K29" s="125"/>
      <c r="L29" s="125"/>
      <c r="M29" s="125"/>
      <c r="N29" s="125"/>
      <c r="W29" s="87">
        <f ca="1">IFERROR(RANK(Y29,$Y$27:$Y$59,$U$3)+COUNTIF($Y$27:Y29,Y29)-1,"")</f>
        <v>3</v>
      </c>
      <c r="X29" s="87" t="s">
        <v>98</v>
      </c>
      <c r="Y29" s="87">
        <f t="shared" ca="1" si="10"/>
        <v>32.9</v>
      </c>
      <c r="AA29" s="87" t="str">
        <f t="shared" ca="1" si="11"/>
        <v>Bexley</v>
      </c>
      <c r="AB29" s="87">
        <v>3</v>
      </c>
      <c r="AC29" s="86">
        <f t="shared" ca="1" si="12"/>
        <v>32.9</v>
      </c>
      <c r="AD29" s="87" t="str">
        <f t="shared" ca="1" si="13"/>
        <v>Bexley</v>
      </c>
      <c r="AE29" s="87" t="str">
        <f t="shared" ca="1" si="14"/>
        <v/>
      </c>
      <c r="AF29" s="87" t="str">
        <f t="shared" ca="1" si="15"/>
        <v/>
      </c>
      <c r="AG29" s="87">
        <f t="shared" ca="1" si="16"/>
        <v>32.9</v>
      </c>
      <c r="AH29" s="87">
        <f t="shared" ca="1" si="26"/>
        <v>27.5</v>
      </c>
      <c r="AI29" s="87">
        <f t="shared" ca="1" si="27"/>
        <v>28</v>
      </c>
      <c r="AJ29" s="87">
        <f t="shared" ca="1" si="28"/>
        <v>32.700000000000003</v>
      </c>
      <c r="AK29" s="87" t="str">
        <f t="shared" ca="1" si="17"/>
        <v/>
      </c>
      <c r="AL29" s="87">
        <f t="shared" ca="1" si="18"/>
        <v>32.9</v>
      </c>
      <c r="AN29" s="87" t="str">
        <f ca="1">IFERROR(RANK(AP29,$AP$27:$AP$37,$U$3)+COUNTIF($AP$27:AP29,AP29)-1,"")</f>
        <v/>
      </c>
      <c r="AO29" s="87" t="s">
        <v>1064</v>
      </c>
      <c r="AP29" s="87" t="str">
        <f t="shared" ca="1" si="19"/>
        <v/>
      </c>
      <c r="AR29" s="87" t="str">
        <f t="shared" ca="1" si="20"/>
        <v>Havering</v>
      </c>
      <c r="AS29" s="87">
        <v>3</v>
      </c>
      <c r="AT29" s="87">
        <f t="shared" ca="1" si="21"/>
        <v>25.3</v>
      </c>
      <c r="AU29" s="87" t="str">
        <f t="shared" ca="1" si="22"/>
        <v>Havering</v>
      </c>
      <c r="AV29" s="87" t="str">
        <f t="shared" ca="1" si="23"/>
        <v/>
      </c>
      <c r="AW29" s="87">
        <f t="shared" ca="1" si="24"/>
        <v>25.3</v>
      </c>
      <c r="AX29" s="87">
        <f t="shared" ca="1" si="25"/>
        <v>28</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22</v>
      </c>
      <c r="X30" s="87" t="s">
        <v>69</v>
      </c>
      <c r="Y30" s="87">
        <f t="shared" ca="1" si="10"/>
        <v>22.6</v>
      </c>
      <c r="AA30" s="87" t="str">
        <f t="shared" ca="1" si="11"/>
        <v>Richmond</v>
      </c>
      <c r="AB30" s="87">
        <v>4</v>
      </c>
      <c r="AC30" s="86">
        <f t="shared" ca="1" si="12"/>
        <v>32.700000000000003</v>
      </c>
      <c r="AD30" s="87" t="str">
        <f t="shared" ca="1" si="13"/>
        <v>Richmond</v>
      </c>
      <c r="AE30" s="87">
        <f t="shared" ca="1" si="14"/>
        <v>32.700000000000003</v>
      </c>
      <c r="AF30" s="87" t="str">
        <f t="shared" ca="1" si="15"/>
        <v/>
      </c>
      <c r="AG30" s="87" t="str">
        <f t="shared" ca="1" si="16"/>
        <v/>
      </c>
      <c r="AH30" s="87">
        <f t="shared" ca="1" si="26"/>
        <v>27.5</v>
      </c>
      <c r="AI30" s="87">
        <f t="shared" ca="1" si="27"/>
        <v>28</v>
      </c>
      <c r="AJ30" s="87">
        <f t="shared" ca="1" si="28"/>
        <v>32.700000000000003</v>
      </c>
      <c r="AK30" s="87">
        <f t="shared" ca="1" si="17"/>
        <v>32.700000000000003</v>
      </c>
      <c r="AL30" s="87" t="str">
        <f t="shared" ca="1" si="18"/>
        <v/>
      </c>
      <c r="AN30" s="87">
        <f ca="1">IFERROR(RANK(AP30,$AP$27:$AP$37,$U$3)+COUNTIF($AP$27:AP30,AP30)-1,"")</f>
        <v>3</v>
      </c>
      <c r="AO30" s="87" t="s">
        <v>119</v>
      </c>
      <c r="AP30" s="87">
        <f t="shared" ca="1" si="19"/>
        <v>25.3</v>
      </c>
      <c r="AR30" s="87" t="e">
        <f t="shared" ca="1" si="20"/>
        <v>#N/A</v>
      </c>
      <c r="AS30" s="87">
        <v>4</v>
      </c>
      <c r="AT30" s="87" t="e">
        <f t="shared" ca="1" si="21"/>
        <v>#N/A</v>
      </c>
      <c r="AU30" s="87" t="e">
        <f t="shared" ca="1" si="22"/>
        <v>#N/A</v>
      </c>
      <c r="AV30" s="87" t="e">
        <f t="shared" ca="1" si="23"/>
        <v>#N/A</v>
      </c>
      <c r="AW30" s="87" t="e">
        <f t="shared" ca="1" si="24"/>
        <v>#N/A</v>
      </c>
      <c r="AX30" s="87">
        <f t="shared" ca="1" si="25"/>
        <v>28</v>
      </c>
      <c r="AY30" s="94"/>
      <c r="BA30" s="94"/>
      <c r="BB30" s="94"/>
      <c r="BC30" s="94"/>
      <c r="BD30" s="94"/>
      <c r="BE30" s="87" t="s">
        <v>1091</v>
      </c>
      <c r="BF30" s="92">
        <v>0</v>
      </c>
      <c r="BG30" s="92"/>
      <c r="BT30" s="87"/>
    </row>
    <row r="31" spans="10:72">
      <c r="J31" s="125"/>
      <c r="K31" s="125"/>
      <c r="L31" s="125"/>
      <c r="M31" s="125"/>
      <c r="N31" s="125"/>
      <c r="W31" s="87">
        <f ca="1">IFERROR(RANK(Y31,$Y$27:$Y$59,$U$3)+COUNTIF($Y$27:Y31,Y31)-1,"")</f>
        <v>1</v>
      </c>
      <c r="X31" s="87" t="s">
        <v>79</v>
      </c>
      <c r="Y31" s="87">
        <f t="shared" ca="1" si="10"/>
        <v>36.9</v>
      </c>
      <c r="AA31" s="87" t="str">
        <f t="shared" ca="1" si="11"/>
        <v>Wandsworth</v>
      </c>
      <c r="AB31" s="87">
        <v>5</v>
      </c>
      <c r="AC31" s="86">
        <f t="shared" ca="1" si="12"/>
        <v>32.1</v>
      </c>
      <c r="AD31" s="87" t="str">
        <f t="shared" ca="1" si="13"/>
        <v>Wandsworth</v>
      </c>
      <c r="AE31" s="87" t="str">
        <f t="shared" ca="1" si="14"/>
        <v/>
      </c>
      <c r="AF31" s="87" t="str">
        <f t="shared" ca="1" si="15"/>
        <v/>
      </c>
      <c r="AG31" s="87">
        <f t="shared" ca="1" si="16"/>
        <v>32.1</v>
      </c>
      <c r="AH31" s="87">
        <f t="shared" ca="1" si="26"/>
        <v>27.5</v>
      </c>
      <c r="AI31" s="87">
        <f t="shared" ca="1" si="27"/>
        <v>28</v>
      </c>
      <c r="AJ31" s="87">
        <f t="shared" ca="1" si="28"/>
        <v>32.700000000000003</v>
      </c>
      <c r="AK31" s="87" t="str">
        <f t="shared" ca="1" si="17"/>
        <v/>
      </c>
      <c r="AL31" s="87">
        <f t="shared" ca="1" si="18"/>
        <v>32.1</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28</v>
      </c>
      <c r="AY31" s="94"/>
      <c r="BA31" s="94"/>
      <c r="BB31" s="94"/>
      <c r="BC31" s="94"/>
      <c r="BD31" s="94"/>
      <c r="BE31" s="87" t="s">
        <v>128</v>
      </c>
      <c r="BF31" s="92">
        <v>32</v>
      </c>
      <c r="BG31" s="92"/>
      <c r="BT31" s="87"/>
    </row>
    <row r="32" spans="10:72">
      <c r="J32" s="125"/>
      <c r="K32" s="125"/>
      <c r="L32" s="125"/>
      <c r="M32" s="125"/>
      <c r="N32" s="125"/>
      <c r="W32" s="87">
        <f ca="1">IFERROR(RANK(Y32,$Y$27:$Y$59,$U$3)+COUNTIF($Y$27:Y32,Y32)-1,"")</f>
        <v>11</v>
      </c>
      <c r="X32" s="87" t="s">
        <v>73</v>
      </c>
      <c r="Y32" s="87">
        <f t="shared" ca="1" si="10"/>
        <v>26.8</v>
      </c>
      <c r="AA32" s="87" t="str">
        <f t="shared" ca="1" si="11"/>
        <v>Tower Hamlets</v>
      </c>
      <c r="AB32" s="87">
        <v>6</v>
      </c>
      <c r="AC32" s="86">
        <f t="shared" ca="1" si="12"/>
        <v>31.6</v>
      </c>
      <c r="AD32" s="87" t="str">
        <f t="shared" ca="1" si="13"/>
        <v>Tower Hamlets</v>
      </c>
      <c r="AE32" s="87" t="str">
        <f t="shared" ca="1" si="14"/>
        <v/>
      </c>
      <c r="AF32" s="87" t="str">
        <f t="shared" ca="1" si="15"/>
        <v/>
      </c>
      <c r="AG32" s="87">
        <f t="shared" ca="1" si="16"/>
        <v>31.6</v>
      </c>
      <c r="AH32" s="87">
        <f t="shared" ca="1" si="26"/>
        <v>27.5</v>
      </c>
      <c r="AI32" s="87">
        <f t="shared" ca="1" si="27"/>
        <v>28</v>
      </c>
      <c r="AJ32" s="87">
        <f t="shared" ca="1" si="28"/>
        <v>32.700000000000003</v>
      </c>
      <c r="AK32" s="87" t="str">
        <f t="shared" ca="1" si="17"/>
        <v/>
      </c>
      <c r="AL32" s="87">
        <f t="shared" ca="1" si="18"/>
        <v>31.6</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28</v>
      </c>
      <c r="AY32" s="94"/>
      <c r="BA32" s="94"/>
      <c r="BB32" s="94"/>
      <c r="BC32" s="94"/>
      <c r="BD32" s="94"/>
      <c r="BE32" s="87" t="s">
        <v>173</v>
      </c>
      <c r="BF32" s="92"/>
      <c r="BG32" s="92"/>
      <c r="BT32" s="87"/>
    </row>
    <row r="33" spans="1:72">
      <c r="W33" s="87">
        <f ca="1">IFERROR(RANK(Y33,$Y$27:$Y$59,$U$3)+COUNTIF($Y$27:Y33,Y33)-1,"")</f>
        <v>14</v>
      </c>
      <c r="X33" s="87" t="s">
        <v>111</v>
      </c>
      <c r="Y33" s="87">
        <f t="shared" ca="1" si="10"/>
        <v>25.8</v>
      </c>
      <c r="AA33" s="87" t="str">
        <f t="shared" ca="1" si="11"/>
        <v>Enfield</v>
      </c>
      <c r="AB33" s="87">
        <v>7</v>
      </c>
      <c r="AC33" s="86">
        <f t="shared" ca="1" si="12"/>
        <v>30.9</v>
      </c>
      <c r="AD33" s="87" t="str">
        <f t="shared" ca="1" si="13"/>
        <v>Enfield</v>
      </c>
      <c r="AE33" s="87" t="str">
        <f t="shared" ca="1" si="14"/>
        <v/>
      </c>
      <c r="AF33" s="87" t="str">
        <f t="shared" ca="1" si="15"/>
        <v/>
      </c>
      <c r="AG33" s="87">
        <f t="shared" ca="1" si="16"/>
        <v>30.9</v>
      </c>
      <c r="AH33" s="87">
        <f t="shared" ca="1" si="26"/>
        <v>27.5</v>
      </c>
      <c r="AI33" s="87">
        <f t="shared" ca="1" si="27"/>
        <v>28</v>
      </c>
      <c r="AJ33" s="87">
        <f t="shared" ca="1" si="28"/>
        <v>32.700000000000003</v>
      </c>
      <c r="AK33" s="87">
        <f t="shared" ca="1" si="17"/>
        <v>30.9</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28</v>
      </c>
      <c r="AY33" s="94"/>
      <c r="BA33" s="94"/>
      <c r="BB33" s="94"/>
      <c r="BC33" s="94"/>
      <c r="BD33" s="94"/>
      <c r="BE33" s="87" t="s">
        <v>1092</v>
      </c>
      <c r="BF33" s="92"/>
      <c r="BG33" s="92"/>
      <c r="BT33" s="87"/>
    </row>
    <row r="34" spans="1:72">
      <c r="A34" s="12" t="s">
        <v>1093</v>
      </c>
      <c r="W34" s="87">
        <f ca="1">IFERROR(RANK(Y34,$Y$27:$Y$59,$U$3)+COUNTIF($Y$27:Y34,Y34)-1,"")</f>
        <v>29</v>
      </c>
      <c r="X34" s="87" t="s">
        <v>63</v>
      </c>
      <c r="Y34" s="87">
        <f t="shared" ca="1" si="10"/>
        <v>21.5</v>
      </c>
      <c r="AA34" s="87" t="str">
        <f t="shared" ca="1" si="11"/>
        <v>Lambeth</v>
      </c>
      <c r="AB34" s="87">
        <v>8</v>
      </c>
      <c r="AC34" s="86">
        <f t="shared" ca="1" si="12"/>
        <v>29.3</v>
      </c>
      <c r="AD34" s="87" t="str">
        <f t="shared" ca="1" si="13"/>
        <v>Lambeth</v>
      </c>
      <c r="AE34" s="87" t="str">
        <f t="shared" ca="1" si="14"/>
        <v/>
      </c>
      <c r="AF34" s="87" t="str">
        <f t="shared" ca="1" si="15"/>
        <v/>
      </c>
      <c r="AG34" s="87">
        <f t="shared" ca="1" si="16"/>
        <v>29.3</v>
      </c>
      <c r="AH34" s="87">
        <f t="shared" ca="1" si="26"/>
        <v>27.5</v>
      </c>
      <c r="AI34" s="87">
        <f t="shared" ca="1" si="27"/>
        <v>28</v>
      </c>
      <c r="AJ34" s="87">
        <f t="shared" ca="1" si="28"/>
        <v>32.700000000000003</v>
      </c>
      <c r="AK34" s="87" t="str">
        <f t="shared" ca="1" si="17"/>
        <v/>
      </c>
      <c r="AL34" s="87">
        <f t="shared" ca="1" si="18"/>
        <v>29.3</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28</v>
      </c>
      <c r="AY34" s="94"/>
      <c r="BA34" s="94"/>
      <c r="BB34" s="94"/>
      <c r="BC34" s="94"/>
      <c r="BD34" s="94"/>
      <c r="BE34" s="87" t="s">
        <v>1094</v>
      </c>
      <c r="BF34" s="92"/>
      <c r="BG34" s="92"/>
      <c r="BT34" s="87"/>
    </row>
    <row r="35" spans="1:72" ht="15" customHeight="1">
      <c r="A35" s="124" t="str">
        <f>VLOOKUP($U$1,IndicatorMetadata!$B:$Z,2,FALSE)</f>
        <v>The percentage of respondents to the Personal Social Services Survey of Adult Carers in England who responded to the question "Thinking about how much contact you have had with people you like, which of the following best describes your social situation?" with the answer "I have as much social contact I want with people I like".This measure applies to those people in receipt, at the point that data are extracted, of long-term support services funded or managed by social services following a full assessment of need</v>
      </c>
      <c r="B35" s="125"/>
      <c r="C35" s="125"/>
      <c r="D35" s="125"/>
      <c r="E35" s="125"/>
      <c r="F35" s="125"/>
      <c r="G35" s="125"/>
      <c r="H35" s="125"/>
      <c r="I35" s="125"/>
      <c r="J35" s="125"/>
      <c r="K35" s="125"/>
      <c r="L35" s="125"/>
      <c r="M35" s="125"/>
      <c r="N35" s="125"/>
      <c r="W35" s="87">
        <f ca="1">IFERROR(RANK(Y35,$Y$27:$Y$59,$U$3)+COUNTIF($Y$27:Y35,Y35)-1,"")</f>
        <v>7</v>
      </c>
      <c r="X35" s="87" t="s">
        <v>121</v>
      </c>
      <c r="Y35" s="87">
        <f t="shared" ca="1" si="10"/>
        <v>30.9</v>
      </c>
      <c r="AA35" s="87" t="str">
        <f t="shared" ca="1" si="11"/>
        <v>Islington</v>
      </c>
      <c r="AB35" s="87">
        <v>9</v>
      </c>
      <c r="AC35" s="86">
        <f t="shared" ca="1" si="12"/>
        <v>28.8</v>
      </c>
      <c r="AD35" s="87" t="str">
        <f t="shared" ca="1" si="13"/>
        <v>Islington</v>
      </c>
      <c r="AE35" s="87" t="str">
        <f t="shared" ca="1" si="14"/>
        <v/>
      </c>
      <c r="AF35" s="87" t="str">
        <f t="shared" ca="1" si="15"/>
        <v/>
      </c>
      <c r="AG35" s="87">
        <f t="shared" ca="1" si="16"/>
        <v>28.8</v>
      </c>
      <c r="AH35" s="87">
        <f t="shared" ca="1" si="26"/>
        <v>27.5</v>
      </c>
      <c r="AI35" s="87">
        <f t="shared" ca="1" si="27"/>
        <v>28</v>
      </c>
      <c r="AJ35" s="87">
        <f t="shared" ca="1" si="28"/>
        <v>32.700000000000003</v>
      </c>
      <c r="AK35" s="87" t="str">
        <f t="shared" ca="1" si="17"/>
        <v/>
      </c>
      <c r="AL35" s="87">
        <f t="shared" ca="1" si="18"/>
        <v>28.8</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28</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19</v>
      </c>
      <c r="X36" s="87" t="s">
        <v>81</v>
      </c>
      <c r="Y36" s="87">
        <f t="shared" ca="1" si="10"/>
        <v>24.8</v>
      </c>
      <c r="AA36" s="87" t="str">
        <f t="shared" ca="1" si="11"/>
        <v>Barking and Dagenham</v>
      </c>
      <c r="AB36" s="87">
        <v>10</v>
      </c>
      <c r="AC36" s="86">
        <f t="shared" ca="1" si="12"/>
        <v>28.3</v>
      </c>
      <c r="AD36" s="87" t="str">
        <f t="shared" ca="1" si="13"/>
        <v>Barking and Dagenham</v>
      </c>
      <c r="AE36" s="87" t="str">
        <f t="shared" ca="1" si="14"/>
        <v/>
      </c>
      <c r="AF36" s="87" t="str">
        <f t="shared" ca="1" si="15"/>
        <v/>
      </c>
      <c r="AG36" s="87">
        <f t="shared" ca="1" si="16"/>
        <v>28.3</v>
      </c>
      <c r="AH36" s="87">
        <f t="shared" ca="1" si="26"/>
        <v>27.5</v>
      </c>
      <c r="AI36" s="87">
        <f t="shared" ca="1" si="27"/>
        <v>28</v>
      </c>
      <c r="AJ36" s="87">
        <f t="shared" ca="1" si="28"/>
        <v>32.700000000000003</v>
      </c>
      <c r="AK36" s="87" t="str">
        <f t="shared" ca="1" si="17"/>
        <v/>
      </c>
      <c r="AL36" s="87">
        <f t="shared" ca="1" si="18"/>
        <v>28.3</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28</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31</v>
      </c>
      <c r="X37" s="87" t="s">
        <v>102</v>
      </c>
      <c r="Y37" s="87">
        <f t="shared" ca="1" si="10"/>
        <v>0</v>
      </c>
      <c r="AA37" s="87" t="str">
        <f t="shared" ca="1" si="11"/>
        <v>Camden</v>
      </c>
      <c r="AB37" s="87">
        <v>11</v>
      </c>
      <c r="AC37" s="86">
        <f t="shared" ca="1" si="12"/>
        <v>26.8</v>
      </c>
      <c r="AD37" s="87" t="str">
        <f t="shared" ca="1" si="13"/>
        <v>Camden</v>
      </c>
      <c r="AE37" s="87" t="str">
        <f t="shared" ca="1" si="14"/>
        <v/>
      </c>
      <c r="AF37" s="87" t="str">
        <f t="shared" ca="1" si="15"/>
        <v/>
      </c>
      <c r="AG37" s="87">
        <f t="shared" ca="1" si="16"/>
        <v>26.8</v>
      </c>
      <c r="AH37" s="87">
        <f t="shared" ca="1" si="26"/>
        <v>27.5</v>
      </c>
      <c r="AI37" s="87">
        <f t="shared" ca="1" si="27"/>
        <v>28</v>
      </c>
      <c r="AJ37" s="87">
        <f t="shared" ca="1" si="28"/>
        <v>32.700000000000003</v>
      </c>
      <c r="AK37" s="87" t="str">
        <f t="shared" ca="1" si="17"/>
        <v/>
      </c>
      <c r="AL37" s="87">
        <f t="shared" ca="1" si="18"/>
        <v>26.8</v>
      </c>
      <c r="AN37" s="87">
        <f ca="1">IFERROR(RANK(AP37,$AP$27:$AP$37,$U$3)+COUNTIF($AP$27:AP37,AP37)-1,"")</f>
        <v>2</v>
      </c>
      <c r="AO37" s="87" t="str">
        <f>T8</f>
        <v>Richmond</v>
      </c>
      <c r="AP37" s="87">
        <f t="shared" ca="1" si="19"/>
        <v>32.700000000000003</v>
      </c>
      <c r="AR37" s="87" t="e">
        <f t="shared" ca="1" si="20"/>
        <v>#N/A</v>
      </c>
      <c r="AS37" s="87">
        <v>11</v>
      </c>
      <c r="AT37" s="87" t="e">
        <f t="shared" ca="1" si="21"/>
        <v>#N/A</v>
      </c>
      <c r="AU37" s="87" t="e">
        <f t="shared" ca="1" si="22"/>
        <v>#N/A</v>
      </c>
      <c r="AV37" s="87" t="e">
        <f t="shared" ca="1" si="23"/>
        <v>#N/A</v>
      </c>
      <c r="AW37" s="87" t="e">
        <f t="shared" ca="1" si="24"/>
        <v>#N/A</v>
      </c>
      <c r="AX37" s="87">
        <f t="shared" ca="1" si="25"/>
        <v>28</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26</v>
      </c>
      <c r="X38" s="87" t="s">
        <v>67</v>
      </c>
      <c r="Y38" s="87">
        <f t="shared" ca="1" si="10"/>
        <v>21.9</v>
      </c>
      <c r="AA38" s="87" t="str">
        <f t="shared" ca="1" si="11"/>
        <v>Southwark</v>
      </c>
      <c r="AB38" s="87">
        <v>12</v>
      </c>
      <c r="AC38" s="86">
        <f t="shared" ca="1" si="12"/>
        <v>26.8</v>
      </c>
      <c r="AD38" s="87" t="str">
        <f t="shared" ca="1" si="13"/>
        <v>Southwark</v>
      </c>
      <c r="AE38" s="87" t="str">
        <f t="shared" ca="1" si="14"/>
        <v/>
      </c>
      <c r="AF38" s="87" t="str">
        <f t="shared" ca="1" si="15"/>
        <v/>
      </c>
      <c r="AG38" s="87">
        <f t="shared" ca="1" si="16"/>
        <v>26.8</v>
      </c>
      <c r="AH38" s="87">
        <f t="shared" ca="1" si="26"/>
        <v>27.5</v>
      </c>
      <c r="AI38" s="87">
        <f t="shared" ca="1" si="27"/>
        <v>28</v>
      </c>
      <c r="AJ38" s="87">
        <f t="shared" ca="1" si="28"/>
        <v>32.700000000000003</v>
      </c>
      <c r="AK38" s="87" t="str">
        <f t="shared" ca="1" si="17"/>
        <v/>
      </c>
      <c r="AL38" s="87">
        <f t="shared" ca="1" si="18"/>
        <v>26.8</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25</v>
      </c>
      <c r="X39" s="87" t="s">
        <v>117</v>
      </c>
      <c r="Y39" s="87">
        <f t="shared" ca="1" si="10"/>
        <v>22</v>
      </c>
      <c r="AA39" s="87" t="str">
        <f t="shared" ca="1" si="11"/>
        <v>Westminster</v>
      </c>
      <c r="AB39" s="87">
        <v>13</v>
      </c>
      <c r="AC39" s="86">
        <f t="shared" ca="1" si="12"/>
        <v>26.1</v>
      </c>
      <c r="AD39" s="87" t="str">
        <f t="shared" ca="1" si="13"/>
        <v>Westminster</v>
      </c>
      <c r="AE39" s="87" t="str">
        <f t="shared" ca="1" si="14"/>
        <v/>
      </c>
      <c r="AF39" s="87" t="str">
        <f t="shared" ca="1" si="15"/>
        <v/>
      </c>
      <c r="AG39" s="87">
        <f t="shared" ca="1" si="16"/>
        <v>26.1</v>
      </c>
      <c r="AH39" s="87">
        <f t="shared" ca="1" si="26"/>
        <v>27.5</v>
      </c>
      <c r="AI39" s="87">
        <f t="shared" ca="1" si="27"/>
        <v>28</v>
      </c>
      <c r="AJ39" s="87">
        <f t="shared" ca="1" si="28"/>
        <v>32.700000000000003</v>
      </c>
      <c r="AK39" s="87" t="str">
        <f t="shared" ca="1" si="17"/>
        <v/>
      </c>
      <c r="AL39" s="87">
        <f t="shared" ca="1" si="18"/>
        <v>26.1</v>
      </c>
      <c r="AO39" s="87" t="s">
        <v>1096</v>
      </c>
      <c r="BA39" s="94"/>
      <c r="BD39" s="94" t="s">
        <v>1097</v>
      </c>
      <c r="BF39" s="94">
        <f ca="1">U9</f>
        <v>4</v>
      </c>
      <c r="BG39" s="94"/>
      <c r="BT39" s="87"/>
    </row>
    <row r="40" spans="1:72">
      <c r="A40" s="125"/>
      <c r="B40" s="125"/>
      <c r="C40" s="125"/>
      <c r="D40" s="125"/>
      <c r="E40" s="125"/>
      <c r="F40" s="125"/>
      <c r="G40" s="125"/>
      <c r="H40" s="125"/>
      <c r="I40" s="125"/>
      <c r="J40" s="125"/>
      <c r="K40" s="125"/>
      <c r="L40" s="125"/>
      <c r="M40" s="125"/>
      <c r="N40" s="125"/>
      <c r="W40" s="87">
        <f ca="1">IFERROR(RANK(Y40,$Y$27:$Y$59,$U$3)+COUNTIF($Y$27:Y40,Y40)-1,"")</f>
        <v>17</v>
      </c>
      <c r="X40" s="87" t="s">
        <v>65</v>
      </c>
      <c r="Y40" s="87">
        <f t="shared" ca="1" si="10"/>
        <v>25.2</v>
      </c>
      <c r="AA40" s="87" t="str">
        <f t="shared" ca="1" si="11"/>
        <v>Croydon</v>
      </c>
      <c r="AB40" s="87">
        <v>14</v>
      </c>
      <c r="AC40" s="86">
        <f t="shared" ca="1" si="12"/>
        <v>25.8</v>
      </c>
      <c r="AD40" s="87" t="str">
        <f t="shared" ca="1" si="13"/>
        <v>Croydon</v>
      </c>
      <c r="AE40" s="87" t="str">
        <f t="shared" ca="1" si="14"/>
        <v/>
      </c>
      <c r="AF40" s="87" t="str">
        <f t="shared" ca="1" si="15"/>
        <v/>
      </c>
      <c r="AG40" s="87">
        <f t="shared" ca="1" si="16"/>
        <v>25.8</v>
      </c>
      <c r="AH40" s="87">
        <f t="shared" ca="1" si="26"/>
        <v>27.5</v>
      </c>
      <c r="AI40" s="87">
        <f t="shared" ca="1" si="27"/>
        <v>28</v>
      </c>
      <c r="AJ40" s="87">
        <f t="shared" ca="1" si="28"/>
        <v>32.700000000000003</v>
      </c>
      <c r="AK40" s="87">
        <f t="shared" ca="1" si="17"/>
        <v>25.8</v>
      </c>
      <c r="AL40" s="87" t="str">
        <f t="shared" ca="1" si="18"/>
        <v/>
      </c>
      <c r="AO40" s="87" t="str">
        <f>List!R2</f>
        <v>Kingston</v>
      </c>
      <c r="AP40" s="87">
        <f t="shared" ref="AP40:AP54" ca="1" si="29">VLOOKUP(AO40,$AA$27:$AC$58,3,FALSE)</f>
        <v>19.2</v>
      </c>
      <c r="BA40" s="94"/>
      <c r="BB40" s="94"/>
      <c r="BC40" s="94"/>
      <c r="BD40" s="94"/>
      <c r="BE40" s="87" t="s">
        <v>1098</v>
      </c>
      <c r="BF40" s="92">
        <f ca="1">IF(BF39=1,0,BE45*BF39/$BF45)</f>
        <v>11.125</v>
      </c>
      <c r="BG40" s="93"/>
      <c r="BT40" s="87"/>
    </row>
    <row r="41" spans="1:72">
      <c r="A41" s="125"/>
      <c r="B41" s="125"/>
      <c r="C41" s="125"/>
      <c r="D41" s="125"/>
      <c r="E41" s="125"/>
      <c r="F41" s="125"/>
      <c r="G41" s="125"/>
      <c r="H41" s="125"/>
      <c r="I41" s="125"/>
      <c r="J41" s="125"/>
      <c r="K41" s="125"/>
      <c r="L41" s="125"/>
      <c r="M41" s="125"/>
      <c r="N41" s="125"/>
      <c r="W41" s="87">
        <f ca="1">IFERROR(RANK(Y41,$Y$27:$Y$59,$U$3)+COUNTIF($Y$27:Y41,Y41)-1,"")</f>
        <v>15</v>
      </c>
      <c r="X41" s="87" t="s">
        <v>119</v>
      </c>
      <c r="Y41" s="87">
        <f t="shared" ca="1" si="10"/>
        <v>25.3</v>
      </c>
      <c r="AA41" s="87" t="str">
        <f t="shared" ca="1" si="11"/>
        <v>Havering</v>
      </c>
      <c r="AB41" s="87">
        <v>15</v>
      </c>
      <c r="AC41" s="86">
        <f t="shared" ca="1" si="12"/>
        <v>25.3</v>
      </c>
      <c r="AD41" s="87" t="str">
        <f t="shared" ca="1" si="13"/>
        <v>Havering</v>
      </c>
      <c r="AE41" s="87" t="str">
        <f t="shared" ca="1" si="14"/>
        <v/>
      </c>
      <c r="AF41" s="87" t="str">
        <f t="shared" ca="1" si="15"/>
        <v/>
      </c>
      <c r="AG41" s="87">
        <f t="shared" ca="1" si="16"/>
        <v>25.3</v>
      </c>
      <c r="AH41" s="87">
        <f t="shared" ca="1" si="26"/>
        <v>27.5</v>
      </c>
      <c r="AI41" s="87">
        <f t="shared" ca="1" si="27"/>
        <v>28</v>
      </c>
      <c r="AJ41" s="87">
        <f t="shared" ca="1" si="28"/>
        <v>32.700000000000003</v>
      </c>
      <c r="AK41" s="87">
        <f t="shared" ca="1" si="17"/>
        <v>25.3</v>
      </c>
      <c r="AL41" s="87" t="str">
        <f t="shared" ca="1" si="18"/>
        <v/>
      </c>
      <c r="AO41" s="87" t="str">
        <f>List!R3</f>
        <v>Merton</v>
      </c>
      <c r="AP41" s="87">
        <f t="shared" ca="1" si="29"/>
        <v>21.7</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20</v>
      </c>
      <c r="X42" s="87" t="s">
        <v>87</v>
      </c>
      <c r="Y42" s="87">
        <f t="shared" ca="1" si="10"/>
        <v>24.6</v>
      </c>
      <c r="AA42" s="87" t="str">
        <f t="shared" ca="1" si="11"/>
        <v>Hounslow</v>
      </c>
      <c r="AB42" s="87">
        <v>16</v>
      </c>
      <c r="AC42" s="86">
        <f t="shared" ca="1" si="12"/>
        <v>25.3</v>
      </c>
      <c r="AD42" s="87" t="str">
        <f t="shared" ca="1" si="13"/>
        <v>Hounslow</v>
      </c>
      <c r="AE42" s="87" t="str">
        <f t="shared" ca="1" si="14"/>
        <v/>
      </c>
      <c r="AF42" s="87" t="str">
        <f t="shared" ca="1" si="15"/>
        <v/>
      </c>
      <c r="AG42" s="87">
        <f t="shared" ca="1" si="16"/>
        <v>25.3</v>
      </c>
      <c r="AH42" s="87">
        <f t="shared" ca="1" si="26"/>
        <v>27.5</v>
      </c>
      <c r="AI42" s="87">
        <f t="shared" ca="1" si="27"/>
        <v>28</v>
      </c>
      <c r="AJ42" s="87">
        <f t="shared" ca="1" si="28"/>
        <v>32.700000000000003</v>
      </c>
      <c r="AK42" s="87">
        <f t="shared" ca="1" si="17"/>
        <v>25.3</v>
      </c>
      <c r="AL42" s="87" t="str">
        <f t="shared" ca="1" si="18"/>
        <v/>
      </c>
      <c r="AO42" s="87" t="str">
        <f>List!R4</f>
        <v>Richmond</v>
      </c>
      <c r="AP42" s="87">
        <f t="shared" ca="1" si="29"/>
        <v>32.700000000000003</v>
      </c>
      <c r="BA42" s="94"/>
      <c r="BB42" s="94"/>
      <c r="BC42" s="94"/>
      <c r="BD42" s="94"/>
      <c r="BE42" s="87" t="s">
        <v>1094</v>
      </c>
      <c r="BF42" s="92">
        <f ca="1">IF(181-SUM(BF40:BF41)&lt;0,0,181-SUM(BF40:BF41))</f>
        <v>167.875</v>
      </c>
      <c r="BG42" s="93"/>
      <c r="BT42" s="87"/>
    </row>
    <row r="43" spans="1:72">
      <c r="A43" s="17"/>
      <c r="B43" s="17"/>
      <c r="C43" s="17"/>
      <c r="D43" s="17"/>
      <c r="E43" s="17"/>
      <c r="F43" s="17"/>
      <c r="G43" s="17"/>
      <c r="H43" s="17"/>
      <c r="I43" s="17"/>
      <c r="J43" s="17"/>
      <c r="K43" s="17"/>
      <c r="L43" s="17"/>
      <c r="M43" s="17"/>
      <c r="W43" s="87">
        <f ca="1">IFERROR(RANK(Y43,$Y$27:$Y$59,$U$3)+COUNTIF($Y$27:Y43,Y43)-1,"")</f>
        <v>16</v>
      </c>
      <c r="X43" s="87" t="s">
        <v>60</v>
      </c>
      <c r="Y43" s="87">
        <f t="shared" ca="1" si="10"/>
        <v>25.3</v>
      </c>
      <c r="AA43" s="87" t="str">
        <f t="shared" ca="1" si="11"/>
        <v>Harrow</v>
      </c>
      <c r="AB43" s="87">
        <v>17</v>
      </c>
      <c r="AC43" s="86">
        <f t="shared" ca="1" si="12"/>
        <v>25.2</v>
      </c>
      <c r="AD43" s="87" t="str">
        <f t="shared" ca="1" si="13"/>
        <v>Harrow</v>
      </c>
      <c r="AE43" s="87" t="str">
        <f t="shared" ca="1" si="14"/>
        <v/>
      </c>
      <c r="AF43" s="87">
        <f t="shared" ca="1" si="15"/>
        <v>25.2</v>
      </c>
      <c r="AG43" s="87" t="str">
        <f t="shared" ca="1" si="16"/>
        <v/>
      </c>
      <c r="AH43" s="87">
        <f t="shared" ca="1" si="26"/>
        <v>27.5</v>
      </c>
      <c r="AI43" s="87">
        <f t="shared" ca="1" si="27"/>
        <v>28</v>
      </c>
      <c r="AJ43" s="87">
        <f t="shared" ca="1" si="28"/>
        <v>32.700000000000003</v>
      </c>
      <c r="AK43" s="87">
        <f t="shared" ca="1" si="17"/>
        <v>25.2</v>
      </c>
      <c r="AL43" s="87" t="str">
        <f t="shared" ca="1" si="18"/>
        <v/>
      </c>
      <c r="AO43" s="87" t="str">
        <f>List!R5</f>
        <v>Sutton</v>
      </c>
      <c r="AP43" s="87">
        <f t="shared" ca="1" si="29"/>
        <v>22.4</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9</v>
      </c>
      <c r="X44" s="87" t="s">
        <v>75</v>
      </c>
      <c r="Y44" s="87">
        <f t="shared" ca="1" si="10"/>
        <v>28.8</v>
      </c>
      <c r="AA44" s="87" t="str">
        <f t="shared" ca="1" si="11"/>
        <v>Kensington and Chelsea</v>
      </c>
      <c r="AB44" s="87">
        <v>18</v>
      </c>
      <c r="AC44" s="86">
        <f t="shared" ca="1" si="12"/>
        <v>25</v>
      </c>
      <c r="AD44" s="87" t="str">
        <f t="shared" ca="1" si="13"/>
        <v>Kensington and Chelsea</v>
      </c>
      <c r="AE44" s="87" t="str">
        <f t="shared" ca="1" si="14"/>
        <v/>
      </c>
      <c r="AF44" s="87" t="str">
        <f t="shared" ca="1" si="15"/>
        <v/>
      </c>
      <c r="AG44" s="87">
        <f t="shared" ca="1" si="16"/>
        <v>25</v>
      </c>
      <c r="AH44" s="87">
        <f t="shared" ca="1" si="26"/>
        <v>27.5</v>
      </c>
      <c r="AI44" s="87">
        <f t="shared" ca="1" si="27"/>
        <v>28</v>
      </c>
      <c r="AJ44" s="87">
        <f t="shared" ca="1" si="28"/>
        <v>32.700000000000003</v>
      </c>
      <c r="AK44" s="87" t="str">
        <f t="shared" ca="1" si="17"/>
        <v/>
      </c>
      <c r="AL44" s="87">
        <f t="shared" ca="1" si="18"/>
        <v>25</v>
      </c>
      <c r="AO44" s="87" t="str">
        <f>List!R6</f>
        <v>Havering</v>
      </c>
      <c r="AP44" s="87">
        <f t="shared" ca="1" si="29"/>
        <v>25.3</v>
      </c>
      <c r="BT44" s="87"/>
    </row>
    <row r="45" spans="1:72">
      <c r="A45" s="17"/>
      <c r="B45" s="17"/>
      <c r="C45" s="17"/>
      <c r="D45" s="17"/>
      <c r="E45" s="17"/>
      <c r="F45" s="17"/>
      <c r="G45" s="17"/>
      <c r="H45" s="17"/>
      <c r="I45" s="17"/>
      <c r="J45" s="17"/>
      <c r="K45" s="17"/>
      <c r="L45" s="17"/>
      <c r="M45" s="17"/>
      <c r="W45" s="87">
        <f ca="1">IFERROR(RANK(Y45,$Y$27:$Y$59,$U$3)+COUNTIF($Y$27:Y45,Y45)-1,"")</f>
        <v>18</v>
      </c>
      <c r="X45" s="87" t="s">
        <v>71</v>
      </c>
      <c r="Y45" s="87">
        <f t="shared" ca="1" si="10"/>
        <v>25</v>
      </c>
      <c r="AA45" s="87" t="str">
        <f t="shared" ca="1" si="11"/>
        <v>Greenwich</v>
      </c>
      <c r="AB45" s="87">
        <v>19</v>
      </c>
      <c r="AC45" s="86">
        <f t="shared" ca="1" si="12"/>
        <v>24.8</v>
      </c>
      <c r="AD45" s="87" t="str">
        <f t="shared" ca="1" si="13"/>
        <v>Greenwich</v>
      </c>
      <c r="AE45" s="87" t="str">
        <f t="shared" ca="1" si="14"/>
        <v/>
      </c>
      <c r="AF45" s="87" t="str">
        <f t="shared" ca="1" si="15"/>
        <v/>
      </c>
      <c r="AG45" s="87">
        <f t="shared" ca="1" si="16"/>
        <v>24.8</v>
      </c>
      <c r="AH45" s="87">
        <f t="shared" ca="1" si="26"/>
        <v>27.5</v>
      </c>
      <c r="AI45" s="87">
        <f t="shared" ca="1" si="27"/>
        <v>28</v>
      </c>
      <c r="AJ45" s="87">
        <f t="shared" ca="1" si="28"/>
        <v>32.700000000000003</v>
      </c>
      <c r="AK45" s="87" t="str">
        <f t="shared" ca="1" si="17"/>
        <v/>
      </c>
      <c r="AL45" s="87">
        <f t="shared" ca="1" si="18"/>
        <v>24.8</v>
      </c>
      <c r="AO45" s="87" t="str">
        <f>List!R7</f>
        <v>Hounslow</v>
      </c>
      <c r="AP45" s="87">
        <f t="shared" ca="1" si="29"/>
        <v>25.3</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30</v>
      </c>
      <c r="X46" s="87" t="s">
        <v>83</v>
      </c>
      <c r="Y46" s="87">
        <f t="shared" ca="1" si="10"/>
        <v>19.2</v>
      </c>
      <c r="AA46" s="87" t="str">
        <f t="shared" ca="1" si="11"/>
        <v>Hillingdon</v>
      </c>
      <c r="AB46" s="87">
        <v>20</v>
      </c>
      <c r="AC46" s="86">
        <f t="shared" ca="1" si="12"/>
        <v>24.6</v>
      </c>
      <c r="AD46" s="87" t="str">
        <f t="shared" ca="1" si="13"/>
        <v>Hillingdon</v>
      </c>
      <c r="AE46" s="87" t="str">
        <f t="shared" ca="1" si="14"/>
        <v/>
      </c>
      <c r="AF46" s="87" t="str">
        <f t="shared" ca="1" si="15"/>
        <v/>
      </c>
      <c r="AG46" s="87">
        <f t="shared" ca="1" si="16"/>
        <v>24.6</v>
      </c>
      <c r="AH46" s="87">
        <f t="shared" ca="1" si="26"/>
        <v>27.5</v>
      </c>
      <c r="AI46" s="87">
        <f t="shared" ca="1" si="27"/>
        <v>28</v>
      </c>
      <c r="AJ46" s="87">
        <f t="shared" ca="1" si="28"/>
        <v>32.700000000000003</v>
      </c>
      <c r="AK46" s="87">
        <f t="shared" ca="1" si="17"/>
        <v>24.6</v>
      </c>
      <c r="AL46" s="87" t="str">
        <f t="shared" ca="1" si="18"/>
        <v/>
      </c>
      <c r="AO46" s="87" t="str">
        <f>List!R8</f>
        <v>Redbridge</v>
      </c>
      <c r="AP46" s="87">
        <f t="shared" ca="1" si="29"/>
        <v>21.8</v>
      </c>
      <c r="BF46" s="94">
        <v>2</v>
      </c>
      <c r="BG46" s="94"/>
      <c r="BT46" s="87"/>
    </row>
    <row r="47" spans="1:72">
      <c r="A47" s="17"/>
      <c r="B47" s="17"/>
      <c r="C47" s="17"/>
      <c r="D47" s="17"/>
      <c r="E47" s="17"/>
      <c r="F47" s="17"/>
      <c r="G47" s="17"/>
      <c r="H47" s="17"/>
      <c r="I47" s="17"/>
      <c r="J47" s="17"/>
      <c r="K47" s="17"/>
      <c r="L47" s="17"/>
      <c r="M47" s="17"/>
      <c r="W47" s="87">
        <f ca="1">IFERROR(RANK(Y47,$Y$27:$Y$59,$U$3)+COUNTIF($Y$27:Y47,Y47)-1,"")</f>
        <v>8</v>
      </c>
      <c r="X47" s="87" t="s">
        <v>92</v>
      </c>
      <c r="Y47" s="87">
        <f t="shared" ca="1" si="10"/>
        <v>29.3</v>
      </c>
      <c r="AA47" s="87" t="str">
        <f t="shared" ca="1" si="11"/>
        <v>Waltham Forest</v>
      </c>
      <c r="AB47" s="87">
        <v>21</v>
      </c>
      <c r="AC47" s="86">
        <f t="shared" ca="1" si="12"/>
        <v>24.5</v>
      </c>
      <c r="AD47" s="87" t="str">
        <f t="shared" ca="1" si="13"/>
        <v>Waltham Forest</v>
      </c>
      <c r="AE47" s="87" t="str">
        <f t="shared" ca="1" si="14"/>
        <v/>
      </c>
      <c r="AF47" s="87" t="str">
        <f t="shared" ca="1" si="15"/>
        <v/>
      </c>
      <c r="AG47" s="87">
        <f t="shared" ca="1" si="16"/>
        <v>24.5</v>
      </c>
      <c r="AH47" s="87">
        <f t="shared" ca="1" si="26"/>
        <v>27.5</v>
      </c>
      <c r="AI47" s="87">
        <f t="shared" ca="1" si="27"/>
        <v>28</v>
      </c>
      <c r="AJ47" s="87">
        <f t="shared" ca="1" si="28"/>
        <v>32.700000000000003</v>
      </c>
      <c r="AK47" s="87">
        <f t="shared" ca="1" si="17"/>
        <v>24.5</v>
      </c>
      <c r="AL47" s="87" t="str">
        <f t="shared" ca="1" si="18"/>
        <v/>
      </c>
      <c r="AO47" s="87" t="str">
        <f>List!R9</f>
        <v>Enfield</v>
      </c>
      <c r="AP47" s="87">
        <f t="shared" ca="1" si="29"/>
        <v>30.9</v>
      </c>
    </row>
    <row r="48" spans="1:72">
      <c r="A48" s="17"/>
      <c r="B48" s="17"/>
      <c r="C48" s="17"/>
      <c r="D48" s="17"/>
      <c r="E48" s="17"/>
      <c r="F48" s="17"/>
      <c r="G48" s="17"/>
      <c r="H48" s="17"/>
      <c r="I48" s="17"/>
      <c r="J48" s="17"/>
      <c r="K48" s="17"/>
      <c r="L48" s="17"/>
      <c r="M48" s="17"/>
      <c r="W48" s="87">
        <f ca="1">IFERROR(RANK(Y48,$Y$27:$Y$59,$U$3)+COUNTIF($Y$27:Y48,Y48)-1,"")</f>
        <v>32</v>
      </c>
      <c r="X48" s="87" t="s">
        <v>85</v>
      </c>
      <c r="Y48" s="87">
        <f t="shared" ca="1" si="10"/>
        <v>0</v>
      </c>
      <c r="AA48" s="87" t="str">
        <f t="shared" ca="1" si="11"/>
        <v>Brent</v>
      </c>
      <c r="AB48" s="87">
        <v>22</v>
      </c>
      <c r="AC48" s="86">
        <f t="shared" ca="1" si="12"/>
        <v>22.6</v>
      </c>
      <c r="AD48" s="87" t="str">
        <f t="shared" ca="1" si="13"/>
        <v>Brent</v>
      </c>
      <c r="AE48" s="87" t="str">
        <f t="shared" ca="1" si="14"/>
        <v/>
      </c>
      <c r="AF48" s="87" t="str">
        <f t="shared" ca="1" si="15"/>
        <v/>
      </c>
      <c r="AG48" s="87">
        <f t="shared" ca="1" si="16"/>
        <v>22.6</v>
      </c>
      <c r="AH48" s="87">
        <f t="shared" ca="1" si="26"/>
        <v>27.5</v>
      </c>
      <c r="AI48" s="87">
        <f t="shared" ca="1" si="27"/>
        <v>28</v>
      </c>
      <c r="AJ48" s="87">
        <f t="shared" ca="1" si="28"/>
        <v>32.700000000000003</v>
      </c>
      <c r="AK48" s="87" t="str">
        <f t="shared" ca="1" si="17"/>
        <v/>
      </c>
      <c r="AL48" s="87">
        <f t="shared" ca="1" si="18"/>
        <v>22.6</v>
      </c>
      <c r="AO48" s="87" t="str">
        <f>List!R10</f>
        <v>Harrow</v>
      </c>
      <c r="AP48" s="87">
        <f t="shared" ca="1" si="29"/>
        <v>25.2</v>
      </c>
      <c r="BF48" s="94"/>
    </row>
    <row r="49" spans="1:59">
      <c r="A49" s="17"/>
      <c r="B49" s="17"/>
      <c r="C49" s="17"/>
      <c r="D49" s="17"/>
      <c r="E49" s="17"/>
      <c r="F49" s="17"/>
      <c r="G49" s="17"/>
      <c r="H49" s="17"/>
      <c r="I49" s="17"/>
      <c r="J49" s="17"/>
      <c r="K49" s="17"/>
      <c r="L49" s="17"/>
      <c r="M49" s="17"/>
      <c r="W49" s="87">
        <f ca="1">IFERROR(RANK(Y49,$Y$27:$Y$59,$U$3)+COUNTIF($Y$27:Y49,Y49)-1,"")</f>
        <v>28</v>
      </c>
      <c r="X49" s="87" t="s">
        <v>109</v>
      </c>
      <c r="Y49" s="87">
        <f t="shared" ca="1" si="10"/>
        <v>21.7</v>
      </c>
      <c r="AA49" s="87" t="str">
        <f t="shared" ca="1" si="11"/>
        <v>Sutton</v>
      </c>
      <c r="AB49" s="87">
        <v>23</v>
      </c>
      <c r="AC49" s="86">
        <f t="shared" ca="1" si="12"/>
        <v>22.4</v>
      </c>
      <c r="AD49" s="87" t="str">
        <f t="shared" ca="1" si="13"/>
        <v>Sutton</v>
      </c>
      <c r="AE49" s="87" t="str">
        <f t="shared" ca="1" si="14"/>
        <v/>
      </c>
      <c r="AF49" s="87">
        <f t="shared" ca="1" si="15"/>
        <v>22.4</v>
      </c>
      <c r="AG49" s="87" t="str">
        <f t="shared" ca="1" si="16"/>
        <v/>
      </c>
      <c r="AH49" s="87">
        <f t="shared" ca="1" si="26"/>
        <v>27.5</v>
      </c>
      <c r="AI49" s="87">
        <f t="shared" ca="1" si="27"/>
        <v>28</v>
      </c>
      <c r="AJ49" s="87">
        <f t="shared" ca="1" si="28"/>
        <v>32.700000000000003</v>
      </c>
      <c r="AK49" s="87">
        <f t="shared" ca="1" si="17"/>
        <v>22.4</v>
      </c>
      <c r="AL49" s="87" t="str">
        <f t="shared" ca="1" si="18"/>
        <v/>
      </c>
      <c r="AO49" s="87" t="str">
        <f>List!R11</f>
        <v>Waltham Forest</v>
      </c>
      <c r="AP49" s="87">
        <f t="shared" ca="1" si="29"/>
        <v>24.5</v>
      </c>
      <c r="BF49" s="92"/>
      <c r="BG49" s="93"/>
    </row>
    <row r="50" spans="1:59">
      <c r="A50" s="17"/>
      <c r="B50" s="17"/>
      <c r="C50" s="17"/>
      <c r="D50" s="17"/>
      <c r="E50" s="17"/>
      <c r="F50" s="17"/>
      <c r="G50" s="17"/>
      <c r="H50" s="17"/>
      <c r="I50" s="17"/>
      <c r="J50" s="17"/>
      <c r="K50" s="17"/>
      <c r="L50" s="17"/>
      <c r="M50" s="17"/>
      <c r="W50" s="87">
        <f ca="1">IFERROR(RANK(Y50,$Y$27:$Y$59,$U$3)+COUNTIF($Y$27:Y50,Y50)-1,"")</f>
        <v>2</v>
      </c>
      <c r="X50" s="87" t="s">
        <v>123</v>
      </c>
      <c r="Y50" s="87">
        <f t="shared" ca="1" si="10"/>
        <v>35.9</v>
      </c>
      <c r="AA50" s="87" t="str">
        <f t="shared" ca="1" si="11"/>
        <v>Barnet</v>
      </c>
      <c r="AB50" s="87">
        <v>24</v>
      </c>
      <c r="AC50" s="86">
        <f t="shared" ca="1" si="12"/>
        <v>22.2</v>
      </c>
      <c r="AD50" s="87" t="str">
        <f t="shared" ca="1" si="13"/>
        <v>Barnet</v>
      </c>
      <c r="AE50" s="87" t="str">
        <f t="shared" ca="1" si="14"/>
        <v/>
      </c>
      <c r="AF50" s="87">
        <f t="shared" ca="1" si="15"/>
        <v>22.2</v>
      </c>
      <c r="AG50" s="87" t="str">
        <f t="shared" ca="1" si="16"/>
        <v/>
      </c>
      <c r="AH50" s="87">
        <f t="shared" ca="1" si="26"/>
        <v>27.5</v>
      </c>
      <c r="AI50" s="87">
        <f t="shared" ca="1" si="27"/>
        <v>28</v>
      </c>
      <c r="AJ50" s="87">
        <f t="shared" ca="1" si="28"/>
        <v>32.700000000000003</v>
      </c>
      <c r="AK50" s="87">
        <f t="shared" ca="1" si="17"/>
        <v>22.2</v>
      </c>
      <c r="AL50" s="87" t="str">
        <f t="shared" ca="1" si="18"/>
        <v/>
      </c>
      <c r="AO50" s="87" t="str">
        <f>List!R12</f>
        <v>Bromley</v>
      </c>
      <c r="AP50" s="87">
        <f t="shared" ca="1" si="29"/>
        <v>36.9</v>
      </c>
      <c r="BF50" s="92"/>
      <c r="BG50" s="92"/>
    </row>
    <row r="51" spans="1:59">
      <c r="W51" s="87">
        <f ca="1">IFERROR(RANK(Y51,$Y$27:$Y$59,$U$3)+COUNTIF($Y$27:Y51,Y51)-1,"")</f>
        <v>27</v>
      </c>
      <c r="X51" s="87" t="s">
        <v>113</v>
      </c>
      <c r="Y51" s="87">
        <f t="shared" ca="1" si="10"/>
        <v>21.8</v>
      </c>
      <c r="AA51" s="87" t="str">
        <f t="shared" ca="1" si="11"/>
        <v>Haringey</v>
      </c>
      <c r="AB51" s="87">
        <v>25</v>
      </c>
      <c r="AC51" s="86">
        <f t="shared" ca="1" si="12"/>
        <v>22</v>
      </c>
      <c r="AD51" s="87" t="str">
        <f t="shared" ca="1" si="13"/>
        <v>Haringey</v>
      </c>
      <c r="AE51" s="87" t="str">
        <f t="shared" ca="1" si="14"/>
        <v/>
      </c>
      <c r="AF51" s="87" t="str">
        <f t="shared" ca="1" si="15"/>
        <v/>
      </c>
      <c r="AG51" s="87">
        <f t="shared" ca="1" si="16"/>
        <v>22</v>
      </c>
      <c r="AH51" s="87">
        <f t="shared" ca="1" si="26"/>
        <v>27.5</v>
      </c>
      <c r="AI51" s="87">
        <f t="shared" ca="1" si="27"/>
        <v>28</v>
      </c>
      <c r="AJ51" s="87">
        <f t="shared" ca="1" si="28"/>
        <v>32.700000000000003</v>
      </c>
      <c r="AK51" s="87" t="str">
        <f t="shared" ca="1" si="17"/>
        <v/>
      </c>
      <c r="AL51" s="87">
        <f t="shared" ca="1" si="18"/>
        <v>22</v>
      </c>
      <c r="AO51" s="87" t="str">
        <f>List!R13</f>
        <v>Hillingdon</v>
      </c>
      <c r="AP51" s="87">
        <f t="shared" ca="1" si="29"/>
        <v>24.6</v>
      </c>
      <c r="BF51" s="92"/>
      <c r="BG51" s="93"/>
    </row>
    <row r="52" spans="1:59">
      <c r="W52" s="87">
        <f ca="1">IFERROR(RANK(Y52,$Y$27:$Y$59,$U$3)+COUNTIF($Y$27:Y52,Y52)-1,"")</f>
        <v>4</v>
      </c>
      <c r="X52" s="87" t="s">
        <v>33</v>
      </c>
      <c r="Y52" s="87">
        <f t="shared" ca="1" si="10"/>
        <v>32.700000000000003</v>
      </c>
      <c r="AA52" s="87" t="str">
        <f t="shared" ca="1" si="11"/>
        <v>Hammersmith and Fulham</v>
      </c>
      <c r="AB52" s="87">
        <v>26</v>
      </c>
      <c r="AC52" s="86">
        <f t="shared" ca="1" si="12"/>
        <v>21.9</v>
      </c>
      <c r="AD52" s="87" t="str">
        <f t="shared" ca="1" si="13"/>
        <v>Hammersmith and Fulham</v>
      </c>
      <c r="AE52" s="87" t="str">
        <f t="shared" ca="1" si="14"/>
        <v/>
      </c>
      <c r="AF52" s="87" t="str">
        <f t="shared" ca="1" si="15"/>
        <v/>
      </c>
      <c r="AG52" s="87">
        <f t="shared" ca="1" si="16"/>
        <v>21.9</v>
      </c>
      <c r="AH52" s="87">
        <f t="shared" ca="1" si="26"/>
        <v>27.5</v>
      </c>
      <c r="AI52" s="87">
        <f t="shared" ca="1" si="27"/>
        <v>28</v>
      </c>
      <c r="AJ52" s="87">
        <f t="shared" ca="1" si="28"/>
        <v>32.700000000000003</v>
      </c>
      <c r="AK52" s="87" t="str">
        <f t="shared" ca="1" si="17"/>
        <v/>
      </c>
      <c r="AL52" s="87">
        <f t="shared" ca="1" si="18"/>
        <v>21.9</v>
      </c>
      <c r="AO52" s="87" t="str">
        <f>List!R14</f>
        <v>Ealing</v>
      </c>
      <c r="AP52" s="87">
        <f t="shared" ca="1" si="29"/>
        <v>21.5</v>
      </c>
      <c r="BF52" s="94"/>
      <c r="BG52" s="94"/>
    </row>
    <row r="53" spans="1:59">
      <c r="W53" s="87">
        <f ca="1">IFERROR(RANK(Y53,$Y$27:$Y$59,$U$3)+COUNTIF($Y$27:Y53,Y53)-1,"")</f>
        <v>12</v>
      </c>
      <c r="X53" s="87" t="s">
        <v>96</v>
      </c>
      <c r="Y53" s="87">
        <f t="shared" ca="1" si="10"/>
        <v>26.8</v>
      </c>
      <c r="AA53" s="87" t="str">
        <f t="shared" ca="1" si="11"/>
        <v>Redbridge</v>
      </c>
      <c r="AB53" s="87">
        <v>27</v>
      </c>
      <c r="AC53" s="86">
        <f t="shared" ca="1" si="12"/>
        <v>21.8</v>
      </c>
      <c r="AD53" s="87" t="str">
        <f t="shared" ca="1" si="13"/>
        <v>Redbridge</v>
      </c>
      <c r="AE53" s="87" t="str">
        <f t="shared" ca="1" si="14"/>
        <v/>
      </c>
      <c r="AF53" s="87" t="str">
        <f t="shared" ca="1" si="15"/>
        <v/>
      </c>
      <c r="AG53" s="87">
        <f t="shared" ca="1" si="16"/>
        <v>21.8</v>
      </c>
      <c r="AH53" s="87">
        <f t="shared" ca="1" si="26"/>
        <v>27.5</v>
      </c>
      <c r="AI53" s="87">
        <f t="shared" ca="1" si="27"/>
        <v>28</v>
      </c>
      <c r="AJ53" s="87">
        <f t="shared" ca="1" si="28"/>
        <v>32.700000000000003</v>
      </c>
      <c r="AK53" s="87">
        <f t="shared" ca="1" si="17"/>
        <v>21.8</v>
      </c>
      <c r="AL53" s="87" t="str">
        <f t="shared" ca="1" si="18"/>
        <v/>
      </c>
      <c r="AO53" s="87" t="str">
        <f>List!R15</f>
        <v>Barnet</v>
      </c>
      <c r="AP53" s="87">
        <f t="shared" ca="1" si="29"/>
        <v>22.2</v>
      </c>
    </row>
    <row r="54" spans="1:59">
      <c r="W54" s="87">
        <f ca="1">IFERROR(RANK(Y54,$Y$27:$Y$59,$U$3)+COUNTIF($Y$27:Y54,Y54)-1,"")</f>
        <v>23</v>
      </c>
      <c r="X54" s="87" t="s">
        <v>90</v>
      </c>
      <c r="Y54" s="87">
        <f t="shared" ca="1" si="10"/>
        <v>22.4</v>
      </c>
      <c r="AA54" s="87" t="str">
        <f t="shared" ca="1" si="11"/>
        <v>Merton</v>
      </c>
      <c r="AB54" s="87">
        <v>28</v>
      </c>
      <c r="AC54" s="86">
        <f t="shared" ca="1" si="12"/>
        <v>21.7</v>
      </c>
      <c r="AD54" s="87" t="str">
        <f t="shared" ca="1" si="13"/>
        <v>Merton</v>
      </c>
      <c r="AE54" s="87" t="str">
        <f t="shared" ca="1" si="14"/>
        <v/>
      </c>
      <c r="AF54" s="87">
        <f t="shared" ca="1" si="15"/>
        <v>21.7</v>
      </c>
      <c r="AG54" s="87" t="str">
        <f t="shared" ca="1" si="16"/>
        <v/>
      </c>
      <c r="AH54" s="87">
        <f t="shared" ca="1" si="26"/>
        <v>27.5</v>
      </c>
      <c r="AI54" s="87">
        <f t="shared" ca="1" si="27"/>
        <v>28</v>
      </c>
      <c r="AJ54" s="87">
        <f t="shared" ca="1" si="28"/>
        <v>32.700000000000003</v>
      </c>
      <c r="AK54" s="87">
        <f t="shared" ca="1" si="17"/>
        <v>21.7</v>
      </c>
      <c r="AL54" s="87" t="str">
        <f t="shared" ca="1" si="18"/>
        <v/>
      </c>
      <c r="AO54" s="87" t="str">
        <f>List!R16</f>
        <v>Croydon</v>
      </c>
      <c r="AP54" s="87">
        <f t="shared" ca="1" si="29"/>
        <v>25.8</v>
      </c>
      <c r="BF54" s="94"/>
      <c r="BG54" s="94"/>
    </row>
    <row r="55" spans="1:59" ht="14.45" customHeight="1">
      <c r="W55" s="87">
        <f ca="1">IFERROR(RANK(Y55,$Y$27:$Y$59,$U$3)+COUNTIF($Y$27:Y55,Y55)-1,"")</f>
        <v>6</v>
      </c>
      <c r="X55" s="87" t="s">
        <v>105</v>
      </c>
      <c r="Y55" s="87">
        <f t="shared" ca="1" si="10"/>
        <v>31.6</v>
      </c>
      <c r="AA55" s="87" t="str">
        <f t="shared" ca="1" si="11"/>
        <v>Ealing</v>
      </c>
      <c r="AB55" s="87">
        <v>29</v>
      </c>
      <c r="AC55" s="86">
        <f t="shared" ca="1" si="12"/>
        <v>21.5</v>
      </c>
      <c r="AD55" s="87" t="str">
        <f t="shared" ca="1" si="13"/>
        <v>Ealing</v>
      </c>
      <c r="AE55" s="87" t="str">
        <f t="shared" ca="1" si="14"/>
        <v/>
      </c>
      <c r="AF55" s="87" t="str">
        <f t="shared" ca="1" si="15"/>
        <v/>
      </c>
      <c r="AG55" s="87">
        <f t="shared" ca="1" si="16"/>
        <v>21.5</v>
      </c>
      <c r="AH55" s="87">
        <f t="shared" ca="1" si="26"/>
        <v>27.5</v>
      </c>
      <c r="AI55" s="87">
        <f t="shared" ca="1" si="27"/>
        <v>28</v>
      </c>
      <c r="AJ55" s="87">
        <f t="shared" ca="1" si="28"/>
        <v>32.700000000000003</v>
      </c>
      <c r="AK55" s="87">
        <f t="shared" ca="1" si="17"/>
        <v>21.5</v>
      </c>
      <c r="AL55" s="87" t="str">
        <f t="shared" ca="1" si="18"/>
        <v/>
      </c>
      <c r="AO55" s="87" t="str">
        <f>T8</f>
        <v>Richmond</v>
      </c>
      <c r="AP55" s="87">
        <f ca="1">U14</f>
        <v>32.700000000000003</v>
      </c>
      <c r="BF55" s="94"/>
      <c r="BG55" s="94"/>
    </row>
    <row r="56" spans="1:59">
      <c r="W56" s="87">
        <f ca="1">IFERROR(RANK(Y56,$Y$27:$Y$59,$U$3)+COUNTIF($Y$27:Y56,Y56)-1,"")</f>
        <v>21</v>
      </c>
      <c r="X56" s="87" t="s">
        <v>115</v>
      </c>
      <c r="Y56" s="87">
        <f t="shared" ca="1" si="10"/>
        <v>24.5</v>
      </c>
      <c r="AA56" s="87" t="str">
        <f t="shared" ca="1" si="11"/>
        <v>Kingston</v>
      </c>
      <c r="AB56" s="87">
        <v>30</v>
      </c>
      <c r="AC56" s="86">
        <f t="shared" ca="1" si="12"/>
        <v>19.2</v>
      </c>
      <c r="AD56" s="87" t="str">
        <f t="shared" ca="1" si="13"/>
        <v>Kingston</v>
      </c>
      <c r="AE56" s="87" t="str">
        <f t="shared" ca="1" si="14"/>
        <v/>
      </c>
      <c r="AF56" s="87">
        <f t="shared" ca="1" si="15"/>
        <v>19.2</v>
      </c>
      <c r="AG56" s="87" t="str">
        <f t="shared" ca="1" si="16"/>
        <v/>
      </c>
      <c r="AH56" s="87">
        <f t="shared" ca="1" si="26"/>
        <v>27.5</v>
      </c>
      <c r="AI56" s="87">
        <f t="shared" ca="1" si="27"/>
        <v>28</v>
      </c>
      <c r="AJ56" s="87">
        <f t="shared" ca="1" si="28"/>
        <v>32.700000000000003</v>
      </c>
      <c r="AK56" s="87">
        <f t="shared" ca="1" si="17"/>
        <v>19.2</v>
      </c>
      <c r="AL56" s="87" t="str">
        <f t="shared" ca="1" si="18"/>
        <v/>
      </c>
    </row>
    <row r="57" spans="1:59">
      <c r="W57" s="87">
        <f ca="1">IFERROR(RANK(Y57,$Y$27:$Y$59,$U$3)+COUNTIF($Y$27:Y57,Y57)-1,"")</f>
        <v>5</v>
      </c>
      <c r="X57" s="87" t="s">
        <v>77</v>
      </c>
      <c r="Y57" s="87">
        <f t="shared" ca="1" si="10"/>
        <v>32.1</v>
      </c>
      <c r="AA57" s="87" t="str">
        <f t="shared" ca="1" si="11"/>
        <v>Hackney</v>
      </c>
      <c r="AB57" s="87">
        <v>31</v>
      </c>
      <c r="AC57" s="86">
        <f t="shared" ca="1" si="12"/>
        <v>0</v>
      </c>
      <c r="AD57" s="87" t="str">
        <f t="shared" ca="1" si="13"/>
        <v>Hackney</v>
      </c>
      <c r="AE57" s="87" t="str">
        <f t="shared" ca="1" si="14"/>
        <v/>
      </c>
      <c r="AF57" s="87" t="str">
        <f t="shared" ca="1" si="15"/>
        <v/>
      </c>
      <c r="AG57" s="87">
        <f t="shared" ca="1" si="16"/>
        <v>0</v>
      </c>
      <c r="AH57" s="87">
        <f t="shared" ca="1" si="26"/>
        <v>27.5</v>
      </c>
      <c r="AI57" s="87">
        <f t="shared" ca="1" si="27"/>
        <v>28</v>
      </c>
      <c r="AJ57" s="87">
        <f t="shared" ca="1" si="28"/>
        <v>32.700000000000003</v>
      </c>
      <c r="AK57" s="87" t="str">
        <f t="shared" ca="1" si="17"/>
        <v/>
      </c>
      <c r="AL57" s="87">
        <f t="shared" ca="1" si="18"/>
        <v>0</v>
      </c>
      <c r="BF57" s="94"/>
      <c r="BG57" s="94"/>
    </row>
    <row r="58" spans="1:59">
      <c r="W58" s="87">
        <f ca="1">IFERROR(RANK(Y58,$Y$27:$Y$59,$U$3)+COUNTIF($Y$27:Y58,Y58)-1,"")</f>
        <v>13</v>
      </c>
      <c r="X58" s="87" t="s">
        <v>100</v>
      </c>
      <c r="Y58" s="87">
        <f t="shared" ca="1" si="10"/>
        <v>26.1</v>
      </c>
      <c r="AA58" s="87" t="str">
        <f t="shared" ca="1" si="11"/>
        <v>Lewisham</v>
      </c>
      <c r="AB58" s="87">
        <v>32</v>
      </c>
      <c r="AC58" s="86">
        <f t="shared" ca="1" si="12"/>
        <v>0</v>
      </c>
      <c r="AD58" s="87" t="str">
        <f t="shared" ca="1" si="13"/>
        <v>Lewisham</v>
      </c>
      <c r="AE58" s="87" t="str">
        <f t="shared" ca="1" si="14"/>
        <v/>
      </c>
      <c r="AF58" s="87" t="str">
        <f t="shared" ca="1" si="15"/>
        <v/>
      </c>
      <c r="AG58" s="87">
        <f t="shared" ca="1" si="16"/>
        <v>0</v>
      </c>
      <c r="AH58" s="87">
        <f t="shared" ca="1" si="26"/>
        <v>27.5</v>
      </c>
      <c r="AI58" s="87">
        <f t="shared" ca="1" si="27"/>
        <v>28</v>
      </c>
      <c r="AJ58" s="87">
        <f t="shared" ca="1" si="28"/>
        <v>32.700000000000003</v>
      </c>
      <c r="AK58" s="87" t="str">
        <f t="shared" ca="1" si="17"/>
        <v/>
      </c>
      <c r="AL58" s="87">
        <f t="shared" ca="1" si="18"/>
        <v>0</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3600-000000000000}">
      <formula1>indlist</formula1>
    </dataValidation>
    <dataValidation type="list" showInputMessage="1" showErrorMessage="1" sqref="U2" xr:uid="{00000000-0002-0000-3600-000001000000}">
      <formula1>gender</formula1>
    </dataValidation>
    <dataValidation showInputMessage="1" showErrorMessage="1" sqref="U5" xr:uid="{00000000-0002-0000-3600-000002000000}"/>
  </dataValidations>
  <hyperlinks>
    <hyperlink ref="O1" location="Summary!A1" display="Back to summary" xr:uid="{00000000-0004-0000-36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BT64"/>
  <sheetViews>
    <sheetView showGridLines="0" showRowColHeaders="0" zoomScale="130" zoomScaleNormal="130" workbookViewId="0">
      <selection activeCell="Q26" sqref="Q26"/>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Social Isolation: percentage of adult social care users who have as much social contact as they would like, 2022/23</v>
      </c>
      <c r="B1" s="125"/>
      <c r="C1" s="125"/>
      <c r="D1" s="125"/>
      <c r="E1" s="125"/>
      <c r="F1" s="125"/>
      <c r="G1" s="125"/>
      <c r="H1" s="126" t="str">
        <f ca="1">'45'!$X$1</f>
        <v>Social Isolation: percentage of adult social care users who have as much social contact as they would like, 2011/12 - 2022/23 (aged 18+)</v>
      </c>
      <c r="I1" s="125"/>
      <c r="J1" s="125"/>
      <c r="K1" s="125"/>
      <c r="L1" s="125"/>
      <c r="M1" s="125"/>
      <c r="N1" s="125"/>
      <c r="O1" s="4" t="s">
        <v>1075</v>
      </c>
      <c r="T1" s="87" t="s">
        <v>282</v>
      </c>
      <c r="U1" s="87" t="s">
        <v>134</v>
      </c>
      <c r="V1" s="87" t="str">
        <f>T8&amp;U23&amp;U2&amp;U5</f>
        <v>Richmond90280Persons18+ yrs</v>
      </c>
      <c r="W1" s="86">
        <f>21-COUNTBLANK(X2:X21)</f>
        <v>12</v>
      </c>
      <c r="X1" s="87" t="str">
        <f ca="1">IF(U2&lt;&gt;"Persons",U1&amp;", "&amp;SUBSTITUTE(X2, " ","")&amp;" - "&amp;SUBSTITUTE(INDIRECT("x"&amp;W1), " ","")&amp;" ("&amp;U2&amp;")",U1&amp;", "&amp;SUBSTITUTE(X2, " ","")&amp;" - "&amp;SUBSTITUTE(INDIRECT("x"&amp;W1), " ",""))&amp;" (aged 18+)"</f>
        <v>Social Isolation: percentage of adult social care users who have as much social contact as they would like, 2011/12 - 2022/23 (aged 18+)</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2011/12</v>
      </c>
      <c r="T2" s="88" t="s">
        <v>1056</v>
      </c>
      <c r="U2" s="87" t="s">
        <v>35</v>
      </c>
      <c r="V2" s="87">
        <v>1</v>
      </c>
      <c r="W2" s="86">
        <f t="array" ref="W2">IFERROR(SMALL(IF(IndicatorData!B:B=$V$1,IndicatorData!AA:AA),$V2),"")</f>
        <v>20110000</v>
      </c>
      <c r="X2" s="86" t="str">
        <f>S2</f>
        <v>2011/12</v>
      </c>
      <c r="Y2" s="88">
        <f t="shared" ref="Y2:AH11" ca="1" si="0">IFERROR(VLOOKUP(Y$1&amp;$U$1&amp;$X2&amp;$U$2&amp;$U$5,DATA,14,FALSE),"")</f>
        <v>42.3</v>
      </c>
      <c r="Z2" s="87">
        <f t="shared" ca="1" si="0"/>
        <v>39.1</v>
      </c>
      <c r="AA2" s="87">
        <f t="shared" ca="1" si="0"/>
        <v>40.9</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40.9</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2012/13</v>
      </c>
      <c r="T3" s="88" t="s">
        <v>1076</v>
      </c>
      <c r="U3" s="87">
        <f>VLOOKUP(U1,IndicatorMetadata!$B:$AG,32,FALSE)</f>
        <v>0</v>
      </c>
      <c r="V3" s="89">
        <v>2</v>
      </c>
      <c r="W3" s="86">
        <f t="array" ref="W3">IFERROR(SMALL(IF(IndicatorData!B:B=$V$1,IndicatorData!AA:AA),$V3),"")</f>
        <v>20120000</v>
      </c>
      <c r="X3" s="86" t="str">
        <f t="shared" ref="X3:X21" si="5">IF(S3=X2,"",S3)</f>
        <v>2012/13</v>
      </c>
      <c r="Y3" s="88">
        <f t="shared" ca="1" si="0"/>
        <v>43.2</v>
      </c>
      <c r="Z3" s="87">
        <f t="shared" ca="1" si="0"/>
        <v>39.799999999999997</v>
      </c>
      <c r="AA3" s="87">
        <f t="shared" ca="1" si="0"/>
        <v>45.9</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45.9</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45.5</v>
      </c>
      <c r="F4" s="2"/>
      <c r="S4" s="87" t="str">
        <f t="array" ref="S4">IFERROR(VLOOKUP($W4,IF(IndicatorData!$B:$B=$V$1,IndicatorData!$A$1:$O$5203),15,FALSE),"")</f>
        <v>2013/14</v>
      </c>
      <c r="T4" s="88" t="s">
        <v>308</v>
      </c>
      <c r="U4" s="87" t="str">
        <f>VLOOKUP(U1,IndicatorMetadata!$B:$AG,27,FALSE)</f>
        <v>%</v>
      </c>
      <c r="V4" s="87">
        <v>3</v>
      </c>
      <c r="W4" s="86">
        <f t="array" ref="W4">IFERROR(SMALL(IF(IndicatorData!B:B=$V$1,IndicatorData!AA:AA),$V4),"")</f>
        <v>20130000</v>
      </c>
      <c r="X4" s="86" t="str">
        <f t="shared" si="5"/>
        <v>2013/14</v>
      </c>
      <c r="Y4" s="88">
        <f t="shared" ca="1" si="0"/>
        <v>44.5</v>
      </c>
      <c r="Z4" s="87">
        <f t="shared" ca="1" si="0"/>
        <v>40.700000000000003</v>
      </c>
      <c r="AA4" s="87">
        <f t="shared" ca="1" si="0"/>
        <v>43.4</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43.4</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2% higher</v>
      </c>
      <c r="S5" s="87" t="str">
        <f t="array" ref="S5">IFERROR(VLOOKUP($W5,IF(IndicatorData!$B:$B=$V$1,IndicatorData!$A$1:$O$5203),15,FALSE),"")</f>
        <v>2014/15</v>
      </c>
      <c r="T5" s="88" t="s">
        <v>10</v>
      </c>
      <c r="U5" s="87" t="str">
        <f>VLOOKUP(U23&amp;U2,Interpretations!$A$1:$E$56,4,FALSE)</f>
        <v>18+ yrs</v>
      </c>
      <c r="V5" s="87">
        <v>4</v>
      </c>
      <c r="W5" s="86">
        <f t="array" ref="W5">IFERROR(SMALL(IF(IndicatorData!B:B=$V$1,IndicatorData!AA:AA),$V5),"")</f>
        <v>20140000</v>
      </c>
      <c r="X5" s="86" t="str">
        <f t="shared" si="5"/>
        <v>2014/15</v>
      </c>
      <c r="Y5" s="88">
        <f t="shared" ca="1" si="0"/>
        <v>44.8</v>
      </c>
      <c r="Z5" s="87">
        <f t="shared" ca="1" si="0"/>
        <v>41.8</v>
      </c>
      <c r="AA5" s="87">
        <f t="shared" ca="1" si="0"/>
        <v>43.1</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43.1</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15% higher</v>
      </c>
      <c r="S6" s="87" t="str">
        <f t="array" ref="S6">IFERROR(VLOOKUP($W6,IF(IndicatorData!$B:$B=$V$1,IndicatorData!$A$1:$O$5203),15,FALSE),"")</f>
        <v>2015/16</v>
      </c>
      <c r="T6" s="88"/>
      <c r="V6" s="87">
        <v>5</v>
      </c>
      <c r="W6" s="86">
        <f t="array" ref="W6">IFERROR(SMALL(IF(IndicatorData!B:B=$V$1,IndicatorData!AA:AA),$V6),"")</f>
        <v>20150000</v>
      </c>
      <c r="X6" s="86" t="str">
        <f t="shared" si="5"/>
        <v>2015/16</v>
      </c>
      <c r="Y6" s="88">
        <f t="shared" ca="1" si="0"/>
        <v>45.4</v>
      </c>
      <c r="Z6" s="87">
        <f t="shared" ca="1" si="0"/>
        <v>41.1</v>
      </c>
      <c r="AA6" s="87">
        <f t="shared" ca="1" si="0"/>
        <v>49.7</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49.7</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2016/17</v>
      </c>
      <c r="T7" s="88"/>
      <c r="V7" s="87">
        <v>6</v>
      </c>
      <c r="W7" s="86">
        <f t="array" ref="W7">IFERROR(SMALL(IF(IndicatorData!B:B=$V$1,IndicatorData!AA:AA),$V7),"")</f>
        <v>20160000</v>
      </c>
      <c r="X7" s="86" t="str">
        <f t="shared" si="5"/>
        <v>2016/17</v>
      </c>
      <c r="Y7" s="88">
        <f t="shared" ca="1" si="0"/>
        <v>45.4</v>
      </c>
      <c r="Z7" s="87">
        <f t="shared" ca="1" si="0"/>
        <v>41</v>
      </c>
      <c r="AA7" s="87">
        <f t="shared" ca="1" si="0"/>
        <v>48.2</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48.2</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(2011/12)</v>
      </c>
      <c r="E8" s="13" t="str">
        <f ca="1">U22</f>
        <v>11% improvement</v>
      </c>
      <c r="S8" s="87" t="str">
        <f t="array" ref="S8">IFERROR(VLOOKUP($W8,IF(IndicatorData!$B:$B=$V$1,IndicatorData!$A$1:$O$5203),15,FALSE),"")</f>
        <v>2017/18</v>
      </c>
      <c r="T8" s="88" t="str">
        <f>Summary!$E$2</f>
        <v>Richmond</v>
      </c>
      <c r="V8" s="87">
        <v>7</v>
      </c>
      <c r="W8" s="86">
        <f t="array" ref="W8">IFERROR(SMALL(IF(IndicatorData!B:B=$V$1,IndicatorData!AA:AA),$V8),"")</f>
        <v>20170000</v>
      </c>
      <c r="X8" s="86" t="str">
        <f t="shared" si="5"/>
        <v>2017/18</v>
      </c>
      <c r="Y8" s="88">
        <f t="shared" ca="1" si="0"/>
        <v>46</v>
      </c>
      <c r="Z8" s="87">
        <f t="shared" ca="1" si="0"/>
        <v>41.4</v>
      </c>
      <c r="AA8" s="87">
        <f t="shared" ca="1" si="0"/>
        <v>41.5</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41.5</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6% improvement</v>
      </c>
      <c r="S9" s="87" t="str">
        <f t="array" ref="S9">IFERROR(VLOOKUP($W9,IF(IndicatorData!$B:$B=$V$1,IndicatorData!$A$1:$O$5203),15,FALSE),"")</f>
        <v>2018/19</v>
      </c>
      <c r="T9" s="88" t="str">
        <f>T8&amp;" Rank"</f>
        <v>Richmond Rank</v>
      </c>
      <c r="U9" s="87">
        <f ca="1">VLOOKUP(T8,$AA$26:$AB$58,2,FALSE)</f>
        <v>3</v>
      </c>
      <c r="V9" s="87">
        <v>8</v>
      </c>
      <c r="W9" s="86">
        <f t="array" ref="W9">IFERROR(SMALL(IF(IndicatorData!B:B=$V$1,IndicatorData!AA:AA),$V9),"")</f>
        <v>20180000</v>
      </c>
      <c r="X9" s="86" t="str">
        <f t="shared" si="5"/>
        <v>2018/19</v>
      </c>
      <c r="Y9" s="88">
        <f t="shared" ca="1" si="0"/>
        <v>45.9</v>
      </c>
      <c r="Z9" s="87">
        <f t="shared" ca="1" si="0"/>
        <v>41.3</v>
      </c>
      <c r="AA9" s="87">
        <f t="shared" ca="1" si="0"/>
        <v>47.9</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47.9</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2019/20</v>
      </c>
      <c r="T10" s="88" t="s">
        <v>14</v>
      </c>
      <c r="V10" s="87">
        <v>9</v>
      </c>
      <c r="W10" s="86">
        <f t="array" ref="W10">IFERROR(SMALL(IF(IndicatorData!B:B=$V$1,IndicatorData!AA:AA),$V10),"")</f>
        <v>20190000</v>
      </c>
      <c r="X10" s="86" t="str">
        <f t="shared" si="5"/>
        <v>2019/20</v>
      </c>
      <c r="Y10" s="88">
        <f t="shared" ca="1" si="0"/>
        <v>45.9</v>
      </c>
      <c r="Z10" s="87">
        <f t="shared" ca="1" si="0"/>
        <v>42.9</v>
      </c>
      <c r="AA10" s="87">
        <f t="shared" ca="1" si="0"/>
        <v>48.9</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48.9</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2021/22</v>
      </c>
      <c r="T11" s="88" t="s">
        <v>31</v>
      </c>
      <c r="U11" s="87">
        <f ca="1">AI27</f>
        <v>44.4</v>
      </c>
      <c r="V11" s="90">
        <v>10</v>
      </c>
      <c r="W11" s="86">
        <f t="array" ref="W11">IFERROR(SMALL(IF(IndicatorData!B:B=$V$1,IndicatorData!AA:AA),$V11),"")</f>
        <v>20210000</v>
      </c>
      <c r="X11" s="86" t="str">
        <f t="shared" si="5"/>
        <v>2021/22</v>
      </c>
      <c r="Y11" s="88">
        <f t="shared" ca="1" si="0"/>
        <v>40.6</v>
      </c>
      <c r="Z11" s="87">
        <f t="shared" ca="1" si="0"/>
        <v>37.799999999999997</v>
      </c>
      <c r="AA11" s="87">
        <f t="shared" ca="1" si="0"/>
        <v>42.8</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42.8</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(2022/23) rank:</v>
      </c>
      <c r="E12" s="128">
        <f ca="1">U9</f>
        <v>3</v>
      </c>
      <c r="S12" s="87" t="str">
        <f t="array" ref="S12">IFERROR(VLOOKUP($W12,IF(IndicatorData!$B:$B=$V$1,IndicatorData!$A$1:$O$5203),15,FALSE),"")</f>
        <v>2022/23</v>
      </c>
      <c r="T12" s="88" t="s">
        <v>57</v>
      </c>
      <c r="U12" s="87">
        <f ca="1">AH27</f>
        <v>39.700000000000003</v>
      </c>
      <c r="V12" s="90">
        <v>11</v>
      </c>
      <c r="W12" s="86">
        <f t="array" ref="W12">IFERROR(SMALL(IF(IndicatorData!B:B=$V$1,IndicatorData!AA:AA),$V12),"")</f>
        <v>20220000</v>
      </c>
      <c r="X12" s="86" t="str">
        <f t="shared" si="5"/>
        <v>2022/23</v>
      </c>
      <c r="Y12" s="88">
        <f t="shared" ref="Y12:AH21" ca="1" si="6">IFERROR(VLOOKUP(Y$1&amp;$U$1&amp;$X12&amp;$U$2&amp;$U$5,DATA,14,FALSE),"")</f>
        <v>44.4</v>
      </c>
      <c r="Z12" s="87">
        <f t="shared" ca="1" si="6"/>
        <v>39.700000000000003</v>
      </c>
      <c r="AA12" s="87">
        <f t="shared" ca="1" si="6"/>
        <v>45.5</v>
      </c>
      <c r="AB12" s="87">
        <f t="shared" ca="1" si="6"/>
        <v>39.9</v>
      </c>
      <c r="AC12" s="86">
        <f t="shared" ca="1" si="6"/>
        <v>36.700000000000003</v>
      </c>
      <c r="AD12" s="87">
        <f t="shared" ca="1" si="6"/>
        <v>41.8</v>
      </c>
      <c r="AE12" s="87">
        <f t="shared" ca="1" si="6"/>
        <v>41.6</v>
      </c>
      <c r="AF12" s="87">
        <f t="shared" ca="1" si="6"/>
        <v>40.200000000000003</v>
      </c>
      <c r="AG12" s="87">
        <f t="shared" ca="1" si="6"/>
        <v>35.6</v>
      </c>
      <c r="AH12" s="87">
        <f t="shared" ca="1" si="6"/>
        <v>42.3</v>
      </c>
      <c r="AI12" s="87">
        <f t="shared" ref="AI12:AR21" ca="1" si="7">IFERROR(VLOOKUP(AI$1&amp;$U$1&amp;$X12&amp;$U$2&amp;$U$5,DATA,14,FALSE),"")</f>
        <v>35.6</v>
      </c>
      <c r="AJ12" s="87">
        <f t="shared" ca="1" si="7"/>
        <v>39.200000000000003</v>
      </c>
      <c r="AK12" s="87">
        <f t="shared" ca="1" si="7"/>
        <v>35.5</v>
      </c>
      <c r="AL12" s="87">
        <f t="shared" ca="1" si="7"/>
        <v>41.8</v>
      </c>
      <c r="AM12" s="87">
        <f t="shared" ca="1" si="7"/>
        <v>35.799999999999997</v>
      </c>
      <c r="AN12" s="87">
        <f t="shared" ca="1" si="7"/>
        <v>36.700000000000003</v>
      </c>
      <c r="AO12" s="87">
        <f t="shared" ca="1" si="7"/>
        <v>41.4</v>
      </c>
      <c r="AP12" s="87">
        <f t="shared" ca="1" si="7"/>
        <v>40.9</v>
      </c>
      <c r="AQ12" s="87">
        <f t="shared" ca="1" si="7"/>
        <v>38.5</v>
      </c>
      <c r="AR12" s="87">
        <f t="shared" ca="1" si="7"/>
        <v>0</v>
      </c>
      <c r="AS12" s="87">
        <f t="shared" ref="AS12:BB21" ca="1" si="8">IFERROR(VLOOKUP(AS$1&amp;$U$1&amp;$X12&amp;$U$2&amp;$U$5,DATA,14,FALSE),"")</f>
        <v>34.4</v>
      </c>
      <c r="AT12" s="87">
        <f t="shared" ca="1" si="8"/>
        <v>48.3</v>
      </c>
      <c r="AU12" s="87">
        <f t="shared" ca="1" si="8"/>
        <v>40.200000000000003</v>
      </c>
      <c r="AV12" s="87">
        <f t="shared" ca="1" si="8"/>
        <v>43</v>
      </c>
      <c r="AW12" s="87">
        <f t="shared" ca="1" si="8"/>
        <v>40.799999999999997</v>
      </c>
      <c r="AX12" s="87">
        <f t="shared" ca="1" si="8"/>
        <v>42.1</v>
      </c>
      <c r="AY12" s="87">
        <f t="shared" ca="1" si="8"/>
        <v>34.299999999999997</v>
      </c>
      <c r="AZ12" s="87">
        <f t="shared" ca="1" si="8"/>
        <v>35.799999999999997</v>
      </c>
      <c r="BA12" s="87">
        <f t="shared" ca="1" si="8"/>
        <v>39.9</v>
      </c>
      <c r="BB12" s="87">
        <f t="shared" ca="1" si="8"/>
        <v>43.4</v>
      </c>
      <c r="BC12" s="87">
        <f t="shared" ref="BC12:BM21" ca="1" si="9">IFERROR(VLOOKUP(BC$1&amp;$U$1&amp;$X12&amp;$U$2&amp;$U$5,DATA,14,FALSE),"")</f>
        <v>36.299999999999997</v>
      </c>
      <c r="BD12" s="87">
        <f t="shared" ca="1" si="9"/>
        <v>41.6</v>
      </c>
      <c r="BE12" s="87">
        <f t="shared" ca="1" si="9"/>
        <v>39.299999999999997</v>
      </c>
      <c r="BF12" s="87">
        <f t="shared" ca="1" si="9"/>
        <v>50.8</v>
      </c>
      <c r="BG12" s="87">
        <f t="shared" ca="1" si="9"/>
        <v>45.5</v>
      </c>
      <c r="BH12" s="87">
        <f t="shared" ca="1" si="9"/>
        <v>39.200000000000003</v>
      </c>
      <c r="BI12" s="87">
        <f t="shared" ca="1" si="9"/>
        <v>36.700000000000003</v>
      </c>
      <c r="BJ12" s="87">
        <f t="shared" ca="1" si="9"/>
        <v>37.6</v>
      </c>
      <c r="BK12" s="87">
        <f t="shared" ca="1" si="9"/>
        <v>39</v>
      </c>
      <c r="BL12" s="87">
        <f t="shared" ca="1" si="9"/>
        <v>43.2</v>
      </c>
      <c r="BM12" s="87">
        <f t="shared" ca="1" si="9"/>
        <v>33</v>
      </c>
      <c r="BN12" s="87">
        <f t="shared" ca="1" si="4"/>
        <v>39.299999999999997</v>
      </c>
    </row>
    <row r="13" spans="1:66">
      <c r="B13" s="11" t="s">
        <v>1077</v>
      </c>
      <c r="C13" s="8"/>
      <c r="D13" s="8"/>
      <c r="E13" s="129"/>
      <c r="S13" s="87" t="str">
        <f t="array" ref="S13">IFERROR(VLOOKUP($W13,IF(IndicatorData!$B:$B=$V$1,IndicatorData!$A$1:$O$5203),15,FALSE),"")</f>
        <v/>
      </c>
      <c r="T13" s="88" t="s">
        <v>1011</v>
      </c>
      <c r="U13" s="87">
        <f ca="1">AJ27</f>
        <v>45.5</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45.5</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$AC$26&amp;" (aged 18+)"</f>
        <v>Social Isolation: percentage of adult social care users who have as much social contact as they would like, 2022/23 (aged 18+)</v>
      </c>
      <c r="B15" s="125"/>
      <c r="C15" s="125"/>
      <c r="D15" s="125"/>
      <c r="E15" s="125"/>
      <c r="F15" s="125"/>
      <c r="G15" s="125"/>
      <c r="S15" s="87" t="str">
        <f t="array" ref="S15">IFERROR(VLOOKUP($W15,IF(IndicatorData!$B:$B=$V$1,IndicatorData!$A$1:$O$5203),15,FALSE),"")</f>
        <v/>
      </c>
      <c r="T15" s="88" t="str">
        <f>T8&amp;" previous data"</f>
        <v>Richmond previous data</v>
      </c>
      <c r="U15" s="87">
        <f ca="1">IFERROR(INDIRECT("aa"&amp;$W$1-1),"")</f>
        <v>42.8</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40.9</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6.3084112149532787E-2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45.5% (n=715), which was the 3rd highest in London, 2.5% higher than the England average and 14.6% higher than the London average. The latest Borough figure for 2022/23 was also 11.2% higher than in 2011/12, in comparison with 5.0% increase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0.11246943765281177</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6%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11% improvement</v>
      </c>
    </row>
    <row r="23" spans="10:72">
      <c r="J23" s="125"/>
      <c r="K23" s="125"/>
      <c r="L23" s="125"/>
      <c r="M23" s="125"/>
      <c r="N23" s="125"/>
      <c r="T23" s="87" t="s">
        <v>1085</v>
      </c>
      <c r="U23" s="87">
        <f>VLOOKUP(U1,List!$AD$2:$AE$63,2,FALSE)</f>
        <v>90280</v>
      </c>
    </row>
    <row r="24" spans="10:72">
      <c r="J24" s="125"/>
      <c r="K24" s="125"/>
      <c r="L24" s="125"/>
      <c r="M24" s="125"/>
      <c r="N24" s="125"/>
    </row>
    <row r="25" spans="10:72">
      <c r="J25" s="125"/>
      <c r="K25" s="125"/>
      <c r="L25" s="125"/>
      <c r="M25" s="125"/>
      <c r="N25" s="125"/>
      <c r="AU25" s="87" t="str">
        <f ca="1">AC26&amp;", Bexley vs. CYP Comparators"</f>
        <v>Social Isolation: percentage of adult social care users who have as much social contact as they would like,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Social Isolation: percentage of adult social care users who have as much social contact as they would like,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7</v>
      </c>
      <c r="X27" s="87" t="s">
        <v>107</v>
      </c>
      <c r="Y27" s="87">
        <f t="shared" ref="Y27:Y58" ca="1" si="10">IFERROR(VLOOKUP($X27&amp;$U$1&amp;$Y$26&amp;$U$2&amp;$U$5,DATA,14,FALSE),"")</f>
        <v>42.3</v>
      </c>
      <c r="AA27" s="87" t="str">
        <f t="shared" ref="AA27:AA58" ca="1" si="11">AD27</f>
        <v>Redbridge</v>
      </c>
      <c r="AB27" s="87">
        <v>1</v>
      </c>
      <c r="AC27" s="86">
        <f t="shared" ref="AC27:AC58" ca="1" si="12">VLOOKUP($AB27,$W$26:$Y$58,3,FALSE)</f>
        <v>50.8</v>
      </c>
      <c r="AD27" s="87" t="str">
        <f t="shared" ref="AD27:AD58" ca="1" si="13">VLOOKUP($AB27,$W$26:$Y$58,2,FALSE)</f>
        <v>Redbridge</v>
      </c>
      <c r="AE27" s="87" t="str">
        <f t="shared" ref="AE27:AE58" ca="1" si="14">IF($AD27=$AE$26,AC27,"")</f>
        <v/>
      </c>
      <c r="AF27" s="87" t="str">
        <f t="shared" ref="AF27:AF58" ca="1" si="15">IF(ISERROR(HLOOKUP($AD27,$AB$1:$AG$1,1,FALSE)),"",AC27)</f>
        <v/>
      </c>
      <c r="AG27" s="87">
        <f t="shared" ref="AG27:AG58" ca="1" si="16">IF(AND(AE27="",AF27=""),AC27,"")</f>
        <v>50.8</v>
      </c>
      <c r="AH27" s="87">
        <f ca="1">INDIRECT("z"&amp;$W$1)</f>
        <v>39.700000000000003</v>
      </c>
      <c r="AI27" s="87">
        <f ca="1">INDIRECT("y"&amp;$W$1)</f>
        <v>44.4</v>
      </c>
      <c r="AJ27" s="87">
        <f ca="1">INDIRECT("aa"&amp;$W$1)</f>
        <v>45.5</v>
      </c>
      <c r="AK27" s="87">
        <f t="shared" ref="AK27:AK58" ca="1" si="17">IF(ISERROR(VLOOKUP($AD27,AOP_comparators,1,FALSE)),"",AC27)</f>
        <v>50.8</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45.5</v>
      </c>
      <c r="AU27" s="87" t="str">
        <f t="shared" ref="AU27:AU37" ca="1" si="22">VLOOKUP($AS27,$AN$27:$AP$37,2,FALSE)</f>
        <v>Richmond</v>
      </c>
      <c r="AV27" s="87">
        <f t="shared" ref="AV27:AV37" ca="1" si="23">IF($AU27=$AV$26,$AT27,"")</f>
        <v>45.5</v>
      </c>
      <c r="AW27" s="87" t="str">
        <f t="shared" ref="AW27:AW37" ca="1" si="24">IF(AV27="",AT27,"")</f>
        <v/>
      </c>
      <c r="AX27" s="87">
        <f t="shared" ref="AX27:AX37" ca="1" si="25">AI27</f>
        <v>44.4</v>
      </c>
      <c r="AY27" s="94"/>
      <c r="AZ27" s="94"/>
      <c r="BA27" s="94"/>
      <c r="BB27" s="94"/>
      <c r="BC27" s="94"/>
      <c r="BD27" s="94"/>
      <c r="BT27" s="87"/>
    </row>
    <row r="28" spans="10:72">
      <c r="J28" s="125"/>
      <c r="K28" s="125"/>
      <c r="L28" s="125"/>
      <c r="M28" s="125"/>
      <c r="N28" s="125"/>
      <c r="W28" s="87">
        <f ca="1">IFERROR(RANK(Y28,$Y$27:$Y$59,$U$3)+COUNTIF($Y$27:Y28,Y28)-1,"")</f>
        <v>27</v>
      </c>
      <c r="X28" s="87" t="s">
        <v>94</v>
      </c>
      <c r="Y28" s="87">
        <f t="shared" ca="1" si="10"/>
        <v>35.6</v>
      </c>
      <c r="AA28" s="87" t="str">
        <f t="shared" ca="1" si="11"/>
        <v>Haringey</v>
      </c>
      <c r="AB28" s="87">
        <v>2</v>
      </c>
      <c r="AC28" s="86">
        <f t="shared" ca="1" si="12"/>
        <v>48.3</v>
      </c>
      <c r="AD28" s="87" t="str">
        <f t="shared" ca="1" si="13"/>
        <v>Haringey</v>
      </c>
      <c r="AE28" s="87" t="str">
        <f t="shared" ca="1" si="14"/>
        <v/>
      </c>
      <c r="AF28" s="87" t="str">
        <f t="shared" ca="1" si="15"/>
        <v/>
      </c>
      <c r="AG28" s="87">
        <f t="shared" ca="1" si="16"/>
        <v>48.3</v>
      </c>
      <c r="AH28" s="87">
        <f t="shared" ref="AH28:AH58" ca="1" si="26">$AH$27</f>
        <v>39.700000000000003</v>
      </c>
      <c r="AI28" s="87">
        <f t="shared" ref="AI28:AI58" ca="1" si="27">$AI$27</f>
        <v>44.4</v>
      </c>
      <c r="AJ28" s="87">
        <f t="shared" ref="AJ28:AJ58" ca="1" si="28">$AJ$27</f>
        <v>45.5</v>
      </c>
      <c r="AK28" s="87" t="str">
        <f t="shared" ca="1" si="17"/>
        <v/>
      </c>
      <c r="AL28" s="87">
        <f t="shared" ca="1" si="18"/>
        <v>48.3</v>
      </c>
      <c r="AN28" s="87">
        <f ca="1">IFERROR(RANK(AP28,$AP$27:$AP$37,$U$3)+COUNTIF($AP$27:AP28,AP28)-1,"")</f>
        <v>3</v>
      </c>
      <c r="AO28" s="87" t="s">
        <v>79</v>
      </c>
      <c r="AP28" s="87">
        <f t="shared" ca="1" si="19"/>
        <v>41.8</v>
      </c>
      <c r="AR28" s="87" t="str">
        <f t="shared" ca="1" si="20"/>
        <v>Havering</v>
      </c>
      <c r="AS28" s="87">
        <v>2</v>
      </c>
      <c r="AT28" s="87">
        <f t="shared" ca="1" si="21"/>
        <v>43</v>
      </c>
      <c r="AU28" s="87" t="str">
        <f t="shared" ca="1" si="22"/>
        <v>Havering</v>
      </c>
      <c r="AV28" s="87" t="str">
        <f t="shared" ca="1" si="23"/>
        <v/>
      </c>
      <c r="AW28" s="87">
        <f t="shared" ca="1" si="24"/>
        <v>43</v>
      </c>
      <c r="AX28" s="87">
        <f t="shared" ca="1" si="25"/>
        <v>44.4</v>
      </c>
      <c r="AY28" s="94"/>
      <c r="BA28" s="94"/>
      <c r="BB28" s="94"/>
      <c r="BC28" s="94"/>
      <c r="BD28" s="94"/>
      <c r="BF28" s="94">
        <v>90</v>
      </c>
      <c r="BG28" s="94"/>
      <c r="BT28" s="87"/>
    </row>
    <row r="29" spans="10:72">
      <c r="J29" s="125"/>
      <c r="K29" s="125"/>
      <c r="L29" s="125"/>
      <c r="M29" s="125"/>
      <c r="N29" s="125"/>
      <c r="W29" s="87">
        <f ca="1">IFERROR(RANK(Y29,$Y$27:$Y$59,$U$3)+COUNTIF($Y$27:Y29,Y29)-1,"")</f>
        <v>17</v>
      </c>
      <c r="X29" s="87" t="s">
        <v>98</v>
      </c>
      <c r="Y29" s="87">
        <f t="shared" ca="1" si="10"/>
        <v>39.200000000000003</v>
      </c>
      <c r="AA29" s="87" t="str">
        <f t="shared" ca="1" si="11"/>
        <v>Richmond</v>
      </c>
      <c r="AB29" s="87">
        <v>3</v>
      </c>
      <c r="AC29" s="86">
        <f t="shared" ca="1" si="12"/>
        <v>45.5</v>
      </c>
      <c r="AD29" s="87" t="str">
        <f t="shared" ca="1" si="13"/>
        <v>Richmond</v>
      </c>
      <c r="AE29" s="87">
        <f t="shared" ca="1" si="14"/>
        <v>45.5</v>
      </c>
      <c r="AF29" s="87" t="str">
        <f t="shared" ca="1" si="15"/>
        <v/>
      </c>
      <c r="AG29" s="87" t="str">
        <f t="shared" ca="1" si="16"/>
        <v/>
      </c>
      <c r="AH29" s="87">
        <f t="shared" ca="1" si="26"/>
        <v>39.700000000000003</v>
      </c>
      <c r="AI29" s="87">
        <f t="shared" ca="1" si="27"/>
        <v>44.4</v>
      </c>
      <c r="AJ29" s="87">
        <f t="shared" ca="1" si="28"/>
        <v>45.5</v>
      </c>
      <c r="AK29" s="87">
        <f t="shared" ca="1" si="17"/>
        <v>45.5</v>
      </c>
      <c r="AL29" s="87" t="str">
        <f t="shared" ca="1" si="18"/>
        <v/>
      </c>
      <c r="AN29" s="87" t="str">
        <f ca="1">IFERROR(RANK(AP29,$AP$27:$AP$37,$U$3)+COUNTIF($AP$27:AP29,AP29)-1,"")</f>
        <v/>
      </c>
      <c r="AO29" s="87" t="s">
        <v>1064</v>
      </c>
      <c r="AP29" s="87" t="str">
        <f t="shared" ca="1" si="19"/>
        <v/>
      </c>
      <c r="AR29" s="87" t="str">
        <f t="shared" ca="1" si="20"/>
        <v>Bromley</v>
      </c>
      <c r="AS29" s="87">
        <v>3</v>
      </c>
      <c r="AT29" s="87">
        <f t="shared" ca="1" si="21"/>
        <v>41.8</v>
      </c>
      <c r="AU29" s="87" t="str">
        <f t="shared" ca="1" si="22"/>
        <v>Bromley</v>
      </c>
      <c r="AV29" s="87" t="str">
        <f t="shared" ca="1" si="23"/>
        <v/>
      </c>
      <c r="AW29" s="87">
        <f t="shared" ca="1" si="24"/>
        <v>41.8</v>
      </c>
      <c r="AX29" s="87">
        <f t="shared" ca="1" si="25"/>
        <v>44.4</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28</v>
      </c>
      <c r="X30" s="87" t="s">
        <v>69</v>
      </c>
      <c r="Y30" s="87">
        <f t="shared" ca="1" si="10"/>
        <v>35.5</v>
      </c>
      <c r="AA30" s="87" t="str">
        <f t="shared" ca="1" si="11"/>
        <v>Lambeth</v>
      </c>
      <c r="AB30" s="87">
        <v>4</v>
      </c>
      <c r="AC30" s="86">
        <f t="shared" ca="1" si="12"/>
        <v>43.4</v>
      </c>
      <c r="AD30" s="87" t="str">
        <f t="shared" ca="1" si="13"/>
        <v>Lambeth</v>
      </c>
      <c r="AE30" s="87" t="str">
        <f t="shared" ca="1" si="14"/>
        <v/>
      </c>
      <c r="AF30" s="87" t="str">
        <f t="shared" ca="1" si="15"/>
        <v/>
      </c>
      <c r="AG30" s="87">
        <f t="shared" ca="1" si="16"/>
        <v>43.4</v>
      </c>
      <c r="AH30" s="87">
        <f t="shared" ca="1" si="26"/>
        <v>39.700000000000003</v>
      </c>
      <c r="AI30" s="87">
        <f t="shared" ca="1" si="27"/>
        <v>44.4</v>
      </c>
      <c r="AJ30" s="87">
        <f t="shared" ca="1" si="28"/>
        <v>45.5</v>
      </c>
      <c r="AK30" s="87" t="str">
        <f t="shared" ca="1" si="17"/>
        <v/>
      </c>
      <c r="AL30" s="87">
        <f t="shared" ca="1" si="18"/>
        <v>43.4</v>
      </c>
      <c r="AN30" s="87">
        <f ca="1">IFERROR(RANK(AP30,$AP$27:$AP$37,$U$3)+COUNTIF($AP$27:AP30,AP30)-1,"")</f>
        <v>2</v>
      </c>
      <c r="AO30" s="87" t="s">
        <v>119</v>
      </c>
      <c r="AP30" s="87">
        <f t="shared" ca="1" si="19"/>
        <v>43</v>
      </c>
      <c r="AR30" s="87" t="e">
        <f t="shared" ca="1" si="20"/>
        <v>#N/A</v>
      </c>
      <c r="AS30" s="87">
        <v>4</v>
      </c>
      <c r="AT30" s="87" t="e">
        <f t="shared" ca="1" si="21"/>
        <v>#N/A</v>
      </c>
      <c r="AU30" s="87" t="e">
        <f t="shared" ca="1" si="22"/>
        <v>#N/A</v>
      </c>
      <c r="AV30" s="87" t="e">
        <f t="shared" ca="1" si="23"/>
        <v>#N/A</v>
      </c>
      <c r="AW30" s="87" t="e">
        <f t="shared" ca="1" si="24"/>
        <v>#N/A</v>
      </c>
      <c r="AX30" s="87">
        <f t="shared" ca="1" si="25"/>
        <v>44.4</v>
      </c>
      <c r="AY30" s="94"/>
      <c r="BA30" s="94"/>
      <c r="BB30" s="94"/>
      <c r="BC30" s="94"/>
      <c r="BD30" s="94"/>
      <c r="BE30" s="87" t="s">
        <v>1091</v>
      </c>
      <c r="BF30" s="92">
        <v>0</v>
      </c>
      <c r="BG30" s="92"/>
      <c r="BT30" s="87"/>
    </row>
    <row r="31" spans="10:72">
      <c r="J31" s="125"/>
      <c r="K31" s="125"/>
      <c r="L31" s="125"/>
      <c r="M31" s="125"/>
      <c r="N31" s="125"/>
      <c r="W31" s="87">
        <f ca="1">IFERROR(RANK(Y31,$Y$27:$Y$59,$U$3)+COUNTIF($Y$27:Y31,Y31)-1,"")</f>
        <v>9</v>
      </c>
      <c r="X31" s="87" t="s">
        <v>79</v>
      </c>
      <c r="Y31" s="87">
        <f t="shared" ca="1" si="10"/>
        <v>41.8</v>
      </c>
      <c r="AA31" s="87" t="str">
        <f t="shared" ca="1" si="11"/>
        <v>Wandsworth</v>
      </c>
      <c r="AB31" s="87">
        <v>5</v>
      </c>
      <c r="AC31" s="86">
        <f t="shared" ca="1" si="12"/>
        <v>43.2</v>
      </c>
      <c r="AD31" s="87" t="str">
        <f t="shared" ca="1" si="13"/>
        <v>Wandsworth</v>
      </c>
      <c r="AE31" s="87" t="str">
        <f t="shared" ca="1" si="14"/>
        <v/>
      </c>
      <c r="AF31" s="87" t="str">
        <f t="shared" ca="1" si="15"/>
        <v/>
      </c>
      <c r="AG31" s="87">
        <f t="shared" ca="1" si="16"/>
        <v>43.2</v>
      </c>
      <c r="AH31" s="87">
        <f t="shared" ca="1" si="26"/>
        <v>39.700000000000003</v>
      </c>
      <c r="AI31" s="87">
        <f t="shared" ca="1" si="27"/>
        <v>44.4</v>
      </c>
      <c r="AJ31" s="87">
        <f t="shared" ca="1" si="28"/>
        <v>45.5</v>
      </c>
      <c r="AK31" s="87" t="str">
        <f t="shared" ca="1" si="17"/>
        <v/>
      </c>
      <c r="AL31" s="87">
        <f t="shared" ca="1" si="18"/>
        <v>43.2</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44.4</v>
      </c>
      <c r="AY31" s="94"/>
      <c r="BA31" s="94"/>
      <c r="BB31" s="94"/>
      <c r="BC31" s="94"/>
      <c r="BD31" s="94"/>
      <c r="BE31" s="87" t="s">
        <v>128</v>
      </c>
      <c r="BF31" s="92">
        <v>32</v>
      </c>
      <c r="BG31" s="92"/>
      <c r="BT31" s="87"/>
    </row>
    <row r="32" spans="10:72">
      <c r="J32" s="125"/>
      <c r="K32" s="125"/>
      <c r="L32" s="125"/>
      <c r="M32" s="125"/>
      <c r="N32" s="125"/>
      <c r="W32" s="87">
        <f ca="1">IFERROR(RANK(Y32,$Y$27:$Y$59,$U$3)+COUNTIF($Y$27:Y32,Y32)-1,"")</f>
        <v>25</v>
      </c>
      <c r="X32" s="87" t="s">
        <v>73</v>
      </c>
      <c r="Y32" s="87">
        <f t="shared" ca="1" si="10"/>
        <v>35.799999999999997</v>
      </c>
      <c r="AA32" s="87" t="str">
        <f t="shared" ca="1" si="11"/>
        <v>Havering</v>
      </c>
      <c r="AB32" s="87">
        <v>6</v>
      </c>
      <c r="AC32" s="86">
        <f t="shared" ca="1" si="12"/>
        <v>43</v>
      </c>
      <c r="AD32" s="87" t="str">
        <f t="shared" ca="1" si="13"/>
        <v>Havering</v>
      </c>
      <c r="AE32" s="87" t="str">
        <f t="shared" ca="1" si="14"/>
        <v/>
      </c>
      <c r="AF32" s="87" t="str">
        <f t="shared" ca="1" si="15"/>
        <v/>
      </c>
      <c r="AG32" s="87">
        <f t="shared" ca="1" si="16"/>
        <v>43</v>
      </c>
      <c r="AH32" s="87">
        <f t="shared" ca="1" si="26"/>
        <v>39.700000000000003</v>
      </c>
      <c r="AI32" s="87">
        <f t="shared" ca="1" si="27"/>
        <v>44.4</v>
      </c>
      <c r="AJ32" s="87">
        <f t="shared" ca="1" si="28"/>
        <v>45.5</v>
      </c>
      <c r="AK32" s="87">
        <f t="shared" ca="1" si="17"/>
        <v>43</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44.4</v>
      </c>
      <c r="AY32" s="94"/>
      <c r="BA32" s="94"/>
      <c r="BB32" s="94"/>
      <c r="BC32" s="94"/>
      <c r="BD32" s="94"/>
      <c r="BE32" s="87" t="s">
        <v>173</v>
      </c>
      <c r="BF32" s="92"/>
      <c r="BG32" s="92"/>
      <c r="BT32" s="87"/>
    </row>
    <row r="33" spans="1:72">
      <c r="W33" s="87">
        <f ca="1">IFERROR(RANK(Y33,$Y$27:$Y$59,$U$3)+COUNTIF($Y$27:Y33,Y33)-1,"")</f>
        <v>22</v>
      </c>
      <c r="X33" s="87" t="s">
        <v>111</v>
      </c>
      <c r="Y33" s="87">
        <f t="shared" ca="1" si="10"/>
        <v>36.700000000000003</v>
      </c>
      <c r="AA33" s="87" t="str">
        <f t="shared" ca="1" si="11"/>
        <v>Barking and Dagenham</v>
      </c>
      <c r="AB33" s="87">
        <v>7</v>
      </c>
      <c r="AC33" s="86">
        <f t="shared" ca="1" si="12"/>
        <v>42.3</v>
      </c>
      <c r="AD33" s="87" t="str">
        <f t="shared" ca="1" si="13"/>
        <v>Barking and Dagenham</v>
      </c>
      <c r="AE33" s="87" t="str">
        <f t="shared" ca="1" si="14"/>
        <v/>
      </c>
      <c r="AF33" s="87" t="str">
        <f t="shared" ca="1" si="15"/>
        <v/>
      </c>
      <c r="AG33" s="87">
        <f t="shared" ca="1" si="16"/>
        <v>42.3</v>
      </c>
      <c r="AH33" s="87">
        <f t="shared" ca="1" si="26"/>
        <v>39.700000000000003</v>
      </c>
      <c r="AI33" s="87">
        <f t="shared" ca="1" si="27"/>
        <v>44.4</v>
      </c>
      <c r="AJ33" s="87">
        <f t="shared" ca="1" si="28"/>
        <v>45.5</v>
      </c>
      <c r="AK33" s="87" t="str">
        <f t="shared" ca="1" si="17"/>
        <v/>
      </c>
      <c r="AL33" s="87">
        <f t="shared" ca="1" si="18"/>
        <v>42.3</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44.4</v>
      </c>
      <c r="AY33" s="94"/>
      <c r="BA33" s="94"/>
      <c r="BB33" s="94"/>
      <c r="BC33" s="94"/>
      <c r="BD33" s="94"/>
      <c r="BE33" s="87" t="s">
        <v>1092</v>
      </c>
      <c r="BF33" s="92"/>
      <c r="BG33" s="92"/>
      <c r="BT33" s="87"/>
    </row>
    <row r="34" spans="1:72">
      <c r="A34" s="12" t="s">
        <v>1093</v>
      </c>
      <c r="W34" s="87">
        <f ca="1">IFERROR(RANK(Y34,$Y$27:$Y$59,$U$3)+COUNTIF($Y$27:Y34,Y34)-1,"")</f>
        <v>11</v>
      </c>
      <c r="X34" s="87" t="s">
        <v>63</v>
      </c>
      <c r="Y34" s="87">
        <f t="shared" ca="1" si="10"/>
        <v>41.4</v>
      </c>
      <c r="AA34" s="87" t="str">
        <f t="shared" ca="1" si="11"/>
        <v>Hounslow</v>
      </c>
      <c r="AB34" s="87">
        <v>8</v>
      </c>
      <c r="AC34" s="86">
        <f t="shared" ca="1" si="12"/>
        <v>42.1</v>
      </c>
      <c r="AD34" s="87" t="str">
        <f t="shared" ca="1" si="13"/>
        <v>Hounslow</v>
      </c>
      <c r="AE34" s="87" t="str">
        <f t="shared" ca="1" si="14"/>
        <v/>
      </c>
      <c r="AF34" s="87" t="str">
        <f t="shared" ca="1" si="15"/>
        <v/>
      </c>
      <c r="AG34" s="87">
        <f t="shared" ca="1" si="16"/>
        <v>42.1</v>
      </c>
      <c r="AH34" s="87">
        <f t="shared" ca="1" si="26"/>
        <v>39.700000000000003</v>
      </c>
      <c r="AI34" s="87">
        <f t="shared" ca="1" si="27"/>
        <v>44.4</v>
      </c>
      <c r="AJ34" s="87">
        <f t="shared" ca="1" si="28"/>
        <v>45.5</v>
      </c>
      <c r="AK34" s="87">
        <f t="shared" ca="1" si="17"/>
        <v>42.1</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44.4</v>
      </c>
      <c r="AY34" s="94"/>
      <c r="BA34" s="94"/>
      <c r="BB34" s="94"/>
      <c r="BC34" s="94"/>
      <c r="BD34" s="94"/>
      <c r="BE34" s="87" t="s">
        <v>1094</v>
      </c>
      <c r="BF34" s="92"/>
      <c r="BG34" s="92"/>
      <c r="BT34" s="87"/>
    </row>
    <row r="35" spans="1:72" ht="15" customHeight="1">
      <c r="A35" s="124" t="str">
        <f>VLOOKUP($U$1,IndicatorMetadata!$B:$Z,2,FALSE)</f>
        <v>The percentage of respondents to the Adult Social Care Survey (service users) who responded to the question "Thinking about how much contact you've had with people you like, which of the following statements best describes your social situation?" with the answer "I have as much social contact as I want with people I like".This measure applies to those people in receipt, at the point that data are extracted, of long-term support services funded or managed by social services following a full assessment of need.</v>
      </c>
      <c r="B35" s="125"/>
      <c r="C35" s="125"/>
      <c r="D35" s="125"/>
      <c r="E35" s="125"/>
      <c r="F35" s="125"/>
      <c r="G35" s="125"/>
      <c r="H35" s="125"/>
      <c r="I35" s="125"/>
      <c r="J35" s="125"/>
      <c r="K35" s="125"/>
      <c r="L35" s="125"/>
      <c r="M35" s="125"/>
      <c r="N35" s="125"/>
      <c r="W35" s="87">
        <f ca="1">IFERROR(RANK(Y35,$Y$27:$Y$59,$U$3)+COUNTIF($Y$27:Y35,Y35)-1,"")</f>
        <v>12</v>
      </c>
      <c r="X35" s="87" t="s">
        <v>121</v>
      </c>
      <c r="Y35" s="87">
        <f t="shared" ca="1" si="10"/>
        <v>40.9</v>
      </c>
      <c r="AA35" s="87" t="str">
        <f t="shared" ca="1" si="11"/>
        <v>Bromley</v>
      </c>
      <c r="AB35" s="87">
        <v>9</v>
      </c>
      <c r="AC35" s="86">
        <f t="shared" ca="1" si="12"/>
        <v>41.8</v>
      </c>
      <c r="AD35" s="87" t="str">
        <f t="shared" ca="1" si="13"/>
        <v>Bromley</v>
      </c>
      <c r="AE35" s="87" t="str">
        <f t="shared" ca="1" si="14"/>
        <v/>
      </c>
      <c r="AF35" s="87">
        <f t="shared" ca="1" si="15"/>
        <v>41.8</v>
      </c>
      <c r="AG35" s="87" t="str">
        <f t="shared" ca="1" si="16"/>
        <v/>
      </c>
      <c r="AH35" s="87">
        <f t="shared" ca="1" si="26"/>
        <v>39.700000000000003</v>
      </c>
      <c r="AI35" s="87">
        <f t="shared" ca="1" si="27"/>
        <v>44.4</v>
      </c>
      <c r="AJ35" s="87">
        <f t="shared" ca="1" si="28"/>
        <v>45.5</v>
      </c>
      <c r="AK35" s="87">
        <f t="shared" ca="1" si="17"/>
        <v>41.8</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44.4</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20</v>
      </c>
      <c r="X36" s="87" t="s">
        <v>81</v>
      </c>
      <c r="Y36" s="87">
        <f t="shared" ca="1" si="10"/>
        <v>38.5</v>
      </c>
      <c r="AA36" s="87" t="str">
        <f t="shared" ca="1" si="11"/>
        <v>Merton</v>
      </c>
      <c r="AB36" s="87">
        <v>10</v>
      </c>
      <c r="AC36" s="86">
        <f t="shared" ca="1" si="12"/>
        <v>41.6</v>
      </c>
      <c r="AD36" s="87" t="str">
        <f t="shared" ca="1" si="13"/>
        <v>Merton</v>
      </c>
      <c r="AE36" s="87" t="str">
        <f t="shared" ca="1" si="14"/>
        <v/>
      </c>
      <c r="AF36" s="87">
        <f t="shared" ca="1" si="15"/>
        <v>41.6</v>
      </c>
      <c r="AG36" s="87" t="str">
        <f t="shared" ca="1" si="16"/>
        <v/>
      </c>
      <c r="AH36" s="87">
        <f t="shared" ca="1" si="26"/>
        <v>39.700000000000003</v>
      </c>
      <c r="AI36" s="87">
        <f t="shared" ca="1" si="27"/>
        <v>44.4</v>
      </c>
      <c r="AJ36" s="87">
        <f t="shared" ca="1" si="28"/>
        <v>45.5</v>
      </c>
      <c r="AK36" s="87">
        <f t="shared" ca="1" si="17"/>
        <v>41.6</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44.4</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32</v>
      </c>
      <c r="X37" s="87" t="s">
        <v>102</v>
      </c>
      <c r="Y37" s="87">
        <f t="shared" ca="1" si="10"/>
        <v>0</v>
      </c>
      <c r="AA37" s="87" t="str">
        <f t="shared" ca="1" si="11"/>
        <v>Ealing</v>
      </c>
      <c r="AB37" s="87">
        <v>11</v>
      </c>
      <c r="AC37" s="86">
        <f t="shared" ca="1" si="12"/>
        <v>41.4</v>
      </c>
      <c r="AD37" s="87" t="str">
        <f t="shared" ca="1" si="13"/>
        <v>Ealing</v>
      </c>
      <c r="AE37" s="87" t="str">
        <f t="shared" ca="1" si="14"/>
        <v/>
      </c>
      <c r="AF37" s="87" t="str">
        <f t="shared" ca="1" si="15"/>
        <v/>
      </c>
      <c r="AG37" s="87">
        <f t="shared" ca="1" si="16"/>
        <v>41.4</v>
      </c>
      <c r="AH37" s="87">
        <f t="shared" ca="1" si="26"/>
        <v>39.700000000000003</v>
      </c>
      <c r="AI37" s="87">
        <f t="shared" ca="1" si="27"/>
        <v>44.4</v>
      </c>
      <c r="AJ37" s="87">
        <f t="shared" ca="1" si="28"/>
        <v>45.5</v>
      </c>
      <c r="AK37" s="87">
        <f t="shared" ca="1" si="17"/>
        <v>41.4</v>
      </c>
      <c r="AL37" s="87" t="str">
        <f t="shared" ca="1" si="18"/>
        <v/>
      </c>
      <c r="AN37" s="87">
        <f ca="1">IFERROR(RANK(AP37,$AP$27:$AP$37,$U$3)+COUNTIF($AP$27:AP37,AP37)-1,"")</f>
        <v>1</v>
      </c>
      <c r="AO37" s="87" t="str">
        <f>T8</f>
        <v>Richmond</v>
      </c>
      <c r="AP37" s="87">
        <f t="shared" ca="1" si="19"/>
        <v>45.5</v>
      </c>
      <c r="AR37" s="87" t="e">
        <f t="shared" ca="1" si="20"/>
        <v>#N/A</v>
      </c>
      <c r="AS37" s="87">
        <v>11</v>
      </c>
      <c r="AT37" s="87" t="e">
        <f t="shared" ca="1" si="21"/>
        <v>#N/A</v>
      </c>
      <c r="AU37" s="87" t="e">
        <f t="shared" ca="1" si="22"/>
        <v>#N/A</v>
      </c>
      <c r="AV37" s="87" t="e">
        <f t="shared" ca="1" si="23"/>
        <v>#N/A</v>
      </c>
      <c r="AW37" s="87" t="e">
        <f t="shared" ca="1" si="24"/>
        <v>#N/A</v>
      </c>
      <c r="AX37" s="87">
        <f t="shared" ca="1" si="25"/>
        <v>44.4</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29</v>
      </c>
      <c r="X38" s="87" t="s">
        <v>67</v>
      </c>
      <c r="Y38" s="87">
        <f t="shared" ca="1" si="10"/>
        <v>34.4</v>
      </c>
      <c r="AA38" s="87" t="str">
        <f t="shared" ca="1" si="11"/>
        <v>Enfield</v>
      </c>
      <c r="AB38" s="87">
        <v>12</v>
      </c>
      <c r="AC38" s="86">
        <f t="shared" ca="1" si="12"/>
        <v>40.9</v>
      </c>
      <c r="AD38" s="87" t="str">
        <f t="shared" ca="1" si="13"/>
        <v>Enfield</v>
      </c>
      <c r="AE38" s="87" t="str">
        <f t="shared" ca="1" si="14"/>
        <v/>
      </c>
      <c r="AF38" s="87" t="str">
        <f t="shared" ca="1" si="15"/>
        <v/>
      </c>
      <c r="AG38" s="87">
        <f t="shared" ca="1" si="16"/>
        <v>40.9</v>
      </c>
      <c r="AH38" s="87">
        <f t="shared" ca="1" si="26"/>
        <v>39.700000000000003</v>
      </c>
      <c r="AI38" s="87">
        <f t="shared" ca="1" si="27"/>
        <v>44.4</v>
      </c>
      <c r="AJ38" s="87">
        <f t="shared" ca="1" si="28"/>
        <v>45.5</v>
      </c>
      <c r="AK38" s="87">
        <f t="shared" ca="1" si="17"/>
        <v>40.9</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v>
      </c>
      <c r="X39" s="87" t="s">
        <v>117</v>
      </c>
      <c r="Y39" s="87">
        <f t="shared" ca="1" si="10"/>
        <v>48.3</v>
      </c>
      <c r="AA39" s="87" t="str">
        <f t="shared" ca="1" si="11"/>
        <v>Hillingdon</v>
      </c>
      <c r="AB39" s="87">
        <v>13</v>
      </c>
      <c r="AC39" s="86">
        <f t="shared" ca="1" si="12"/>
        <v>40.799999999999997</v>
      </c>
      <c r="AD39" s="87" t="str">
        <f t="shared" ca="1" si="13"/>
        <v>Hillingdon</v>
      </c>
      <c r="AE39" s="87" t="str">
        <f t="shared" ca="1" si="14"/>
        <v/>
      </c>
      <c r="AF39" s="87" t="str">
        <f t="shared" ca="1" si="15"/>
        <v/>
      </c>
      <c r="AG39" s="87">
        <f t="shared" ca="1" si="16"/>
        <v>40.799999999999997</v>
      </c>
      <c r="AH39" s="87">
        <f t="shared" ca="1" si="26"/>
        <v>39.700000000000003</v>
      </c>
      <c r="AI39" s="87">
        <f t="shared" ca="1" si="27"/>
        <v>44.4</v>
      </c>
      <c r="AJ39" s="87">
        <f t="shared" ca="1" si="28"/>
        <v>45.5</v>
      </c>
      <c r="AK39" s="87">
        <f t="shared" ca="1" si="17"/>
        <v>40.799999999999997</v>
      </c>
      <c r="AL39" s="87" t="str">
        <f t="shared" ca="1" si="18"/>
        <v/>
      </c>
      <c r="AO39" s="87" t="s">
        <v>1096</v>
      </c>
      <c r="BA39" s="94"/>
      <c r="BD39" s="94" t="s">
        <v>1097</v>
      </c>
      <c r="BF39" s="94">
        <f ca="1">U9</f>
        <v>3</v>
      </c>
      <c r="BG39" s="94"/>
      <c r="BT39" s="87"/>
    </row>
    <row r="40" spans="1:72">
      <c r="A40" s="125"/>
      <c r="B40" s="125"/>
      <c r="C40" s="125"/>
      <c r="D40" s="125"/>
      <c r="E40" s="125"/>
      <c r="F40" s="125"/>
      <c r="G40" s="125"/>
      <c r="H40" s="125"/>
      <c r="I40" s="125"/>
      <c r="J40" s="125"/>
      <c r="K40" s="125"/>
      <c r="L40" s="125"/>
      <c r="M40" s="125"/>
      <c r="N40" s="125"/>
      <c r="W40" s="87">
        <f ca="1">IFERROR(RANK(Y40,$Y$27:$Y$59,$U$3)+COUNTIF($Y$27:Y40,Y40)-1,"")</f>
        <v>14</v>
      </c>
      <c r="X40" s="87" t="s">
        <v>65</v>
      </c>
      <c r="Y40" s="87">
        <f t="shared" ca="1" si="10"/>
        <v>40.200000000000003</v>
      </c>
      <c r="AA40" s="87" t="str">
        <f t="shared" ca="1" si="11"/>
        <v>Harrow</v>
      </c>
      <c r="AB40" s="87">
        <v>14</v>
      </c>
      <c r="AC40" s="86">
        <f t="shared" ca="1" si="12"/>
        <v>40.200000000000003</v>
      </c>
      <c r="AD40" s="87" t="str">
        <f t="shared" ca="1" si="13"/>
        <v>Harrow</v>
      </c>
      <c r="AE40" s="87" t="str">
        <f t="shared" ca="1" si="14"/>
        <v/>
      </c>
      <c r="AF40" s="87">
        <f t="shared" ca="1" si="15"/>
        <v>40.200000000000003</v>
      </c>
      <c r="AG40" s="87" t="str">
        <f t="shared" ca="1" si="16"/>
        <v/>
      </c>
      <c r="AH40" s="87">
        <f t="shared" ca="1" si="26"/>
        <v>39.700000000000003</v>
      </c>
      <c r="AI40" s="87">
        <f t="shared" ca="1" si="27"/>
        <v>44.4</v>
      </c>
      <c r="AJ40" s="87">
        <f t="shared" ca="1" si="28"/>
        <v>45.5</v>
      </c>
      <c r="AK40" s="87">
        <f t="shared" ca="1" si="17"/>
        <v>40.200000000000003</v>
      </c>
      <c r="AL40" s="87" t="str">
        <f t="shared" ca="1" si="18"/>
        <v/>
      </c>
      <c r="AO40" s="87" t="str">
        <f>List!R2</f>
        <v>Kingston</v>
      </c>
      <c r="AP40" s="87">
        <f t="shared" ref="AP40:AP54" ca="1" si="29">VLOOKUP(AO40,$AA$27:$AC$58,3,FALSE)</f>
        <v>39.9</v>
      </c>
      <c r="BA40" s="94"/>
      <c r="BB40" s="94"/>
      <c r="BC40" s="94"/>
      <c r="BD40" s="94"/>
      <c r="BE40" s="87" t="s">
        <v>1098</v>
      </c>
      <c r="BF40" s="92">
        <f ca="1">IF(BF39=1,0,BE45*BF39/$BF45)</f>
        <v>8.34375</v>
      </c>
      <c r="BG40" s="93"/>
      <c r="BT40" s="87"/>
    </row>
    <row r="41" spans="1:72">
      <c r="A41" s="125"/>
      <c r="B41" s="125"/>
      <c r="C41" s="125"/>
      <c r="D41" s="125"/>
      <c r="E41" s="125"/>
      <c r="F41" s="125"/>
      <c r="G41" s="125"/>
      <c r="H41" s="125"/>
      <c r="I41" s="125"/>
      <c r="J41" s="125"/>
      <c r="K41" s="125"/>
      <c r="L41" s="125"/>
      <c r="M41" s="125"/>
      <c r="N41" s="125"/>
      <c r="W41" s="87">
        <f ca="1">IFERROR(RANK(Y41,$Y$27:$Y$59,$U$3)+COUNTIF($Y$27:Y41,Y41)-1,"")</f>
        <v>6</v>
      </c>
      <c r="X41" s="87" t="s">
        <v>119</v>
      </c>
      <c r="Y41" s="87">
        <f t="shared" ca="1" si="10"/>
        <v>43</v>
      </c>
      <c r="AA41" s="87" t="str">
        <f t="shared" ca="1" si="11"/>
        <v>Kingston</v>
      </c>
      <c r="AB41" s="87">
        <v>15</v>
      </c>
      <c r="AC41" s="86">
        <f t="shared" ca="1" si="12"/>
        <v>39.9</v>
      </c>
      <c r="AD41" s="87" t="str">
        <f t="shared" ca="1" si="13"/>
        <v>Kingston</v>
      </c>
      <c r="AE41" s="87" t="str">
        <f t="shared" ca="1" si="14"/>
        <v/>
      </c>
      <c r="AF41" s="87">
        <f t="shared" ca="1" si="15"/>
        <v>39.9</v>
      </c>
      <c r="AG41" s="87" t="str">
        <f t="shared" ca="1" si="16"/>
        <v/>
      </c>
      <c r="AH41" s="87">
        <f t="shared" ca="1" si="26"/>
        <v>39.700000000000003</v>
      </c>
      <c r="AI41" s="87">
        <f t="shared" ca="1" si="27"/>
        <v>44.4</v>
      </c>
      <c r="AJ41" s="87">
        <f t="shared" ca="1" si="28"/>
        <v>45.5</v>
      </c>
      <c r="AK41" s="87">
        <f t="shared" ca="1" si="17"/>
        <v>39.9</v>
      </c>
      <c r="AL41" s="87" t="str">
        <f t="shared" ca="1" si="18"/>
        <v/>
      </c>
      <c r="AO41" s="87" t="str">
        <f>List!R3</f>
        <v>Merton</v>
      </c>
      <c r="AP41" s="87">
        <f t="shared" ca="1" si="29"/>
        <v>41.6</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13</v>
      </c>
      <c r="X42" s="87" t="s">
        <v>87</v>
      </c>
      <c r="Y42" s="87">
        <f t="shared" ca="1" si="10"/>
        <v>40.799999999999997</v>
      </c>
      <c r="AA42" s="87" t="str">
        <f t="shared" ca="1" si="11"/>
        <v>Newham</v>
      </c>
      <c r="AB42" s="87">
        <v>16</v>
      </c>
      <c r="AC42" s="86">
        <f t="shared" ca="1" si="12"/>
        <v>39.299999999999997</v>
      </c>
      <c r="AD42" s="87" t="str">
        <f t="shared" ca="1" si="13"/>
        <v>Newham</v>
      </c>
      <c r="AE42" s="87" t="str">
        <f t="shared" ca="1" si="14"/>
        <v/>
      </c>
      <c r="AF42" s="87" t="str">
        <f t="shared" ca="1" si="15"/>
        <v/>
      </c>
      <c r="AG42" s="87">
        <f t="shared" ca="1" si="16"/>
        <v>39.299999999999997</v>
      </c>
      <c r="AH42" s="87">
        <f t="shared" ca="1" si="26"/>
        <v>39.700000000000003</v>
      </c>
      <c r="AI42" s="87">
        <f t="shared" ca="1" si="27"/>
        <v>44.4</v>
      </c>
      <c r="AJ42" s="87">
        <f t="shared" ca="1" si="28"/>
        <v>45.5</v>
      </c>
      <c r="AK42" s="87" t="str">
        <f t="shared" ca="1" si="17"/>
        <v/>
      </c>
      <c r="AL42" s="87">
        <f t="shared" ca="1" si="18"/>
        <v>39.299999999999997</v>
      </c>
      <c r="AO42" s="87" t="str">
        <f>List!R4</f>
        <v>Richmond</v>
      </c>
      <c r="AP42" s="87">
        <f t="shared" ca="1" si="29"/>
        <v>45.5</v>
      </c>
      <c r="BA42" s="94"/>
      <c r="BB42" s="94"/>
      <c r="BC42" s="94"/>
      <c r="BD42" s="94"/>
      <c r="BE42" s="87" t="s">
        <v>1094</v>
      </c>
      <c r="BF42" s="92">
        <f ca="1">IF(181-SUM(BF40:BF41)&lt;0,0,181-SUM(BF40:BF41))</f>
        <v>170.65625</v>
      </c>
      <c r="BG42" s="93"/>
      <c r="BT42" s="87"/>
    </row>
    <row r="43" spans="1:72">
      <c r="A43" s="17"/>
      <c r="B43" s="17"/>
      <c r="C43" s="17"/>
      <c r="D43" s="17"/>
      <c r="E43" s="17"/>
      <c r="F43" s="17"/>
      <c r="G43" s="17"/>
      <c r="H43" s="17"/>
      <c r="I43" s="17"/>
      <c r="J43" s="17"/>
      <c r="K43" s="17"/>
      <c r="L43" s="17"/>
      <c r="M43" s="17"/>
      <c r="W43" s="87">
        <f ca="1">IFERROR(RANK(Y43,$Y$27:$Y$59,$U$3)+COUNTIF($Y$27:Y43,Y43)-1,"")</f>
        <v>8</v>
      </c>
      <c r="X43" s="87" t="s">
        <v>60</v>
      </c>
      <c r="Y43" s="87">
        <f t="shared" ca="1" si="10"/>
        <v>42.1</v>
      </c>
      <c r="AA43" s="87" t="str">
        <f t="shared" ca="1" si="11"/>
        <v>Bexley</v>
      </c>
      <c r="AB43" s="87">
        <v>17</v>
      </c>
      <c r="AC43" s="86">
        <f t="shared" ca="1" si="12"/>
        <v>39.200000000000003</v>
      </c>
      <c r="AD43" s="87" t="str">
        <f t="shared" ca="1" si="13"/>
        <v>Bexley</v>
      </c>
      <c r="AE43" s="87" t="str">
        <f t="shared" ca="1" si="14"/>
        <v/>
      </c>
      <c r="AF43" s="87" t="str">
        <f t="shared" ca="1" si="15"/>
        <v/>
      </c>
      <c r="AG43" s="87">
        <f t="shared" ca="1" si="16"/>
        <v>39.200000000000003</v>
      </c>
      <c r="AH43" s="87">
        <f t="shared" ca="1" si="26"/>
        <v>39.700000000000003</v>
      </c>
      <c r="AI43" s="87">
        <f t="shared" ca="1" si="27"/>
        <v>44.4</v>
      </c>
      <c r="AJ43" s="87">
        <f t="shared" ca="1" si="28"/>
        <v>45.5</v>
      </c>
      <c r="AK43" s="87" t="str">
        <f t="shared" ca="1" si="17"/>
        <v/>
      </c>
      <c r="AL43" s="87">
        <f t="shared" ca="1" si="18"/>
        <v>39.200000000000003</v>
      </c>
      <c r="AO43" s="87" t="str">
        <f>List!R5</f>
        <v>Sutton</v>
      </c>
      <c r="AP43" s="87">
        <f t="shared" ca="1" si="29"/>
        <v>36.700000000000003</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30</v>
      </c>
      <c r="X44" s="87" t="s">
        <v>75</v>
      </c>
      <c r="Y44" s="87">
        <f t="shared" ca="1" si="10"/>
        <v>34.299999999999997</v>
      </c>
      <c r="AA44" s="87" t="str">
        <f t="shared" ca="1" si="11"/>
        <v>Southwark</v>
      </c>
      <c r="AB44" s="87">
        <v>18</v>
      </c>
      <c r="AC44" s="86">
        <f t="shared" ca="1" si="12"/>
        <v>39.200000000000003</v>
      </c>
      <c r="AD44" s="87" t="str">
        <f t="shared" ca="1" si="13"/>
        <v>Southwark</v>
      </c>
      <c r="AE44" s="87" t="str">
        <f t="shared" ca="1" si="14"/>
        <v/>
      </c>
      <c r="AF44" s="87" t="str">
        <f t="shared" ca="1" si="15"/>
        <v/>
      </c>
      <c r="AG44" s="87">
        <f t="shared" ca="1" si="16"/>
        <v>39.200000000000003</v>
      </c>
      <c r="AH44" s="87">
        <f t="shared" ca="1" si="26"/>
        <v>39.700000000000003</v>
      </c>
      <c r="AI44" s="87">
        <f t="shared" ca="1" si="27"/>
        <v>44.4</v>
      </c>
      <c r="AJ44" s="87">
        <f t="shared" ca="1" si="28"/>
        <v>45.5</v>
      </c>
      <c r="AK44" s="87" t="str">
        <f t="shared" ca="1" si="17"/>
        <v/>
      </c>
      <c r="AL44" s="87">
        <f t="shared" ca="1" si="18"/>
        <v>39.200000000000003</v>
      </c>
      <c r="AO44" s="87" t="str">
        <f>List!R6</f>
        <v>Havering</v>
      </c>
      <c r="AP44" s="87">
        <f t="shared" ca="1" si="29"/>
        <v>43</v>
      </c>
      <c r="BT44" s="87"/>
    </row>
    <row r="45" spans="1:72">
      <c r="A45" s="17"/>
      <c r="B45" s="17"/>
      <c r="C45" s="17"/>
      <c r="D45" s="17"/>
      <c r="E45" s="17"/>
      <c r="F45" s="17"/>
      <c r="G45" s="17"/>
      <c r="H45" s="17"/>
      <c r="I45" s="17"/>
      <c r="J45" s="17"/>
      <c r="K45" s="17"/>
      <c r="L45" s="17"/>
      <c r="M45" s="17"/>
      <c r="W45" s="87">
        <f ca="1">IFERROR(RANK(Y45,$Y$27:$Y$59,$U$3)+COUNTIF($Y$27:Y45,Y45)-1,"")</f>
        <v>26</v>
      </c>
      <c r="X45" s="87" t="s">
        <v>71</v>
      </c>
      <c r="Y45" s="87">
        <f t="shared" ca="1" si="10"/>
        <v>35.799999999999997</v>
      </c>
      <c r="AA45" s="87" t="str">
        <f t="shared" ca="1" si="11"/>
        <v>Waltham Forest</v>
      </c>
      <c r="AB45" s="87">
        <v>19</v>
      </c>
      <c r="AC45" s="86">
        <f t="shared" ca="1" si="12"/>
        <v>39</v>
      </c>
      <c r="AD45" s="87" t="str">
        <f t="shared" ca="1" si="13"/>
        <v>Waltham Forest</v>
      </c>
      <c r="AE45" s="87" t="str">
        <f t="shared" ca="1" si="14"/>
        <v/>
      </c>
      <c r="AF45" s="87" t="str">
        <f t="shared" ca="1" si="15"/>
        <v/>
      </c>
      <c r="AG45" s="87">
        <f t="shared" ca="1" si="16"/>
        <v>39</v>
      </c>
      <c r="AH45" s="87">
        <f t="shared" ca="1" si="26"/>
        <v>39.700000000000003</v>
      </c>
      <c r="AI45" s="87">
        <f t="shared" ca="1" si="27"/>
        <v>44.4</v>
      </c>
      <c r="AJ45" s="87">
        <f t="shared" ca="1" si="28"/>
        <v>45.5</v>
      </c>
      <c r="AK45" s="87">
        <f t="shared" ca="1" si="17"/>
        <v>39</v>
      </c>
      <c r="AL45" s="87" t="str">
        <f t="shared" ca="1" si="18"/>
        <v/>
      </c>
      <c r="AO45" s="87" t="str">
        <f>List!R7</f>
        <v>Hounslow</v>
      </c>
      <c r="AP45" s="87">
        <f t="shared" ca="1" si="29"/>
        <v>42.1</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15</v>
      </c>
      <c r="X46" s="87" t="s">
        <v>83</v>
      </c>
      <c r="Y46" s="87">
        <f t="shared" ca="1" si="10"/>
        <v>39.9</v>
      </c>
      <c r="AA46" s="87" t="str">
        <f t="shared" ca="1" si="11"/>
        <v>Greenwich</v>
      </c>
      <c r="AB46" s="87">
        <v>20</v>
      </c>
      <c r="AC46" s="86">
        <f t="shared" ca="1" si="12"/>
        <v>38.5</v>
      </c>
      <c r="AD46" s="87" t="str">
        <f t="shared" ca="1" si="13"/>
        <v>Greenwich</v>
      </c>
      <c r="AE46" s="87" t="str">
        <f t="shared" ca="1" si="14"/>
        <v/>
      </c>
      <c r="AF46" s="87" t="str">
        <f t="shared" ca="1" si="15"/>
        <v/>
      </c>
      <c r="AG46" s="87">
        <f t="shared" ca="1" si="16"/>
        <v>38.5</v>
      </c>
      <c r="AH46" s="87">
        <f t="shared" ca="1" si="26"/>
        <v>39.700000000000003</v>
      </c>
      <c r="AI46" s="87">
        <f t="shared" ca="1" si="27"/>
        <v>44.4</v>
      </c>
      <c r="AJ46" s="87">
        <f t="shared" ca="1" si="28"/>
        <v>45.5</v>
      </c>
      <c r="AK46" s="87" t="str">
        <f t="shared" ca="1" si="17"/>
        <v/>
      </c>
      <c r="AL46" s="87">
        <f t="shared" ca="1" si="18"/>
        <v>38.5</v>
      </c>
      <c r="AO46" s="87" t="str">
        <f>List!R8</f>
        <v>Redbridge</v>
      </c>
      <c r="AP46" s="87">
        <f t="shared" ca="1" si="29"/>
        <v>50.8</v>
      </c>
      <c r="BF46" s="94">
        <v>2</v>
      </c>
      <c r="BG46" s="94"/>
      <c r="BT46" s="87"/>
    </row>
    <row r="47" spans="1:72">
      <c r="A47" s="17"/>
      <c r="B47" s="17"/>
      <c r="C47" s="17"/>
      <c r="D47" s="17"/>
      <c r="E47" s="17"/>
      <c r="F47" s="17"/>
      <c r="G47" s="17"/>
      <c r="H47" s="17"/>
      <c r="I47" s="17"/>
      <c r="J47" s="17"/>
      <c r="K47" s="17"/>
      <c r="L47" s="17"/>
      <c r="M47" s="17"/>
      <c r="W47" s="87">
        <f ca="1">IFERROR(RANK(Y47,$Y$27:$Y$59,$U$3)+COUNTIF($Y$27:Y47,Y47)-1,"")</f>
        <v>4</v>
      </c>
      <c r="X47" s="87" t="s">
        <v>92</v>
      </c>
      <c r="Y47" s="87">
        <f t="shared" ca="1" si="10"/>
        <v>43.4</v>
      </c>
      <c r="AA47" s="87" t="str">
        <f t="shared" ca="1" si="11"/>
        <v>Tower Hamlets</v>
      </c>
      <c r="AB47" s="87">
        <v>21</v>
      </c>
      <c r="AC47" s="86">
        <f t="shared" ca="1" si="12"/>
        <v>37.6</v>
      </c>
      <c r="AD47" s="87" t="str">
        <f t="shared" ca="1" si="13"/>
        <v>Tower Hamlets</v>
      </c>
      <c r="AE47" s="87" t="str">
        <f t="shared" ca="1" si="14"/>
        <v/>
      </c>
      <c r="AF47" s="87" t="str">
        <f t="shared" ca="1" si="15"/>
        <v/>
      </c>
      <c r="AG47" s="87">
        <f t="shared" ca="1" si="16"/>
        <v>37.6</v>
      </c>
      <c r="AH47" s="87">
        <f t="shared" ca="1" si="26"/>
        <v>39.700000000000003</v>
      </c>
      <c r="AI47" s="87">
        <f t="shared" ca="1" si="27"/>
        <v>44.4</v>
      </c>
      <c r="AJ47" s="87">
        <f t="shared" ca="1" si="28"/>
        <v>45.5</v>
      </c>
      <c r="AK47" s="87" t="str">
        <f t="shared" ca="1" si="17"/>
        <v/>
      </c>
      <c r="AL47" s="87">
        <f t="shared" ca="1" si="18"/>
        <v>37.6</v>
      </c>
      <c r="AO47" s="87" t="str">
        <f>List!R9</f>
        <v>Enfield</v>
      </c>
      <c r="AP47" s="87">
        <f t="shared" ca="1" si="29"/>
        <v>40.9</v>
      </c>
    </row>
    <row r="48" spans="1:72">
      <c r="A48" s="17"/>
      <c r="B48" s="17"/>
      <c r="C48" s="17"/>
      <c r="D48" s="17"/>
      <c r="E48" s="17"/>
      <c r="F48" s="17"/>
      <c r="G48" s="17"/>
      <c r="H48" s="17"/>
      <c r="I48" s="17"/>
      <c r="J48" s="17"/>
      <c r="K48" s="17"/>
      <c r="L48" s="17"/>
      <c r="M48" s="17"/>
      <c r="W48" s="87">
        <f ca="1">IFERROR(RANK(Y48,$Y$27:$Y$59,$U$3)+COUNTIF($Y$27:Y48,Y48)-1,"")</f>
        <v>24</v>
      </c>
      <c r="X48" s="87" t="s">
        <v>85</v>
      </c>
      <c r="Y48" s="87">
        <f t="shared" ca="1" si="10"/>
        <v>36.299999999999997</v>
      </c>
      <c r="AA48" s="87" t="str">
        <f t="shared" ca="1" si="11"/>
        <v>Croydon</v>
      </c>
      <c r="AB48" s="87">
        <v>22</v>
      </c>
      <c r="AC48" s="86">
        <f t="shared" ca="1" si="12"/>
        <v>36.700000000000003</v>
      </c>
      <c r="AD48" s="87" t="str">
        <f t="shared" ca="1" si="13"/>
        <v>Croydon</v>
      </c>
      <c r="AE48" s="87" t="str">
        <f t="shared" ca="1" si="14"/>
        <v/>
      </c>
      <c r="AF48" s="87" t="str">
        <f t="shared" ca="1" si="15"/>
        <v/>
      </c>
      <c r="AG48" s="87">
        <f t="shared" ca="1" si="16"/>
        <v>36.700000000000003</v>
      </c>
      <c r="AH48" s="87">
        <f t="shared" ca="1" si="26"/>
        <v>39.700000000000003</v>
      </c>
      <c r="AI48" s="87">
        <f t="shared" ca="1" si="27"/>
        <v>44.4</v>
      </c>
      <c r="AJ48" s="87">
        <f t="shared" ca="1" si="28"/>
        <v>45.5</v>
      </c>
      <c r="AK48" s="87">
        <f t="shared" ca="1" si="17"/>
        <v>36.700000000000003</v>
      </c>
      <c r="AL48" s="87" t="str">
        <f t="shared" ca="1" si="18"/>
        <v/>
      </c>
      <c r="AO48" s="87" t="str">
        <f>List!R10</f>
        <v>Harrow</v>
      </c>
      <c r="AP48" s="87">
        <f t="shared" ca="1" si="29"/>
        <v>40.200000000000003</v>
      </c>
      <c r="BF48" s="94"/>
    </row>
    <row r="49" spans="1:59">
      <c r="A49" s="17"/>
      <c r="B49" s="17"/>
      <c r="C49" s="17"/>
      <c r="D49" s="17"/>
      <c r="E49" s="17"/>
      <c r="F49" s="17"/>
      <c r="G49" s="17"/>
      <c r="H49" s="17"/>
      <c r="I49" s="17"/>
      <c r="J49" s="17"/>
      <c r="K49" s="17"/>
      <c r="L49" s="17"/>
      <c r="M49" s="17"/>
      <c r="W49" s="87">
        <f ca="1">IFERROR(RANK(Y49,$Y$27:$Y$59,$U$3)+COUNTIF($Y$27:Y49,Y49)-1,"")</f>
        <v>10</v>
      </c>
      <c r="X49" s="87" t="s">
        <v>109</v>
      </c>
      <c r="Y49" s="87">
        <f t="shared" ca="1" si="10"/>
        <v>41.6</v>
      </c>
      <c r="AA49" s="87" t="str">
        <f t="shared" ca="1" si="11"/>
        <v>Sutton</v>
      </c>
      <c r="AB49" s="87">
        <v>23</v>
      </c>
      <c r="AC49" s="86">
        <f t="shared" ca="1" si="12"/>
        <v>36.700000000000003</v>
      </c>
      <c r="AD49" s="87" t="str">
        <f t="shared" ca="1" si="13"/>
        <v>Sutton</v>
      </c>
      <c r="AE49" s="87" t="str">
        <f t="shared" ca="1" si="14"/>
        <v/>
      </c>
      <c r="AF49" s="87">
        <f t="shared" ca="1" si="15"/>
        <v>36.700000000000003</v>
      </c>
      <c r="AG49" s="87" t="str">
        <f t="shared" ca="1" si="16"/>
        <v/>
      </c>
      <c r="AH49" s="87">
        <f t="shared" ca="1" si="26"/>
        <v>39.700000000000003</v>
      </c>
      <c r="AI49" s="87">
        <f t="shared" ca="1" si="27"/>
        <v>44.4</v>
      </c>
      <c r="AJ49" s="87">
        <f t="shared" ca="1" si="28"/>
        <v>45.5</v>
      </c>
      <c r="AK49" s="87">
        <f t="shared" ca="1" si="17"/>
        <v>36.700000000000003</v>
      </c>
      <c r="AL49" s="87" t="str">
        <f t="shared" ca="1" si="18"/>
        <v/>
      </c>
      <c r="AO49" s="87" t="str">
        <f>List!R11</f>
        <v>Waltham Forest</v>
      </c>
      <c r="AP49" s="87">
        <f t="shared" ca="1" si="29"/>
        <v>39</v>
      </c>
      <c r="BF49" s="92"/>
      <c r="BG49" s="93"/>
    </row>
    <row r="50" spans="1:59">
      <c r="A50" s="17"/>
      <c r="B50" s="17"/>
      <c r="C50" s="17"/>
      <c r="D50" s="17"/>
      <c r="E50" s="17"/>
      <c r="F50" s="17"/>
      <c r="G50" s="17"/>
      <c r="H50" s="17"/>
      <c r="I50" s="17"/>
      <c r="J50" s="17"/>
      <c r="K50" s="17"/>
      <c r="L50" s="17"/>
      <c r="M50" s="17"/>
      <c r="W50" s="87">
        <f ca="1">IFERROR(RANK(Y50,$Y$27:$Y$59,$U$3)+COUNTIF($Y$27:Y50,Y50)-1,"")</f>
        <v>16</v>
      </c>
      <c r="X50" s="87" t="s">
        <v>123</v>
      </c>
      <c r="Y50" s="87">
        <f t="shared" ca="1" si="10"/>
        <v>39.299999999999997</v>
      </c>
      <c r="AA50" s="87" t="str">
        <f t="shared" ca="1" si="11"/>
        <v>Lewisham</v>
      </c>
      <c r="AB50" s="87">
        <v>24</v>
      </c>
      <c r="AC50" s="86">
        <f t="shared" ca="1" si="12"/>
        <v>36.299999999999997</v>
      </c>
      <c r="AD50" s="87" t="str">
        <f t="shared" ca="1" si="13"/>
        <v>Lewisham</v>
      </c>
      <c r="AE50" s="87" t="str">
        <f t="shared" ca="1" si="14"/>
        <v/>
      </c>
      <c r="AF50" s="87" t="str">
        <f t="shared" ca="1" si="15"/>
        <v/>
      </c>
      <c r="AG50" s="87">
        <f t="shared" ca="1" si="16"/>
        <v>36.299999999999997</v>
      </c>
      <c r="AH50" s="87">
        <f t="shared" ca="1" si="26"/>
        <v>39.700000000000003</v>
      </c>
      <c r="AI50" s="87">
        <f t="shared" ca="1" si="27"/>
        <v>44.4</v>
      </c>
      <c r="AJ50" s="87">
        <f t="shared" ca="1" si="28"/>
        <v>45.5</v>
      </c>
      <c r="AK50" s="87" t="str">
        <f t="shared" ca="1" si="17"/>
        <v/>
      </c>
      <c r="AL50" s="87">
        <f t="shared" ca="1" si="18"/>
        <v>36.299999999999997</v>
      </c>
      <c r="AO50" s="87" t="str">
        <f>List!R12</f>
        <v>Bromley</v>
      </c>
      <c r="AP50" s="87">
        <f t="shared" ca="1" si="29"/>
        <v>41.8</v>
      </c>
      <c r="BF50" s="92"/>
      <c r="BG50" s="92"/>
    </row>
    <row r="51" spans="1:59">
      <c r="W51" s="87">
        <f ca="1">IFERROR(RANK(Y51,$Y$27:$Y$59,$U$3)+COUNTIF($Y$27:Y51,Y51)-1,"")</f>
        <v>1</v>
      </c>
      <c r="X51" s="87" t="s">
        <v>113</v>
      </c>
      <c r="Y51" s="87">
        <f t="shared" ca="1" si="10"/>
        <v>50.8</v>
      </c>
      <c r="AA51" s="87" t="str">
        <f t="shared" ca="1" si="11"/>
        <v>Camden</v>
      </c>
      <c r="AB51" s="87">
        <v>25</v>
      </c>
      <c r="AC51" s="86">
        <f t="shared" ca="1" si="12"/>
        <v>35.799999999999997</v>
      </c>
      <c r="AD51" s="87" t="str">
        <f t="shared" ca="1" si="13"/>
        <v>Camden</v>
      </c>
      <c r="AE51" s="87" t="str">
        <f t="shared" ca="1" si="14"/>
        <v/>
      </c>
      <c r="AF51" s="87" t="str">
        <f t="shared" ca="1" si="15"/>
        <v/>
      </c>
      <c r="AG51" s="87">
        <f t="shared" ca="1" si="16"/>
        <v>35.799999999999997</v>
      </c>
      <c r="AH51" s="87">
        <f t="shared" ca="1" si="26"/>
        <v>39.700000000000003</v>
      </c>
      <c r="AI51" s="87">
        <f t="shared" ca="1" si="27"/>
        <v>44.4</v>
      </c>
      <c r="AJ51" s="87">
        <f t="shared" ca="1" si="28"/>
        <v>45.5</v>
      </c>
      <c r="AK51" s="87" t="str">
        <f t="shared" ca="1" si="17"/>
        <v/>
      </c>
      <c r="AL51" s="87">
        <f t="shared" ca="1" si="18"/>
        <v>35.799999999999997</v>
      </c>
      <c r="AO51" s="87" t="str">
        <f>List!R13</f>
        <v>Hillingdon</v>
      </c>
      <c r="AP51" s="87">
        <f t="shared" ca="1" si="29"/>
        <v>40.799999999999997</v>
      </c>
      <c r="BF51" s="92"/>
      <c r="BG51" s="93"/>
    </row>
    <row r="52" spans="1:59">
      <c r="W52" s="87">
        <f ca="1">IFERROR(RANK(Y52,$Y$27:$Y$59,$U$3)+COUNTIF($Y$27:Y52,Y52)-1,"")</f>
        <v>3</v>
      </c>
      <c r="X52" s="87" t="s">
        <v>33</v>
      </c>
      <c r="Y52" s="87">
        <f t="shared" ca="1" si="10"/>
        <v>45.5</v>
      </c>
      <c r="AA52" s="87" t="str">
        <f t="shared" ca="1" si="11"/>
        <v>Kensington and Chelsea</v>
      </c>
      <c r="AB52" s="87">
        <v>26</v>
      </c>
      <c r="AC52" s="86">
        <f t="shared" ca="1" si="12"/>
        <v>35.799999999999997</v>
      </c>
      <c r="AD52" s="87" t="str">
        <f t="shared" ca="1" si="13"/>
        <v>Kensington and Chelsea</v>
      </c>
      <c r="AE52" s="87" t="str">
        <f t="shared" ca="1" si="14"/>
        <v/>
      </c>
      <c r="AF52" s="87" t="str">
        <f t="shared" ca="1" si="15"/>
        <v/>
      </c>
      <c r="AG52" s="87">
        <f t="shared" ca="1" si="16"/>
        <v>35.799999999999997</v>
      </c>
      <c r="AH52" s="87">
        <f t="shared" ca="1" si="26"/>
        <v>39.700000000000003</v>
      </c>
      <c r="AI52" s="87">
        <f t="shared" ca="1" si="27"/>
        <v>44.4</v>
      </c>
      <c r="AJ52" s="87">
        <f t="shared" ca="1" si="28"/>
        <v>45.5</v>
      </c>
      <c r="AK52" s="87" t="str">
        <f t="shared" ca="1" si="17"/>
        <v/>
      </c>
      <c r="AL52" s="87">
        <f t="shared" ca="1" si="18"/>
        <v>35.799999999999997</v>
      </c>
      <c r="AO52" s="87" t="str">
        <f>List!R14</f>
        <v>Ealing</v>
      </c>
      <c r="AP52" s="87">
        <f t="shared" ca="1" si="29"/>
        <v>41.4</v>
      </c>
      <c r="BF52" s="94"/>
      <c r="BG52" s="94"/>
    </row>
    <row r="53" spans="1:59">
      <c r="W53" s="87">
        <f ca="1">IFERROR(RANK(Y53,$Y$27:$Y$59,$U$3)+COUNTIF($Y$27:Y53,Y53)-1,"")</f>
        <v>18</v>
      </c>
      <c r="X53" s="87" t="s">
        <v>96</v>
      </c>
      <c r="Y53" s="87">
        <f t="shared" ca="1" si="10"/>
        <v>39.200000000000003</v>
      </c>
      <c r="AA53" s="87" t="str">
        <f t="shared" ca="1" si="11"/>
        <v>Barnet</v>
      </c>
      <c r="AB53" s="87">
        <v>27</v>
      </c>
      <c r="AC53" s="86">
        <f t="shared" ca="1" si="12"/>
        <v>35.6</v>
      </c>
      <c r="AD53" s="87" t="str">
        <f t="shared" ca="1" si="13"/>
        <v>Barnet</v>
      </c>
      <c r="AE53" s="87" t="str">
        <f t="shared" ca="1" si="14"/>
        <v/>
      </c>
      <c r="AF53" s="87">
        <f t="shared" ca="1" si="15"/>
        <v>35.6</v>
      </c>
      <c r="AG53" s="87" t="str">
        <f t="shared" ca="1" si="16"/>
        <v/>
      </c>
      <c r="AH53" s="87">
        <f t="shared" ca="1" si="26"/>
        <v>39.700000000000003</v>
      </c>
      <c r="AI53" s="87">
        <f t="shared" ca="1" si="27"/>
        <v>44.4</v>
      </c>
      <c r="AJ53" s="87">
        <f t="shared" ca="1" si="28"/>
        <v>45.5</v>
      </c>
      <c r="AK53" s="87">
        <f t="shared" ca="1" si="17"/>
        <v>35.6</v>
      </c>
      <c r="AL53" s="87" t="str">
        <f t="shared" ca="1" si="18"/>
        <v/>
      </c>
      <c r="AO53" s="87" t="str">
        <f>List!R15</f>
        <v>Barnet</v>
      </c>
      <c r="AP53" s="87">
        <f t="shared" ca="1" si="29"/>
        <v>35.6</v>
      </c>
    </row>
    <row r="54" spans="1:59">
      <c r="W54" s="87">
        <f ca="1">IFERROR(RANK(Y54,$Y$27:$Y$59,$U$3)+COUNTIF($Y$27:Y54,Y54)-1,"")</f>
        <v>23</v>
      </c>
      <c r="X54" s="87" t="s">
        <v>90</v>
      </c>
      <c r="Y54" s="87">
        <f t="shared" ca="1" si="10"/>
        <v>36.700000000000003</v>
      </c>
      <c r="AA54" s="87" t="str">
        <f t="shared" ca="1" si="11"/>
        <v>Brent</v>
      </c>
      <c r="AB54" s="87">
        <v>28</v>
      </c>
      <c r="AC54" s="86">
        <f t="shared" ca="1" si="12"/>
        <v>35.5</v>
      </c>
      <c r="AD54" s="87" t="str">
        <f t="shared" ca="1" si="13"/>
        <v>Brent</v>
      </c>
      <c r="AE54" s="87" t="str">
        <f t="shared" ca="1" si="14"/>
        <v/>
      </c>
      <c r="AF54" s="87" t="str">
        <f t="shared" ca="1" si="15"/>
        <v/>
      </c>
      <c r="AG54" s="87">
        <f t="shared" ca="1" si="16"/>
        <v>35.5</v>
      </c>
      <c r="AH54" s="87">
        <f t="shared" ca="1" si="26"/>
        <v>39.700000000000003</v>
      </c>
      <c r="AI54" s="87">
        <f t="shared" ca="1" si="27"/>
        <v>44.4</v>
      </c>
      <c r="AJ54" s="87">
        <f t="shared" ca="1" si="28"/>
        <v>45.5</v>
      </c>
      <c r="AK54" s="87" t="str">
        <f t="shared" ca="1" si="17"/>
        <v/>
      </c>
      <c r="AL54" s="87">
        <f t="shared" ca="1" si="18"/>
        <v>35.5</v>
      </c>
      <c r="AO54" s="87" t="str">
        <f>List!R16</f>
        <v>Croydon</v>
      </c>
      <c r="AP54" s="87">
        <f t="shared" ca="1" si="29"/>
        <v>36.700000000000003</v>
      </c>
      <c r="BF54" s="94"/>
      <c r="BG54" s="94"/>
    </row>
    <row r="55" spans="1:59" ht="14.45" customHeight="1">
      <c r="W55" s="87">
        <f ca="1">IFERROR(RANK(Y55,$Y$27:$Y$59,$U$3)+COUNTIF($Y$27:Y55,Y55)-1,"")</f>
        <v>21</v>
      </c>
      <c r="X55" s="87" t="s">
        <v>105</v>
      </c>
      <c r="Y55" s="87">
        <f t="shared" ca="1" si="10"/>
        <v>37.6</v>
      </c>
      <c r="AA55" s="87" t="str">
        <f t="shared" ca="1" si="11"/>
        <v>Hammersmith and Fulham</v>
      </c>
      <c r="AB55" s="87">
        <v>29</v>
      </c>
      <c r="AC55" s="86">
        <f t="shared" ca="1" si="12"/>
        <v>34.4</v>
      </c>
      <c r="AD55" s="87" t="str">
        <f t="shared" ca="1" si="13"/>
        <v>Hammersmith and Fulham</v>
      </c>
      <c r="AE55" s="87" t="str">
        <f t="shared" ca="1" si="14"/>
        <v/>
      </c>
      <c r="AF55" s="87" t="str">
        <f t="shared" ca="1" si="15"/>
        <v/>
      </c>
      <c r="AG55" s="87">
        <f t="shared" ca="1" si="16"/>
        <v>34.4</v>
      </c>
      <c r="AH55" s="87">
        <f t="shared" ca="1" si="26"/>
        <v>39.700000000000003</v>
      </c>
      <c r="AI55" s="87">
        <f t="shared" ca="1" si="27"/>
        <v>44.4</v>
      </c>
      <c r="AJ55" s="87">
        <f t="shared" ca="1" si="28"/>
        <v>45.5</v>
      </c>
      <c r="AK55" s="87" t="str">
        <f t="shared" ca="1" si="17"/>
        <v/>
      </c>
      <c r="AL55" s="87">
        <f t="shared" ca="1" si="18"/>
        <v>34.4</v>
      </c>
      <c r="AO55" s="87" t="str">
        <f>T8</f>
        <v>Richmond</v>
      </c>
      <c r="AP55" s="87">
        <f ca="1">U14</f>
        <v>45.5</v>
      </c>
      <c r="BF55" s="94"/>
      <c r="BG55" s="94"/>
    </row>
    <row r="56" spans="1:59">
      <c r="W56" s="87">
        <f ca="1">IFERROR(RANK(Y56,$Y$27:$Y$59,$U$3)+COUNTIF($Y$27:Y56,Y56)-1,"")</f>
        <v>19</v>
      </c>
      <c r="X56" s="87" t="s">
        <v>115</v>
      </c>
      <c r="Y56" s="87">
        <f t="shared" ca="1" si="10"/>
        <v>39</v>
      </c>
      <c r="AA56" s="87" t="str">
        <f t="shared" ca="1" si="11"/>
        <v>Islington</v>
      </c>
      <c r="AB56" s="87">
        <v>30</v>
      </c>
      <c r="AC56" s="86">
        <f t="shared" ca="1" si="12"/>
        <v>34.299999999999997</v>
      </c>
      <c r="AD56" s="87" t="str">
        <f t="shared" ca="1" si="13"/>
        <v>Islington</v>
      </c>
      <c r="AE56" s="87" t="str">
        <f t="shared" ca="1" si="14"/>
        <v/>
      </c>
      <c r="AF56" s="87" t="str">
        <f t="shared" ca="1" si="15"/>
        <v/>
      </c>
      <c r="AG56" s="87">
        <f t="shared" ca="1" si="16"/>
        <v>34.299999999999997</v>
      </c>
      <c r="AH56" s="87">
        <f t="shared" ca="1" si="26"/>
        <v>39.700000000000003</v>
      </c>
      <c r="AI56" s="87">
        <f t="shared" ca="1" si="27"/>
        <v>44.4</v>
      </c>
      <c r="AJ56" s="87">
        <f t="shared" ca="1" si="28"/>
        <v>45.5</v>
      </c>
      <c r="AK56" s="87" t="str">
        <f t="shared" ca="1" si="17"/>
        <v/>
      </c>
      <c r="AL56" s="87">
        <f t="shared" ca="1" si="18"/>
        <v>34.299999999999997</v>
      </c>
    </row>
    <row r="57" spans="1:59">
      <c r="W57" s="87">
        <f ca="1">IFERROR(RANK(Y57,$Y$27:$Y$59,$U$3)+COUNTIF($Y$27:Y57,Y57)-1,"")</f>
        <v>5</v>
      </c>
      <c r="X57" s="87" t="s">
        <v>77</v>
      </c>
      <c r="Y57" s="87">
        <f t="shared" ca="1" si="10"/>
        <v>43.2</v>
      </c>
      <c r="AA57" s="87" t="str">
        <f t="shared" ca="1" si="11"/>
        <v>Westminster</v>
      </c>
      <c r="AB57" s="87">
        <v>31</v>
      </c>
      <c r="AC57" s="86">
        <f t="shared" ca="1" si="12"/>
        <v>33</v>
      </c>
      <c r="AD57" s="87" t="str">
        <f t="shared" ca="1" si="13"/>
        <v>Westminster</v>
      </c>
      <c r="AE57" s="87" t="str">
        <f t="shared" ca="1" si="14"/>
        <v/>
      </c>
      <c r="AF57" s="87" t="str">
        <f t="shared" ca="1" si="15"/>
        <v/>
      </c>
      <c r="AG57" s="87">
        <f t="shared" ca="1" si="16"/>
        <v>33</v>
      </c>
      <c r="AH57" s="87">
        <f t="shared" ca="1" si="26"/>
        <v>39.700000000000003</v>
      </c>
      <c r="AI57" s="87">
        <f t="shared" ca="1" si="27"/>
        <v>44.4</v>
      </c>
      <c r="AJ57" s="87">
        <f t="shared" ca="1" si="28"/>
        <v>45.5</v>
      </c>
      <c r="AK57" s="87" t="str">
        <f t="shared" ca="1" si="17"/>
        <v/>
      </c>
      <c r="AL57" s="87">
        <f t="shared" ca="1" si="18"/>
        <v>33</v>
      </c>
      <c r="BF57" s="94"/>
      <c r="BG57" s="94"/>
    </row>
    <row r="58" spans="1:59">
      <c r="W58" s="87">
        <f ca="1">IFERROR(RANK(Y58,$Y$27:$Y$59,$U$3)+COUNTIF($Y$27:Y58,Y58)-1,"")</f>
        <v>31</v>
      </c>
      <c r="X58" s="87" t="s">
        <v>100</v>
      </c>
      <c r="Y58" s="87">
        <f t="shared" ca="1" si="10"/>
        <v>33</v>
      </c>
      <c r="AA58" s="87" t="str">
        <f t="shared" ca="1" si="11"/>
        <v>Hackney</v>
      </c>
      <c r="AB58" s="87">
        <v>32</v>
      </c>
      <c r="AC58" s="86">
        <f t="shared" ca="1" si="12"/>
        <v>0</v>
      </c>
      <c r="AD58" s="87" t="str">
        <f t="shared" ca="1" si="13"/>
        <v>Hackney</v>
      </c>
      <c r="AE58" s="87" t="str">
        <f t="shared" ca="1" si="14"/>
        <v/>
      </c>
      <c r="AF58" s="87" t="str">
        <f t="shared" ca="1" si="15"/>
        <v/>
      </c>
      <c r="AG58" s="87">
        <f t="shared" ca="1" si="16"/>
        <v>0</v>
      </c>
      <c r="AH58" s="87">
        <f t="shared" ca="1" si="26"/>
        <v>39.700000000000003</v>
      </c>
      <c r="AI58" s="87">
        <f t="shared" ca="1" si="27"/>
        <v>44.4</v>
      </c>
      <c r="AJ58" s="87">
        <f t="shared" ca="1" si="28"/>
        <v>45.5</v>
      </c>
      <c r="AK58" s="87" t="str">
        <f t="shared" ca="1" si="17"/>
        <v/>
      </c>
      <c r="AL58" s="87">
        <f t="shared" ca="1" si="18"/>
        <v>0</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3700-000000000000}"/>
    <dataValidation type="list" showInputMessage="1" showErrorMessage="1" sqref="U2" xr:uid="{00000000-0002-0000-3700-000001000000}">
      <formula1>gender</formula1>
    </dataValidation>
    <dataValidation type="list" showInputMessage="1" showErrorMessage="1" sqref="U1" xr:uid="{00000000-0002-0000-3700-000002000000}">
      <formula1>indlist</formula1>
    </dataValidation>
  </dataValidations>
  <hyperlinks>
    <hyperlink ref="O1" location="Summary!A1" display="Back to summary" xr:uid="{00000000-0004-0000-37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BT64"/>
  <sheetViews>
    <sheetView showGridLines="0" showRowColHeaders="0" zoomScale="130" zoomScaleNormal="130" workbookViewId="0">
      <selection activeCell="R19" sqref="R19"/>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Social Isolation: percentage of adult social care users who have as much social contact as they would like, 2022/23</v>
      </c>
      <c r="B1" s="125"/>
      <c r="C1" s="125"/>
      <c r="D1" s="125"/>
      <c r="E1" s="125"/>
      <c r="F1" s="125"/>
      <c r="G1" s="125"/>
      <c r="H1" s="126" t="str">
        <f ca="1">'46'!$X$1</f>
        <v>Social Isolation: percentage of adult social care users who have as much social contact as they would like, 2014/15 - 2022/23 (aged 65+)</v>
      </c>
      <c r="I1" s="125"/>
      <c r="J1" s="125"/>
      <c r="K1" s="125"/>
      <c r="L1" s="125"/>
      <c r="M1" s="125"/>
      <c r="N1" s="125"/>
      <c r="O1" s="4" t="s">
        <v>1075</v>
      </c>
      <c r="T1" s="87" t="s">
        <v>282</v>
      </c>
      <c r="U1" s="87" t="s">
        <v>134</v>
      </c>
      <c r="V1" s="87" t="str">
        <f>T8&amp;U23&amp;U2&amp;U5</f>
        <v>Richmond90280Persons65+ yrs</v>
      </c>
      <c r="W1" s="86">
        <f>21-COUNTBLANK(X2:X21)</f>
        <v>9</v>
      </c>
      <c r="X1" s="87" t="str">
        <f ca="1">IF(U2&lt;&gt;"Persons",U1&amp;", "&amp;SUBSTITUTE(X2, " ","")&amp;" - "&amp;SUBSTITUTE(INDIRECT("x"&amp;W1), " ","")&amp;" ("&amp;U2&amp;")",U1&amp;", "&amp;SUBSTITUTE(X2, " ","")&amp;" - "&amp;SUBSTITUTE(INDIRECT("x"&amp;W1), " ",""))&amp;" (aged 65+)"</f>
        <v>Social Isolation: percentage of adult social care users who have as much social contact as they would like, 2014/15 - 2022/23 (aged 65+)</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2014/15</v>
      </c>
      <c r="T2" s="88" t="s">
        <v>1056</v>
      </c>
      <c r="U2" s="87" t="s">
        <v>35</v>
      </c>
      <c r="V2" s="87">
        <v>1</v>
      </c>
      <c r="W2" s="86">
        <f t="array" ref="W2">IFERROR(SMALL(IF(IndicatorData!B:B=$V$1,IndicatorData!AA:AA),$V2),"")</f>
        <v>20140000</v>
      </c>
      <c r="X2" s="86" t="str">
        <f>S2</f>
        <v>2014/15</v>
      </c>
      <c r="Y2" s="88">
        <f t="shared" ref="Y2:AH11" ca="1" si="0">IFERROR(VLOOKUP(Y$1&amp;$U$1&amp;$X2&amp;$U$2&amp;$U$5,DATA,14,FALSE),"")</f>
        <v>42.8</v>
      </c>
      <c r="Z2" s="87">
        <f t="shared" ca="1" si="0"/>
        <v>41.1</v>
      </c>
      <c r="AA2" s="87">
        <f t="shared" ca="1" si="0"/>
        <v>38.6</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38.6</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2015/16</v>
      </c>
      <c r="T3" s="88" t="s">
        <v>1076</v>
      </c>
      <c r="U3" s="87">
        <f>VLOOKUP(U1,IndicatorMetadata!$B:$AG,32,FALSE)</f>
        <v>0</v>
      </c>
      <c r="V3" s="89">
        <v>2</v>
      </c>
      <c r="W3" s="86">
        <f t="array" ref="W3">IFERROR(SMALL(IF(IndicatorData!B:B=$V$1,IndicatorData!AA:AA),$V3),"")</f>
        <v>20150000</v>
      </c>
      <c r="X3" s="86" t="str">
        <f t="shared" ref="X3:X21" si="5">IF(S3=X2,"",S3)</f>
        <v>2015/16</v>
      </c>
      <c r="Y3" s="88">
        <f t="shared" ca="1" si="0"/>
        <v>43.7</v>
      </c>
      <c r="Z3" s="87">
        <f t="shared" ca="1" si="0"/>
        <v>39.6</v>
      </c>
      <c r="AA3" s="87">
        <f t="shared" ca="1" si="0"/>
        <v>45</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45</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2022/23 value:</v>
      </c>
      <c r="B4" s="3"/>
      <c r="C4" s="3"/>
      <c r="D4" s="3"/>
      <c r="E4" s="14">
        <f ca="1">VLOOKUP(T8,$AA$27:$AC$59,3,FALSE)</f>
        <v>44.9</v>
      </c>
      <c r="F4" s="2"/>
      <c r="S4" s="87" t="str">
        <f t="array" ref="S4">IFERROR(VLOOKUP($W4,IF(IndicatorData!$B:$B=$V$1,IndicatorData!$A$1:$O$5203),15,FALSE),"")</f>
        <v>2016/17</v>
      </c>
      <c r="T4" s="88" t="s">
        <v>308</v>
      </c>
      <c r="U4" s="87" t="str">
        <f>VLOOKUP(U1,IndicatorMetadata!$B:$AG,27,FALSE)</f>
        <v>%</v>
      </c>
      <c r="V4" s="87">
        <v>3</v>
      </c>
      <c r="W4" s="86">
        <f t="array" ref="W4">IFERROR(SMALL(IF(IndicatorData!B:B=$V$1,IndicatorData!AA:AA),$V4),"")</f>
        <v>20160000</v>
      </c>
      <c r="X4" s="86" t="str">
        <f t="shared" si="5"/>
        <v>2016/17</v>
      </c>
      <c r="Y4" s="88">
        <f t="shared" ca="1" si="0"/>
        <v>43.2</v>
      </c>
      <c r="Z4" s="87">
        <f t="shared" ca="1" si="0"/>
        <v>38.9</v>
      </c>
      <c r="AA4" s="87">
        <f t="shared" ca="1" si="0"/>
        <v>44.3</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44.3</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8% higher</v>
      </c>
      <c r="S5" s="87" t="str">
        <f t="array" ref="S5">IFERROR(VLOOKUP($W5,IF(IndicatorData!$B:$B=$V$1,IndicatorData!$A$1:$O$5203),15,FALSE),"")</f>
        <v>2017/18</v>
      </c>
      <c r="T5" s="88" t="s">
        <v>10</v>
      </c>
      <c r="U5" s="87" t="s">
        <v>36</v>
      </c>
      <c r="V5" s="87">
        <v>4</v>
      </c>
      <c r="W5" s="86">
        <f t="array" ref="W5">IFERROR(SMALL(IF(IndicatorData!B:B=$V$1,IndicatorData!AA:AA),$V5),"")</f>
        <v>20170000</v>
      </c>
      <c r="X5" s="86" t="str">
        <f t="shared" si="5"/>
        <v>2017/18</v>
      </c>
      <c r="Y5" s="88">
        <f t="shared" ca="1" si="0"/>
        <v>44</v>
      </c>
      <c r="Z5" s="87">
        <f t="shared" ca="1" si="0"/>
        <v>39.6</v>
      </c>
      <c r="AA5" s="87">
        <f t="shared" ca="1" si="0"/>
        <v>40</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40</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26% higher</v>
      </c>
      <c r="S6" s="87" t="str">
        <f t="array" ref="S6">IFERROR(VLOOKUP($W6,IF(IndicatorData!$B:$B=$V$1,IndicatorData!$A$1:$O$5203),15,FALSE),"")</f>
        <v>2018/19</v>
      </c>
      <c r="T6" s="88"/>
      <c r="V6" s="87">
        <v>5</v>
      </c>
      <c r="W6" s="86">
        <f t="array" ref="W6">IFERROR(SMALL(IF(IndicatorData!B:B=$V$1,IndicatorData!AA:AA),$V6),"")</f>
        <v>20180000</v>
      </c>
      <c r="X6" s="86" t="str">
        <f t="shared" si="5"/>
        <v>2018/19</v>
      </c>
      <c r="Y6" s="88">
        <f t="shared" ca="1" si="0"/>
        <v>43.5</v>
      </c>
      <c r="Z6" s="87">
        <f t="shared" ca="1" si="0"/>
        <v>38.9</v>
      </c>
      <c r="AA6" s="87">
        <f t="shared" ca="1" si="0"/>
        <v>41.9</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41.9</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2019/20</v>
      </c>
      <c r="T7" s="88"/>
      <c r="V7" s="87">
        <v>6</v>
      </c>
      <c r="W7" s="86">
        <f t="array" ref="W7">IFERROR(SMALL(IF(IndicatorData!B:B=$V$1,IndicatorData!AA:AA),$V7),"")</f>
        <v>20190000</v>
      </c>
      <c r="X7" s="86" t="str">
        <f t="shared" si="5"/>
        <v>2019/20</v>
      </c>
      <c r="Y7" s="88">
        <f t="shared" ca="1" si="0"/>
        <v>43.4</v>
      </c>
      <c r="Z7" s="87">
        <f t="shared" ca="1" si="0"/>
        <v>40.1</v>
      </c>
      <c r="AA7" s="87">
        <f t="shared" ca="1" si="0"/>
        <v>46.8</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46.8</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(2014/15)</v>
      </c>
      <c r="E8" s="13" t="str">
        <f ca="1">U22</f>
        <v>16% improvement</v>
      </c>
      <c r="S8" s="87" t="str">
        <f t="array" ref="S8">IFERROR(VLOOKUP($W8,IF(IndicatorData!$B:$B=$V$1,IndicatorData!$A$1:$O$5203),15,FALSE),"")</f>
        <v>2021/22</v>
      </c>
      <c r="T8" s="88" t="str">
        <f>Summary!$E$2</f>
        <v>Richmond</v>
      </c>
      <c r="V8" s="87">
        <v>7</v>
      </c>
      <c r="W8" s="86">
        <f t="array" ref="W8">IFERROR(SMALL(IF(IndicatorData!B:B=$V$1,IndicatorData!AA:AA),$V8),"")</f>
        <v>20210000</v>
      </c>
      <c r="X8" s="86" t="str">
        <f t="shared" si="5"/>
        <v>2021/22</v>
      </c>
      <c r="Y8" s="88">
        <f t="shared" ca="1" si="0"/>
        <v>37.299999999999997</v>
      </c>
      <c r="Z8" s="87">
        <f t="shared" ca="1" si="0"/>
        <v>33.799999999999997</v>
      </c>
      <c r="AA8" s="87">
        <f t="shared" ca="1" si="0"/>
        <v>38</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38</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(2021/22)</v>
      </c>
      <c r="C9" s="10"/>
      <c r="D9" s="10"/>
      <c r="E9" s="13" t="str">
        <f ca="1">U21</f>
        <v>18% improvement</v>
      </c>
      <c r="S9" s="87" t="str">
        <f t="array" ref="S9">IFERROR(VLOOKUP($W9,IF(IndicatorData!$B:$B=$V$1,IndicatorData!$A$1:$O$5203),15,FALSE),"")</f>
        <v>2022/23</v>
      </c>
      <c r="T9" s="88" t="str">
        <f>T8&amp;" Rank"</f>
        <v>Richmond Rank</v>
      </c>
      <c r="U9" s="87">
        <f ca="1">VLOOKUP(T8,$AA$26:$AB$58,2,FALSE)</f>
        <v>1</v>
      </c>
      <c r="V9" s="87">
        <v>8</v>
      </c>
      <c r="W9" s="86">
        <f t="array" ref="W9">IFERROR(SMALL(IF(IndicatorData!B:B=$V$1,IndicatorData!AA:AA),$V9),"")</f>
        <v>20220000</v>
      </c>
      <c r="X9" s="86" t="str">
        <f t="shared" si="5"/>
        <v>2022/23</v>
      </c>
      <c r="Y9" s="88">
        <f t="shared" ca="1" si="0"/>
        <v>41.5</v>
      </c>
      <c r="Z9" s="87">
        <f t="shared" ca="1" si="0"/>
        <v>35.700000000000003</v>
      </c>
      <c r="AA9" s="87">
        <f t="shared" ca="1" si="0"/>
        <v>44.9</v>
      </c>
      <c r="AB9" s="87">
        <f t="shared" ca="1" si="0"/>
        <v>37.6</v>
      </c>
      <c r="AC9" s="86">
        <f t="shared" ca="1" si="0"/>
        <v>32.4</v>
      </c>
      <c r="AD9" s="87">
        <f t="shared" ca="1" si="0"/>
        <v>35</v>
      </c>
      <c r="AE9" s="87">
        <f t="shared" ca="1" si="0"/>
        <v>38.299999999999997</v>
      </c>
      <c r="AF9" s="87">
        <f t="shared" ca="1" si="0"/>
        <v>38.6</v>
      </c>
      <c r="AG9" s="87">
        <f t="shared" ca="1" si="0"/>
        <v>32.5</v>
      </c>
      <c r="AH9" s="87">
        <f t="shared" ca="1" si="0"/>
        <v>34.1</v>
      </c>
      <c r="AI9" s="87">
        <f t="shared" ca="1" si="1"/>
        <v>32.5</v>
      </c>
      <c r="AJ9" s="87">
        <f t="shared" ca="1" si="1"/>
        <v>34.299999999999997</v>
      </c>
      <c r="AK9" s="87">
        <f t="shared" ca="1" si="1"/>
        <v>35.700000000000003</v>
      </c>
      <c r="AL9" s="87">
        <f t="shared" ca="1" si="1"/>
        <v>35</v>
      </c>
      <c r="AM9" s="87">
        <f t="shared" ca="1" si="1"/>
        <v>38.6</v>
      </c>
      <c r="AN9" s="87">
        <f t="shared" ca="1" si="1"/>
        <v>31.3</v>
      </c>
      <c r="AO9" s="87">
        <f t="shared" ca="1" si="1"/>
        <v>35.1</v>
      </c>
      <c r="AP9" s="87">
        <f t="shared" ca="1" si="1"/>
        <v>37.6</v>
      </c>
      <c r="AQ9" s="87">
        <f t="shared" ca="1" si="1"/>
        <v>37.700000000000003</v>
      </c>
      <c r="AR9" s="87">
        <f t="shared" ca="1" si="1"/>
        <v>0</v>
      </c>
      <c r="AS9" s="87">
        <f t="shared" ca="1" si="2"/>
        <v>32.6</v>
      </c>
      <c r="AT9" s="87">
        <f t="shared" ca="1" si="2"/>
        <v>43.1</v>
      </c>
      <c r="AU9" s="87">
        <f t="shared" ca="1" si="2"/>
        <v>38.6</v>
      </c>
      <c r="AV9" s="87">
        <f t="shared" ca="1" si="2"/>
        <v>36.700000000000003</v>
      </c>
      <c r="AW9" s="87">
        <f t="shared" ca="1" si="2"/>
        <v>33.700000000000003</v>
      </c>
      <c r="AX9" s="87">
        <f t="shared" ca="1" si="2"/>
        <v>36</v>
      </c>
      <c r="AY9" s="87">
        <f t="shared" ca="1" si="2"/>
        <v>27</v>
      </c>
      <c r="AZ9" s="87">
        <f t="shared" ca="1" si="2"/>
        <v>37.1</v>
      </c>
      <c r="BA9" s="87">
        <f t="shared" ca="1" si="2"/>
        <v>37.6</v>
      </c>
      <c r="BB9" s="87">
        <f t="shared" ca="1" si="2"/>
        <v>39.200000000000003</v>
      </c>
      <c r="BC9" s="87">
        <f t="shared" ca="1" si="3"/>
        <v>29.5</v>
      </c>
      <c r="BD9" s="87">
        <f t="shared" ca="1" si="3"/>
        <v>38.299999999999997</v>
      </c>
      <c r="BE9" s="87">
        <f t="shared" ca="1" si="3"/>
        <v>33.4</v>
      </c>
      <c r="BF9" s="87">
        <f t="shared" ca="1" si="3"/>
        <v>44.4</v>
      </c>
      <c r="BG9" s="87">
        <f t="shared" ca="1" si="3"/>
        <v>44.9</v>
      </c>
      <c r="BH9" s="87">
        <f t="shared" ca="1" si="3"/>
        <v>38.4</v>
      </c>
      <c r="BI9" s="87">
        <f t="shared" ca="1" si="3"/>
        <v>32.4</v>
      </c>
      <c r="BJ9" s="87">
        <f t="shared" ca="1" si="3"/>
        <v>33.799999999999997</v>
      </c>
      <c r="BK9" s="87">
        <f t="shared" ca="1" si="3"/>
        <v>35.200000000000003</v>
      </c>
      <c r="BL9" s="87">
        <f t="shared" ca="1" si="3"/>
        <v>39.1</v>
      </c>
      <c r="BM9" s="87">
        <f t="shared" ca="1" si="3"/>
        <v>30.7</v>
      </c>
      <c r="BN9" s="87">
        <f t="shared" ca="1" si="4"/>
        <v>35.733333333333334</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41.5</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(2022/23) rank:</v>
      </c>
      <c r="E12" s="128">
        <f ca="1">U9</f>
        <v>1</v>
      </c>
      <c r="S12" s="87" t="str">
        <f t="array" ref="S12">IFERROR(VLOOKUP($W12,IF(IndicatorData!$B:$B=$V$1,IndicatorData!$A$1:$O$5203),15,FALSE),"")</f>
        <v/>
      </c>
      <c r="T12" s="88" t="s">
        <v>57</v>
      </c>
      <c r="U12" s="87">
        <f ca="1">AH27</f>
        <v>35.700000000000003</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44.9</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44.9</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$AC$26&amp;" (aged 65+)"</f>
        <v>Social Isolation: percentage of adult social care users who have as much social contact as they would like, 2022/23 (aged 65+)</v>
      </c>
      <c r="B15" s="125"/>
      <c r="C15" s="125"/>
      <c r="D15" s="125"/>
      <c r="E15" s="125"/>
      <c r="F15" s="125"/>
      <c r="G15" s="125"/>
      <c r="S15" s="87" t="str">
        <f t="array" ref="S15">IFERROR(VLOOKUP($W15,IF(IndicatorData!$B:$B=$V$1,IndicatorData!$A$1:$O$5203),15,FALSE),"")</f>
        <v/>
      </c>
      <c r="T15" s="88" t="str">
        <f>T8&amp;" previous data"</f>
        <v>Richmond previous data</v>
      </c>
      <c r="U15" s="87">
        <f ca="1">IFERROR(INDIRECT("aa"&amp;$W$1-1),"")</f>
        <v>38</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38.6</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0.18157894736842101</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Richmond's rate was 45.5% (n=715), which was the 3rd highest in London, 2.5% higher than the England average and 14.6% higher than the London average. The latest Borough figure for 2022/23 was also 11.2% higher than in 2011/12, in comparison with 5.0% increase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0.16321243523316054</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18%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16% improvement</v>
      </c>
    </row>
    <row r="23" spans="10:72">
      <c r="J23" s="125"/>
      <c r="K23" s="125"/>
      <c r="L23" s="125"/>
      <c r="M23" s="125"/>
      <c r="N23" s="125"/>
      <c r="T23" s="87" t="s">
        <v>1085</v>
      </c>
      <c r="U23" s="87">
        <f>VLOOKUP(U1,List!$AD$2:$AE$63,2,FALSE)</f>
        <v>90280</v>
      </c>
    </row>
    <row r="24" spans="10:72">
      <c r="J24" s="125"/>
      <c r="K24" s="125"/>
      <c r="L24" s="125"/>
      <c r="M24" s="125"/>
      <c r="N24" s="125"/>
    </row>
    <row r="25" spans="10:72">
      <c r="J25" s="125"/>
      <c r="K25" s="125"/>
      <c r="L25" s="125"/>
      <c r="M25" s="125"/>
      <c r="N25" s="125"/>
      <c r="AU25" s="87" t="str">
        <f ca="1">AC26&amp;", Bexley vs. CYP Comparators"</f>
        <v>Social Isolation: percentage of adult social care users who have as much social contact as they would like, 2022/23, Bexley vs. CYP Comparators</v>
      </c>
      <c r="BT25" s="87"/>
    </row>
    <row r="26" spans="10:72">
      <c r="J26" s="125"/>
      <c r="K26" s="125"/>
      <c r="L26" s="125"/>
      <c r="M26" s="125"/>
      <c r="N26" s="125"/>
      <c r="W26" s="87" t="s">
        <v>1006</v>
      </c>
      <c r="X26" s="87" t="s">
        <v>1086</v>
      </c>
      <c r="Y26" s="87" t="str">
        <f ca="1">INDIRECT("X"&amp;$W$1)</f>
        <v>2022/23</v>
      </c>
      <c r="AB26" s="87" t="s">
        <v>1006</v>
      </c>
      <c r="AC26" s="86" t="str">
        <f ca="1">IF(U2&lt;&gt;"Persons", U1&amp;", "&amp;Y26&amp;" ("&amp;U2&amp;")",U1&amp;", "&amp;Y26)</f>
        <v>Social Isolation: percentage of adult social care users who have as much social contact as they would like, 2022/23</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21</v>
      </c>
      <c r="X27" s="87" t="s">
        <v>107</v>
      </c>
      <c r="Y27" s="87">
        <f t="shared" ref="Y27:Y58" ca="1" si="10">IFERROR(VLOOKUP($X27&amp;$U$1&amp;$Y$26&amp;$U$2&amp;$U$5,DATA,14,FALSE),"")</f>
        <v>34.1</v>
      </c>
      <c r="AA27" s="87" t="str">
        <f t="shared" ref="AA27:AA58" ca="1" si="11">AD27</f>
        <v>Richmond</v>
      </c>
      <c r="AB27" s="87">
        <v>1</v>
      </c>
      <c r="AC27" s="86">
        <f t="shared" ref="AC27:AC58" ca="1" si="12">VLOOKUP($AB27,$W$26:$Y$58,3,FALSE)</f>
        <v>44.9</v>
      </c>
      <c r="AD27" s="87" t="str">
        <f t="shared" ref="AD27:AD58" ca="1" si="13">VLOOKUP($AB27,$W$26:$Y$58,2,FALSE)</f>
        <v>Richmond</v>
      </c>
      <c r="AE27" s="87">
        <f t="shared" ref="AE27:AE58" ca="1" si="14">IF($AD27=$AE$26,AC27,"")</f>
        <v>44.9</v>
      </c>
      <c r="AF27" s="87" t="str">
        <f t="shared" ref="AF27:AF58" ca="1" si="15">IF(ISERROR(HLOOKUP($AD27,$AB$1:$AG$1,1,FALSE)),"",AC27)</f>
        <v/>
      </c>
      <c r="AG27" s="87" t="str">
        <f t="shared" ref="AG27:AG58" ca="1" si="16">IF(AND(AE27="",AF27=""),AC27,"")</f>
        <v/>
      </c>
      <c r="AH27" s="87">
        <f ca="1">INDIRECT("z"&amp;$W$1)</f>
        <v>35.700000000000003</v>
      </c>
      <c r="AI27" s="87">
        <f ca="1">INDIRECT("y"&amp;$W$1)</f>
        <v>41.5</v>
      </c>
      <c r="AJ27" s="87">
        <f ca="1">INDIRECT("aa"&amp;$W$1)</f>
        <v>44.9</v>
      </c>
      <c r="AK27" s="87">
        <f t="shared" ref="AK27:AK58" ca="1" si="17">IF(ISERROR(VLOOKUP($AD27,AOP_comparators,1,FALSE)),"",AC27)</f>
        <v>44.9</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44.9</v>
      </c>
      <c r="AU27" s="87" t="str">
        <f t="shared" ref="AU27:AU37" ca="1" si="22">VLOOKUP($AS27,$AN$27:$AP$37,2,FALSE)</f>
        <v>Richmond</v>
      </c>
      <c r="AV27" s="87">
        <f t="shared" ref="AV27:AV37" ca="1" si="23">IF($AU27=$AV$26,$AT27,"")</f>
        <v>44.9</v>
      </c>
      <c r="AW27" s="87" t="str">
        <f t="shared" ref="AW27:AW37" ca="1" si="24">IF(AV27="",AT27,"")</f>
        <v/>
      </c>
      <c r="AX27" s="87">
        <f t="shared" ref="AX27:AX37" ca="1" si="25">AI27</f>
        <v>41.5</v>
      </c>
      <c r="AY27" s="94"/>
      <c r="AZ27" s="94"/>
      <c r="BA27" s="94"/>
      <c r="BB27" s="94"/>
      <c r="BC27" s="94"/>
      <c r="BD27" s="94"/>
      <c r="BT27" s="87"/>
    </row>
    <row r="28" spans="10:72">
      <c r="J28" s="125"/>
      <c r="K28" s="125"/>
      <c r="L28" s="125"/>
      <c r="M28" s="125"/>
      <c r="N28" s="125"/>
      <c r="W28" s="87">
        <f ca="1">IFERROR(RANK(Y28,$Y$27:$Y$59,$U$3)+COUNTIF($Y$27:Y28,Y28)-1,"")</f>
        <v>26</v>
      </c>
      <c r="X28" s="87" t="s">
        <v>94</v>
      </c>
      <c r="Y28" s="87">
        <f t="shared" ca="1" si="10"/>
        <v>32.5</v>
      </c>
      <c r="AA28" s="87" t="str">
        <f t="shared" ca="1" si="11"/>
        <v>Redbridge</v>
      </c>
      <c r="AB28" s="87">
        <v>2</v>
      </c>
      <c r="AC28" s="86">
        <f t="shared" ca="1" si="12"/>
        <v>44.4</v>
      </c>
      <c r="AD28" s="87" t="str">
        <f t="shared" ca="1" si="13"/>
        <v>Redbridge</v>
      </c>
      <c r="AE28" s="87" t="str">
        <f t="shared" ca="1" si="14"/>
        <v/>
      </c>
      <c r="AF28" s="87" t="str">
        <f t="shared" ca="1" si="15"/>
        <v/>
      </c>
      <c r="AG28" s="87">
        <f t="shared" ca="1" si="16"/>
        <v>44.4</v>
      </c>
      <c r="AH28" s="87">
        <f t="shared" ref="AH28:AH58" ca="1" si="26">$AH$27</f>
        <v>35.700000000000003</v>
      </c>
      <c r="AI28" s="87">
        <f t="shared" ref="AI28:AI58" ca="1" si="27">$AI$27</f>
        <v>41.5</v>
      </c>
      <c r="AJ28" s="87">
        <f t="shared" ref="AJ28:AJ58" ca="1" si="28">$AJ$27</f>
        <v>44.9</v>
      </c>
      <c r="AK28" s="87">
        <f t="shared" ca="1" si="17"/>
        <v>44.4</v>
      </c>
      <c r="AL28" s="87" t="str">
        <f t="shared" ca="1" si="18"/>
        <v/>
      </c>
      <c r="AN28" s="87">
        <f ca="1">IFERROR(RANK(AP28,$AP$27:$AP$37,$U$3)+COUNTIF($AP$27:AP28,AP28)-1,"")</f>
        <v>3</v>
      </c>
      <c r="AO28" s="87" t="s">
        <v>79</v>
      </c>
      <c r="AP28" s="87">
        <f t="shared" ca="1" si="19"/>
        <v>35</v>
      </c>
      <c r="AR28" s="87" t="str">
        <f t="shared" ca="1" si="20"/>
        <v>Havering</v>
      </c>
      <c r="AS28" s="87">
        <v>2</v>
      </c>
      <c r="AT28" s="87">
        <f t="shared" ca="1" si="21"/>
        <v>36.700000000000003</v>
      </c>
      <c r="AU28" s="87" t="str">
        <f t="shared" ca="1" si="22"/>
        <v>Havering</v>
      </c>
      <c r="AV28" s="87" t="str">
        <f t="shared" ca="1" si="23"/>
        <v/>
      </c>
      <c r="AW28" s="87">
        <f t="shared" ca="1" si="24"/>
        <v>36.700000000000003</v>
      </c>
      <c r="AX28" s="87">
        <f t="shared" ca="1" si="25"/>
        <v>41.5</v>
      </c>
      <c r="AY28" s="94"/>
      <c r="BA28" s="94"/>
      <c r="BB28" s="94"/>
      <c r="BC28" s="94"/>
      <c r="BD28" s="94"/>
      <c r="BF28" s="94">
        <v>90</v>
      </c>
      <c r="BG28" s="94"/>
      <c r="BT28" s="87"/>
    </row>
    <row r="29" spans="10:72">
      <c r="J29" s="125"/>
      <c r="K29" s="125"/>
      <c r="L29" s="125"/>
      <c r="M29" s="125"/>
      <c r="N29" s="125"/>
      <c r="W29" s="87">
        <f ca="1">IFERROR(RANK(Y29,$Y$27:$Y$59,$U$3)+COUNTIF($Y$27:Y29,Y29)-1,"")</f>
        <v>20</v>
      </c>
      <c r="X29" s="87" t="s">
        <v>98</v>
      </c>
      <c r="Y29" s="87">
        <f t="shared" ca="1" si="10"/>
        <v>34.299999999999997</v>
      </c>
      <c r="AA29" s="87" t="str">
        <f t="shared" ca="1" si="11"/>
        <v>Haringey</v>
      </c>
      <c r="AB29" s="87">
        <v>3</v>
      </c>
      <c r="AC29" s="86">
        <f t="shared" ca="1" si="12"/>
        <v>43.1</v>
      </c>
      <c r="AD29" s="87" t="str">
        <f t="shared" ca="1" si="13"/>
        <v>Haringey</v>
      </c>
      <c r="AE29" s="87" t="str">
        <f t="shared" ca="1" si="14"/>
        <v/>
      </c>
      <c r="AF29" s="87" t="str">
        <f t="shared" ca="1" si="15"/>
        <v/>
      </c>
      <c r="AG29" s="87">
        <f t="shared" ca="1" si="16"/>
        <v>43.1</v>
      </c>
      <c r="AH29" s="87">
        <f t="shared" ca="1" si="26"/>
        <v>35.700000000000003</v>
      </c>
      <c r="AI29" s="87">
        <f t="shared" ca="1" si="27"/>
        <v>41.5</v>
      </c>
      <c r="AJ29" s="87">
        <f t="shared" ca="1" si="28"/>
        <v>44.9</v>
      </c>
      <c r="AK29" s="87" t="str">
        <f t="shared" ca="1" si="17"/>
        <v/>
      </c>
      <c r="AL29" s="87">
        <f t="shared" ca="1" si="18"/>
        <v>43.1</v>
      </c>
      <c r="AN29" s="87" t="str">
        <f ca="1">IFERROR(RANK(AP29,$AP$27:$AP$37,$U$3)+COUNTIF($AP$27:AP29,AP29)-1,"")</f>
        <v/>
      </c>
      <c r="AO29" s="87" t="s">
        <v>1064</v>
      </c>
      <c r="AP29" s="87" t="str">
        <f t="shared" ca="1" si="19"/>
        <v/>
      </c>
      <c r="AR29" s="87" t="str">
        <f t="shared" ca="1" si="20"/>
        <v>Bromley</v>
      </c>
      <c r="AS29" s="87">
        <v>3</v>
      </c>
      <c r="AT29" s="87">
        <f t="shared" ca="1" si="21"/>
        <v>35</v>
      </c>
      <c r="AU29" s="87" t="str">
        <f t="shared" ca="1" si="22"/>
        <v>Bromley</v>
      </c>
      <c r="AV29" s="87" t="str">
        <f t="shared" ca="1" si="23"/>
        <v/>
      </c>
      <c r="AW29" s="87">
        <f t="shared" ca="1" si="24"/>
        <v>35</v>
      </c>
      <c r="AX29" s="87">
        <f t="shared" ca="1" si="25"/>
        <v>41.5</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16</v>
      </c>
      <c r="X30" s="87" t="s">
        <v>69</v>
      </c>
      <c r="Y30" s="87">
        <f t="shared" ca="1" si="10"/>
        <v>35.700000000000003</v>
      </c>
      <c r="AA30" s="87" t="str">
        <f t="shared" ca="1" si="11"/>
        <v>Lambeth</v>
      </c>
      <c r="AB30" s="87">
        <v>4</v>
      </c>
      <c r="AC30" s="86">
        <f t="shared" ca="1" si="12"/>
        <v>39.200000000000003</v>
      </c>
      <c r="AD30" s="87" t="str">
        <f t="shared" ca="1" si="13"/>
        <v>Lambeth</v>
      </c>
      <c r="AE30" s="87" t="str">
        <f t="shared" ca="1" si="14"/>
        <v/>
      </c>
      <c r="AF30" s="87" t="str">
        <f t="shared" ca="1" si="15"/>
        <v/>
      </c>
      <c r="AG30" s="87">
        <f t="shared" ca="1" si="16"/>
        <v>39.200000000000003</v>
      </c>
      <c r="AH30" s="87">
        <f t="shared" ca="1" si="26"/>
        <v>35.700000000000003</v>
      </c>
      <c r="AI30" s="87">
        <f t="shared" ca="1" si="27"/>
        <v>41.5</v>
      </c>
      <c r="AJ30" s="87">
        <f t="shared" ca="1" si="28"/>
        <v>44.9</v>
      </c>
      <c r="AK30" s="87" t="str">
        <f t="shared" ca="1" si="17"/>
        <v/>
      </c>
      <c r="AL30" s="87">
        <f t="shared" ca="1" si="18"/>
        <v>39.200000000000003</v>
      </c>
      <c r="AN30" s="87">
        <f ca="1">IFERROR(RANK(AP30,$AP$27:$AP$37,$U$3)+COUNTIF($AP$27:AP30,AP30)-1,"")</f>
        <v>2</v>
      </c>
      <c r="AO30" s="87" t="s">
        <v>119</v>
      </c>
      <c r="AP30" s="87">
        <f t="shared" ca="1" si="19"/>
        <v>36.700000000000003</v>
      </c>
      <c r="AR30" s="87" t="e">
        <f t="shared" ca="1" si="20"/>
        <v>#N/A</v>
      </c>
      <c r="AS30" s="87">
        <v>4</v>
      </c>
      <c r="AT30" s="87" t="e">
        <f t="shared" ca="1" si="21"/>
        <v>#N/A</v>
      </c>
      <c r="AU30" s="87" t="e">
        <f t="shared" ca="1" si="22"/>
        <v>#N/A</v>
      </c>
      <c r="AV30" s="87" t="e">
        <f t="shared" ca="1" si="23"/>
        <v>#N/A</v>
      </c>
      <c r="AW30" s="87" t="e">
        <f t="shared" ca="1" si="24"/>
        <v>#N/A</v>
      </c>
      <c r="AX30" s="87">
        <f t="shared" ca="1" si="25"/>
        <v>41.5</v>
      </c>
      <c r="AY30" s="94"/>
      <c r="BA30" s="94"/>
      <c r="BB30" s="94"/>
      <c r="BC30" s="94"/>
      <c r="BD30" s="94"/>
      <c r="BE30" s="87" t="s">
        <v>1091</v>
      </c>
      <c r="BF30" s="92">
        <v>0</v>
      </c>
      <c r="BG30" s="92"/>
      <c r="BT30" s="87"/>
    </row>
    <row r="31" spans="10:72">
      <c r="J31" s="125"/>
      <c r="K31" s="125"/>
      <c r="L31" s="125"/>
      <c r="M31" s="125"/>
      <c r="N31" s="125"/>
      <c r="W31" s="87">
        <f ca="1">IFERROR(RANK(Y31,$Y$27:$Y$59,$U$3)+COUNTIF($Y$27:Y31,Y31)-1,"")</f>
        <v>19</v>
      </c>
      <c r="X31" s="87" t="s">
        <v>79</v>
      </c>
      <c r="Y31" s="87">
        <f t="shared" ca="1" si="10"/>
        <v>35</v>
      </c>
      <c r="AA31" s="87" t="str">
        <f t="shared" ca="1" si="11"/>
        <v>Wandsworth</v>
      </c>
      <c r="AB31" s="87">
        <v>5</v>
      </c>
      <c r="AC31" s="86">
        <f t="shared" ca="1" si="12"/>
        <v>39.1</v>
      </c>
      <c r="AD31" s="87" t="str">
        <f t="shared" ca="1" si="13"/>
        <v>Wandsworth</v>
      </c>
      <c r="AE31" s="87" t="str">
        <f t="shared" ca="1" si="14"/>
        <v/>
      </c>
      <c r="AF31" s="87" t="str">
        <f t="shared" ca="1" si="15"/>
        <v/>
      </c>
      <c r="AG31" s="87">
        <f t="shared" ca="1" si="16"/>
        <v>39.1</v>
      </c>
      <c r="AH31" s="87">
        <f t="shared" ca="1" si="26"/>
        <v>35.700000000000003</v>
      </c>
      <c r="AI31" s="87">
        <f t="shared" ca="1" si="27"/>
        <v>41.5</v>
      </c>
      <c r="AJ31" s="87">
        <f t="shared" ca="1" si="28"/>
        <v>44.9</v>
      </c>
      <c r="AK31" s="87" t="str">
        <f t="shared" ca="1" si="17"/>
        <v/>
      </c>
      <c r="AL31" s="87">
        <f t="shared" ca="1" si="18"/>
        <v>39.1</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41.5</v>
      </c>
      <c r="AY31" s="94"/>
      <c r="BA31" s="94"/>
      <c r="BB31" s="94"/>
      <c r="BC31" s="94"/>
      <c r="BD31" s="94"/>
      <c r="BE31" s="87" t="s">
        <v>128</v>
      </c>
      <c r="BF31" s="92">
        <v>32</v>
      </c>
      <c r="BG31" s="92"/>
      <c r="BT31" s="87"/>
    </row>
    <row r="32" spans="10:72">
      <c r="J32" s="125"/>
      <c r="K32" s="125"/>
      <c r="L32" s="125"/>
      <c r="M32" s="125"/>
      <c r="N32" s="125"/>
      <c r="W32" s="87">
        <f ca="1">IFERROR(RANK(Y32,$Y$27:$Y$59,$U$3)+COUNTIF($Y$27:Y32,Y32)-1,"")</f>
        <v>6</v>
      </c>
      <c r="X32" s="87" t="s">
        <v>73</v>
      </c>
      <c r="Y32" s="87">
        <f t="shared" ca="1" si="10"/>
        <v>38.6</v>
      </c>
      <c r="AA32" s="87" t="str">
        <f t="shared" ca="1" si="11"/>
        <v>Camden</v>
      </c>
      <c r="AB32" s="87">
        <v>6</v>
      </c>
      <c r="AC32" s="86">
        <f t="shared" ca="1" si="12"/>
        <v>38.6</v>
      </c>
      <c r="AD32" s="87" t="str">
        <f t="shared" ca="1" si="13"/>
        <v>Camden</v>
      </c>
      <c r="AE32" s="87" t="str">
        <f t="shared" ca="1" si="14"/>
        <v/>
      </c>
      <c r="AF32" s="87" t="str">
        <f t="shared" ca="1" si="15"/>
        <v/>
      </c>
      <c r="AG32" s="87">
        <f t="shared" ca="1" si="16"/>
        <v>38.6</v>
      </c>
      <c r="AH32" s="87">
        <f t="shared" ca="1" si="26"/>
        <v>35.700000000000003</v>
      </c>
      <c r="AI32" s="87">
        <f t="shared" ca="1" si="27"/>
        <v>41.5</v>
      </c>
      <c r="AJ32" s="87">
        <f t="shared" ca="1" si="28"/>
        <v>44.9</v>
      </c>
      <c r="AK32" s="87" t="str">
        <f t="shared" ca="1" si="17"/>
        <v/>
      </c>
      <c r="AL32" s="87">
        <f t="shared" ca="1" si="18"/>
        <v>38.6</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41.5</v>
      </c>
      <c r="AY32" s="94"/>
      <c r="BA32" s="94"/>
      <c r="BB32" s="94"/>
      <c r="BC32" s="94"/>
      <c r="BD32" s="94"/>
      <c r="BE32" s="87" t="s">
        <v>173</v>
      </c>
      <c r="BF32" s="92"/>
      <c r="BG32" s="92"/>
      <c r="BT32" s="87"/>
    </row>
    <row r="33" spans="1:72">
      <c r="W33" s="87">
        <f ca="1">IFERROR(RANK(Y33,$Y$27:$Y$59,$U$3)+COUNTIF($Y$27:Y33,Y33)-1,"")</f>
        <v>28</v>
      </c>
      <c r="X33" s="87" t="s">
        <v>111</v>
      </c>
      <c r="Y33" s="87">
        <f t="shared" ca="1" si="10"/>
        <v>31.3</v>
      </c>
      <c r="AA33" s="87" t="str">
        <f t="shared" ca="1" si="11"/>
        <v>Harrow</v>
      </c>
      <c r="AB33" s="87">
        <v>7</v>
      </c>
      <c r="AC33" s="86">
        <f t="shared" ca="1" si="12"/>
        <v>38.6</v>
      </c>
      <c r="AD33" s="87" t="str">
        <f t="shared" ca="1" si="13"/>
        <v>Harrow</v>
      </c>
      <c r="AE33" s="87" t="str">
        <f t="shared" ca="1" si="14"/>
        <v/>
      </c>
      <c r="AF33" s="87">
        <f t="shared" ca="1" si="15"/>
        <v>38.6</v>
      </c>
      <c r="AG33" s="87" t="str">
        <f t="shared" ca="1" si="16"/>
        <v/>
      </c>
      <c r="AH33" s="87">
        <f t="shared" ca="1" si="26"/>
        <v>35.700000000000003</v>
      </c>
      <c r="AI33" s="87">
        <f t="shared" ca="1" si="27"/>
        <v>41.5</v>
      </c>
      <c r="AJ33" s="87">
        <f t="shared" ca="1" si="28"/>
        <v>44.9</v>
      </c>
      <c r="AK33" s="87">
        <f t="shared" ca="1" si="17"/>
        <v>38.6</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41.5</v>
      </c>
      <c r="AY33" s="94"/>
      <c r="BA33" s="94"/>
      <c r="BB33" s="94"/>
      <c r="BC33" s="94"/>
      <c r="BD33" s="94"/>
      <c r="BE33" s="87" t="s">
        <v>1092</v>
      </c>
      <c r="BF33" s="92"/>
      <c r="BG33" s="92"/>
      <c r="BT33" s="87"/>
    </row>
    <row r="34" spans="1:72">
      <c r="A34" s="12" t="s">
        <v>1093</v>
      </c>
      <c r="W34" s="87">
        <f ca="1">IFERROR(RANK(Y34,$Y$27:$Y$59,$U$3)+COUNTIF($Y$27:Y34,Y34)-1,"")</f>
        <v>18</v>
      </c>
      <c r="X34" s="87" t="s">
        <v>63</v>
      </c>
      <c r="Y34" s="87">
        <f t="shared" ca="1" si="10"/>
        <v>35.1</v>
      </c>
      <c r="AA34" s="87" t="str">
        <f t="shared" ca="1" si="11"/>
        <v>Southwark</v>
      </c>
      <c r="AB34" s="87">
        <v>8</v>
      </c>
      <c r="AC34" s="86">
        <f t="shared" ca="1" si="12"/>
        <v>38.4</v>
      </c>
      <c r="AD34" s="87" t="str">
        <f t="shared" ca="1" si="13"/>
        <v>Southwark</v>
      </c>
      <c r="AE34" s="87" t="str">
        <f t="shared" ca="1" si="14"/>
        <v/>
      </c>
      <c r="AF34" s="87" t="str">
        <f t="shared" ca="1" si="15"/>
        <v/>
      </c>
      <c r="AG34" s="87">
        <f t="shared" ca="1" si="16"/>
        <v>38.4</v>
      </c>
      <c r="AH34" s="87">
        <f t="shared" ca="1" si="26"/>
        <v>35.700000000000003</v>
      </c>
      <c r="AI34" s="87">
        <f t="shared" ca="1" si="27"/>
        <v>41.5</v>
      </c>
      <c r="AJ34" s="87">
        <f t="shared" ca="1" si="28"/>
        <v>44.9</v>
      </c>
      <c r="AK34" s="87" t="str">
        <f t="shared" ca="1" si="17"/>
        <v/>
      </c>
      <c r="AL34" s="87">
        <f t="shared" ca="1" si="18"/>
        <v>38.4</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41.5</v>
      </c>
      <c r="AY34" s="94"/>
      <c r="BA34" s="94"/>
      <c r="BB34" s="94"/>
      <c r="BC34" s="94"/>
      <c r="BD34" s="94"/>
      <c r="BE34" s="87" t="s">
        <v>1094</v>
      </c>
      <c r="BF34" s="92"/>
      <c r="BG34" s="92"/>
      <c r="BT34" s="87"/>
    </row>
    <row r="35" spans="1:72" ht="15" customHeight="1">
      <c r="A35" s="124" t="str">
        <f>VLOOKUP($U$1,IndicatorMetadata!$B:$Z,2,FALSE)</f>
        <v>The percentage of respondents to the Adult Social Care Survey (service users) who responded to the question "Thinking about how much contact you've had with people you like, which of the following statements best describes your social situation?" with the answer "I have as much social contact as I want with people I like".This measure applies to those people in receipt, at the point that data are extracted, of long-term support services funded or managed by social services following a full assessment of need.</v>
      </c>
      <c r="B35" s="125"/>
      <c r="C35" s="125"/>
      <c r="D35" s="125"/>
      <c r="E35" s="125"/>
      <c r="F35" s="125"/>
      <c r="G35" s="125"/>
      <c r="H35" s="125"/>
      <c r="I35" s="125"/>
      <c r="J35" s="125"/>
      <c r="K35" s="125"/>
      <c r="L35" s="125"/>
      <c r="M35" s="125"/>
      <c r="N35" s="125"/>
      <c r="W35" s="87">
        <f ca="1">IFERROR(RANK(Y35,$Y$27:$Y$59,$U$3)+COUNTIF($Y$27:Y35,Y35)-1,"")</f>
        <v>11</v>
      </c>
      <c r="X35" s="87" t="s">
        <v>121</v>
      </c>
      <c r="Y35" s="87">
        <f t="shared" ca="1" si="10"/>
        <v>37.6</v>
      </c>
      <c r="AA35" s="87" t="str">
        <f t="shared" ca="1" si="11"/>
        <v>Merton</v>
      </c>
      <c r="AB35" s="87">
        <v>9</v>
      </c>
      <c r="AC35" s="86">
        <f t="shared" ca="1" si="12"/>
        <v>38.299999999999997</v>
      </c>
      <c r="AD35" s="87" t="str">
        <f t="shared" ca="1" si="13"/>
        <v>Merton</v>
      </c>
      <c r="AE35" s="87" t="str">
        <f t="shared" ca="1" si="14"/>
        <v/>
      </c>
      <c r="AF35" s="87">
        <f t="shared" ca="1" si="15"/>
        <v>38.299999999999997</v>
      </c>
      <c r="AG35" s="87" t="str">
        <f t="shared" ca="1" si="16"/>
        <v/>
      </c>
      <c r="AH35" s="87">
        <f t="shared" ca="1" si="26"/>
        <v>35.700000000000003</v>
      </c>
      <c r="AI35" s="87">
        <f t="shared" ca="1" si="27"/>
        <v>41.5</v>
      </c>
      <c r="AJ35" s="87">
        <f t="shared" ca="1" si="28"/>
        <v>44.9</v>
      </c>
      <c r="AK35" s="87">
        <f t="shared" ca="1" si="17"/>
        <v>38.299999999999997</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41.5</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10</v>
      </c>
      <c r="X36" s="87" t="s">
        <v>81</v>
      </c>
      <c r="Y36" s="87">
        <f t="shared" ca="1" si="10"/>
        <v>37.700000000000003</v>
      </c>
      <c r="AA36" s="87" t="str">
        <f t="shared" ca="1" si="11"/>
        <v>Greenwich</v>
      </c>
      <c r="AB36" s="87">
        <v>10</v>
      </c>
      <c r="AC36" s="86">
        <f t="shared" ca="1" si="12"/>
        <v>37.700000000000003</v>
      </c>
      <c r="AD36" s="87" t="str">
        <f t="shared" ca="1" si="13"/>
        <v>Greenwich</v>
      </c>
      <c r="AE36" s="87" t="str">
        <f t="shared" ca="1" si="14"/>
        <v/>
      </c>
      <c r="AF36" s="87" t="str">
        <f t="shared" ca="1" si="15"/>
        <v/>
      </c>
      <c r="AG36" s="87">
        <f t="shared" ca="1" si="16"/>
        <v>37.700000000000003</v>
      </c>
      <c r="AH36" s="87">
        <f t="shared" ca="1" si="26"/>
        <v>35.700000000000003</v>
      </c>
      <c r="AI36" s="87">
        <f t="shared" ca="1" si="27"/>
        <v>41.5</v>
      </c>
      <c r="AJ36" s="87">
        <f t="shared" ca="1" si="28"/>
        <v>44.9</v>
      </c>
      <c r="AK36" s="87" t="str">
        <f t="shared" ca="1" si="17"/>
        <v/>
      </c>
      <c r="AL36" s="87">
        <f t="shared" ca="1" si="18"/>
        <v>37.700000000000003</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41.5</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32</v>
      </c>
      <c r="X37" s="87" t="s">
        <v>102</v>
      </c>
      <c r="Y37" s="87">
        <f t="shared" ca="1" si="10"/>
        <v>0</v>
      </c>
      <c r="AA37" s="87" t="str">
        <f t="shared" ca="1" si="11"/>
        <v>Enfield</v>
      </c>
      <c r="AB37" s="87">
        <v>11</v>
      </c>
      <c r="AC37" s="86">
        <f t="shared" ca="1" si="12"/>
        <v>37.6</v>
      </c>
      <c r="AD37" s="87" t="str">
        <f t="shared" ca="1" si="13"/>
        <v>Enfield</v>
      </c>
      <c r="AE37" s="87" t="str">
        <f t="shared" ca="1" si="14"/>
        <v/>
      </c>
      <c r="AF37" s="87" t="str">
        <f t="shared" ca="1" si="15"/>
        <v/>
      </c>
      <c r="AG37" s="87">
        <f t="shared" ca="1" si="16"/>
        <v>37.6</v>
      </c>
      <c r="AH37" s="87">
        <f t="shared" ca="1" si="26"/>
        <v>35.700000000000003</v>
      </c>
      <c r="AI37" s="87">
        <f t="shared" ca="1" si="27"/>
        <v>41.5</v>
      </c>
      <c r="AJ37" s="87">
        <f t="shared" ca="1" si="28"/>
        <v>44.9</v>
      </c>
      <c r="AK37" s="87">
        <f t="shared" ca="1" si="17"/>
        <v>37.6</v>
      </c>
      <c r="AL37" s="87" t="str">
        <f t="shared" ca="1" si="18"/>
        <v/>
      </c>
      <c r="AN37" s="87">
        <f ca="1">IFERROR(RANK(AP37,$AP$27:$AP$37,$U$3)+COUNTIF($AP$27:AP37,AP37)-1,"")</f>
        <v>1</v>
      </c>
      <c r="AO37" s="87" t="str">
        <f>T8</f>
        <v>Richmond</v>
      </c>
      <c r="AP37" s="87">
        <f t="shared" ca="1" si="19"/>
        <v>44.9</v>
      </c>
      <c r="AR37" s="87" t="e">
        <f t="shared" ca="1" si="20"/>
        <v>#N/A</v>
      </c>
      <c r="AS37" s="87">
        <v>11</v>
      </c>
      <c r="AT37" s="87" t="e">
        <f t="shared" ca="1" si="21"/>
        <v>#N/A</v>
      </c>
      <c r="AU37" s="87" t="e">
        <f t="shared" ca="1" si="22"/>
        <v>#N/A</v>
      </c>
      <c r="AV37" s="87" t="e">
        <f t="shared" ca="1" si="23"/>
        <v>#N/A</v>
      </c>
      <c r="AW37" s="87" t="e">
        <f t="shared" ca="1" si="24"/>
        <v>#N/A</v>
      </c>
      <c r="AX37" s="87">
        <f t="shared" ca="1" si="25"/>
        <v>41.5</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25</v>
      </c>
      <c r="X38" s="87" t="s">
        <v>67</v>
      </c>
      <c r="Y38" s="87">
        <f t="shared" ca="1" si="10"/>
        <v>32.6</v>
      </c>
      <c r="AA38" s="87" t="str">
        <f t="shared" ca="1" si="11"/>
        <v>Kingston</v>
      </c>
      <c r="AB38" s="87">
        <v>12</v>
      </c>
      <c r="AC38" s="86">
        <f t="shared" ca="1" si="12"/>
        <v>37.6</v>
      </c>
      <c r="AD38" s="87" t="str">
        <f t="shared" ca="1" si="13"/>
        <v>Kingston</v>
      </c>
      <c r="AE38" s="87" t="str">
        <f t="shared" ca="1" si="14"/>
        <v/>
      </c>
      <c r="AF38" s="87">
        <f t="shared" ca="1" si="15"/>
        <v>37.6</v>
      </c>
      <c r="AG38" s="87" t="str">
        <f t="shared" ca="1" si="16"/>
        <v/>
      </c>
      <c r="AH38" s="87">
        <f t="shared" ca="1" si="26"/>
        <v>35.700000000000003</v>
      </c>
      <c r="AI38" s="87">
        <f t="shared" ca="1" si="27"/>
        <v>41.5</v>
      </c>
      <c r="AJ38" s="87">
        <f t="shared" ca="1" si="28"/>
        <v>44.9</v>
      </c>
      <c r="AK38" s="87">
        <f t="shared" ca="1" si="17"/>
        <v>37.6</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3</v>
      </c>
      <c r="X39" s="87" t="s">
        <v>117</v>
      </c>
      <c r="Y39" s="87">
        <f t="shared" ca="1" si="10"/>
        <v>43.1</v>
      </c>
      <c r="AA39" s="87" t="str">
        <f t="shared" ca="1" si="11"/>
        <v>Kensington and Chelsea</v>
      </c>
      <c r="AB39" s="87">
        <v>13</v>
      </c>
      <c r="AC39" s="86">
        <f t="shared" ca="1" si="12"/>
        <v>37.1</v>
      </c>
      <c r="AD39" s="87" t="str">
        <f t="shared" ca="1" si="13"/>
        <v>Kensington and Chelsea</v>
      </c>
      <c r="AE39" s="87" t="str">
        <f t="shared" ca="1" si="14"/>
        <v/>
      </c>
      <c r="AF39" s="87" t="str">
        <f t="shared" ca="1" si="15"/>
        <v/>
      </c>
      <c r="AG39" s="87">
        <f t="shared" ca="1" si="16"/>
        <v>37.1</v>
      </c>
      <c r="AH39" s="87">
        <f t="shared" ca="1" si="26"/>
        <v>35.700000000000003</v>
      </c>
      <c r="AI39" s="87">
        <f t="shared" ca="1" si="27"/>
        <v>41.5</v>
      </c>
      <c r="AJ39" s="87">
        <f t="shared" ca="1" si="28"/>
        <v>44.9</v>
      </c>
      <c r="AK39" s="87" t="str">
        <f t="shared" ca="1" si="17"/>
        <v/>
      </c>
      <c r="AL39" s="87">
        <f t="shared" ca="1" si="18"/>
        <v>37.1</v>
      </c>
      <c r="AO39" s="87" t="s">
        <v>1096</v>
      </c>
      <c r="BA39" s="94"/>
      <c r="BD39" s="94" t="s">
        <v>1097</v>
      </c>
      <c r="BF39" s="94">
        <f ca="1">U9</f>
        <v>1</v>
      </c>
      <c r="BG39" s="94"/>
      <c r="BT39" s="87"/>
    </row>
    <row r="40" spans="1:72">
      <c r="A40" s="125"/>
      <c r="B40" s="125"/>
      <c r="C40" s="125"/>
      <c r="D40" s="125"/>
      <c r="E40" s="125"/>
      <c r="F40" s="125"/>
      <c r="G40" s="125"/>
      <c r="H40" s="125"/>
      <c r="I40" s="125"/>
      <c r="J40" s="125"/>
      <c r="K40" s="125"/>
      <c r="L40" s="125"/>
      <c r="M40" s="125"/>
      <c r="N40" s="125"/>
      <c r="W40" s="87">
        <f ca="1">IFERROR(RANK(Y40,$Y$27:$Y$59,$U$3)+COUNTIF($Y$27:Y40,Y40)-1,"")</f>
        <v>7</v>
      </c>
      <c r="X40" s="87" t="s">
        <v>65</v>
      </c>
      <c r="Y40" s="87">
        <f t="shared" ca="1" si="10"/>
        <v>38.6</v>
      </c>
      <c r="AA40" s="87" t="str">
        <f t="shared" ca="1" si="11"/>
        <v>Havering</v>
      </c>
      <c r="AB40" s="87">
        <v>14</v>
      </c>
      <c r="AC40" s="86">
        <f t="shared" ca="1" si="12"/>
        <v>36.700000000000003</v>
      </c>
      <c r="AD40" s="87" t="str">
        <f t="shared" ca="1" si="13"/>
        <v>Havering</v>
      </c>
      <c r="AE40" s="87" t="str">
        <f t="shared" ca="1" si="14"/>
        <v/>
      </c>
      <c r="AF40" s="87" t="str">
        <f t="shared" ca="1" si="15"/>
        <v/>
      </c>
      <c r="AG40" s="87">
        <f t="shared" ca="1" si="16"/>
        <v>36.700000000000003</v>
      </c>
      <c r="AH40" s="87">
        <f t="shared" ca="1" si="26"/>
        <v>35.700000000000003</v>
      </c>
      <c r="AI40" s="87">
        <f t="shared" ca="1" si="27"/>
        <v>41.5</v>
      </c>
      <c r="AJ40" s="87">
        <f t="shared" ca="1" si="28"/>
        <v>44.9</v>
      </c>
      <c r="AK40" s="87">
        <f t="shared" ca="1" si="17"/>
        <v>36.700000000000003</v>
      </c>
      <c r="AL40" s="87" t="str">
        <f t="shared" ca="1" si="18"/>
        <v/>
      </c>
      <c r="AO40" s="87" t="str">
        <f>List!R2</f>
        <v>Kingston</v>
      </c>
      <c r="AP40" s="87">
        <f t="shared" ref="AP40:AP54" ca="1" si="29">VLOOKUP(AO40,$AA$27:$AC$58,3,FALSE)</f>
        <v>37.6</v>
      </c>
      <c r="BA40" s="94"/>
      <c r="BB40" s="94"/>
      <c r="BC40" s="94"/>
      <c r="BD40" s="94"/>
      <c r="BE40" s="87" t="s">
        <v>1098</v>
      </c>
      <c r="BF40" s="92">
        <f ca="1">IF(BF39=1,0,BE45*BF39/$BF45)</f>
        <v>0</v>
      </c>
      <c r="BG40" s="93"/>
      <c r="BT40" s="87"/>
    </row>
    <row r="41" spans="1:72">
      <c r="A41" s="125"/>
      <c r="B41" s="125"/>
      <c r="C41" s="125"/>
      <c r="D41" s="125"/>
      <c r="E41" s="125"/>
      <c r="F41" s="125"/>
      <c r="G41" s="125"/>
      <c r="H41" s="125"/>
      <c r="I41" s="125"/>
      <c r="J41" s="125"/>
      <c r="K41" s="125"/>
      <c r="L41" s="125"/>
      <c r="M41" s="125"/>
      <c r="N41" s="125"/>
      <c r="W41" s="87">
        <f ca="1">IFERROR(RANK(Y41,$Y$27:$Y$59,$U$3)+COUNTIF($Y$27:Y41,Y41)-1,"")</f>
        <v>14</v>
      </c>
      <c r="X41" s="87" t="s">
        <v>119</v>
      </c>
      <c r="Y41" s="87">
        <f t="shared" ca="1" si="10"/>
        <v>36.700000000000003</v>
      </c>
      <c r="AA41" s="87" t="str">
        <f t="shared" ca="1" si="11"/>
        <v>Hounslow</v>
      </c>
      <c r="AB41" s="87">
        <v>15</v>
      </c>
      <c r="AC41" s="86">
        <f t="shared" ca="1" si="12"/>
        <v>36</v>
      </c>
      <c r="AD41" s="87" t="str">
        <f t="shared" ca="1" si="13"/>
        <v>Hounslow</v>
      </c>
      <c r="AE41" s="87" t="str">
        <f t="shared" ca="1" si="14"/>
        <v/>
      </c>
      <c r="AF41" s="87" t="str">
        <f t="shared" ca="1" si="15"/>
        <v/>
      </c>
      <c r="AG41" s="87">
        <f t="shared" ca="1" si="16"/>
        <v>36</v>
      </c>
      <c r="AH41" s="87">
        <f t="shared" ca="1" si="26"/>
        <v>35.700000000000003</v>
      </c>
      <c r="AI41" s="87">
        <f t="shared" ca="1" si="27"/>
        <v>41.5</v>
      </c>
      <c r="AJ41" s="87">
        <f t="shared" ca="1" si="28"/>
        <v>44.9</v>
      </c>
      <c r="AK41" s="87">
        <f t="shared" ca="1" si="17"/>
        <v>36</v>
      </c>
      <c r="AL41" s="87" t="str">
        <f t="shared" ca="1" si="18"/>
        <v/>
      </c>
      <c r="AO41" s="87" t="str">
        <f>List!R3</f>
        <v>Merton</v>
      </c>
      <c r="AP41" s="87">
        <f t="shared" ca="1" si="29"/>
        <v>38.299999999999997</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23</v>
      </c>
      <c r="X42" s="87" t="s">
        <v>87</v>
      </c>
      <c r="Y42" s="87">
        <f t="shared" ca="1" si="10"/>
        <v>33.700000000000003</v>
      </c>
      <c r="AA42" s="87" t="str">
        <f t="shared" ca="1" si="11"/>
        <v>Brent</v>
      </c>
      <c r="AB42" s="87">
        <v>16</v>
      </c>
      <c r="AC42" s="86">
        <f t="shared" ca="1" si="12"/>
        <v>35.700000000000003</v>
      </c>
      <c r="AD42" s="87" t="str">
        <f t="shared" ca="1" si="13"/>
        <v>Brent</v>
      </c>
      <c r="AE42" s="87" t="str">
        <f t="shared" ca="1" si="14"/>
        <v/>
      </c>
      <c r="AF42" s="87" t="str">
        <f t="shared" ca="1" si="15"/>
        <v/>
      </c>
      <c r="AG42" s="87">
        <f t="shared" ca="1" si="16"/>
        <v>35.700000000000003</v>
      </c>
      <c r="AH42" s="87">
        <f t="shared" ca="1" si="26"/>
        <v>35.700000000000003</v>
      </c>
      <c r="AI42" s="87">
        <f t="shared" ca="1" si="27"/>
        <v>41.5</v>
      </c>
      <c r="AJ42" s="87">
        <f t="shared" ca="1" si="28"/>
        <v>44.9</v>
      </c>
      <c r="AK42" s="87" t="str">
        <f t="shared" ca="1" si="17"/>
        <v/>
      </c>
      <c r="AL42" s="87">
        <f t="shared" ca="1" si="18"/>
        <v>35.700000000000003</v>
      </c>
      <c r="AO42" s="87" t="str">
        <f>List!R4</f>
        <v>Richmond</v>
      </c>
      <c r="AP42" s="87">
        <f t="shared" ca="1" si="29"/>
        <v>44.9</v>
      </c>
      <c r="BA42" s="94"/>
      <c r="BB42" s="94"/>
      <c r="BC42" s="94"/>
      <c r="BD42" s="94"/>
      <c r="BE42" s="87" t="s">
        <v>1094</v>
      </c>
      <c r="BF42" s="92">
        <f ca="1">IF(181-SUM(BF40:BF41)&lt;0,0,181-SUM(BF40:BF41))</f>
        <v>179</v>
      </c>
      <c r="BG42" s="93"/>
      <c r="BT42" s="87"/>
    </row>
    <row r="43" spans="1:72">
      <c r="A43" s="17"/>
      <c r="B43" s="17"/>
      <c r="C43" s="17"/>
      <c r="D43" s="17"/>
      <c r="E43" s="17"/>
      <c r="F43" s="17"/>
      <c r="G43" s="17"/>
      <c r="H43" s="17"/>
      <c r="I43" s="17"/>
      <c r="J43" s="17"/>
      <c r="K43" s="17"/>
      <c r="L43" s="17"/>
      <c r="M43" s="17"/>
      <c r="W43" s="87">
        <f ca="1">IFERROR(RANK(Y43,$Y$27:$Y$59,$U$3)+COUNTIF($Y$27:Y43,Y43)-1,"")</f>
        <v>15</v>
      </c>
      <c r="X43" s="87" t="s">
        <v>60</v>
      </c>
      <c r="Y43" s="87">
        <f t="shared" ca="1" si="10"/>
        <v>36</v>
      </c>
      <c r="AA43" s="87" t="str">
        <f t="shared" ca="1" si="11"/>
        <v>Waltham Forest</v>
      </c>
      <c r="AB43" s="87">
        <v>17</v>
      </c>
      <c r="AC43" s="86">
        <f t="shared" ca="1" si="12"/>
        <v>35.200000000000003</v>
      </c>
      <c r="AD43" s="87" t="str">
        <f t="shared" ca="1" si="13"/>
        <v>Waltham Forest</v>
      </c>
      <c r="AE43" s="87" t="str">
        <f t="shared" ca="1" si="14"/>
        <v/>
      </c>
      <c r="AF43" s="87" t="str">
        <f t="shared" ca="1" si="15"/>
        <v/>
      </c>
      <c r="AG43" s="87">
        <f t="shared" ca="1" si="16"/>
        <v>35.200000000000003</v>
      </c>
      <c r="AH43" s="87">
        <f t="shared" ca="1" si="26"/>
        <v>35.700000000000003</v>
      </c>
      <c r="AI43" s="87">
        <f t="shared" ca="1" si="27"/>
        <v>41.5</v>
      </c>
      <c r="AJ43" s="87">
        <f t="shared" ca="1" si="28"/>
        <v>44.9</v>
      </c>
      <c r="AK43" s="87">
        <f t="shared" ca="1" si="17"/>
        <v>35.200000000000003</v>
      </c>
      <c r="AL43" s="87" t="str">
        <f t="shared" ca="1" si="18"/>
        <v/>
      </c>
      <c r="AO43" s="87" t="str">
        <f>List!R5</f>
        <v>Sutton</v>
      </c>
      <c r="AP43" s="87">
        <f t="shared" ca="1" si="29"/>
        <v>32.4</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31</v>
      </c>
      <c r="X44" s="87" t="s">
        <v>75</v>
      </c>
      <c r="Y44" s="87">
        <f t="shared" ca="1" si="10"/>
        <v>27</v>
      </c>
      <c r="AA44" s="87" t="str">
        <f t="shared" ca="1" si="11"/>
        <v>Ealing</v>
      </c>
      <c r="AB44" s="87">
        <v>18</v>
      </c>
      <c r="AC44" s="86">
        <f t="shared" ca="1" si="12"/>
        <v>35.1</v>
      </c>
      <c r="AD44" s="87" t="str">
        <f t="shared" ca="1" si="13"/>
        <v>Ealing</v>
      </c>
      <c r="AE44" s="87" t="str">
        <f t="shared" ca="1" si="14"/>
        <v/>
      </c>
      <c r="AF44" s="87" t="str">
        <f t="shared" ca="1" si="15"/>
        <v/>
      </c>
      <c r="AG44" s="87">
        <f t="shared" ca="1" si="16"/>
        <v>35.1</v>
      </c>
      <c r="AH44" s="87">
        <f t="shared" ca="1" si="26"/>
        <v>35.700000000000003</v>
      </c>
      <c r="AI44" s="87">
        <f t="shared" ca="1" si="27"/>
        <v>41.5</v>
      </c>
      <c r="AJ44" s="87">
        <f t="shared" ca="1" si="28"/>
        <v>44.9</v>
      </c>
      <c r="AK44" s="87">
        <f t="shared" ca="1" si="17"/>
        <v>35.1</v>
      </c>
      <c r="AL44" s="87" t="str">
        <f t="shared" ca="1" si="18"/>
        <v/>
      </c>
      <c r="AO44" s="87" t="str">
        <f>List!R6</f>
        <v>Havering</v>
      </c>
      <c r="AP44" s="87">
        <f t="shared" ca="1" si="29"/>
        <v>36.700000000000003</v>
      </c>
      <c r="BT44" s="87"/>
    </row>
    <row r="45" spans="1:72">
      <c r="A45" s="17"/>
      <c r="B45" s="17"/>
      <c r="C45" s="17"/>
      <c r="D45" s="17"/>
      <c r="E45" s="17"/>
      <c r="F45" s="17"/>
      <c r="G45" s="17"/>
      <c r="H45" s="17"/>
      <c r="I45" s="17"/>
      <c r="J45" s="17"/>
      <c r="K45" s="17"/>
      <c r="L45" s="17"/>
      <c r="M45" s="17"/>
      <c r="W45" s="87">
        <f ca="1">IFERROR(RANK(Y45,$Y$27:$Y$59,$U$3)+COUNTIF($Y$27:Y45,Y45)-1,"")</f>
        <v>13</v>
      </c>
      <c r="X45" s="87" t="s">
        <v>71</v>
      </c>
      <c r="Y45" s="87">
        <f t="shared" ca="1" si="10"/>
        <v>37.1</v>
      </c>
      <c r="AA45" s="87" t="str">
        <f t="shared" ca="1" si="11"/>
        <v>Bromley</v>
      </c>
      <c r="AB45" s="87">
        <v>19</v>
      </c>
      <c r="AC45" s="86">
        <f t="shared" ca="1" si="12"/>
        <v>35</v>
      </c>
      <c r="AD45" s="87" t="str">
        <f t="shared" ca="1" si="13"/>
        <v>Bromley</v>
      </c>
      <c r="AE45" s="87" t="str">
        <f t="shared" ca="1" si="14"/>
        <v/>
      </c>
      <c r="AF45" s="87">
        <f t="shared" ca="1" si="15"/>
        <v>35</v>
      </c>
      <c r="AG45" s="87" t="str">
        <f t="shared" ca="1" si="16"/>
        <v/>
      </c>
      <c r="AH45" s="87">
        <f t="shared" ca="1" si="26"/>
        <v>35.700000000000003</v>
      </c>
      <c r="AI45" s="87">
        <f t="shared" ca="1" si="27"/>
        <v>41.5</v>
      </c>
      <c r="AJ45" s="87">
        <f t="shared" ca="1" si="28"/>
        <v>44.9</v>
      </c>
      <c r="AK45" s="87">
        <f t="shared" ca="1" si="17"/>
        <v>35</v>
      </c>
      <c r="AL45" s="87" t="str">
        <f t="shared" ca="1" si="18"/>
        <v/>
      </c>
      <c r="AO45" s="87" t="str">
        <f>List!R7</f>
        <v>Hounslow</v>
      </c>
      <c r="AP45" s="87">
        <f t="shared" ca="1" si="29"/>
        <v>36</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12</v>
      </c>
      <c r="X46" s="87" t="s">
        <v>83</v>
      </c>
      <c r="Y46" s="87">
        <f t="shared" ca="1" si="10"/>
        <v>37.6</v>
      </c>
      <c r="AA46" s="87" t="str">
        <f t="shared" ca="1" si="11"/>
        <v>Bexley</v>
      </c>
      <c r="AB46" s="87">
        <v>20</v>
      </c>
      <c r="AC46" s="86">
        <f t="shared" ca="1" si="12"/>
        <v>34.299999999999997</v>
      </c>
      <c r="AD46" s="87" t="str">
        <f t="shared" ca="1" si="13"/>
        <v>Bexley</v>
      </c>
      <c r="AE46" s="87" t="str">
        <f t="shared" ca="1" si="14"/>
        <v/>
      </c>
      <c r="AF46" s="87" t="str">
        <f t="shared" ca="1" si="15"/>
        <v/>
      </c>
      <c r="AG46" s="87">
        <f t="shared" ca="1" si="16"/>
        <v>34.299999999999997</v>
      </c>
      <c r="AH46" s="87">
        <f t="shared" ca="1" si="26"/>
        <v>35.700000000000003</v>
      </c>
      <c r="AI46" s="87">
        <f t="shared" ca="1" si="27"/>
        <v>41.5</v>
      </c>
      <c r="AJ46" s="87">
        <f t="shared" ca="1" si="28"/>
        <v>44.9</v>
      </c>
      <c r="AK46" s="87" t="str">
        <f t="shared" ca="1" si="17"/>
        <v/>
      </c>
      <c r="AL46" s="87">
        <f t="shared" ca="1" si="18"/>
        <v>34.299999999999997</v>
      </c>
      <c r="AO46" s="87" t="str">
        <f>List!R8</f>
        <v>Redbridge</v>
      </c>
      <c r="AP46" s="87">
        <f t="shared" ca="1" si="29"/>
        <v>44.4</v>
      </c>
      <c r="BF46" s="94">
        <v>2</v>
      </c>
      <c r="BG46" s="94"/>
      <c r="BT46" s="87"/>
    </row>
    <row r="47" spans="1:72">
      <c r="A47" s="17"/>
      <c r="B47" s="17"/>
      <c r="C47" s="17"/>
      <c r="D47" s="17"/>
      <c r="E47" s="17"/>
      <c r="F47" s="17"/>
      <c r="G47" s="17"/>
      <c r="H47" s="17"/>
      <c r="I47" s="17"/>
      <c r="J47" s="17"/>
      <c r="K47" s="17"/>
      <c r="L47" s="17"/>
      <c r="M47" s="17"/>
      <c r="W47" s="87">
        <f ca="1">IFERROR(RANK(Y47,$Y$27:$Y$59,$U$3)+COUNTIF($Y$27:Y47,Y47)-1,"")</f>
        <v>4</v>
      </c>
      <c r="X47" s="87" t="s">
        <v>92</v>
      </c>
      <c r="Y47" s="87">
        <f t="shared" ca="1" si="10"/>
        <v>39.200000000000003</v>
      </c>
      <c r="AA47" s="87" t="str">
        <f t="shared" ca="1" si="11"/>
        <v>Barking and Dagenham</v>
      </c>
      <c r="AB47" s="87">
        <v>21</v>
      </c>
      <c r="AC47" s="86">
        <f t="shared" ca="1" si="12"/>
        <v>34.1</v>
      </c>
      <c r="AD47" s="87" t="str">
        <f t="shared" ca="1" si="13"/>
        <v>Barking and Dagenham</v>
      </c>
      <c r="AE47" s="87" t="str">
        <f t="shared" ca="1" si="14"/>
        <v/>
      </c>
      <c r="AF47" s="87" t="str">
        <f t="shared" ca="1" si="15"/>
        <v/>
      </c>
      <c r="AG47" s="87">
        <f t="shared" ca="1" si="16"/>
        <v>34.1</v>
      </c>
      <c r="AH47" s="87">
        <f t="shared" ca="1" si="26"/>
        <v>35.700000000000003</v>
      </c>
      <c r="AI47" s="87">
        <f t="shared" ca="1" si="27"/>
        <v>41.5</v>
      </c>
      <c r="AJ47" s="87">
        <f t="shared" ca="1" si="28"/>
        <v>44.9</v>
      </c>
      <c r="AK47" s="87" t="str">
        <f t="shared" ca="1" si="17"/>
        <v/>
      </c>
      <c r="AL47" s="87">
        <f t="shared" ca="1" si="18"/>
        <v>34.1</v>
      </c>
      <c r="AO47" s="87" t="str">
        <f>List!R9</f>
        <v>Enfield</v>
      </c>
      <c r="AP47" s="87">
        <f t="shared" ca="1" si="29"/>
        <v>37.6</v>
      </c>
    </row>
    <row r="48" spans="1:72">
      <c r="A48" s="17"/>
      <c r="B48" s="17"/>
      <c r="C48" s="17"/>
      <c r="D48" s="17"/>
      <c r="E48" s="17"/>
      <c r="F48" s="17"/>
      <c r="G48" s="17"/>
      <c r="H48" s="17"/>
      <c r="I48" s="17"/>
      <c r="J48" s="17"/>
      <c r="K48" s="17"/>
      <c r="L48" s="17"/>
      <c r="M48" s="17"/>
      <c r="W48" s="87">
        <f ca="1">IFERROR(RANK(Y48,$Y$27:$Y$59,$U$3)+COUNTIF($Y$27:Y48,Y48)-1,"")</f>
        <v>30</v>
      </c>
      <c r="X48" s="87" t="s">
        <v>85</v>
      </c>
      <c r="Y48" s="87">
        <f t="shared" ca="1" si="10"/>
        <v>29.5</v>
      </c>
      <c r="AA48" s="87" t="str">
        <f t="shared" ca="1" si="11"/>
        <v>Tower Hamlets</v>
      </c>
      <c r="AB48" s="87">
        <v>22</v>
      </c>
      <c r="AC48" s="86">
        <f t="shared" ca="1" si="12"/>
        <v>33.799999999999997</v>
      </c>
      <c r="AD48" s="87" t="str">
        <f t="shared" ca="1" si="13"/>
        <v>Tower Hamlets</v>
      </c>
      <c r="AE48" s="87" t="str">
        <f t="shared" ca="1" si="14"/>
        <v/>
      </c>
      <c r="AF48" s="87" t="str">
        <f t="shared" ca="1" si="15"/>
        <v/>
      </c>
      <c r="AG48" s="87">
        <f t="shared" ca="1" si="16"/>
        <v>33.799999999999997</v>
      </c>
      <c r="AH48" s="87">
        <f t="shared" ca="1" si="26"/>
        <v>35.700000000000003</v>
      </c>
      <c r="AI48" s="87">
        <f t="shared" ca="1" si="27"/>
        <v>41.5</v>
      </c>
      <c r="AJ48" s="87">
        <f t="shared" ca="1" si="28"/>
        <v>44.9</v>
      </c>
      <c r="AK48" s="87" t="str">
        <f t="shared" ca="1" si="17"/>
        <v/>
      </c>
      <c r="AL48" s="87">
        <f t="shared" ca="1" si="18"/>
        <v>33.799999999999997</v>
      </c>
      <c r="AO48" s="87" t="str">
        <f>List!R10</f>
        <v>Harrow</v>
      </c>
      <c r="AP48" s="87">
        <f t="shared" ca="1" si="29"/>
        <v>38.6</v>
      </c>
      <c r="BF48" s="94"/>
    </row>
    <row r="49" spans="1:59">
      <c r="A49" s="17"/>
      <c r="B49" s="17"/>
      <c r="C49" s="17"/>
      <c r="D49" s="17"/>
      <c r="E49" s="17"/>
      <c r="F49" s="17"/>
      <c r="G49" s="17"/>
      <c r="H49" s="17"/>
      <c r="I49" s="17"/>
      <c r="J49" s="17"/>
      <c r="K49" s="17"/>
      <c r="L49" s="17"/>
      <c r="M49" s="17"/>
      <c r="W49" s="87">
        <f ca="1">IFERROR(RANK(Y49,$Y$27:$Y$59,$U$3)+COUNTIF($Y$27:Y49,Y49)-1,"")</f>
        <v>9</v>
      </c>
      <c r="X49" s="87" t="s">
        <v>109</v>
      </c>
      <c r="Y49" s="87">
        <f t="shared" ca="1" si="10"/>
        <v>38.299999999999997</v>
      </c>
      <c r="AA49" s="87" t="str">
        <f t="shared" ca="1" si="11"/>
        <v>Hillingdon</v>
      </c>
      <c r="AB49" s="87">
        <v>23</v>
      </c>
      <c r="AC49" s="86">
        <f t="shared" ca="1" si="12"/>
        <v>33.700000000000003</v>
      </c>
      <c r="AD49" s="87" t="str">
        <f t="shared" ca="1" si="13"/>
        <v>Hillingdon</v>
      </c>
      <c r="AE49" s="87" t="str">
        <f t="shared" ca="1" si="14"/>
        <v/>
      </c>
      <c r="AF49" s="87" t="str">
        <f t="shared" ca="1" si="15"/>
        <v/>
      </c>
      <c r="AG49" s="87">
        <f t="shared" ca="1" si="16"/>
        <v>33.700000000000003</v>
      </c>
      <c r="AH49" s="87">
        <f t="shared" ca="1" si="26"/>
        <v>35.700000000000003</v>
      </c>
      <c r="AI49" s="87">
        <f t="shared" ca="1" si="27"/>
        <v>41.5</v>
      </c>
      <c r="AJ49" s="87">
        <f t="shared" ca="1" si="28"/>
        <v>44.9</v>
      </c>
      <c r="AK49" s="87">
        <f t="shared" ca="1" si="17"/>
        <v>33.700000000000003</v>
      </c>
      <c r="AL49" s="87" t="str">
        <f t="shared" ca="1" si="18"/>
        <v/>
      </c>
      <c r="AO49" s="87" t="str">
        <f>List!R11</f>
        <v>Waltham Forest</v>
      </c>
      <c r="AP49" s="87">
        <f t="shared" ca="1" si="29"/>
        <v>35.200000000000003</v>
      </c>
      <c r="BF49" s="92"/>
      <c r="BG49" s="93"/>
    </row>
    <row r="50" spans="1:59">
      <c r="A50" s="17"/>
      <c r="B50" s="17"/>
      <c r="C50" s="17"/>
      <c r="D50" s="17"/>
      <c r="E50" s="17"/>
      <c r="F50" s="17"/>
      <c r="G50" s="17"/>
      <c r="H50" s="17"/>
      <c r="I50" s="17"/>
      <c r="J50" s="17"/>
      <c r="K50" s="17"/>
      <c r="L50" s="17"/>
      <c r="M50" s="17"/>
      <c r="W50" s="87">
        <f ca="1">IFERROR(RANK(Y50,$Y$27:$Y$59,$U$3)+COUNTIF($Y$27:Y50,Y50)-1,"")</f>
        <v>24</v>
      </c>
      <c r="X50" s="87" t="s">
        <v>123</v>
      </c>
      <c r="Y50" s="87">
        <f t="shared" ca="1" si="10"/>
        <v>33.4</v>
      </c>
      <c r="AA50" s="87" t="str">
        <f t="shared" ca="1" si="11"/>
        <v>Newham</v>
      </c>
      <c r="AB50" s="87">
        <v>24</v>
      </c>
      <c r="AC50" s="86">
        <f t="shared" ca="1" si="12"/>
        <v>33.4</v>
      </c>
      <c r="AD50" s="87" t="str">
        <f t="shared" ca="1" si="13"/>
        <v>Newham</v>
      </c>
      <c r="AE50" s="87" t="str">
        <f t="shared" ca="1" si="14"/>
        <v/>
      </c>
      <c r="AF50" s="87" t="str">
        <f t="shared" ca="1" si="15"/>
        <v/>
      </c>
      <c r="AG50" s="87">
        <f t="shared" ca="1" si="16"/>
        <v>33.4</v>
      </c>
      <c r="AH50" s="87">
        <f t="shared" ca="1" si="26"/>
        <v>35.700000000000003</v>
      </c>
      <c r="AI50" s="87">
        <f t="shared" ca="1" si="27"/>
        <v>41.5</v>
      </c>
      <c r="AJ50" s="87">
        <f t="shared" ca="1" si="28"/>
        <v>44.9</v>
      </c>
      <c r="AK50" s="87" t="str">
        <f t="shared" ca="1" si="17"/>
        <v/>
      </c>
      <c r="AL50" s="87">
        <f t="shared" ca="1" si="18"/>
        <v>33.4</v>
      </c>
      <c r="AO50" s="87" t="str">
        <f>List!R12</f>
        <v>Bromley</v>
      </c>
      <c r="AP50" s="87">
        <f t="shared" ca="1" si="29"/>
        <v>35</v>
      </c>
      <c r="BF50" s="92"/>
      <c r="BG50" s="92"/>
    </row>
    <row r="51" spans="1:59">
      <c r="W51" s="87">
        <f ca="1">IFERROR(RANK(Y51,$Y$27:$Y$59,$U$3)+COUNTIF($Y$27:Y51,Y51)-1,"")</f>
        <v>2</v>
      </c>
      <c r="X51" s="87" t="s">
        <v>113</v>
      </c>
      <c r="Y51" s="87">
        <f t="shared" ca="1" si="10"/>
        <v>44.4</v>
      </c>
      <c r="AA51" s="87" t="str">
        <f t="shared" ca="1" si="11"/>
        <v>Hammersmith and Fulham</v>
      </c>
      <c r="AB51" s="87">
        <v>25</v>
      </c>
      <c r="AC51" s="86">
        <f t="shared" ca="1" si="12"/>
        <v>32.6</v>
      </c>
      <c r="AD51" s="87" t="str">
        <f t="shared" ca="1" si="13"/>
        <v>Hammersmith and Fulham</v>
      </c>
      <c r="AE51" s="87" t="str">
        <f t="shared" ca="1" si="14"/>
        <v/>
      </c>
      <c r="AF51" s="87" t="str">
        <f t="shared" ca="1" si="15"/>
        <v/>
      </c>
      <c r="AG51" s="87">
        <f t="shared" ca="1" si="16"/>
        <v>32.6</v>
      </c>
      <c r="AH51" s="87">
        <f t="shared" ca="1" si="26"/>
        <v>35.700000000000003</v>
      </c>
      <c r="AI51" s="87">
        <f t="shared" ca="1" si="27"/>
        <v>41.5</v>
      </c>
      <c r="AJ51" s="87">
        <f t="shared" ca="1" si="28"/>
        <v>44.9</v>
      </c>
      <c r="AK51" s="87" t="str">
        <f t="shared" ca="1" si="17"/>
        <v/>
      </c>
      <c r="AL51" s="87">
        <f t="shared" ca="1" si="18"/>
        <v>32.6</v>
      </c>
      <c r="AO51" s="87" t="str">
        <f>List!R13</f>
        <v>Hillingdon</v>
      </c>
      <c r="AP51" s="87">
        <f t="shared" ca="1" si="29"/>
        <v>33.700000000000003</v>
      </c>
      <c r="BF51" s="92"/>
      <c r="BG51" s="93"/>
    </row>
    <row r="52" spans="1:59">
      <c r="W52" s="87">
        <f ca="1">IFERROR(RANK(Y52,$Y$27:$Y$59,$U$3)+COUNTIF($Y$27:Y52,Y52)-1,"")</f>
        <v>1</v>
      </c>
      <c r="X52" s="87" t="s">
        <v>33</v>
      </c>
      <c r="Y52" s="87">
        <f t="shared" ca="1" si="10"/>
        <v>44.9</v>
      </c>
      <c r="AA52" s="87" t="str">
        <f t="shared" ca="1" si="11"/>
        <v>Barnet</v>
      </c>
      <c r="AB52" s="87">
        <v>26</v>
      </c>
      <c r="AC52" s="86">
        <f t="shared" ca="1" si="12"/>
        <v>32.5</v>
      </c>
      <c r="AD52" s="87" t="str">
        <f t="shared" ca="1" si="13"/>
        <v>Barnet</v>
      </c>
      <c r="AE52" s="87" t="str">
        <f t="shared" ca="1" si="14"/>
        <v/>
      </c>
      <c r="AF52" s="87">
        <f t="shared" ca="1" si="15"/>
        <v>32.5</v>
      </c>
      <c r="AG52" s="87" t="str">
        <f t="shared" ca="1" si="16"/>
        <v/>
      </c>
      <c r="AH52" s="87">
        <f t="shared" ca="1" si="26"/>
        <v>35.700000000000003</v>
      </c>
      <c r="AI52" s="87">
        <f t="shared" ca="1" si="27"/>
        <v>41.5</v>
      </c>
      <c r="AJ52" s="87">
        <f t="shared" ca="1" si="28"/>
        <v>44.9</v>
      </c>
      <c r="AK52" s="87">
        <f t="shared" ca="1" si="17"/>
        <v>32.5</v>
      </c>
      <c r="AL52" s="87" t="str">
        <f t="shared" ca="1" si="18"/>
        <v/>
      </c>
      <c r="AO52" s="87" t="str">
        <f>List!R14</f>
        <v>Ealing</v>
      </c>
      <c r="AP52" s="87">
        <f t="shared" ca="1" si="29"/>
        <v>35.1</v>
      </c>
      <c r="BF52" s="94"/>
      <c r="BG52" s="94"/>
    </row>
    <row r="53" spans="1:59">
      <c r="W53" s="87">
        <f ca="1">IFERROR(RANK(Y53,$Y$27:$Y$59,$U$3)+COUNTIF($Y$27:Y53,Y53)-1,"")</f>
        <v>8</v>
      </c>
      <c r="X53" s="87" t="s">
        <v>96</v>
      </c>
      <c r="Y53" s="87">
        <f t="shared" ca="1" si="10"/>
        <v>38.4</v>
      </c>
      <c r="AA53" s="87" t="str">
        <f t="shared" ca="1" si="11"/>
        <v>Sutton</v>
      </c>
      <c r="AB53" s="87">
        <v>27</v>
      </c>
      <c r="AC53" s="86">
        <f t="shared" ca="1" si="12"/>
        <v>32.4</v>
      </c>
      <c r="AD53" s="87" t="str">
        <f t="shared" ca="1" si="13"/>
        <v>Sutton</v>
      </c>
      <c r="AE53" s="87" t="str">
        <f t="shared" ca="1" si="14"/>
        <v/>
      </c>
      <c r="AF53" s="87">
        <f t="shared" ca="1" si="15"/>
        <v>32.4</v>
      </c>
      <c r="AG53" s="87" t="str">
        <f t="shared" ca="1" si="16"/>
        <v/>
      </c>
      <c r="AH53" s="87">
        <f t="shared" ca="1" si="26"/>
        <v>35.700000000000003</v>
      </c>
      <c r="AI53" s="87">
        <f t="shared" ca="1" si="27"/>
        <v>41.5</v>
      </c>
      <c r="AJ53" s="87">
        <f t="shared" ca="1" si="28"/>
        <v>44.9</v>
      </c>
      <c r="AK53" s="87">
        <f t="shared" ca="1" si="17"/>
        <v>32.4</v>
      </c>
      <c r="AL53" s="87" t="str">
        <f t="shared" ca="1" si="18"/>
        <v/>
      </c>
      <c r="AO53" s="87" t="str">
        <f>List!R15</f>
        <v>Barnet</v>
      </c>
      <c r="AP53" s="87">
        <f t="shared" ca="1" si="29"/>
        <v>32.5</v>
      </c>
    </row>
    <row r="54" spans="1:59">
      <c r="W54" s="87">
        <f ca="1">IFERROR(RANK(Y54,$Y$27:$Y$59,$U$3)+COUNTIF($Y$27:Y54,Y54)-1,"")</f>
        <v>27</v>
      </c>
      <c r="X54" s="87" t="s">
        <v>90</v>
      </c>
      <c r="Y54" s="87">
        <f t="shared" ca="1" si="10"/>
        <v>32.4</v>
      </c>
      <c r="AA54" s="87" t="str">
        <f t="shared" ca="1" si="11"/>
        <v>Croydon</v>
      </c>
      <c r="AB54" s="87">
        <v>28</v>
      </c>
      <c r="AC54" s="86">
        <f t="shared" ca="1" si="12"/>
        <v>31.3</v>
      </c>
      <c r="AD54" s="87" t="str">
        <f t="shared" ca="1" si="13"/>
        <v>Croydon</v>
      </c>
      <c r="AE54" s="87" t="str">
        <f t="shared" ca="1" si="14"/>
        <v/>
      </c>
      <c r="AF54" s="87" t="str">
        <f t="shared" ca="1" si="15"/>
        <v/>
      </c>
      <c r="AG54" s="87">
        <f t="shared" ca="1" si="16"/>
        <v>31.3</v>
      </c>
      <c r="AH54" s="87">
        <f t="shared" ca="1" si="26"/>
        <v>35.700000000000003</v>
      </c>
      <c r="AI54" s="87">
        <f t="shared" ca="1" si="27"/>
        <v>41.5</v>
      </c>
      <c r="AJ54" s="87">
        <f t="shared" ca="1" si="28"/>
        <v>44.9</v>
      </c>
      <c r="AK54" s="87">
        <f t="shared" ca="1" si="17"/>
        <v>31.3</v>
      </c>
      <c r="AL54" s="87" t="str">
        <f t="shared" ca="1" si="18"/>
        <v/>
      </c>
      <c r="AO54" s="87" t="str">
        <f>List!R16</f>
        <v>Croydon</v>
      </c>
      <c r="AP54" s="87">
        <f t="shared" ca="1" si="29"/>
        <v>31.3</v>
      </c>
      <c r="BF54" s="94"/>
      <c r="BG54" s="94"/>
    </row>
    <row r="55" spans="1:59" ht="14.45" customHeight="1">
      <c r="W55" s="87">
        <f ca="1">IFERROR(RANK(Y55,$Y$27:$Y$59,$U$3)+COUNTIF($Y$27:Y55,Y55)-1,"")</f>
        <v>22</v>
      </c>
      <c r="X55" s="87" t="s">
        <v>105</v>
      </c>
      <c r="Y55" s="87">
        <f t="shared" ca="1" si="10"/>
        <v>33.799999999999997</v>
      </c>
      <c r="AA55" s="87" t="str">
        <f t="shared" ca="1" si="11"/>
        <v>Westminster</v>
      </c>
      <c r="AB55" s="87">
        <v>29</v>
      </c>
      <c r="AC55" s="86">
        <f t="shared" ca="1" si="12"/>
        <v>30.7</v>
      </c>
      <c r="AD55" s="87" t="str">
        <f t="shared" ca="1" si="13"/>
        <v>Westminster</v>
      </c>
      <c r="AE55" s="87" t="str">
        <f t="shared" ca="1" si="14"/>
        <v/>
      </c>
      <c r="AF55" s="87" t="str">
        <f t="shared" ca="1" si="15"/>
        <v/>
      </c>
      <c r="AG55" s="87">
        <f t="shared" ca="1" si="16"/>
        <v>30.7</v>
      </c>
      <c r="AH55" s="87">
        <f t="shared" ca="1" si="26"/>
        <v>35.700000000000003</v>
      </c>
      <c r="AI55" s="87">
        <f t="shared" ca="1" si="27"/>
        <v>41.5</v>
      </c>
      <c r="AJ55" s="87">
        <f t="shared" ca="1" si="28"/>
        <v>44.9</v>
      </c>
      <c r="AK55" s="87" t="str">
        <f t="shared" ca="1" si="17"/>
        <v/>
      </c>
      <c r="AL55" s="87">
        <f t="shared" ca="1" si="18"/>
        <v>30.7</v>
      </c>
      <c r="AO55" s="87" t="str">
        <f>T8</f>
        <v>Richmond</v>
      </c>
      <c r="AP55" s="87">
        <f ca="1">U14</f>
        <v>44.9</v>
      </c>
      <c r="BF55" s="94"/>
      <c r="BG55" s="94"/>
    </row>
    <row r="56" spans="1:59">
      <c r="W56" s="87">
        <f ca="1">IFERROR(RANK(Y56,$Y$27:$Y$59,$U$3)+COUNTIF($Y$27:Y56,Y56)-1,"")</f>
        <v>17</v>
      </c>
      <c r="X56" s="87" t="s">
        <v>115</v>
      </c>
      <c r="Y56" s="87">
        <f t="shared" ca="1" si="10"/>
        <v>35.200000000000003</v>
      </c>
      <c r="AA56" s="87" t="str">
        <f t="shared" ca="1" si="11"/>
        <v>Lewisham</v>
      </c>
      <c r="AB56" s="87">
        <v>30</v>
      </c>
      <c r="AC56" s="86">
        <f t="shared" ca="1" si="12"/>
        <v>29.5</v>
      </c>
      <c r="AD56" s="87" t="str">
        <f t="shared" ca="1" si="13"/>
        <v>Lewisham</v>
      </c>
      <c r="AE56" s="87" t="str">
        <f t="shared" ca="1" si="14"/>
        <v/>
      </c>
      <c r="AF56" s="87" t="str">
        <f t="shared" ca="1" si="15"/>
        <v/>
      </c>
      <c r="AG56" s="87">
        <f t="shared" ca="1" si="16"/>
        <v>29.5</v>
      </c>
      <c r="AH56" s="87">
        <f t="shared" ca="1" si="26"/>
        <v>35.700000000000003</v>
      </c>
      <c r="AI56" s="87">
        <f t="shared" ca="1" si="27"/>
        <v>41.5</v>
      </c>
      <c r="AJ56" s="87">
        <f t="shared" ca="1" si="28"/>
        <v>44.9</v>
      </c>
      <c r="AK56" s="87" t="str">
        <f t="shared" ca="1" si="17"/>
        <v/>
      </c>
      <c r="AL56" s="87">
        <f t="shared" ca="1" si="18"/>
        <v>29.5</v>
      </c>
    </row>
    <row r="57" spans="1:59">
      <c r="W57" s="87">
        <f ca="1">IFERROR(RANK(Y57,$Y$27:$Y$59,$U$3)+COUNTIF($Y$27:Y57,Y57)-1,"")</f>
        <v>5</v>
      </c>
      <c r="X57" s="87" t="s">
        <v>77</v>
      </c>
      <c r="Y57" s="87">
        <f t="shared" ca="1" si="10"/>
        <v>39.1</v>
      </c>
      <c r="AA57" s="87" t="str">
        <f t="shared" ca="1" si="11"/>
        <v>Islington</v>
      </c>
      <c r="AB57" s="87">
        <v>31</v>
      </c>
      <c r="AC57" s="86">
        <f t="shared" ca="1" si="12"/>
        <v>27</v>
      </c>
      <c r="AD57" s="87" t="str">
        <f t="shared" ca="1" si="13"/>
        <v>Islington</v>
      </c>
      <c r="AE57" s="87" t="str">
        <f t="shared" ca="1" si="14"/>
        <v/>
      </c>
      <c r="AF57" s="87" t="str">
        <f t="shared" ca="1" si="15"/>
        <v/>
      </c>
      <c r="AG57" s="87">
        <f t="shared" ca="1" si="16"/>
        <v>27</v>
      </c>
      <c r="AH57" s="87">
        <f t="shared" ca="1" si="26"/>
        <v>35.700000000000003</v>
      </c>
      <c r="AI57" s="87">
        <f t="shared" ca="1" si="27"/>
        <v>41.5</v>
      </c>
      <c r="AJ57" s="87">
        <f t="shared" ca="1" si="28"/>
        <v>44.9</v>
      </c>
      <c r="AK57" s="87" t="str">
        <f t="shared" ca="1" si="17"/>
        <v/>
      </c>
      <c r="AL57" s="87">
        <f t="shared" ca="1" si="18"/>
        <v>27</v>
      </c>
      <c r="BF57" s="94"/>
      <c r="BG57" s="94"/>
    </row>
    <row r="58" spans="1:59">
      <c r="W58" s="87">
        <f ca="1">IFERROR(RANK(Y58,$Y$27:$Y$59,$U$3)+COUNTIF($Y$27:Y58,Y58)-1,"")</f>
        <v>29</v>
      </c>
      <c r="X58" s="87" t="s">
        <v>100</v>
      </c>
      <c r="Y58" s="87">
        <f t="shared" ca="1" si="10"/>
        <v>30.7</v>
      </c>
      <c r="AA58" s="87" t="str">
        <f t="shared" ca="1" si="11"/>
        <v>Hackney</v>
      </c>
      <c r="AB58" s="87">
        <v>32</v>
      </c>
      <c r="AC58" s="86">
        <f t="shared" ca="1" si="12"/>
        <v>0</v>
      </c>
      <c r="AD58" s="87" t="str">
        <f t="shared" ca="1" si="13"/>
        <v>Hackney</v>
      </c>
      <c r="AE58" s="87" t="str">
        <f t="shared" ca="1" si="14"/>
        <v/>
      </c>
      <c r="AF58" s="87" t="str">
        <f t="shared" ca="1" si="15"/>
        <v/>
      </c>
      <c r="AG58" s="87">
        <f t="shared" ca="1" si="16"/>
        <v>0</v>
      </c>
      <c r="AH58" s="87">
        <f t="shared" ca="1" si="26"/>
        <v>35.700000000000003</v>
      </c>
      <c r="AI58" s="87">
        <f t="shared" ca="1" si="27"/>
        <v>41.5</v>
      </c>
      <c r="AJ58" s="87">
        <f t="shared" ca="1" si="28"/>
        <v>44.9</v>
      </c>
      <c r="AK58" s="87" t="str">
        <f t="shared" ca="1" si="17"/>
        <v/>
      </c>
      <c r="AL58" s="87">
        <f t="shared" ca="1" si="18"/>
        <v>0</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3800-000000000000}">
      <formula1>indlist</formula1>
    </dataValidation>
    <dataValidation type="list" showInputMessage="1" showErrorMessage="1" sqref="U2" xr:uid="{00000000-0002-0000-3800-000001000000}">
      <formula1>gender</formula1>
    </dataValidation>
    <dataValidation showInputMessage="1" showErrorMessage="1" sqref="U5" xr:uid="{00000000-0002-0000-3800-000002000000}"/>
  </dataValidations>
  <hyperlinks>
    <hyperlink ref="O1" location="Summary!A1" display="Back to summary" xr:uid="{00000000-0004-0000-38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BT64"/>
  <sheetViews>
    <sheetView showGridLines="0" showRowColHeaders="0" zoomScale="130" zoomScaleNormal="130" workbookViewId="0">
      <selection activeCell="R19" sqref="R19"/>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Dementia: Recorded prevalence (aged 65 years and over), 2020</v>
      </c>
      <c r="B1" s="125"/>
      <c r="C1" s="125"/>
      <c r="D1" s="125"/>
      <c r="E1" s="125"/>
      <c r="F1" s="125"/>
      <c r="G1" s="125"/>
      <c r="H1" s="126" t="str">
        <f ca="1">'47'!$X$1</f>
        <v>Dementia: Recorded prevalence (aged 65 years and over), 2017 - 2020</v>
      </c>
      <c r="I1" s="125"/>
      <c r="J1" s="125"/>
      <c r="K1" s="125"/>
      <c r="L1" s="125"/>
      <c r="M1" s="125"/>
      <c r="N1" s="125"/>
      <c r="O1" s="4" t="s">
        <v>1075</v>
      </c>
      <c r="T1" s="87" t="s">
        <v>282</v>
      </c>
      <c r="U1" s="87" t="s">
        <v>162</v>
      </c>
      <c r="V1" s="87" t="str">
        <f>T8&amp;U23&amp;U2&amp;U5</f>
        <v>Richmond91891Persons65+ yrs</v>
      </c>
      <c r="W1" s="86">
        <f>21-COUNTBLANK(X2:X21)</f>
        <v>5</v>
      </c>
      <c r="X1" s="87" t="str">
        <f ca="1">IF(U2&lt;&gt;"Persons",U1&amp;", "&amp;SUBSTITUTE(X2, " ","")&amp;" - "&amp;SUBSTITUTE(INDIRECT("x"&amp;W1), " ","")&amp;" ("&amp;U2&amp;")",U1&amp;", "&amp;SUBSTITUTE(X2, " ","")&amp;" - "&amp;SUBSTITUTE(INDIRECT("x"&amp;W1), " ",""))</f>
        <v>Dementia: Recorded prevalence (aged 65 years and over), 2017 - 2020</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2017</v>
      </c>
      <c r="T2" s="88" t="s">
        <v>1056</v>
      </c>
      <c r="U2" s="87" t="s">
        <v>35</v>
      </c>
      <c r="V2" s="87">
        <v>1</v>
      </c>
      <c r="W2" s="86">
        <f t="array" ref="W2">IFERROR(SMALL(IF(IndicatorData!B:B=$V$1,IndicatorData!AA:AA),$V2),"")</f>
        <v>20170000</v>
      </c>
      <c r="X2" s="86" t="str">
        <f>S2</f>
        <v>2017</v>
      </c>
      <c r="Y2" s="88">
        <f t="shared" ref="Y2:AH11" ca="1" si="0">IFERROR(VLOOKUP(Y$1&amp;$U$1&amp;$X2&amp;$U$2&amp;$U$5,DATA,14,FALSE),"")</f>
        <v>4.33</v>
      </c>
      <c r="Z2" s="87">
        <f t="shared" ca="1" si="0"/>
        <v>4.5</v>
      </c>
      <c r="AA2" s="87">
        <f t="shared" ca="1" si="0"/>
        <v>4.3</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4.3</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2018</v>
      </c>
      <c r="T3" s="88" t="s">
        <v>1076</v>
      </c>
      <c r="U3" s="87">
        <f>VLOOKUP(U1,IndicatorMetadata!$B:$AG,32,FALSE)</f>
        <v>1</v>
      </c>
      <c r="V3" s="89">
        <v>2</v>
      </c>
      <c r="W3" s="86">
        <f t="array" ref="W3">IFERROR(SMALL(IF(IndicatorData!B:B=$V$1,IndicatorData!AA:AA),$V3),"")</f>
        <v>20180000</v>
      </c>
      <c r="X3" s="86" t="str">
        <f t="shared" ref="X3:X21" si="5">IF(S3=X2,"",S3)</f>
        <v>2018</v>
      </c>
      <c r="Y3" s="88">
        <f t="shared" ca="1" si="0"/>
        <v>4.32</v>
      </c>
      <c r="Z3" s="87">
        <f t="shared" ca="1" si="0"/>
        <v>4.5</v>
      </c>
      <c r="AA3" s="87">
        <f t="shared" ca="1" si="0"/>
        <v>4.38</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4.38</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2020 value:</v>
      </c>
      <c r="B4" s="3"/>
      <c r="C4" s="3"/>
      <c r="D4" s="3"/>
      <c r="E4" s="14">
        <f ca="1">VLOOKUP(T8,$AA$27:$AC$59,3,FALSE)</f>
        <v>4.0129596998806303</v>
      </c>
      <c r="F4" s="2"/>
      <c r="S4" s="87" t="str">
        <f t="array" ref="S4">IFERROR(VLOOKUP($W4,IF(IndicatorData!$B:$B=$V$1,IndicatorData!$A$1:$O$5203),15,FALSE),"")</f>
        <v>2019</v>
      </c>
      <c r="T4" s="88" t="s">
        <v>308</v>
      </c>
      <c r="U4" s="87" t="str">
        <f>VLOOKUP(U1,IndicatorMetadata!$B:$AG,27,FALSE)</f>
        <v>%</v>
      </c>
      <c r="V4" s="87">
        <v>3</v>
      </c>
      <c r="W4" s="86">
        <f t="array" ref="W4">IFERROR(SMALL(IF(IndicatorData!B:B=$V$1,IndicatorData!AA:AA),$V4),"")</f>
        <v>20190000</v>
      </c>
      <c r="X4" s="86" t="str">
        <f t="shared" si="5"/>
        <v>2019</v>
      </c>
      <c r="Y4" s="88">
        <f t="shared" ca="1" si="0"/>
        <v>4.34</v>
      </c>
      <c r="Z4" s="87">
        <f t="shared" ca="1" si="0"/>
        <v>4.54</v>
      </c>
      <c r="AA4" s="87">
        <f t="shared" ca="1" si="0"/>
        <v>4.37</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4.37</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1% higher</v>
      </c>
      <c r="S5" s="87">
        <f t="array" ref="S5">IFERROR(VLOOKUP($W5,IF(IndicatorData!$B:$B=$V$1,IndicatorData!$A$1:$O$5203),15,FALSE),"")</f>
        <v>2020</v>
      </c>
      <c r="T5" s="88" t="s">
        <v>10</v>
      </c>
      <c r="U5" s="87" t="str">
        <f>VLOOKUP(U23&amp;U2,Interpretations!$A$1:$E$56,4,FALSE)</f>
        <v>65+ yrs</v>
      </c>
      <c r="V5" s="87">
        <v>4</v>
      </c>
      <c r="W5" s="86">
        <f t="array" ref="W5">IFERROR(SMALL(IF(IndicatorData!B:B=$V$1,IndicatorData!AA:AA),$V5),"")</f>
        <v>20200000</v>
      </c>
      <c r="X5" s="86">
        <f t="shared" si="5"/>
        <v>2020</v>
      </c>
      <c r="Y5" s="88">
        <f t="shared" ca="1" si="0"/>
        <v>3.97</v>
      </c>
      <c r="Z5" s="87">
        <f t="shared" ca="1" si="0"/>
        <v>4.17</v>
      </c>
      <c r="AA5" s="87">
        <f t="shared" ca="1" si="0"/>
        <v>4.0129596998806303</v>
      </c>
      <c r="AB5" s="87">
        <f t="shared" ca="1" si="0"/>
        <v>3.8457263532288501</v>
      </c>
      <c r="AC5" s="86">
        <f t="shared" ca="1" si="0"/>
        <v>4.6638931464856599</v>
      </c>
      <c r="AD5" s="87">
        <f t="shared" ca="1" si="0"/>
        <v>4.4347981016861304</v>
      </c>
      <c r="AE5" s="87">
        <f t="shared" ca="1" si="0"/>
        <v>4.0087568188343399</v>
      </c>
      <c r="AF5" s="87">
        <f t="shared" ca="1" si="0"/>
        <v>3.92520475969711</v>
      </c>
      <c r="AG5" s="87">
        <f t="shared" ca="1" si="0"/>
        <v>4.5885328836425003</v>
      </c>
      <c r="AH5" s="87">
        <f t="shared" ca="1" si="0"/>
        <v>3.7913840348591701</v>
      </c>
      <c r="AI5" s="87">
        <f t="shared" ca="1" si="1"/>
        <v>4.5885328836425003</v>
      </c>
      <c r="AJ5" s="87">
        <f t="shared" ca="1" si="1"/>
        <v>4.2011271316694696</v>
      </c>
      <c r="AK5" s="87">
        <f t="shared" ca="1" si="1"/>
        <v>4.0715513677017796</v>
      </c>
      <c r="AL5" s="87">
        <f t="shared" ca="1" si="1"/>
        <v>4.4347981016861304</v>
      </c>
      <c r="AM5" s="87">
        <f t="shared" ca="1" si="1"/>
        <v>4.8833545870527297</v>
      </c>
      <c r="AN5" s="87">
        <f t="shared" ca="1" si="1"/>
        <v>4.5136243242262601</v>
      </c>
      <c r="AO5" s="87">
        <f t="shared" ca="1" si="1"/>
        <v>4.2436782523924199</v>
      </c>
      <c r="AP5" s="87">
        <f t="shared" ca="1" si="1"/>
        <v>5.3373928171989604</v>
      </c>
      <c r="AQ5" s="87">
        <f t="shared" ca="1" si="1"/>
        <v>3.6024100186113999</v>
      </c>
      <c r="AR5" s="87">
        <f t="shared" ca="1" si="1"/>
        <v>3.7211221122112201</v>
      </c>
      <c r="AS5" s="87">
        <f t="shared" ca="1" si="2"/>
        <v>3.4145465966707</v>
      </c>
      <c r="AT5" s="87">
        <f t="shared" ca="1" si="2"/>
        <v>3.6926485521740502</v>
      </c>
      <c r="AU5" s="87">
        <f t="shared" ca="1" si="2"/>
        <v>3.92520475969711</v>
      </c>
      <c r="AV5" s="87">
        <f t="shared" ca="1" si="2"/>
        <v>3.6981051735150099</v>
      </c>
      <c r="AW5" s="87">
        <f t="shared" ca="1" si="2"/>
        <v>4.1919903866152097</v>
      </c>
      <c r="AX5" s="87">
        <f t="shared" ca="1" si="2"/>
        <v>3.8546191717347198</v>
      </c>
      <c r="AY5" s="87">
        <f t="shared" ca="1" si="2"/>
        <v>4.7467548994655102</v>
      </c>
      <c r="AZ5" s="87">
        <f t="shared" ca="1" si="2"/>
        <v>3.6528999552706098</v>
      </c>
      <c r="BA5" s="87">
        <f t="shared" ca="1" si="2"/>
        <v>3.8457263532288501</v>
      </c>
      <c r="BB5" s="87">
        <f t="shared" ca="1" si="2"/>
        <v>4.4984199764545503</v>
      </c>
      <c r="BC5" s="87">
        <f t="shared" ca="1" si="3"/>
        <v>4.2856700807624497</v>
      </c>
      <c r="BD5" s="87">
        <f t="shared" ca="1" si="3"/>
        <v>4.0087568188343399</v>
      </c>
      <c r="BE5" s="87">
        <f t="shared" ca="1" si="3"/>
        <v>3.33475844377939</v>
      </c>
      <c r="BF5" s="87">
        <f t="shared" ca="1" si="3"/>
        <v>4.1522914678607297</v>
      </c>
      <c r="BG5" s="87">
        <f t="shared" ca="1" si="3"/>
        <v>4.0129596998806303</v>
      </c>
      <c r="BH5" s="87">
        <f t="shared" ca="1" si="3"/>
        <v>3.9963361264714901</v>
      </c>
      <c r="BI5" s="87">
        <f t="shared" ca="1" si="3"/>
        <v>4.6638931464856599</v>
      </c>
      <c r="BJ5" s="87">
        <f t="shared" ca="1" si="3"/>
        <v>4.1755944604128601</v>
      </c>
      <c r="BK5" s="87">
        <f t="shared" ca="1" si="3"/>
        <v>4.07251211682508</v>
      </c>
      <c r="BL5" s="87">
        <f t="shared" ca="1" si="3"/>
        <v>4.7171914182223498</v>
      </c>
      <c r="BM5" s="87">
        <f t="shared" ca="1" si="3"/>
        <v>4.2085740780369498</v>
      </c>
      <c r="BN5" s="87">
        <f t="shared" ca="1" si="4"/>
        <v>4.2444853439290986</v>
      </c>
    </row>
    <row r="6" spans="1:66">
      <c r="A6" s="13" t="s">
        <v>1009</v>
      </c>
      <c r="C6" s="10"/>
      <c r="D6" s="10"/>
      <c r="E6" s="13" t="str">
        <f ca="1">IFERROR(IF(ABS(ROUND(($E$4-U12)/U12*100,0))=0, "similar",IF($E$4&lt;U12,ABS(ROUND(($E$4-U12)/U12*100,0))&amp;"% lower",IF($E$4&gt;U12,ABS(ROUND(($E$4-U12)/U12*100,0))&amp;"% higher"))),"N/A")</f>
        <v>4% lower</v>
      </c>
      <c r="S6" s="87" t="str">
        <f t="array" ref="S6">IFERROR(VLOOKUP($W6,IF(IndicatorData!$B:$B=$V$1,IndicatorData!$A$1:$O$5203),15,FALSE),"")</f>
        <v/>
      </c>
      <c r="T6" s="88"/>
      <c r="V6" s="87">
        <v>5</v>
      </c>
      <c r="W6" s="86" t="str">
        <f t="array" ref="W6">IFERROR(SMALL(IF(IndicatorData!B:B=$V$1,IndicatorData!AA:AA),$V6),"")</f>
        <v/>
      </c>
      <c r="X6" s="86" t="str">
        <f t="shared" si="5"/>
        <v/>
      </c>
      <c r="Y6" s="88" t="str">
        <f t="shared" ca="1" si="0"/>
        <v/>
      </c>
      <c r="Z6" s="87" t="str">
        <f t="shared" ca="1" si="0"/>
        <v/>
      </c>
      <c r="AA6" s="87" t="str">
        <f t="shared" ca="1" si="0"/>
        <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
      </c>
      <c r="T7" s="88"/>
      <c r="V7" s="87">
        <v>6</v>
      </c>
      <c r="W7" s="86" t="str">
        <f t="array" ref="W7">IFERROR(SMALL(IF(IndicatorData!B:B=$V$1,IndicatorData!AA:AA),$V7),"")</f>
        <v/>
      </c>
      <c r="X7" s="86" t="str">
        <f t="shared" si="5"/>
        <v/>
      </c>
      <c r="Y7" s="88" t="str">
        <f t="shared" ca="1" si="0"/>
        <v/>
      </c>
      <c r="Z7" s="87" t="str">
        <f t="shared" ca="1" si="0"/>
        <v/>
      </c>
      <c r="AA7" s="87" t="str">
        <f t="shared" ca="1" si="0"/>
        <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(2017)</v>
      </c>
      <c r="E8" s="13" t="str">
        <f ca="1">U22</f>
        <v>7% improvement</v>
      </c>
      <c r="S8" s="87" t="str">
        <f t="array" ref="S8">IFERROR(VLOOKUP($W8,IF(IndicatorData!$B:$B=$V$1,IndicatorData!$A$1:$O$5203),15,FALSE),"")</f>
        <v/>
      </c>
      <c r="T8" s="88" t="str">
        <f>Summary!$E$2</f>
        <v>Richmond</v>
      </c>
      <c r="V8" s="87">
        <v>7</v>
      </c>
      <c r="W8" s="86" t="str">
        <f t="array" ref="W8">IFERROR(SMALL(IF(IndicatorData!B:B=$V$1,IndicatorData!AA:AA),$V8),"")</f>
        <v/>
      </c>
      <c r="X8" s="86" t="str">
        <f t="shared" si="5"/>
        <v/>
      </c>
      <c r="Y8" s="88" t="str">
        <f t="shared" ca="1" si="0"/>
        <v/>
      </c>
      <c r="Z8" s="87" t="str">
        <f t="shared" ca="1" si="0"/>
        <v/>
      </c>
      <c r="AA8" s="87" t="str">
        <f t="shared" ca="1" si="0"/>
        <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(2019)</v>
      </c>
      <c r="C9" s="10"/>
      <c r="D9" s="10"/>
      <c r="E9" s="13" t="str">
        <f ca="1">U21</f>
        <v>8% improvement</v>
      </c>
      <c r="S9" s="87" t="str">
        <f t="array" ref="S9">IFERROR(VLOOKUP($W9,IF(IndicatorData!$B:$B=$V$1,IndicatorData!$A$1:$O$5203),15,FALSE),"")</f>
        <v/>
      </c>
      <c r="T9" s="88" t="str">
        <f>T8&amp;" Rank"</f>
        <v>Richmond Rank</v>
      </c>
      <c r="U9" s="87">
        <f ca="1">VLOOKUP(T8,$AA$26:$AB$58,2,FALSE)</f>
        <v>14</v>
      </c>
      <c r="V9" s="87">
        <v>8</v>
      </c>
      <c r="W9" s="86" t="str">
        <f t="array" ref="W9">IFERROR(SMALL(IF(IndicatorData!B:B=$V$1,IndicatorData!AA:AA),$V9),"")</f>
        <v/>
      </c>
      <c r="X9" s="86" t="str">
        <f t="shared" si="5"/>
        <v/>
      </c>
      <c r="Y9" s="88" t="str">
        <f t="shared" ca="1" si="0"/>
        <v/>
      </c>
      <c r="Z9" s="87" t="str">
        <f t="shared" ca="1" si="0"/>
        <v/>
      </c>
      <c r="AA9" s="87" t="str">
        <f t="shared" ca="1" si="0"/>
        <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3.97</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(2020) rank:</v>
      </c>
      <c r="E12" s="128">
        <f ca="1">U9</f>
        <v>14</v>
      </c>
      <c r="S12" s="87" t="str">
        <f t="array" ref="S12">IFERROR(VLOOKUP($W12,IF(IndicatorData!$B:$B=$V$1,IndicatorData!$A$1:$O$5203),15,FALSE),"")</f>
        <v/>
      </c>
      <c r="T12" s="88" t="s">
        <v>57</v>
      </c>
      <c r="U12" s="87">
        <f ca="1">AH27</f>
        <v>4.17</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4.0129596998806303</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4.0129596998806303</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Dementia: Recorded prevalence (aged 65 years and over), 2020</v>
      </c>
      <c r="B15" s="125"/>
      <c r="C15" s="125"/>
      <c r="D15" s="125"/>
      <c r="E15" s="125"/>
      <c r="F15" s="125"/>
      <c r="G15" s="125"/>
      <c r="S15" s="87" t="str">
        <f t="array" ref="S15">IFERROR(VLOOKUP($W15,IF(IndicatorData!$B:$B=$V$1,IndicatorData!$A$1:$O$5203),15,FALSE),"")</f>
        <v/>
      </c>
      <c r="T15" s="88" t="str">
        <f>T8&amp;" previous data"</f>
        <v>Richmond previous data</v>
      </c>
      <c r="U15" s="87">
        <f ca="1">IFERROR(INDIRECT("aa"&amp;$W$1-1),"")</f>
        <v>4.37</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4.3</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-8.1702585839672728E-2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2020, Richmond's rate was 4.0% (n=1412), which was the 14th lowest in London, 1.0% higher than the England average and 3.9% lower than the London average. The latest Borough figure for 2020 was also 6.6% lower than in 2017, in comparison with 8.3%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-6.6753558167295252E-2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8%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7% improvement</v>
      </c>
    </row>
    <row r="23" spans="10:72">
      <c r="J23" s="125"/>
      <c r="K23" s="125"/>
      <c r="L23" s="125"/>
      <c r="M23" s="125"/>
      <c r="N23" s="125"/>
      <c r="T23" s="87" t="s">
        <v>1085</v>
      </c>
      <c r="U23" s="87">
        <f>VLOOKUP(U1,List!$AD$2:$AE$63,2,FALSE)</f>
        <v>91891</v>
      </c>
    </row>
    <row r="24" spans="10:72">
      <c r="J24" s="125"/>
      <c r="K24" s="125"/>
      <c r="L24" s="125"/>
      <c r="M24" s="125"/>
      <c r="N24" s="125"/>
    </row>
    <row r="25" spans="10:72">
      <c r="J25" s="125"/>
      <c r="K25" s="125"/>
      <c r="L25" s="125"/>
      <c r="M25" s="125"/>
      <c r="N25" s="125"/>
      <c r="AU25" s="87" t="str">
        <f ca="1">AC26&amp;", Bexley vs. CYP Comparators"</f>
        <v>Dementia: Recorded prevalence (aged 65 years and over), 2020, Bexley vs. CYP Comparators</v>
      </c>
      <c r="BT25" s="87"/>
    </row>
    <row r="26" spans="10:72">
      <c r="J26" s="125"/>
      <c r="K26" s="125"/>
      <c r="L26" s="125"/>
      <c r="M26" s="125"/>
      <c r="N26" s="125"/>
      <c r="W26" s="87" t="s">
        <v>1006</v>
      </c>
      <c r="X26" s="87" t="s">
        <v>1086</v>
      </c>
      <c r="Y26" s="87">
        <f ca="1">INDIRECT("X"&amp;$W$1)</f>
        <v>2020</v>
      </c>
      <c r="AB26" s="87" t="s">
        <v>1006</v>
      </c>
      <c r="AC26" s="86" t="str">
        <f ca="1">IF(U2&lt;&gt;"Persons", U1&amp;", "&amp;Y26&amp;" ("&amp;U2&amp;")",U1&amp;", "&amp;Y26)</f>
        <v>Dementia: Recorded prevalence (aged 65 years and over), 2020</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8</v>
      </c>
      <c r="X27" s="87" t="s">
        <v>107</v>
      </c>
      <c r="Y27" s="87">
        <f t="shared" ref="Y27:Y58" ca="1" si="10">IFERROR(VLOOKUP($X27&amp;$U$1&amp;$Y$26&amp;$U$2&amp;$U$5,DATA,14,FALSE),"")</f>
        <v>3.7913840348591701</v>
      </c>
      <c r="AA27" s="87" t="str">
        <f t="shared" ref="AA27:AA58" ca="1" si="11">AD27</f>
        <v>Newham</v>
      </c>
      <c r="AB27" s="87">
        <v>1</v>
      </c>
      <c r="AC27" s="86">
        <f t="shared" ref="AC27:AC58" ca="1" si="12">VLOOKUP($AB27,$W$26:$Y$58,3,FALSE)</f>
        <v>3.33475844377939</v>
      </c>
      <c r="AD27" s="87" t="str">
        <f t="shared" ref="AD27:AD58" ca="1" si="13">VLOOKUP($AB27,$W$26:$Y$58,2,FALSE)</f>
        <v>Newham</v>
      </c>
      <c r="AE27" s="87" t="str">
        <f t="shared" ref="AE27:AE58" ca="1" si="14">IF($AD27=$AE$26,AC27,"")</f>
        <v/>
      </c>
      <c r="AF27" s="87" t="str">
        <f t="shared" ref="AF27:AF58" ca="1" si="15">IF(ISERROR(HLOOKUP($AD27,$AB$1:$AG$1,1,FALSE)),"",AC27)</f>
        <v/>
      </c>
      <c r="AG27" s="87">
        <f t="shared" ref="AG27:AG58" ca="1" si="16">IF(AND(AE27="",AF27=""),AC27,"")</f>
        <v>3.33475844377939</v>
      </c>
      <c r="AH27" s="87">
        <f ca="1">INDIRECT("z"&amp;$W$1)</f>
        <v>4.17</v>
      </c>
      <c r="AI27" s="87">
        <f ca="1">INDIRECT("y"&amp;$W$1)</f>
        <v>3.97</v>
      </c>
      <c r="AJ27" s="87">
        <f ca="1">INDIRECT("aa"&amp;$W$1)</f>
        <v>4.0129596998806303</v>
      </c>
      <c r="AK27" s="87" t="str">
        <f t="shared" ref="AK27:AK58" ca="1" si="17">IF(ISERROR(VLOOKUP($AD27,AOP_comparators,1,FALSE)),"",AC27)</f>
        <v/>
      </c>
      <c r="AL27" s="87">
        <f t="shared" ref="AL27:AL58" ca="1" si="18">IF(AND(AE27="",AK27=""),AC27,"")</f>
        <v>3.33475844377939</v>
      </c>
      <c r="AN27" s="87" t="str">
        <f ca="1">IFERROR(RANK(AP27,$AP$27:$AP$37,$U$3)+COUNTIF($AP$27:AP27,AP27)-1,"")</f>
        <v/>
      </c>
      <c r="AO27" s="87" t="s">
        <v>1063</v>
      </c>
      <c r="AP27" s="87" t="str">
        <f t="shared" ref="AP27:AP37" ca="1" si="19">IFERROR(VLOOKUP($AO27&amp;$U$1&amp;$Y$26&amp;$U$2&amp;$U$5,DATA,14,FALSE),"")</f>
        <v/>
      </c>
      <c r="AR27" s="87" t="str">
        <f t="shared" ref="AR27:AR37" ca="1" si="20">AU27</f>
        <v>Havering</v>
      </c>
      <c r="AS27" s="87">
        <v>1</v>
      </c>
      <c r="AT27" s="87">
        <f t="shared" ref="AT27:AT37" ca="1" si="21">VLOOKUP($AS27,$AN$27:$AP$37,3,FALSE)</f>
        <v>3.6981051735150099</v>
      </c>
      <c r="AU27" s="87" t="str">
        <f t="shared" ref="AU27:AU37" ca="1" si="22">VLOOKUP($AS27,$AN$27:$AP$37,2,FALSE)</f>
        <v>Havering</v>
      </c>
      <c r="AV27" s="87" t="str">
        <f t="shared" ref="AV27:AV37" ca="1" si="23">IF($AU27=$AV$26,$AT27,"")</f>
        <v/>
      </c>
      <c r="AW27" s="87">
        <f t="shared" ref="AW27:AW37" ca="1" si="24">IF(AV27="",AT27,"")</f>
        <v>3.6981051735150099</v>
      </c>
      <c r="AX27" s="87">
        <f t="shared" ref="AX27:AX37" ca="1" si="25">AI27</f>
        <v>3.97</v>
      </c>
      <c r="AY27" s="94"/>
      <c r="AZ27" s="94"/>
      <c r="BA27" s="94"/>
      <c r="BB27" s="94"/>
      <c r="BC27" s="94"/>
      <c r="BD27" s="94"/>
      <c r="BT27" s="87"/>
    </row>
    <row r="28" spans="10:72">
      <c r="J28" s="125"/>
      <c r="K28" s="125"/>
      <c r="L28" s="125"/>
      <c r="M28" s="125"/>
      <c r="N28" s="125"/>
      <c r="W28" s="87">
        <f ca="1">IFERROR(RANK(Y28,$Y$27:$Y$59,$U$3)+COUNTIF($Y$27:Y28,Y28)-1,"")</f>
        <v>27</v>
      </c>
      <c r="X28" s="87" t="s">
        <v>94</v>
      </c>
      <c r="Y28" s="87">
        <f t="shared" ca="1" si="10"/>
        <v>4.5885328836425003</v>
      </c>
      <c r="AA28" s="87" t="str">
        <f t="shared" ca="1" si="11"/>
        <v>Hammersmith and Fulham</v>
      </c>
      <c r="AB28" s="87">
        <v>2</v>
      </c>
      <c r="AC28" s="86">
        <f t="shared" ca="1" si="12"/>
        <v>3.4145465966707</v>
      </c>
      <c r="AD28" s="87" t="str">
        <f t="shared" ca="1" si="13"/>
        <v>Hammersmith and Fulham</v>
      </c>
      <c r="AE28" s="87" t="str">
        <f t="shared" ca="1" si="14"/>
        <v/>
      </c>
      <c r="AF28" s="87" t="str">
        <f t="shared" ca="1" si="15"/>
        <v/>
      </c>
      <c r="AG28" s="87">
        <f t="shared" ca="1" si="16"/>
        <v>3.4145465966707</v>
      </c>
      <c r="AH28" s="87">
        <f t="shared" ref="AH28:AH58" ca="1" si="26">$AH$27</f>
        <v>4.17</v>
      </c>
      <c r="AI28" s="87">
        <f t="shared" ref="AI28:AI58" ca="1" si="27">$AI$27</f>
        <v>3.97</v>
      </c>
      <c r="AJ28" s="87">
        <f t="shared" ref="AJ28:AJ58" ca="1" si="28">$AJ$27</f>
        <v>4.0129596998806303</v>
      </c>
      <c r="AK28" s="87" t="str">
        <f t="shared" ca="1" si="17"/>
        <v/>
      </c>
      <c r="AL28" s="87">
        <f t="shared" ca="1" si="18"/>
        <v>3.4145465966707</v>
      </c>
      <c r="AN28" s="87">
        <f ca="1">IFERROR(RANK(AP28,$AP$27:$AP$37,$U$3)+COUNTIF($AP$27:AP28,AP28)-1,"")</f>
        <v>3</v>
      </c>
      <c r="AO28" s="87" t="s">
        <v>79</v>
      </c>
      <c r="AP28" s="87">
        <f t="shared" ca="1" si="19"/>
        <v>4.4347981016861304</v>
      </c>
      <c r="AR28" s="87" t="str">
        <f t="shared" ca="1" si="20"/>
        <v>Richmond</v>
      </c>
      <c r="AS28" s="87">
        <v>2</v>
      </c>
      <c r="AT28" s="87">
        <f t="shared" ca="1" si="21"/>
        <v>4.0129596998806303</v>
      </c>
      <c r="AU28" s="87" t="str">
        <f t="shared" ca="1" si="22"/>
        <v>Richmond</v>
      </c>
      <c r="AV28" s="87">
        <f t="shared" ca="1" si="23"/>
        <v>4.0129596998806303</v>
      </c>
      <c r="AW28" s="87" t="str">
        <f t="shared" ca="1" si="24"/>
        <v/>
      </c>
      <c r="AX28" s="87">
        <f t="shared" ca="1" si="25"/>
        <v>3.97</v>
      </c>
      <c r="AY28" s="94"/>
      <c r="BA28" s="94"/>
      <c r="BB28" s="94"/>
      <c r="BC28" s="94"/>
      <c r="BD28" s="94"/>
      <c r="BF28" s="94">
        <v>90</v>
      </c>
      <c r="BG28" s="94"/>
      <c r="BT28" s="87"/>
    </row>
    <row r="29" spans="10:72">
      <c r="J29" s="125"/>
      <c r="K29" s="125"/>
      <c r="L29" s="125"/>
      <c r="M29" s="125"/>
      <c r="N29" s="125"/>
      <c r="W29" s="87">
        <f ca="1">IFERROR(RANK(Y29,$Y$27:$Y$59,$U$3)+COUNTIF($Y$27:Y29,Y29)-1,"")</f>
        <v>20</v>
      </c>
      <c r="X29" s="87" t="s">
        <v>98</v>
      </c>
      <c r="Y29" s="87">
        <f t="shared" ca="1" si="10"/>
        <v>4.2011271316694696</v>
      </c>
      <c r="AA29" s="87" t="str">
        <f t="shared" ca="1" si="11"/>
        <v>Greenwich</v>
      </c>
      <c r="AB29" s="87">
        <v>3</v>
      </c>
      <c r="AC29" s="86">
        <f t="shared" ca="1" si="12"/>
        <v>3.6024100186113999</v>
      </c>
      <c r="AD29" s="87" t="str">
        <f t="shared" ca="1" si="13"/>
        <v>Greenwich</v>
      </c>
      <c r="AE29" s="87" t="str">
        <f t="shared" ca="1" si="14"/>
        <v/>
      </c>
      <c r="AF29" s="87" t="str">
        <f t="shared" ca="1" si="15"/>
        <v/>
      </c>
      <c r="AG29" s="87">
        <f t="shared" ca="1" si="16"/>
        <v>3.6024100186113999</v>
      </c>
      <c r="AH29" s="87">
        <f t="shared" ca="1" si="26"/>
        <v>4.17</v>
      </c>
      <c r="AI29" s="87">
        <f t="shared" ca="1" si="27"/>
        <v>3.97</v>
      </c>
      <c r="AJ29" s="87">
        <f t="shared" ca="1" si="28"/>
        <v>4.0129596998806303</v>
      </c>
      <c r="AK29" s="87" t="str">
        <f t="shared" ca="1" si="17"/>
        <v/>
      </c>
      <c r="AL29" s="87">
        <f t="shared" ca="1" si="18"/>
        <v>3.6024100186113999</v>
      </c>
      <c r="AN29" s="87" t="str">
        <f ca="1">IFERROR(RANK(AP29,$AP$27:$AP$37,$U$3)+COUNTIF($AP$27:AP29,AP29)-1,"")</f>
        <v/>
      </c>
      <c r="AO29" s="87" t="s">
        <v>1064</v>
      </c>
      <c r="AP29" s="87" t="str">
        <f t="shared" ca="1" si="19"/>
        <v/>
      </c>
      <c r="AR29" s="87" t="str">
        <f t="shared" ca="1" si="20"/>
        <v>Bromley</v>
      </c>
      <c r="AS29" s="87">
        <v>3</v>
      </c>
      <c r="AT29" s="87">
        <f t="shared" ca="1" si="21"/>
        <v>4.4347981016861304</v>
      </c>
      <c r="AU29" s="87" t="str">
        <f t="shared" ca="1" si="22"/>
        <v>Bromley</v>
      </c>
      <c r="AV29" s="87" t="str">
        <f t="shared" ca="1" si="23"/>
        <v/>
      </c>
      <c r="AW29" s="87">
        <f t="shared" ca="1" si="24"/>
        <v>4.4347981016861304</v>
      </c>
      <c r="AX29" s="87">
        <f t="shared" ca="1" si="25"/>
        <v>3.97</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15</v>
      </c>
      <c r="X30" s="87" t="s">
        <v>69</v>
      </c>
      <c r="Y30" s="87">
        <f t="shared" ca="1" si="10"/>
        <v>4.0715513677017796</v>
      </c>
      <c r="AA30" s="87" t="str">
        <f t="shared" ca="1" si="11"/>
        <v>Kensington and Chelsea</v>
      </c>
      <c r="AB30" s="87">
        <v>4</v>
      </c>
      <c r="AC30" s="86">
        <f t="shared" ca="1" si="12"/>
        <v>3.6528999552706098</v>
      </c>
      <c r="AD30" s="87" t="str">
        <f t="shared" ca="1" si="13"/>
        <v>Kensington and Chelsea</v>
      </c>
      <c r="AE30" s="87" t="str">
        <f t="shared" ca="1" si="14"/>
        <v/>
      </c>
      <c r="AF30" s="87" t="str">
        <f t="shared" ca="1" si="15"/>
        <v/>
      </c>
      <c r="AG30" s="87">
        <f t="shared" ca="1" si="16"/>
        <v>3.6528999552706098</v>
      </c>
      <c r="AH30" s="87">
        <f t="shared" ca="1" si="26"/>
        <v>4.17</v>
      </c>
      <c r="AI30" s="87">
        <f t="shared" ca="1" si="27"/>
        <v>3.97</v>
      </c>
      <c r="AJ30" s="87">
        <f t="shared" ca="1" si="28"/>
        <v>4.0129596998806303</v>
      </c>
      <c r="AK30" s="87" t="str">
        <f t="shared" ca="1" si="17"/>
        <v/>
      </c>
      <c r="AL30" s="87">
        <f t="shared" ca="1" si="18"/>
        <v>3.6528999552706098</v>
      </c>
      <c r="AN30" s="87">
        <f ca="1">IFERROR(RANK(AP30,$AP$27:$AP$37,$U$3)+COUNTIF($AP$27:AP30,AP30)-1,"")</f>
        <v>1</v>
      </c>
      <c r="AO30" s="87" t="s">
        <v>119</v>
      </c>
      <c r="AP30" s="87">
        <f t="shared" ca="1" si="19"/>
        <v>3.6981051735150099</v>
      </c>
      <c r="AR30" s="87" t="e">
        <f t="shared" ca="1" si="20"/>
        <v>#N/A</v>
      </c>
      <c r="AS30" s="87">
        <v>4</v>
      </c>
      <c r="AT30" s="87" t="e">
        <f t="shared" ca="1" si="21"/>
        <v>#N/A</v>
      </c>
      <c r="AU30" s="87" t="e">
        <f t="shared" ca="1" si="22"/>
        <v>#N/A</v>
      </c>
      <c r="AV30" s="87" t="e">
        <f t="shared" ca="1" si="23"/>
        <v>#N/A</v>
      </c>
      <c r="AW30" s="87" t="e">
        <f t="shared" ca="1" si="24"/>
        <v>#N/A</v>
      </c>
      <c r="AX30" s="87">
        <f t="shared" ca="1" si="25"/>
        <v>3.97</v>
      </c>
      <c r="AY30" s="94"/>
      <c r="BA30" s="94"/>
      <c r="BB30" s="94"/>
      <c r="BC30" s="94"/>
      <c r="BD30" s="94"/>
      <c r="BE30" s="87" t="s">
        <v>1091</v>
      </c>
      <c r="BF30" s="92">
        <v>0</v>
      </c>
      <c r="BG30" s="92"/>
      <c r="BT30" s="87"/>
    </row>
    <row r="31" spans="10:72">
      <c r="J31" s="125"/>
      <c r="K31" s="125"/>
      <c r="L31" s="125"/>
      <c r="M31" s="125"/>
      <c r="N31" s="125"/>
      <c r="W31" s="87">
        <f ca="1">IFERROR(RANK(Y31,$Y$27:$Y$59,$U$3)+COUNTIF($Y$27:Y31,Y31)-1,"")</f>
        <v>24</v>
      </c>
      <c r="X31" s="87" t="s">
        <v>79</v>
      </c>
      <c r="Y31" s="87">
        <f t="shared" ca="1" si="10"/>
        <v>4.4347981016861304</v>
      </c>
      <c r="AA31" s="87" t="str">
        <f t="shared" ca="1" si="11"/>
        <v>Haringey</v>
      </c>
      <c r="AB31" s="87">
        <v>5</v>
      </c>
      <c r="AC31" s="86">
        <f t="shared" ca="1" si="12"/>
        <v>3.6926485521740502</v>
      </c>
      <c r="AD31" s="87" t="str">
        <f t="shared" ca="1" si="13"/>
        <v>Haringey</v>
      </c>
      <c r="AE31" s="87" t="str">
        <f t="shared" ca="1" si="14"/>
        <v/>
      </c>
      <c r="AF31" s="87" t="str">
        <f t="shared" ca="1" si="15"/>
        <v/>
      </c>
      <c r="AG31" s="87">
        <f t="shared" ca="1" si="16"/>
        <v>3.6926485521740502</v>
      </c>
      <c r="AH31" s="87">
        <f t="shared" ca="1" si="26"/>
        <v>4.17</v>
      </c>
      <c r="AI31" s="87">
        <f t="shared" ca="1" si="27"/>
        <v>3.97</v>
      </c>
      <c r="AJ31" s="87">
        <f t="shared" ca="1" si="28"/>
        <v>4.0129596998806303</v>
      </c>
      <c r="AK31" s="87" t="str">
        <f t="shared" ca="1" si="17"/>
        <v/>
      </c>
      <c r="AL31" s="87">
        <f t="shared" ca="1" si="18"/>
        <v>3.6926485521740502</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3.97</v>
      </c>
      <c r="AY31" s="94"/>
      <c r="BA31" s="94"/>
      <c r="BB31" s="94"/>
      <c r="BC31" s="94"/>
      <c r="BD31" s="94"/>
      <c r="BE31" s="87" t="s">
        <v>128</v>
      </c>
      <c r="BF31" s="92">
        <v>32</v>
      </c>
      <c r="BG31" s="92"/>
      <c r="BT31" s="87"/>
    </row>
    <row r="32" spans="10:72">
      <c r="J32" s="125"/>
      <c r="K32" s="125"/>
      <c r="L32" s="125"/>
      <c r="M32" s="125"/>
      <c r="N32" s="125"/>
      <c r="W32" s="87">
        <f ca="1">IFERROR(RANK(Y32,$Y$27:$Y$59,$U$3)+COUNTIF($Y$27:Y32,Y32)-1,"")</f>
        <v>31</v>
      </c>
      <c r="X32" s="87" t="s">
        <v>73</v>
      </c>
      <c r="Y32" s="87">
        <f t="shared" ca="1" si="10"/>
        <v>4.8833545870527297</v>
      </c>
      <c r="AA32" s="87" t="str">
        <f t="shared" ca="1" si="11"/>
        <v>Havering</v>
      </c>
      <c r="AB32" s="87">
        <v>6</v>
      </c>
      <c r="AC32" s="86">
        <f t="shared" ca="1" si="12"/>
        <v>3.6981051735150099</v>
      </c>
      <c r="AD32" s="87" t="str">
        <f t="shared" ca="1" si="13"/>
        <v>Havering</v>
      </c>
      <c r="AE32" s="87" t="str">
        <f t="shared" ca="1" si="14"/>
        <v/>
      </c>
      <c r="AF32" s="87" t="str">
        <f t="shared" ca="1" si="15"/>
        <v/>
      </c>
      <c r="AG32" s="87">
        <f t="shared" ca="1" si="16"/>
        <v>3.6981051735150099</v>
      </c>
      <c r="AH32" s="87">
        <f t="shared" ca="1" si="26"/>
        <v>4.17</v>
      </c>
      <c r="AI32" s="87">
        <f t="shared" ca="1" si="27"/>
        <v>3.97</v>
      </c>
      <c r="AJ32" s="87">
        <f t="shared" ca="1" si="28"/>
        <v>4.0129596998806303</v>
      </c>
      <c r="AK32" s="87">
        <f t="shared" ca="1" si="17"/>
        <v>3.6981051735150099</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3.97</v>
      </c>
      <c r="AY32" s="94"/>
      <c r="BA32" s="94"/>
      <c r="BB32" s="94"/>
      <c r="BC32" s="94"/>
      <c r="BD32" s="94"/>
      <c r="BE32" s="87" t="s">
        <v>173</v>
      </c>
      <c r="BF32" s="92"/>
      <c r="BG32" s="92"/>
      <c r="BT32" s="87"/>
    </row>
    <row r="33" spans="1:72">
      <c r="W33" s="87">
        <f ca="1">IFERROR(RANK(Y33,$Y$27:$Y$59,$U$3)+COUNTIF($Y$27:Y33,Y33)-1,"")</f>
        <v>26</v>
      </c>
      <c r="X33" s="87" t="s">
        <v>111</v>
      </c>
      <c r="Y33" s="87">
        <f t="shared" ca="1" si="10"/>
        <v>4.5136243242262601</v>
      </c>
      <c r="AA33" s="87" t="str">
        <f t="shared" ca="1" si="11"/>
        <v>Hackney</v>
      </c>
      <c r="AB33" s="87">
        <v>7</v>
      </c>
      <c r="AC33" s="86">
        <f t="shared" ca="1" si="12"/>
        <v>3.7211221122112201</v>
      </c>
      <c r="AD33" s="87" t="str">
        <f t="shared" ca="1" si="13"/>
        <v>Hackney</v>
      </c>
      <c r="AE33" s="87" t="str">
        <f t="shared" ca="1" si="14"/>
        <v/>
      </c>
      <c r="AF33" s="87" t="str">
        <f t="shared" ca="1" si="15"/>
        <v/>
      </c>
      <c r="AG33" s="87">
        <f t="shared" ca="1" si="16"/>
        <v>3.7211221122112201</v>
      </c>
      <c r="AH33" s="87">
        <f t="shared" ca="1" si="26"/>
        <v>4.17</v>
      </c>
      <c r="AI33" s="87">
        <f t="shared" ca="1" si="27"/>
        <v>3.97</v>
      </c>
      <c r="AJ33" s="87">
        <f t="shared" ca="1" si="28"/>
        <v>4.0129596998806303</v>
      </c>
      <c r="AK33" s="87" t="str">
        <f t="shared" ca="1" si="17"/>
        <v/>
      </c>
      <c r="AL33" s="87">
        <f t="shared" ca="1" si="18"/>
        <v>3.7211221122112201</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3.97</v>
      </c>
      <c r="AY33" s="94"/>
      <c r="BA33" s="94"/>
      <c r="BB33" s="94"/>
      <c r="BC33" s="94"/>
      <c r="BD33" s="94"/>
      <c r="BE33" s="87" t="s">
        <v>1092</v>
      </c>
      <c r="BF33" s="92"/>
      <c r="BG33" s="92"/>
      <c r="BT33" s="87"/>
    </row>
    <row r="34" spans="1:72">
      <c r="A34" s="12" t="s">
        <v>1093</v>
      </c>
      <c r="W34" s="87">
        <f ca="1">IFERROR(RANK(Y34,$Y$27:$Y$59,$U$3)+COUNTIF($Y$27:Y34,Y34)-1,"")</f>
        <v>22</v>
      </c>
      <c r="X34" s="87" t="s">
        <v>63</v>
      </c>
      <c r="Y34" s="87">
        <f t="shared" ca="1" si="10"/>
        <v>4.2436782523924199</v>
      </c>
      <c r="AA34" s="87" t="str">
        <f t="shared" ca="1" si="11"/>
        <v>Barking and Dagenham</v>
      </c>
      <c r="AB34" s="87">
        <v>8</v>
      </c>
      <c r="AC34" s="86">
        <f t="shared" ca="1" si="12"/>
        <v>3.7913840348591701</v>
      </c>
      <c r="AD34" s="87" t="str">
        <f t="shared" ca="1" si="13"/>
        <v>Barking and Dagenham</v>
      </c>
      <c r="AE34" s="87" t="str">
        <f t="shared" ca="1" si="14"/>
        <v/>
      </c>
      <c r="AF34" s="87" t="str">
        <f t="shared" ca="1" si="15"/>
        <v/>
      </c>
      <c r="AG34" s="87">
        <f t="shared" ca="1" si="16"/>
        <v>3.7913840348591701</v>
      </c>
      <c r="AH34" s="87">
        <f t="shared" ca="1" si="26"/>
        <v>4.17</v>
      </c>
      <c r="AI34" s="87">
        <f t="shared" ca="1" si="27"/>
        <v>3.97</v>
      </c>
      <c r="AJ34" s="87">
        <f t="shared" ca="1" si="28"/>
        <v>4.0129596998806303</v>
      </c>
      <c r="AK34" s="87" t="str">
        <f t="shared" ca="1" si="17"/>
        <v/>
      </c>
      <c r="AL34" s="87">
        <f t="shared" ca="1" si="18"/>
        <v>3.7913840348591701</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3.97</v>
      </c>
      <c r="AY34" s="94"/>
      <c r="BA34" s="94"/>
      <c r="BB34" s="94"/>
      <c r="BC34" s="94"/>
      <c r="BD34" s="94"/>
      <c r="BE34" s="87" t="s">
        <v>1094</v>
      </c>
      <c r="BF34" s="92"/>
      <c r="BG34" s="92"/>
      <c r="BT34" s="87"/>
    </row>
    <row r="35" spans="1:72" ht="15" customHeight="1">
      <c r="A35" s="124" t="str">
        <f>VLOOKUP($U$1,IndicatorMetadata!$B:$Z,2,FALSE)</f>
        <v>The percentage of patients (aged 65+) with dementia as recorded on all open and active GP practice disease registers.</v>
      </c>
      <c r="B35" s="125"/>
      <c r="C35" s="125"/>
      <c r="D35" s="125"/>
      <c r="E35" s="125"/>
      <c r="F35" s="125"/>
      <c r="G35" s="125"/>
      <c r="H35" s="125"/>
      <c r="I35" s="125"/>
      <c r="J35" s="125"/>
      <c r="K35" s="125"/>
      <c r="L35" s="125"/>
      <c r="M35" s="125"/>
      <c r="N35" s="125"/>
      <c r="W35" s="87">
        <f ca="1">IFERROR(RANK(Y35,$Y$27:$Y$59,$U$3)+COUNTIF($Y$27:Y35,Y35)-1,"")</f>
        <v>32</v>
      </c>
      <c r="X35" s="87" t="s">
        <v>121</v>
      </c>
      <c r="Y35" s="87">
        <f t="shared" ca="1" si="10"/>
        <v>5.3373928171989604</v>
      </c>
      <c r="AA35" s="87" t="str">
        <f t="shared" ca="1" si="11"/>
        <v>Kingston</v>
      </c>
      <c r="AB35" s="87">
        <v>9</v>
      </c>
      <c r="AC35" s="86">
        <f t="shared" ca="1" si="12"/>
        <v>3.8457263532288501</v>
      </c>
      <c r="AD35" s="87" t="str">
        <f t="shared" ca="1" si="13"/>
        <v>Kingston</v>
      </c>
      <c r="AE35" s="87" t="str">
        <f t="shared" ca="1" si="14"/>
        <v/>
      </c>
      <c r="AF35" s="87">
        <f t="shared" ca="1" si="15"/>
        <v>3.8457263532288501</v>
      </c>
      <c r="AG35" s="87" t="str">
        <f t="shared" ca="1" si="16"/>
        <v/>
      </c>
      <c r="AH35" s="87">
        <f t="shared" ca="1" si="26"/>
        <v>4.17</v>
      </c>
      <c r="AI35" s="87">
        <f t="shared" ca="1" si="27"/>
        <v>3.97</v>
      </c>
      <c r="AJ35" s="87">
        <f t="shared" ca="1" si="28"/>
        <v>4.0129596998806303</v>
      </c>
      <c r="AK35" s="87">
        <f t="shared" ca="1" si="17"/>
        <v>3.8457263532288501</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3.97</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3</v>
      </c>
      <c r="X36" s="87" t="s">
        <v>81</v>
      </c>
      <c r="Y36" s="87">
        <f t="shared" ca="1" si="10"/>
        <v>3.6024100186113999</v>
      </c>
      <c r="AA36" s="87" t="str">
        <f t="shared" ca="1" si="11"/>
        <v>Hounslow</v>
      </c>
      <c r="AB36" s="87">
        <v>10</v>
      </c>
      <c r="AC36" s="86">
        <f t="shared" ca="1" si="12"/>
        <v>3.8546191717347198</v>
      </c>
      <c r="AD36" s="87" t="str">
        <f t="shared" ca="1" si="13"/>
        <v>Hounslow</v>
      </c>
      <c r="AE36" s="87" t="str">
        <f t="shared" ca="1" si="14"/>
        <v/>
      </c>
      <c r="AF36" s="87" t="str">
        <f t="shared" ca="1" si="15"/>
        <v/>
      </c>
      <c r="AG36" s="87">
        <f t="shared" ca="1" si="16"/>
        <v>3.8546191717347198</v>
      </c>
      <c r="AH36" s="87">
        <f t="shared" ca="1" si="26"/>
        <v>4.17</v>
      </c>
      <c r="AI36" s="87">
        <f t="shared" ca="1" si="27"/>
        <v>3.97</v>
      </c>
      <c r="AJ36" s="87">
        <f t="shared" ca="1" si="28"/>
        <v>4.0129596998806303</v>
      </c>
      <c r="AK36" s="87">
        <f t="shared" ca="1" si="17"/>
        <v>3.8546191717347198</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3.97</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7</v>
      </c>
      <c r="X37" s="87" t="s">
        <v>102</v>
      </c>
      <c r="Y37" s="87">
        <f t="shared" ca="1" si="10"/>
        <v>3.7211221122112201</v>
      </c>
      <c r="AA37" s="87" t="str">
        <f t="shared" ca="1" si="11"/>
        <v>Harrow</v>
      </c>
      <c r="AB37" s="87">
        <v>11</v>
      </c>
      <c r="AC37" s="86">
        <f t="shared" ca="1" si="12"/>
        <v>3.92520475969711</v>
      </c>
      <c r="AD37" s="87" t="str">
        <f t="shared" ca="1" si="13"/>
        <v>Harrow</v>
      </c>
      <c r="AE37" s="87" t="str">
        <f t="shared" ca="1" si="14"/>
        <v/>
      </c>
      <c r="AF37" s="87">
        <f t="shared" ca="1" si="15"/>
        <v>3.92520475969711</v>
      </c>
      <c r="AG37" s="87" t="str">
        <f t="shared" ca="1" si="16"/>
        <v/>
      </c>
      <c r="AH37" s="87">
        <f t="shared" ca="1" si="26"/>
        <v>4.17</v>
      </c>
      <c r="AI37" s="87">
        <f t="shared" ca="1" si="27"/>
        <v>3.97</v>
      </c>
      <c r="AJ37" s="87">
        <f t="shared" ca="1" si="28"/>
        <v>4.0129596998806303</v>
      </c>
      <c r="AK37" s="87">
        <f t="shared" ca="1" si="17"/>
        <v>3.92520475969711</v>
      </c>
      <c r="AL37" s="87" t="str">
        <f t="shared" ca="1" si="18"/>
        <v/>
      </c>
      <c r="AN37" s="87">
        <f ca="1">IFERROR(RANK(AP37,$AP$27:$AP$37,$U$3)+COUNTIF($AP$27:AP37,AP37)-1,"")</f>
        <v>2</v>
      </c>
      <c r="AO37" s="87" t="str">
        <f>T8</f>
        <v>Richmond</v>
      </c>
      <c r="AP37" s="87">
        <f t="shared" ca="1" si="19"/>
        <v>4.0129596998806303</v>
      </c>
      <c r="AR37" s="87" t="e">
        <f t="shared" ca="1" si="20"/>
        <v>#N/A</v>
      </c>
      <c r="AS37" s="87">
        <v>11</v>
      </c>
      <c r="AT37" s="87" t="e">
        <f t="shared" ca="1" si="21"/>
        <v>#N/A</v>
      </c>
      <c r="AU37" s="87" t="e">
        <f t="shared" ca="1" si="22"/>
        <v>#N/A</v>
      </c>
      <c r="AV37" s="87" t="e">
        <f t="shared" ca="1" si="23"/>
        <v>#N/A</v>
      </c>
      <c r="AW37" s="87" t="e">
        <f t="shared" ca="1" si="24"/>
        <v>#N/A</v>
      </c>
      <c r="AX37" s="87">
        <f t="shared" ca="1" si="25"/>
        <v>3.97</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v>
      </c>
      <c r="X38" s="87" t="s">
        <v>67</v>
      </c>
      <c r="Y38" s="87">
        <f t="shared" ca="1" si="10"/>
        <v>3.4145465966707</v>
      </c>
      <c r="AA38" s="87" t="str">
        <f t="shared" ca="1" si="11"/>
        <v>Southwark</v>
      </c>
      <c r="AB38" s="87">
        <v>12</v>
      </c>
      <c r="AC38" s="86">
        <f t="shared" ca="1" si="12"/>
        <v>3.9963361264714901</v>
      </c>
      <c r="AD38" s="87" t="str">
        <f t="shared" ca="1" si="13"/>
        <v>Southwark</v>
      </c>
      <c r="AE38" s="87" t="str">
        <f t="shared" ca="1" si="14"/>
        <v/>
      </c>
      <c r="AF38" s="87" t="str">
        <f t="shared" ca="1" si="15"/>
        <v/>
      </c>
      <c r="AG38" s="87">
        <f t="shared" ca="1" si="16"/>
        <v>3.9963361264714901</v>
      </c>
      <c r="AH38" s="87">
        <f t="shared" ca="1" si="26"/>
        <v>4.17</v>
      </c>
      <c r="AI38" s="87">
        <f t="shared" ca="1" si="27"/>
        <v>3.97</v>
      </c>
      <c r="AJ38" s="87">
        <f t="shared" ca="1" si="28"/>
        <v>4.0129596998806303</v>
      </c>
      <c r="AK38" s="87" t="str">
        <f t="shared" ca="1" si="17"/>
        <v/>
      </c>
      <c r="AL38" s="87">
        <f t="shared" ca="1" si="18"/>
        <v>3.9963361264714901</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5</v>
      </c>
      <c r="X39" s="87" t="s">
        <v>117</v>
      </c>
      <c r="Y39" s="87">
        <f t="shared" ca="1" si="10"/>
        <v>3.6926485521740502</v>
      </c>
      <c r="AA39" s="87" t="str">
        <f t="shared" ca="1" si="11"/>
        <v>Merton</v>
      </c>
      <c r="AB39" s="87">
        <v>13</v>
      </c>
      <c r="AC39" s="86">
        <f t="shared" ca="1" si="12"/>
        <v>4.0087568188343399</v>
      </c>
      <c r="AD39" s="87" t="str">
        <f t="shared" ca="1" si="13"/>
        <v>Merton</v>
      </c>
      <c r="AE39" s="87" t="str">
        <f t="shared" ca="1" si="14"/>
        <v/>
      </c>
      <c r="AF39" s="87">
        <f t="shared" ca="1" si="15"/>
        <v>4.0087568188343399</v>
      </c>
      <c r="AG39" s="87" t="str">
        <f t="shared" ca="1" si="16"/>
        <v/>
      </c>
      <c r="AH39" s="87">
        <f t="shared" ca="1" si="26"/>
        <v>4.17</v>
      </c>
      <c r="AI39" s="87">
        <f t="shared" ca="1" si="27"/>
        <v>3.97</v>
      </c>
      <c r="AJ39" s="87">
        <f t="shared" ca="1" si="28"/>
        <v>4.0129596998806303</v>
      </c>
      <c r="AK39" s="87">
        <f t="shared" ca="1" si="17"/>
        <v>4.0087568188343399</v>
      </c>
      <c r="AL39" s="87" t="str">
        <f t="shared" ca="1" si="18"/>
        <v/>
      </c>
      <c r="AO39" s="87" t="s">
        <v>1096</v>
      </c>
      <c r="BA39" s="94"/>
      <c r="BD39" s="94" t="s">
        <v>1097</v>
      </c>
      <c r="BF39" s="94">
        <f ca="1">U9</f>
        <v>14</v>
      </c>
      <c r="BG39" s="94"/>
      <c r="BT39" s="87"/>
    </row>
    <row r="40" spans="1:72">
      <c r="A40" s="125"/>
      <c r="B40" s="125"/>
      <c r="C40" s="125"/>
      <c r="D40" s="125"/>
      <c r="E40" s="125"/>
      <c r="F40" s="125"/>
      <c r="G40" s="125"/>
      <c r="H40" s="125"/>
      <c r="I40" s="125"/>
      <c r="J40" s="125"/>
      <c r="K40" s="125"/>
      <c r="L40" s="125"/>
      <c r="M40" s="125"/>
      <c r="N40" s="125"/>
      <c r="W40" s="87">
        <f ca="1">IFERROR(RANK(Y40,$Y$27:$Y$59,$U$3)+COUNTIF($Y$27:Y40,Y40)-1,"")</f>
        <v>11</v>
      </c>
      <c r="X40" s="87" t="s">
        <v>65</v>
      </c>
      <c r="Y40" s="87">
        <f t="shared" ca="1" si="10"/>
        <v>3.92520475969711</v>
      </c>
      <c r="AA40" s="87" t="str">
        <f t="shared" ca="1" si="11"/>
        <v>Richmond</v>
      </c>
      <c r="AB40" s="87">
        <v>14</v>
      </c>
      <c r="AC40" s="86">
        <f t="shared" ca="1" si="12"/>
        <v>4.0129596998806303</v>
      </c>
      <c r="AD40" s="87" t="str">
        <f t="shared" ca="1" si="13"/>
        <v>Richmond</v>
      </c>
      <c r="AE40" s="87">
        <f t="shared" ca="1" si="14"/>
        <v>4.0129596998806303</v>
      </c>
      <c r="AF40" s="87" t="str">
        <f t="shared" ca="1" si="15"/>
        <v/>
      </c>
      <c r="AG40" s="87" t="str">
        <f t="shared" ca="1" si="16"/>
        <v/>
      </c>
      <c r="AH40" s="87">
        <f t="shared" ca="1" si="26"/>
        <v>4.17</v>
      </c>
      <c r="AI40" s="87">
        <f t="shared" ca="1" si="27"/>
        <v>3.97</v>
      </c>
      <c r="AJ40" s="87">
        <f t="shared" ca="1" si="28"/>
        <v>4.0129596998806303</v>
      </c>
      <c r="AK40" s="87">
        <f t="shared" ca="1" si="17"/>
        <v>4.0129596998806303</v>
      </c>
      <c r="AL40" s="87" t="str">
        <f t="shared" ca="1" si="18"/>
        <v/>
      </c>
      <c r="AO40" s="87" t="str">
        <f>List!R2</f>
        <v>Kingston</v>
      </c>
      <c r="AP40" s="87">
        <f t="shared" ref="AP40:AP54" ca="1" si="29">VLOOKUP(AO40,$AA$27:$AC$58,3,FALSE)</f>
        <v>3.8457263532288501</v>
      </c>
      <c r="BA40" s="94"/>
      <c r="BB40" s="94"/>
      <c r="BC40" s="94"/>
      <c r="BD40" s="94"/>
      <c r="BE40" s="87" t="s">
        <v>1098</v>
      </c>
      <c r="BF40" s="92">
        <f ca="1">IF(BF39=1,0,BE45*BF39/$BF45)</f>
        <v>38.9375</v>
      </c>
      <c r="BG40" s="93"/>
      <c r="BT40" s="87"/>
    </row>
    <row r="41" spans="1:72">
      <c r="A41" s="125"/>
      <c r="B41" s="125"/>
      <c r="C41" s="125"/>
      <c r="D41" s="125"/>
      <c r="E41" s="125"/>
      <c r="F41" s="125"/>
      <c r="G41" s="125"/>
      <c r="H41" s="125"/>
      <c r="I41" s="125"/>
      <c r="J41" s="125"/>
      <c r="K41" s="125"/>
      <c r="L41" s="125"/>
      <c r="M41" s="125"/>
      <c r="N41" s="125"/>
      <c r="W41" s="87">
        <f ca="1">IFERROR(RANK(Y41,$Y$27:$Y$59,$U$3)+COUNTIF($Y$27:Y41,Y41)-1,"")</f>
        <v>6</v>
      </c>
      <c r="X41" s="87" t="s">
        <v>119</v>
      </c>
      <c r="Y41" s="87">
        <f t="shared" ca="1" si="10"/>
        <v>3.6981051735150099</v>
      </c>
      <c r="AA41" s="87" t="str">
        <f t="shared" ca="1" si="11"/>
        <v>Brent</v>
      </c>
      <c r="AB41" s="87">
        <v>15</v>
      </c>
      <c r="AC41" s="86">
        <f t="shared" ca="1" si="12"/>
        <v>4.0715513677017796</v>
      </c>
      <c r="AD41" s="87" t="str">
        <f t="shared" ca="1" si="13"/>
        <v>Brent</v>
      </c>
      <c r="AE41" s="87" t="str">
        <f t="shared" ca="1" si="14"/>
        <v/>
      </c>
      <c r="AF41" s="87" t="str">
        <f t="shared" ca="1" si="15"/>
        <v/>
      </c>
      <c r="AG41" s="87">
        <f t="shared" ca="1" si="16"/>
        <v>4.0715513677017796</v>
      </c>
      <c r="AH41" s="87">
        <f t="shared" ca="1" si="26"/>
        <v>4.17</v>
      </c>
      <c r="AI41" s="87">
        <f t="shared" ca="1" si="27"/>
        <v>3.97</v>
      </c>
      <c r="AJ41" s="87">
        <f t="shared" ca="1" si="28"/>
        <v>4.0129596998806303</v>
      </c>
      <c r="AK41" s="87" t="str">
        <f t="shared" ca="1" si="17"/>
        <v/>
      </c>
      <c r="AL41" s="87">
        <f t="shared" ca="1" si="18"/>
        <v>4.0715513677017796</v>
      </c>
      <c r="AO41" s="87" t="str">
        <f>List!R3</f>
        <v>Merton</v>
      </c>
      <c r="AP41" s="87">
        <f t="shared" ca="1" si="29"/>
        <v>4.0087568188343399</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19</v>
      </c>
      <c r="X42" s="87" t="s">
        <v>87</v>
      </c>
      <c r="Y42" s="87">
        <f t="shared" ca="1" si="10"/>
        <v>4.1919903866152097</v>
      </c>
      <c r="AA42" s="87" t="str">
        <f t="shared" ca="1" si="11"/>
        <v>Waltham Forest</v>
      </c>
      <c r="AB42" s="87">
        <v>16</v>
      </c>
      <c r="AC42" s="86">
        <f t="shared" ca="1" si="12"/>
        <v>4.07251211682508</v>
      </c>
      <c r="AD42" s="87" t="str">
        <f t="shared" ca="1" si="13"/>
        <v>Waltham Forest</v>
      </c>
      <c r="AE42" s="87" t="str">
        <f t="shared" ca="1" si="14"/>
        <v/>
      </c>
      <c r="AF42" s="87" t="str">
        <f t="shared" ca="1" si="15"/>
        <v/>
      </c>
      <c r="AG42" s="87">
        <f t="shared" ca="1" si="16"/>
        <v>4.07251211682508</v>
      </c>
      <c r="AH42" s="87">
        <f t="shared" ca="1" si="26"/>
        <v>4.17</v>
      </c>
      <c r="AI42" s="87">
        <f t="shared" ca="1" si="27"/>
        <v>3.97</v>
      </c>
      <c r="AJ42" s="87">
        <f t="shared" ca="1" si="28"/>
        <v>4.0129596998806303</v>
      </c>
      <c r="AK42" s="87">
        <f t="shared" ca="1" si="17"/>
        <v>4.07251211682508</v>
      </c>
      <c r="AL42" s="87" t="str">
        <f t="shared" ca="1" si="18"/>
        <v/>
      </c>
      <c r="AO42" s="87" t="str">
        <f>List!R4</f>
        <v>Richmond</v>
      </c>
      <c r="AP42" s="87">
        <f t="shared" ca="1" si="29"/>
        <v>4.0129596998806303</v>
      </c>
      <c r="BA42" s="94"/>
      <c r="BB42" s="94"/>
      <c r="BC42" s="94"/>
      <c r="BD42" s="94"/>
      <c r="BE42" s="87" t="s">
        <v>1094</v>
      </c>
      <c r="BF42" s="92">
        <f ca="1">IF(181-SUM(BF40:BF41)&lt;0,0,181-SUM(BF40:BF41))</f>
        <v>140.0625</v>
      </c>
      <c r="BG42" s="93"/>
      <c r="BT42" s="87"/>
    </row>
    <row r="43" spans="1:72">
      <c r="A43" s="17"/>
      <c r="B43" s="17"/>
      <c r="C43" s="17"/>
      <c r="D43" s="17"/>
      <c r="E43" s="17"/>
      <c r="F43" s="17"/>
      <c r="G43" s="17"/>
      <c r="H43" s="17"/>
      <c r="I43" s="17"/>
      <c r="J43" s="17"/>
      <c r="K43" s="17"/>
      <c r="L43" s="17"/>
      <c r="M43" s="17"/>
      <c r="W43" s="87">
        <f ca="1">IFERROR(RANK(Y43,$Y$27:$Y$59,$U$3)+COUNTIF($Y$27:Y43,Y43)-1,"")</f>
        <v>10</v>
      </c>
      <c r="X43" s="87" t="s">
        <v>60</v>
      </c>
      <c r="Y43" s="87">
        <f t="shared" ca="1" si="10"/>
        <v>3.8546191717347198</v>
      </c>
      <c r="AA43" s="87" t="str">
        <f t="shared" ca="1" si="11"/>
        <v>Redbridge</v>
      </c>
      <c r="AB43" s="87">
        <v>17</v>
      </c>
      <c r="AC43" s="86">
        <f t="shared" ca="1" si="12"/>
        <v>4.1522914678607297</v>
      </c>
      <c r="AD43" s="87" t="str">
        <f t="shared" ca="1" si="13"/>
        <v>Redbridge</v>
      </c>
      <c r="AE43" s="87" t="str">
        <f t="shared" ca="1" si="14"/>
        <v/>
      </c>
      <c r="AF43" s="87" t="str">
        <f t="shared" ca="1" si="15"/>
        <v/>
      </c>
      <c r="AG43" s="87">
        <f t="shared" ca="1" si="16"/>
        <v>4.1522914678607297</v>
      </c>
      <c r="AH43" s="87">
        <f t="shared" ca="1" si="26"/>
        <v>4.17</v>
      </c>
      <c r="AI43" s="87">
        <f t="shared" ca="1" si="27"/>
        <v>3.97</v>
      </c>
      <c r="AJ43" s="87">
        <f t="shared" ca="1" si="28"/>
        <v>4.0129596998806303</v>
      </c>
      <c r="AK43" s="87">
        <f t="shared" ca="1" si="17"/>
        <v>4.1522914678607297</v>
      </c>
      <c r="AL43" s="87" t="str">
        <f t="shared" ca="1" si="18"/>
        <v/>
      </c>
      <c r="AO43" s="87" t="str">
        <f>List!R5</f>
        <v>Sutton</v>
      </c>
      <c r="AP43" s="87">
        <f t="shared" ca="1" si="29"/>
        <v>4.6638931464856599</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30</v>
      </c>
      <c r="X44" s="87" t="s">
        <v>75</v>
      </c>
      <c r="Y44" s="87">
        <f t="shared" ca="1" si="10"/>
        <v>4.7467548994655102</v>
      </c>
      <c r="AA44" s="87" t="str">
        <f t="shared" ca="1" si="11"/>
        <v>Tower Hamlets</v>
      </c>
      <c r="AB44" s="87">
        <v>18</v>
      </c>
      <c r="AC44" s="86">
        <f t="shared" ca="1" si="12"/>
        <v>4.1755944604128601</v>
      </c>
      <c r="AD44" s="87" t="str">
        <f t="shared" ca="1" si="13"/>
        <v>Tower Hamlets</v>
      </c>
      <c r="AE44" s="87" t="str">
        <f t="shared" ca="1" si="14"/>
        <v/>
      </c>
      <c r="AF44" s="87" t="str">
        <f t="shared" ca="1" si="15"/>
        <v/>
      </c>
      <c r="AG44" s="87">
        <f t="shared" ca="1" si="16"/>
        <v>4.1755944604128601</v>
      </c>
      <c r="AH44" s="87">
        <f t="shared" ca="1" si="26"/>
        <v>4.17</v>
      </c>
      <c r="AI44" s="87">
        <f t="shared" ca="1" si="27"/>
        <v>3.97</v>
      </c>
      <c r="AJ44" s="87">
        <f t="shared" ca="1" si="28"/>
        <v>4.0129596998806303</v>
      </c>
      <c r="AK44" s="87" t="str">
        <f t="shared" ca="1" si="17"/>
        <v/>
      </c>
      <c r="AL44" s="87">
        <f t="shared" ca="1" si="18"/>
        <v>4.1755944604128601</v>
      </c>
      <c r="AO44" s="87" t="str">
        <f>List!R6</f>
        <v>Havering</v>
      </c>
      <c r="AP44" s="87">
        <f t="shared" ca="1" si="29"/>
        <v>3.6981051735150099</v>
      </c>
      <c r="BT44" s="87"/>
    </row>
    <row r="45" spans="1:72">
      <c r="A45" s="17"/>
      <c r="B45" s="17"/>
      <c r="C45" s="17"/>
      <c r="D45" s="17"/>
      <c r="E45" s="17"/>
      <c r="F45" s="17"/>
      <c r="G45" s="17"/>
      <c r="H45" s="17"/>
      <c r="I45" s="17"/>
      <c r="J45" s="17"/>
      <c r="K45" s="17"/>
      <c r="L45" s="17"/>
      <c r="M45" s="17"/>
      <c r="W45" s="87">
        <f ca="1">IFERROR(RANK(Y45,$Y$27:$Y$59,$U$3)+COUNTIF($Y$27:Y45,Y45)-1,"")</f>
        <v>4</v>
      </c>
      <c r="X45" s="87" t="s">
        <v>71</v>
      </c>
      <c r="Y45" s="87">
        <f t="shared" ca="1" si="10"/>
        <v>3.6528999552706098</v>
      </c>
      <c r="AA45" s="87" t="str">
        <f t="shared" ca="1" si="11"/>
        <v>Hillingdon</v>
      </c>
      <c r="AB45" s="87">
        <v>19</v>
      </c>
      <c r="AC45" s="86">
        <f t="shared" ca="1" si="12"/>
        <v>4.1919903866152097</v>
      </c>
      <c r="AD45" s="87" t="str">
        <f t="shared" ca="1" si="13"/>
        <v>Hillingdon</v>
      </c>
      <c r="AE45" s="87" t="str">
        <f t="shared" ca="1" si="14"/>
        <v/>
      </c>
      <c r="AF45" s="87" t="str">
        <f t="shared" ca="1" si="15"/>
        <v/>
      </c>
      <c r="AG45" s="87">
        <f t="shared" ca="1" si="16"/>
        <v>4.1919903866152097</v>
      </c>
      <c r="AH45" s="87">
        <f t="shared" ca="1" si="26"/>
        <v>4.17</v>
      </c>
      <c r="AI45" s="87">
        <f t="shared" ca="1" si="27"/>
        <v>3.97</v>
      </c>
      <c r="AJ45" s="87">
        <f t="shared" ca="1" si="28"/>
        <v>4.0129596998806303</v>
      </c>
      <c r="AK45" s="87">
        <f t="shared" ca="1" si="17"/>
        <v>4.1919903866152097</v>
      </c>
      <c r="AL45" s="87" t="str">
        <f t="shared" ca="1" si="18"/>
        <v/>
      </c>
      <c r="AO45" s="87" t="str">
        <f>List!R7</f>
        <v>Hounslow</v>
      </c>
      <c r="AP45" s="87">
        <f t="shared" ca="1" si="29"/>
        <v>3.8546191717347198</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9</v>
      </c>
      <c r="X46" s="87" t="s">
        <v>83</v>
      </c>
      <c r="Y46" s="87">
        <f t="shared" ca="1" si="10"/>
        <v>3.8457263532288501</v>
      </c>
      <c r="AA46" s="87" t="str">
        <f t="shared" ca="1" si="11"/>
        <v>Bexley</v>
      </c>
      <c r="AB46" s="87">
        <v>20</v>
      </c>
      <c r="AC46" s="86">
        <f t="shared" ca="1" si="12"/>
        <v>4.2011271316694696</v>
      </c>
      <c r="AD46" s="87" t="str">
        <f t="shared" ca="1" si="13"/>
        <v>Bexley</v>
      </c>
      <c r="AE46" s="87" t="str">
        <f t="shared" ca="1" si="14"/>
        <v/>
      </c>
      <c r="AF46" s="87" t="str">
        <f t="shared" ca="1" si="15"/>
        <v/>
      </c>
      <c r="AG46" s="87">
        <f t="shared" ca="1" si="16"/>
        <v>4.2011271316694696</v>
      </c>
      <c r="AH46" s="87">
        <f t="shared" ca="1" si="26"/>
        <v>4.17</v>
      </c>
      <c r="AI46" s="87">
        <f t="shared" ca="1" si="27"/>
        <v>3.97</v>
      </c>
      <c r="AJ46" s="87">
        <f t="shared" ca="1" si="28"/>
        <v>4.0129596998806303</v>
      </c>
      <c r="AK46" s="87" t="str">
        <f t="shared" ca="1" si="17"/>
        <v/>
      </c>
      <c r="AL46" s="87">
        <f t="shared" ca="1" si="18"/>
        <v>4.2011271316694696</v>
      </c>
      <c r="AO46" s="87" t="str">
        <f>List!R8</f>
        <v>Redbridge</v>
      </c>
      <c r="AP46" s="87">
        <f t="shared" ca="1" si="29"/>
        <v>4.1522914678607297</v>
      </c>
      <c r="BF46" s="94">
        <v>2</v>
      </c>
      <c r="BG46" s="94"/>
      <c r="BT46" s="87"/>
    </row>
    <row r="47" spans="1:72">
      <c r="A47" s="17"/>
      <c r="B47" s="17"/>
      <c r="C47" s="17"/>
      <c r="D47" s="17"/>
      <c r="E47" s="17"/>
      <c r="F47" s="17"/>
      <c r="G47" s="17"/>
      <c r="H47" s="17"/>
      <c r="I47" s="17"/>
      <c r="J47" s="17"/>
      <c r="K47" s="17"/>
      <c r="L47" s="17"/>
      <c r="M47" s="17"/>
      <c r="W47" s="87">
        <f ca="1">IFERROR(RANK(Y47,$Y$27:$Y$59,$U$3)+COUNTIF($Y$27:Y47,Y47)-1,"")</f>
        <v>25</v>
      </c>
      <c r="X47" s="87" t="s">
        <v>92</v>
      </c>
      <c r="Y47" s="87">
        <f t="shared" ca="1" si="10"/>
        <v>4.4984199764545503</v>
      </c>
      <c r="AA47" s="87" t="str">
        <f t="shared" ca="1" si="11"/>
        <v>Westminster</v>
      </c>
      <c r="AB47" s="87">
        <v>21</v>
      </c>
      <c r="AC47" s="86">
        <f t="shared" ca="1" si="12"/>
        <v>4.2085740780369498</v>
      </c>
      <c r="AD47" s="87" t="str">
        <f t="shared" ca="1" si="13"/>
        <v>Westminster</v>
      </c>
      <c r="AE47" s="87" t="str">
        <f t="shared" ca="1" si="14"/>
        <v/>
      </c>
      <c r="AF47" s="87" t="str">
        <f t="shared" ca="1" si="15"/>
        <v/>
      </c>
      <c r="AG47" s="87">
        <f t="shared" ca="1" si="16"/>
        <v>4.2085740780369498</v>
      </c>
      <c r="AH47" s="87">
        <f t="shared" ca="1" si="26"/>
        <v>4.17</v>
      </c>
      <c r="AI47" s="87">
        <f t="shared" ca="1" si="27"/>
        <v>3.97</v>
      </c>
      <c r="AJ47" s="87">
        <f t="shared" ca="1" si="28"/>
        <v>4.0129596998806303</v>
      </c>
      <c r="AK47" s="87" t="str">
        <f t="shared" ca="1" si="17"/>
        <v/>
      </c>
      <c r="AL47" s="87">
        <f t="shared" ca="1" si="18"/>
        <v>4.2085740780369498</v>
      </c>
      <c r="AO47" s="87" t="str">
        <f>List!R9</f>
        <v>Enfield</v>
      </c>
      <c r="AP47" s="87">
        <f t="shared" ca="1" si="29"/>
        <v>5.3373928171989604</v>
      </c>
    </row>
    <row r="48" spans="1:72">
      <c r="A48" s="17"/>
      <c r="B48" s="17"/>
      <c r="C48" s="17"/>
      <c r="D48" s="17"/>
      <c r="E48" s="17"/>
      <c r="F48" s="17"/>
      <c r="G48" s="17"/>
      <c r="H48" s="17"/>
      <c r="I48" s="17"/>
      <c r="J48" s="17"/>
      <c r="K48" s="17"/>
      <c r="L48" s="17"/>
      <c r="M48" s="17"/>
      <c r="W48" s="87">
        <f ca="1">IFERROR(RANK(Y48,$Y$27:$Y$59,$U$3)+COUNTIF($Y$27:Y48,Y48)-1,"")</f>
        <v>23</v>
      </c>
      <c r="X48" s="87" t="s">
        <v>85</v>
      </c>
      <c r="Y48" s="87">
        <f t="shared" ca="1" si="10"/>
        <v>4.2856700807624497</v>
      </c>
      <c r="AA48" s="87" t="str">
        <f t="shared" ca="1" si="11"/>
        <v>Ealing</v>
      </c>
      <c r="AB48" s="87">
        <v>22</v>
      </c>
      <c r="AC48" s="86">
        <f t="shared" ca="1" si="12"/>
        <v>4.2436782523924199</v>
      </c>
      <c r="AD48" s="87" t="str">
        <f t="shared" ca="1" si="13"/>
        <v>Ealing</v>
      </c>
      <c r="AE48" s="87" t="str">
        <f t="shared" ca="1" si="14"/>
        <v/>
      </c>
      <c r="AF48" s="87" t="str">
        <f t="shared" ca="1" si="15"/>
        <v/>
      </c>
      <c r="AG48" s="87">
        <f t="shared" ca="1" si="16"/>
        <v>4.2436782523924199</v>
      </c>
      <c r="AH48" s="87">
        <f t="shared" ca="1" si="26"/>
        <v>4.17</v>
      </c>
      <c r="AI48" s="87">
        <f t="shared" ca="1" si="27"/>
        <v>3.97</v>
      </c>
      <c r="AJ48" s="87">
        <f t="shared" ca="1" si="28"/>
        <v>4.0129596998806303</v>
      </c>
      <c r="AK48" s="87">
        <f t="shared" ca="1" si="17"/>
        <v>4.2436782523924199</v>
      </c>
      <c r="AL48" s="87" t="str">
        <f t="shared" ca="1" si="18"/>
        <v/>
      </c>
      <c r="AO48" s="87" t="str">
        <f>List!R10</f>
        <v>Harrow</v>
      </c>
      <c r="AP48" s="87">
        <f t="shared" ca="1" si="29"/>
        <v>3.92520475969711</v>
      </c>
      <c r="BF48" s="94"/>
    </row>
    <row r="49" spans="1:59">
      <c r="A49" s="17"/>
      <c r="B49" s="17"/>
      <c r="C49" s="17"/>
      <c r="D49" s="17"/>
      <c r="E49" s="17"/>
      <c r="F49" s="17"/>
      <c r="G49" s="17"/>
      <c r="H49" s="17"/>
      <c r="I49" s="17"/>
      <c r="J49" s="17"/>
      <c r="K49" s="17"/>
      <c r="L49" s="17"/>
      <c r="M49" s="17"/>
      <c r="W49" s="87">
        <f ca="1">IFERROR(RANK(Y49,$Y$27:$Y$59,$U$3)+COUNTIF($Y$27:Y49,Y49)-1,"")</f>
        <v>13</v>
      </c>
      <c r="X49" s="87" t="s">
        <v>109</v>
      </c>
      <c r="Y49" s="87">
        <f t="shared" ca="1" si="10"/>
        <v>4.0087568188343399</v>
      </c>
      <c r="AA49" s="87" t="str">
        <f t="shared" ca="1" si="11"/>
        <v>Lewisham</v>
      </c>
      <c r="AB49" s="87">
        <v>23</v>
      </c>
      <c r="AC49" s="86">
        <f t="shared" ca="1" si="12"/>
        <v>4.2856700807624497</v>
      </c>
      <c r="AD49" s="87" t="str">
        <f t="shared" ca="1" si="13"/>
        <v>Lewisham</v>
      </c>
      <c r="AE49" s="87" t="str">
        <f t="shared" ca="1" si="14"/>
        <v/>
      </c>
      <c r="AF49" s="87" t="str">
        <f t="shared" ca="1" si="15"/>
        <v/>
      </c>
      <c r="AG49" s="87">
        <f t="shared" ca="1" si="16"/>
        <v>4.2856700807624497</v>
      </c>
      <c r="AH49" s="87">
        <f t="shared" ca="1" si="26"/>
        <v>4.17</v>
      </c>
      <c r="AI49" s="87">
        <f t="shared" ca="1" si="27"/>
        <v>3.97</v>
      </c>
      <c r="AJ49" s="87">
        <f t="shared" ca="1" si="28"/>
        <v>4.0129596998806303</v>
      </c>
      <c r="AK49" s="87" t="str">
        <f t="shared" ca="1" si="17"/>
        <v/>
      </c>
      <c r="AL49" s="87">
        <f t="shared" ca="1" si="18"/>
        <v>4.2856700807624497</v>
      </c>
      <c r="AO49" s="87" t="str">
        <f>List!R11</f>
        <v>Waltham Forest</v>
      </c>
      <c r="AP49" s="87">
        <f t="shared" ca="1" si="29"/>
        <v>4.07251211682508</v>
      </c>
      <c r="BF49" s="92"/>
      <c r="BG49" s="93"/>
    </row>
    <row r="50" spans="1:59">
      <c r="A50" s="17"/>
      <c r="B50" s="17"/>
      <c r="C50" s="17"/>
      <c r="D50" s="17"/>
      <c r="E50" s="17"/>
      <c r="F50" s="17"/>
      <c r="G50" s="17"/>
      <c r="H50" s="17"/>
      <c r="I50" s="17"/>
      <c r="J50" s="17"/>
      <c r="K50" s="17"/>
      <c r="L50" s="17"/>
      <c r="M50" s="17"/>
      <c r="W50" s="87">
        <f ca="1">IFERROR(RANK(Y50,$Y$27:$Y$59,$U$3)+COUNTIF($Y$27:Y50,Y50)-1,"")</f>
        <v>1</v>
      </c>
      <c r="X50" s="87" t="s">
        <v>123</v>
      </c>
      <c r="Y50" s="87">
        <f t="shared" ca="1" si="10"/>
        <v>3.33475844377939</v>
      </c>
      <c r="AA50" s="87" t="str">
        <f t="shared" ca="1" si="11"/>
        <v>Bromley</v>
      </c>
      <c r="AB50" s="87">
        <v>24</v>
      </c>
      <c r="AC50" s="86">
        <f t="shared" ca="1" si="12"/>
        <v>4.4347981016861304</v>
      </c>
      <c r="AD50" s="87" t="str">
        <f t="shared" ca="1" si="13"/>
        <v>Bromley</v>
      </c>
      <c r="AE50" s="87" t="str">
        <f t="shared" ca="1" si="14"/>
        <v/>
      </c>
      <c r="AF50" s="87">
        <f t="shared" ca="1" si="15"/>
        <v>4.4347981016861304</v>
      </c>
      <c r="AG50" s="87" t="str">
        <f t="shared" ca="1" si="16"/>
        <v/>
      </c>
      <c r="AH50" s="87">
        <f t="shared" ca="1" si="26"/>
        <v>4.17</v>
      </c>
      <c r="AI50" s="87">
        <f t="shared" ca="1" si="27"/>
        <v>3.97</v>
      </c>
      <c r="AJ50" s="87">
        <f t="shared" ca="1" si="28"/>
        <v>4.0129596998806303</v>
      </c>
      <c r="AK50" s="87">
        <f t="shared" ca="1" si="17"/>
        <v>4.4347981016861304</v>
      </c>
      <c r="AL50" s="87" t="str">
        <f t="shared" ca="1" si="18"/>
        <v/>
      </c>
      <c r="AO50" s="87" t="str">
        <f>List!R12</f>
        <v>Bromley</v>
      </c>
      <c r="AP50" s="87">
        <f t="shared" ca="1" si="29"/>
        <v>4.4347981016861304</v>
      </c>
      <c r="BF50" s="92"/>
      <c r="BG50" s="92"/>
    </row>
    <row r="51" spans="1:59">
      <c r="W51" s="87">
        <f ca="1">IFERROR(RANK(Y51,$Y$27:$Y$59,$U$3)+COUNTIF($Y$27:Y51,Y51)-1,"")</f>
        <v>17</v>
      </c>
      <c r="X51" s="87" t="s">
        <v>113</v>
      </c>
      <c r="Y51" s="87">
        <f t="shared" ca="1" si="10"/>
        <v>4.1522914678607297</v>
      </c>
      <c r="AA51" s="87" t="str">
        <f t="shared" ca="1" si="11"/>
        <v>Lambeth</v>
      </c>
      <c r="AB51" s="87">
        <v>25</v>
      </c>
      <c r="AC51" s="86">
        <f t="shared" ca="1" si="12"/>
        <v>4.4984199764545503</v>
      </c>
      <c r="AD51" s="87" t="str">
        <f t="shared" ca="1" si="13"/>
        <v>Lambeth</v>
      </c>
      <c r="AE51" s="87" t="str">
        <f t="shared" ca="1" si="14"/>
        <v/>
      </c>
      <c r="AF51" s="87" t="str">
        <f t="shared" ca="1" si="15"/>
        <v/>
      </c>
      <c r="AG51" s="87">
        <f t="shared" ca="1" si="16"/>
        <v>4.4984199764545503</v>
      </c>
      <c r="AH51" s="87">
        <f t="shared" ca="1" si="26"/>
        <v>4.17</v>
      </c>
      <c r="AI51" s="87">
        <f t="shared" ca="1" si="27"/>
        <v>3.97</v>
      </c>
      <c r="AJ51" s="87">
        <f t="shared" ca="1" si="28"/>
        <v>4.0129596998806303</v>
      </c>
      <c r="AK51" s="87" t="str">
        <f t="shared" ca="1" si="17"/>
        <v/>
      </c>
      <c r="AL51" s="87">
        <f t="shared" ca="1" si="18"/>
        <v>4.4984199764545503</v>
      </c>
      <c r="AO51" s="87" t="str">
        <f>List!R13</f>
        <v>Hillingdon</v>
      </c>
      <c r="AP51" s="87">
        <f t="shared" ca="1" si="29"/>
        <v>4.1919903866152097</v>
      </c>
      <c r="BF51" s="92"/>
      <c r="BG51" s="93"/>
    </row>
    <row r="52" spans="1:59">
      <c r="W52" s="87">
        <f ca="1">IFERROR(RANK(Y52,$Y$27:$Y$59,$U$3)+COUNTIF($Y$27:Y52,Y52)-1,"")</f>
        <v>14</v>
      </c>
      <c r="X52" s="87" t="s">
        <v>33</v>
      </c>
      <c r="Y52" s="87">
        <f t="shared" ca="1" si="10"/>
        <v>4.0129596998806303</v>
      </c>
      <c r="AA52" s="87" t="str">
        <f t="shared" ca="1" si="11"/>
        <v>Croydon</v>
      </c>
      <c r="AB52" s="87">
        <v>26</v>
      </c>
      <c r="AC52" s="86">
        <f t="shared" ca="1" si="12"/>
        <v>4.5136243242262601</v>
      </c>
      <c r="AD52" s="87" t="str">
        <f t="shared" ca="1" si="13"/>
        <v>Croydon</v>
      </c>
      <c r="AE52" s="87" t="str">
        <f t="shared" ca="1" si="14"/>
        <v/>
      </c>
      <c r="AF52" s="87" t="str">
        <f t="shared" ca="1" si="15"/>
        <v/>
      </c>
      <c r="AG52" s="87">
        <f t="shared" ca="1" si="16"/>
        <v>4.5136243242262601</v>
      </c>
      <c r="AH52" s="87">
        <f t="shared" ca="1" si="26"/>
        <v>4.17</v>
      </c>
      <c r="AI52" s="87">
        <f t="shared" ca="1" si="27"/>
        <v>3.97</v>
      </c>
      <c r="AJ52" s="87">
        <f t="shared" ca="1" si="28"/>
        <v>4.0129596998806303</v>
      </c>
      <c r="AK52" s="87">
        <f t="shared" ca="1" si="17"/>
        <v>4.5136243242262601</v>
      </c>
      <c r="AL52" s="87" t="str">
        <f t="shared" ca="1" si="18"/>
        <v/>
      </c>
      <c r="AO52" s="87" t="str">
        <f>List!R14</f>
        <v>Ealing</v>
      </c>
      <c r="AP52" s="87">
        <f t="shared" ca="1" si="29"/>
        <v>4.2436782523924199</v>
      </c>
      <c r="BF52" s="94"/>
      <c r="BG52" s="94"/>
    </row>
    <row r="53" spans="1:59">
      <c r="W53" s="87">
        <f ca="1">IFERROR(RANK(Y53,$Y$27:$Y$59,$U$3)+COUNTIF($Y$27:Y53,Y53)-1,"")</f>
        <v>12</v>
      </c>
      <c r="X53" s="87" t="s">
        <v>96</v>
      </c>
      <c r="Y53" s="87">
        <f t="shared" ca="1" si="10"/>
        <v>3.9963361264714901</v>
      </c>
      <c r="AA53" s="87" t="str">
        <f t="shared" ca="1" si="11"/>
        <v>Barnet</v>
      </c>
      <c r="AB53" s="87">
        <v>27</v>
      </c>
      <c r="AC53" s="86">
        <f t="shared" ca="1" si="12"/>
        <v>4.5885328836425003</v>
      </c>
      <c r="AD53" s="87" t="str">
        <f t="shared" ca="1" si="13"/>
        <v>Barnet</v>
      </c>
      <c r="AE53" s="87" t="str">
        <f t="shared" ca="1" si="14"/>
        <v/>
      </c>
      <c r="AF53" s="87">
        <f t="shared" ca="1" si="15"/>
        <v>4.5885328836425003</v>
      </c>
      <c r="AG53" s="87" t="str">
        <f t="shared" ca="1" si="16"/>
        <v/>
      </c>
      <c r="AH53" s="87">
        <f t="shared" ca="1" si="26"/>
        <v>4.17</v>
      </c>
      <c r="AI53" s="87">
        <f t="shared" ca="1" si="27"/>
        <v>3.97</v>
      </c>
      <c r="AJ53" s="87">
        <f t="shared" ca="1" si="28"/>
        <v>4.0129596998806303</v>
      </c>
      <c r="AK53" s="87">
        <f t="shared" ca="1" si="17"/>
        <v>4.5885328836425003</v>
      </c>
      <c r="AL53" s="87" t="str">
        <f t="shared" ca="1" si="18"/>
        <v/>
      </c>
      <c r="AO53" s="87" t="str">
        <f>List!R15</f>
        <v>Barnet</v>
      </c>
      <c r="AP53" s="87">
        <f t="shared" ca="1" si="29"/>
        <v>4.5885328836425003</v>
      </c>
    </row>
    <row r="54" spans="1:59">
      <c r="W54" s="87">
        <f ca="1">IFERROR(RANK(Y54,$Y$27:$Y$59,$U$3)+COUNTIF($Y$27:Y54,Y54)-1,"")</f>
        <v>28</v>
      </c>
      <c r="X54" s="87" t="s">
        <v>90</v>
      </c>
      <c r="Y54" s="87">
        <f t="shared" ca="1" si="10"/>
        <v>4.6638931464856599</v>
      </c>
      <c r="AA54" s="87" t="str">
        <f t="shared" ca="1" si="11"/>
        <v>Sutton</v>
      </c>
      <c r="AB54" s="87">
        <v>28</v>
      </c>
      <c r="AC54" s="86">
        <f t="shared" ca="1" si="12"/>
        <v>4.6638931464856599</v>
      </c>
      <c r="AD54" s="87" t="str">
        <f t="shared" ca="1" si="13"/>
        <v>Sutton</v>
      </c>
      <c r="AE54" s="87" t="str">
        <f t="shared" ca="1" si="14"/>
        <v/>
      </c>
      <c r="AF54" s="87">
        <f t="shared" ca="1" si="15"/>
        <v>4.6638931464856599</v>
      </c>
      <c r="AG54" s="87" t="str">
        <f t="shared" ca="1" si="16"/>
        <v/>
      </c>
      <c r="AH54" s="87">
        <f t="shared" ca="1" si="26"/>
        <v>4.17</v>
      </c>
      <c r="AI54" s="87">
        <f t="shared" ca="1" si="27"/>
        <v>3.97</v>
      </c>
      <c r="AJ54" s="87">
        <f t="shared" ca="1" si="28"/>
        <v>4.0129596998806303</v>
      </c>
      <c r="AK54" s="87">
        <f t="shared" ca="1" si="17"/>
        <v>4.6638931464856599</v>
      </c>
      <c r="AL54" s="87" t="str">
        <f t="shared" ca="1" si="18"/>
        <v/>
      </c>
      <c r="AO54" s="87" t="str">
        <f>List!R16</f>
        <v>Croydon</v>
      </c>
      <c r="AP54" s="87">
        <f t="shared" ca="1" si="29"/>
        <v>4.5136243242262601</v>
      </c>
      <c r="BF54" s="94"/>
      <c r="BG54" s="94"/>
    </row>
    <row r="55" spans="1:59" ht="14.45" customHeight="1">
      <c r="W55" s="87">
        <f ca="1">IFERROR(RANK(Y55,$Y$27:$Y$59,$U$3)+COUNTIF($Y$27:Y55,Y55)-1,"")</f>
        <v>18</v>
      </c>
      <c r="X55" s="87" t="s">
        <v>105</v>
      </c>
      <c r="Y55" s="87">
        <f t="shared" ca="1" si="10"/>
        <v>4.1755944604128601</v>
      </c>
      <c r="AA55" s="87" t="str">
        <f t="shared" ca="1" si="11"/>
        <v>Wandsworth</v>
      </c>
      <c r="AB55" s="87">
        <v>29</v>
      </c>
      <c r="AC55" s="86">
        <f t="shared" ca="1" si="12"/>
        <v>4.7171914182223498</v>
      </c>
      <c r="AD55" s="87" t="str">
        <f t="shared" ca="1" si="13"/>
        <v>Wandsworth</v>
      </c>
      <c r="AE55" s="87" t="str">
        <f t="shared" ca="1" si="14"/>
        <v/>
      </c>
      <c r="AF55" s="87" t="str">
        <f t="shared" ca="1" si="15"/>
        <v/>
      </c>
      <c r="AG55" s="87">
        <f t="shared" ca="1" si="16"/>
        <v>4.7171914182223498</v>
      </c>
      <c r="AH55" s="87">
        <f t="shared" ca="1" si="26"/>
        <v>4.17</v>
      </c>
      <c r="AI55" s="87">
        <f t="shared" ca="1" si="27"/>
        <v>3.97</v>
      </c>
      <c r="AJ55" s="87">
        <f t="shared" ca="1" si="28"/>
        <v>4.0129596998806303</v>
      </c>
      <c r="AK55" s="87" t="str">
        <f t="shared" ca="1" si="17"/>
        <v/>
      </c>
      <c r="AL55" s="87">
        <f t="shared" ca="1" si="18"/>
        <v>4.7171914182223498</v>
      </c>
      <c r="AO55" s="87" t="str">
        <f>T8</f>
        <v>Richmond</v>
      </c>
      <c r="AP55" s="87">
        <f ca="1">U14</f>
        <v>4.0129596998806303</v>
      </c>
      <c r="BF55" s="94"/>
      <c r="BG55" s="94"/>
    </row>
    <row r="56" spans="1:59">
      <c r="W56" s="87">
        <f ca="1">IFERROR(RANK(Y56,$Y$27:$Y$59,$U$3)+COUNTIF($Y$27:Y56,Y56)-1,"")</f>
        <v>16</v>
      </c>
      <c r="X56" s="87" t="s">
        <v>115</v>
      </c>
      <c r="Y56" s="87">
        <f t="shared" ca="1" si="10"/>
        <v>4.07251211682508</v>
      </c>
      <c r="AA56" s="87" t="str">
        <f t="shared" ca="1" si="11"/>
        <v>Islington</v>
      </c>
      <c r="AB56" s="87">
        <v>30</v>
      </c>
      <c r="AC56" s="86">
        <f t="shared" ca="1" si="12"/>
        <v>4.7467548994655102</v>
      </c>
      <c r="AD56" s="87" t="str">
        <f t="shared" ca="1" si="13"/>
        <v>Islington</v>
      </c>
      <c r="AE56" s="87" t="str">
        <f t="shared" ca="1" si="14"/>
        <v/>
      </c>
      <c r="AF56" s="87" t="str">
        <f t="shared" ca="1" si="15"/>
        <v/>
      </c>
      <c r="AG56" s="87">
        <f t="shared" ca="1" si="16"/>
        <v>4.7467548994655102</v>
      </c>
      <c r="AH56" s="87">
        <f t="shared" ca="1" si="26"/>
        <v>4.17</v>
      </c>
      <c r="AI56" s="87">
        <f t="shared" ca="1" si="27"/>
        <v>3.97</v>
      </c>
      <c r="AJ56" s="87">
        <f t="shared" ca="1" si="28"/>
        <v>4.0129596998806303</v>
      </c>
      <c r="AK56" s="87" t="str">
        <f t="shared" ca="1" si="17"/>
        <v/>
      </c>
      <c r="AL56" s="87">
        <f t="shared" ca="1" si="18"/>
        <v>4.7467548994655102</v>
      </c>
    </row>
    <row r="57" spans="1:59">
      <c r="W57" s="87">
        <f ca="1">IFERROR(RANK(Y57,$Y$27:$Y$59,$U$3)+COUNTIF($Y$27:Y57,Y57)-1,"")</f>
        <v>29</v>
      </c>
      <c r="X57" s="87" t="s">
        <v>77</v>
      </c>
      <c r="Y57" s="87">
        <f t="shared" ca="1" si="10"/>
        <v>4.7171914182223498</v>
      </c>
      <c r="AA57" s="87" t="str">
        <f t="shared" ca="1" si="11"/>
        <v>Camden</v>
      </c>
      <c r="AB57" s="87">
        <v>31</v>
      </c>
      <c r="AC57" s="86">
        <f t="shared" ca="1" si="12"/>
        <v>4.8833545870527297</v>
      </c>
      <c r="AD57" s="87" t="str">
        <f t="shared" ca="1" si="13"/>
        <v>Camden</v>
      </c>
      <c r="AE57" s="87" t="str">
        <f t="shared" ca="1" si="14"/>
        <v/>
      </c>
      <c r="AF57" s="87" t="str">
        <f t="shared" ca="1" si="15"/>
        <v/>
      </c>
      <c r="AG57" s="87">
        <f t="shared" ca="1" si="16"/>
        <v>4.8833545870527297</v>
      </c>
      <c r="AH57" s="87">
        <f t="shared" ca="1" si="26"/>
        <v>4.17</v>
      </c>
      <c r="AI57" s="87">
        <f t="shared" ca="1" si="27"/>
        <v>3.97</v>
      </c>
      <c r="AJ57" s="87">
        <f t="shared" ca="1" si="28"/>
        <v>4.0129596998806303</v>
      </c>
      <c r="AK57" s="87" t="str">
        <f t="shared" ca="1" si="17"/>
        <v/>
      </c>
      <c r="AL57" s="87">
        <f t="shared" ca="1" si="18"/>
        <v>4.8833545870527297</v>
      </c>
      <c r="BF57" s="94"/>
      <c r="BG57" s="94"/>
    </row>
    <row r="58" spans="1:59">
      <c r="W58" s="87">
        <f ca="1">IFERROR(RANK(Y58,$Y$27:$Y$59,$U$3)+COUNTIF($Y$27:Y58,Y58)-1,"")</f>
        <v>21</v>
      </c>
      <c r="X58" s="87" t="s">
        <v>100</v>
      </c>
      <c r="Y58" s="87">
        <f t="shared" ca="1" si="10"/>
        <v>4.2085740780369498</v>
      </c>
      <c r="AA58" s="87" t="str">
        <f t="shared" ca="1" si="11"/>
        <v>Enfield</v>
      </c>
      <c r="AB58" s="87">
        <v>32</v>
      </c>
      <c r="AC58" s="86">
        <f t="shared" ca="1" si="12"/>
        <v>5.3373928171989604</v>
      </c>
      <c r="AD58" s="87" t="str">
        <f t="shared" ca="1" si="13"/>
        <v>Enfield</v>
      </c>
      <c r="AE58" s="87" t="str">
        <f t="shared" ca="1" si="14"/>
        <v/>
      </c>
      <c r="AF58" s="87" t="str">
        <f t="shared" ca="1" si="15"/>
        <v/>
      </c>
      <c r="AG58" s="87">
        <f t="shared" ca="1" si="16"/>
        <v>5.3373928171989604</v>
      </c>
      <c r="AH58" s="87">
        <f t="shared" ca="1" si="26"/>
        <v>4.17</v>
      </c>
      <c r="AI58" s="87">
        <f t="shared" ca="1" si="27"/>
        <v>3.97</v>
      </c>
      <c r="AJ58" s="87">
        <f t="shared" ca="1" si="28"/>
        <v>4.0129596998806303</v>
      </c>
      <c r="AK58" s="87">
        <f t="shared" ca="1" si="17"/>
        <v>5.3373928171989604</v>
      </c>
      <c r="AL58" s="87" t="str">
        <f t="shared" ca="1" si="18"/>
        <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3900-000000000000}"/>
    <dataValidation type="list" showInputMessage="1" showErrorMessage="1" sqref="U2" xr:uid="{00000000-0002-0000-3900-000001000000}">
      <formula1>gender</formula1>
    </dataValidation>
    <dataValidation type="list" showInputMessage="1" showErrorMessage="1" sqref="U1" xr:uid="{00000000-0002-0000-3900-000002000000}">
      <formula1>indlist</formula1>
    </dataValidation>
  </dataValidations>
  <hyperlinks>
    <hyperlink ref="O1" location="Summary!A1" display="Back to summary" xr:uid="{00000000-0004-0000-39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Mortality rate from all cardiovascular diseases, ages 65+ years, 2021</v>
      </c>
      <c r="B1" s="125"/>
      <c r="C1" s="125"/>
      <c r="D1" s="125"/>
      <c r="E1" s="125"/>
      <c r="F1" s="125"/>
      <c r="G1" s="125"/>
      <c r="H1" s="126" t="str">
        <f ca="1">'48'!$X$1</f>
        <v>Mortality rate from all cardiovascular diseases, ages 65+ years, 2021 - 2021</v>
      </c>
      <c r="I1" s="125"/>
      <c r="J1" s="125"/>
      <c r="K1" s="125"/>
      <c r="L1" s="125"/>
      <c r="M1" s="125"/>
      <c r="N1" s="125"/>
      <c r="O1" s="4" t="s">
        <v>1075</v>
      </c>
      <c r="T1" s="87" t="s">
        <v>282</v>
      </c>
      <c r="U1" s="87" t="s">
        <v>170</v>
      </c>
      <c r="V1" s="87" t="str">
        <f>T8&amp;U23&amp;U2&amp;U5</f>
        <v>Richmond92718Persons65+ yrs</v>
      </c>
      <c r="W1" s="86">
        <f>21-COUNTBLANK(X2:X21)</f>
        <v>2</v>
      </c>
      <c r="X1" s="87" t="str">
        <f ca="1">IF(U2&lt;&gt;"Persons",U1&amp;", "&amp;SUBSTITUTE(X2, " ","")&amp;" - "&amp;SUBSTITUTE(INDIRECT("x"&amp;W1), " ","")&amp;" ("&amp;U2&amp;")",U1&amp;", "&amp;SUBSTITUTE(X2, " ","")&amp;" - "&amp;SUBSTITUTE(INDIRECT("x"&amp;W1), " ",""))</f>
        <v>Mortality rate from all cardiovascular diseases, ages 65+ years, 2021 - 2021</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f t="array" ref="S2">IFERROR(VLOOKUP($W2,IF(IndicatorData!$B:$B=$V$1,IndicatorData!$A$1:$O$5203),15,FALSE),"")</f>
        <v>2021</v>
      </c>
      <c r="T2" s="88" t="s">
        <v>1056</v>
      </c>
      <c r="U2" s="87" t="s">
        <v>35</v>
      </c>
      <c r="V2" s="87">
        <v>1</v>
      </c>
      <c r="W2" s="86">
        <f t="array" ref="W2">IFERROR(SMALL(IF(IndicatorData!B:B=$V$1,IndicatorData!AA:AA),$V2),"")</f>
        <v>20210000</v>
      </c>
      <c r="X2" s="86">
        <f>S2</f>
        <v>2021</v>
      </c>
      <c r="Y2" s="88">
        <f t="shared" ref="Y2:AH11" ca="1" si="0">IFERROR(VLOOKUP(Y$1&amp;$U$1&amp;$X2&amp;$U$2&amp;$U$5,DATA,14,FALSE),"")</f>
        <v>1021.44</v>
      </c>
      <c r="Z2" s="87">
        <f t="shared" ca="1" si="0"/>
        <v>1015.6</v>
      </c>
      <c r="AA2" s="87">
        <f t="shared" ca="1" si="0"/>
        <v>778.37855999999999</v>
      </c>
      <c r="AB2" s="87">
        <f t="shared" ca="1" si="0"/>
        <v>969.61638000000005</v>
      </c>
      <c r="AC2" s="86">
        <f t="shared" ca="1" si="0"/>
        <v>914.36875999999995</v>
      </c>
      <c r="AD2" s="87">
        <f t="shared" ca="1" si="0"/>
        <v>878.59136000000001</v>
      </c>
      <c r="AE2" s="87">
        <f t="shared" ca="1" si="0"/>
        <v>934.89612</v>
      </c>
      <c r="AF2" s="87">
        <f t="shared" ca="1" si="0"/>
        <v>1031.72225</v>
      </c>
      <c r="AG2" s="87">
        <f t="shared" ca="1" si="0"/>
        <v>991.57363999999995</v>
      </c>
      <c r="AH2" s="87">
        <f t="shared" ca="1" si="0"/>
        <v>1184.16644</v>
      </c>
      <c r="AI2" s="87">
        <f t="shared" ref="AI2:AR11" ca="1" si="1">IFERROR(VLOOKUP(AI$1&amp;$U$1&amp;$X2&amp;$U$2&amp;$U$5,DATA,14,FALSE),"")</f>
        <v>991.57363999999995</v>
      </c>
      <c r="AJ2" s="87">
        <f t="shared" ca="1" si="1"/>
        <v>1006.59493</v>
      </c>
      <c r="AK2" s="87">
        <f t="shared" ca="1" si="1"/>
        <v>1194.6783</v>
      </c>
      <c r="AL2" s="87">
        <f t="shared" ca="1" si="1"/>
        <v>878.59136000000001</v>
      </c>
      <c r="AM2" s="87">
        <f t="shared" ca="1" si="1"/>
        <v>1001.1174600000001</v>
      </c>
      <c r="AN2" s="87">
        <f t="shared" ca="1" si="1"/>
        <v>867.68422999999996</v>
      </c>
      <c r="AO2" s="87">
        <f t="shared" ca="1" si="1"/>
        <v>1081.52178</v>
      </c>
      <c r="AP2" s="87">
        <f t="shared" ca="1" si="1"/>
        <v>1086.3502699999999</v>
      </c>
      <c r="AQ2" s="87">
        <f t="shared" ca="1" si="1"/>
        <v>1147.8265899999999</v>
      </c>
      <c r="AR2" s="87">
        <f t="shared" ca="1" si="1"/>
        <v>1295.0751299999999</v>
      </c>
      <c r="AS2" s="87">
        <f t="shared" ref="AS2:BB11" ca="1" si="2">IFERROR(VLOOKUP(AS$1&amp;$U$1&amp;$X2&amp;$U$2&amp;$U$5,DATA,14,FALSE),"")</f>
        <v>1123.2607499999999</v>
      </c>
      <c r="AT2" s="87">
        <f t="shared" ca="1" si="2"/>
        <v>1143.1033</v>
      </c>
      <c r="AU2" s="87">
        <f t="shared" ca="1" si="2"/>
        <v>1031.72225</v>
      </c>
      <c r="AV2" s="87">
        <f t="shared" ca="1" si="2"/>
        <v>933.76998000000003</v>
      </c>
      <c r="AW2" s="87">
        <f t="shared" ca="1" si="2"/>
        <v>1056.4148499999999</v>
      </c>
      <c r="AX2" s="87">
        <f t="shared" ca="1" si="2"/>
        <v>1034.16607</v>
      </c>
      <c r="AY2" s="87">
        <f t="shared" ca="1" si="2"/>
        <v>1169.5940599999999</v>
      </c>
      <c r="AZ2" s="87">
        <f t="shared" ca="1" si="2"/>
        <v>858.41632000000004</v>
      </c>
      <c r="BA2" s="87">
        <f t="shared" ca="1" si="2"/>
        <v>969.61638000000005</v>
      </c>
      <c r="BB2" s="87">
        <f t="shared" ca="1" si="2"/>
        <v>1003.84005</v>
      </c>
      <c r="BC2" s="87">
        <f t="shared" ref="BC2:BM11" ca="1" si="3">IFERROR(VLOOKUP(BC$1&amp;$U$1&amp;$X2&amp;$U$2&amp;$U$5,DATA,14,FALSE),"")</f>
        <v>1233.6924200000001</v>
      </c>
      <c r="BD2" s="87">
        <f t="shared" ca="1" si="3"/>
        <v>934.89612</v>
      </c>
      <c r="BE2" s="87">
        <f t="shared" ca="1" si="3"/>
        <v>1153.2341200000001</v>
      </c>
      <c r="BF2" s="87">
        <f t="shared" ca="1" si="3"/>
        <v>913.43817999999999</v>
      </c>
      <c r="BG2" s="87">
        <f t="shared" ca="1" si="3"/>
        <v>778.37855999999999</v>
      </c>
      <c r="BH2" s="87">
        <f t="shared" ca="1" si="3"/>
        <v>1028.8870400000001</v>
      </c>
      <c r="BI2" s="87">
        <f t="shared" ca="1" si="3"/>
        <v>914.36875999999995</v>
      </c>
      <c r="BJ2" s="87">
        <f t="shared" ca="1" si="3"/>
        <v>1092.6931</v>
      </c>
      <c r="BK2" s="87">
        <f t="shared" ca="1" si="3"/>
        <v>1066.0461600000001</v>
      </c>
      <c r="BL2" s="87">
        <f t="shared" ca="1" si="3"/>
        <v>879.85260000000005</v>
      </c>
      <c r="BM2" s="87">
        <f t="shared" ca="1" si="3"/>
        <v>877.053</v>
      </c>
      <c r="BN2" s="87">
        <f t="shared" ref="BN2:BN21" ca="1" si="4">IFERROR(AVERAGE(AB2:AG2),"")</f>
        <v>953.46141833333331</v>
      </c>
    </row>
    <row r="3" spans="1:66">
      <c r="S3" s="87" t="str">
        <f t="array" ref="S3">IFERROR(VLOOKUP($W3,IF(IndicatorData!$B:$B=$V$1,IndicatorData!$A$1:$O$5203),15,FALSE),"")</f>
        <v/>
      </c>
      <c r="T3" s="88" t="s">
        <v>1076</v>
      </c>
      <c r="U3" s="87">
        <f>VLOOKUP(U1,IndicatorMetadata!$B:$AG,32,FALSE)</f>
        <v>1</v>
      </c>
      <c r="V3" s="89">
        <v>2</v>
      </c>
      <c r="W3" s="86" t="str">
        <f t="array" ref="W3">IFERROR(SMALL(IF(IndicatorData!B:B=$V$1,IndicatorData!AA:AA),$V3),"")</f>
        <v/>
      </c>
      <c r="X3" s="86" t="str">
        <f t="shared" ref="X3:X21" si="5">IF(S3=X2,"",S3)</f>
        <v/>
      </c>
      <c r="Y3" s="88" t="str">
        <f t="shared" ca="1" si="0"/>
        <v/>
      </c>
      <c r="Z3" s="87" t="str">
        <f t="shared" ca="1" si="0"/>
        <v/>
      </c>
      <c r="AA3" s="87" t="str">
        <f t="shared" ca="1" si="0"/>
        <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2021 value:</v>
      </c>
      <c r="B4" s="3"/>
      <c r="C4" s="3"/>
      <c r="D4" s="3"/>
      <c r="E4" s="14">
        <f ca="1">VLOOKUP(T8,$AA$27:$AC$59,3,FALSE)</f>
        <v>778.37855999999999</v>
      </c>
      <c r="F4" s="2"/>
      <c r="S4" s="87" t="str">
        <f t="array" ref="S4">IFERROR(VLOOKUP($W4,IF(IndicatorData!$B:$B=$V$1,IndicatorData!$A$1:$O$5203),15,FALSE),"")</f>
        <v/>
      </c>
      <c r="T4" s="88" t="s">
        <v>308</v>
      </c>
      <c r="U4" s="87" t="str">
        <f>VLOOKUP(U1,IndicatorMetadata!$B:$AG,27,FALSE)</f>
        <v>per 100,000 65+</v>
      </c>
      <c r="V4" s="87">
        <v>3</v>
      </c>
      <c r="W4" s="86" t="str">
        <f t="array" ref="W4">IFERROR(SMALL(IF(IndicatorData!B:B=$V$1,IndicatorData!AA:AA),$V4),"")</f>
        <v/>
      </c>
      <c r="X4" s="86" t="str">
        <f t="shared" si="5"/>
        <v/>
      </c>
      <c r="Y4" s="88" t="str">
        <f t="shared" ca="1" si="0"/>
        <v/>
      </c>
      <c r="Z4" s="87" t="str">
        <f t="shared" ca="1" si="0"/>
        <v/>
      </c>
      <c r="AA4" s="87" t="str">
        <f t="shared" ca="1" si="0"/>
        <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24% lower</v>
      </c>
      <c r="S5" s="87" t="str">
        <f t="array" ref="S5">IFERROR(VLOOKUP($W5,IF(IndicatorData!$B:$B=$V$1,IndicatorData!$A$1:$O$5203),15,FALSE),"")</f>
        <v/>
      </c>
      <c r="T5" s="88" t="s">
        <v>10</v>
      </c>
      <c r="U5" s="87" t="str">
        <f>VLOOKUP(U23&amp;U2,Interpretations!$A$1:$E$56,4,FALSE)</f>
        <v>65+ yrs</v>
      </c>
      <c r="V5" s="87">
        <v>4</v>
      </c>
      <c r="W5" s="86" t="str">
        <f t="array" ref="W5">IFERROR(SMALL(IF(IndicatorData!B:B=$V$1,IndicatorData!AA:AA),$V5),"")</f>
        <v/>
      </c>
      <c r="X5" s="86" t="str">
        <f t="shared" si="5"/>
        <v/>
      </c>
      <c r="Y5" s="88" t="str">
        <f t="shared" ca="1" si="0"/>
        <v/>
      </c>
      <c r="Z5" s="87" t="str">
        <f t="shared" ca="1" si="0"/>
        <v/>
      </c>
      <c r="AA5" s="87" t="str">
        <f t="shared" ca="1" si="0"/>
        <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23% lower</v>
      </c>
      <c r="S6" s="87" t="str">
        <f t="array" ref="S6">IFERROR(VLOOKUP($W6,IF(IndicatorData!$B:$B=$V$1,IndicatorData!$A$1:$O$5203),15,FALSE),"")</f>
        <v/>
      </c>
      <c r="T6" s="88"/>
      <c r="V6" s="87">
        <v>5</v>
      </c>
      <c r="W6" s="86" t="str">
        <f t="array" ref="W6">IFERROR(SMALL(IF(IndicatorData!B:B=$V$1,IndicatorData!AA:AA),$V6),"")</f>
        <v/>
      </c>
      <c r="X6" s="86" t="str">
        <f t="shared" si="5"/>
        <v/>
      </c>
      <c r="Y6" s="88" t="str">
        <f t="shared" ca="1" si="0"/>
        <v/>
      </c>
      <c r="Z6" s="87" t="str">
        <f t="shared" ca="1" si="0"/>
        <v/>
      </c>
      <c r="AA6" s="87" t="str">
        <f t="shared" ca="1" si="0"/>
        <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
      </c>
      <c r="T7" s="88"/>
      <c r="V7" s="87">
        <v>6</v>
      </c>
      <c r="W7" s="86" t="str">
        <f t="array" ref="W7">IFERROR(SMALL(IF(IndicatorData!B:B=$V$1,IndicatorData!AA:AA),$V7),"")</f>
        <v/>
      </c>
      <c r="X7" s="86" t="str">
        <f t="shared" si="5"/>
        <v/>
      </c>
      <c r="Y7" s="88" t="str">
        <f t="shared" ca="1" si="0"/>
        <v/>
      </c>
      <c r="Z7" s="87" t="str">
        <f t="shared" ca="1" si="0"/>
        <v/>
      </c>
      <c r="AA7" s="87" t="str">
        <f t="shared" ca="1" si="0"/>
        <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(2021)</v>
      </c>
      <c r="E8" s="13" t="str">
        <f ca="1">U22</f>
        <v>no change</v>
      </c>
      <c r="S8" s="87" t="str">
        <f t="array" ref="S8">IFERROR(VLOOKUP($W8,IF(IndicatorData!$B:$B=$V$1,IndicatorData!$A$1:$O$5203),15,FALSE),"")</f>
        <v/>
      </c>
      <c r="T8" s="88" t="str">
        <f>Summary!$E$2</f>
        <v>Richmond</v>
      </c>
      <c r="V8" s="87">
        <v>7</v>
      </c>
      <c r="W8" s="86" t="str">
        <f t="array" ref="W8">IFERROR(SMALL(IF(IndicatorData!B:B=$V$1,IndicatorData!AA:AA),$V8),"")</f>
        <v/>
      </c>
      <c r="X8" s="86" t="str">
        <f t="shared" si="5"/>
        <v/>
      </c>
      <c r="Y8" s="88" t="str">
        <f t="shared" ca="1" si="0"/>
        <v/>
      </c>
      <c r="Z8" s="87" t="str">
        <f t="shared" ca="1" si="0"/>
        <v/>
      </c>
      <c r="AA8" s="87" t="str">
        <f t="shared" ca="1" si="0"/>
        <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v>
      </c>
      <c r="C9" s="10"/>
      <c r="D9" s="10"/>
      <c r="E9" s="13" t="str">
        <f ca="1">U21</f>
        <v>N/A</v>
      </c>
      <c r="S9" s="87" t="str">
        <f t="array" ref="S9">IFERROR(VLOOKUP($W9,IF(IndicatorData!$B:$B=$V$1,IndicatorData!$A$1:$O$5203),15,FALSE),"")</f>
        <v/>
      </c>
      <c r="T9" s="88" t="str">
        <f>T8&amp;" Rank"</f>
        <v>Richmond Rank</v>
      </c>
      <c r="U9" s="87">
        <f ca="1">VLOOKUP(T8,$AA$26:$AB$58,2,FALSE)</f>
        <v>1</v>
      </c>
      <c r="V9" s="87">
        <v>8</v>
      </c>
      <c r="W9" s="86" t="str">
        <f t="array" ref="W9">IFERROR(SMALL(IF(IndicatorData!B:B=$V$1,IndicatorData!AA:AA),$V9),"")</f>
        <v/>
      </c>
      <c r="X9" s="86" t="str">
        <f t="shared" si="5"/>
        <v/>
      </c>
      <c r="Y9" s="88" t="str">
        <f t="shared" ca="1" si="0"/>
        <v/>
      </c>
      <c r="Z9" s="87" t="str">
        <f t="shared" ca="1" si="0"/>
        <v/>
      </c>
      <c r="AA9" s="87" t="str">
        <f t="shared" ca="1" si="0"/>
        <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1021.44</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(2021) rank:</v>
      </c>
      <c r="E12" s="128">
        <f ca="1">U9</f>
        <v>1</v>
      </c>
      <c r="S12" s="87" t="str">
        <f t="array" ref="S12">IFERROR(VLOOKUP($W12,IF(IndicatorData!$B:$B=$V$1,IndicatorData!$A$1:$O$5203),15,FALSE),"")</f>
        <v/>
      </c>
      <c r="T12" s="88" t="s">
        <v>57</v>
      </c>
      <c r="U12" s="87">
        <f ca="1">AH27</f>
        <v>1015.6</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778.37855999999999</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778.37855999999999</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Mortality rate from all cardiovascular diseases, ages 65+ years, 2021</v>
      </c>
      <c r="B15" s="125"/>
      <c r="C15" s="125"/>
      <c r="D15" s="125"/>
      <c r="E15" s="125"/>
      <c r="F15" s="125"/>
      <c r="G15" s="125"/>
      <c r="S15" s="87" t="str">
        <f t="array" ref="S15">IFERROR(VLOOKUP($W15,IF(IndicatorData!$B:$B=$V$1,IndicatorData!$A$1:$O$5203),15,FALSE),"")</f>
        <v/>
      </c>
      <c r="T15" s="88" t="str">
        <f>T8&amp;" previous data"</f>
        <v>Richmond previous data</v>
      </c>
      <c r="U15" s="87" t="str">
        <f ca="1">IFERROR(INDIRECT("aa"&amp;$W$1-1),"")</f>
        <v>Richmond</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778.37855999999999</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t="e">
        <f ca="1">($U$14-U15)/U15</f>
        <v>#VALUE!</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2021, Richmond's rate was 778.4 per 100,000 65+ (n=250), which was the lowest in London, 23.8% lower than the England average and 23.4% lower than the London average. Time series data were not available for this indicator.</v>
      </c>
      <c r="K18" s="125"/>
      <c r="L18" s="125"/>
      <c r="M18" s="125"/>
      <c r="N18" s="125"/>
      <c r="S18" s="87" t="str">
        <f t="array" ref="S18">IFERROR(VLOOKUP($W18,IF(IndicatorData!$B:$B=$V$1,IndicatorData!$A$1:$O$5203),15,FALSE),"")</f>
        <v/>
      </c>
      <c r="T18" s="88" t="s">
        <v>1080</v>
      </c>
      <c r="U18" s="87">
        <f ca="1">IFERROR(IF(AND(U17&lt;0,$U$3=0),-1,IF(U17=0,0,IF(AND(U17&gt;0,$U$3=0),1,IF(AND(U17&gt;0,$U$3=1),-1,IF(AND(U17&lt;0,$U$3=1),1))))),0)</f>
        <v>0</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0</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N/A</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no change</v>
      </c>
    </row>
    <row r="23" spans="10:72">
      <c r="J23" s="125"/>
      <c r="K23" s="125"/>
      <c r="L23" s="125"/>
      <c r="M23" s="125"/>
      <c r="N23" s="125"/>
      <c r="T23" s="87" t="s">
        <v>1085</v>
      </c>
      <c r="U23" s="87">
        <f>VLOOKUP(U1,List!$AD$2:$AE$63,2,FALSE)</f>
        <v>92718</v>
      </c>
    </row>
    <row r="24" spans="10:72">
      <c r="J24" s="125"/>
      <c r="K24" s="125"/>
      <c r="L24" s="125"/>
      <c r="M24" s="125"/>
      <c r="N24" s="125"/>
    </row>
    <row r="25" spans="10:72">
      <c r="J25" s="125"/>
      <c r="K25" s="125"/>
      <c r="L25" s="125"/>
      <c r="M25" s="125"/>
      <c r="N25" s="125"/>
      <c r="AU25" s="87" t="str">
        <f ca="1">AC26&amp;", Bexley vs. CYP Comparators"</f>
        <v>Mortality rate from all cardiovascular diseases, ages 65+ years, 2021, Bexley vs. CYP Comparators</v>
      </c>
      <c r="BT25" s="87"/>
    </row>
    <row r="26" spans="10:72">
      <c r="J26" s="125"/>
      <c r="K26" s="125"/>
      <c r="L26" s="125"/>
      <c r="M26" s="125"/>
      <c r="N26" s="125"/>
      <c r="W26" s="87" t="s">
        <v>1006</v>
      </c>
      <c r="X26" s="87" t="s">
        <v>1086</v>
      </c>
      <c r="Y26" s="87">
        <f ca="1">INDIRECT("X"&amp;$W$1)</f>
        <v>2021</v>
      </c>
      <c r="AB26" s="87" t="s">
        <v>1006</v>
      </c>
      <c r="AC26" s="86" t="str">
        <f ca="1">IF(U2&lt;&gt;"Persons", U1&amp;", "&amp;Y26&amp;" ("&amp;U2&amp;")",U1&amp;", "&amp;Y26)</f>
        <v>Mortality rate from all cardiovascular diseases, ages 65+ years, 2021</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29</v>
      </c>
      <c r="X27" s="87" t="s">
        <v>107</v>
      </c>
      <c r="Y27" s="87">
        <f t="shared" ref="Y27:Y58" ca="1" si="10">IFERROR(VLOOKUP($X27&amp;$U$1&amp;$Y$26&amp;$U$2&amp;$U$5,DATA,14,FALSE),"")</f>
        <v>1184.16644</v>
      </c>
      <c r="AA27" s="87" t="str">
        <f t="shared" ref="AA27:AA58" ca="1" si="11">AD27</f>
        <v>Richmond</v>
      </c>
      <c r="AB27" s="87">
        <v>1</v>
      </c>
      <c r="AC27" s="86">
        <f t="shared" ref="AC27:AC58" ca="1" si="12">VLOOKUP($AB27,$W$26:$Y$58,3,FALSE)</f>
        <v>778.37855999999999</v>
      </c>
      <c r="AD27" s="87" t="str">
        <f t="shared" ref="AD27:AD58" ca="1" si="13">VLOOKUP($AB27,$W$26:$Y$58,2,FALSE)</f>
        <v>Richmond</v>
      </c>
      <c r="AE27" s="87">
        <f t="shared" ref="AE27:AE58" ca="1" si="14">IF($AD27=$AE$26,AC27,"")</f>
        <v>778.37855999999999</v>
      </c>
      <c r="AF27" s="87" t="str">
        <f t="shared" ref="AF27:AF58" ca="1" si="15">IF(ISERROR(HLOOKUP($AD27,$AB$1:$AG$1,1,FALSE)),"",AC27)</f>
        <v/>
      </c>
      <c r="AG27" s="87" t="str">
        <f t="shared" ref="AG27:AG58" ca="1" si="16">IF(AND(AE27="",AF27=""),AC27,"")</f>
        <v/>
      </c>
      <c r="AH27" s="87">
        <f ca="1">INDIRECT("z"&amp;$W$1)</f>
        <v>1015.6</v>
      </c>
      <c r="AI27" s="87">
        <f ca="1">INDIRECT("y"&amp;$W$1)</f>
        <v>1021.44</v>
      </c>
      <c r="AJ27" s="87">
        <f ca="1">INDIRECT("aa"&amp;$W$1)</f>
        <v>778.37855999999999</v>
      </c>
      <c r="AK27" s="87">
        <f t="shared" ref="AK27:AK58" ca="1" si="17">IF(ISERROR(VLOOKUP($AD27,AOP_comparators,1,FALSE)),"",AC27)</f>
        <v>778.37855999999999</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778.37855999999999</v>
      </c>
      <c r="AU27" s="87" t="str">
        <f t="shared" ref="AU27:AU37" ca="1" si="22">VLOOKUP($AS27,$AN$27:$AP$37,2,FALSE)</f>
        <v>Richmond</v>
      </c>
      <c r="AV27" s="87">
        <f t="shared" ref="AV27:AV37" ca="1" si="23">IF($AU27=$AV$26,$AT27,"")</f>
        <v>778.37855999999999</v>
      </c>
      <c r="AW27" s="87" t="str">
        <f t="shared" ref="AW27:AW37" ca="1" si="24">IF(AV27="",AT27,"")</f>
        <v/>
      </c>
      <c r="AX27" s="87">
        <f t="shared" ref="AX27:AX37" ca="1" si="25">AI27</f>
        <v>1021.44</v>
      </c>
      <c r="AY27" s="94"/>
      <c r="AZ27" s="94"/>
      <c r="BA27" s="94"/>
      <c r="BB27" s="94"/>
      <c r="BC27" s="94"/>
      <c r="BD27" s="94"/>
      <c r="BT27" s="87"/>
    </row>
    <row r="28" spans="10:72">
      <c r="J28" s="125"/>
      <c r="K28" s="125"/>
      <c r="L28" s="125"/>
      <c r="M28" s="125"/>
      <c r="N28" s="125"/>
      <c r="W28" s="87">
        <f ca="1">IFERROR(RANK(Y28,$Y$27:$Y$59,$U$3)+COUNTIF($Y$27:Y28,Y28)-1,"")</f>
        <v>12</v>
      </c>
      <c r="X28" s="87" t="s">
        <v>94</v>
      </c>
      <c r="Y28" s="87">
        <f t="shared" ca="1" si="10"/>
        <v>991.57363999999995</v>
      </c>
      <c r="AA28" s="87" t="str">
        <f t="shared" ca="1" si="11"/>
        <v>Kensington and Chelsea</v>
      </c>
      <c r="AB28" s="87">
        <v>2</v>
      </c>
      <c r="AC28" s="86">
        <f t="shared" ca="1" si="12"/>
        <v>858.41632000000004</v>
      </c>
      <c r="AD28" s="87" t="str">
        <f t="shared" ca="1" si="13"/>
        <v>Kensington and Chelsea</v>
      </c>
      <c r="AE28" s="87" t="str">
        <f t="shared" ca="1" si="14"/>
        <v/>
      </c>
      <c r="AF28" s="87" t="str">
        <f t="shared" ca="1" si="15"/>
        <v/>
      </c>
      <c r="AG28" s="87">
        <f t="shared" ca="1" si="16"/>
        <v>858.41632000000004</v>
      </c>
      <c r="AH28" s="87">
        <f t="shared" ref="AH28:AH58" ca="1" si="26">$AH$27</f>
        <v>1015.6</v>
      </c>
      <c r="AI28" s="87">
        <f t="shared" ref="AI28:AI58" ca="1" si="27">$AI$27</f>
        <v>1021.44</v>
      </c>
      <c r="AJ28" s="87">
        <f t="shared" ref="AJ28:AJ58" ca="1" si="28">$AJ$27</f>
        <v>778.37855999999999</v>
      </c>
      <c r="AK28" s="87" t="str">
        <f t="shared" ca="1" si="17"/>
        <v/>
      </c>
      <c r="AL28" s="87">
        <f t="shared" ca="1" si="18"/>
        <v>858.41632000000004</v>
      </c>
      <c r="AN28" s="87">
        <f ca="1">IFERROR(RANK(AP28,$AP$27:$AP$37,$U$3)+COUNTIF($AP$27:AP28,AP28)-1,"")</f>
        <v>2</v>
      </c>
      <c r="AO28" s="87" t="s">
        <v>79</v>
      </c>
      <c r="AP28" s="87">
        <f t="shared" ca="1" si="19"/>
        <v>878.59136000000001</v>
      </c>
      <c r="AR28" s="87" t="str">
        <f t="shared" ca="1" si="20"/>
        <v>Bromley</v>
      </c>
      <c r="AS28" s="87">
        <v>2</v>
      </c>
      <c r="AT28" s="87">
        <f t="shared" ca="1" si="21"/>
        <v>878.59136000000001</v>
      </c>
      <c r="AU28" s="87" t="str">
        <f t="shared" ca="1" si="22"/>
        <v>Bromley</v>
      </c>
      <c r="AV28" s="87" t="str">
        <f t="shared" ca="1" si="23"/>
        <v/>
      </c>
      <c r="AW28" s="87">
        <f t="shared" ca="1" si="24"/>
        <v>878.59136000000001</v>
      </c>
      <c r="AX28" s="87">
        <f t="shared" ca="1" si="25"/>
        <v>1021.44</v>
      </c>
      <c r="AY28" s="94"/>
      <c r="BA28" s="94"/>
      <c r="BB28" s="94"/>
      <c r="BC28" s="94"/>
      <c r="BD28" s="94"/>
      <c r="BF28" s="94">
        <v>90</v>
      </c>
      <c r="BG28" s="94"/>
      <c r="BT28" s="87"/>
    </row>
    <row r="29" spans="10:72">
      <c r="J29" s="125"/>
      <c r="K29" s="125"/>
      <c r="L29" s="125"/>
      <c r="M29" s="125"/>
      <c r="N29" s="125"/>
      <c r="W29" s="87">
        <f ca="1">IFERROR(RANK(Y29,$Y$27:$Y$59,$U$3)+COUNTIF($Y$27:Y29,Y29)-1,"")</f>
        <v>15</v>
      </c>
      <c r="X29" s="87" t="s">
        <v>98</v>
      </c>
      <c r="Y29" s="87">
        <f t="shared" ca="1" si="10"/>
        <v>1006.59493</v>
      </c>
      <c r="AA29" s="87" t="str">
        <f t="shared" ca="1" si="11"/>
        <v>Croydon</v>
      </c>
      <c r="AB29" s="87">
        <v>3</v>
      </c>
      <c r="AC29" s="86">
        <f t="shared" ca="1" si="12"/>
        <v>867.68422999999996</v>
      </c>
      <c r="AD29" s="87" t="str">
        <f t="shared" ca="1" si="13"/>
        <v>Croydon</v>
      </c>
      <c r="AE29" s="87" t="str">
        <f t="shared" ca="1" si="14"/>
        <v/>
      </c>
      <c r="AF29" s="87" t="str">
        <f t="shared" ca="1" si="15"/>
        <v/>
      </c>
      <c r="AG29" s="87">
        <f t="shared" ca="1" si="16"/>
        <v>867.68422999999996</v>
      </c>
      <c r="AH29" s="87">
        <f t="shared" ca="1" si="26"/>
        <v>1015.6</v>
      </c>
      <c r="AI29" s="87">
        <f t="shared" ca="1" si="27"/>
        <v>1021.44</v>
      </c>
      <c r="AJ29" s="87">
        <f t="shared" ca="1" si="28"/>
        <v>778.37855999999999</v>
      </c>
      <c r="AK29" s="87">
        <f t="shared" ca="1" si="17"/>
        <v>867.68422999999996</v>
      </c>
      <c r="AL29" s="87" t="str">
        <f t="shared" ca="1" si="18"/>
        <v/>
      </c>
      <c r="AN29" s="87" t="str">
        <f ca="1">IFERROR(RANK(AP29,$AP$27:$AP$37,$U$3)+COUNTIF($AP$27:AP29,AP29)-1,"")</f>
        <v/>
      </c>
      <c r="AO29" s="87" t="s">
        <v>1064</v>
      </c>
      <c r="AP29" s="87" t="str">
        <f t="shared" ca="1" si="19"/>
        <v/>
      </c>
      <c r="AR29" s="87" t="str">
        <f t="shared" ca="1" si="20"/>
        <v>Havering</v>
      </c>
      <c r="AS29" s="87">
        <v>3</v>
      </c>
      <c r="AT29" s="87">
        <f t="shared" ca="1" si="21"/>
        <v>933.76998000000003</v>
      </c>
      <c r="AU29" s="87" t="str">
        <f t="shared" ca="1" si="22"/>
        <v>Havering</v>
      </c>
      <c r="AV29" s="87" t="str">
        <f t="shared" ca="1" si="23"/>
        <v/>
      </c>
      <c r="AW29" s="87">
        <f t="shared" ca="1" si="24"/>
        <v>933.76998000000003</v>
      </c>
      <c r="AX29" s="87">
        <f t="shared" ca="1" si="25"/>
        <v>1021.44</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30</v>
      </c>
      <c r="X30" s="87" t="s">
        <v>69</v>
      </c>
      <c r="Y30" s="87">
        <f t="shared" ca="1" si="10"/>
        <v>1194.6783</v>
      </c>
      <c r="AA30" s="87" t="str">
        <f t="shared" ca="1" si="11"/>
        <v>Westminster</v>
      </c>
      <c r="AB30" s="87">
        <v>4</v>
      </c>
      <c r="AC30" s="86">
        <f t="shared" ca="1" si="12"/>
        <v>877.053</v>
      </c>
      <c r="AD30" s="87" t="str">
        <f t="shared" ca="1" si="13"/>
        <v>Westminster</v>
      </c>
      <c r="AE30" s="87" t="str">
        <f t="shared" ca="1" si="14"/>
        <v/>
      </c>
      <c r="AF30" s="87" t="str">
        <f t="shared" ca="1" si="15"/>
        <v/>
      </c>
      <c r="AG30" s="87">
        <f t="shared" ca="1" si="16"/>
        <v>877.053</v>
      </c>
      <c r="AH30" s="87">
        <f t="shared" ca="1" si="26"/>
        <v>1015.6</v>
      </c>
      <c r="AI30" s="87">
        <f t="shared" ca="1" si="27"/>
        <v>1021.44</v>
      </c>
      <c r="AJ30" s="87">
        <f t="shared" ca="1" si="28"/>
        <v>778.37855999999999</v>
      </c>
      <c r="AK30" s="87" t="str">
        <f t="shared" ca="1" si="17"/>
        <v/>
      </c>
      <c r="AL30" s="87">
        <f t="shared" ca="1" si="18"/>
        <v>877.053</v>
      </c>
      <c r="AN30" s="87">
        <f ca="1">IFERROR(RANK(AP30,$AP$27:$AP$37,$U$3)+COUNTIF($AP$27:AP30,AP30)-1,"")</f>
        <v>3</v>
      </c>
      <c r="AO30" s="87" t="s">
        <v>119</v>
      </c>
      <c r="AP30" s="87">
        <f t="shared" ca="1" si="19"/>
        <v>933.76998000000003</v>
      </c>
      <c r="AR30" s="87" t="e">
        <f t="shared" ca="1" si="20"/>
        <v>#N/A</v>
      </c>
      <c r="AS30" s="87">
        <v>4</v>
      </c>
      <c r="AT30" s="87" t="e">
        <f t="shared" ca="1" si="21"/>
        <v>#N/A</v>
      </c>
      <c r="AU30" s="87" t="e">
        <f t="shared" ca="1" si="22"/>
        <v>#N/A</v>
      </c>
      <c r="AV30" s="87" t="e">
        <f t="shared" ca="1" si="23"/>
        <v>#N/A</v>
      </c>
      <c r="AW30" s="87" t="e">
        <f t="shared" ca="1" si="24"/>
        <v>#N/A</v>
      </c>
      <c r="AX30" s="87">
        <f t="shared" ca="1" si="25"/>
        <v>1021.44</v>
      </c>
      <c r="AY30" s="94"/>
      <c r="BA30" s="94"/>
      <c r="BB30" s="94"/>
      <c r="BC30" s="94"/>
      <c r="BD30" s="94"/>
      <c r="BE30" s="87" t="s">
        <v>1091</v>
      </c>
      <c r="BF30" s="92">
        <v>0</v>
      </c>
      <c r="BG30" s="92"/>
      <c r="BT30" s="87"/>
    </row>
    <row r="31" spans="10:72">
      <c r="J31" s="125"/>
      <c r="K31" s="125"/>
      <c r="L31" s="125"/>
      <c r="M31" s="125"/>
      <c r="N31" s="125"/>
      <c r="W31" s="87">
        <f ca="1">IFERROR(RANK(Y31,$Y$27:$Y$59,$U$3)+COUNTIF($Y$27:Y31,Y31)-1,"")</f>
        <v>5</v>
      </c>
      <c r="X31" s="87" t="s">
        <v>79</v>
      </c>
      <c r="Y31" s="87">
        <f t="shared" ca="1" si="10"/>
        <v>878.59136000000001</v>
      </c>
      <c r="AA31" s="87" t="str">
        <f t="shared" ca="1" si="11"/>
        <v>Bromley</v>
      </c>
      <c r="AB31" s="87">
        <v>5</v>
      </c>
      <c r="AC31" s="86">
        <f t="shared" ca="1" si="12"/>
        <v>878.59136000000001</v>
      </c>
      <c r="AD31" s="87" t="str">
        <f t="shared" ca="1" si="13"/>
        <v>Bromley</v>
      </c>
      <c r="AE31" s="87" t="str">
        <f t="shared" ca="1" si="14"/>
        <v/>
      </c>
      <c r="AF31" s="87">
        <f t="shared" ca="1" si="15"/>
        <v>878.59136000000001</v>
      </c>
      <c r="AG31" s="87" t="str">
        <f t="shared" ca="1" si="16"/>
        <v/>
      </c>
      <c r="AH31" s="87">
        <f t="shared" ca="1" si="26"/>
        <v>1015.6</v>
      </c>
      <c r="AI31" s="87">
        <f t="shared" ca="1" si="27"/>
        <v>1021.44</v>
      </c>
      <c r="AJ31" s="87">
        <f t="shared" ca="1" si="28"/>
        <v>778.37855999999999</v>
      </c>
      <c r="AK31" s="87">
        <f t="shared" ca="1" si="17"/>
        <v>878.59136000000001</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1021.44</v>
      </c>
      <c r="AY31" s="94"/>
      <c r="BA31" s="94"/>
      <c r="BB31" s="94"/>
      <c r="BC31" s="94"/>
      <c r="BD31" s="94"/>
      <c r="BE31" s="87" t="s">
        <v>128</v>
      </c>
      <c r="BF31" s="92">
        <v>32</v>
      </c>
      <c r="BG31" s="92"/>
      <c r="BT31" s="87"/>
    </row>
    <row r="32" spans="10:72">
      <c r="J32" s="125"/>
      <c r="K32" s="125"/>
      <c r="L32" s="125"/>
      <c r="M32" s="125"/>
      <c r="N32" s="125"/>
      <c r="W32" s="87">
        <f ca="1">IFERROR(RANK(Y32,$Y$27:$Y$59,$U$3)+COUNTIF($Y$27:Y32,Y32)-1,"")</f>
        <v>13</v>
      </c>
      <c r="X32" s="87" t="s">
        <v>73</v>
      </c>
      <c r="Y32" s="87">
        <f t="shared" ca="1" si="10"/>
        <v>1001.1174600000001</v>
      </c>
      <c r="AA32" s="87" t="str">
        <f t="shared" ca="1" si="11"/>
        <v>Wandsworth</v>
      </c>
      <c r="AB32" s="87">
        <v>6</v>
      </c>
      <c r="AC32" s="86">
        <f t="shared" ca="1" si="12"/>
        <v>879.85260000000005</v>
      </c>
      <c r="AD32" s="87" t="str">
        <f t="shared" ca="1" si="13"/>
        <v>Wandsworth</v>
      </c>
      <c r="AE32" s="87" t="str">
        <f t="shared" ca="1" si="14"/>
        <v/>
      </c>
      <c r="AF32" s="87" t="str">
        <f t="shared" ca="1" si="15"/>
        <v/>
      </c>
      <c r="AG32" s="87">
        <f t="shared" ca="1" si="16"/>
        <v>879.85260000000005</v>
      </c>
      <c r="AH32" s="87">
        <f t="shared" ca="1" si="26"/>
        <v>1015.6</v>
      </c>
      <c r="AI32" s="87">
        <f t="shared" ca="1" si="27"/>
        <v>1021.44</v>
      </c>
      <c r="AJ32" s="87">
        <f t="shared" ca="1" si="28"/>
        <v>778.37855999999999</v>
      </c>
      <c r="AK32" s="87" t="str">
        <f t="shared" ca="1" si="17"/>
        <v/>
      </c>
      <c r="AL32" s="87">
        <f t="shared" ca="1" si="18"/>
        <v>879.85260000000005</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1021.44</v>
      </c>
      <c r="AY32" s="94"/>
      <c r="BA32" s="94"/>
      <c r="BB32" s="94"/>
      <c r="BC32" s="94"/>
      <c r="BD32" s="94"/>
      <c r="BE32" s="87" t="s">
        <v>173</v>
      </c>
      <c r="BF32" s="92"/>
      <c r="BG32" s="92"/>
      <c r="BT32" s="87"/>
    </row>
    <row r="33" spans="1:72">
      <c r="W33" s="87">
        <f ca="1">IFERROR(RANK(Y33,$Y$27:$Y$59,$U$3)+COUNTIF($Y$27:Y33,Y33)-1,"")</f>
        <v>3</v>
      </c>
      <c r="X33" s="87" t="s">
        <v>111</v>
      </c>
      <c r="Y33" s="87">
        <f t="shared" ca="1" si="10"/>
        <v>867.68422999999996</v>
      </c>
      <c r="AA33" s="87" t="str">
        <f t="shared" ca="1" si="11"/>
        <v>Redbridge</v>
      </c>
      <c r="AB33" s="87">
        <v>7</v>
      </c>
      <c r="AC33" s="86">
        <f t="shared" ca="1" si="12"/>
        <v>913.43817999999999</v>
      </c>
      <c r="AD33" s="87" t="str">
        <f t="shared" ca="1" si="13"/>
        <v>Redbridge</v>
      </c>
      <c r="AE33" s="87" t="str">
        <f t="shared" ca="1" si="14"/>
        <v/>
      </c>
      <c r="AF33" s="87" t="str">
        <f t="shared" ca="1" si="15"/>
        <v/>
      </c>
      <c r="AG33" s="87">
        <f t="shared" ca="1" si="16"/>
        <v>913.43817999999999</v>
      </c>
      <c r="AH33" s="87">
        <f t="shared" ca="1" si="26"/>
        <v>1015.6</v>
      </c>
      <c r="AI33" s="87">
        <f t="shared" ca="1" si="27"/>
        <v>1021.44</v>
      </c>
      <c r="AJ33" s="87">
        <f t="shared" ca="1" si="28"/>
        <v>778.37855999999999</v>
      </c>
      <c r="AK33" s="87">
        <f t="shared" ca="1" si="17"/>
        <v>913.43817999999999</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1021.44</v>
      </c>
      <c r="AY33" s="94"/>
      <c r="BA33" s="94"/>
      <c r="BB33" s="94"/>
      <c r="BC33" s="94"/>
      <c r="BD33" s="94"/>
      <c r="BE33" s="87" t="s">
        <v>1092</v>
      </c>
      <c r="BF33" s="92"/>
      <c r="BG33" s="92"/>
      <c r="BT33" s="87"/>
    </row>
    <row r="34" spans="1:72">
      <c r="A34" s="12" t="s">
        <v>1093</v>
      </c>
      <c r="W34" s="87">
        <f ca="1">IFERROR(RANK(Y34,$Y$27:$Y$59,$U$3)+COUNTIF($Y$27:Y34,Y34)-1,"")</f>
        <v>21</v>
      </c>
      <c r="X34" s="87" t="s">
        <v>63</v>
      </c>
      <c r="Y34" s="87">
        <f t="shared" ca="1" si="10"/>
        <v>1081.52178</v>
      </c>
      <c r="AA34" s="87" t="str">
        <f t="shared" ca="1" si="11"/>
        <v>Sutton</v>
      </c>
      <c r="AB34" s="87">
        <v>8</v>
      </c>
      <c r="AC34" s="86">
        <f t="shared" ca="1" si="12"/>
        <v>914.36875999999995</v>
      </c>
      <c r="AD34" s="87" t="str">
        <f t="shared" ca="1" si="13"/>
        <v>Sutton</v>
      </c>
      <c r="AE34" s="87" t="str">
        <f t="shared" ca="1" si="14"/>
        <v/>
      </c>
      <c r="AF34" s="87">
        <f t="shared" ca="1" si="15"/>
        <v>914.36875999999995</v>
      </c>
      <c r="AG34" s="87" t="str">
        <f t="shared" ca="1" si="16"/>
        <v/>
      </c>
      <c r="AH34" s="87">
        <f t="shared" ca="1" si="26"/>
        <v>1015.6</v>
      </c>
      <c r="AI34" s="87">
        <f t="shared" ca="1" si="27"/>
        <v>1021.44</v>
      </c>
      <c r="AJ34" s="87">
        <f t="shared" ca="1" si="28"/>
        <v>778.37855999999999</v>
      </c>
      <c r="AK34" s="87">
        <f t="shared" ca="1" si="17"/>
        <v>914.36875999999995</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1021.44</v>
      </c>
      <c r="AY34" s="94"/>
      <c r="BA34" s="94"/>
      <c r="BB34" s="94"/>
      <c r="BC34" s="94"/>
      <c r="BD34" s="94"/>
      <c r="BE34" s="87" t="s">
        <v>1094</v>
      </c>
      <c r="BF34" s="92"/>
      <c r="BG34" s="92"/>
      <c r="BT34" s="87"/>
    </row>
    <row r="35" spans="1:72" ht="15" customHeight="1">
      <c r="A35" s="124" t="str">
        <f>VLOOKUP($U$1,IndicatorMetadata!$B:$Z,2,FALSE)</f>
        <v>Age-standardised rate of mortality from all cardiovascular diseases (including heart disease and stroke) in persons aged 65 years and over per 100,000 population</v>
      </c>
      <c r="B35" s="125"/>
      <c r="C35" s="125"/>
      <c r="D35" s="125"/>
      <c r="E35" s="125"/>
      <c r="F35" s="125"/>
      <c r="G35" s="125"/>
      <c r="H35" s="125"/>
      <c r="I35" s="125"/>
      <c r="J35" s="125"/>
      <c r="K35" s="125"/>
      <c r="L35" s="125"/>
      <c r="M35" s="125"/>
      <c r="N35" s="125"/>
      <c r="W35" s="87">
        <f ca="1">IFERROR(RANK(Y35,$Y$27:$Y$59,$U$3)+COUNTIF($Y$27:Y35,Y35)-1,"")</f>
        <v>22</v>
      </c>
      <c r="X35" s="87" t="s">
        <v>121</v>
      </c>
      <c r="Y35" s="87">
        <f t="shared" ca="1" si="10"/>
        <v>1086.3502699999999</v>
      </c>
      <c r="AA35" s="87" t="str">
        <f t="shared" ca="1" si="11"/>
        <v>Havering</v>
      </c>
      <c r="AB35" s="87">
        <v>9</v>
      </c>
      <c r="AC35" s="86">
        <f t="shared" ca="1" si="12"/>
        <v>933.76998000000003</v>
      </c>
      <c r="AD35" s="87" t="str">
        <f t="shared" ca="1" si="13"/>
        <v>Havering</v>
      </c>
      <c r="AE35" s="87" t="str">
        <f t="shared" ca="1" si="14"/>
        <v/>
      </c>
      <c r="AF35" s="87" t="str">
        <f t="shared" ca="1" si="15"/>
        <v/>
      </c>
      <c r="AG35" s="87">
        <f t="shared" ca="1" si="16"/>
        <v>933.76998000000003</v>
      </c>
      <c r="AH35" s="87">
        <f t="shared" ca="1" si="26"/>
        <v>1015.6</v>
      </c>
      <c r="AI35" s="87">
        <f t="shared" ca="1" si="27"/>
        <v>1021.44</v>
      </c>
      <c r="AJ35" s="87">
        <f t="shared" ca="1" si="28"/>
        <v>778.37855999999999</v>
      </c>
      <c r="AK35" s="87">
        <f t="shared" ca="1" si="17"/>
        <v>933.76998000000003</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1021.44</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26</v>
      </c>
      <c r="X36" s="87" t="s">
        <v>81</v>
      </c>
      <c r="Y36" s="87">
        <f t="shared" ca="1" si="10"/>
        <v>1147.8265899999999</v>
      </c>
      <c r="AA36" s="87" t="str">
        <f t="shared" ca="1" si="11"/>
        <v>Merton</v>
      </c>
      <c r="AB36" s="87">
        <v>10</v>
      </c>
      <c r="AC36" s="86">
        <f t="shared" ca="1" si="12"/>
        <v>934.89612</v>
      </c>
      <c r="AD36" s="87" t="str">
        <f t="shared" ca="1" si="13"/>
        <v>Merton</v>
      </c>
      <c r="AE36" s="87" t="str">
        <f t="shared" ca="1" si="14"/>
        <v/>
      </c>
      <c r="AF36" s="87">
        <f t="shared" ca="1" si="15"/>
        <v>934.89612</v>
      </c>
      <c r="AG36" s="87" t="str">
        <f t="shared" ca="1" si="16"/>
        <v/>
      </c>
      <c r="AH36" s="87">
        <f t="shared" ca="1" si="26"/>
        <v>1015.6</v>
      </c>
      <c r="AI36" s="87">
        <f t="shared" ca="1" si="27"/>
        <v>1021.44</v>
      </c>
      <c r="AJ36" s="87">
        <f t="shared" ca="1" si="28"/>
        <v>778.37855999999999</v>
      </c>
      <c r="AK36" s="87">
        <f t="shared" ca="1" si="17"/>
        <v>934.89612</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1021.44</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32</v>
      </c>
      <c r="X37" s="87" t="s">
        <v>102</v>
      </c>
      <c r="Y37" s="87">
        <f t="shared" ca="1" si="10"/>
        <v>1295.0751299999999</v>
      </c>
      <c r="AA37" s="87" t="str">
        <f t="shared" ca="1" si="11"/>
        <v>Kingston</v>
      </c>
      <c r="AB37" s="87">
        <v>11</v>
      </c>
      <c r="AC37" s="86">
        <f t="shared" ca="1" si="12"/>
        <v>969.61638000000005</v>
      </c>
      <c r="AD37" s="87" t="str">
        <f t="shared" ca="1" si="13"/>
        <v>Kingston</v>
      </c>
      <c r="AE37" s="87" t="str">
        <f t="shared" ca="1" si="14"/>
        <v/>
      </c>
      <c r="AF37" s="87">
        <f t="shared" ca="1" si="15"/>
        <v>969.61638000000005</v>
      </c>
      <c r="AG37" s="87" t="str">
        <f t="shared" ca="1" si="16"/>
        <v/>
      </c>
      <c r="AH37" s="87">
        <f t="shared" ca="1" si="26"/>
        <v>1015.6</v>
      </c>
      <c r="AI37" s="87">
        <f t="shared" ca="1" si="27"/>
        <v>1021.44</v>
      </c>
      <c r="AJ37" s="87">
        <f t="shared" ca="1" si="28"/>
        <v>778.37855999999999</v>
      </c>
      <c r="AK37" s="87">
        <f t="shared" ca="1" si="17"/>
        <v>969.61638000000005</v>
      </c>
      <c r="AL37" s="87" t="str">
        <f t="shared" ca="1" si="18"/>
        <v/>
      </c>
      <c r="AN37" s="87">
        <f ca="1">IFERROR(RANK(AP37,$AP$27:$AP$37,$U$3)+COUNTIF($AP$27:AP37,AP37)-1,"")</f>
        <v>1</v>
      </c>
      <c r="AO37" s="87" t="str">
        <f>T8</f>
        <v>Richmond</v>
      </c>
      <c r="AP37" s="87">
        <f t="shared" ca="1" si="19"/>
        <v>778.37855999999999</v>
      </c>
      <c r="AR37" s="87" t="e">
        <f t="shared" ca="1" si="20"/>
        <v>#N/A</v>
      </c>
      <c r="AS37" s="87">
        <v>11</v>
      </c>
      <c r="AT37" s="87" t="e">
        <f t="shared" ca="1" si="21"/>
        <v>#N/A</v>
      </c>
      <c r="AU37" s="87" t="e">
        <f t="shared" ca="1" si="22"/>
        <v>#N/A</v>
      </c>
      <c r="AV37" s="87" t="e">
        <f t="shared" ca="1" si="23"/>
        <v>#N/A</v>
      </c>
      <c r="AW37" s="87" t="e">
        <f t="shared" ca="1" si="24"/>
        <v>#N/A</v>
      </c>
      <c r="AX37" s="87">
        <f t="shared" ca="1" si="25"/>
        <v>1021.44</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24</v>
      </c>
      <c r="X38" s="87" t="s">
        <v>67</v>
      </c>
      <c r="Y38" s="87">
        <f t="shared" ca="1" si="10"/>
        <v>1123.2607499999999</v>
      </c>
      <c r="AA38" s="87" t="str">
        <f t="shared" ca="1" si="11"/>
        <v>Barnet</v>
      </c>
      <c r="AB38" s="87">
        <v>12</v>
      </c>
      <c r="AC38" s="86">
        <f t="shared" ca="1" si="12"/>
        <v>991.57363999999995</v>
      </c>
      <c r="AD38" s="87" t="str">
        <f t="shared" ca="1" si="13"/>
        <v>Barnet</v>
      </c>
      <c r="AE38" s="87" t="str">
        <f t="shared" ca="1" si="14"/>
        <v/>
      </c>
      <c r="AF38" s="87">
        <f t="shared" ca="1" si="15"/>
        <v>991.57363999999995</v>
      </c>
      <c r="AG38" s="87" t="str">
        <f t="shared" ca="1" si="16"/>
        <v/>
      </c>
      <c r="AH38" s="87">
        <f t="shared" ca="1" si="26"/>
        <v>1015.6</v>
      </c>
      <c r="AI38" s="87">
        <f t="shared" ca="1" si="27"/>
        <v>1021.44</v>
      </c>
      <c r="AJ38" s="87">
        <f t="shared" ca="1" si="28"/>
        <v>778.37855999999999</v>
      </c>
      <c r="AK38" s="87">
        <f t="shared" ca="1" si="17"/>
        <v>991.57363999999995</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25</v>
      </c>
      <c r="X39" s="87" t="s">
        <v>117</v>
      </c>
      <c r="Y39" s="87">
        <f t="shared" ca="1" si="10"/>
        <v>1143.1033</v>
      </c>
      <c r="AA39" s="87" t="str">
        <f t="shared" ca="1" si="11"/>
        <v>Camden</v>
      </c>
      <c r="AB39" s="87">
        <v>13</v>
      </c>
      <c r="AC39" s="86">
        <f t="shared" ca="1" si="12"/>
        <v>1001.1174600000001</v>
      </c>
      <c r="AD39" s="87" t="str">
        <f t="shared" ca="1" si="13"/>
        <v>Camden</v>
      </c>
      <c r="AE39" s="87" t="str">
        <f t="shared" ca="1" si="14"/>
        <v/>
      </c>
      <c r="AF39" s="87" t="str">
        <f t="shared" ca="1" si="15"/>
        <v/>
      </c>
      <c r="AG39" s="87">
        <f t="shared" ca="1" si="16"/>
        <v>1001.1174600000001</v>
      </c>
      <c r="AH39" s="87">
        <f t="shared" ca="1" si="26"/>
        <v>1015.6</v>
      </c>
      <c r="AI39" s="87">
        <f t="shared" ca="1" si="27"/>
        <v>1021.44</v>
      </c>
      <c r="AJ39" s="87">
        <f t="shared" ca="1" si="28"/>
        <v>778.37855999999999</v>
      </c>
      <c r="AK39" s="87" t="str">
        <f t="shared" ca="1" si="17"/>
        <v/>
      </c>
      <c r="AL39" s="87">
        <f t="shared" ca="1" si="18"/>
        <v>1001.1174600000001</v>
      </c>
      <c r="AO39" s="87" t="s">
        <v>1096</v>
      </c>
      <c r="BA39" s="94"/>
      <c r="BD39" s="94" t="s">
        <v>1097</v>
      </c>
      <c r="BF39" s="94">
        <f ca="1">U9</f>
        <v>1</v>
      </c>
      <c r="BG39" s="94"/>
      <c r="BT39" s="87"/>
    </row>
    <row r="40" spans="1:72">
      <c r="A40" s="125"/>
      <c r="B40" s="125"/>
      <c r="C40" s="125"/>
      <c r="D40" s="125"/>
      <c r="E40" s="125"/>
      <c r="F40" s="125"/>
      <c r="G40" s="125"/>
      <c r="H40" s="125"/>
      <c r="I40" s="125"/>
      <c r="J40" s="125"/>
      <c r="K40" s="125"/>
      <c r="L40" s="125"/>
      <c r="M40" s="125"/>
      <c r="N40" s="125"/>
      <c r="W40" s="87">
        <f ca="1">IFERROR(RANK(Y40,$Y$27:$Y$59,$U$3)+COUNTIF($Y$27:Y40,Y40)-1,"")</f>
        <v>17</v>
      </c>
      <c r="X40" s="87" t="s">
        <v>65</v>
      </c>
      <c r="Y40" s="87">
        <f t="shared" ca="1" si="10"/>
        <v>1031.72225</v>
      </c>
      <c r="AA40" s="87" t="str">
        <f t="shared" ca="1" si="11"/>
        <v>Lambeth</v>
      </c>
      <c r="AB40" s="87">
        <v>14</v>
      </c>
      <c r="AC40" s="86">
        <f t="shared" ca="1" si="12"/>
        <v>1003.84005</v>
      </c>
      <c r="AD40" s="87" t="str">
        <f t="shared" ca="1" si="13"/>
        <v>Lambeth</v>
      </c>
      <c r="AE40" s="87" t="str">
        <f t="shared" ca="1" si="14"/>
        <v/>
      </c>
      <c r="AF40" s="87" t="str">
        <f t="shared" ca="1" si="15"/>
        <v/>
      </c>
      <c r="AG40" s="87">
        <f t="shared" ca="1" si="16"/>
        <v>1003.84005</v>
      </c>
      <c r="AH40" s="87">
        <f t="shared" ca="1" si="26"/>
        <v>1015.6</v>
      </c>
      <c r="AI40" s="87">
        <f t="shared" ca="1" si="27"/>
        <v>1021.44</v>
      </c>
      <c r="AJ40" s="87">
        <f t="shared" ca="1" si="28"/>
        <v>778.37855999999999</v>
      </c>
      <c r="AK40" s="87" t="str">
        <f t="shared" ca="1" si="17"/>
        <v/>
      </c>
      <c r="AL40" s="87">
        <f t="shared" ca="1" si="18"/>
        <v>1003.84005</v>
      </c>
      <c r="AO40" s="87" t="str">
        <f>List!R2</f>
        <v>Kingston</v>
      </c>
      <c r="AP40" s="87">
        <f t="shared" ref="AP40:AP54" ca="1" si="29">VLOOKUP(AO40,$AA$27:$AC$58,3,FALSE)</f>
        <v>969.61638000000005</v>
      </c>
      <c r="BA40" s="94"/>
      <c r="BB40" s="94"/>
      <c r="BC40" s="94"/>
      <c r="BD40" s="94"/>
      <c r="BE40" s="87" t="s">
        <v>1098</v>
      </c>
      <c r="BF40" s="92">
        <f ca="1">IF(BF39=1,0,BE45*BF39/$BF45)</f>
        <v>0</v>
      </c>
      <c r="BG40" s="93"/>
      <c r="BT40" s="87"/>
    </row>
    <row r="41" spans="1:72">
      <c r="A41" s="125"/>
      <c r="B41" s="125"/>
      <c r="C41" s="125"/>
      <c r="D41" s="125"/>
      <c r="E41" s="125"/>
      <c r="F41" s="125"/>
      <c r="G41" s="125"/>
      <c r="H41" s="125"/>
      <c r="I41" s="125"/>
      <c r="J41" s="125"/>
      <c r="K41" s="125"/>
      <c r="L41" s="125"/>
      <c r="M41" s="125"/>
      <c r="N41" s="125"/>
      <c r="W41" s="87">
        <f ca="1">IFERROR(RANK(Y41,$Y$27:$Y$59,$U$3)+COUNTIF($Y$27:Y41,Y41)-1,"")</f>
        <v>9</v>
      </c>
      <c r="X41" s="87" t="s">
        <v>119</v>
      </c>
      <c r="Y41" s="87">
        <f t="shared" ca="1" si="10"/>
        <v>933.76998000000003</v>
      </c>
      <c r="AA41" s="87" t="str">
        <f t="shared" ca="1" si="11"/>
        <v>Bexley</v>
      </c>
      <c r="AB41" s="87">
        <v>15</v>
      </c>
      <c r="AC41" s="86">
        <f t="shared" ca="1" si="12"/>
        <v>1006.59493</v>
      </c>
      <c r="AD41" s="87" t="str">
        <f t="shared" ca="1" si="13"/>
        <v>Bexley</v>
      </c>
      <c r="AE41" s="87" t="str">
        <f t="shared" ca="1" si="14"/>
        <v/>
      </c>
      <c r="AF41" s="87" t="str">
        <f t="shared" ca="1" si="15"/>
        <v/>
      </c>
      <c r="AG41" s="87">
        <f t="shared" ca="1" si="16"/>
        <v>1006.59493</v>
      </c>
      <c r="AH41" s="87">
        <f t="shared" ca="1" si="26"/>
        <v>1015.6</v>
      </c>
      <c r="AI41" s="87">
        <f t="shared" ca="1" si="27"/>
        <v>1021.44</v>
      </c>
      <c r="AJ41" s="87">
        <f t="shared" ca="1" si="28"/>
        <v>778.37855999999999</v>
      </c>
      <c r="AK41" s="87" t="str">
        <f t="shared" ca="1" si="17"/>
        <v/>
      </c>
      <c r="AL41" s="87">
        <f t="shared" ca="1" si="18"/>
        <v>1006.59493</v>
      </c>
      <c r="AO41" s="87" t="str">
        <f>List!R3</f>
        <v>Merton</v>
      </c>
      <c r="AP41" s="87">
        <f t="shared" ca="1" si="29"/>
        <v>934.89612</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19</v>
      </c>
      <c r="X42" s="87" t="s">
        <v>87</v>
      </c>
      <c r="Y42" s="87">
        <f t="shared" ca="1" si="10"/>
        <v>1056.4148499999999</v>
      </c>
      <c r="AA42" s="87" t="str">
        <f t="shared" ca="1" si="11"/>
        <v>Southwark</v>
      </c>
      <c r="AB42" s="87">
        <v>16</v>
      </c>
      <c r="AC42" s="86">
        <f t="shared" ca="1" si="12"/>
        <v>1028.8870400000001</v>
      </c>
      <c r="AD42" s="87" t="str">
        <f t="shared" ca="1" si="13"/>
        <v>Southwark</v>
      </c>
      <c r="AE42" s="87" t="str">
        <f t="shared" ca="1" si="14"/>
        <v/>
      </c>
      <c r="AF42" s="87" t="str">
        <f t="shared" ca="1" si="15"/>
        <v/>
      </c>
      <c r="AG42" s="87">
        <f t="shared" ca="1" si="16"/>
        <v>1028.8870400000001</v>
      </c>
      <c r="AH42" s="87">
        <f t="shared" ca="1" si="26"/>
        <v>1015.6</v>
      </c>
      <c r="AI42" s="87">
        <f t="shared" ca="1" si="27"/>
        <v>1021.44</v>
      </c>
      <c r="AJ42" s="87">
        <f t="shared" ca="1" si="28"/>
        <v>778.37855999999999</v>
      </c>
      <c r="AK42" s="87" t="str">
        <f t="shared" ca="1" si="17"/>
        <v/>
      </c>
      <c r="AL42" s="87">
        <f t="shared" ca="1" si="18"/>
        <v>1028.8870400000001</v>
      </c>
      <c r="AO42" s="87" t="str">
        <f>List!R4</f>
        <v>Richmond</v>
      </c>
      <c r="AP42" s="87">
        <f t="shared" ca="1" si="29"/>
        <v>778.37855999999999</v>
      </c>
      <c r="BA42" s="94"/>
      <c r="BB42" s="94"/>
      <c r="BC42" s="94"/>
      <c r="BD42" s="94"/>
      <c r="BE42" s="87" t="s">
        <v>1094</v>
      </c>
      <c r="BF42" s="92">
        <f ca="1">IF(181-SUM(BF40:BF41)&lt;0,0,181-SUM(BF40:BF41))</f>
        <v>179</v>
      </c>
      <c r="BG42" s="93"/>
      <c r="BT42" s="87"/>
    </row>
    <row r="43" spans="1:72">
      <c r="A43" s="17"/>
      <c r="B43" s="17"/>
      <c r="C43" s="17"/>
      <c r="D43" s="17"/>
      <c r="E43" s="17"/>
      <c r="F43" s="17"/>
      <c r="G43" s="17"/>
      <c r="H43" s="17"/>
      <c r="I43" s="17"/>
      <c r="J43" s="17"/>
      <c r="K43" s="17"/>
      <c r="L43" s="17"/>
      <c r="M43" s="17"/>
      <c r="W43" s="87">
        <f ca="1">IFERROR(RANK(Y43,$Y$27:$Y$59,$U$3)+COUNTIF($Y$27:Y43,Y43)-1,"")</f>
        <v>18</v>
      </c>
      <c r="X43" s="87" t="s">
        <v>60</v>
      </c>
      <c r="Y43" s="87">
        <f t="shared" ca="1" si="10"/>
        <v>1034.16607</v>
      </c>
      <c r="AA43" s="87" t="str">
        <f t="shared" ca="1" si="11"/>
        <v>Harrow</v>
      </c>
      <c r="AB43" s="87">
        <v>17</v>
      </c>
      <c r="AC43" s="86">
        <f t="shared" ca="1" si="12"/>
        <v>1031.72225</v>
      </c>
      <c r="AD43" s="87" t="str">
        <f t="shared" ca="1" si="13"/>
        <v>Harrow</v>
      </c>
      <c r="AE43" s="87" t="str">
        <f t="shared" ca="1" si="14"/>
        <v/>
      </c>
      <c r="AF43" s="87">
        <f t="shared" ca="1" si="15"/>
        <v>1031.72225</v>
      </c>
      <c r="AG43" s="87" t="str">
        <f t="shared" ca="1" si="16"/>
        <v/>
      </c>
      <c r="AH43" s="87">
        <f t="shared" ca="1" si="26"/>
        <v>1015.6</v>
      </c>
      <c r="AI43" s="87">
        <f t="shared" ca="1" si="27"/>
        <v>1021.44</v>
      </c>
      <c r="AJ43" s="87">
        <f t="shared" ca="1" si="28"/>
        <v>778.37855999999999</v>
      </c>
      <c r="AK43" s="87">
        <f t="shared" ca="1" si="17"/>
        <v>1031.72225</v>
      </c>
      <c r="AL43" s="87" t="str">
        <f t="shared" ca="1" si="18"/>
        <v/>
      </c>
      <c r="AO43" s="87" t="str">
        <f>List!R5</f>
        <v>Sutton</v>
      </c>
      <c r="AP43" s="87">
        <f t="shared" ca="1" si="29"/>
        <v>914.36875999999995</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28</v>
      </c>
      <c r="X44" s="87" t="s">
        <v>75</v>
      </c>
      <c r="Y44" s="87">
        <f t="shared" ca="1" si="10"/>
        <v>1169.5940599999999</v>
      </c>
      <c r="AA44" s="87" t="str">
        <f t="shared" ca="1" si="11"/>
        <v>Hounslow</v>
      </c>
      <c r="AB44" s="87">
        <v>18</v>
      </c>
      <c r="AC44" s="86">
        <f t="shared" ca="1" si="12"/>
        <v>1034.16607</v>
      </c>
      <c r="AD44" s="87" t="str">
        <f t="shared" ca="1" si="13"/>
        <v>Hounslow</v>
      </c>
      <c r="AE44" s="87" t="str">
        <f t="shared" ca="1" si="14"/>
        <v/>
      </c>
      <c r="AF44" s="87" t="str">
        <f t="shared" ca="1" si="15"/>
        <v/>
      </c>
      <c r="AG44" s="87">
        <f t="shared" ca="1" si="16"/>
        <v>1034.16607</v>
      </c>
      <c r="AH44" s="87">
        <f t="shared" ca="1" si="26"/>
        <v>1015.6</v>
      </c>
      <c r="AI44" s="87">
        <f t="shared" ca="1" si="27"/>
        <v>1021.44</v>
      </c>
      <c r="AJ44" s="87">
        <f t="shared" ca="1" si="28"/>
        <v>778.37855999999999</v>
      </c>
      <c r="AK44" s="87">
        <f t="shared" ca="1" si="17"/>
        <v>1034.16607</v>
      </c>
      <c r="AL44" s="87" t="str">
        <f t="shared" ca="1" si="18"/>
        <v/>
      </c>
      <c r="AO44" s="87" t="str">
        <f>List!R6</f>
        <v>Havering</v>
      </c>
      <c r="AP44" s="87">
        <f t="shared" ca="1" si="29"/>
        <v>933.76998000000003</v>
      </c>
      <c r="BT44" s="87"/>
    </row>
    <row r="45" spans="1:72">
      <c r="A45" s="17"/>
      <c r="B45" s="17"/>
      <c r="C45" s="17"/>
      <c r="D45" s="17"/>
      <c r="E45" s="17"/>
      <c r="F45" s="17"/>
      <c r="G45" s="17"/>
      <c r="H45" s="17"/>
      <c r="I45" s="17"/>
      <c r="J45" s="17"/>
      <c r="K45" s="17"/>
      <c r="L45" s="17"/>
      <c r="M45" s="17"/>
      <c r="W45" s="87">
        <f ca="1">IFERROR(RANK(Y45,$Y$27:$Y$59,$U$3)+COUNTIF($Y$27:Y45,Y45)-1,"")</f>
        <v>2</v>
      </c>
      <c r="X45" s="87" t="s">
        <v>71</v>
      </c>
      <c r="Y45" s="87">
        <f t="shared" ca="1" si="10"/>
        <v>858.41632000000004</v>
      </c>
      <c r="AA45" s="87" t="str">
        <f t="shared" ca="1" si="11"/>
        <v>Hillingdon</v>
      </c>
      <c r="AB45" s="87">
        <v>19</v>
      </c>
      <c r="AC45" s="86">
        <f t="shared" ca="1" si="12"/>
        <v>1056.4148499999999</v>
      </c>
      <c r="AD45" s="87" t="str">
        <f t="shared" ca="1" si="13"/>
        <v>Hillingdon</v>
      </c>
      <c r="AE45" s="87" t="str">
        <f t="shared" ca="1" si="14"/>
        <v/>
      </c>
      <c r="AF45" s="87" t="str">
        <f t="shared" ca="1" si="15"/>
        <v/>
      </c>
      <c r="AG45" s="87">
        <f t="shared" ca="1" si="16"/>
        <v>1056.4148499999999</v>
      </c>
      <c r="AH45" s="87">
        <f t="shared" ca="1" si="26"/>
        <v>1015.6</v>
      </c>
      <c r="AI45" s="87">
        <f t="shared" ca="1" si="27"/>
        <v>1021.44</v>
      </c>
      <c r="AJ45" s="87">
        <f t="shared" ca="1" si="28"/>
        <v>778.37855999999999</v>
      </c>
      <c r="AK45" s="87">
        <f t="shared" ca="1" si="17"/>
        <v>1056.4148499999999</v>
      </c>
      <c r="AL45" s="87" t="str">
        <f t="shared" ca="1" si="18"/>
        <v/>
      </c>
      <c r="AO45" s="87" t="str">
        <f>List!R7</f>
        <v>Hounslow</v>
      </c>
      <c r="AP45" s="87">
        <f t="shared" ca="1" si="29"/>
        <v>1034.16607</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11</v>
      </c>
      <c r="X46" s="87" t="s">
        <v>83</v>
      </c>
      <c r="Y46" s="87">
        <f t="shared" ca="1" si="10"/>
        <v>969.61638000000005</v>
      </c>
      <c r="AA46" s="87" t="str">
        <f t="shared" ca="1" si="11"/>
        <v>Waltham Forest</v>
      </c>
      <c r="AB46" s="87">
        <v>20</v>
      </c>
      <c r="AC46" s="86">
        <f t="shared" ca="1" si="12"/>
        <v>1066.0461600000001</v>
      </c>
      <c r="AD46" s="87" t="str">
        <f t="shared" ca="1" si="13"/>
        <v>Waltham Forest</v>
      </c>
      <c r="AE46" s="87" t="str">
        <f t="shared" ca="1" si="14"/>
        <v/>
      </c>
      <c r="AF46" s="87" t="str">
        <f t="shared" ca="1" si="15"/>
        <v/>
      </c>
      <c r="AG46" s="87">
        <f t="shared" ca="1" si="16"/>
        <v>1066.0461600000001</v>
      </c>
      <c r="AH46" s="87">
        <f t="shared" ca="1" si="26"/>
        <v>1015.6</v>
      </c>
      <c r="AI46" s="87">
        <f t="shared" ca="1" si="27"/>
        <v>1021.44</v>
      </c>
      <c r="AJ46" s="87">
        <f t="shared" ca="1" si="28"/>
        <v>778.37855999999999</v>
      </c>
      <c r="AK46" s="87">
        <f t="shared" ca="1" si="17"/>
        <v>1066.0461600000001</v>
      </c>
      <c r="AL46" s="87" t="str">
        <f t="shared" ca="1" si="18"/>
        <v/>
      </c>
      <c r="AO46" s="87" t="str">
        <f>List!R8</f>
        <v>Redbridge</v>
      </c>
      <c r="AP46" s="87">
        <f t="shared" ca="1" si="29"/>
        <v>913.43817999999999</v>
      </c>
      <c r="BF46" s="94">
        <v>2</v>
      </c>
      <c r="BG46" s="94"/>
      <c r="BT46" s="87"/>
    </row>
    <row r="47" spans="1:72">
      <c r="A47" s="17"/>
      <c r="B47" s="17"/>
      <c r="C47" s="17"/>
      <c r="D47" s="17"/>
      <c r="E47" s="17"/>
      <c r="F47" s="17"/>
      <c r="G47" s="17"/>
      <c r="H47" s="17"/>
      <c r="I47" s="17"/>
      <c r="J47" s="17"/>
      <c r="K47" s="17"/>
      <c r="L47" s="17"/>
      <c r="M47" s="17"/>
      <c r="W47" s="87">
        <f ca="1">IFERROR(RANK(Y47,$Y$27:$Y$59,$U$3)+COUNTIF($Y$27:Y47,Y47)-1,"")</f>
        <v>14</v>
      </c>
      <c r="X47" s="87" t="s">
        <v>92</v>
      </c>
      <c r="Y47" s="87">
        <f t="shared" ca="1" si="10"/>
        <v>1003.84005</v>
      </c>
      <c r="AA47" s="87" t="str">
        <f t="shared" ca="1" si="11"/>
        <v>Ealing</v>
      </c>
      <c r="AB47" s="87">
        <v>21</v>
      </c>
      <c r="AC47" s="86">
        <f t="shared" ca="1" si="12"/>
        <v>1081.52178</v>
      </c>
      <c r="AD47" s="87" t="str">
        <f t="shared" ca="1" si="13"/>
        <v>Ealing</v>
      </c>
      <c r="AE47" s="87" t="str">
        <f t="shared" ca="1" si="14"/>
        <v/>
      </c>
      <c r="AF47" s="87" t="str">
        <f t="shared" ca="1" si="15"/>
        <v/>
      </c>
      <c r="AG47" s="87">
        <f t="shared" ca="1" si="16"/>
        <v>1081.52178</v>
      </c>
      <c r="AH47" s="87">
        <f t="shared" ca="1" si="26"/>
        <v>1015.6</v>
      </c>
      <c r="AI47" s="87">
        <f t="shared" ca="1" si="27"/>
        <v>1021.44</v>
      </c>
      <c r="AJ47" s="87">
        <f t="shared" ca="1" si="28"/>
        <v>778.37855999999999</v>
      </c>
      <c r="AK47" s="87">
        <f t="shared" ca="1" si="17"/>
        <v>1081.52178</v>
      </c>
      <c r="AL47" s="87" t="str">
        <f t="shared" ca="1" si="18"/>
        <v/>
      </c>
      <c r="AO47" s="87" t="str">
        <f>List!R9</f>
        <v>Enfield</v>
      </c>
      <c r="AP47" s="87">
        <f t="shared" ca="1" si="29"/>
        <v>1086.3502699999999</v>
      </c>
    </row>
    <row r="48" spans="1:72">
      <c r="A48" s="17"/>
      <c r="B48" s="17"/>
      <c r="C48" s="17"/>
      <c r="D48" s="17"/>
      <c r="E48" s="17"/>
      <c r="F48" s="17"/>
      <c r="G48" s="17"/>
      <c r="H48" s="17"/>
      <c r="I48" s="17"/>
      <c r="J48" s="17"/>
      <c r="K48" s="17"/>
      <c r="L48" s="17"/>
      <c r="M48" s="17"/>
      <c r="W48" s="87">
        <f ca="1">IFERROR(RANK(Y48,$Y$27:$Y$59,$U$3)+COUNTIF($Y$27:Y48,Y48)-1,"")</f>
        <v>31</v>
      </c>
      <c r="X48" s="87" t="s">
        <v>85</v>
      </c>
      <c r="Y48" s="87">
        <f t="shared" ca="1" si="10"/>
        <v>1233.6924200000001</v>
      </c>
      <c r="AA48" s="87" t="str">
        <f t="shared" ca="1" si="11"/>
        <v>Enfield</v>
      </c>
      <c r="AB48" s="87">
        <v>22</v>
      </c>
      <c r="AC48" s="86">
        <f t="shared" ca="1" si="12"/>
        <v>1086.3502699999999</v>
      </c>
      <c r="AD48" s="87" t="str">
        <f t="shared" ca="1" si="13"/>
        <v>Enfield</v>
      </c>
      <c r="AE48" s="87" t="str">
        <f t="shared" ca="1" si="14"/>
        <v/>
      </c>
      <c r="AF48" s="87" t="str">
        <f t="shared" ca="1" si="15"/>
        <v/>
      </c>
      <c r="AG48" s="87">
        <f t="shared" ca="1" si="16"/>
        <v>1086.3502699999999</v>
      </c>
      <c r="AH48" s="87">
        <f t="shared" ca="1" si="26"/>
        <v>1015.6</v>
      </c>
      <c r="AI48" s="87">
        <f t="shared" ca="1" si="27"/>
        <v>1021.44</v>
      </c>
      <c r="AJ48" s="87">
        <f t="shared" ca="1" si="28"/>
        <v>778.37855999999999</v>
      </c>
      <c r="AK48" s="87">
        <f t="shared" ca="1" si="17"/>
        <v>1086.3502699999999</v>
      </c>
      <c r="AL48" s="87" t="str">
        <f t="shared" ca="1" si="18"/>
        <v/>
      </c>
      <c r="AO48" s="87" t="str">
        <f>List!R10</f>
        <v>Harrow</v>
      </c>
      <c r="AP48" s="87">
        <f t="shared" ca="1" si="29"/>
        <v>1031.72225</v>
      </c>
      <c r="BF48" s="94"/>
    </row>
    <row r="49" spans="1:59">
      <c r="A49" s="17"/>
      <c r="B49" s="17"/>
      <c r="C49" s="17"/>
      <c r="D49" s="17"/>
      <c r="E49" s="17"/>
      <c r="F49" s="17"/>
      <c r="G49" s="17"/>
      <c r="H49" s="17"/>
      <c r="I49" s="17"/>
      <c r="J49" s="17"/>
      <c r="K49" s="17"/>
      <c r="L49" s="17"/>
      <c r="M49" s="17"/>
      <c r="W49" s="87">
        <f ca="1">IFERROR(RANK(Y49,$Y$27:$Y$59,$U$3)+COUNTIF($Y$27:Y49,Y49)-1,"")</f>
        <v>10</v>
      </c>
      <c r="X49" s="87" t="s">
        <v>109</v>
      </c>
      <c r="Y49" s="87">
        <f t="shared" ca="1" si="10"/>
        <v>934.89612</v>
      </c>
      <c r="AA49" s="87" t="str">
        <f t="shared" ca="1" si="11"/>
        <v>Tower Hamlets</v>
      </c>
      <c r="AB49" s="87">
        <v>23</v>
      </c>
      <c r="AC49" s="86">
        <f t="shared" ca="1" si="12"/>
        <v>1092.6931</v>
      </c>
      <c r="AD49" s="87" t="str">
        <f t="shared" ca="1" si="13"/>
        <v>Tower Hamlets</v>
      </c>
      <c r="AE49" s="87" t="str">
        <f t="shared" ca="1" si="14"/>
        <v/>
      </c>
      <c r="AF49" s="87" t="str">
        <f t="shared" ca="1" si="15"/>
        <v/>
      </c>
      <c r="AG49" s="87">
        <f t="shared" ca="1" si="16"/>
        <v>1092.6931</v>
      </c>
      <c r="AH49" s="87">
        <f t="shared" ca="1" si="26"/>
        <v>1015.6</v>
      </c>
      <c r="AI49" s="87">
        <f t="shared" ca="1" si="27"/>
        <v>1021.44</v>
      </c>
      <c r="AJ49" s="87">
        <f t="shared" ca="1" si="28"/>
        <v>778.37855999999999</v>
      </c>
      <c r="AK49" s="87" t="str">
        <f t="shared" ca="1" si="17"/>
        <v/>
      </c>
      <c r="AL49" s="87">
        <f t="shared" ca="1" si="18"/>
        <v>1092.6931</v>
      </c>
      <c r="AO49" s="87" t="str">
        <f>List!R11</f>
        <v>Waltham Forest</v>
      </c>
      <c r="AP49" s="87">
        <f t="shared" ca="1" si="29"/>
        <v>1066.0461600000001</v>
      </c>
      <c r="BF49" s="92"/>
      <c r="BG49" s="93"/>
    </row>
    <row r="50" spans="1:59">
      <c r="A50" s="17"/>
      <c r="B50" s="17"/>
      <c r="C50" s="17"/>
      <c r="D50" s="17"/>
      <c r="E50" s="17"/>
      <c r="F50" s="17"/>
      <c r="G50" s="17"/>
      <c r="H50" s="17"/>
      <c r="I50" s="17"/>
      <c r="J50" s="17"/>
      <c r="K50" s="17"/>
      <c r="L50" s="17"/>
      <c r="M50" s="17"/>
      <c r="W50" s="87">
        <f ca="1">IFERROR(RANK(Y50,$Y$27:$Y$59,$U$3)+COUNTIF($Y$27:Y50,Y50)-1,"")</f>
        <v>27</v>
      </c>
      <c r="X50" s="87" t="s">
        <v>123</v>
      </c>
      <c r="Y50" s="87">
        <f t="shared" ca="1" si="10"/>
        <v>1153.2341200000001</v>
      </c>
      <c r="AA50" s="87" t="str">
        <f t="shared" ca="1" si="11"/>
        <v>Hammersmith and Fulham</v>
      </c>
      <c r="AB50" s="87">
        <v>24</v>
      </c>
      <c r="AC50" s="86">
        <f t="shared" ca="1" si="12"/>
        <v>1123.2607499999999</v>
      </c>
      <c r="AD50" s="87" t="str">
        <f t="shared" ca="1" si="13"/>
        <v>Hammersmith and Fulham</v>
      </c>
      <c r="AE50" s="87" t="str">
        <f t="shared" ca="1" si="14"/>
        <v/>
      </c>
      <c r="AF50" s="87" t="str">
        <f t="shared" ca="1" si="15"/>
        <v/>
      </c>
      <c r="AG50" s="87">
        <f t="shared" ca="1" si="16"/>
        <v>1123.2607499999999</v>
      </c>
      <c r="AH50" s="87">
        <f t="shared" ca="1" si="26"/>
        <v>1015.6</v>
      </c>
      <c r="AI50" s="87">
        <f t="shared" ca="1" si="27"/>
        <v>1021.44</v>
      </c>
      <c r="AJ50" s="87">
        <f t="shared" ca="1" si="28"/>
        <v>778.37855999999999</v>
      </c>
      <c r="AK50" s="87" t="str">
        <f t="shared" ca="1" si="17"/>
        <v/>
      </c>
      <c r="AL50" s="87">
        <f t="shared" ca="1" si="18"/>
        <v>1123.2607499999999</v>
      </c>
      <c r="AO50" s="87" t="str">
        <f>List!R12</f>
        <v>Bromley</v>
      </c>
      <c r="AP50" s="87">
        <f t="shared" ca="1" si="29"/>
        <v>878.59136000000001</v>
      </c>
      <c r="BF50" s="92"/>
      <c r="BG50" s="92"/>
    </row>
    <row r="51" spans="1:59">
      <c r="W51" s="87">
        <f ca="1">IFERROR(RANK(Y51,$Y$27:$Y$59,$U$3)+COUNTIF($Y$27:Y51,Y51)-1,"")</f>
        <v>7</v>
      </c>
      <c r="X51" s="87" t="s">
        <v>113</v>
      </c>
      <c r="Y51" s="87">
        <f t="shared" ca="1" si="10"/>
        <v>913.43817999999999</v>
      </c>
      <c r="AA51" s="87" t="str">
        <f t="shared" ca="1" si="11"/>
        <v>Haringey</v>
      </c>
      <c r="AB51" s="87">
        <v>25</v>
      </c>
      <c r="AC51" s="86">
        <f t="shared" ca="1" si="12"/>
        <v>1143.1033</v>
      </c>
      <c r="AD51" s="87" t="str">
        <f t="shared" ca="1" si="13"/>
        <v>Haringey</v>
      </c>
      <c r="AE51" s="87" t="str">
        <f t="shared" ca="1" si="14"/>
        <v/>
      </c>
      <c r="AF51" s="87" t="str">
        <f t="shared" ca="1" si="15"/>
        <v/>
      </c>
      <c r="AG51" s="87">
        <f t="shared" ca="1" si="16"/>
        <v>1143.1033</v>
      </c>
      <c r="AH51" s="87">
        <f t="shared" ca="1" si="26"/>
        <v>1015.6</v>
      </c>
      <c r="AI51" s="87">
        <f t="shared" ca="1" si="27"/>
        <v>1021.44</v>
      </c>
      <c r="AJ51" s="87">
        <f t="shared" ca="1" si="28"/>
        <v>778.37855999999999</v>
      </c>
      <c r="AK51" s="87" t="str">
        <f t="shared" ca="1" si="17"/>
        <v/>
      </c>
      <c r="AL51" s="87">
        <f t="shared" ca="1" si="18"/>
        <v>1143.1033</v>
      </c>
      <c r="AO51" s="87" t="str">
        <f>List!R13</f>
        <v>Hillingdon</v>
      </c>
      <c r="AP51" s="87">
        <f t="shared" ca="1" si="29"/>
        <v>1056.4148499999999</v>
      </c>
      <c r="BF51" s="92"/>
      <c r="BG51" s="93"/>
    </row>
    <row r="52" spans="1:59">
      <c r="W52" s="87">
        <f ca="1">IFERROR(RANK(Y52,$Y$27:$Y$59,$U$3)+COUNTIF($Y$27:Y52,Y52)-1,"")</f>
        <v>1</v>
      </c>
      <c r="X52" s="87" t="s">
        <v>33</v>
      </c>
      <c r="Y52" s="87">
        <f t="shared" ca="1" si="10"/>
        <v>778.37855999999999</v>
      </c>
      <c r="AA52" s="87" t="str">
        <f t="shared" ca="1" si="11"/>
        <v>Greenwich</v>
      </c>
      <c r="AB52" s="87">
        <v>26</v>
      </c>
      <c r="AC52" s="86">
        <f t="shared" ca="1" si="12"/>
        <v>1147.8265899999999</v>
      </c>
      <c r="AD52" s="87" t="str">
        <f t="shared" ca="1" si="13"/>
        <v>Greenwich</v>
      </c>
      <c r="AE52" s="87" t="str">
        <f t="shared" ca="1" si="14"/>
        <v/>
      </c>
      <c r="AF52" s="87" t="str">
        <f t="shared" ca="1" si="15"/>
        <v/>
      </c>
      <c r="AG52" s="87">
        <f t="shared" ca="1" si="16"/>
        <v>1147.8265899999999</v>
      </c>
      <c r="AH52" s="87">
        <f t="shared" ca="1" si="26"/>
        <v>1015.6</v>
      </c>
      <c r="AI52" s="87">
        <f t="shared" ca="1" si="27"/>
        <v>1021.44</v>
      </c>
      <c r="AJ52" s="87">
        <f t="shared" ca="1" si="28"/>
        <v>778.37855999999999</v>
      </c>
      <c r="AK52" s="87" t="str">
        <f t="shared" ca="1" si="17"/>
        <v/>
      </c>
      <c r="AL52" s="87">
        <f t="shared" ca="1" si="18"/>
        <v>1147.8265899999999</v>
      </c>
      <c r="AO52" s="87" t="str">
        <f>List!R14</f>
        <v>Ealing</v>
      </c>
      <c r="AP52" s="87">
        <f t="shared" ca="1" si="29"/>
        <v>1081.52178</v>
      </c>
      <c r="BF52" s="94"/>
      <c r="BG52" s="94"/>
    </row>
    <row r="53" spans="1:59">
      <c r="W53" s="87">
        <f ca="1">IFERROR(RANK(Y53,$Y$27:$Y$59,$U$3)+COUNTIF($Y$27:Y53,Y53)-1,"")</f>
        <v>16</v>
      </c>
      <c r="X53" s="87" t="s">
        <v>96</v>
      </c>
      <c r="Y53" s="87">
        <f t="shared" ca="1" si="10"/>
        <v>1028.8870400000001</v>
      </c>
      <c r="AA53" s="87" t="str">
        <f t="shared" ca="1" si="11"/>
        <v>Newham</v>
      </c>
      <c r="AB53" s="87">
        <v>27</v>
      </c>
      <c r="AC53" s="86">
        <f t="shared" ca="1" si="12"/>
        <v>1153.2341200000001</v>
      </c>
      <c r="AD53" s="87" t="str">
        <f t="shared" ca="1" si="13"/>
        <v>Newham</v>
      </c>
      <c r="AE53" s="87" t="str">
        <f t="shared" ca="1" si="14"/>
        <v/>
      </c>
      <c r="AF53" s="87" t="str">
        <f t="shared" ca="1" si="15"/>
        <v/>
      </c>
      <c r="AG53" s="87">
        <f t="shared" ca="1" si="16"/>
        <v>1153.2341200000001</v>
      </c>
      <c r="AH53" s="87">
        <f t="shared" ca="1" si="26"/>
        <v>1015.6</v>
      </c>
      <c r="AI53" s="87">
        <f t="shared" ca="1" si="27"/>
        <v>1021.44</v>
      </c>
      <c r="AJ53" s="87">
        <f t="shared" ca="1" si="28"/>
        <v>778.37855999999999</v>
      </c>
      <c r="AK53" s="87" t="str">
        <f t="shared" ca="1" si="17"/>
        <v/>
      </c>
      <c r="AL53" s="87">
        <f t="shared" ca="1" si="18"/>
        <v>1153.2341200000001</v>
      </c>
      <c r="AO53" s="87" t="str">
        <f>List!R15</f>
        <v>Barnet</v>
      </c>
      <c r="AP53" s="87">
        <f t="shared" ca="1" si="29"/>
        <v>991.57363999999995</v>
      </c>
    </row>
    <row r="54" spans="1:59">
      <c r="W54" s="87">
        <f ca="1">IFERROR(RANK(Y54,$Y$27:$Y$59,$U$3)+COUNTIF($Y$27:Y54,Y54)-1,"")</f>
        <v>8</v>
      </c>
      <c r="X54" s="87" t="s">
        <v>90</v>
      </c>
      <c r="Y54" s="87">
        <f t="shared" ca="1" si="10"/>
        <v>914.36875999999995</v>
      </c>
      <c r="AA54" s="87" t="str">
        <f t="shared" ca="1" si="11"/>
        <v>Islington</v>
      </c>
      <c r="AB54" s="87">
        <v>28</v>
      </c>
      <c r="AC54" s="86">
        <f t="shared" ca="1" si="12"/>
        <v>1169.5940599999999</v>
      </c>
      <c r="AD54" s="87" t="str">
        <f t="shared" ca="1" si="13"/>
        <v>Islington</v>
      </c>
      <c r="AE54" s="87" t="str">
        <f t="shared" ca="1" si="14"/>
        <v/>
      </c>
      <c r="AF54" s="87" t="str">
        <f t="shared" ca="1" si="15"/>
        <v/>
      </c>
      <c r="AG54" s="87">
        <f t="shared" ca="1" si="16"/>
        <v>1169.5940599999999</v>
      </c>
      <c r="AH54" s="87">
        <f t="shared" ca="1" si="26"/>
        <v>1015.6</v>
      </c>
      <c r="AI54" s="87">
        <f t="shared" ca="1" si="27"/>
        <v>1021.44</v>
      </c>
      <c r="AJ54" s="87">
        <f t="shared" ca="1" si="28"/>
        <v>778.37855999999999</v>
      </c>
      <c r="AK54" s="87" t="str">
        <f t="shared" ca="1" si="17"/>
        <v/>
      </c>
      <c r="AL54" s="87">
        <f t="shared" ca="1" si="18"/>
        <v>1169.5940599999999</v>
      </c>
      <c r="AO54" s="87" t="str">
        <f>List!R16</f>
        <v>Croydon</v>
      </c>
      <c r="AP54" s="87">
        <f t="shared" ca="1" si="29"/>
        <v>867.68422999999996</v>
      </c>
      <c r="BF54" s="94"/>
      <c r="BG54" s="94"/>
    </row>
    <row r="55" spans="1:59" ht="14.45" customHeight="1">
      <c r="W55" s="87">
        <f ca="1">IFERROR(RANK(Y55,$Y$27:$Y$59,$U$3)+COUNTIF($Y$27:Y55,Y55)-1,"")</f>
        <v>23</v>
      </c>
      <c r="X55" s="87" t="s">
        <v>105</v>
      </c>
      <c r="Y55" s="87">
        <f t="shared" ca="1" si="10"/>
        <v>1092.6931</v>
      </c>
      <c r="AA55" s="87" t="str">
        <f t="shared" ca="1" si="11"/>
        <v>Barking and Dagenham</v>
      </c>
      <c r="AB55" s="87">
        <v>29</v>
      </c>
      <c r="AC55" s="86">
        <f t="shared" ca="1" si="12"/>
        <v>1184.16644</v>
      </c>
      <c r="AD55" s="87" t="str">
        <f t="shared" ca="1" si="13"/>
        <v>Barking and Dagenham</v>
      </c>
      <c r="AE55" s="87" t="str">
        <f t="shared" ca="1" si="14"/>
        <v/>
      </c>
      <c r="AF55" s="87" t="str">
        <f t="shared" ca="1" si="15"/>
        <v/>
      </c>
      <c r="AG55" s="87">
        <f t="shared" ca="1" si="16"/>
        <v>1184.16644</v>
      </c>
      <c r="AH55" s="87">
        <f t="shared" ca="1" si="26"/>
        <v>1015.6</v>
      </c>
      <c r="AI55" s="87">
        <f t="shared" ca="1" si="27"/>
        <v>1021.44</v>
      </c>
      <c r="AJ55" s="87">
        <f t="shared" ca="1" si="28"/>
        <v>778.37855999999999</v>
      </c>
      <c r="AK55" s="87" t="str">
        <f t="shared" ca="1" si="17"/>
        <v/>
      </c>
      <c r="AL55" s="87">
        <f t="shared" ca="1" si="18"/>
        <v>1184.16644</v>
      </c>
      <c r="AO55" s="87" t="str">
        <f>T8</f>
        <v>Richmond</v>
      </c>
      <c r="AP55" s="87">
        <f ca="1">U14</f>
        <v>778.37855999999999</v>
      </c>
      <c r="BF55" s="94"/>
      <c r="BG55" s="94"/>
    </row>
    <row r="56" spans="1:59">
      <c r="W56" s="87">
        <f ca="1">IFERROR(RANK(Y56,$Y$27:$Y$59,$U$3)+COUNTIF($Y$27:Y56,Y56)-1,"")</f>
        <v>20</v>
      </c>
      <c r="X56" s="87" t="s">
        <v>115</v>
      </c>
      <c r="Y56" s="87">
        <f t="shared" ca="1" si="10"/>
        <v>1066.0461600000001</v>
      </c>
      <c r="AA56" s="87" t="str">
        <f t="shared" ca="1" si="11"/>
        <v>Brent</v>
      </c>
      <c r="AB56" s="87">
        <v>30</v>
      </c>
      <c r="AC56" s="86">
        <f t="shared" ca="1" si="12"/>
        <v>1194.6783</v>
      </c>
      <c r="AD56" s="87" t="str">
        <f t="shared" ca="1" si="13"/>
        <v>Brent</v>
      </c>
      <c r="AE56" s="87" t="str">
        <f t="shared" ca="1" si="14"/>
        <v/>
      </c>
      <c r="AF56" s="87" t="str">
        <f t="shared" ca="1" si="15"/>
        <v/>
      </c>
      <c r="AG56" s="87">
        <f t="shared" ca="1" si="16"/>
        <v>1194.6783</v>
      </c>
      <c r="AH56" s="87">
        <f t="shared" ca="1" si="26"/>
        <v>1015.6</v>
      </c>
      <c r="AI56" s="87">
        <f t="shared" ca="1" si="27"/>
        <v>1021.44</v>
      </c>
      <c r="AJ56" s="87">
        <f t="shared" ca="1" si="28"/>
        <v>778.37855999999999</v>
      </c>
      <c r="AK56" s="87" t="str">
        <f t="shared" ca="1" si="17"/>
        <v/>
      </c>
      <c r="AL56" s="87">
        <f t="shared" ca="1" si="18"/>
        <v>1194.6783</v>
      </c>
    </row>
    <row r="57" spans="1:59">
      <c r="W57" s="87">
        <f ca="1">IFERROR(RANK(Y57,$Y$27:$Y$59,$U$3)+COUNTIF($Y$27:Y57,Y57)-1,"")</f>
        <v>6</v>
      </c>
      <c r="X57" s="87" t="s">
        <v>77</v>
      </c>
      <c r="Y57" s="87">
        <f t="shared" ca="1" si="10"/>
        <v>879.85260000000005</v>
      </c>
      <c r="AA57" s="87" t="str">
        <f t="shared" ca="1" si="11"/>
        <v>Lewisham</v>
      </c>
      <c r="AB57" s="87">
        <v>31</v>
      </c>
      <c r="AC57" s="86">
        <f t="shared" ca="1" si="12"/>
        <v>1233.6924200000001</v>
      </c>
      <c r="AD57" s="87" t="str">
        <f t="shared" ca="1" si="13"/>
        <v>Lewisham</v>
      </c>
      <c r="AE57" s="87" t="str">
        <f t="shared" ca="1" si="14"/>
        <v/>
      </c>
      <c r="AF57" s="87" t="str">
        <f t="shared" ca="1" si="15"/>
        <v/>
      </c>
      <c r="AG57" s="87">
        <f t="shared" ca="1" si="16"/>
        <v>1233.6924200000001</v>
      </c>
      <c r="AH57" s="87">
        <f t="shared" ca="1" si="26"/>
        <v>1015.6</v>
      </c>
      <c r="AI57" s="87">
        <f t="shared" ca="1" si="27"/>
        <v>1021.44</v>
      </c>
      <c r="AJ57" s="87">
        <f t="shared" ca="1" si="28"/>
        <v>778.37855999999999</v>
      </c>
      <c r="AK57" s="87" t="str">
        <f t="shared" ca="1" si="17"/>
        <v/>
      </c>
      <c r="AL57" s="87">
        <f t="shared" ca="1" si="18"/>
        <v>1233.6924200000001</v>
      </c>
      <c r="BF57" s="94"/>
      <c r="BG57" s="94"/>
    </row>
    <row r="58" spans="1:59">
      <c r="W58" s="87">
        <f ca="1">IFERROR(RANK(Y58,$Y$27:$Y$59,$U$3)+COUNTIF($Y$27:Y58,Y58)-1,"")</f>
        <v>4</v>
      </c>
      <c r="X58" s="87" t="s">
        <v>100</v>
      </c>
      <c r="Y58" s="87">
        <f t="shared" ca="1" si="10"/>
        <v>877.053</v>
      </c>
      <c r="AA58" s="87" t="str">
        <f t="shared" ca="1" si="11"/>
        <v>Hackney</v>
      </c>
      <c r="AB58" s="87">
        <v>32</v>
      </c>
      <c r="AC58" s="86">
        <f t="shared" ca="1" si="12"/>
        <v>1295.0751299999999</v>
      </c>
      <c r="AD58" s="87" t="str">
        <f t="shared" ca="1" si="13"/>
        <v>Hackney</v>
      </c>
      <c r="AE58" s="87" t="str">
        <f t="shared" ca="1" si="14"/>
        <v/>
      </c>
      <c r="AF58" s="87" t="str">
        <f t="shared" ca="1" si="15"/>
        <v/>
      </c>
      <c r="AG58" s="87">
        <f t="shared" ca="1" si="16"/>
        <v>1295.0751299999999</v>
      </c>
      <c r="AH58" s="87">
        <f t="shared" ca="1" si="26"/>
        <v>1015.6</v>
      </c>
      <c r="AI58" s="87">
        <f t="shared" ca="1" si="27"/>
        <v>1021.44</v>
      </c>
      <c r="AJ58" s="87">
        <f t="shared" ca="1" si="28"/>
        <v>778.37855999999999</v>
      </c>
      <c r="AK58" s="87" t="str">
        <f t="shared" ca="1" si="17"/>
        <v/>
      </c>
      <c r="AL58" s="87">
        <f t="shared" ca="1" si="18"/>
        <v>1295.0751299999999</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3A00-000000000000}">
      <formula1>indlist</formula1>
    </dataValidation>
    <dataValidation type="list" showInputMessage="1" showErrorMessage="1" sqref="U2" xr:uid="{00000000-0002-0000-3A00-000001000000}">
      <formula1>gender</formula1>
    </dataValidation>
    <dataValidation showInputMessage="1" showErrorMessage="1" sqref="U5" xr:uid="{00000000-0002-0000-3A00-000002000000}"/>
  </dataValidations>
  <hyperlinks>
    <hyperlink ref="O1" location="Summary!A1" display="Back to summary" xr:uid="{00000000-0004-0000-3A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4"/>
  <sheetViews>
    <sheetView workbookViewId="0">
      <selection activeCell="B7" sqref="B7"/>
    </sheetView>
  </sheetViews>
  <sheetFormatPr defaultColWidth="8.85546875" defaultRowHeight="15"/>
  <cols>
    <col min="1" max="1" width="24.140625" customWidth="1"/>
    <col min="3" max="3" width="90.85546875" bestFit="1" customWidth="1"/>
  </cols>
  <sheetData>
    <row r="1" spans="1:4">
      <c r="A1" s="37">
        <v>44593</v>
      </c>
    </row>
    <row r="2" spans="1:4">
      <c r="B2" t="s">
        <v>1072</v>
      </c>
    </row>
    <row r="3" spans="1:4">
      <c r="C3" t="s">
        <v>1073</v>
      </c>
      <c r="D3" s="36">
        <v>92856</v>
      </c>
    </row>
    <row r="4" spans="1:4">
      <c r="C4" t="s">
        <v>1074</v>
      </c>
      <c r="D4" s="36">
        <v>92952</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BT64"/>
  <sheetViews>
    <sheetView showGridLines="0" showRowColHeaders="0" zoomScale="130" zoomScaleNormal="130" workbookViewId="0">
      <selection activeCell="Q12" sqref="Q12"/>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Winter mortality index (age 85 plus), Aug 2021 - Jul 2022</v>
      </c>
      <c r="B1" s="125"/>
      <c r="C1" s="125"/>
      <c r="D1" s="125"/>
      <c r="E1" s="125"/>
      <c r="F1" s="125"/>
      <c r="G1" s="125"/>
      <c r="H1" s="126" t="str">
        <f ca="1">'49'!$X$1</f>
        <v>Winter mortality index (age 85 plus), Aug2004-Jul2005 - Aug2021-Jul2022</v>
      </c>
      <c r="I1" s="125"/>
      <c r="J1" s="125"/>
      <c r="K1" s="125"/>
      <c r="L1" s="125"/>
      <c r="M1" s="125"/>
      <c r="N1" s="125"/>
      <c r="O1" s="4" t="s">
        <v>1075</v>
      </c>
      <c r="T1" s="87" t="s">
        <v>282</v>
      </c>
      <c r="U1" s="87" t="s">
        <v>138</v>
      </c>
      <c r="V1" s="87" t="str">
        <f>T8&amp;U23&amp;U2&amp;U5</f>
        <v>Richmond90361Persons85+ yrs</v>
      </c>
      <c r="W1" s="86">
        <f>21-COUNTBLANK(X2:X21)</f>
        <v>19</v>
      </c>
      <c r="X1" s="87" t="str">
        <f ca="1">IF(U2&lt;&gt;"Persons",U1&amp;", "&amp;SUBSTITUTE(X2, " ","")&amp;" - "&amp;SUBSTITUTE(INDIRECT("x"&amp;W1), " ","")&amp;" ("&amp;U2&amp;")",U1&amp;", "&amp;SUBSTITUTE(X2, " ","")&amp;" - "&amp;SUBSTITUTE(INDIRECT("x"&amp;W1), " ",""))</f>
        <v>Winter mortality index (age 85 plus), Aug2004-Jul2005 - Aug2021-Jul2022</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Aug 2004 - Jul 2005</v>
      </c>
      <c r="T2" s="88" t="s">
        <v>1056</v>
      </c>
      <c r="U2" s="87" t="s">
        <v>35</v>
      </c>
      <c r="V2" s="87">
        <v>4</v>
      </c>
      <c r="W2" s="86">
        <f t="array" ref="W2">IFERROR(SMALL(IF(IndicatorData!B:B=$V$1,IndicatorData!AA:AA),$V2),"")</f>
        <v>20040000</v>
      </c>
      <c r="X2" s="86" t="str">
        <f>S2</f>
        <v>Aug 2004 - Jul 2005</v>
      </c>
      <c r="Y2" s="88">
        <f t="shared" ref="Y2:AH11" ca="1" si="0">IFERROR(VLOOKUP(Y$1&amp;$U$1&amp;$X2&amp;$U$2&amp;$U$5,DATA,14,FALSE),"")</f>
        <v>28.6</v>
      </c>
      <c r="Z2" s="87">
        <f t="shared" ca="1" si="0"/>
        <v>31.5</v>
      </c>
      <c r="AA2" s="87">
        <f t="shared" ca="1" si="0"/>
        <v>28.6</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28.6</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Aug 2005 - Jul 2006</v>
      </c>
      <c r="T3" s="88" t="s">
        <v>1076</v>
      </c>
      <c r="U3" s="87">
        <f>VLOOKUP(U1,IndicatorMetadata!$B:$AG,32,FALSE)</f>
        <v>1</v>
      </c>
      <c r="V3" s="89">
        <v>5</v>
      </c>
      <c r="W3" s="86">
        <f t="array" ref="W3">IFERROR(SMALL(IF(IndicatorData!B:B=$V$1,IndicatorData!AA:AA),$V3),"")</f>
        <v>20050000</v>
      </c>
      <c r="X3" s="86" t="str">
        <f t="shared" ref="X3:X21" si="5">IF(S3=X2,"",S3)</f>
        <v>Aug 2005 - Jul 2006</v>
      </c>
      <c r="Y3" s="88">
        <f t="shared" ca="1" si="0"/>
        <v>23.9</v>
      </c>
      <c r="Z3" s="87">
        <f t="shared" ca="1" si="0"/>
        <v>26.2</v>
      </c>
      <c r="AA3" s="87">
        <f t="shared" ca="1" si="0"/>
        <v>26.5</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26.5</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Aug 2021 - Jul 2022 value:</v>
      </c>
      <c r="B4" s="3"/>
      <c r="C4" s="3"/>
      <c r="D4" s="3"/>
      <c r="E4" s="14">
        <f ca="1">VLOOKUP(T8,$AA$27:$AC$59,3,FALSE)</f>
        <v>-2.9</v>
      </c>
      <c r="F4" s="2"/>
      <c r="S4" s="87" t="str">
        <f t="array" ref="S4">IFERROR(VLOOKUP($W4,IF(IndicatorData!$B:$B=$V$1,IndicatorData!$A$1:$O$5203),15,FALSE),"")</f>
        <v>Aug 2006 - Jul 2007</v>
      </c>
      <c r="T4" s="88" t="s">
        <v>308</v>
      </c>
      <c r="U4" s="87" t="str">
        <f>VLOOKUP(U1,IndicatorMetadata!$B:$AG,27,FALSE)</f>
        <v>%</v>
      </c>
      <c r="V4" s="87">
        <v>6</v>
      </c>
      <c r="W4" s="86">
        <f t="array" ref="W4">IFERROR(SMALL(IF(IndicatorData!B:B=$V$1,IndicatorData!AA:AA),$V4),"")</f>
        <v>20060000</v>
      </c>
      <c r="X4" s="86" t="str">
        <f t="shared" si="5"/>
        <v>Aug 2006 - Jul 2007</v>
      </c>
      <c r="Y4" s="88">
        <f t="shared" ca="1" si="0"/>
        <v>22.5</v>
      </c>
      <c r="Z4" s="87">
        <f t="shared" ca="1" si="0"/>
        <v>21.8</v>
      </c>
      <c r="AA4" s="87">
        <f t="shared" ca="1" si="0"/>
        <v>22.4</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22.4</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126% lower</v>
      </c>
      <c r="S5" s="87" t="str">
        <f t="array" ref="S5">IFERROR(VLOOKUP($W5,IF(IndicatorData!$B:$B=$V$1,IndicatorData!$A$1:$O$5203),15,FALSE),"")</f>
        <v>Aug 2007 - Jul 2008</v>
      </c>
      <c r="T5" s="88" t="s">
        <v>10</v>
      </c>
      <c r="U5" s="87" t="str">
        <f>VLOOKUP(U23&amp;U2,Interpretations!$A$1:$E$56,4,FALSE)</f>
        <v>85+ yrs</v>
      </c>
      <c r="V5" s="87">
        <v>7</v>
      </c>
      <c r="W5" s="86">
        <f t="array" ref="W5">IFERROR(SMALL(IF(IndicatorData!B:B=$V$1,IndicatorData!AA:AA),$V5),"")</f>
        <v>20070000</v>
      </c>
      <c r="X5" s="86" t="str">
        <f t="shared" si="5"/>
        <v>Aug 2007 - Jul 2008</v>
      </c>
      <c r="Y5" s="88">
        <f t="shared" ca="1" si="0"/>
        <v>21.9</v>
      </c>
      <c r="Z5" s="87">
        <f t="shared" ca="1" si="0"/>
        <v>23.6</v>
      </c>
      <c r="AA5" s="87">
        <f t="shared" ca="1" si="0"/>
        <v>48.7</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48.7</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121% lower</v>
      </c>
      <c r="S6" s="87" t="str">
        <f t="array" ref="S6">IFERROR(VLOOKUP($W6,IF(IndicatorData!$B:$B=$V$1,IndicatorData!$A$1:$O$5203),15,FALSE),"")</f>
        <v>Aug 2008 - Jul 2009</v>
      </c>
      <c r="T6" s="88"/>
      <c r="V6" s="87">
        <v>8</v>
      </c>
      <c r="W6" s="86">
        <f t="array" ref="W6">IFERROR(SMALL(IF(IndicatorData!B:B=$V$1,IndicatorData!AA:AA),$V6),"")</f>
        <v>20080000</v>
      </c>
      <c r="X6" s="86" t="str">
        <f t="shared" si="5"/>
        <v>Aug 2008 - Jul 2009</v>
      </c>
      <c r="Y6" s="88">
        <f t="shared" ca="1" si="0"/>
        <v>33.799999999999997</v>
      </c>
      <c r="Z6" s="87">
        <f t="shared" ca="1" si="0"/>
        <v>34.5</v>
      </c>
      <c r="AA6" s="87">
        <f t="shared" ca="1" si="0"/>
        <v>37.6</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37.6</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Aug 2009 - Jul 2010</v>
      </c>
      <c r="T7" s="88"/>
      <c r="V7" s="87">
        <v>9</v>
      </c>
      <c r="W7" s="86">
        <f t="array" ref="W7">IFERROR(SMALL(IF(IndicatorData!B:B=$V$1,IndicatorData!AA:AA),$V7),"")</f>
        <v>20090000</v>
      </c>
      <c r="X7" s="86" t="str">
        <f t="shared" si="5"/>
        <v>Aug 2009 - Jul 2010</v>
      </c>
      <c r="Y7" s="88">
        <f t="shared" ca="1" si="0"/>
        <v>24.1</v>
      </c>
      <c r="Z7" s="87">
        <f t="shared" ca="1" si="0"/>
        <v>24.4</v>
      </c>
      <c r="AA7" s="87">
        <f t="shared" ca="1" si="0"/>
        <v>23.4</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23.4</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(Aug 2004 - Jul 2005)</v>
      </c>
      <c r="E8" s="13" t="str">
        <f ca="1">U22</f>
        <v>110% improvement</v>
      </c>
      <c r="S8" s="87" t="str">
        <f t="array" ref="S8">IFERROR(VLOOKUP($W8,IF(IndicatorData!$B:$B=$V$1,IndicatorData!$A$1:$O$5203),15,FALSE),"")</f>
        <v>Aug 2010 - Jul 2011</v>
      </c>
      <c r="T8" s="88" t="str">
        <f>Summary!$E$2</f>
        <v>Richmond</v>
      </c>
      <c r="V8" s="87">
        <v>10</v>
      </c>
      <c r="W8" s="86">
        <f t="array" ref="W8">IFERROR(SMALL(IF(IndicatorData!B:B=$V$1,IndicatorData!AA:AA),$V8),"")</f>
        <v>20100000</v>
      </c>
      <c r="X8" s="86" t="str">
        <f t="shared" si="5"/>
        <v>Aug 2010 - Jul 2011</v>
      </c>
      <c r="Y8" s="88">
        <f t="shared" ca="1" si="0"/>
        <v>21.2</v>
      </c>
      <c r="Z8" s="87">
        <f t="shared" ca="1" si="0"/>
        <v>22.2</v>
      </c>
      <c r="AA8" s="87">
        <f t="shared" ca="1" si="0"/>
        <v>24.6</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24.6</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(Aug 2020 - Jul 2021)</v>
      </c>
      <c r="C9" s="10"/>
      <c r="D9" s="10"/>
      <c r="E9" s="13" t="str">
        <f ca="1">U21</f>
        <v>106% improvement</v>
      </c>
      <c r="S9" s="87" t="str">
        <f t="array" ref="S9">IFERROR(VLOOKUP($W9,IF(IndicatorData!$B:$B=$V$1,IndicatorData!$A$1:$O$5203),15,FALSE),"")</f>
        <v>Aug 2011 - Jul 2012</v>
      </c>
      <c r="T9" s="88" t="str">
        <f>T8&amp;" Rank"</f>
        <v>Richmond Rank</v>
      </c>
      <c r="U9" s="87">
        <f ca="1">VLOOKUP(T8,$AA$26:$AB$58,2,FALSE)</f>
        <v>2</v>
      </c>
      <c r="V9" s="87">
        <v>11</v>
      </c>
      <c r="W9" s="86">
        <f t="array" ref="W9">IFERROR(SMALL(IF(IndicatorData!B:B=$V$1,IndicatorData!AA:AA),$V9),"")</f>
        <v>20110000</v>
      </c>
      <c r="X9" s="86" t="str">
        <f t="shared" si="5"/>
        <v>Aug 2011 - Jul 2012</v>
      </c>
      <c r="Y9" s="88">
        <f t="shared" ca="1" si="0"/>
        <v>22.9</v>
      </c>
      <c r="Z9" s="87">
        <f t="shared" ca="1" si="0"/>
        <v>30.2</v>
      </c>
      <c r="AA9" s="87">
        <f t="shared" ca="1" si="0"/>
        <v>19.2</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19.2</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Aug 2012 - Jul 2013</v>
      </c>
      <c r="T10" s="88" t="s">
        <v>14</v>
      </c>
      <c r="V10" s="87">
        <v>12</v>
      </c>
      <c r="W10" s="86">
        <f t="array" ref="W10">IFERROR(SMALL(IF(IndicatorData!B:B=$V$1,IndicatorData!AA:AA),$V10),"")</f>
        <v>20120000</v>
      </c>
      <c r="X10" s="86" t="str">
        <f t="shared" si="5"/>
        <v>Aug 2012 - Jul 2013</v>
      </c>
      <c r="Y10" s="88">
        <f t="shared" ca="1" si="0"/>
        <v>28.2</v>
      </c>
      <c r="Z10" s="87">
        <f t="shared" ca="1" si="0"/>
        <v>26.5</v>
      </c>
      <c r="AA10" s="87">
        <f t="shared" ca="1" si="0"/>
        <v>14.3</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14.3</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Aug 2013 - Jul 2014</v>
      </c>
      <c r="T11" s="88" t="s">
        <v>31</v>
      </c>
      <c r="U11" s="87">
        <f ca="1">AI27</f>
        <v>11.3</v>
      </c>
      <c r="V11" s="90">
        <v>13</v>
      </c>
      <c r="W11" s="86">
        <f t="array" ref="W11">IFERROR(SMALL(IF(IndicatorData!B:B=$V$1,IndicatorData!AA:AA),$V11),"")</f>
        <v>20130000</v>
      </c>
      <c r="X11" s="86" t="str">
        <f t="shared" si="5"/>
        <v>Aug 2013 - Jul 2014</v>
      </c>
      <c r="Y11" s="88">
        <f t="shared" ca="1" si="0"/>
        <v>15.8</v>
      </c>
      <c r="Z11" s="87">
        <f t="shared" ca="1" si="0"/>
        <v>18.5</v>
      </c>
      <c r="AA11" s="87">
        <f t="shared" ca="1" si="0"/>
        <v>5.3</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5.3</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(Aug 2021 - Jul 2022) rank:</v>
      </c>
      <c r="E12" s="128">
        <f ca="1">U9</f>
        <v>2</v>
      </c>
      <c r="S12" s="87" t="str">
        <f t="array" ref="S12">IFERROR(VLOOKUP($W12,IF(IndicatorData!$B:$B=$V$1,IndicatorData!$A$1:$O$5203),15,FALSE),"")</f>
        <v>Aug 2014 - Jul 2015</v>
      </c>
      <c r="T12" s="88" t="s">
        <v>57</v>
      </c>
      <c r="U12" s="87">
        <f ca="1">AH27</f>
        <v>14</v>
      </c>
      <c r="V12" s="90">
        <v>14</v>
      </c>
      <c r="W12" s="86">
        <f t="array" ref="W12">IFERROR(SMALL(IF(IndicatorData!B:B=$V$1,IndicatorData!AA:AA),$V12),"")</f>
        <v>20140000</v>
      </c>
      <c r="X12" s="86" t="str">
        <f t="shared" si="5"/>
        <v>Aug 2014 - Jul 2015</v>
      </c>
      <c r="Y12" s="88">
        <f t="shared" ref="Y12:AH21" ca="1" si="6">IFERROR(VLOOKUP(Y$1&amp;$U$1&amp;$X12&amp;$U$2&amp;$U$5,DATA,14,FALSE),"")</f>
        <v>40.1</v>
      </c>
      <c r="Z12" s="87">
        <f t="shared" ca="1" si="6"/>
        <v>40.9</v>
      </c>
      <c r="AA12" s="87">
        <f t="shared" ca="1" si="6"/>
        <v>60</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60</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Aug 2015 - Jul 2016</v>
      </c>
      <c r="T13" s="88" t="s">
        <v>1011</v>
      </c>
      <c r="U13" s="87">
        <f ca="1">AJ27</f>
        <v>-2.9</v>
      </c>
      <c r="V13" s="90">
        <v>15</v>
      </c>
      <c r="W13" s="86">
        <f t="array" ref="W13">IFERROR(SMALL(IF(IndicatorData!B:B=$V$1,IndicatorData!AA:AA),$V13),"")</f>
        <v>20150000</v>
      </c>
      <c r="X13" s="86" t="str">
        <f t="shared" si="5"/>
        <v>Aug 2015 - Jul 2016</v>
      </c>
      <c r="Y13" s="88">
        <f t="shared" ca="1" si="6"/>
        <v>17.7</v>
      </c>
      <c r="Z13" s="87">
        <f t="shared" ca="1" si="6"/>
        <v>19.2</v>
      </c>
      <c r="AA13" s="87">
        <f t="shared" ca="1" si="6"/>
        <v>5</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f t="shared" ca="1" si="9"/>
        <v>5</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Aug 2016 - Jul 2017</v>
      </c>
      <c r="T14" s="88" t="str">
        <f>T8&amp;" current data"</f>
        <v>Richmond current data</v>
      </c>
      <c r="U14" s="87">
        <f ca="1">INDIRECT("aa"&amp;$W$1)</f>
        <v>-2.9</v>
      </c>
      <c r="V14" s="87">
        <v>16</v>
      </c>
      <c r="W14" s="86">
        <f t="array" ref="W14">IFERROR(SMALL(IF(IndicatorData!B:B=$V$1,IndicatorData!AA:AA),$V14),"")</f>
        <v>20160000</v>
      </c>
      <c r="X14" s="86" t="str">
        <f t="shared" si="5"/>
        <v>Aug 2016 - Jul 2017</v>
      </c>
      <c r="Y14" s="88">
        <f t="shared" ca="1" si="6"/>
        <v>30.8</v>
      </c>
      <c r="Z14" s="87">
        <f t="shared" ca="1" si="6"/>
        <v>31.9</v>
      </c>
      <c r="AA14" s="87">
        <f t="shared" ca="1" si="6"/>
        <v>35.799999999999997</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f t="shared" ca="1" si="9"/>
        <v>35.799999999999997</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Winter mortality index (age 85 plus), Aug 2021 - Jul 2022</v>
      </c>
      <c r="B15" s="125"/>
      <c r="C15" s="125"/>
      <c r="D15" s="125"/>
      <c r="E15" s="125"/>
      <c r="F15" s="125"/>
      <c r="G15" s="125"/>
      <c r="S15" s="87" t="str">
        <f t="array" ref="S15">IFERROR(VLOOKUP($W15,IF(IndicatorData!$B:$B=$V$1,IndicatorData!$A$1:$O$5203),15,FALSE),"")</f>
        <v>Aug 2017 - Jul 2018</v>
      </c>
      <c r="T15" s="88" t="str">
        <f>T8&amp;" previous data"</f>
        <v>Richmond previous data</v>
      </c>
      <c r="U15" s="87">
        <f ca="1">IFERROR(INDIRECT("aa"&amp;$W$1-1),"")</f>
        <v>52.4</v>
      </c>
      <c r="V15" s="87">
        <v>17</v>
      </c>
      <c r="W15" s="86">
        <f t="array" ref="W15">IFERROR(SMALL(IF(IndicatorData!B:B=$V$1,IndicatorData!AA:AA),$V15),"")</f>
        <v>20170000</v>
      </c>
      <c r="X15" s="86" t="str">
        <f t="shared" si="5"/>
        <v>Aug 2017 - Jul 2018</v>
      </c>
      <c r="Y15" s="88">
        <f t="shared" ca="1" si="6"/>
        <v>41.1</v>
      </c>
      <c r="Z15" s="87">
        <f t="shared" ca="1" si="6"/>
        <v>35.799999999999997</v>
      </c>
      <c r="AA15" s="87">
        <f t="shared" ca="1" si="6"/>
        <v>31.5</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f t="shared" ca="1" si="9"/>
        <v>31.5</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Aug 2018 - Jul 2019</v>
      </c>
      <c r="T16" s="88" t="s">
        <v>1078</v>
      </c>
      <c r="U16" s="87">
        <f ca="1">AA2</f>
        <v>28.6</v>
      </c>
      <c r="V16" s="87">
        <v>18</v>
      </c>
      <c r="W16" s="86">
        <f t="array" ref="W16">IFERROR(SMALL(IF(IndicatorData!B:B=$V$1,IndicatorData!AA:AA),$V16),"")</f>
        <v>20180000</v>
      </c>
      <c r="X16" s="86" t="str">
        <f t="shared" si="5"/>
        <v>Aug 2018 - Jul 2019</v>
      </c>
      <c r="Y16" s="88">
        <f t="shared" ca="1" si="6"/>
        <v>18.2</v>
      </c>
      <c r="Z16" s="87">
        <f t="shared" ca="1" si="6"/>
        <v>17.100000000000001</v>
      </c>
      <c r="AA16" s="87">
        <f t="shared" ca="1" si="6"/>
        <v>7</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f t="shared" ca="1" si="9"/>
        <v>7</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Aug 2019 - Jul 2020</v>
      </c>
      <c r="T17" s="88" t="s">
        <v>1079</v>
      </c>
      <c r="U17" s="87">
        <f ca="1">($U$14-U15)/U15</f>
        <v>-1.0553435114503817</v>
      </c>
      <c r="V17" s="91">
        <v>19</v>
      </c>
      <c r="W17" s="86">
        <f t="array" ref="W17">IFERROR(SMALL(IF(IndicatorData!B:B=$V$1,IndicatorData!AA:AA),$V17),"")</f>
        <v>20190000</v>
      </c>
      <c r="X17" s="86" t="str">
        <f t="shared" si="5"/>
        <v>Aug 2019 - Jul 2020</v>
      </c>
      <c r="Y17" s="88">
        <f t="shared" ca="1" si="6"/>
        <v>6.8</v>
      </c>
      <c r="Z17" s="87">
        <f t="shared" ca="1" si="6"/>
        <v>8.8000000000000007</v>
      </c>
      <c r="AA17" s="87">
        <f t="shared" ca="1" si="6"/>
        <v>4.3</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f t="shared" ca="1" si="9"/>
        <v>4.3</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Aug 2021 - Jul 2022, Richmond's rate was -2.9% (n=-10), which was the 2nd lowest in London, 125.7% lower than the England average and 120.7% lower than the London average. The latest Borough figure for Aug 2021 - Jul 2022 was also 116.5% lower than in Aug 2001 - Jul 2002, in comparison with 55.2% decrease in England's rate in the equivalent time period.</v>
      </c>
      <c r="K18" s="125"/>
      <c r="L18" s="125"/>
      <c r="M18" s="125"/>
      <c r="N18" s="125"/>
      <c r="S18" s="87" t="str">
        <f t="array" ref="S18">IFERROR(VLOOKUP($W18,IF(IndicatorData!$B:$B=$V$1,IndicatorData!$A$1:$O$5203),15,FALSE),"")</f>
        <v>Aug 2020 - Jul 2021</v>
      </c>
      <c r="T18" s="88" t="s">
        <v>1080</v>
      </c>
      <c r="U18" s="87">
        <f ca="1">IFERROR(IF(AND(U17&lt;0,$U$3=0),-1,IF(U17=0,0,IF(AND(U17&gt;0,$U$3=0),1,IF(AND(U17&gt;0,$U$3=1),-1,IF(AND(U17&lt;0,$U$3=1),1))))),0)</f>
        <v>1</v>
      </c>
      <c r="V18" s="87">
        <v>20</v>
      </c>
      <c r="W18" s="86">
        <f t="array" ref="W18">IFERROR(SMALL(IF(IndicatorData!B:B=$V$1,IndicatorData!AA:AA),$V18),"")</f>
        <v>20200000</v>
      </c>
      <c r="X18" s="86" t="str">
        <f t="shared" si="5"/>
        <v>Aug 2020 - Jul 2021</v>
      </c>
      <c r="Y18" s="88">
        <f t="shared" ca="1" si="6"/>
        <v>42.8</v>
      </c>
      <c r="Z18" s="87">
        <f t="shared" ca="1" si="6"/>
        <v>61.3</v>
      </c>
      <c r="AA18" s="87">
        <f t="shared" ca="1" si="6"/>
        <v>52.4</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f t="shared" ca="1" si="9"/>
        <v>52.4</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Aug 2021 - Jul 2022</v>
      </c>
      <c r="T19" s="88" t="s">
        <v>1081</v>
      </c>
      <c r="U19" s="87">
        <f ca="1">($U$14-U16)/U16</f>
        <v>-1.1013986013986012</v>
      </c>
      <c r="V19" s="91">
        <v>21</v>
      </c>
      <c r="W19" s="86">
        <f t="array" ref="W19">IFERROR(SMALL(IF(IndicatorData!B:B=$V$1,IndicatorData!AA:AA),$V19),"")</f>
        <v>20210000</v>
      </c>
      <c r="X19" s="86" t="str">
        <f t="shared" si="5"/>
        <v>Aug 2021 - Jul 2022</v>
      </c>
      <c r="Y19" s="88">
        <f t="shared" ca="1" si="6"/>
        <v>11.3</v>
      </c>
      <c r="Z19" s="87">
        <f t="shared" ca="1" si="6"/>
        <v>14</v>
      </c>
      <c r="AA19" s="87">
        <f t="shared" ca="1" si="6"/>
        <v>-2.9</v>
      </c>
      <c r="AB19" s="87">
        <f t="shared" ca="1" si="6"/>
        <v>17.8</v>
      </c>
      <c r="AC19" s="86">
        <f t="shared" ca="1" si="6"/>
        <v>24.6</v>
      </c>
      <c r="AD19" s="87">
        <f t="shared" ca="1" si="6"/>
        <v>7.7</v>
      </c>
      <c r="AE19" s="87">
        <f t="shared" ca="1" si="6"/>
        <v>0.3</v>
      </c>
      <c r="AF19" s="87">
        <f t="shared" ca="1" si="6"/>
        <v>7.5</v>
      </c>
      <c r="AG19" s="87">
        <f t="shared" ca="1" si="6"/>
        <v>12.8</v>
      </c>
      <c r="AH19" s="87">
        <f t="shared" ca="1" si="6"/>
        <v>13.8</v>
      </c>
      <c r="AI19" s="87">
        <f t="shared" ca="1" si="7"/>
        <v>12.8</v>
      </c>
      <c r="AJ19" s="87">
        <f t="shared" ca="1" si="7"/>
        <v>20</v>
      </c>
      <c r="AK19" s="87">
        <f t="shared" ca="1" si="7"/>
        <v>0.4</v>
      </c>
      <c r="AL19" s="87">
        <f t="shared" ca="1" si="7"/>
        <v>7.7</v>
      </c>
      <c r="AM19" s="87">
        <f t="shared" ca="1" si="7"/>
        <v>12.6</v>
      </c>
      <c r="AN19" s="87">
        <f t="shared" ca="1" si="7"/>
        <v>21.7</v>
      </c>
      <c r="AO19" s="87">
        <f t="shared" ca="1" si="7"/>
        <v>0.4</v>
      </c>
      <c r="AP19" s="87">
        <f t="shared" ca="1" si="7"/>
        <v>17.5</v>
      </c>
      <c r="AQ19" s="87">
        <f t="shared" ca="1" si="7"/>
        <v>22.5</v>
      </c>
      <c r="AR19" s="87">
        <f t="shared" ca="1" si="7"/>
        <v>35.799999999999997</v>
      </c>
      <c r="AS19" s="87">
        <f t="shared" ca="1" si="8"/>
        <v>28.3</v>
      </c>
      <c r="AT19" s="87">
        <f t="shared" ca="1" si="8"/>
        <v>-11.3</v>
      </c>
      <c r="AU19" s="87">
        <f t="shared" ca="1" si="8"/>
        <v>7.5</v>
      </c>
      <c r="AV19" s="87">
        <f t="shared" ca="1" si="8"/>
        <v>2.8</v>
      </c>
      <c r="AW19" s="87">
        <f t="shared" ca="1" si="8"/>
        <v>9.5</v>
      </c>
      <c r="AX19" s="87">
        <f t="shared" ca="1" si="8"/>
        <v>5</v>
      </c>
      <c r="AY19" s="87">
        <f t="shared" ca="1" si="8"/>
        <v>27.1</v>
      </c>
      <c r="AZ19" s="87">
        <f t="shared" ca="1" si="8"/>
        <v>15</v>
      </c>
      <c r="BA19" s="87">
        <f t="shared" ca="1" si="8"/>
        <v>17.8</v>
      </c>
      <c r="BB19" s="87">
        <f t="shared" ca="1" si="8"/>
        <v>20.399999999999999</v>
      </c>
      <c r="BC19" s="87">
        <f t="shared" ca="1" si="9"/>
        <v>20.5</v>
      </c>
      <c r="BD19" s="87">
        <f t="shared" ca="1" si="9"/>
        <v>0.3</v>
      </c>
      <c r="BE19" s="87">
        <f t="shared" ca="1" si="9"/>
        <v>28.3</v>
      </c>
      <c r="BF19" s="87">
        <f t="shared" ca="1" si="9"/>
        <v>15.1</v>
      </c>
      <c r="BG19" s="87">
        <f t="shared" ca="1" si="9"/>
        <v>-2.9</v>
      </c>
      <c r="BH19" s="87">
        <f t="shared" ca="1" si="9"/>
        <v>23.3</v>
      </c>
      <c r="BI19" s="87">
        <f t="shared" ca="1" si="9"/>
        <v>24.6</v>
      </c>
      <c r="BJ19" s="87">
        <f t="shared" ca="1" si="9"/>
        <v>24.3</v>
      </c>
      <c r="BK19" s="87">
        <f t="shared" ca="1" si="9"/>
        <v>49.3</v>
      </c>
      <c r="BL19" s="87">
        <f t="shared" ca="1" si="9"/>
        <v>22.4</v>
      </c>
      <c r="BM19" s="87">
        <f t="shared" ca="1" si="9"/>
        <v>25.8</v>
      </c>
      <c r="BN19" s="87">
        <f t="shared" ca="1" si="4"/>
        <v>11.783333333333333</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22</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106% improvement</v>
      </c>
      <c r="V21" s="87">
        <v>23</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110% improvement</v>
      </c>
    </row>
    <row r="23" spans="10:72">
      <c r="J23" s="125"/>
      <c r="K23" s="125"/>
      <c r="L23" s="125"/>
      <c r="M23" s="125"/>
      <c r="N23" s="125"/>
      <c r="T23" s="87" t="s">
        <v>1085</v>
      </c>
      <c r="U23" s="87">
        <f>VLOOKUP(U1,List!$AD$2:$AE$63,2,FALSE)</f>
        <v>90361</v>
      </c>
    </row>
    <row r="24" spans="10:72">
      <c r="J24" s="125"/>
      <c r="K24" s="125"/>
      <c r="L24" s="125"/>
      <c r="M24" s="125"/>
      <c r="N24" s="125"/>
    </row>
    <row r="25" spans="10:72">
      <c r="J25" s="125"/>
      <c r="K25" s="125"/>
      <c r="L25" s="125"/>
      <c r="M25" s="125"/>
      <c r="N25" s="125"/>
      <c r="AU25" s="87" t="str">
        <f ca="1">AC26&amp;", Bexley vs. CYP Comparators"</f>
        <v>Winter mortality index (age 85 plus), Aug 2021 - Jul 2022, Bexley vs. CYP Comparators</v>
      </c>
      <c r="BT25" s="87"/>
    </row>
    <row r="26" spans="10:72">
      <c r="J26" s="125"/>
      <c r="K26" s="125"/>
      <c r="L26" s="125"/>
      <c r="M26" s="125"/>
      <c r="N26" s="125"/>
      <c r="W26" s="87" t="s">
        <v>1006</v>
      </c>
      <c r="X26" s="87" t="s">
        <v>1086</v>
      </c>
      <c r="Y26" s="87" t="str">
        <f ca="1">INDIRECT("X"&amp;$W$1)</f>
        <v>Aug 2021 - Jul 2022</v>
      </c>
      <c r="AB26" s="87" t="s">
        <v>1006</v>
      </c>
      <c r="AC26" s="86" t="str">
        <f ca="1">IF(U2&lt;&gt;"Persons", U1&amp;", "&amp;Y26&amp;" ("&amp;U2&amp;")",U1&amp;", "&amp;Y26)</f>
        <v>Winter mortality index (age 85 plus), Aug 2021 - Jul 2022</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13</v>
      </c>
      <c r="X27" s="87" t="s">
        <v>107</v>
      </c>
      <c r="Y27" s="87">
        <f t="shared" ref="Y27:Y58" ca="1" si="10">IFERROR(VLOOKUP($X27&amp;$U$1&amp;$Y$26&amp;$U$2&amp;$U$5,DATA,14,FALSE),"")</f>
        <v>13.8</v>
      </c>
      <c r="AA27" s="87" t="str">
        <f t="shared" ref="AA27:AA58" ca="1" si="11">AD27</f>
        <v>Haringey</v>
      </c>
      <c r="AB27" s="87">
        <v>1</v>
      </c>
      <c r="AC27" s="86">
        <f t="shared" ref="AC27:AC58" ca="1" si="12">VLOOKUP($AB27,$W$26:$Y$58,3,FALSE)</f>
        <v>-11.3</v>
      </c>
      <c r="AD27" s="87" t="str">
        <f t="shared" ref="AD27:AD58" ca="1" si="13">VLOOKUP($AB27,$W$26:$Y$58,2,FALSE)</f>
        <v>Haringey</v>
      </c>
      <c r="AE27" s="87" t="str">
        <f t="shared" ref="AE27:AE58" ca="1" si="14">IF($AD27=$AE$26,AC27,"")</f>
        <v/>
      </c>
      <c r="AF27" s="87" t="str">
        <f t="shared" ref="AF27:AF58" ca="1" si="15">IF(ISERROR(HLOOKUP($AD27,$AB$1:$AG$1,1,FALSE)),"",AC27)</f>
        <v/>
      </c>
      <c r="AG27" s="87">
        <f t="shared" ref="AG27:AG58" ca="1" si="16">IF(AND(AE27="",AF27=""),AC27,"")</f>
        <v>-11.3</v>
      </c>
      <c r="AH27" s="87">
        <f ca="1">INDIRECT("z"&amp;$W$1)</f>
        <v>14</v>
      </c>
      <c r="AI27" s="87">
        <f ca="1">INDIRECT("y"&amp;$W$1)</f>
        <v>11.3</v>
      </c>
      <c r="AJ27" s="87">
        <f ca="1">INDIRECT("aa"&amp;$W$1)</f>
        <v>-2.9</v>
      </c>
      <c r="AK27" s="87" t="str">
        <f t="shared" ref="AK27:AK58" ca="1" si="17">IF(ISERROR(VLOOKUP($AD27,AOP_comparators,1,FALSE)),"",AC27)</f>
        <v/>
      </c>
      <c r="AL27" s="87">
        <f t="shared" ref="AL27:AL58" ca="1" si="18">IF(AND(AE27="",AK27=""),AC27,"")</f>
        <v>-11.3</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-2.9</v>
      </c>
      <c r="AU27" s="87" t="str">
        <f t="shared" ref="AU27:AU37" ca="1" si="22">VLOOKUP($AS27,$AN$27:$AP$37,2,FALSE)</f>
        <v>Richmond</v>
      </c>
      <c r="AV27" s="87">
        <f t="shared" ref="AV27:AV37" ca="1" si="23">IF($AU27=$AV$26,$AT27,"")</f>
        <v>-2.9</v>
      </c>
      <c r="AW27" s="87" t="str">
        <f t="shared" ref="AW27:AW37" ca="1" si="24">IF(AV27="",AT27,"")</f>
        <v/>
      </c>
      <c r="AX27" s="87">
        <f t="shared" ref="AX27:AX37" ca="1" si="25">AI27</f>
        <v>11.3</v>
      </c>
      <c r="AY27" s="94"/>
      <c r="AZ27" s="94"/>
      <c r="BA27" s="94"/>
      <c r="BB27" s="94"/>
      <c r="BC27" s="94"/>
      <c r="BD27" s="94"/>
      <c r="BT27" s="87"/>
    </row>
    <row r="28" spans="10:72">
      <c r="J28" s="125"/>
      <c r="K28" s="125"/>
      <c r="L28" s="125"/>
      <c r="M28" s="125"/>
      <c r="N28" s="125"/>
      <c r="W28" s="87">
        <f ca="1">IFERROR(RANK(Y28,$Y$27:$Y$59,$U$3)+COUNTIF($Y$27:Y28,Y28)-1,"")</f>
        <v>12</v>
      </c>
      <c r="X28" s="87" t="s">
        <v>94</v>
      </c>
      <c r="Y28" s="87">
        <f t="shared" ca="1" si="10"/>
        <v>12.8</v>
      </c>
      <c r="AA28" s="87" t="str">
        <f t="shared" ca="1" si="11"/>
        <v>Richmond</v>
      </c>
      <c r="AB28" s="87">
        <v>2</v>
      </c>
      <c r="AC28" s="86">
        <f t="shared" ca="1" si="12"/>
        <v>-2.9</v>
      </c>
      <c r="AD28" s="87" t="str">
        <f t="shared" ca="1" si="13"/>
        <v>Richmond</v>
      </c>
      <c r="AE28" s="87">
        <f t="shared" ca="1" si="14"/>
        <v>-2.9</v>
      </c>
      <c r="AF28" s="87" t="str">
        <f t="shared" ca="1" si="15"/>
        <v/>
      </c>
      <c r="AG28" s="87" t="str">
        <f t="shared" ca="1" si="16"/>
        <v/>
      </c>
      <c r="AH28" s="87">
        <f t="shared" ref="AH28:AH58" ca="1" si="26">$AH$27</f>
        <v>14</v>
      </c>
      <c r="AI28" s="87">
        <f t="shared" ref="AI28:AI58" ca="1" si="27">$AI$27</f>
        <v>11.3</v>
      </c>
      <c r="AJ28" s="87">
        <f t="shared" ref="AJ28:AJ58" ca="1" si="28">$AJ$27</f>
        <v>-2.9</v>
      </c>
      <c r="AK28" s="87">
        <f t="shared" ca="1" si="17"/>
        <v>-2.9</v>
      </c>
      <c r="AL28" s="87" t="str">
        <f t="shared" ca="1" si="18"/>
        <v/>
      </c>
      <c r="AN28" s="87">
        <f ca="1">IFERROR(RANK(AP28,$AP$27:$AP$37,$U$3)+COUNTIF($AP$27:AP28,AP28)-1,"")</f>
        <v>3</v>
      </c>
      <c r="AO28" s="87" t="s">
        <v>79</v>
      </c>
      <c r="AP28" s="87">
        <f t="shared" ca="1" si="19"/>
        <v>7.7</v>
      </c>
      <c r="AR28" s="87" t="str">
        <f t="shared" ca="1" si="20"/>
        <v>Havering</v>
      </c>
      <c r="AS28" s="87">
        <v>2</v>
      </c>
      <c r="AT28" s="87">
        <f t="shared" ca="1" si="21"/>
        <v>2.8</v>
      </c>
      <c r="AU28" s="87" t="str">
        <f t="shared" ca="1" si="22"/>
        <v>Havering</v>
      </c>
      <c r="AV28" s="87" t="str">
        <f t="shared" ca="1" si="23"/>
        <v/>
      </c>
      <c r="AW28" s="87">
        <f t="shared" ca="1" si="24"/>
        <v>2.8</v>
      </c>
      <c r="AX28" s="87">
        <f t="shared" ca="1" si="25"/>
        <v>11.3</v>
      </c>
      <c r="AY28" s="94"/>
      <c r="BA28" s="94"/>
      <c r="BB28" s="94"/>
      <c r="BC28" s="94"/>
      <c r="BD28" s="94"/>
      <c r="BF28" s="94">
        <v>90</v>
      </c>
      <c r="BG28" s="94"/>
      <c r="BT28" s="87"/>
    </row>
    <row r="29" spans="10:72">
      <c r="J29" s="125"/>
      <c r="K29" s="125"/>
      <c r="L29" s="125"/>
      <c r="M29" s="125"/>
      <c r="N29" s="125"/>
      <c r="W29" s="87">
        <f ca="1">IFERROR(RANK(Y29,$Y$27:$Y$59,$U$3)+COUNTIF($Y$27:Y29,Y29)-1,"")</f>
        <v>18</v>
      </c>
      <c r="X29" s="87" t="s">
        <v>98</v>
      </c>
      <c r="Y29" s="87">
        <f t="shared" ca="1" si="10"/>
        <v>20</v>
      </c>
      <c r="AA29" s="87" t="str">
        <f t="shared" ca="1" si="11"/>
        <v>Merton</v>
      </c>
      <c r="AB29" s="87">
        <v>3</v>
      </c>
      <c r="AC29" s="86">
        <f t="shared" ca="1" si="12"/>
        <v>0.3</v>
      </c>
      <c r="AD29" s="87" t="str">
        <f t="shared" ca="1" si="13"/>
        <v>Merton</v>
      </c>
      <c r="AE29" s="87" t="str">
        <f t="shared" ca="1" si="14"/>
        <v/>
      </c>
      <c r="AF29" s="87">
        <f t="shared" ca="1" si="15"/>
        <v>0.3</v>
      </c>
      <c r="AG29" s="87" t="str">
        <f t="shared" ca="1" si="16"/>
        <v/>
      </c>
      <c r="AH29" s="87">
        <f t="shared" ca="1" si="26"/>
        <v>14</v>
      </c>
      <c r="AI29" s="87">
        <f t="shared" ca="1" si="27"/>
        <v>11.3</v>
      </c>
      <c r="AJ29" s="87">
        <f t="shared" ca="1" si="28"/>
        <v>-2.9</v>
      </c>
      <c r="AK29" s="87">
        <f t="shared" ca="1" si="17"/>
        <v>0.3</v>
      </c>
      <c r="AL29" s="87" t="str">
        <f t="shared" ca="1" si="18"/>
        <v/>
      </c>
      <c r="AN29" s="87" t="str">
        <f ca="1">IFERROR(RANK(AP29,$AP$27:$AP$37,$U$3)+COUNTIF($AP$27:AP29,AP29)-1,"")</f>
        <v/>
      </c>
      <c r="AO29" s="87" t="s">
        <v>1064</v>
      </c>
      <c r="AP29" s="87" t="str">
        <f t="shared" ca="1" si="19"/>
        <v/>
      </c>
      <c r="AR29" s="87" t="str">
        <f t="shared" ca="1" si="20"/>
        <v>Bromley</v>
      </c>
      <c r="AS29" s="87">
        <v>3</v>
      </c>
      <c r="AT29" s="87">
        <f t="shared" ca="1" si="21"/>
        <v>7.7</v>
      </c>
      <c r="AU29" s="87" t="str">
        <f t="shared" ca="1" si="22"/>
        <v>Bromley</v>
      </c>
      <c r="AV29" s="87" t="str">
        <f t="shared" ca="1" si="23"/>
        <v/>
      </c>
      <c r="AW29" s="87">
        <f t="shared" ca="1" si="24"/>
        <v>7.7</v>
      </c>
      <c r="AX29" s="87">
        <f t="shared" ca="1" si="25"/>
        <v>11.3</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4</v>
      </c>
      <c r="X30" s="87" t="s">
        <v>69</v>
      </c>
      <c r="Y30" s="87">
        <f t="shared" ca="1" si="10"/>
        <v>0.4</v>
      </c>
      <c r="AA30" s="87" t="str">
        <f t="shared" ca="1" si="11"/>
        <v>Brent</v>
      </c>
      <c r="AB30" s="87">
        <v>4</v>
      </c>
      <c r="AC30" s="86">
        <f t="shared" ca="1" si="12"/>
        <v>0.4</v>
      </c>
      <c r="AD30" s="87" t="str">
        <f t="shared" ca="1" si="13"/>
        <v>Brent</v>
      </c>
      <c r="AE30" s="87" t="str">
        <f t="shared" ca="1" si="14"/>
        <v/>
      </c>
      <c r="AF30" s="87" t="str">
        <f t="shared" ca="1" si="15"/>
        <v/>
      </c>
      <c r="AG30" s="87">
        <f t="shared" ca="1" si="16"/>
        <v>0.4</v>
      </c>
      <c r="AH30" s="87">
        <f t="shared" ca="1" si="26"/>
        <v>14</v>
      </c>
      <c r="AI30" s="87">
        <f t="shared" ca="1" si="27"/>
        <v>11.3</v>
      </c>
      <c r="AJ30" s="87">
        <f t="shared" ca="1" si="28"/>
        <v>-2.9</v>
      </c>
      <c r="AK30" s="87" t="str">
        <f t="shared" ca="1" si="17"/>
        <v/>
      </c>
      <c r="AL30" s="87">
        <f t="shared" ca="1" si="18"/>
        <v>0.4</v>
      </c>
      <c r="AN30" s="87">
        <f ca="1">IFERROR(RANK(AP30,$AP$27:$AP$37,$U$3)+COUNTIF($AP$27:AP30,AP30)-1,"")</f>
        <v>2</v>
      </c>
      <c r="AO30" s="87" t="s">
        <v>119</v>
      </c>
      <c r="AP30" s="87">
        <f t="shared" ca="1" si="19"/>
        <v>2.8</v>
      </c>
      <c r="AR30" s="87" t="e">
        <f t="shared" ca="1" si="20"/>
        <v>#N/A</v>
      </c>
      <c r="AS30" s="87">
        <v>4</v>
      </c>
      <c r="AT30" s="87" t="e">
        <f t="shared" ca="1" si="21"/>
        <v>#N/A</v>
      </c>
      <c r="AU30" s="87" t="e">
        <f t="shared" ca="1" si="22"/>
        <v>#N/A</v>
      </c>
      <c r="AV30" s="87" t="e">
        <f t="shared" ca="1" si="23"/>
        <v>#N/A</v>
      </c>
      <c r="AW30" s="87" t="e">
        <f t="shared" ca="1" si="24"/>
        <v>#N/A</v>
      </c>
      <c r="AX30" s="87">
        <f t="shared" ca="1" si="25"/>
        <v>11.3</v>
      </c>
      <c r="AY30" s="94"/>
      <c r="BA30" s="94"/>
      <c r="BB30" s="94"/>
      <c r="BC30" s="94"/>
      <c r="BD30" s="94"/>
      <c r="BE30" s="87" t="s">
        <v>1091</v>
      </c>
      <c r="BF30" s="92">
        <v>0</v>
      </c>
      <c r="BG30" s="92"/>
      <c r="BT30" s="87"/>
    </row>
    <row r="31" spans="10:72">
      <c r="J31" s="125"/>
      <c r="K31" s="125"/>
      <c r="L31" s="125"/>
      <c r="M31" s="125"/>
      <c r="N31" s="125"/>
      <c r="W31" s="87">
        <f ca="1">IFERROR(RANK(Y31,$Y$27:$Y$59,$U$3)+COUNTIF($Y$27:Y31,Y31)-1,"")</f>
        <v>9</v>
      </c>
      <c r="X31" s="87" t="s">
        <v>79</v>
      </c>
      <c r="Y31" s="87">
        <f t="shared" ca="1" si="10"/>
        <v>7.7</v>
      </c>
      <c r="AA31" s="87" t="str">
        <f t="shared" ca="1" si="11"/>
        <v>Ealing</v>
      </c>
      <c r="AB31" s="87">
        <v>5</v>
      </c>
      <c r="AC31" s="86">
        <f t="shared" ca="1" si="12"/>
        <v>0.4</v>
      </c>
      <c r="AD31" s="87" t="str">
        <f t="shared" ca="1" si="13"/>
        <v>Ealing</v>
      </c>
      <c r="AE31" s="87" t="str">
        <f t="shared" ca="1" si="14"/>
        <v/>
      </c>
      <c r="AF31" s="87" t="str">
        <f t="shared" ca="1" si="15"/>
        <v/>
      </c>
      <c r="AG31" s="87">
        <f t="shared" ca="1" si="16"/>
        <v>0.4</v>
      </c>
      <c r="AH31" s="87">
        <f t="shared" ca="1" si="26"/>
        <v>14</v>
      </c>
      <c r="AI31" s="87">
        <f t="shared" ca="1" si="27"/>
        <v>11.3</v>
      </c>
      <c r="AJ31" s="87">
        <f t="shared" ca="1" si="28"/>
        <v>-2.9</v>
      </c>
      <c r="AK31" s="87">
        <f t="shared" ca="1" si="17"/>
        <v>0.4</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11.3</v>
      </c>
      <c r="AY31" s="94"/>
      <c r="BA31" s="94"/>
      <c r="BB31" s="94"/>
      <c r="BC31" s="94"/>
      <c r="BD31" s="94"/>
      <c r="BE31" s="87" t="s">
        <v>128</v>
      </c>
      <c r="BF31" s="92">
        <v>32</v>
      </c>
      <c r="BG31" s="92"/>
      <c r="BT31" s="87"/>
    </row>
    <row r="32" spans="10:72">
      <c r="J32" s="125"/>
      <c r="K32" s="125"/>
      <c r="L32" s="125"/>
      <c r="M32" s="125"/>
      <c r="N32" s="125"/>
      <c r="W32" s="87">
        <f ca="1">IFERROR(RANK(Y32,$Y$27:$Y$59,$U$3)+COUNTIF($Y$27:Y32,Y32)-1,"")</f>
        <v>11</v>
      </c>
      <c r="X32" s="87" t="s">
        <v>73</v>
      </c>
      <c r="Y32" s="87">
        <f t="shared" ca="1" si="10"/>
        <v>12.6</v>
      </c>
      <c r="AA32" s="87" t="str">
        <f t="shared" ca="1" si="11"/>
        <v>Havering</v>
      </c>
      <c r="AB32" s="87">
        <v>6</v>
      </c>
      <c r="AC32" s="86">
        <f t="shared" ca="1" si="12"/>
        <v>2.8</v>
      </c>
      <c r="AD32" s="87" t="str">
        <f t="shared" ca="1" si="13"/>
        <v>Havering</v>
      </c>
      <c r="AE32" s="87" t="str">
        <f t="shared" ca="1" si="14"/>
        <v/>
      </c>
      <c r="AF32" s="87" t="str">
        <f t="shared" ca="1" si="15"/>
        <v/>
      </c>
      <c r="AG32" s="87">
        <f t="shared" ca="1" si="16"/>
        <v>2.8</v>
      </c>
      <c r="AH32" s="87">
        <f t="shared" ca="1" si="26"/>
        <v>14</v>
      </c>
      <c r="AI32" s="87">
        <f t="shared" ca="1" si="27"/>
        <v>11.3</v>
      </c>
      <c r="AJ32" s="87">
        <f t="shared" ca="1" si="28"/>
        <v>-2.9</v>
      </c>
      <c r="AK32" s="87">
        <f t="shared" ca="1" si="17"/>
        <v>2.8</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11.3</v>
      </c>
      <c r="AY32" s="94"/>
      <c r="BA32" s="94"/>
      <c r="BB32" s="94"/>
      <c r="BC32" s="94"/>
      <c r="BD32" s="94"/>
      <c r="BE32" s="87" t="s">
        <v>173</v>
      </c>
      <c r="BF32" s="92"/>
      <c r="BG32" s="92"/>
      <c r="BT32" s="87"/>
    </row>
    <row r="33" spans="1:72">
      <c r="W33" s="87">
        <f ca="1">IFERROR(RANK(Y33,$Y$27:$Y$59,$U$3)+COUNTIF($Y$27:Y33,Y33)-1,"")</f>
        <v>21</v>
      </c>
      <c r="X33" s="87" t="s">
        <v>111</v>
      </c>
      <c r="Y33" s="87">
        <f t="shared" ca="1" si="10"/>
        <v>21.7</v>
      </c>
      <c r="AA33" s="87" t="str">
        <f t="shared" ca="1" si="11"/>
        <v>Hounslow</v>
      </c>
      <c r="AB33" s="87">
        <v>7</v>
      </c>
      <c r="AC33" s="86">
        <f t="shared" ca="1" si="12"/>
        <v>5</v>
      </c>
      <c r="AD33" s="87" t="str">
        <f t="shared" ca="1" si="13"/>
        <v>Hounslow</v>
      </c>
      <c r="AE33" s="87" t="str">
        <f t="shared" ca="1" si="14"/>
        <v/>
      </c>
      <c r="AF33" s="87" t="str">
        <f t="shared" ca="1" si="15"/>
        <v/>
      </c>
      <c r="AG33" s="87">
        <f t="shared" ca="1" si="16"/>
        <v>5</v>
      </c>
      <c r="AH33" s="87">
        <f t="shared" ca="1" si="26"/>
        <v>14</v>
      </c>
      <c r="AI33" s="87">
        <f t="shared" ca="1" si="27"/>
        <v>11.3</v>
      </c>
      <c r="AJ33" s="87">
        <f t="shared" ca="1" si="28"/>
        <v>-2.9</v>
      </c>
      <c r="AK33" s="87">
        <f t="shared" ca="1" si="17"/>
        <v>5</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11.3</v>
      </c>
      <c r="AY33" s="94"/>
      <c r="BA33" s="94"/>
      <c r="BB33" s="94"/>
      <c r="BC33" s="94"/>
      <c r="BD33" s="94"/>
      <c r="BE33" s="87" t="s">
        <v>1092</v>
      </c>
      <c r="BF33" s="92"/>
      <c r="BG33" s="92"/>
      <c r="BT33" s="87"/>
    </row>
    <row r="34" spans="1:72">
      <c r="A34" s="12" t="s">
        <v>1093</v>
      </c>
      <c r="W34" s="87">
        <f ca="1">IFERROR(RANK(Y34,$Y$27:$Y$59,$U$3)+COUNTIF($Y$27:Y34,Y34)-1,"")</f>
        <v>5</v>
      </c>
      <c r="X34" s="87" t="s">
        <v>63</v>
      </c>
      <c r="Y34" s="87">
        <f t="shared" ca="1" si="10"/>
        <v>0.4</v>
      </c>
      <c r="AA34" s="87" t="str">
        <f t="shared" ca="1" si="11"/>
        <v>Harrow</v>
      </c>
      <c r="AB34" s="87">
        <v>8</v>
      </c>
      <c r="AC34" s="86">
        <f t="shared" ca="1" si="12"/>
        <v>7.5</v>
      </c>
      <c r="AD34" s="87" t="str">
        <f t="shared" ca="1" si="13"/>
        <v>Harrow</v>
      </c>
      <c r="AE34" s="87" t="str">
        <f t="shared" ca="1" si="14"/>
        <v/>
      </c>
      <c r="AF34" s="87">
        <f t="shared" ca="1" si="15"/>
        <v>7.5</v>
      </c>
      <c r="AG34" s="87" t="str">
        <f t="shared" ca="1" si="16"/>
        <v/>
      </c>
      <c r="AH34" s="87">
        <f t="shared" ca="1" si="26"/>
        <v>14</v>
      </c>
      <c r="AI34" s="87">
        <f t="shared" ca="1" si="27"/>
        <v>11.3</v>
      </c>
      <c r="AJ34" s="87">
        <f t="shared" ca="1" si="28"/>
        <v>-2.9</v>
      </c>
      <c r="AK34" s="87">
        <f t="shared" ca="1" si="17"/>
        <v>7.5</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11.3</v>
      </c>
      <c r="AY34" s="94"/>
      <c r="BA34" s="94"/>
      <c r="BB34" s="94"/>
      <c r="BC34" s="94"/>
      <c r="BD34" s="94"/>
      <c r="BE34" s="87" t="s">
        <v>1094</v>
      </c>
      <c r="BF34" s="92"/>
      <c r="BG34" s="92"/>
      <c r="BT34" s="87"/>
    </row>
    <row r="35" spans="1:72" ht="15" customHeight="1">
      <c r="A35" s="124" t="str">
        <f>VLOOKUP($U$1,IndicatorMetadata!$B:$Z,2,FALSE)</f>
        <v>&lt;span style="white-space: pre-wrap;"&gt;The winter mortality index (WMI) is a measure expressed as a ratio of the difference in all cause mortality in those aged 85 and over during winter months (December to March) compared to the average in those aged 85 and over in the non winter months (the preceding August to November and following April to July). The terminology used to describe this indicator has changed to provide clearer explanation of what the analysis represents. The measures have been renamed to winter deaths compared to non winter deaths (previously excess winter deaths) and winter mortality index (WMI) (previously excess winter mortality index). There have been no methodology changes.</v>
      </c>
      <c r="B35" s="125"/>
      <c r="C35" s="125"/>
      <c r="D35" s="125"/>
      <c r="E35" s="125"/>
      <c r="F35" s="125"/>
      <c r="G35" s="125"/>
      <c r="H35" s="125"/>
      <c r="I35" s="125"/>
      <c r="J35" s="125"/>
      <c r="K35" s="125"/>
      <c r="L35" s="125"/>
      <c r="M35" s="125"/>
      <c r="N35" s="125"/>
      <c r="W35" s="87">
        <f ca="1">IFERROR(RANK(Y35,$Y$27:$Y$59,$U$3)+COUNTIF($Y$27:Y35,Y35)-1,"")</f>
        <v>16</v>
      </c>
      <c r="X35" s="87" t="s">
        <v>121</v>
      </c>
      <c r="Y35" s="87">
        <f t="shared" ca="1" si="10"/>
        <v>17.5</v>
      </c>
      <c r="AA35" s="87" t="str">
        <f t="shared" ca="1" si="11"/>
        <v>Bromley</v>
      </c>
      <c r="AB35" s="87">
        <v>9</v>
      </c>
      <c r="AC35" s="86">
        <f t="shared" ca="1" si="12"/>
        <v>7.7</v>
      </c>
      <c r="AD35" s="87" t="str">
        <f t="shared" ca="1" si="13"/>
        <v>Bromley</v>
      </c>
      <c r="AE35" s="87" t="str">
        <f t="shared" ca="1" si="14"/>
        <v/>
      </c>
      <c r="AF35" s="87">
        <f t="shared" ca="1" si="15"/>
        <v>7.7</v>
      </c>
      <c r="AG35" s="87" t="str">
        <f t="shared" ca="1" si="16"/>
        <v/>
      </c>
      <c r="AH35" s="87">
        <f t="shared" ca="1" si="26"/>
        <v>14</v>
      </c>
      <c r="AI35" s="87">
        <f t="shared" ca="1" si="27"/>
        <v>11.3</v>
      </c>
      <c r="AJ35" s="87">
        <f t="shared" ca="1" si="28"/>
        <v>-2.9</v>
      </c>
      <c r="AK35" s="87">
        <f t="shared" ca="1" si="17"/>
        <v>7.7</v>
      </c>
      <c r="AL35" s="87" t="str">
        <f t="shared" ca="1" si="18"/>
        <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11.3</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23</v>
      </c>
      <c r="X36" s="87" t="s">
        <v>81</v>
      </c>
      <c r="Y36" s="87">
        <f t="shared" ca="1" si="10"/>
        <v>22.5</v>
      </c>
      <c r="AA36" s="87" t="str">
        <f t="shared" ca="1" si="11"/>
        <v>Hillingdon</v>
      </c>
      <c r="AB36" s="87">
        <v>10</v>
      </c>
      <c r="AC36" s="86">
        <f t="shared" ca="1" si="12"/>
        <v>9.5</v>
      </c>
      <c r="AD36" s="87" t="str">
        <f t="shared" ca="1" si="13"/>
        <v>Hillingdon</v>
      </c>
      <c r="AE36" s="87" t="str">
        <f t="shared" ca="1" si="14"/>
        <v/>
      </c>
      <c r="AF36" s="87" t="str">
        <f t="shared" ca="1" si="15"/>
        <v/>
      </c>
      <c r="AG36" s="87">
        <f t="shared" ca="1" si="16"/>
        <v>9.5</v>
      </c>
      <c r="AH36" s="87">
        <f t="shared" ca="1" si="26"/>
        <v>14</v>
      </c>
      <c r="AI36" s="87">
        <f t="shared" ca="1" si="27"/>
        <v>11.3</v>
      </c>
      <c r="AJ36" s="87">
        <f t="shared" ca="1" si="28"/>
        <v>-2.9</v>
      </c>
      <c r="AK36" s="87">
        <f t="shared" ca="1" si="17"/>
        <v>9.5</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11.3</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31</v>
      </c>
      <c r="X37" s="87" t="s">
        <v>102</v>
      </c>
      <c r="Y37" s="87">
        <f t="shared" ca="1" si="10"/>
        <v>35.799999999999997</v>
      </c>
      <c r="AA37" s="87" t="str">
        <f t="shared" ca="1" si="11"/>
        <v>Camden</v>
      </c>
      <c r="AB37" s="87">
        <v>11</v>
      </c>
      <c r="AC37" s="86">
        <f t="shared" ca="1" si="12"/>
        <v>12.6</v>
      </c>
      <c r="AD37" s="87" t="str">
        <f t="shared" ca="1" si="13"/>
        <v>Camden</v>
      </c>
      <c r="AE37" s="87" t="str">
        <f t="shared" ca="1" si="14"/>
        <v/>
      </c>
      <c r="AF37" s="87" t="str">
        <f t="shared" ca="1" si="15"/>
        <v/>
      </c>
      <c r="AG37" s="87">
        <f t="shared" ca="1" si="16"/>
        <v>12.6</v>
      </c>
      <c r="AH37" s="87">
        <f t="shared" ca="1" si="26"/>
        <v>14</v>
      </c>
      <c r="AI37" s="87">
        <f t="shared" ca="1" si="27"/>
        <v>11.3</v>
      </c>
      <c r="AJ37" s="87">
        <f t="shared" ca="1" si="28"/>
        <v>-2.9</v>
      </c>
      <c r="AK37" s="87" t="str">
        <f t="shared" ca="1" si="17"/>
        <v/>
      </c>
      <c r="AL37" s="87">
        <f t="shared" ca="1" si="18"/>
        <v>12.6</v>
      </c>
      <c r="AN37" s="87">
        <f ca="1">IFERROR(RANK(AP37,$AP$27:$AP$37,$U$3)+COUNTIF($AP$27:AP37,AP37)-1,"")</f>
        <v>1</v>
      </c>
      <c r="AO37" s="87" t="str">
        <f>T8</f>
        <v>Richmond</v>
      </c>
      <c r="AP37" s="87">
        <f t="shared" ca="1" si="19"/>
        <v>-2.9</v>
      </c>
      <c r="AR37" s="87" t="e">
        <f t="shared" ca="1" si="20"/>
        <v>#N/A</v>
      </c>
      <c r="AS37" s="87">
        <v>11</v>
      </c>
      <c r="AT37" s="87" t="e">
        <f t="shared" ca="1" si="21"/>
        <v>#N/A</v>
      </c>
      <c r="AU37" s="87" t="e">
        <f t="shared" ca="1" si="22"/>
        <v>#N/A</v>
      </c>
      <c r="AV37" s="87" t="e">
        <f t="shared" ca="1" si="23"/>
        <v>#N/A</v>
      </c>
      <c r="AW37" s="87" t="e">
        <f t="shared" ca="1" si="24"/>
        <v>#N/A</v>
      </c>
      <c r="AX37" s="87">
        <f t="shared" ca="1" si="25"/>
        <v>11.3</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29</v>
      </c>
      <c r="X38" s="87" t="s">
        <v>67</v>
      </c>
      <c r="Y38" s="87">
        <f t="shared" ca="1" si="10"/>
        <v>28.3</v>
      </c>
      <c r="AA38" s="87" t="str">
        <f t="shared" ca="1" si="11"/>
        <v>Barnet</v>
      </c>
      <c r="AB38" s="87">
        <v>12</v>
      </c>
      <c r="AC38" s="86">
        <f t="shared" ca="1" si="12"/>
        <v>12.8</v>
      </c>
      <c r="AD38" s="87" t="str">
        <f t="shared" ca="1" si="13"/>
        <v>Barnet</v>
      </c>
      <c r="AE38" s="87" t="str">
        <f t="shared" ca="1" si="14"/>
        <v/>
      </c>
      <c r="AF38" s="87">
        <f t="shared" ca="1" si="15"/>
        <v>12.8</v>
      </c>
      <c r="AG38" s="87" t="str">
        <f t="shared" ca="1" si="16"/>
        <v/>
      </c>
      <c r="AH38" s="87">
        <f t="shared" ca="1" si="26"/>
        <v>14</v>
      </c>
      <c r="AI38" s="87">
        <f t="shared" ca="1" si="27"/>
        <v>11.3</v>
      </c>
      <c r="AJ38" s="87">
        <f t="shared" ca="1" si="28"/>
        <v>-2.9</v>
      </c>
      <c r="AK38" s="87">
        <f t="shared" ca="1" si="17"/>
        <v>12.8</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v>
      </c>
      <c r="X39" s="87" t="s">
        <v>117</v>
      </c>
      <c r="Y39" s="87">
        <f t="shared" ca="1" si="10"/>
        <v>-11.3</v>
      </c>
      <c r="AA39" s="87" t="str">
        <f t="shared" ca="1" si="11"/>
        <v>Barking and Dagenham</v>
      </c>
      <c r="AB39" s="87">
        <v>13</v>
      </c>
      <c r="AC39" s="86">
        <f t="shared" ca="1" si="12"/>
        <v>13.8</v>
      </c>
      <c r="AD39" s="87" t="str">
        <f t="shared" ca="1" si="13"/>
        <v>Barking and Dagenham</v>
      </c>
      <c r="AE39" s="87" t="str">
        <f t="shared" ca="1" si="14"/>
        <v/>
      </c>
      <c r="AF39" s="87" t="str">
        <f t="shared" ca="1" si="15"/>
        <v/>
      </c>
      <c r="AG39" s="87">
        <f t="shared" ca="1" si="16"/>
        <v>13.8</v>
      </c>
      <c r="AH39" s="87">
        <f t="shared" ca="1" si="26"/>
        <v>14</v>
      </c>
      <c r="AI39" s="87">
        <f t="shared" ca="1" si="27"/>
        <v>11.3</v>
      </c>
      <c r="AJ39" s="87">
        <f t="shared" ca="1" si="28"/>
        <v>-2.9</v>
      </c>
      <c r="AK39" s="87" t="str">
        <f t="shared" ca="1" si="17"/>
        <v/>
      </c>
      <c r="AL39" s="87">
        <f t="shared" ca="1" si="18"/>
        <v>13.8</v>
      </c>
      <c r="AO39" s="87" t="s">
        <v>1096</v>
      </c>
      <c r="BA39" s="94"/>
      <c r="BD39" s="94" t="s">
        <v>1097</v>
      </c>
      <c r="BF39" s="94">
        <f ca="1">U9</f>
        <v>2</v>
      </c>
      <c r="BG39" s="94"/>
      <c r="BT39" s="87"/>
    </row>
    <row r="40" spans="1:72">
      <c r="A40" s="125"/>
      <c r="B40" s="125"/>
      <c r="C40" s="125"/>
      <c r="D40" s="125"/>
      <c r="E40" s="125"/>
      <c r="F40" s="125"/>
      <c r="G40" s="125"/>
      <c r="H40" s="125"/>
      <c r="I40" s="125"/>
      <c r="J40" s="125"/>
      <c r="K40" s="125"/>
      <c r="L40" s="125"/>
      <c r="M40" s="125"/>
      <c r="N40" s="125"/>
      <c r="W40" s="87">
        <f ca="1">IFERROR(RANK(Y40,$Y$27:$Y$59,$U$3)+COUNTIF($Y$27:Y40,Y40)-1,"")</f>
        <v>8</v>
      </c>
      <c r="X40" s="87" t="s">
        <v>65</v>
      </c>
      <c r="Y40" s="87">
        <f t="shared" ca="1" si="10"/>
        <v>7.5</v>
      </c>
      <c r="AA40" s="87" t="str">
        <f t="shared" ca="1" si="11"/>
        <v>Kensington and Chelsea</v>
      </c>
      <c r="AB40" s="87">
        <v>14</v>
      </c>
      <c r="AC40" s="86">
        <f t="shared" ca="1" si="12"/>
        <v>15</v>
      </c>
      <c r="AD40" s="87" t="str">
        <f t="shared" ca="1" si="13"/>
        <v>Kensington and Chelsea</v>
      </c>
      <c r="AE40" s="87" t="str">
        <f t="shared" ca="1" si="14"/>
        <v/>
      </c>
      <c r="AF40" s="87" t="str">
        <f t="shared" ca="1" si="15"/>
        <v/>
      </c>
      <c r="AG40" s="87">
        <f t="shared" ca="1" si="16"/>
        <v>15</v>
      </c>
      <c r="AH40" s="87">
        <f t="shared" ca="1" si="26"/>
        <v>14</v>
      </c>
      <c r="AI40" s="87">
        <f t="shared" ca="1" si="27"/>
        <v>11.3</v>
      </c>
      <c r="AJ40" s="87">
        <f t="shared" ca="1" si="28"/>
        <v>-2.9</v>
      </c>
      <c r="AK40" s="87" t="str">
        <f t="shared" ca="1" si="17"/>
        <v/>
      </c>
      <c r="AL40" s="87">
        <f t="shared" ca="1" si="18"/>
        <v>15</v>
      </c>
      <c r="AO40" s="87" t="str">
        <f>List!R2</f>
        <v>Kingston</v>
      </c>
      <c r="AP40" s="87">
        <f t="shared" ref="AP40:AP54" ca="1" si="29">VLOOKUP(AO40,$AA$27:$AC$58,3,FALSE)</f>
        <v>17.8</v>
      </c>
      <c r="BA40" s="94"/>
      <c r="BB40" s="94"/>
      <c r="BC40" s="94"/>
      <c r="BD40" s="94"/>
      <c r="BE40" s="87" t="s">
        <v>1098</v>
      </c>
      <c r="BF40" s="92">
        <f ca="1">IF(BF39=1,0,BE45*BF39/$BF45)</f>
        <v>5.5625</v>
      </c>
      <c r="BG40" s="93"/>
      <c r="BT40" s="87"/>
    </row>
    <row r="41" spans="1:72">
      <c r="A41" s="125"/>
      <c r="B41" s="125"/>
      <c r="C41" s="125"/>
      <c r="D41" s="125"/>
      <c r="E41" s="125"/>
      <c r="F41" s="125"/>
      <c r="G41" s="125"/>
      <c r="H41" s="125"/>
      <c r="I41" s="125"/>
      <c r="J41" s="125"/>
      <c r="K41" s="125"/>
      <c r="L41" s="125"/>
      <c r="M41" s="125"/>
      <c r="N41" s="125"/>
      <c r="W41" s="87">
        <f ca="1">IFERROR(RANK(Y41,$Y$27:$Y$59,$U$3)+COUNTIF($Y$27:Y41,Y41)-1,"")</f>
        <v>6</v>
      </c>
      <c r="X41" s="87" t="s">
        <v>119</v>
      </c>
      <c r="Y41" s="87">
        <f t="shared" ca="1" si="10"/>
        <v>2.8</v>
      </c>
      <c r="AA41" s="87" t="str">
        <f t="shared" ca="1" si="11"/>
        <v>Redbridge</v>
      </c>
      <c r="AB41" s="87">
        <v>15</v>
      </c>
      <c r="AC41" s="86">
        <f t="shared" ca="1" si="12"/>
        <v>15.1</v>
      </c>
      <c r="AD41" s="87" t="str">
        <f t="shared" ca="1" si="13"/>
        <v>Redbridge</v>
      </c>
      <c r="AE41" s="87" t="str">
        <f t="shared" ca="1" si="14"/>
        <v/>
      </c>
      <c r="AF41" s="87" t="str">
        <f t="shared" ca="1" si="15"/>
        <v/>
      </c>
      <c r="AG41" s="87">
        <f t="shared" ca="1" si="16"/>
        <v>15.1</v>
      </c>
      <c r="AH41" s="87">
        <f t="shared" ca="1" si="26"/>
        <v>14</v>
      </c>
      <c r="AI41" s="87">
        <f t="shared" ca="1" si="27"/>
        <v>11.3</v>
      </c>
      <c r="AJ41" s="87">
        <f t="shared" ca="1" si="28"/>
        <v>-2.9</v>
      </c>
      <c r="AK41" s="87">
        <f t="shared" ca="1" si="17"/>
        <v>15.1</v>
      </c>
      <c r="AL41" s="87" t="str">
        <f t="shared" ca="1" si="18"/>
        <v/>
      </c>
      <c r="AO41" s="87" t="str">
        <f>List!R3</f>
        <v>Merton</v>
      </c>
      <c r="AP41" s="87">
        <f t="shared" ca="1" si="29"/>
        <v>0.3</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10</v>
      </c>
      <c r="X42" s="87" t="s">
        <v>87</v>
      </c>
      <c r="Y42" s="87">
        <f t="shared" ca="1" si="10"/>
        <v>9.5</v>
      </c>
      <c r="AA42" s="87" t="str">
        <f t="shared" ca="1" si="11"/>
        <v>Enfield</v>
      </c>
      <c r="AB42" s="87">
        <v>16</v>
      </c>
      <c r="AC42" s="86">
        <f t="shared" ca="1" si="12"/>
        <v>17.5</v>
      </c>
      <c r="AD42" s="87" t="str">
        <f t="shared" ca="1" si="13"/>
        <v>Enfield</v>
      </c>
      <c r="AE42" s="87" t="str">
        <f t="shared" ca="1" si="14"/>
        <v/>
      </c>
      <c r="AF42" s="87" t="str">
        <f t="shared" ca="1" si="15"/>
        <v/>
      </c>
      <c r="AG42" s="87">
        <f t="shared" ca="1" si="16"/>
        <v>17.5</v>
      </c>
      <c r="AH42" s="87">
        <f t="shared" ca="1" si="26"/>
        <v>14</v>
      </c>
      <c r="AI42" s="87">
        <f t="shared" ca="1" si="27"/>
        <v>11.3</v>
      </c>
      <c r="AJ42" s="87">
        <f t="shared" ca="1" si="28"/>
        <v>-2.9</v>
      </c>
      <c r="AK42" s="87">
        <f t="shared" ca="1" si="17"/>
        <v>17.5</v>
      </c>
      <c r="AL42" s="87" t="str">
        <f t="shared" ca="1" si="18"/>
        <v/>
      </c>
      <c r="AO42" s="87" t="str">
        <f>List!R4</f>
        <v>Richmond</v>
      </c>
      <c r="AP42" s="87">
        <f t="shared" ca="1" si="29"/>
        <v>-2.9</v>
      </c>
      <c r="BA42" s="94"/>
      <c r="BB42" s="94"/>
      <c r="BC42" s="94"/>
      <c r="BD42" s="94"/>
      <c r="BE42" s="87" t="s">
        <v>1094</v>
      </c>
      <c r="BF42" s="92">
        <f ca="1">IF(181-SUM(BF40:BF41)&lt;0,0,181-SUM(BF40:BF41))</f>
        <v>173.4375</v>
      </c>
      <c r="BG42" s="93"/>
      <c r="BT42" s="87"/>
    </row>
    <row r="43" spans="1:72">
      <c r="A43" s="17"/>
      <c r="B43" s="17"/>
      <c r="C43" s="17"/>
      <c r="D43" s="17"/>
      <c r="E43" s="17"/>
      <c r="F43" s="17"/>
      <c r="G43" s="17"/>
      <c r="H43" s="17"/>
      <c r="I43" s="17"/>
      <c r="J43" s="17"/>
      <c r="K43" s="17"/>
      <c r="L43" s="17"/>
      <c r="M43" s="17"/>
      <c r="W43" s="87">
        <f ca="1">IFERROR(RANK(Y43,$Y$27:$Y$59,$U$3)+COUNTIF($Y$27:Y43,Y43)-1,"")</f>
        <v>7</v>
      </c>
      <c r="X43" s="87" t="s">
        <v>60</v>
      </c>
      <c r="Y43" s="87">
        <f t="shared" ca="1" si="10"/>
        <v>5</v>
      </c>
      <c r="AA43" s="87" t="str">
        <f t="shared" ca="1" si="11"/>
        <v>Kingston</v>
      </c>
      <c r="AB43" s="87">
        <v>17</v>
      </c>
      <c r="AC43" s="86">
        <f t="shared" ca="1" si="12"/>
        <v>17.8</v>
      </c>
      <c r="AD43" s="87" t="str">
        <f t="shared" ca="1" si="13"/>
        <v>Kingston</v>
      </c>
      <c r="AE43" s="87" t="str">
        <f t="shared" ca="1" si="14"/>
        <v/>
      </c>
      <c r="AF43" s="87">
        <f t="shared" ca="1" si="15"/>
        <v>17.8</v>
      </c>
      <c r="AG43" s="87" t="str">
        <f t="shared" ca="1" si="16"/>
        <v/>
      </c>
      <c r="AH43" s="87">
        <f t="shared" ca="1" si="26"/>
        <v>14</v>
      </c>
      <c r="AI43" s="87">
        <f t="shared" ca="1" si="27"/>
        <v>11.3</v>
      </c>
      <c r="AJ43" s="87">
        <f t="shared" ca="1" si="28"/>
        <v>-2.9</v>
      </c>
      <c r="AK43" s="87">
        <f t="shared" ca="1" si="17"/>
        <v>17.8</v>
      </c>
      <c r="AL43" s="87" t="str">
        <f t="shared" ca="1" si="18"/>
        <v/>
      </c>
      <c r="AO43" s="87" t="str">
        <f>List!R5</f>
        <v>Sutton</v>
      </c>
      <c r="AP43" s="87">
        <f t="shared" ca="1" si="29"/>
        <v>24.6</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28</v>
      </c>
      <c r="X44" s="87" t="s">
        <v>75</v>
      </c>
      <c r="Y44" s="87">
        <f t="shared" ca="1" si="10"/>
        <v>27.1</v>
      </c>
      <c r="AA44" s="87" t="str">
        <f t="shared" ca="1" si="11"/>
        <v>Bexley</v>
      </c>
      <c r="AB44" s="87">
        <v>18</v>
      </c>
      <c r="AC44" s="86">
        <f t="shared" ca="1" si="12"/>
        <v>20</v>
      </c>
      <c r="AD44" s="87" t="str">
        <f t="shared" ca="1" si="13"/>
        <v>Bexley</v>
      </c>
      <c r="AE44" s="87" t="str">
        <f t="shared" ca="1" si="14"/>
        <v/>
      </c>
      <c r="AF44" s="87" t="str">
        <f t="shared" ca="1" si="15"/>
        <v/>
      </c>
      <c r="AG44" s="87">
        <f t="shared" ca="1" si="16"/>
        <v>20</v>
      </c>
      <c r="AH44" s="87">
        <f t="shared" ca="1" si="26"/>
        <v>14</v>
      </c>
      <c r="AI44" s="87">
        <f t="shared" ca="1" si="27"/>
        <v>11.3</v>
      </c>
      <c r="AJ44" s="87">
        <f t="shared" ca="1" si="28"/>
        <v>-2.9</v>
      </c>
      <c r="AK44" s="87" t="str">
        <f t="shared" ca="1" si="17"/>
        <v/>
      </c>
      <c r="AL44" s="87">
        <f t="shared" ca="1" si="18"/>
        <v>20</v>
      </c>
      <c r="AO44" s="87" t="str">
        <f>List!R6</f>
        <v>Havering</v>
      </c>
      <c r="AP44" s="87">
        <f t="shared" ca="1" si="29"/>
        <v>2.8</v>
      </c>
      <c r="BT44" s="87"/>
    </row>
    <row r="45" spans="1:72">
      <c r="A45" s="17"/>
      <c r="B45" s="17"/>
      <c r="C45" s="17"/>
      <c r="D45" s="17"/>
      <c r="E45" s="17"/>
      <c r="F45" s="17"/>
      <c r="G45" s="17"/>
      <c r="H45" s="17"/>
      <c r="I45" s="17"/>
      <c r="J45" s="17"/>
      <c r="K45" s="17"/>
      <c r="L45" s="17"/>
      <c r="M45" s="17"/>
      <c r="W45" s="87">
        <f ca="1">IFERROR(RANK(Y45,$Y$27:$Y$59,$U$3)+COUNTIF($Y$27:Y45,Y45)-1,"")</f>
        <v>14</v>
      </c>
      <c r="X45" s="87" t="s">
        <v>71</v>
      </c>
      <c r="Y45" s="87">
        <f t="shared" ca="1" si="10"/>
        <v>15</v>
      </c>
      <c r="AA45" s="87" t="str">
        <f t="shared" ca="1" si="11"/>
        <v>Lambeth</v>
      </c>
      <c r="AB45" s="87">
        <v>19</v>
      </c>
      <c r="AC45" s="86">
        <f t="shared" ca="1" si="12"/>
        <v>20.399999999999999</v>
      </c>
      <c r="AD45" s="87" t="str">
        <f t="shared" ca="1" si="13"/>
        <v>Lambeth</v>
      </c>
      <c r="AE45" s="87" t="str">
        <f t="shared" ca="1" si="14"/>
        <v/>
      </c>
      <c r="AF45" s="87" t="str">
        <f t="shared" ca="1" si="15"/>
        <v/>
      </c>
      <c r="AG45" s="87">
        <f t="shared" ca="1" si="16"/>
        <v>20.399999999999999</v>
      </c>
      <c r="AH45" s="87">
        <f t="shared" ca="1" si="26"/>
        <v>14</v>
      </c>
      <c r="AI45" s="87">
        <f t="shared" ca="1" si="27"/>
        <v>11.3</v>
      </c>
      <c r="AJ45" s="87">
        <f t="shared" ca="1" si="28"/>
        <v>-2.9</v>
      </c>
      <c r="AK45" s="87" t="str">
        <f t="shared" ca="1" si="17"/>
        <v/>
      </c>
      <c r="AL45" s="87">
        <f t="shared" ca="1" si="18"/>
        <v>20.399999999999999</v>
      </c>
      <c r="AO45" s="87" t="str">
        <f>List!R7</f>
        <v>Hounslow</v>
      </c>
      <c r="AP45" s="87">
        <f t="shared" ca="1" si="29"/>
        <v>5</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17</v>
      </c>
      <c r="X46" s="87" t="s">
        <v>83</v>
      </c>
      <c r="Y46" s="87">
        <f t="shared" ca="1" si="10"/>
        <v>17.8</v>
      </c>
      <c r="AA46" s="87" t="str">
        <f t="shared" ca="1" si="11"/>
        <v>Lewisham</v>
      </c>
      <c r="AB46" s="87">
        <v>20</v>
      </c>
      <c r="AC46" s="86">
        <f t="shared" ca="1" si="12"/>
        <v>20.5</v>
      </c>
      <c r="AD46" s="87" t="str">
        <f t="shared" ca="1" si="13"/>
        <v>Lewisham</v>
      </c>
      <c r="AE46" s="87" t="str">
        <f t="shared" ca="1" si="14"/>
        <v/>
      </c>
      <c r="AF46" s="87" t="str">
        <f t="shared" ca="1" si="15"/>
        <v/>
      </c>
      <c r="AG46" s="87">
        <f t="shared" ca="1" si="16"/>
        <v>20.5</v>
      </c>
      <c r="AH46" s="87">
        <f t="shared" ca="1" si="26"/>
        <v>14</v>
      </c>
      <c r="AI46" s="87">
        <f t="shared" ca="1" si="27"/>
        <v>11.3</v>
      </c>
      <c r="AJ46" s="87">
        <f t="shared" ca="1" si="28"/>
        <v>-2.9</v>
      </c>
      <c r="AK46" s="87" t="str">
        <f t="shared" ca="1" si="17"/>
        <v/>
      </c>
      <c r="AL46" s="87">
        <f t="shared" ca="1" si="18"/>
        <v>20.5</v>
      </c>
      <c r="AO46" s="87" t="str">
        <f>List!R8</f>
        <v>Redbridge</v>
      </c>
      <c r="AP46" s="87">
        <f t="shared" ca="1" si="29"/>
        <v>15.1</v>
      </c>
      <c r="BF46" s="94">
        <v>2</v>
      </c>
      <c r="BG46" s="94"/>
      <c r="BT46" s="87"/>
    </row>
    <row r="47" spans="1:72">
      <c r="A47" s="17"/>
      <c r="B47" s="17"/>
      <c r="C47" s="17"/>
      <c r="D47" s="17"/>
      <c r="E47" s="17"/>
      <c r="F47" s="17"/>
      <c r="G47" s="17"/>
      <c r="H47" s="17"/>
      <c r="I47" s="17"/>
      <c r="J47" s="17"/>
      <c r="K47" s="17"/>
      <c r="L47" s="17"/>
      <c r="M47" s="17"/>
      <c r="W47" s="87">
        <f ca="1">IFERROR(RANK(Y47,$Y$27:$Y$59,$U$3)+COUNTIF($Y$27:Y47,Y47)-1,"")</f>
        <v>19</v>
      </c>
      <c r="X47" s="87" t="s">
        <v>92</v>
      </c>
      <c r="Y47" s="87">
        <f t="shared" ca="1" si="10"/>
        <v>20.399999999999999</v>
      </c>
      <c r="AA47" s="87" t="str">
        <f t="shared" ca="1" si="11"/>
        <v>Croydon</v>
      </c>
      <c r="AB47" s="87">
        <v>21</v>
      </c>
      <c r="AC47" s="86">
        <f t="shared" ca="1" si="12"/>
        <v>21.7</v>
      </c>
      <c r="AD47" s="87" t="str">
        <f t="shared" ca="1" si="13"/>
        <v>Croydon</v>
      </c>
      <c r="AE47" s="87" t="str">
        <f t="shared" ca="1" si="14"/>
        <v/>
      </c>
      <c r="AF47" s="87" t="str">
        <f t="shared" ca="1" si="15"/>
        <v/>
      </c>
      <c r="AG47" s="87">
        <f t="shared" ca="1" si="16"/>
        <v>21.7</v>
      </c>
      <c r="AH47" s="87">
        <f t="shared" ca="1" si="26"/>
        <v>14</v>
      </c>
      <c r="AI47" s="87">
        <f t="shared" ca="1" si="27"/>
        <v>11.3</v>
      </c>
      <c r="AJ47" s="87">
        <f t="shared" ca="1" si="28"/>
        <v>-2.9</v>
      </c>
      <c r="AK47" s="87">
        <f t="shared" ca="1" si="17"/>
        <v>21.7</v>
      </c>
      <c r="AL47" s="87" t="str">
        <f t="shared" ca="1" si="18"/>
        <v/>
      </c>
      <c r="AO47" s="87" t="str">
        <f>List!R9</f>
        <v>Enfield</v>
      </c>
      <c r="AP47" s="87">
        <f t="shared" ca="1" si="29"/>
        <v>17.5</v>
      </c>
    </row>
    <row r="48" spans="1:72">
      <c r="A48" s="17"/>
      <c r="B48" s="17"/>
      <c r="C48" s="17"/>
      <c r="D48" s="17"/>
      <c r="E48" s="17"/>
      <c r="F48" s="17"/>
      <c r="G48" s="17"/>
      <c r="H48" s="17"/>
      <c r="I48" s="17"/>
      <c r="J48" s="17"/>
      <c r="K48" s="17"/>
      <c r="L48" s="17"/>
      <c r="M48" s="17"/>
      <c r="W48" s="87">
        <f ca="1">IFERROR(RANK(Y48,$Y$27:$Y$59,$U$3)+COUNTIF($Y$27:Y48,Y48)-1,"")</f>
        <v>20</v>
      </c>
      <c r="X48" s="87" t="s">
        <v>85</v>
      </c>
      <c r="Y48" s="87">
        <f t="shared" ca="1" si="10"/>
        <v>20.5</v>
      </c>
      <c r="AA48" s="87" t="str">
        <f t="shared" ca="1" si="11"/>
        <v>Wandsworth</v>
      </c>
      <c r="AB48" s="87">
        <v>22</v>
      </c>
      <c r="AC48" s="86">
        <f t="shared" ca="1" si="12"/>
        <v>22.4</v>
      </c>
      <c r="AD48" s="87" t="str">
        <f t="shared" ca="1" si="13"/>
        <v>Wandsworth</v>
      </c>
      <c r="AE48" s="87" t="str">
        <f t="shared" ca="1" si="14"/>
        <v/>
      </c>
      <c r="AF48" s="87" t="str">
        <f t="shared" ca="1" si="15"/>
        <v/>
      </c>
      <c r="AG48" s="87">
        <f t="shared" ca="1" si="16"/>
        <v>22.4</v>
      </c>
      <c r="AH48" s="87">
        <f t="shared" ca="1" si="26"/>
        <v>14</v>
      </c>
      <c r="AI48" s="87">
        <f t="shared" ca="1" si="27"/>
        <v>11.3</v>
      </c>
      <c r="AJ48" s="87">
        <f t="shared" ca="1" si="28"/>
        <v>-2.9</v>
      </c>
      <c r="AK48" s="87" t="str">
        <f t="shared" ca="1" si="17"/>
        <v/>
      </c>
      <c r="AL48" s="87">
        <f t="shared" ca="1" si="18"/>
        <v>22.4</v>
      </c>
      <c r="AO48" s="87" t="str">
        <f>List!R10</f>
        <v>Harrow</v>
      </c>
      <c r="AP48" s="87">
        <f t="shared" ca="1" si="29"/>
        <v>7.5</v>
      </c>
      <c r="BF48" s="94"/>
    </row>
    <row r="49" spans="1:59">
      <c r="A49" s="17"/>
      <c r="B49" s="17"/>
      <c r="C49" s="17"/>
      <c r="D49" s="17"/>
      <c r="E49" s="17"/>
      <c r="F49" s="17"/>
      <c r="G49" s="17"/>
      <c r="H49" s="17"/>
      <c r="I49" s="17"/>
      <c r="J49" s="17"/>
      <c r="K49" s="17"/>
      <c r="L49" s="17"/>
      <c r="M49" s="17"/>
      <c r="W49" s="87">
        <f ca="1">IFERROR(RANK(Y49,$Y$27:$Y$59,$U$3)+COUNTIF($Y$27:Y49,Y49)-1,"")</f>
        <v>3</v>
      </c>
      <c r="X49" s="87" t="s">
        <v>109</v>
      </c>
      <c r="Y49" s="87">
        <f t="shared" ca="1" si="10"/>
        <v>0.3</v>
      </c>
      <c r="AA49" s="87" t="str">
        <f t="shared" ca="1" si="11"/>
        <v>Greenwich</v>
      </c>
      <c r="AB49" s="87">
        <v>23</v>
      </c>
      <c r="AC49" s="86">
        <f t="shared" ca="1" si="12"/>
        <v>22.5</v>
      </c>
      <c r="AD49" s="87" t="str">
        <f t="shared" ca="1" si="13"/>
        <v>Greenwich</v>
      </c>
      <c r="AE49" s="87" t="str">
        <f t="shared" ca="1" si="14"/>
        <v/>
      </c>
      <c r="AF49" s="87" t="str">
        <f t="shared" ca="1" si="15"/>
        <v/>
      </c>
      <c r="AG49" s="87">
        <f t="shared" ca="1" si="16"/>
        <v>22.5</v>
      </c>
      <c r="AH49" s="87">
        <f t="shared" ca="1" si="26"/>
        <v>14</v>
      </c>
      <c r="AI49" s="87">
        <f t="shared" ca="1" si="27"/>
        <v>11.3</v>
      </c>
      <c r="AJ49" s="87">
        <f t="shared" ca="1" si="28"/>
        <v>-2.9</v>
      </c>
      <c r="AK49" s="87" t="str">
        <f t="shared" ca="1" si="17"/>
        <v/>
      </c>
      <c r="AL49" s="87">
        <f t="shared" ca="1" si="18"/>
        <v>22.5</v>
      </c>
      <c r="AO49" s="87" t="str">
        <f>List!R11</f>
        <v>Waltham Forest</v>
      </c>
      <c r="AP49" s="87">
        <f t="shared" ca="1" si="29"/>
        <v>49.3</v>
      </c>
      <c r="BF49" s="92"/>
      <c r="BG49" s="93"/>
    </row>
    <row r="50" spans="1:59">
      <c r="A50" s="17"/>
      <c r="B50" s="17"/>
      <c r="C50" s="17"/>
      <c r="D50" s="17"/>
      <c r="E50" s="17"/>
      <c r="F50" s="17"/>
      <c r="G50" s="17"/>
      <c r="H50" s="17"/>
      <c r="I50" s="17"/>
      <c r="J50" s="17"/>
      <c r="K50" s="17"/>
      <c r="L50" s="17"/>
      <c r="M50" s="17"/>
      <c r="W50" s="87">
        <f ca="1">IFERROR(RANK(Y50,$Y$27:$Y$59,$U$3)+COUNTIF($Y$27:Y50,Y50)-1,"")</f>
        <v>30</v>
      </c>
      <c r="X50" s="87" t="s">
        <v>123</v>
      </c>
      <c r="Y50" s="87">
        <f t="shared" ca="1" si="10"/>
        <v>28.3</v>
      </c>
      <c r="AA50" s="87" t="str">
        <f t="shared" ca="1" si="11"/>
        <v>Southwark</v>
      </c>
      <c r="AB50" s="87">
        <v>24</v>
      </c>
      <c r="AC50" s="86">
        <f t="shared" ca="1" si="12"/>
        <v>23.3</v>
      </c>
      <c r="AD50" s="87" t="str">
        <f t="shared" ca="1" si="13"/>
        <v>Southwark</v>
      </c>
      <c r="AE50" s="87" t="str">
        <f t="shared" ca="1" si="14"/>
        <v/>
      </c>
      <c r="AF50" s="87" t="str">
        <f t="shared" ca="1" si="15"/>
        <v/>
      </c>
      <c r="AG50" s="87">
        <f t="shared" ca="1" si="16"/>
        <v>23.3</v>
      </c>
      <c r="AH50" s="87">
        <f t="shared" ca="1" si="26"/>
        <v>14</v>
      </c>
      <c r="AI50" s="87">
        <f t="shared" ca="1" si="27"/>
        <v>11.3</v>
      </c>
      <c r="AJ50" s="87">
        <f t="shared" ca="1" si="28"/>
        <v>-2.9</v>
      </c>
      <c r="AK50" s="87" t="str">
        <f t="shared" ca="1" si="17"/>
        <v/>
      </c>
      <c r="AL50" s="87">
        <f t="shared" ca="1" si="18"/>
        <v>23.3</v>
      </c>
      <c r="AO50" s="87" t="str">
        <f>List!R12</f>
        <v>Bromley</v>
      </c>
      <c r="AP50" s="87">
        <f t="shared" ca="1" si="29"/>
        <v>7.7</v>
      </c>
      <c r="BF50" s="92"/>
      <c r="BG50" s="92"/>
    </row>
    <row r="51" spans="1:59">
      <c r="W51" s="87">
        <f ca="1">IFERROR(RANK(Y51,$Y$27:$Y$59,$U$3)+COUNTIF($Y$27:Y51,Y51)-1,"")</f>
        <v>15</v>
      </c>
      <c r="X51" s="87" t="s">
        <v>113</v>
      </c>
      <c r="Y51" s="87">
        <f t="shared" ca="1" si="10"/>
        <v>15.1</v>
      </c>
      <c r="AA51" s="87" t="str">
        <f t="shared" ca="1" si="11"/>
        <v>Tower Hamlets</v>
      </c>
      <c r="AB51" s="87">
        <v>25</v>
      </c>
      <c r="AC51" s="86">
        <f t="shared" ca="1" si="12"/>
        <v>24.3</v>
      </c>
      <c r="AD51" s="87" t="str">
        <f t="shared" ca="1" si="13"/>
        <v>Tower Hamlets</v>
      </c>
      <c r="AE51" s="87" t="str">
        <f t="shared" ca="1" si="14"/>
        <v/>
      </c>
      <c r="AF51" s="87" t="str">
        <f t="shared" ca="1" si="15"/>
        <v/>
      </c>
      <c r="AG51" s="87">
        <f t="shared" ca="1" si="16"/>
        <v>24.3</v>
      </c>
      <c r="AH51" s="87">
        <f t="shared" ca="1" si="26"/>
        <v>14</v>
      </c>
      <c r="AI51" s="87">
        <f t="shared" ca="1" si="27"/>
        <v>11.3</v>
      </c>
      <c r="AJ51" s="87">
        <f t="shared" ca="1" si="28"/>
        <v>-2.9</v>
      </c>
      <c r="AK51" s="87" t="str">
        <f t="shared" ca="1" si="17"/>
        <v/>
      </c>
      <c r="AL51" s="87">
        <f t="shared" ca="1" si="18"/>
        <v>24.3</v>
      </c>
      <c r="AO51" s="87" t="str">
        <f>List!R13</f>
        <v>Hillingdon</v>
      </c>
      <c r="AP51" s="87">
        <f t="shared" ca="1" si="29"/>
        <v>9.5</v>
      </c>
      <c r="BF51" s="92"/>
      <c r="BG51" s="93"/>
    </row>
    <row r="52" spans="1:59">
      <c r="W52" s="87">
        <f ca="1">IFERROR(RANK(Y52,$Y$27:$Y$59,$U$3)+COUNTIF($Y$27:Y52,Y52)-1,"")</f>
        <v>2</v>
      </c>
      <c r="X52" s="87" t="s">
        <v>33</v>
      </c>
      <c r="Y52" s="87">
        <f t="shared" ca="1" si="10"/>
        <v>-2.9</v>
      </c>
      <c r="AA52" s="87" t="str">
        <f t="shared" ca="1" si="11"/>
        <v>Sutton</v>
      </c>
      <c r="AB52" s="87">
        <v>26</v>
      </c>
      <c r="AC52" s="86">
        <f t="shared" ca="1" si="12"/>
        <v>24.6</v>
      </c>
      <c r="AD52" s="87" t="str">
        <f t="shared" ca="1" si="13"/>
        <v>Sutton</v>
      </c>
      <c r="AE52" s="87" t="str">
        <f t="shared" ca="1" si="14"/>
        <v/>
      </c>
      <c r="AF52" s="87">
        <f t="shared" ca="1" si="15"/>
        <v>24.6</v>
      </c>
      <c r="AG52" s="87" t="str">
        <f t="shared" ca="1" si="16"/>
        <v/>
      </c>
      <c r="AH52" s="87">
        <f t="shared" ca="1" si="26"/>
        <v>14</v>
      </c>
      <c r="AI52" s="87">
        <f t="shared" ca="1" si="27"/>
        <v>11.3</v>
      </c>
      <c r="AJ52" s="87">
        <f t="shared" ca="1" si="28"/>
        <v>-2.9</v>
      </c>
      <c r="AK52" s="87">
        <f t="shared" ca="1" si="17"/>
        <v>24.6</v>
      </c>
      <c r="AL52" s="87" t="str">
        <f t="shared" ca="1" si="18"/>
        <v/>
      </c>
      <c r="AO52" s="87" t="str">
        <f>List!R14</f>
        <v>Ealing</v>
      </c>
      <c r="AP52" s="87">
        <f t="shared" ca="1" si="29"/>
        <v>0.4</v>
      </c>
      <c r="BF52" s="94"/>
      <c r="BG52" s="94"/>
    </row>
    <row r="53" spans="1:59">
      <c r="W53" s="87">
        <f ca="1">IFERROR(RANK(Y53,$Y$27:$Y$59,$U$3)+COUNTIF($Y$27:Y53,Y53)-1,"")</f>
        <v>24</v>
      </c>
      <c r="X53" s="87" t="s">
        <v>96</v>
      </c>
      <c r="Y53" s="87">
        <f t="shared" ca="1" si="10"/>
        <v>23.3</v>
      </c>
      <c r="AA53" s="87" t="str">
        <f t="shared" ca="1" si="11"/>
        <v>Westminster</v>
      </c>
      <c r="AB53" s="87">
        <v>27</v>
      </c>
      <c r="AC53" s="86">
        <f t="shared" ca="1" si="12"/>
        <v>25.8</v>
      </c>
      <c r="AD53" s="87" t="str">
        <f t="shared" ca="1" si="13"/>
        <v>Westminster</v>
      </c>
      <c r="AE53" s="87" t="str">
        <f t="shared" ca="1" si="14"/>
        <v/>
      </c>
      <c r="AF53" s="87" t="str">
        <f t="shared" ca="1" si="15"/>
        <v/>
      </c>
      <c r="AG53" s="87">
        <f t="shared" ca="1" si="16"/>
        <v>25.8</v>
      </c>
      <c r="AH53" s="87">
        <f t="shared" ca="1" si="26"/>
        <v>14</v>
      </c>
      <c r="AI53" s="87">
        <f t="shared" ca="1" si="27"/>
        <v>11.3</v>
      </c>
      <c r="AJ53" s="87">
        <f t="shared" ca="1" si="28"/>
        <v>-2.9</v>
      </c>
      <c r="AK53" s="87" t="str">
        <f t="shared" ca="1" si="17"/>
        <v/>
      </c>
      <c r="AL53" s="87">
        <f t="shared" ca="1" si="18"/>
        <v>25.8</v>
      </c>
      <c r="AO53" s="87" t="str">
        <f>List!R15</f>
        <v>Barnet</v>
      </c>
      <c r="AP53" s="87">
        <f t="shared" ca="1" si="29"/>
        <v>12.8</v>
      </c>
    </row>
    <row r="54" spans="1:59">
      <c r="W54" s="87">
        <f ca="1">IFERROR(RANK(Y54,$Y$27:$Y$59,$U$3)+COUNTIF($Y$27:Y54,Y54)-1,"")</f>
        <v>26</v>
      </c>
      <c r="X54" s="87" t="s">
        <v>90</v>
      </c>
      <c r="Y54" s="87">
        <f t="shared" ca="1" si="10"/>
        <v>24.6</v>
      </c>
      <c r="AA54" s="87" t="str">
        <f t="shared" ca="1" si="11"/>
        <v>Islington</v>
      </c>
      <c r="AB54" s="87">
        <v>28</v>
      </c>
      <c r="AC54" s="86">
        <f t="shared" ca="1" si="12"/>
        <v>27.1</v>
      </c>
      <c r="AD54" s="87" t="str">
        <f t="shared" ca="1" si="13"/>
        <v>Islington</v>
      </c>
      <c r="AE54" s="87" t="str">
        <f t="shared" ca="1" si="14"/>
        <v/>
      </c>
      <c r="AF54" s="87" t="str">
        <f t="shared" ca="1" si="15"/>
        <v/>
      </c>
      <c r="AG54" s="87">
        <f t="shared" ca="1" si="16"/>
        <v>27.1</v>
      </c>
      <c r="AH54" s="87">
        <f t="shared" ca="1" si="26"/>
        <v>14</v>
      </c>
      <c r="AI54" s="87">
        <f t="shared" ca="1" si="27"/>
        <v>11.3</v>
      </c>
      <c r="AJ54" s="87">
        <f t="shared" ca="1" si="28"/>
        <v>-2.9</v>
      </c>
      <c r="AK54" s="87" t="str">
        <f t="shared" ca="1" si="17"/>
        <v/>
      </c>
      <c r="AL54" s="87">
        <f t="shared" ca="1" si="18"/>
        <v>27.1</v>
      </c>
      <c r="AO54" s="87" t="str">
        <f>List!R16</f>
        <v>Croydon</v>
      </c>
      <c r="AP54" s="87">
        <f t="shared" ca="1" si="29"/>
        <v>21.7</v>
      </c>
      <c r="BF54" s="94"/>
      <c r="BG54" s="94"/>
    </row>
    <row r="55" spans="1:59" ht="14.45" customHeight="1">
      <c r="W55" s="87">
        <f ca="1">IFERROR(RANK(Y55,$Y$27:$Y$59,$U$3)+COUNTIF($Y$27:Y55,Y55)-1,"")</f>
        <v>25</v>
      </c>
      <c r="X55" s="87" t="s">
        <v>105</v>
      </c>
      <c r="Y55" s="87">
        <f t="shared" ca="1" si="10"/>
        <v>24.3</v>
      </c>
      <c r="AA55" s="87" t="str">
        <f t="shared" ca="1" si="11"/>
        <v>Hammersmith and Fulham</v>
      </c>
      <c r="AB55" s="87">
        <v>29</v>
      </c>
      <c r="AC55" s="86">
        <f t="shared" ca="1" si="12"/>
        <v>28.3</v>
      </c>
      <c r="AD55" s="87" t="str">
        <f t="shared" ca="1" si="13"/>
        <v>Hammersmith and Fulham</v>
      </c>
      <c r="AE55" s="87" t="str">
        <f t="shared" ca="1" si="14"/>
        <v/>
      </c>
      <c r="AF55" s="87" t="str">
        <f t="shared" ca="1" si="15"/>
        <v/>
      </c>
      <c r="AG55" s="87">
        <f t="shared" ca="1" si="16"/>
        <v>28.3</v>
      </c>
      <c r="AH55" s="87">
        <f t="shared" ca="1" si="26"/>
        <v>14</v>
      </c>
      <c r="AI55" s="87">
        <f t="shared" ca="1" si="27"/>
        <v>11.3</v>
      </c>
      <c r="AJ55" s="87">
        <f t="shared" ca="1" si="28"/>
        <v>-2.9</v>
      </c>
      <c r="AK55" s="87" t="str">
        <f t="shared" ca="1" si="17"/>
        <v/>
      </c>
      <c r="AL55" s="87">
        <f t="shared" ca="1" si="18"/>
        <v>28.3</v>
      </c>
      <c r="AO55" s="87" t="str">
        <f>T8</f>
        <v>Richmond</v>
      </c>
      <c r="AP55" s="87">
        <f ca="1">U14</f>
        <v>-2.9</v>
      </c>
      <c r="BF55" s="94"/>
      <c r="BG55" s="94"/>
    </row>
    <row r="56" spans="1:59">
      <c r="W56" s="87">
        <f ca="1">IFERROR(RANK(Y56,$Y$27:$Y$59,$U$3)+COUNTIF($Y$27:Y56,Y56)-1,"")</f>
        <v>32</v>
      </c>
      <c r="X56" s="87" t="s">
        <v>115</v>
      </c>
      <c r="Y56" s="87">
        <f t="shared" ca="1" si="10"/>
        <v>49.3</v>
      </c>
      <c r="AA56" s="87" t="str">
        <f t="shared" ca="1" si="11"/>
        <v>Newham</v>
      </c>
      <c r="AB56" s="87">
        <v>30</v>
      </c>
      <c r="AC56" s="86">
        <f t="shared" ca="1" si="12"/>
        <v>28.3</v>
      </c>
      <c r="AD56" s="87" t="str">
        <f t="shared" ca="1" si="13"/>
        <v>Newham</v>
      </c>
      <c r="AE56" s="87" t="str">
        <f t="shared" ca="1" si="14"/>
        <v/>
      </c>
      <c r="AF56" s="87" t="str">
        <f t="shared" ca="1" si="15"/>
        <v/>
      </c>
      <c r="AG56" s="87">
        <f t="shared" ca="1" si="16"/>
        <v>28.3</v>
      </c>
      <c r="AH56" s="87">
        <f t="shared" ca="1" si="26"/>
        <v>14</v>
      </c>
      <c r="AI56" s="87">
        <f t="shared" ca="1" si="27"/>
        <v>11.3</v>
      </c>
      <c r="AJ56" s="87">
        <f t="shared" ca="1" si="28"/>
        <v>-2.9</v>
      </c>
      <c r="AK56" s="87" t="str">
        <f t="shared" ca="1" si="17"/>
        <v/>
      </c>
      <c r="AL56" s="87">
        <f t="shared" ca="1" si="18"/>
        <v>28.3</v>
      </c>
    </row>
    <row r="57" spans="1:59">
      <c r="W57" s="87">
        <f ca="1">IFERROR(RANK(Y57,$Y$27:$Y$59,$U$3)+COUNTIF($Y$27:Y57,Y57)-1,"")</f>
        <v>22</v>
      </c>
      <c r="X57" s="87" t="s">
        <v>77</v>
      </c>
      <c r="Y57" s="87">
        <f t="shared" ca="1" si="10"/>
        <v>22.4</v>
      </c>
      <c r="AA57" s="87" t="str">
        <f t="shared" ca="1" si="11"/>
        <v>Hackney</v>
      </c>
      <c r="AB57" s="87">
        <v>31</v>
      </c>
      <c r="AC57" s="86">
        <f t="shared" ca="1" si="12"/>
        <v>35.799999999999997</v>
      </c>
      <c r="AD57" s="87" t="str">
        <f t="shared" ca="1" si="13"/>
        <v>Hackney</v>
      </c>
      <c r="AE57" s="87" t="str">
        <f t="shared" ca="1" si="14"/>
        <v/>
      </c>
      <c r="AF57" s="87" t="str">
        <f t="shared" ca="1" si="15"/>
        <v/>
      </c>
      <c r="AG57" s="87">
        <f t="shared" ca="1" si="16"/>
        <v>35.799999999999997</v>
      </c>
      <c r="AH57" s="87">
        <f t="shared" ca="1" si="26"/>
        <v>14</v>
      </c>
      <c r="AI57" s="87">
        <f t="shared" ca="1" si="27"/>
        <v>11.3</v>
      </c>
      <c r="AJ57" s="87">
        <f t="shared" ca="1" si="28"/>
        <v>-2.9</v>
      </c>
      <c r="AK57" s="87" t="str">
        <f t="shared" ca="1" si="17"/>
        <v/>
      </c>
      <c r="AL57" s="87">
        <f t="shared" ca="1" si="18"/>
        <v>35.799999999999997</v>
      </c>
      <c r="BF57" s="94"/>
      <c r="BG57" s="94"/>
    </row>
    <row r="58" spans="1:59">
      <c r="W58" s="87">
        <f ca="1">IFERROR(RANK(Y58,$Y$27:$Y$59,$U$3)+COUNTIF($Y$27:Y58,Y58)-1,"")</f>
        <v>27</v>
      </c>
      <c r="X58" s="87" t="s">
        <v>100</v>
      </c>
      <c r="Y58" s="87">
        <f t="shared" ca="1" si="10"/>
        <v>25.8</v>
      </c>
      <c r="AA58" s="87" t="str">
        <f t="shared" ca="1" si="11"/>
        <v>Waltham Forest</v>
      </c>
      <c r="AB58" s="87">
        <v>32</v>
      </c>
      <c r="AC58" s="86">
        <f t="shared" ca="1" si="12"/>
        <v>49.3</v>
      </c>
      <c r="AD58" s="87" t="str">
        <f t="shared" ca="1" si="13"/>
        <v>Waltham Forest</v>
      </c>
      <c r="AE58" s="87" t="str">
        <f t="shared" ca="1" si="14"/>
        <v/>
      </c>
      <c r="AF58" s="87" t="str">
        <f t="shared" ca="1" si="15"/>
        <v/>
      </c>
      <c r="AG58" s="87">
        <f t="shared" ca="1" si="16"/>
        <v>49.3</v>
      </c>
      <c r="AH58" s="87">
        <f t="shared" ca="1" si="26"/>
        <v>14</v>
      </c>
      <c r="AI58" s="87">
        <f t="shared" ca="1" si="27"/>
        <v>11.3</v>
      </c>
      <c r="AJ58" s="87">
        <f t="shared" ca="1" si="28"/>
        <v>-2.9</v>
      </c>
      <c r="AK58" s="87">
        <f t="shared" ca="1" si="17"/>
        <v>49.3</v>
      </c>
      <c r="AL58" s="87" t="str">
        <f t="shared" ca="1" si="18"/>
        <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3B00-000000000000}"/>
    <dataValidation type="list" showInputMessage="1" showErrorMessage="1" sqref="U2" xr:uid="{00000000-0002-0000-3B00-000001000000}">
      <formula1>gender</formula1>
    </dataValidation>
    <dataValidation type="list" showInputMessage="1" showErrorMessage="1" sqref="U1" xr:uid="{00000000-0002-0000-3B00-000002000000}">
      <formula1>indlist</formula1>
    </dataValidation>
  </dataValidations>
  <hyperlinks>
    <hyperlink ref="O1" location="Summary!A1" display="Back to summary" xr:uid="{00000000-0004-0000-3B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Fraction of mortality attributable to particulate air pollution (new method), 2022</v>
      </c>
      <c r="B1" s="125"/>
      <c r="C1" s="125"/>
      <c r="D1" s="125"/>
      <c r="E1" s="125"/>
      <c r="F1" s="125"/>
      <c r="G1" s="125"/>
      <c r="H1" s="126" t="str">
        <f ca="1">'50'!$X$1</f>
        <v>Fraction of mortality attributable to particulate air pollution (new method), 2018 - 2022</v>
      </c>
      <c r="I1" s="125"/>
      <c r="J1" s="125"/>
      <c r="K1" s="125"/>
      <c r="L1" s="125"/>
      <c r="M1" s="125"/>
      <c r="N1" s="125"/>
      <c r="O1" s="4" t="s">
        <v>1075</v>
      </c>
      <c r="T1" s="87" t="s">
        <v>282</v>
      </c>
      <c r="U1" s="87" t="s">
        <v>255</v>
      </c>
      <c r="V1" s="87" t="str">
        <f>T8&amp;U23&amp;U2&amp;U5</f>
        <v>Richmond93861Persons30+ yrs</v>
      </c>
      <c r="W1" s="86">
        <f>21-COUNTBLANK(X2:X21)</f>
        <v>6</v>
      </c>
      <c r="X1" s="87" t="str">
        <f ca="1">IF(U2&lt;&gt;"Persons",U1&amp;", "&amp;SUBSTITUTE(X2, " ","")&amp;" - "&amp;SUBSTITUTE(INDIRECT("x"&amp;W1), " ","")&amp;" ("&amp;U2&amp;")",U1&amp;", "&amp;SUBSTITUTE(X2, " ","")&amp;" - "&amp;SUBSTITUTE(INDIRECT("x"&amp;W1), " ",""))</f>
        <v>Fraction of mortality attributable to particulate air pollution (new method), 2018 - 2022</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2018</v>
      </c>
      <c r="T2" s="88" t="s">
        <v>1056</v>
      </c>
      <c r="U2" s="87" t="s">
        <v>35</v>
      </c>
      <c r="V2" s="87">
        <v>1</v>
      </c>
      <c r="W2" s="86">
        <f t="array" ref="W2">IFERROR(SMALL(IF(IndicatorData!B:B=$V$1,IndicatorData!AA:AA),$V2),"")</f>
        <v>20180000</v>
      </c>
      <c r="X2" s="86" t="str">
        <f>S2</f>
        <v>2018</v>
      </c>
      <c r="Y2" s="88">
        <f t="shared" ref="Y2:AH11" ca="1" si="0">IFERROR(VLOOKUP(Y$1&amp;$U$1&amp;$X2&amp;$U$2&amp;$U$5,DATA,14,FALSE),"")</f>
        <v>7.07</v>
      </c>
      <c r="Z2" s="87">
        <f t="shared" ca="1" si="0"/>
        <v>9</v>
      </c>
      <c r="AA2" s="87">
        <f t="shared" ca="1" si="0"/>
        <v>8.5299999999999994</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8.5299999999999994</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2019</v>
      </c>
      <c r="T3" s="88" t="s">
        <v>1076</v>
      </c>
      <c r="U3" s="87">
        <f>VLOOKUP(U1,IndicatorMetadata!$B:$AG,32,FALSE)</f>
        <v>1</v>
      </c>
      <c r="V3" s="89">
        <v>2</v>
      </c>
      <c r="W3" s="86">
        <f t="array" ref="W3">IFERROR(SMALL(IF(IndicatorData!B:B=$V$1,IndicatorData!AA:AA),$V3),"")</f>
        <v>20190000</v>
      </c>
      <c r="X3" s="86" t="str">
        <f t="shared" ref="X3:X21" si="5">IF(S3=X2,"",S3)</f>
        <v>2019</v>
      </c>
      <c r="Y3" s="88">
        <f t="shared" ca="1" si="0"/>
        <v>7.1</v>
      </c>
      <c r="Z3" s="87">
        <f t="shared" ca="1" si="0"/>
        <v>8.77</v>
      </c>
      <c r="AA3" s="87">
        <f t="shared" ca="1" si="0"/>
        <v>8.27</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8.27</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 value:</v>
      </c>
      <c r="B4" s="3"/>
      <c r="C4" s="3"/>
      <c r="D4" s="3"/>
      <c r="E4" s="14">
        <f ca="1">VLOOKUP(T8,$AA$27:$AC$59,3,FALSE)</f>
        <v>6.7583399999999996</v>
      </c>
      <c r="F4" s="2"/>
      <c r="S4" s="87" t="str">
        <f t="array" ref="S4">IFERROR(VLOOKUP($W4,IF(IndicatorData!$B:$B=$V$1,IndicatorData!$A$1:$O$5203),15,FALSE),"")</f>
        <v>2020</v>
      </c>
      <c r="T4" s="88" t="s">
        <v>308</v>
      </c>
      <c r="U4" s="87" t="str">
        <f>VLOOKUP(U1,IndicatorMetadata!$B:$AG,27,FALSE)</f>
        <v>%</v>
      </c>
      <c r="V4" s="87">
        <v>3</v>
      </c>
      <c r="W4" s="86">
        <f t="array" ref="W4">IFERROR(SMALL(IF(IndicatorData!B:B=$V$1,IndicatorData!AA:AA),$V4),"")</f>
        <v>20200000</v>
      </c>
      <c r="X4" s="86" t="str">
        <f t="shared" si="5"/>
        <v>2020</v>
      </c>
      <c r="Y4" s="88">
        <f t="shared" ca="1" si="0"/>
        <v>5.64</v>
      </c>
      <c r="Z4" s="87">
        <f t="shared" ca="1" si="0"/>
        <v>7.1</v>
      </c>
      <c r="AA4" s="87">
        <f t="shared" ca="1" si="0"/>
        <v>6.74</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6.74</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16% higher</v>
      </c>
      <c r="S5" s="87" t="str">
        <f t="array" ref="S5">IFERROR(VLOOKUP($W5,IF(IndicatorData!$B:$B=$V$1,IndicatorData!$A$1:$O$5203),15,FALSE),"")</f>
        <v>2021</v>
      </c>
      <c r="T5" s="88" t="s">
        <v>10</v>
      </c>
      <c r="U5" s="87" t="str">
        <f>VLOOKUP(U23&amp;U2,Interpretations!$A$1:$E$56,4,FALSE)</f>
        <v>30+ yrs</v>
      </c>
      <c r="V5" s="87">
        <v>4</v>
      </c>
      <c r="W5" s="86">
        <f t="array" ref="W5">IFERROR(SMALL(IF(IndicatorData!B:B=$V$1,IndicatorData!AA:AA),$V5),"")</f>
        <v>20210000</v>
      </c>
      <c r="X5" s="86" t="str">
        <f t="shared" si="5"/>
        <v>2021</v>
      </c>
      <c r="Y5" s="88">
        <f t="shared" ca="1" si="0"/>
        <v>5.5</v>
      </c>
      <c r="Z5" s="87">
        <f t="shared" ca="1" si="0"/>
        <v>6.48</v>
      </c>
      <c r="AA5" s="87">
        <f t="shared" ca="1" si="0"/>
        <v>6.21</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6.21</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5% lower</v>
      </c>
      <c r="S6" s="87">
        <f t="array" ref="S6">IFERROR(VLOOKUP($W6,IF(IndicatorData!$B:$B=$V$1,IndicatorData!$A$1:$O$5203),15,FALSE),"")</f>
        <v>2022</v>
      </c>
      <c r="T6" s="88"/>
      <c r="V6" s="87">
        <v>5</v>
      </c>
      <c r="W6" s="86">
        <f t="array" ref="W6">IFERROR(SMALL(IF(IndicatorData!B:B=$V$1,IndicatorData!AA:AA),$V6),"")</f>
        <v>20220000</v>
      </c>
      <c r="X6" s="86">
        <f t="shared" si="5"/>
        <v>2022</v>
      </c>
      <c r="Y6" s="88">
        <f t="shared" ca="1" si="0"/>
        <v>5.82</v>
      </c>
      <c r="Z6" s="87">
        <f t="shared" ca="1" si="0"/>
        <v>7.13</v>
      </c>
      <c r="AA6" s="87">
        <f t="shared" ca="1" si="0"/>
        <v>6.7583399999999996</v>
      </c>
      <c r="AB6" s="87">
        <f t="shared" ca="1" si="0"/>
        <v>6.6790900000000004</v>
      </c>
      <c r="AC6" s="86">
        <f t="shared" ca="1" si="0"/>
        <v>6.4745499999999998</v>
      </c>
      <c r="AD6" s="87">
        <f t="shared" ca="1" si="0"/>
        <v>6.1601100000000004</v>
      </c>
      <c r="AE6" s="87">
        <f t="shared" ca="1" si="0"/>
        <v>6.8504300000000002</v>
      </c>
      <c r="AF6" s="87">
        <f t="shared" ca="1" si="0"/>
        <v>7.0131899999999998</v>
      </c>
      <c r="AG6" s="87">
        <f t="shared" ca="1" si="0"/>
        <v>7.1692099999999996</v>
      </c>
      <c r="AH6" s="87">
        <f t="shared" ca="1" si="0"/>
        <v>7.0428899999999999</v>
      </c>
      <c r="AI6" s="87">
        <f t="shared" ca="1" si="1"/>
        <v>7.1692099999999996</v>
      </c>
      <c r="AJ6" s="87">
        <f t="shared" ca="1" si="1"/>
        <v>6.48597</v>
      </c>
      <c r="AK6" s="87">
        <f t="shared" ca="1" si="1"/>
        <v>7.36815</v>
      </c>
      <c r="AL6" s="87">
        <f t="shared" ca="1" si="1"/>
        <v>6.1601100000000004</v>
      </c>
      <c r="AM6" s="87">
        <f t="shared" ca="1" si="1"/>
        <v>7.7114399999999996</v>
      </c>
      <c r="AN6" s="87">
        <f t="shared" ca="1" si="1"/>
        <v>6.5016999999999996</v>
      </c>
      <c r="AO6" s="87">
        <f t="shared" ca="1" si="1"/>
        <v>7.1787200000000002</v>
      </c>
      <c r="AP6" s="87">
        <f t="shared" ca="1" si="1"/>
        <v>7.1159499999999998</v>
      </c>
      <c r="AQ6" s="87">
        <f t="shared" ca="1" si="1"/>
        <v>6.8998999999999997</v>
      </c>
      <c r="AR6" s="87">
        <f t="shared" ca="1" si="1"/>
        <v>7.8248300000000004</v>
      </c>
      <c r="AS6" s="87">
        <f t="shared" ca="1" si="2"/>
        <v>7.39602</v>
      </c>
      <c r="AT6" s="87">
        <f t="shared" ca="1" si="2"/>
        <v>7.3795200000000003</v>
      </c>
      <c r="AU6" s="87">
        <f t="shared" ca="1" si="2"/>
        <v>7.0131899999999998</v>
      </c>
      <c r="AV6" s="87">
        <f t="shared" ca="1" si="2"/>
        <v>6.41953</v>
      </c>
      <c r="AW6" s="87">
        <f t="shared" ca="1" si="2"/>
        <v>6.9219499999999998</v>
      </c>
      <c r="AX6" s="87">
        <f t="shared" ca="1" si="2"/>
        <v>6.9438399999999998</v>
      </c>
      <c r="AY6" s="87">
        <f t="shared" ca="1" si="2"/>
        <v>7.8990299999999998</v>
      </c>
      <c r="AZ6" s="87">
        <f t="shared" ca="1" si="2"/>
        <v>7.5967099999999999</v>
      </c>
      <c r="BA6" s="87">
        <f t="shared" ca="1" si="2"/>
        <v>6.6790900000000004</v>
      </c>
      <c r="BB6" s="87">
        <f t="shared" ca="1" si="2"/>
        <v>7.3439500000000004</v>
      </c>
      <c r="BC6" s="87">
        <f t="shared" ca="1" si="3"/>
        <v>6.9816700000000003</v>
      </c>
      <c r="BD6" s="87">
        <f t="shared" ca="1" si="3"/>
        <v>6.8504300000000002</v>
      </c>
      <c r="BE6" s="87">
        <f t="shared" ca="1" si="3"/>
        <v>7.4945300000000001</v>
      </c>
      <c r="BF6" s="87">
        <f t="shared" ca="1" si="3"/>
        <v>7.1087699999999998</v>
      </c>
      <c r="BG6" s="87">
        <f t="shared" ca="1" si="3"/>
        <v>6.7583399999999996</v>
      </c>
      <c r="BH6" s="87">
        <f t="shared" ca="1" si="3"/>
        <v>7.6258900000000001</v>
      </c>
      <c r="BI6" s="87">
        <f t="shared" ca="1" si="3"/>
        <v>6.4745499999999998</v>
      </c>
      <c r="BJ6" s="87">
        <f t="shared" ca="1" si="3"/>
        <v>7.8282499999999997</v>
      </c>
      <c r="BK6" s="87">
        <f t="shared" ca="1" si="3"/>
        <v>7.4072100000000001</v>
      </c>
      <c r="BL6" s="87">
        <f t="shared" ca="1" si="3"/>
        <v>7.1586299999999996</v>
      </c>
      <c r="BM6" s="87">
        <f t="shared" ca="1" si="3"/>
        <v>7.7729999999999997</v>
      </c>
      <c r="BN6" s="87">
        <f t="shared" ca="1" si="4"/>
        <v>6.724429999999999</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
      </c>
      <c r="T7" s="88"/>
      <c r="V7" s="87">
        <v>6</v>
      </c>
      <c r="W7" s="86" t="str">
        <f t="array" ref="W7">IFERROR(SMALL(IF(IndicatorData!B:B=$V$1,IndicatorData!AA:AA),$V7),"")</f>
        <v/>
      </c>
      <c r="X7" s="86" t="str">
        <f t="shared" si="5"/>
        <v/>
      </c>
      <c r="Y7" s="88" t="str">
        <f t="shared" ca="1" si="0"/>
        <v/>
      </c>
      <c r="Z7" s="87" t="str">
        <f t="shared" ca="1" si="0"/>
        <v/>
      </c>
      <c r="AA7" s="87" t="str">
        <f t="shared" ca="1" si="0"/>
        <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(2018)</v>
      </c>
      <c r="E8" s="13" t="str">
        <f ca="1">U22</f>
        <v>21% improvement</v>
      </c>
      <c r="S8" s="87" t="str">
        <f t="array" ref="S8">IFERROR(VLOOKUP($W8,IF(IndicatorData!$B:$B=$V$1,IndicatorData!$A$1:$O$5203),15,FALSE),"")</f>
        <v/>
      </c>
      <c r="T8" s="88" t="str">
        <f>Summary!$E$2</f>
        <v>Richmond</v>
      </c>
      <c r="V8" s="87">
        <v>7</v>
      </c>
      <c r="W8" s="86" t="str">
        <f t="array" ref="W8">IFERROR(SMALL(IF(IndicatorData!B:B=$V$1,IndicatorData!AA:AA),$V8),"")</f>
        <v/>
      </c>
      <c r="X8" s="86" t="str">
        <f t="shared" si="5"/>
        <v/>
      </c>
      <c r="Y8" s="88" t="str">
        <f t="shared" ca="1" si="0"/>
        <v/>
      </c>
      <c r="Z8" s="87" t="str">
        <f t="shared" ca="1" si="0"/>
        <v/>
      </c>
      <c r="AA8" s="87" t="str">
        <f t="shared" ca="1" si="0"/>
        <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v>
      </c>
      <c r="C9" s="10"/>
      <c r="D9" s="10"/>
      <c r="E9" s="13" t="str">
        <f ca="1">U21</f>
        <v>9% deterioration</v>
      </c>
      <c r="S9" s="87" t="str">
        <f t="array" ref="S9">IFERROR(VLOOKUP($W9,IF(IndicatorData!$B:$B=$V$1,IndicatorData!$A$1:$O$5203),15,FALSE),"")</f>
        <v/>
      </c>
      <c r="T9" s="88" t="str">
        <f>T8&amp;" Rank"</f>
        <v>Richmond Rank</v>
      </c>
      <c r="U9" s="87">
        <f ca="1">VLOOKUP(T8,$AA$26:$AB$58,2,FALSE)</f>
        <v>7</v>
      </c>
      <c r="V9" s="87">
        <v>8</v>
      </c>
      <c r="W9" s="86" t="str">
        <f t="array" ref="W9">IFERROR(SMALL(IF(IndicatorData!B:B=$V$1,IndicatorData!AA:AA),$V9),"")</f>
        <v/>
      </c>
      <c r="X9" s="86" t="str">
        <f t="shared" si="5"/>
        <v/>
      </c>
      <c r="Y9" s="88" t="str">
        <f t="shared" ca="1" si="0"/>
        <v/>
      </c>
      <c r="Z9" s="87" t="str">
        <f t="shared" ca="1" si="0"/>
        <v/>
      </c>
      <c r="AA9" s="87" t="str">
        <f t="shared" ca="1" si="0"/>
        <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5.82</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 rank:</v>
      </c>
      <c r="E12" s="128">
        <f ca="1">U9</f>
        <v>7</v>
      </c>
      <c r="S12" s="87" t="str">
        <f t="array" ref="S12">IFERROR(VLOOKUP($W12,IF(IndicatorData!$B:$B=$V$1,IndicatorData!$A$1:$O$5203),15,FALSE),"")</f>
        <v/>
      </c>
      <c r="T12" s="88" t="s">
        <v>57</v>
      </c>
      <c r="U12" s="87">
        <f ca="1">AH27</f>
        <v>7.13</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6.7583399999999996</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6.7583399999999996</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Fraction of mortality attributable to particulate air pollution (new method), 2022</v>
      </c>
      <c r="B15" s="125"/>
      <c r="C15" s="125"/>
      <c r="D15" s="125"/>
      <c r="E15" s="125"/>
      <c r="F15" s="125"/>
      <c r="G15" s="125"/>
      <c r="S15" s="87" t="str">
        <f t="array" ref="S15">IFERROR(VLOOKUP($W15,IF(IndicatorData!$B:$B=$V$1,IndicatorData!$A$1:$O$5203),15,FALSE),"")</f>
        <v/>
      </c>
      <c r="T15" s="88" t="str">
        <f>T8&amp;" previous data"</f>
        <v>Richmond previous data</v>
      </c>
      <c r="U15" s="87">
        <f ca="1">IFERROR(INDIRECT("aa"&amp;$W$1-1),"")</f>
        <v>6.21</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8.5299999999999994</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8.82995169082125E-2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 Richmond's rate was 6.8%, which was the 7th lowest in London, 16.2% higher than the England average and 5.2% lower than the London average. The latest Borough figure for 2022 was also 20.8% lower than in 2018, in comparison with 17.7%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-0.20769753810082062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9%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21% improvement</v>
      </c>
    </row>
    <row r="23" spans="10:72">
      <c r="J23" s="125"/>
      <c r="K23" s="125"/>
      <c r="L23" s="125"/>
      <c r="M23" s="125"/>
      <c r="N23" s="125"/>
      <c r="T23" s="87" t="s">
        <v>1085</v>
      </c>
      <c r="U23" s="87">
        <f>VLOOKUP(U1,List!$AD$2:$AE$63,2,FALSE)</f>
        <v>93861</v>
      </c>
    </row>
    <row r="24" spans="10:72">
      <c r="J24" s="125"/>
      <c r="K24" s="125"/>
      <c r="L24" s="125"/>
      <c r="M24" s="125"/>
      <c r="N24" s="125"/>
    </row>
    <row r="25" spans="10:72">
      <c r="J25" s="125"/>
      <c r="K25" s="125"/>
      <c r="L25" s="125"/>
      <c r="M25" s="125"/>
      <c r="N25" s="125"/>
      <c r="AU25" s="87" t="str">
        <f ca="1">AC26&amp;", Bexley vs. CYP Comparators"</f>
        <v>Fraction of mortality attributable to particulate air pollution (new method), 2022, Bexley vs. CYP Comparators</v>
      </c>
      <c r="BT25" s="87"/>
    </row>
    <row r="26" spans="10:72">
      <c r="J26" s="125"/>
      <c r="K26" s="125"/>
      <c r="L26" s="125"/>
      <c r="M26" s="125"/>
      <c r="N26" s="125"/>
      <c r="W26" s="87" t="s">
        <v>1006</v>
      </c>
      <c r="X26" s="87" t="s">
        <v>1086</v>
      </c>
      <c r="Y26" s="87">
        <f ca="1">INDIRECT("X"&amp;$W$1)</f>
        <v>2022</v>
      </c>
      <c r="AB26" s="87" t="s">
        <v>1006</v>
      </c>
      <c r="AC26" s="86" t="str">
        <f ca="1">IF(U2&lt;&gt;"Persons", U1&amp;", "&amp;Y26&amp;" ("&amp;U2&amp;")",U1&amp;", "&amp;Y26)</f>
        <v>Fraction of mortality attributable to particulate air pollution (new method), 2022</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14</v>
      </c>
      <c r="X27" s="87" t="s">
        <v>107</v>
      </c>
      <c r="Y27" s="87">
        <f t="shared" ref="Y27:Y58" ca="1" si="10">IFERROR(VLOOKUP($X27&amp;$U$1&amp;$Y$26&amp;$U$2&amp;$U$5,DATA,14,FALSE),"")</f>
        <v>7.0428899999999999</v>
      </c>
      <c r="AA27" s="87" t="str">
        <f t="shared" ref="AA27:AA58" ca="1" si="11">AD27</f>
        <v>Bromley</v>
      </c>
      <c r="AB27" s="87">
        <v>1</v>
      </c>
      <c r="AC27" s="86">
        <f t="shared" ref="AC27:AC58" ca="1" si="12">VLOOKUP($AB27,$W$26:$Y$58,3,FALSE)</f>
        <v>6.1601100000000004</v>
      </c>
      <c r="AD27" s="87" t="str">
        <f t="shared" ref="AD27:AD58" ca="1" si="13">VLOOKUP($AB27,$W$26:$Y$58,2,FALSE)</f>
        <v>Bromley</v>
      </c>
      <c r="AE27" s="87" t="str">
        <f t="shared" ref="AE27:AE58" ca="1" si="14">IF($AD27=$AE$26,AC27,"")</f>
        <v/>
      </c>
      <c r="AF27" s="87">
        <f t="shared" ref="AF27:AF58" ca="1" si="15">IF(ISERROR(HLOOKUP($AD27,$AB$1:$AG$1,1,FALSE)),"",AC27)</f>
        <v>6.1601100000000004</v>
      </c>
      <c r="AG27" s="87" t="str">
        <f t="shared" ref="AG27:AG58" ca="1" si="16">IF(AND(AE27="",AF27=""),AC27,"")</f>
        <v/>
      </c>
      <c r="AH27" s="87">
        <f ca="1">INDIRECT("z"&amp;$W$1)</f>
        <v>7.13</v>
      </c>
      <c r="AI27" s="87">
        <f ca="1">INDIRECT("y"&amp;$W$1)</f>
        <v>5.82</v>
      </c>
      <c r="AJ27" s="87">
        <f ca="1">INDIRECT("aa"&amp;$W$1)</f>
        <v>6.7583399999999996</v>
      </c>
      <c r="AK27" s="87">
        <f t="shared" ref="AK27:AK58" ca="1" si="17">IF(ISERROR(VLOOKUP($AD27,AOP_comparators,1,FALSE)),"",AC27)</f>
        <v>6.1601100000000004</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Bromley</v>
      </c>
      <c r="AS27" s="87">
        <v>1</v>
      </c>
      <c r="AT27" s="87">
        <f t="shared" ref="AT27:AT37" ca="1" si="21">VLOOKUP($AS27,$AN$27:$AP$37,3,FALSE)</f>
        <v>6.1601100000000004</v>
      </c>
      <c r="AU27" s="87" t="str">
        <f t="shared" ref="AU27:AU37" ca="1" si="22">VLOOKUP($AS27,$AN$27:$AP$37,2,FALSE)</f>
        <v>Bromley</v>
      </c>
      <c r="AV27" s="87" t="str">
        <f t="shared" ref="AV27:AV37" ca="1" si="23">IF($AU27=$AV$26,$AT27,"")</f>
        <v/>
      </c>
      <c r="AW27" s="87">
        <f t="shared" ref="AW27:AW37" ca="1" si="24">IF(AV27="",AT27,"")</f>
        <v>6.1601100000000004</v>
      </c>
      <c r="AX27" s="87">
        <f t="shared" ref="AX27:AX37" ca="1" si="25">AI27</f>
        <v>5.82</v>
      </c>
      <c r="AY27" s="94"/>
      <c r="AZ27" s="94"/>
      <c r="BA27" s="94"/>
      <c r="BB27" s="94"/>
      <c r="BC27" s="94"/>
      <c r="BD27" s="94"/>
      <c r="BT27" s="87"/>
    </row>
    <row r="28" spans="10:72">
      <c r="J28" s="125"/>
      <c r="K28" s="125"/>
      <c r="L28" s="125"/>
      <c r="M28" s="125"/>
      <c r="N28" s="125"/>
      <c r="W28" s="87">
        <f ca="1">IFERROR(RANK(Y28,$Y$27:$Y$59,$U$3)+COUNTIF($Y$27:Y28,Y28)-1,"")</f>
        <v>18</v>
      </c>
      <c r="X28" s="87" t="s">
        <v>94</v>
      </c>
      <c r="Y28" s="87">
        <f t="shared" ca="1" si="10"/>
        <v>7.1692099999999996</v>
      </c>
      <c r="AA28" s="87" t="str">
        <f t="shared" ca="1" si="11"/>
        <v>Havering</v>
      </c>
      <c r="AB28" s="87">
        <v>2</v>
      </c>
      <c r="AC28" s="86">
        <f t="shared" ca="1" si="12"/>
        <v>6.41953</v>
      </c>
      <c r="AD28" s="87" t="str">
        <f t="shared" ca="1" si="13"/>
        <v>Havering</v>
      </c>
      <c r="AE28" s="87" t="str">
        <f t="shared" ca="1" si="14"/>
        <v/>
      </c>
      <c r="AF28" s="87" t="str">
        <f t="shared" ca="1" si="15"/>
        <v/>
      </c>
      <c r="AG28" s="87">
        <f t="shared" ca="1" si="16"/>
        <v>6.41953</v>
      </c>
      <c r="AH28" s="87">
        <f t="shared" ref="AH28:AH58" ca="1" si="26">$AH$27</f>
        <v>7.13</v>
      </c>
      <c r="AI28" s="87">
        <f t="shared" ref="AI28:AI58" ca="1" si="27">$AI$27</f>
        <v>5.82</v>
      </c>
      <c r="AJ28" s="87">
        <f t="shared" ref="AJ28:AJ58" ca="1" si="28">$AJ$27</f>
        <v>6.7583399999999996</v>
      </c>
      <c r="AK28" s="87">
        <f t="shared" ca="1" si="17"/>
        <v>6.41953</v>
      </c>
      <c r="AL28" s="87" t="str">
        <f t="shared" ca="1" si="18"/>
        <v/>
      </c>
      <c r="AN28" s="87">
        <f ca="1">IFERROR(RANK(AP28,$AP$27:$AP$37,$U$3)+COUNTIF($AP$27:AP28,AP28)-1,"")</f>
        <v>1</v>
      </c>
      <c r="AO28" s="87" t="s">
        <v>79</v>
      </c>
      <c r="AP28" s="87">
        <f t="shared" ca="1" si="19"/>
        <v>6.1601100000000004</v>
      </c>
      <c r="AR28" s="87" t="str">
        <f t="shared" ca="1" si="20"/>
        <v>Havering</v>
      </c>
      <c r="AS28" s="87">
        <v>2</v>
      </c>
      <c r="AT28" s="87">
        <f t="shared" ca="1" si="21"/>
        <v>6.41953</v>
      </c>
      <c r="AU28" s="87" t="str">
        <f t="shared" ca="1" si="22"/>
        <v>Havering</v>
      </c>
      <c r="AV28" s="87" t="str">
        <f t="shared" ca="1" si="23"/>
        <v/>
      </c>
      <c r="AW28" s="87">
        <f t="shared" ca="1" si="24"/>
        <v>6.41953</v>
      </c>
      <c r="AX28" s="87">
        <f t="shared" ca="1" si="25"/>
        <v>5.82</v>
      </c>
      <c r="AY28" s="94"/>
      <c r="BA28" s="94"/>
      <c r="BB28" s="94"/>
      <c r="BC28" s="94"/>
      <c r="BD28" s="94"/>
      <c r="BF28" s="94">
        <v>90</v>
      </c>
      <c r="BG28" s="94"/>
      <c r="BT28" s="87"/>
    </row>
    <row r="29" spans="10:72">
      <c r="J29" s="125"/>
      <c r="K29" s="125"/>
      <c r="L29" s="125"/>
      <c r="M29" s="125"/>
      <c r="N29" s="125"/>
      <c r="W29" s="87">
        <f ca="1">IFERROR(RANK(Y29,$Y$27:$Y$59,$U$3)+COUNTIF($Y$27:Y29,Y29)-1,"")</f>
        <v>4</v>
      </c>
      <c r="X29" s="87" t="s">
        <v>98</v>
      </c>
      <c r="Y29" s="87">
        <f t="shared" ca="1" si="10"/>
        <v>6.48597</v>
      </c>
      <c r="AA29" s="87" t="str">
        <f t="shared" ca="1" si="11"/>
        <v>Sutton</v>
      </c>
      <c r="AB29" s="87">
        <v>3</v>
      </c>
      <c r="AC29" s="86">
        <f t="shared" ca="1" si="12"/>
        <v>6.4745499999999998</v>
      </c>
      <c r="AD29" s="87" t="str">
        <f t="shared" ca="1" si="13"/>
        <v>Sutton</v>
      </c>
      <c r="AE29" s="87" t="str">
        <f t="shared" ca="1" si="14"/>
        <v/>
      </c>
      <c r="AF29" s="87">
        <f t="shared" ca="1" si="15"/>
        <v>6.4745499999999998</v>
      </c>
      <c r="AG29" s="87" t="str">
        <f t="shared" ca="1" si="16"/>
        <v/>
      </c>
      <c r="AH29" s="87">
        <f t="shared" ca="1" si="26"/>
        <v>7.13</v>
      </c>
      <c r="AI29" s="87">
        <f t="shared" ca="1" si="27"/>
        <v>5.82</v>
      </c>
      <c r="AJ29" s="87">
        <f t="shared" ca="1" si="28"/>
        <v>6.7583399999999996</v>
      </c>
      <c r="AK29" s="87">
        <f t="shared" ca="1" si="17"/>
        <v>6.4745499999999998</v>
      </c>
      <c r="AL29" s="87" t="str">
        <f t="shared" ca="1" si="18"/>
        <v/>
      </c>
      <c r="AN29" s="87" t="str">
        <f ca="1">IFERROR(RANK(AP29,$AP$27:$AP$37,$U$3)+COUNTIF($AP$27:AP29,AP29)-1,"")</f>
        <v/>
      </c>
      <c r="AO29" s="87" t="s">
        <v>1064</v>
      </c>
      <c r="AP29" s="87" t="str">
        <f t="shared" ca="1" si="19"/>
        <v/>
      </c>
      <c r="AR29" s="87" t="str">
        <f t="shared" ca="1" si="20"/>
        <v>Richmond</v>
      </c>
      <c r="AS29" s="87">
        <v>3</v>
      </c>
      <c r="AT29" s="87">
        <f t="shared" ca="1" si="21"/>
        <v>6.7583399999999996</v>
      </c>
      <c r="AU29" s="87" t="str">
        <f t="shared" ca="1" si="22"/>
        <v>Richmond</v>
      </c>
      <c r="AV29" s="87">
        <f t="shared" ca="1" si="23"/>
        <v>6.7583399999999996</v>
      </c>
      <c r="AW29" s="87" t="str">
        <f t="shared" ca="1" si="24"/>
        <v/>
      </c>
      <c r="AX29" s="87">
        <f t="shared" ca="1" si="25"/>
        <v>5.82</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21</v>
      </c>
      <c r="X30" s="87" t="s">
        <v>69</v>
      </c>
      <c r="Y30" s="87">
        <f t="shared" ca="1" si="10"/>
        <v>7.36815</v>
      </c>
      <c r="AA30" s="87" t="str">
        <f t="shared" ca="1" si="11"/>
        <v>Bexley</v>
      </c>
      <c r="AB30" s="87">
        <v>4</v>
      </c>
      <c r="AC30" s="86">
        <f t="shared" ca="1" si="12"/>
        <v>6.48597</v>
      </c>
      <c r="AD30" s="87" t="str">
        <f t="shared" ca="1" si="13"/>
        <v>Bexley</v>
      </c>
      <c r="AE30" s="87" t="str">
        <f t="shared" ca="1" si="14"/>
        <v/>
      </c>
      <c r="AF30" s="87" t="str">
        <f t="shared" ca="1" si="15"/>
        <v/>
      </c>
      <c r="AG30" s="87">
        <f t="shared" ca="1" si="16"/>
        <v>6.48597</v>
      </c>
      <c r="AH30" s="87">
        <f t="shared" ca="1" si="26"/>
        <v>7.13</v>
      </c>
      <c r="AI30" s="87">
        <f t="shared" ca="1" si="27"/>
        <v>5.82</v>
      </c>
      <c r="AJ30" s="87">
        <f t="shared" ca="1" si="28"/>
        <v>6.7583399999999996</v>
      </c>
      <c r="AK30" s="87" t="str">
        <f t="shared" ca="1" si="17"/>
        <v/>
      </c>
      <c r="AL30" s="87">
        <f t="shared" ca="1" si="18"/>
        <v>6.48597</v>
      </c>
      <c r="AN30" s="87">
        <f ca="1">IFERROR(RANK(AP30,$AP$27:$AP$37,$U$3)+COUNTIF($AP$27:AP30,AP30)-1,"")</f>
        <v>2</v>
      </c>
      <c r="AO30" s="87" t="s">
        <v>119</v>
      </c>
      <c r="AP30" s="87">
        <f t="shared" ca="1" si="19"/>
        <v>6.41953</v>
      </c>
      <c r="AR30" s="87" t="e">
        <f t="shared" ca="1" si="20"/>
        <v>#N/A</v>
      </c>
      <c r="AS30" s="87">
        <v>4</v>
      </c>
      <c r="AT30" s="87" t="e">
        <f t="shared" ca="1" si="21"/>
        <v>#N/A</v>
      </c>
      <c r="AU30" s="87" t="e">
        <f t="shared" ca="1" si="22"/>
        <v>#N/A</v>
      </c>
      <c r="AV30" s="87" t="e">
        <f t="shared" ca="1" si="23"/>
        <v>#N/A</v>
      </c>
      <c r="AW30" s="87" t="e">
        <f t="shared" ca="1" si="24"/>
        <v>#N/A</v>
      </c>
      <c r="AX30" s="87">
        <f t="shared" ca="1" si="25"/>
        <v>5.82</v>
      </c>
      <c r="AY30" s="94"/>
      <c r="BA30" s="94"/>
      <c r="BB30" s="94"/>
      <c r="BC30" s="94"/>
      <c r="BD30" s="94"/>
      <c r="BE30" s="87" t="s">
        <v>1091</v>
      </c>
      <c r="BF30" s="92">
        <v>0</v>
      </c>
      <c r="BG30" s="92"/>
      <c r="BT30" s="87"/>
    </row>
    <row r="31" spans="10:72">
      <c r="J31" s="125"/>
      <c r="K31" s="125"/>
      <c r="L31" s="125"/>
      <c r="M31" s="125"/>
      <c r="N31" s="125"/>
      <c r="W31" s="87">
        <f ca="1">IFERROR(RANK(Y31,$Y$27:$Y$59,$U$3)+COUNTIF($Y$27:Y31,Y31)-1,"")</f>
        <v>1</v>
      </c>
      <c r="X31" s="87" t="s">
        <v>79</v>
      </c>
      <c r="Y31" s="87">
        <f t="shared" ca="1" si="10"/>
        <v>6.1601100000000004</v>
      </c>
      <c r="AA31" s="87" t="str">
        <f t="shared" ca="1" si="11"/>
        <v>Croydon</v>
      </c>
      <c r="AB31" s="87">
        <v>5</v>
      </c>
      <c r="AC31" s="86">
        <f t="shared" ca="1" si="12"/>
        <v>6.5016999999999996</v>
      </c>
      <c r="AD31" s="87" t="str">
        <f t="shared" ca="1" si="13"/>
        <v>Croydon</v>
      </c>
      <c r="AE31" s="87" t="str">
        <f t="shared" ca="1" si="14"/>
        <v/>
      </c>
      <c r="AF31" s="87" t="str">
        <f t="shared" ca="1" si="15"/>
        <v/>
      </c>
      <c r="AG31" s="87">
        <f t="shared" ca="1" si="16"/>
        <v>6.5016999999999996</v>
      </c>
      <c r="AH31" s="87">
        <f t="shared" ca="1" si="26"/>
        <v>7.13</v>
      </c>
      <c r="AI31" s="87">
        <f t="shared" ca="1" si="27"/>
        <v>5.82</v>
      </c>
      <c r="AJ31" s="87">
        <f t="shared" ca="1" si="28"/>
        <v>6.7583399999999996</v>
      </c>
      <c r="AK31" s="87">
        <f t="shared" ca="1" si="17"/>
        <v>6.5016999999999996</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5.82</v>
      </c>
      <c r="AY31" s="94"/>
      <c r="BA31" s="94"/>
      <c r="BB31" s="94"/>
      <c r="BC31" s="94"/>
      <c r="BD31" s="94"/>
      <c r="BE31" s="87" t="s">
        <v>128</v>
      </c>
      <c r="BF31" s="92">
        <v>32</v>
      </c>
      <c r="BG31" s="92"/>
      <c r="BT31" s="87"/>
    </row>
    <row r="32" spans="10:72">
      <c r="J32" s="125"/>
      <c r="K32" s="125"/>
      <c r="L32" s="125"/>
      <c r="M32" s="125"/>
      <c r="N32" s="125"/>
      <c r="W32" s="87">
        <f ca="1">IFERROR(RANK(Y32,$Y$27:$Y$59,$U$3)+COUNTIF($Y$27:Y32,Y32)-1,"")</f>
        <v>28</v>
      </c>
      <c r="X32" s="87" t="s">
        <v>73</v>
      </c>
      <c r="Y32" s="87">
        <f t="shared" ca="1" si="10"/>
        <v>7.7114399999999996</v>
      </c>
      <c r="AA32" s="87" t="str">
        <f t="shared" ca="1" si="11"/>
        <v>Kingston</v>
      </c>
      <c r="AB32" s="87">
        <v>6</v>
      </c>
      <c r="AC32" s="86">
        <f t="shared" ca="1" si="12"/>
        <v>6.6790900000000004</v>
      </c>
      <c r="AD32" s="87" t="str">
        <f t="shared" ca="1" si="13"/>
        <v>Kingston</v>
      </c>
      <c r="AE32" s="87" t="str">
        <f t="shared" ca="1" si="14"/>
        <v/>
      </c>
      <c r="AF32" s="87">
        <f t="shared" ca="1" si="15"/>
        <v>6.6790900000000004</v>
      </c>
      <c r="AG32" s="87" t="str">
        <f t="shared" ca="1" si="16"/>
        <v/>
      </c>
      <c r="AH32" s="87">
        <f t="shared" ca="1" si="26"/>
        <v>7.13</v>
      </c>
      <c r="AI32" s="87">
        <f t="shared" ca="1" si="27"/>
        <v>5.82</v>
      </c>
      <c r="AJ32" s="87">
        <f t="shared" ca="1" si="28"/>
        <v>6.7583399999999996</v>
      </c>
      <c r="AK32" s="87">
        <f t="shared" ca="1" si="17"/>
        <v>6.6790900000000004</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5.82</v>
      </c>
      <c r="AY32" s="94"/>
      <c r="BA32" s="94"/>
      <c r="BB32" s="94"/>
      <c r="BC32" s="94"/>
      <c r="BD32" s="94"/>
      <c r="BE32" s="87" t="s">
        <v>173</v>
      </c>
      <c r="BF32" s="92"/>
      <c r="BG32" s="92"/>
      <c r="BT32" s="87"/>
    </row>
    <row r="33" spans="1:72">
      <c r="W33" s="87">
        <f ca="1">IFERROR(RANK(Y33,$Y$27:$Y$59,$U$3)+COUNTIF($Y$27:Y33,Y33)-1,"")</f>
        <v>5</v>
      </c>
      <c r="X33" s="87" t="s">
        <v>111</v>
      </c>
      <c r="Y33" s="87">
        <f t="shared" ca="1" si="10"/>
        <v>6.5016999999999996</v>
      </c>
      <c r="AA33" s="87" t="str">
        <f t="shared" ca="1" si="11"/>
        <v>Richmond</v>
      </c>
      <c r="AB33" s="87">
        <v>7</v>
      </c>
      <c r="AC33" s="86">
        <f t="shared" ca="1" si="12"/>
        <v>6.7583399999999996</v>
      </c>
      <c r="AD33" s="87" t="str">
        <f t="shared" ca="1" si="13"/>
        <v>Richmond</v>
      </c>
      <c r="AE33" s="87">
        <f t="shared" ca="1" si="14"/>
        <v>6.7583399999999996</v>
      </c>
      <c r="AF33" s="87" t="str">
        <f t="shared" ca="1" si="15"/>
        <v/>
      </c>
      <c r="AG33" s="87" t="str">
        <f t="shared" ca="1" si="16"/>
        <v/>
      </c>
      <c r="AH33" s="87">
        <f t="shared" ca="1" si="26"/>
        <v>7.13</v>
      </c>
      <c r="AI33" s="87">
        <f t="shared" ca="1" si="27"/>
        <v>5.82</v>
      </c>
      <c r="AJ33" s="87">
        <f t="shared" ca="1" si="28"/>
        <v>6.7583399999999996</v>
      </c>
      <c r="AK33" s="87">
        <f t="shared" ca="1" si="17"/>
        <v>6.7583399999999996</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5.82</v>
      </c>
      <c r="AY33" s="94"/>
      <c r="BA33" s="94"/>
      <c r="BB33" s="94"/>
      <c r="BC33" s="94"/>
      <c r="BD33" s="94"/>
      <c r="BE33" s="87" t="s">
        <v>1092</v>
      </c>
      <c r="BF33" s="92"/>
      <c r="BG33" s="92"/>
      <c r="BT33" s="87"/>
    </row>
    <row r="34" spans="1:72">
      <c r="A34" s="12" t="s">
        <v>1093</v>
      </c>
      <c r="W34" s="87">
        <f ca="1">IFERROR(RANK(Y34,$Y$27:$Y$59,$U$3)+COUNTIF($Y$27:Y34,Y34)-1,"")</f>
        <v>19</v>
      </c>
      <c r="X34" s="87" t="s">
        <v>63</v>
      </c>
      <c r="Y34" s="87">
        <f t="shared" ca="1" si="10"/>
        <v>7.1787200000000002</v>
      </c>
      <c r="AA34" s="87" t="str">
        <f t="shared" ca="1" si="11"/>
        <v>Merton</v>
      </c>
      <c r="AB34" s="87">
        <v>8</v>
      </c>
      <c r="AC34" s="86">
        <f t="shared" ca="1" si="12"/>
        <v>6.8504300000000002</v>
      </c>
      <c r="AD34" s="87" t="str">
        <f t="shared" ca="1" si="13"/>
        <v>Merton</v>
      </c>
      <c r="AE34" s="87" t="str">
        <f t="shared" ca="1" si="14"/>
        <v/>
      </c>
      <c r="AF34" s="87">
        <f t="shared" ca="1" si="15"/>
        <v>6.8504300000000002</v>
      </c>
      <c r="AG34" s="87" t="str">
        <f t="shared" ca="1" si="16"/>
        <v/>
      </c>
      <c r="AH34" s="87">
        <f t="shared" ca="1" si="26"/>
        <v>7.13</v>
      </c>
      <c r="AI34" s="87">
        <f t="shared" ca="1" si="27"/>
        <v>5.82</v>
      </c>
      <c r="AJ34" s="87">
        <f t="shared" ca="1" si="28"/>
        <v>6.7583399999999996</v>
      </c>
      <c r="AK34" s="87">
        <f t="shared" ca="1" si="17"/>
        <v>6.8504300000000002</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5.82</v>
      </c>
      <c r="AY34" s="94"/>
      <c r="BA34" s="94"/>
      <c r="BB34" s="94"/>
      <c r="BC34" s="94"/>
      <c r="BD34" s="94"/>
      <c r="BE34" s="87" t="s">
        <v>1094</v>
      </c>
      <c r="BF34" s="92"/>
      <c r="BG34" s="92"/>
      <c r="BT34" s="87"/>
    </row>
    <row r="35" spans="1:72" ht="15" customHeight="1">
      <c r="A35" s="124" t="str">
        <f>VLOOKUP($U$1,IndicatorMetadata!$B:$Z,2,FALSE)</f>
        <v>&lt;span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transparent;"&gt;Fraction of annual all cause adult mortality attributable to particulate air pollution (measured as fine particulate matter, PM&lt;span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Subscript SCXW247442670 BCX9" style="margin: 0px; padding: 0px; user-select: text; -webkit-user-drag: none; -webkit-tap-highlight-color: transparent; vertical-align: sub;" data-fontsize="12"&gt;2.5&lt;span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transparent;"&gt;*).&lt;span class="LineBreakBlob BlobObject DragDrop SCXW247442670 BCX9" style="margin: 0px; padding: 0px; user-select: text; -webkit-user-drag: none; -webkit-tap-highlight-color: transparent; white-space-collapse: preserve; line-height: 18px;"&gt;&lt;span class="SCXW247442670 BCX9" style="margin: 0px; padding: 0px; user-select: text; -webkit-user-drag: none; -webkit-tap-highlight-color: transparent; text-wrap: nowrap !important;"&gt;&lt;br class="SCXW247442670 BCX9" style="margin: 0px; padding: 0px; user-select: text; -webkit-user-drag: none; -webkit-tap-highlight-color: transparent; text-wrap: nowrap !important;" /&gt;&lt;span class="LineBreakBlob BlobObject DragDrop SCXW247442670 BCX9" style="margin: 0px; padding: 0px; user-select: text; -webkit-user-drag: none; -webkit-tap-highlight-color: transparent; white-space-collapse: preserve; line-height: 18px;"&gt;&lt;span class="SCXW247442670 BCX9" style="margin: 0px; padding: 0px; user-select: text; -webkit-user-drag: none; -webkit-tap-highlight-color: transparent; text-wrap: nowrap !important;"&gt;&lt;br class="SCXW247442670 BCX9" style="margin: 0px; padding: 0px; user-select: text; -webkit-user-drag: none; -webkit-tap-highlight-color: transparent; text-wrap: nowrap !important;" /&gt;&lt;span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 PM&lt;span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Subscript SCXW247442670 BCX9" style="margin: 0px; padding: 0px; user-select: text; -webkit-user-drag: none; -webkit-tap-highlight-color: transparent; vertical-align: sub;" data-fontsize="12"&gt;2.5&lt;span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 means the mass (in micrograms) per cubic metre of air of individual particles with an aerodynamic diameter &lt;span class="NormalTextRun SCXW247442670 BCX9" style="margin: 0px; padding: 0px; user-select: text; -webkit-user-drag: none; -webkit-tap-highlight-color: transparent;"&gt;generally less&lt;span class="NormalTextRun SCXW247442670 BCX9" style="margin: 0px; padding: 0px; user-select: text; -webkit-user-drag: none; -webkit-tap-highlight-color: transparent;"&gt; than 2.5 &lt;span class="NormalTextRun SpellingErrorV2Themed SCXW247442670 BCX9" style="margin: 0px; padding: 0px; user-select: text; -webkit-user-drag: none; -webkit-tap-highlight-color: transparent; background-repeat: repeat-x; background-position: left bottom; background-image: var(--urlSpellingErrorV2, ); border-bottom: 1px solid transparent;"&gt;micrometers&lt;span class="NormalTextRun SCXW247442670 BCX9" style="margin: 0px; padding: 0px; user-select: text; -webkit-user-drag: none; -webkit-tap-highlight-color: transparent;"&gt;. PM&lt;span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Subscript SCXW247442670 BCX9" style="margin: 0px; padding: 0px; user-select: text; -webkit-user-drag: none; -webkit-tap-highlight-color: transparent; vertical-align: sub;" data-fontsize="12"&gt;2.5&lt;span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 is also known as fine particulate matter.&lt;span class="LineBreakBlob BlobObject DragDrop SCXW247442670 BCX9" style="margin: 0px; padding: 0px; user-select: text; -webkit-user-drag: none; -webkit-tap-highlight-color: transparent; white-space-collapse: preserve; line-height: 18px;"&gt;&lt;span class="SCXW247442670 BCX9" style="margin: 0px; padding: 0px; user-select: text; -webkit-user-drag: none; -webkit-tap-highlight-color: transparent; text-wrap: nowrap !important;"&gt;&lt;br class="SCXW247442670 BCX9" style="margin: 0px; padding: 0px; user-select: text; -webkit-user-drag: none; -webkit-tap-highlight-color: transparent; text-wrap: nowrap !important;" /&gt;&lt;span class="LineBreakBlob BlobObject DragDrop SCXW247442670 BCX9" style="margin: 0px; padding: 0px; user-select: text; -webkit-user-drag: none; -webkit-tap-highlight-color: transparent; white-space-collapse: preserve; line-height: 18px;"&gt;&lt;span class="SCXW247442670 BCX9" style="margin: 0px; padding: 0px; user-select: text; -webkit-user-drag: none; -webkit-tap-highlight-color: transparent; text-wrap: nowrap !important;"&gt;&lt;br class="SCXW247442670 BCX9" style="margin: 0px; padding: 0px; user-select: text; -webkit-user-drag: none; -webkit-tap-highlight-color: transparent; text-wrap: nowrap !important;" /&gt;&lt;span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transparent;"&gt;Mortality burden associated with long term exposure to particulate air pollution at current levels, expressed as the percentage of annual deaths from all causes in those aged 30 and older.&lt;span class="EOP SCXW247442670 BCX9" style="margin: 0px; padding: 0px; user-select: text; -webkit-user-drag: none; -webkit-tap-highlight-color: transparent; white-space-collapse: preserve; line-height: 18px;" data-ccp-props="{"134233117":true,"134233118":true,"201341983":0,"335559740":240}"&gt;</v>
      </c>
      <c r="B35" s="125"/>
      <c r="C35" s="125"/>
      <c r="D35" s="125"/>
      <c r="E35" s="125"/>
      <c r="F35" s="125"/>
      <c r="G35" s="125"/>
      <c r="H35" s="125"/>
      <c r="I35" s="125"/>
      <c r="J35" s="125"/>
      <c r="K35" s="125"/>
      <c r="L35" s="125"/>
      <c r="M35" s="125"/>
      <c r="N35" s="125"/>
      <c r="W35" s="87">
        <f ca="1">IFERROR(RANK(Y35,$Y$27:$Y$59,$U$3)+COUNTIF($Y$27:Y35,Y35)-1,"")</f>
        <v>16</v>
      </c>
      <c r="X35" s="87" t="s">
        <v>121</v>
      </c>
      <c r="Y35" s="87">
        <f t="shared" ca="1" si="10"/>
        <v>7.1159499999999998</v>
      </c>
      <c r="AA35" s="87" t="str">
        <f t="shared" ca="1" si="11"/>
        <v>Greenwich</v>
      </c>
      <c r="AB35" s="87">
        <v>9</v>
      </c>
      <c r="AC35" s="86">
        <f t="shared" ca="1" si="12"/>
        <v>6.8998999999999997</v>
      </c>
      <c r="AD35" s="87" t="str">
        <f t="shared" ca="1" si="13"/>
        <v>Greenwich</v>
      </c>
      <c r="AE35" s="87" t="str">
        <f t="shared" ca="1" si="14"/>
        <v/>
      </c>
      <c r="AF35" s="87" t="str">
        <f t="shared" ca="1" si="15"/>
        <v/>
      </c>
      <c r="AG35" s="87">
        <f t="shared" ca="1" si="16"/>
        <v>6.8998999999999997</v>
      </c>
      <c r="AH35" s="87">
        <f t="shared" ca="1" si="26"/>
        <v>7.13</v>
      </c>
      <c r="AI35" s="87">
        <f t="shared" ca="1" si="27"/>
        <v>5.82</v>
      </c>
      <c r="AJ35" s="87">
        <f t="shared" ca="1" si="28"/>
        <v>6.7583399999999996</v>
      </c>
      <c r="AK35" s="87" t="str">
        <f t="shared" ca="1" si="17"/>
        <v/>
      </c>
      <c r="AL35" s="87">
        <f t="shared" ca="1" si="18"/>
        <v>6.8998999999999997</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5.82</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9</v>
      </c>
      <c r="X36" s="87" t="s">
        <v>81</v>
      </c>
      <c r="Y36" s="87">
        <f t="shared" ca="1" si="10"/>
        <v>6.8998999999999997</v>
      </c>
      <c r="AA36" s="87" t="str">
        <f t="shared" ca="1" si="11"/>
        <v>Hillingdon</v>
      </c>
      <c r="AB36" s="87">
        <v>10</v>
      </c>
      <c r="AC36" s="86">
        <f t="shared" ca="1" si="12"/>
        <v>6.9219499999999998</v>
      </c>
      <c r="AD36" s="87" t="str">
        <f t="shared" ca="1" si="13"/>
        <v>Hillingdon</v>
      </c>
      <c r="AE36" s="87" t="str">
        <f t="shared" ca="1" si="14"/>
        <v/>
      </c>
      <c r="AF36" s="87" t="str">
        <f t="shared" ca="1" si="15"/>
        <v/>
      </c>
      <c r="AG36" s="87">
        <f t="shared" ca="1" si="16"/>
        <v>6.9219499999999998</v>
      </c>
      <c r="AH36" s="87">
        <f t="shared" ca="1" si="26"/>
        <v>7.13</v>
      </c>
      <c r="AI36" s="87">
        <f t="shared" ca="1" si="27"/>
        <v>5.82</v>
      </c>
      <c r="AJ36" s="87">
        <f t="shared" ca="1" si="28"/>
        <v>6.7583399999999996</v>
      </c>
      <c r="AK36" s="87">
        <f t="shared" ca="1" si="17"/>
        <v>6.9219499999999998</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5.82</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30</v>
      </c>
      <c r="X37" s="87" t="s">
        <v>102</v>
      </c>
      <c r="Y37" s="87">
        <f t="shared" ca="1" si="10"/>
        <v>7.8248300000000004</v>
      </c>
      <c r="AA37" s="87" t="str">
        <f t="shared" ca="1" si="11"/>
        <v>Hounslow</v>
      </c>
      <c r="AB37" s="87">
        <v>11</v>
      </c>
      <c r="AC37" s="86">
        <f t="shared" ca="1" si="12"/>
        <v>6.9438399999999998</v>
      </c>
      <c r="AD37" s="87" t="str">
        <f t="shared" ca="1" si="13"/>
        <v>Hounslow</v>
      </c>
      <c r="AE37" s="87" t="str">
        <f t="shared" ca="1" si="14"/>
        <v/>
      </c>
      <c r="AF37" s="87" t="str">
        <f t="shared" ca="1" si="15"/>
        <v/>
      </c>
      <c r="AG37" s="87">
        <f t="shared" ca="1" si="16"/>
        <v>6.9438399999999998</v>
      </c>
      <c r="AH37" s="87">
        <f t="shared" ca="1" si="26"/>
        <v>7.13</v>
      </c>
      <c r="AI37" s="87">
        <f t="shared" ca="1" si="27"/>
        <v>5.82</v>
      </c>
      <c r="AJ37" s="87">
        <f t="shared" ca="1" si="28"/>
        <v>6.7583399999999996</v>
      </c>
      <c r="AK37" s="87">
        <f t="shared" ca="1" si="17"/>
        <v>6.9438399999999998</v>
      </c>
      <c r="AL37" s="87" t="str">
        <f t="shared" ca="1" si="18"/>
        <v/>
      </c>
      <c r="AN37" s="87">
        <f ca="1">IFERROR(RANK(AP37,$AP$27:$AP$37,$U$3)+COUNTIF($AP$27:AP37,AP37)-1,"")</f>
        <v>3</v>
      </c>
      <c r="AO37" s="87" t="str">
        <f>T8</f>
        <v>Richmond</v>
      </c>
      <c r="AP37" s="87">
        <f t="shared" ca="1" si="19"/>
        <v>6.7583399999999996</v>
      </c>
      <c r="AR37" s="87" t="e">
        <f t="shared" ca="1" si="20"/>
        <v>#N/A</v>
      </c>
      <c r="AS37" s="87">
        <v>11</v>
      </c>
      <c r="AT37" s="87" t="e">
        <f t="shared" ca="1" si="21"/>
        <v>#N/A</v>
      </c>
      <c r="AU37" s="87" t="e">
        <f t="shared" ca="1" si="22"/>
        <v>#N/A</v>
      </c>
      <c r="AV37" s="87" t="e">
        <f t="shared" ca="1" si="23"/>
        <v>#N/A</v>
      </c>
      <c r="AW37" s="87" t="e">
        <f t="shared" ca="1" si="24"/>
        <v>#N/A</v>
      </c>
      <c r="AX37" s="87">
        <f t="shared" ca="1" si="25"/>
        <v>5.82</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23</v>
      </c>
      <c r="X38" s="87" t="s">
        <v>67</v>
      </c>
      <c r="Y38" s="87">
        <f t="shared" ca="1" si="10"/>
        <v>7.39602</v>
      </c>
      <c r="AA38" s="87" t="str">
        <f t="shared" ca="1" si="11"/>
        <v>Lewisham</v>
      </c>
      <c r="AB38" s="87">
        <v>12</v>
      </c>
      <c r="AC38" s="86">
        <f t="shared" ca="1" si="12"/>
        <v>6.9816700000000003</v>
      </c>
      <c r="AD38" s="87" t="str">
        <f t="shared" ca="1" si="13"/>
        <v>Lewisham</v>
      </c>
      <c r="AE38" s="87" t="str">
        <f t="shared" ca="1" si="14"/>
        <v/>
      </c>
      <c r="AF38" s="87" t="str">
        <f t="shared" ca="1" si="15"/>
        <v/>
      </c>
      <c r="AG38" s="87">
        <f t="shared" ca="1" si="16"/>
        <v>6.9816700000000003</v>
      </c>
      <c r="AH38" s="87">
        <f t="shared" ca="1" si="26"/>
        <v>7.13</v>
      </c>
      <c r="AI38" s="87">
        <f t="shared" ca="1" si="27"/>
        <v>5.82</v>
      </c>
      <c r="AJ38" s="87">
        <f t="shared" ca="1" si="28"/>
        <v>6.7583399999999996</v>
      </c>
      <c r="AK38" s="87" t="str">
        <f t="shared" ca="1" si="17"/>
        <v/>
      </c>
      <c r="AL38" s="87">
        <f t="shared" ca="1" si="18"/>
        <v>6.9816700000000003</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22</v>
      </c>
      <c r="X39" s="87" t="s">
        <v>117</v>
      </c>
      <c r="Y39" s="87">
        <f t="shared" ca="1" si="10"/>
        <v>7.3795200000000003</v>
      </c>
      <c r="AA39" s="87" t="str">
        <f t="shared" ca="1" si="11"/>
        <v>Harrow</v>
      </c>
      <c r="AB39" s="87">
        <v>13</v>
      </c>
      <c r="AC39" s="86">
        <f t="shared" ca="1" si="12"/>
        <v>7.0131899999999998</v>
      </c>
      <c r="AD39" s="87" t="str">
        <f t="shared" ca="1" si="13"/>
        <v>Harrow</v>
      </c>
      <c r="AE39" s="87" t="str">
        <f t="shared" ca="1" si="14"/>
        <v/>
      </c>
      <c r="AF39" s="87">
        <f t="shared" ca="1" si="15"/>
        <v>7.0131899999999998</v>
      </c>
      <c r="AG39" s="87" t="str">
        <f t="shared" ca="1" si="16"/>
        <v/>
      </c>
      <c r="AH39" s="87">
        <f t="shared" ca="1" si="26"/>
        <v>7.13</v>
      </c>
      <c r="AI39" s="87">
        <f t="shared" ca="1" si="27"/>
        <v>5.82</v>
      </c>
      <c r="AJ39" s="87">
        <f t="shared" ca="1" si="28"/>
        <v>6.7583399999999996</v>
      </c>
      <c r="AK39" s="87">
        <f t="shared" ca="1" si="17"/>
        <v>7.0131899999999998</v>
      </c>
      <c r="AL39" s="87" t="str">
        <f t="shared" ca="1" si="18"/>
        <v/>
      </c>
      <c r="AO39" s="87" t="s">
        <v>1096</v>
      </c>
      <c r="BA39" s="94"/>
      <c r="BD39" s="94" t="s">
        <v>1097</v>
      </c>
      <c r="BF39" s="94">
        <f ca="1">U9</f>
        <v>7</v>
      </c>
      <c r="BG39" s="94"/>
      <c r="BT39" s="87"/>
    </row>
    <row r="40" spans="1:72">
      <c r="A40" s="125"/>
      <c r="B40" s="125"/>
      <c r="C40" s="125"/>
      <c r="D40" s="125"/>
      <c r="E40" s="125"/>
      <c r="F40" s="125"/>
      <c r="G40" s="125"/>
      <c r="H40" s="125"/>
      <c r="I40" s="125"/>
      <c r="J40" s="125"/>
      <c r="K40" s="125"/>
      <c r="L40" s="125"/>
      <c r="M40" s="125"/>
      <c r="N40" s="125"/>
      <c r="W40" s="87">
        <f ca="1">IFERROR(RANK(Y40,$Y$27:$Y$59,$U$3)+COUNTIF($Y$27:Y40,Y40)-1,"")</f>
        <v>13</v>
      </c>
      <c r="X40" s="87" t="s">
        <v>65</v>
      </c>
      <c r="Y40" s="87">
        <f t="shared" ca="1" si="10"/>
        <v>7.0131899999999998</v>
      </c>
      <c r="AA40" s="87" t="str">
        <f t="shared" ca="1" si="11"/>
        <v>Barking and Dagenham</v>
      </c>
      <c r="AB40" s="87">
        <v>14</v>
      </c>
      <c r="AC40" s="86">
        <f t="shared" ca="1" si="12"/>
        <v>7.0428899999999999</v>
      </c>
      <c r="AD40" s="87" t="str">
        <f t="shared" ca="1" si="13"/>
        <v>Barking and Dagenham</v>
      </c>
      <c r="AE40" s="87" t="str">
        <f t="shared" ca="1" si="14"/>
        <v/>
      </c>
      <c r="AF40" s="87" t="str">
        <f t="shared" ca="1" si="15"/>
        <v/>
      </c>
      <c r="AG40" s="87">
        <f t="shared" ca="1" si="16"/>
        <v>7.0428899999999999</v>
      </c>
      <c r="AH40" s="87">
        <f t="shared" ca="1" si="26"/>
        <v>7.13</v>
      </c>
      <c r="AI40" s="87">
        <f t="shared" ca="1" si="27"/>
        <v>5.82</v>
      </c>
      <c r="AJ40" s="87">
        <f t="shared" ca="1" si="28"/>
        <v>6.7583399999999996</v>
      </c>
      <c r="AK40" s="87" t="str">
        <f t="shared" ca="1" si="17"/>
        <v/>
      </c>
      <c r="AL40" s="87">
        <f t="shared" ca="1" si="18"/>
        <v>7.0428899999999999</v>
      </c>
      <c r="AO40" s="87" t="str">
        <f>List!R2</f>
        <v>Kingston</v>
      </c>
      <c r="AP40" s="87">
        <f t="shared" ref="AP40:AP54" ca="1" si="29">VLOOKUP(AO40,$AA$27:$AC$58,3,FALSE)</f>
        <v>6.6790900000000004</v>
      </c>
      <c r="BA40" s="94"/>
      <c r="BB40" s="94"/>
      <c r="BC40" s="94"/>
      <c r="BD40" s="94"/>
      <c r="BE40" s="87" t="s">
        <v>1098</v>
      </c>
      <c r="BF40" s="92">
        <f ca="1">IF(BF39=1,0,BE45*BF39/$BF45)</f>
        <v>19.46875</v>
      </c>
      <c r="BG40" s="93"/>
      <c r="BT40" s="87"/>
    </row>
    <row r="41" spans="1:72">
      <c r="A41" s="125"/>
      <c r="B41" s="125"/>
      <c r="C41" s="125"/>
      <c r="D41" s="125"/>
      <c r="E41" s="125"/>
      <c r="F41" s="125"/>
      <c r="G41" s="125"/>
      <c r="H41" s="125"/>
      <c r="I41" s="125"/>
      <c r="J41" s="125"/>
      <c r="K41" s="125"/>
      <c r="L41" s="125"/>
      <c r="M41" s="125"/>
      <c r="N41" s="125"/>
      <c r="W41" s="87">
        <f ca="1">IFERROR(RANK(Y41,$Y$27:$Y$59,$U$3)+COUNTIF($Y$27:Y41,Y41)-1,"")</f>
        <v>2</v>
      </c>
      <c r="X41" s="87" t="s">
        <v>119</v>
      </c>
      <c r="Y41" s="87">
        <f t="shared" ca="1" si="10"/>
        <v>6.41953</v>
      </c>
      <c r="AA41" s="87" t="str">
        <f t="shared" ca="1" si="11"/>
        <v>Redbridge</v>
      </c>
      <c r="AB41" s="87">
        <v>15</v>
      </c>
      <c r="AC41" s="86">
        <f t="shared" ca="1" si="12"/>
        <v>7.1087699999999998</v>
      </c>
      <c r="AD41" s="87" t="str">
        <f t="shared" ca="1" si="13"/>
        <v>Redbridge</v>
      </c>
      <c r="AE41" s="87" t="str">
        <f t="shared" ca="1" si="14"/>
        <v/>
      </c>
      <c r="AF41" s="87" t="str">
        <f t="shared" ca="1" si="15"/>
        <v/>
      </c>
      <c r="AG41" s="87">
        <f t="shared" ca="1" si="16"/>
        <v>7.1087699999999998</v>
      </c>
      <c r="AH41" s="87">
        <f t="shared" ca="1" si="26"/>
        <v>7.13</v>
      </c>
      <c r="AI41" s="87">
        <f t="shared" ca="1" si="27"/>
        <v>5.82</v>
      </c>
      <c r="AJ41" s="87">
        <f t="shared" ca="1" si="28"/>
        <v>6.7583399999999996</v>
      </c>
      <c r="AK41" s="87">
        <f t="shared" ca="1" si="17"/>
        <v>7.1087699999999998</v>
      </c>
      <c r="AL41" s="87" t="str">
        <f t="shared" ca="1" si="18"/>
        <v/>
      </c>
      <c r="AO41" s="87" t="str">
        <f>List!R3</f>
        <v>Merton</v>
      </c>
      <c r="AP41" s="87">
        <f t="shared" ca="1" si="29"/>
        <v>6.8504300000000002</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10</v>
      </c>
      <c r="X42" s="87" t="s">
        <v>87</v>
      </c>
      <c r="Y42" s="87">
        <f t="shared" ca="1" si="10"/>
        <v>6.9219499999999998</v>
      </c>
      <c r="AA42" s="87" t="str">
        <f t="shared" ca="1" si="11"/>
        <v>Enfield</v>
      </c>
      <c r="AB42" s="87">
        <v>16</v>
      </c>
      <c r="AC42" s="86">
        <f t="shared" ca="1" si="12"/>
        <v>7.1159499999999998</v>
      </c>
      <c r="AD42" s="87" t="str">
        <f t="shared" ca="1" si="13"/>
        <v>Enfield</v>
      </c>
      <c r="AE42" s="87" t="str">
        <f t="shared" ca="1" si="14"/>
        <v/>
      </c>
      <c r="AF42" s="87" t="str">
        <f t="shared" ca="1" si="15"/>
        <v/>
      </c>
      <c r="AG42" s="87">
        <f t="shared" ca="1" si="16"/>
        <v>7.1159499999999998</v>
      </c>
      <c r="AH42" s="87">
        <f t="shared" ca="1" si="26"/>
        <v>7.13</v>
      </c>
      <c r="AI42" s="87">
        <f t="shared" ca="1" si="27"/>
        <v>5.82</v>
      </c>
      <c r="AJ42" s="87">
        <f t="shared" ca="1" si="28"/>
        <v>6.7583399999999996</v>
      </c>
      <c r="AK42" s="87">
        <f t="shared" ca="1" si="17"/>
        <v>7.1159499999999998</v>
      </c>
      <c r="AL42" s="87" t="str">
        <f t="shared" ca="1" si="18"/>
        <v/>
      </c>
      <c r="AO42" s="87" t="str">
        <f>List!R4</f>
        <v>Richmond</v>
      </c>
      <c r="AP42" s="87">
        <f t="shared" ca="1" si="29"/>
        <v>6.7583399999999996</v>
      </c>
      <c r="BA42" s="94"/>
      <c r="BB42" s="94"/>
      <c r="BC42" s="94"/>
      <c r="BD42" s="94"/>
      <c r="BE42" s="87" t="s">
        <v>1094</v>
      </c>
      <c r="BF42" s="92">
        <f ca="1">IF(181-SUM(BF40:BF41)&lt;0,0,181-SUM(BF40:BF41))</f>
        <v>159.53125</v>
      </c>
      <c r="BG42" s="93"/>
      <c r="BT42" s="87"/>
    </row>
    <row r="43" spans="1:72">
      <c r="A43" s="17"/>
      <c r="B43" s="17"/>
      <c r="C43" s="17"/>
      <c r="D43" s="17"/>
      <c r="E43" s="17"/>
      <c r="F43" s="17"/>
      <c r="G43" s="17"/>
      <c r="H43" s="17"/>
      <c r="I43" s="17"/>
      <c r="J43" s="17"/>
      <c r="K43" s="17"/>
      <c r="L43" s="17"/>
      <c r="M43" s="17"/>
      <c r="W43" s="87">
        <f ca="1">IFERROR(RANK(Y43,$Y$27:$Y$59,$U$3)+COUNTIF($Y$27:Y43,Y43)-1,"")</f>
        <v>11</v>
      </c>
      <c r="X43" s="87" t="s">
        <v>60</v>
      </c>
      <c r="Y43" s="87">
        <f t="shared" ca="1" si="10"/>
        <v>6.9438399999999998</v>
      </c>
      <c r="AA43" s="87" t="str">
        <f t="shared" ca="1" si="11"/>
        <v>Wandsworth</v>
      </c>
      <c r="AB43" s="87">
        <v>17</v>
      </c>
      <c r="AC43" s="86">
        <f t="shared" ca="1" si="12"/>
        <v>7.1586299999999996</v>
      </c>
      <c r="AD43" s="87" t="str">
        <f t="shared" ca="1" si="13"/>
        <v>Wandsworth</v>
      </c>
      <c r="AE43" s="87" t="str">
        <f t="shared" ca="1" si="14"/>
        <v/>
      </c>
      <c r="AF43" s="87" t="str">
        <f t="shared" ca="1" si="15"/>
        <v/>
      </c>
      <c r="AG43" s="87">
        <f t="shared" ca="1" si="16"/>
        <v>7.1586299999999996</v>
      </c>
      <c r="AH43" s="87">
        <f t="shared" ca="1" si="26"/>
        <v>7.13</v>
      </c>
      <c r="AI43" s="87">
        <f t="shared" ca="1" si="27"/>
        <v>5.82</v>
      </c>
      <c r="AJ43" s="87">
        <f t="shared" ca="1" si="28"/>
        <v>6.7583399999999996</v>
      </c>
      <c r="AK43" s="87" t="str">
        <f t="shared" ca="1" si="17"/>
        <v/>
      </c>
      <c r="AL43" s="87">
        <f t="shared" ca="1" si="18"/>
        <v>7.1586299999999996</v>
      </c>
      <c r="AO43" s="87" t="str">
        <f>List!R5</f>
        <v>Sutton</v>
      </c>
      <c r="AP43" s="87">
        <f t="shared" ca="1" si="29"/>
        <v>6.4745499999999998</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32</v>
      </c>
      <c r="X44" s="87" t="s">
        <v>75</v>
      </c>
      <c r="Y44" s="87">
        <f t="shared" ca="1" si="10"/>
        <v>7.8990299999999998</v>
      </c>
      <c r="AA44" s="87" t="str">
        <f t="shared" ca="1" si="11"/>
        <v>Barnet</v>
      </c>
      <c r="AB44" s="87">
        <v>18</v>
      </c>
      <c r="AC44" s="86">
        <f t="shared" ca="1" si="12"/>
        <v>7.1692099999999996</v>
      </c>
      <c r="AD44" s="87" t="str">
        <f t="shared" ca="1" si="13"/>
        <v>Barnet</v>
      </c>
      <c r="AE44" s="87" t="str">
        <f t="shared" ca="1" si="14"/>
        <v/>
      </c>
      <c r="AF44" s="87">
        <f t="shared" ca="1" si="15"/>
        <v>7.1692099999999996</v>
      </c>
      <c r="AG44" s="87" t="str">
        <f t="shared" ca="1" si="16"/>
        <v/>
      </c>
      <c r="AH44" s="87">
        <f t="shared" ca="1" si="26"/>
        <v>7.13</v>
      </c>
      <c r="AI44" s="87">
        <f t="shared" ca="1" si="27"/>
        <v>5.82</v>
      </c>
      <c r="AJ44" s="87">
        <f t="shared" ca="1" si="28"/>
        <v>6.7583399999999996</v>
      </c>
      <c r="AK44" s="87">
        <f t="shared" ca="1" si="17"/>
        <v>7.1692099999999996</v>
      </c>
      <c r="AL44" s="87" t="str">
        <f t="shared" ca="1" si="18"/>
        <v/>
      </c>
      <c r="AO44" s="87" t="str">
        <f>List!R6</f>
        <v>Havering</v>
      </c>
      <c r="AP44" s="87">
        <f t="shared" ca="1" si="29"/>
        <v>6.41953</v>
      </c>
      <c r="BT44" s="87"/>
    </row>
    <row r="45" spans="1:72">
      <c r="A45" s="17"/>
      <c r="B45" s="17"/>
      <c r="C45" s="17"/>
      <c r="D45" s="17"/>
      <c r="E45" s="17"/>
      <c r="F45" s="17"/>
      <c r="G45" s="17"/>
      <c r="H45" s="17"/>
      <c r="I45" s="17"/>
      <c r="J45" s="17"/>
      <c r="K45" s="17"/>
      <c r="L45" s="17"/>
      <c r="M45" s="17"/>
      <c r="W45" s="87">
        <f ca="1">IFERROR(RANK(Y45,$Y$27:$Y$59,$U$3)+COUNTIF($Y$27:Y45,Y45)-1,"")</f>
        <v>26</v>
      </c>
      <c r="X45" s="87" t="s">
        <v>71</v>
      </c>
      <c r="Y45" s="87">
        <f t="shared" ca="1" si="10"/>
        <v>7.5967099999999999</v>
      </c>
      <c r="AA45" s="87" t="str">
        <f t="shared" ca="1" si="11"/>
        <v>Ealing</v>
      </c>
      <c r="AB45" s="87">
        <v>19</v>
      </c>
      <c r="AC45" s="86">
        <f t="shared" ca="1" si="12"/>
        <v>7.1787200000000002</v>
      </c>
      <c r="AD45" s="87" t="str">
        <f t="shared" ca="1" si="13"/>
        <v>Ealing</v>
      </c>
      <c r="AE45" s="87" t="str">
        <f t="shared" ca="1" si="14"/>
        <v/>
      </c>
      <c r="AF45" s="87" t="str">
        <f t="shared" ca="1" si="15"/>
        <v/>
      </c>
      <c r="AG45" s="87">
        <f t="shared" ca="1" si="16"/>
        <v>7.1787200000000002</v>
      </c>
      <c r="AH45" s="87">
        <f t="shared" ca="1" si="26"/>
        <v>7.13</v>
      </c>
      <c r="AI45" s="87">
        <f t="shared" ca="1" si="27"/>
        <v>5.82</v>
      </c>
      <c r="AJ45" s="87">
        <f t="shared" ca="1" si="28"/>
        <v>6.7583399999999996</v>
      </c>
      <c r="AK45" s="87">
        <f t="shared" ca="1" si="17"/>
        <v>7.1787200000000002</v>
      </c>
      <c r="AL45" s="87" t="str">
        <f t="shared" ca="1" si="18"/>
        <v/>
      </c>
      <c r="AO45" s="87" t="str">
        <f>List!R7</f>
        <v>Hounslow</v>
      </c>
      <c r="AP45" s="87">
        <f t="shared" ca="1" si="29"/>
        <v>6.9438399999999998</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6</v>
      </c>
      <c r="X46" s="87" t="s">
        <v>83</v>
      </c>
      <c r="Y46" s="87">
        <f t="shared" ca="1" si="10"/>
        <v>6.6790900000000004</v>
      </c>
      <c r="AA46" s="87" t="str">
        <f t="shared" ca="1" si="11"/>
        <v>Lambeth</v>
      </c>
      <c r="AB46" s="87">
        <v>20</v>
      </c>
      <c r="AC46" s="86">
        <f t="shared" ca="1" si="12"/>
        <v>7.3439500000000004</v>
      </c>
      <c r="AD46" s="87" t="str">
        <f t="shared" ca="1" si="13"/>
        <v>Lambeth</v>
      </c>
      <c r="AE46" s="87" t="str">
        <f t="shared" ca="1" si="14"/>
        <v/>
      </c>
      <c r="AF46" s="87" t="str">
        <f t="shared" ca="1" si="15"/>
        <v/>
      </c>
      <c r="AG46" s="87">
        <f t="shared" ca="1" si="16"/>
        <v>7.3439500000000004</v>
      </c>
      <c r="AH46" s="87">
        <f t="shared" ca="1" si="26"/>
        <v>7.13</v>
      </c>
      <c r="AI46" s="87">
        <f t="shared" ca="1" si="27"/>
        <v>5.82</v>
      </c>
      <c r="AJ46" s="87">
        <f t="shared" ca="1" si="28"/>
        <v>6.7583399999999996</v>
      </c>
      <c r="AK46" s="87" t="str">
        <f t="shared" ca="1" si="17"/>
        <v/>
      </c>
      <c r="AL46" s="87">
        <f t="shared" ca="1" si="18"/>
        <v>7.3439500000000004</v>
      </c>
      <c r="AO46" s="87" t="str">
        <f>List!R8</f>
        <v>Redbridge</v>
      </c>
      <c r="AP46" s="87">
        <f t="shared" ca="1" si="29"/>
        <v>7.1087699999999998</v>
      </c>
      <c r="BF46" s="94">
        <v>2</v>
      </c>
      <c r="BG46" s="94"/>
      <c r="BT46" s="87"/>
    </row>
    <row r="47" spans="1:72">
      <c r="A47" s="17"/>
      <c r="B47" s="17"/>
      <c r="C47" s="17"/>
      <c r="D47" s="17"/>
      <c r="E47" s="17"/>
      <c r="F47" s="17"/>
      <c r="G47" s="17"/>
      <c r="H47" s="17"/>
      <c r="I47" s="17"/>
      <c r="J47" s="17"/>
      <c r="K47" s="17"/>
      <c r="L47" s="17"/>
      <c r="M47" s="17"/>
      <c r="W47" s="87">
        <f ca="1">IFERROR(RANK(Y47,$Y$27:$Y$59,$U$3)+COUNTIF($Y$27:Y47,Y47)-1,"")</f>
        <v>20</v>
      </c>
      <c r="X47" s="87" t="s">
        <v>92</v>
      </c>
      <c r="Y47" s="87">
        <f t="shared" ca="1" si="10"/>
        <v>7.3439500000000004</v>
      </c>
      <c r="AA47" s="87" t="str">
        <f t="shared" ca="1" si="11"/>
        <v>Brent</v>
      </c>
      <c r="AB47" s="87">
        <v>21</v>
      </c>
      <c r="AC47" s="86">
        <f t="shared" ca="1" si="12"/>
        <v>7.36815</v>
      </c>
      <c r="AD47" s="87" t="str">
        <f t="shared" ca="1" si="13"/>
        <v>Brent</v>
      </c>
      <c r="AE47" s="87" t="str">
        <f t="shared" ca="1" si="14"/>
        <v/>
      </c>
      <c r="AF47" s="87" t="str">
        <f t="shared" ca="1" si="15"/>
        <v/>
      </c>
      <c r="AG47" s="87">
        <f t="shared" ca="1" si="16"/>
        <v>7.36815</v>
      </c>
      <c r="AH47" s="87">
        <f t="shared" ca="1" si="26"/>
        <v>7.13</v>
      </c>
      <c r="AI47" s="87">
        <f t="shared" ca="1" si="27"/>
        <v>5.82</v>
      </c>
      <c r="AJ47" s="87">
        <f t="shared" ca="1" si="28"/>
        <v>6.7583399999999996</v>
      </c>
      <c r="AK47" s="87" t="str">
        <f t="shared" ca="1" si="17"/>
        <v/>
      </c>
      <c r="AL47" s="87">
        <f t="shared" ca="1" si="18"/>
        <v>7.36815</v>
      </c>
      <c r="AO47" s="87" t="str">
        <f>List!R9</f>
        <v>Enfield</v>
      </c>
      <c r="AP47" s="87">
        <f t="shared" ca="1" si="29"/>
        <v>7.1159499999999998</v>
      </c>
    </row>
    <row r="48" spans="1:72">
      <c r="A48" s="17"/>
      <c r="B48" s="17"/>
      <c r="C48" s="17"/>
      <c r="D48" s="17"/>
      <c r="E48" s="17"/>
      <c r="F48" s="17"/>
      <c r="G48" s="17"/>
      <c r="H48" s="17"/>
      <c r="I48" s="17"/>
      <c r="J48" s="17"/>
      <c r="K48" s="17"/>
      <c r="L48" s="17"/>
      <c r="M48" s="17"/>
      <c r="W48" s="87">
        <f ca="1">IFERROR(RANK(Y48,$Y$27:$Y$59,$U$3)+COUNTIF($Y$27:Y48,Y48)-1,"")</f>
        <v>12</v>
      </c>
      <c r="X48" s="87" t="s">
        <v>85</v>
      </c>
      <c r="Y48" s="87">
        <f t="shared" ca="1" si="10"/>
        <v>6.9816700000000003</v>
      </c>
      <c r="AA48" s="87" t="str">
        <f t="shared" ca="1" si="11"/>
        <v>Haringey</v>
      </c>
      <c r="AB48" s="87">
        <v>22</v>
      </c>
      <c r="AC48" s="86">
        <f t="shared" ca="1" si="12"/>
        <v>7.3795200000000003</v>
      </c>
      <c r="AD48" s="87" t="str">
        <f t="shared" ca="1" si="13"/>
        <v>Haringey</v>
      </c>
      <c r="AE48" s="87" t="str">
        <f t="shared" ca="1" si="14"/>
        <v/>
      </c>
      <c r="AF48" s="87" t="str">
        <f t="shared" ca="1" si="15"/>
        <v/>
      </c>
      <c r="AG48" s="87">
        <f t="shared" ca="1" si="16"/>
        <v>7.3795200000000003</v>
      </c>
      <c r="AH48" s="87">
        <f t="shared" ca="1" si="26"/>
        <v>7.13</v>
      </c>
      <c r="AI48" s="87">
        <f t="shared" ca="1" si="27"/>
        <v>5.82</v>
      </c>
      <c r="AJ48" s="87">
        <f t="shared" ca="1" si="28"/>
        <v>6.7583399999999996</v>
      </c>
      <c r="AK48" s="87" t="str">
        <f t="shared" ca="1" si="17"/>
        <v/>
      </c>
      <c r="AL48" s="87">
        <f t="shared" ca="1" si="18"/>
        <v>7.3795200000000003</v>
      </c>
      <c r="AO48" s="87" t="str">
        <f>List!R10</f>
        <v>Harrow</v>
      </c>
      <c r="AP48" s="87">
        <f t="shared" ca="1" si="29"/>
        <v>7.0131899999999998</v>
      </c>
      <c r="BF48" s="94"/>
    </row>
    <row r="49" spans="1:59">
      <c r="A49" s="17"/>
      <c r="B49" s="17"/>
      <c r="C49" s="17"/>
      <c r="D49" s="17"/>
      <c r="E49" s="17"/>
      <c r="F49" s="17"/>
      <c r="G49" s="17"/>
      <c r="H49" s="17"/>
      <c r="I49" s="17"/>
      <c r="J49" s="17"/>
      <c r="K49" s="17"/>
      <c r="L49" s="17"/>
      <c r="M49" s="17"/>
      <c r="W49" s="87">
        <f ca="1">IFERROR(RANK(Y49,$Y$27:$Y$59,$U$3)+COUNTIF($Y$27:Y49,Y49)-1,"")</f>
        <v>8</v>
      </c>
      <c r="X49" s="87" t="s">
        <v>109</v>
      </c>
      <c r="Y49" s="87">
        <f t="shared" ca="1" si="10"/>
        <v>6.8504300000000002</v>
      </c>
      <c r="AA49" s="87" t="str">
        <f t="shared" ca="1" si="11"/>
        <v>Hammersmith and Fulham</v>
      </c>
      <c r="AB49" s="87">
        <v>23</v>
      </c>
      <c r="AC49" s="86">
        <f t="shared" ca="1" si="12"/>
        <v>7.39602</v>
      </c>
      <c r="AD49" s="87" t="str">
        <f t="shared" ca="1" si="13"/>
        <v>Hammersmith and Fulham</v>
      </c>
      <c r="AE49" s="87" t="str">
        <f t="shared" ca="1" si="14"/>
        <v/>
      </c>
      <c r="AF49" s="87" t="str">
        <f t="shared" ca="1" si="15"/>
        <v/>
      </c>
      <c r="AG49" s="87">
        <f t="shared" ca="1" si="16"/>
        <v>7.39602</v>
      </c>
      <c r="AH49" s="87">
        <f t="shared" ca="1" si="26"/>
        <v>7.13</v>
      </c>
      <c r="AI49" s="87">
        <f t="shared" ca="1" si="27"/>
        <v>5.82</v>
      </c>
      <c r="AJ49" s="87">
        <f t="shared" ca="1" si="28"/>
        <v>6.7583399999999996</v>
      </c>
      <c r="AK49" s="87" t="str">
        <f t="shared" ca="1" si="17"/>
        <v/>
      </c>
      <c r="AL49" s="87">
        <f t="shared" ca="1" si="18"/>
        <v>7.39602</v>
      </c>
      <c r="AO49" s="87" t="str">
        <f>List!R11</f>
        <v>Waltham Forest</v>
      </c>
      <c r="AP49" s="87">
        <f t="shared" ca="1" si="29"/>
        <v>7.4072100000000001</v>
      </c>
      <c r="BF49" s="92"/>
      <c r="BG49" s="93"/>
    </row>
    <row r="50" spans="1:59">
      <c r="A50" s="17"/>
      <c r="B50" s="17"/>
      <c r="C50" s="17"/>
      <c r="D50" s="17"/>
      <c r="E50" s="17"/>
      <c r="F50" s="17"/>
      <c r="G50" s="17"/>
      <c r="H50" s="17"/>
      <c r="I50" s="17"/>
      <c r="J50" s="17"/>
      <c r="K50" s="17"/>
      <c r="L50" s="17"/>
      <c r="M50" s="17"/>
      <c r="W50" s="87">
        <f ca="1">IFERROR(RANK(Y50,$Y$27:$Y$59,$U$3)+COUNTIF($Y$27:Y50,Y50)-1,"")</f>
        <v>25</v>
      </c>
      <c r="X50" s="87" t="s">
        <v>123</v>
      </c>
      <c r="Y50" s="87">
        <f t="shared" ca="1" si="10"/>
        <v>7.4945300000000001</v>
      </c>
      <c r="AA50" s="87" t="str">
        <f t="shared" ca="1" si="11"/>
        <v>Waltham Forest</v>
      </c>
      <c r="AB50" s="87">
        <v>24</v>
      </c>
      <c r="AC50" s="86">
        <f t="shared" ca="1" si="12"/>
        <v>7.4072100000000001</v>
      </c>
      <c r="AD50" s="87" t="str">
        <f t="shared" ca="1" si="13"/>
        <v>Waltham Forest</v>
      </c>
      <c r="AE50" s="87" t="str">
        <f t="shared" ca="1" si="14"/>
        <v/>
      </c>
      <c r="AF50" s="87" t="str">
        <f t="shared" ca="1" si="15"/>
        <v/>
      </c>
      <c r="AG50" s="87">
        <f t="shared" ca="1" si="16"/>
        <v>7.4072100000000001</v>
      </c>
      <c r="AH50" s="87">
        <f t="shared" ca="1" si="26"/>
        <v>7.13</v>
      </c>
      <c r="AI50" s="87">
        <f t="shared" ca="1" si="27"/>
        <v>5.82</v>
      </c>
      <c r="AJ50" s="87">
        <f t="shared" ca="1" si="28"/>
        <v>6.7583399999999996</v>
      </c>
      <c r="AK50" s="87">
        <f t="shared" ca="1" si="17"/>
        <v>7.4072100000000001</v>
      </c>
      <c r="AL50" s="87" t="str">
        <f t="shared" ca="1" si="18"/>
        <v/>
      </c>
      <c r="AO50" s="87" t="str">
        <f>List!R12</f>
        <v>Bromley</v>
      </c>
      <c r="AP50" s="87">
        <f t="shared" ca="1" si="29"/>
        <v>6.1601100000000004</v>
      </c>
      <c r="BF50" s="92"/>
      <c r="BG50" s="92"/>
    </row>
    <row r="51" spans="1:59">
      <c r="W51" s="87">
        <f ca="1">IFERROR(RANK(Y51,$Y$27:$Y$59,$U$3)+COUNTIF($Y$27:Y51,Y51)-1,"")</f>
        <v>15</v>
      </c>
      <c r="X51" s="87" t="s">
        <v>113</v>
      </c>
      <c r="Y51" s="87">
        <f t="shared" ca="1" si="10"/>
        <v>7.1087699999999998</v>
      </c>
      <c r="AA51" s="87" t="str">
        <f t="shared" ca="1" si="11"/>
        <v>Newham</v>
      </c>
      <c r="AB51" s="87">
        <v>25</v>
      </c>
      <c r="AC51" s="86">
        <f t="shared" ca="1" si="12"/>
        <v>7.4945300000000001</v>
      </c>
      <c r="AD51" s="87" t="str">
        <f t="shared" ca="1" si="13"/>
        <v>Newham</v>
      </c>
      <c r="AE51" s="87" t="str">
        <f t="shared" ca="1" si="14"/>
        <v/>
      </c>
      <c r="AF51" s="87" t="str">
        <f t="shared" ca="1" si="15"/>
        <v/>
      </c>
      <c r="AG51" s="87">
        <f t="shared" ca="1" si="16"/>
        <v>7.4945300000000001</v>
      </c>
      <c r="AH51" s="87">
        <f t="shared" ca="1" si="26"/>
        <v>7.13</v>
      </c>
      <c r="AI51" s="87">
        <f t="shared" ca="1" si="27"/>
        <v>5.82</v>
      </c>
      <c r="AJ51" s="87">
        <f t="shared" ca="1" si="28"/>
        <v>6.7583399999999996</v>
      </c>
      <c r="AK51" s="87" t="str">
        <f t="shared" ca="1" si="17"/>
        <v/>
      </c>
      <c r="AL51" s="87">
        <f t="shared" ca="1" si="18"/>
        <v>7.4945300000000001</v>
      </c>
      <c r="AO51" s="87" t="str">
        <f>List!R13</f>
        <v>Hillingdon</v>
      </c>
      <c r="AP51" s="87">
        <f t="shared" ca="1" si="29"/>
        <v>6.9219499999999998</v>
      </c>
      <c r="BF51" s="92"/>
      <c r="BG51" s="93"/>
    </row>
    <row r="52" spans="1:59">
      <c r="W52" s="87">
        <f ca="1">IFERROR(RANK(Y52,$Y$27:$Y$59,$U$3)+COUNTIF($Y$27:Y52,Y52)-1,"")</f>
        <v>7</v>
      </c>
      <c r="X52" s="87" t="s">
        <v>33</v>
      </c>
      <c r="Y52" s="87">
        <f t="shared" ca="1" si="10"/>
        <v>6.7583399999999996</v>
      </c>
      <c r="AA52" s="87" t="str">
        <f t="shared" ca="1" si="11"/>
        <v>Kensington and Chelsea</v>
      </c>
      <c r="AB52" s="87">
        <v>26</v>
      </c>
      <c r="AC52" s="86">
        <f t="shared" ca="1" si="12"/>
        <v>7.5967099999999999</v>
      </c>
      <c r="AD52" s="87" t="str">
        <f t="shared" ca="1" si="13"/>
        <v>Kensington and Chelsea</v>
      </c>
      <c r="AE52" s="87" t="str">
        <f t="shared" ca="1" si="14"/>
        <v/>
      </c>
      <c r="AF52" s="87" t="str">
        <f t="shared" ca="1" si="15"/>
        <v/>
      </c>
      <c r="AG52" s="87">
        <f t="shared" ca="1" si="16"/>
        <v>7.5967099999999999</v>
      </c>
      <c r="AH52" s="87">
        <f t="shared" ca="1" si="26"/>
        <v>7.13</v>
      </c>
      <c r="AI52" s="87">
        <f t="shared" ca="1" si="27"/>
        <v>5.82</v>
      </c>
      <c r="AJ52" s="87">
        <f t="shared" ca="1" si="28"/>
        <v>6.7583399999999996</v>
      </c>
      <c r="AK52" s="87" t="str">
        <f t="shared" ca="1" si="17"/>
        <v/>
      </c>
      <c r="AL52" s="87">
        <f t="shared" ca="1" si="18"/>
        <v>7.5967099999999999</v>
      </c>
      <c r="AO52" s="87" t="str">
        <f>List!R14</f>
        <v>Ealing</v>
      </c>
      <c r="AP52" s="87">
        <f t="shared" ca="1" si="29"/>
        <v>7.1787200000000002</v>
      </c>
      <c r="BF52" s="94"/>
      <c r="BG52" s="94"/>
    </row>
    <row r="53" spans="1:59">
      <c r="W53" s="87">
        <f ca="1">IFERROR(RANK(Y53,$Y$27:$Y$59,$U$3)+COUNTIF($Y$27:Y53,Y53)-1,"")</f>
        <v>27</v>
      </c>
      <c r="X53" s="87" t="s">
        <v>96</v>
      </c>
      <c r="Y53" s="87">
        <f t="shared" ca="1" si="10"/>
        <v>7.6258900000000001</v>
      </c>
      <c r="AA53" s="87" t="str">
        <f t="shared" ca="1" si="11"/>
        <v>Southwark</v>
      </c>
      <c r="AB53" s="87">
        <v>27</v>
      </c>
      <c r="AC53" s="86">
        <f t="shared" ca="1" si="12"/>
        <v>7.6258900000000001</v>
      </c>
      <c r="AD53" s="87" t="str">
        <f t="shared" ca="1" si="13"/>
        <v>Southwark</v>
      </c>
      <c r="AE53" s="87" t="str">
        <f t="shared" ca="1" si="14"/>
        <v/>
      </c>
      <c r="AF53" s="87" t="str">
        <f t="shared" ca="1" si="15"/>
        <v/>
      </c>
      <c r="AG53" s="87">
        <f t="shared" ca="1" si="16"/>
        <v>7.6258900000000001</v>
      </c>
      <c r="AH53" s="87">
        <f t="shared" ca="1" si="26"/>
        <v>7.13</v>
      </c>
      <c r="AI53" s="87">
        <f t="shared" ca="1" si="27"/>
        <v>5.82</v>
      </c>
      <c r="AJ53" s="87">
        <f t="shared" ca="1" si="28"/>
        <v>6.7583399999999996</v>
      </c>
      <c r="AK53" s="87" t="str">
        <f t="shared" ca="1" si="17"/>
        <v/>
      </c>
      <c r="AL53" s="87">
        <f t="shared" ca="1" si="18"/>
        <v>7.6258900000000001</v>
      </c>
      <c r="AO53" s="87" t="str">
        <f>List!R15</f>
        <v>Barnet</v>
      </c>
      <c r="AP53" s="87">
        <f t="shared" ca="1" si="29"/>
        <v>7.1692099999999996</v>
      </c>
    </row>
    <row r="54" spans="1:59">
      <c r="W54" s="87">
        <f ca="1">IFERROR(RANK(Y54,$Y$27:$Y$59,$U$3)+COUNTIF($Y$27:Y54,Y54)-1,"")</f>
        <v>3</v>
      </c>
      <c r="X54" s="87" t="s">
        <v>90</v>
      </c>
      <c r="Y54" s="87">
        <f t="shared" ca="1" si="10"/>
        <v>6.4745499999999998</v>
      </c>
      <c r="AA54" s="87" t="str">
        <f t="shared" ca="1" si="11"/>
        <v>Camden</v>
      </c>
      <c r="AB54" s="87">
        <v>28</v>
      </c>
      <c r="AC54" s="86">
        <f t="shared" ca="1" si="12"/>
        <v>7.7114399999999996</v>
      </c>
      <c r="AD54" s="87" t="str">
        <f t="shared" ca="1" si="13"/>
        <v>Camden</v>
      </c>
      <c r="AE54" s="87" t="str">
        <f t="shared" ca="1" si="14"/>
        <v/>
      </c>
      <c r="AF54" s="87" t="str">
        <f t="shared" ca="1" si="15"/>
        <v/>
      </c>
      <c r="AG54" s="87">
        <f t="shared" ca="1" si="16"/>
        <v>7.7114399999999996</v>
      </c>
      <c r="AH54" s="87">
        <f t="shared" ca="1" si="26"/>
        <v>7.13</v>
      </c>
      <c r="AI54" s="87">
        <f t="shared" ca="1" si="27"/>
        <v>5.82</v>
      </c>
      <c r="AJ54" s="87">
        <f t="shared" ca="1" si="28"/>
        <v>6.7583399999999996</v>
      </c>
      <c r="AK54" s="87" t="str">
        <f t="shared" ca="1" si="17"/>
        <v/>
      </c>
      <c r="AL54" s="87">
        <f t="shared" ca="1" si="18"/>
        <v>7.7114399999999996</v>
      </c>
      <c r="AO54" s="87" t="str">
        <f>List!R16</f>
        <v>Croydon</v>
      </c>
      <c r="AP54" s="87">
        <f t="shared" ca="1" si="29"/>
        <v>6.5016999999999996</v>
      </c>
      <c r="BF54" s="94"/>
      <c r="BG54" s="94"/>
    </row>
    <row r="55" spans="1:59" ht="14.45" customHeight="1">
      <c r="W55" s="87">
        <f ca="1">IFERROR(RANK(Y55,$Y$27:$Y$59,$U$3)+COUNTIF($Y$27:Y55,Y55)-1,"")</f>
        <v>31</v>
      </c>
      <c r="X55" s="87" t="s">
        <v>105</v>
      </c>
      <c r="Y55" s="87">
        <f t="shared" ca="1" si="10"/>
        <v>7.8282499999999997</v>
      </c>
      <c r="AA55" s="87" t="str">
        <f t="shared" ca="1" si="11"/>
        <v>Westminster</v>
      </c>
      <c r="AB55" s="87">
        <v>29</v>
      </c>
      <c r="AC55" s="86">
        <f t="shared" ca="1" si="12"/>
        <v>7.7729999999999997</v>
      </c>
      <c r="AD55" s="87" t="str">
        <f t="shared" ca="1" si="13"/>
        <v>Westminster</v>
      </c>
      <c r="AE55" s="87" t="str">
        <f t="shared" ca="1" si="14"/>
        <v/>
      </c>
      <c r="AF55" s="87" t="str">
        <f t="shared" ca="1" si="15"/>
        <v/>
      </c>
      <c r="AG55" s="87">
        <f t="shared" ca="1" si="16"/>
        <v>7.7729999999999997</v>
      </c>
      <c r="AH55" s="87">
        <f t="shared" ca="1" si="26"/>
        <v>7.13</v>
      </c>
      <c r="AI55" s="87">
        <f t="shared" ca="1" si="27"/>
        <v>5.82</v>
      </c>
      <c r="AJ55" s="87">
        <f t="shared" ca="1" si="28"/>
        <v>6.7583399999999996</v>
      </c>
      <c r="AK55" s="87" t="str">
        <f t="shared" ca="1" si="17"/>
        <v/>
      </c>
      <c r="AL55" s="87">
        <f t="shared" ca="1" si="18"/>
        <v>7.7729999999999997</v>
      </c>
      <c r="AO55" s="87" t="str">
        <f>T8</f>
        <v>Richmond</v>
      </c>
      <c r="AP55" s="87">
        <f ca="1">U14</f>
        <v>6.7583399999999996</v>
      </c>
      <c r="BF55" s="94"/>
      <c r="BG55" s="94"/>
    </row>
    <row r="56" spans="1:59">
      <c r="W56" s="87">
        <f ca="1">IFERROR(RANK(Y56,$Y$27:$Y$59,$U$3)+COUNTIF($Y$27:Y56,Y56)-1,"")</f>
        <v>24</v>
      </c>
      <c r="X56" s="87" t="s">
        <v>115</v>
      </c>
      <c r="Y56" s="87">
        <f t="shared" ca="1" si="10"/>
        <v>7.4072100000000001</v>
      </c>
      <c r="AA56" s="87" t="str">
        <f t="shared" ca="1" si="11"/>
        <v>Hackney</v>
      </c>
      <c r="AB56" s="87">
        <v>30</v>
      </c>
      <c r="AC56" s="86">
        <f t="shared" ca="1" si="12"/>
        <v>7.8248300000000004</v>
      </c>
      <c r="AD56" s="87" t="str">
        <f t="shared" ca="1" si="13"/>
        <v>Hackney</v>
      </c>
      <c r="AE56" s="87" t="str">
        <f t="shared" ca="1" si="14"/>
        <v/>
      </c>
      <c r="AF56" s="87" t="str">
        <f t="shared" ca="1" si="15"/>
        <v/>
      </c>
      <c r="AG56" s="87">
        <f t="shared" ca="1" si="16"/>
        <v>7.8248300000000004</v>
      </c>
      <c r="AH56" s="87">
        <f t="shared" ca="1" si="26"/>
        <v>7.13</v>
      </c>
      <c r="AI56" s="87">
        <f t="shared" ca="1" si="27"/>
        <v>5.82</v>
      </c>
      <c r="AJ56" s="87">
        <f t="shared" ca="1" si="28"/>
        <v>6.7583399999999996</v>
      </c>
      <c r="AK56" s="87" t="str">
        <f t="shared" ca="1" si="17"/>
        <v/>
      </c>
      <c r="AL56" s="87">
        <f t="shared" ca="1" si="18"/>
        <v>7.8248300000000004</v>
      </c>
    </row>
    <row r="57" spans="1:59">
      <c r="W57" s="87">
        <f ca="1">IFERROR(RANK(Y57,$Y$27:$Y$59,$U$3)+COUNTIF($Y$27:Y57,Y57)-1,"")</f>
        <v>17</v>
      </c>
      <c r="X57" s="87" t="s">
        <v>77</v>
      </c>
      <c r="Y57" s="87">
        <f t="shared" ca="1" si="10"/>
        <v>7.1586299999999996</v>
      </c>
      <c r="AA57" s="87" t="str">
        <f t="shared" ca="1" si="11"/>
        <v>Tower Hamlets</v>
      </c>
      <c r="AB57" s="87">
        <v>31</v>
      </c>
      <c r="AC57" s="86">
        <f t="shared" ca="1" si="12"/>
        <v>7.8282499999999997</v>
      </c>
      <c r="AD57" s="87" t="str">
        <f t="shared" ca="1" si="13"/>
        <v>Tower Hamlets</v>
      </c>
      <c r="AE57" s="87" t="str">
        <f t="shared" ca="1" si="14"/>
        <v/>
      </c>
      <c r="AF57" s="87" t="str">
        <f t="shared" ca="1" si="15"/>
        <v/>
      </c>
      <c r="AG57" s="87">
        <f t="shared" ca="1" si="16"/>
        <v>7.8282499999999997</v>
      </c>
      <c r="AH57" s="87">
        <f t="shared" ca="1" si="26"/>
        <v>7.13</v>
      </c>
      <c r="AI57" s="87">
        <f t="shared" ca="1" si="27"/>
        <v>5.82</v>
      </c>
      <c r="AJ57" s="87">
        <f t="shared" ca="1" si="28"/>
        <v>6.7583399999999996</v>
      </c>
      <c r="AK57" s="87" t="str">
        <f t="shared" ca="1" si="17"/>
        <v/>
      </c>
      <c r="AL57" s="87">
        <f t="shared" ca="1" si="18"/>
        <v>7.8282499999999997</v>
      </c>
      <c r="BF57" s="94"/>
      <c r="BG57" s="94"/>
    </row>
    <row r="58" spans="1:59">
      <c r="W58" s="87">
        <f ca="1">IFERROR(RANK(Y58,$Y$27:$Y$59,$U$3)+COUNTIF($Y$27:Y58,Y58)-1,"")</f>
        <v>29</v>
      </c>
      <c r="X58" s="87" t="s">
        <v>100</v>
      </c>
      <c r="Y58" s="87">
        <f t="shared" ca="1" si="10"/>
        <v>7.7729999999999997</v>
      </c>
      <c r="AA58" s="87" t="str">
        <f t="shared" ca="1" si="11"/>
        <v>Islington</v>
      </c>
      <c r="AB58" s="87">
        <v>32</v>
      </c>
      <c r="AC58" s="86">
        <f t="shared" ca="1" si="12"/>
        <v>7.8990299999999998</v>
      </c>
      <c r="AD58" s="87" t="str">
        <f t="shared" ca="1" si="13"/>
        <v>Islington</v>
      </c>
      <c r="AE58" s="87" t="str">
        <f t="shared" ca="1" si="14"/>
        <v/>
      </c>
      <c r="AF58" s="87" t="str">
        <f t="shared" ca="1" si="15"/>
        <v/>
      </c>
      <c r="AG58" s="87">
        <f t="shared" ca="1" si="16"/>
        <v>7.8990299999999998</v>
      </c>
      <c r="AH58" s="87">
        <f t="shared" ca="1" si="26"/>
        <v>7.13</v>
      </c>
      <c r="AI58" s="87">
        <f t="shared" ca="1" si="27"/>
        <v>5.82</v>
      </c>
      <c r="AJ58" s="87">
        <f t="shared" ca="1" si="28"/>
        <v>6.7583399999999996</v>
      </c>
      <c r="AK58" s="87" t="str">
        <f t="shared" ca="1" si="17"/>
        <v/>
      </c>
      <c r="AL58" s="87">
        <f t="shared" ca="1" si="18"/>
        <v>7.8990299999999998</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3C00-000000000000}">
      <formula1>indlist</formula1>
    </dataValidation>
    <dataValidation type="list" showInputMessage="1" showErrorMessage="1" sqref="U2" xr:uid="{00000000-0002-0000-3C00-000001000000}">
      <formula1>gender</formula1>
    </dataValidation>
    <dataValidation showInputMessage="1" showErrorMessage="1" sqref="U5" xr:uid="{00000000-0002-0000-3C00-000002000000}"/>
  </dataValidations>
  <hyperlinks>
    <hyperlink ref="O1" location="Summary!A1" display="Back to summary" xr:uid="{00000000-0004-0000-3C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Air pollution: fine particulate matter (new method - concentrations of total PM2.5), 2022 (Not applicable)</v>
      </c>
      <c r="B1" s="125"/>
      <c r="C1" s="125"/>
      <c r="D1" s="125"/>
      <c r="E1" s="125"/>
      <c r="F1" s="125"/>
      <c r="G1" s="125"/>
      <c r="H1" s="126" t="str">
        <f ca="1">'51'!$X$1</f>
        <v>Air pollution: fine particulate matter (new method - concentrations of total PM2.5), 2018 - 2022 (Not applicable)</v>
      </c>
      <c r="I1" s="125"/>
      <c r="J1" s="125"/>
      <c r="K1" s="125"/>
      <c r="L1" s="125"/>
      <c r="M1" s="125"/>
      <c r="N1" s="125"/>
      <c r="O1" s="4" t="s">
        <v>1075</v>
      </c>
      <c r="T1" s="87" t="s">
        <v>282</v>
      </c>
      <c r="U1" s="87" t="s">
        <v>257</v>
      </c>
      <c r="V1" s="87" t="str">
        <f>T8&amp;U23&amp;U2&amp;U5</f>
        <v>Richmond93867Not applicableNot applicable</v>
      </c>
      <c r="W1" s="86">
        <f>21-COUNTBLANK(X2:X21)</f>
        <v>6</v>
      </c>
      <c r="X1" s="87" t="str">
        <f ca="1">IF(U2&lt;&gt;"Persons",U1&amp;", "&amp;SUBSTITUTE(X2, " ","")&amp;" - "&amp;SUBSTITUTE(INDIRECT("x"&amp;W1), " ","")&amp;" ("&amp;U2&amp;")",U1&amp;", "&amp;SUBSTITUTE(X2, " ","")&amp;" - "&amp;SUBSTITUTE(INDIRECT("x"&amp;W1), " ",""))</f>
        <v>Air pollution: fine particulate matter (new method - concentrations of total PM2.5), 2018 - 2022 (Not applicable)</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2018</v>
      </c>
      <c r="T2" s="88" t="s">
        <v>1056</v>
      </c>
      <c r="U2" s="87" t="s">
        <v>258</v>
      </c>
      <c r="V2" s="87">
        <v>1</v>
      </c>
      <c r="W2" s="86">
        <f t="array" ref="W2">IFERROR(SMALL(IF(IndicatorData!B:B=$V$1,IndicatorData!AA:AA),$V2),"")</f>
        <v>20180000</v>
      </c>
      <c r="X2" s="86" t="str">
        <f>S2</f>
        <v>2018</v>
      </c>
      <c r="Y2" s="88">
        <f t="shared" ref="Y2:AH11" ca="1" si="0">IFERROR(VLOOKUP(Y$1&amp;$U$1&amp;$X2&amp;$U$2&amp;$U$5,DATA,14,FALSE),"")</f>
        <v>9.52</v>
      </c>
      <c r="Z2" s="87">
        <f t="shared" ca="1" si="0"/>
        <v>12.26</v>
      </c>
      <c r="AA2" s="87">
        <f t="shared" ca="1" si="0"/>
        <v>11.59</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11.59</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2019</v>
      </c>
      <c r="T3" s="88" t="s">
        <v>1076</v>
      </c>
      <c r="U3" s="87">
        <f>VLOOKUP(U1,IndicatorMetadata!$B:$AG,32,FALSE)</f>
        <v>1</v>
      </c>
      <c r="V3" s="89">
        <v>2</v>
      </c>
      <c r="W3" s="86">
        <f t="array" ref="W3">IFERROR(SMALL(IF(IndicatorData!B:B=$V$1,IndicatorData!AA:AA),$V3),"")</f>
        <v>20190000</v>
      </c>
      <c r="X3" s="86" t="str">
        <f t="shared" ref="X3:X21" si="5">IF(S3=X2,"",S3)</f>
        <v>2019</v>
      </c>
      <c r="Y3" s="88">
        <f t="shared" ca="1" si="0"/>
        <v>9.57</v>
      </c>
      <c r="Z3" s="87">
        <f t="shared" ca="1" si="0"/>
        <v>11.93</v>
      </c>
      <c r="AA3" s="87">
        <f t="shared" ca="1" si="0"/>
        <v>11.22</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11.22</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2022 value:</v>
      </c>
      <c r="B4" s="3"/>
      <c r="C4" s="3"/>
      <c r="D4" s="3"/>
      <c r="E4" s="14">
        <f ca="1">VLOOKUP(T8,$AA$27:$AC$59,3,FALSE)</f>
        <v>9.0922999999999998</v>
      </c>
      <c r="F4" s="2"/>
      <c r="S4" s="87" t="str">
        <f t="array" ref="S4">IFERROR(VLOOKUP($W4,IF(IndicatorData!$B:$B=$V$1,IndicatorData!$A$1:$O$5203),15,FALSE),"")</f>
        <v>2020</v>
      </c>
      <c r="T4" s="88" t="s">
        <v>308</v>
      </c>
      <c r="U4" s="87" t="str">
        <f>VLOOKUP(U1,IndicatorMetadata!$B:$AG,27,FALSE)</f>
        <v>µg/m3</v>
      </c>
      <c r="V4" s="87">
        <v>3</v>
      </c>
      <c r="W4" s="86">
        <f t="array" ref="W4">IFERROR(SMALL(IF(IndicatorData!B:B=$V$1,IndicatorData!AA:AA),$V4),"")</f>
        <v>20200000</v>
      </c>
      <c r="X4" s="86" t="str">
        <f t="shared" si="5"/>
        <v>2020</v>
      </c>
      <c r="Y4" s="88">
        <f t="shared" ca="1" si="0"/>
        <v>7.54</v>
      </c>
      <c r="Z4" s="87">
        <f t="shared" ca="1" si="0"/>
        <v>9.58</v>
      </c>
      <c r="AA4" s="87">
        <f t="shared" ca="1" si="0"/>
        <v>9.07</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9.07</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17% higher</v>
      </c>
      <c r="S5" s="87" t="str">
        <f t="array" ref="S5">IFERROR(VLOOKUP($W5,IF(IndicatorData!$B:$B=$V$1,IndicatorData!$A$1:$O$5203),15,FALSE),"")</f>
        <v>2021</v>
      </c>
      <c r="T5" s="88" t="s">
        <v>10</v>
      </c>
      <c r="U5" s="87" t="str">
        <f>VLOOKUP(U23&amp;U2,Interpretations!$A$1:$E$56,4,FALSE)</f>
        <v>Not applicable</v>
      </c>
      <c r="V5" s="87">
        <v>4</v>
      </c>
      <c r="W5" s="86">
        <f t="array" ref="W5">IFERROR(SMALL(IF(IndicatorData!B:B=$V$1,IndicatorData!AA:AA),$V5),"")</f>
        <v>20210000</v>
      </c>
      <c r="X5" s="86" t="str">
        <f t="shared" si="5"/>
        <v>2021</v>
      </c>
      <c r="Y5" s="88">
        <f t="shared" ca="1" si="0"/>
        <v>7.35</v>
      </c>
      <c r="Z5" s="87">
        <f t="shared" ca="1" si="0"/>
        <v>8.6999999999999993</v>
      </c>
      <c r="AA5" s="87">
        <f t="shared" ca="1" si="0"/>
        <v>8.33</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8.33</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5% lower</v>
      </c>
      <c r="S6" s="87">
        <f t="array" ref="S6">IFERROR(VLOOKUP($W6,IF(IndicatorData!$B:$B=$V$1,IndicatorData!$A$1:$O$5203),15,FALSE),"")</f>
        <v>2022</v>
      </c>
      <c r="T6" s="88"/>
      <c r="V6" s="87">
        <v>5</v>
      </c>
      <c r="W6" s="86">
        <f t="array" ref="W6">IFERROR(SMALL(IF(IndicatorData!B:B=$V$1,IndicatorData!AA:AA),$V6),"")</f>
        <v>20220000</v>
      </c>
      <c r="X6" s="86">
        <f t="shared" si="5"/>
        <v>2022</v>
      </c>
      <c r="Y6" s="88">
        <f t="shared" ca="1" si="0"/>
        <v>7.79</v>
      </c>
      <c r="Z6" s="87">
        <f t="shared" ca="1" si="0"/>
        <v>9.61</v>
      </c>
      <c r="AA6" s="87">
        <f t="shared" ca="1" si="0"/>
        <v>9.0922999999999998</v>
      </c>
      <c r="AB6" s="87">
        <f t="shared" ca="1" si="0"/>
        <v>8.9819999999999993</v>
      </c>
      <c r="AC6" s="86">
        <f t="shared" ca="1" si="0"/>
        <v>8.6974999999999998</v>
      </c>
      <c r="AD6" s="87">
        <f t="shared" ca="1" si="0"/>
        <v>8.2613000000000003</v>
      </c>
      <c r="AE6" s="87">
        <f t="shared" ca="1" si="0"/>
        <v>9.2207000000000008</v>
      </c>
      <c r="AF6" s="87">
        <f t="shared" ca="1" si="0"/>
        <v>9.4480000000000004</v>
      </c>
      <c r="AG6" s="87">
        <f t="shared" ca="1" si="0"/>
        <v>9.6661999999999999</v>
      </c>
      <c r="AH6" s="87">
        <f t="shared" ca="1" si="0"/>
        <v>9.4894999999999996</v>
      </c>
      <c r="AI6" s="87">
        <f t="shared" ca="1" si="1"/>
        <v>9.6661999999999999</v>
      </c>
      <c r="AJ6" s="87">
        <f t="shared" ca="1" si="1"/>
        <v>8.7133000000000003</v>
      </c>
      <c r="AK6" s="87">
        <f t="shared" ca="1" si="1"/>
        <v>9.9449000000000005</v>
      </c>
      <c r="AL6" s="87">
        <f t="shared" ca="1" si="1"/>
        <v>8.2613000000000003</v>
      </c>
      <c r="AM6" s="87">
        <f t="shared" ca="1" si="1"/>
        <v>10.4274</v>
      </c>
      <c r="AN6" s="87">
        <f t="shared" ca="1" si="1"/>
        <v>8.7352000000000007</v>
      </c>
      <c r="AO6" s="87">
        <f t="shared" ca="1" si="1"/>
        <v>9.6795000000000009</v>
      </c>
      <c r="AP6" s="87">
        <f t="shared" ca="1" si="1"/>
        <v>9.5915999999999997</v>
      </c>
      <c r="AQ6" s="87">
        <f t="shared" ca="1" si="1"/>
        <v>9.2897999999999996</v>
      </c>
      <c r="AR6" s="87">
        <f t="shared" ca="1" si="1"/>
        <v>10.5871</v>
      </c>
      <c r="AS6" s="87">
        <f t="shared" ca="1" si="2"/>
        <v>9.984</v>
      </c>
      <c r="AT6" s="87">
        <f t="shared" ca="1" si="2"/>
        <v>9.9609000000000005</v>
      </c>
      <c r="AU6" s="87">
        <f t="shared" ca="1" si="2"/>
        <v>9.4480000000000004</v>
      </c>
      <c r="AV6" s="87">
        <f t="shared" ca="1" si="2"/>
        <v>8.6211000000000002</v>
      </c>
      <c r="AW6" s="87">
        <f t="shared" ca="1" si="2"/>
        <v>9.3204999999999991</v>
      </c>
      <c r="AX6" s="87">
        <f t="shared" ca="1" si="2"/>
        <v>9.3511000000000006</v>
      </c>
      <c r="AY6" s="87">
        <f t="shared" ca="1" si="2"/>
        <v>10.691700000000001</v>
      </c>
      <c r="AZ6" s="87">
        <f t="shared" ca="1" si="2"/>
        <v>10.2659</v>
      </c>
      <c r="BA6" s="87">
        <f t="shared" ca="1" si="2"/>
        <v>8.9819999999999993</v>
      </c>
      <c r="BB6" s="87">
        <f t="shared" ca="1" si="2"/>
        <v>9.9109999999999996</v>
      </c>
      <c r="BC6" s="87">
        <f t="shared" ca="1" si="3"/>
        <v>9.4039000000000001</v>
      </c>
      <c r="BD6" s="87">
        <f t="shared" ca="1" si="3"/>
        <v>9.2207000000000008</v>
      </c>
      <c r="BE6" s="87">
        <f t="shared" ca="1" si="3"/>
        <v>10.122299999999999</v>
      </c>
      <c r="BF6" s="87">
        <f t="shared" ca="1" si="3"/>
        <v>9.5815999999999999</v>
      </c>
      <c r="BG6" s="87">
        <f t="shared" ca="1" si="3"/>
        <v>9.0922999999999998</v>
      </c>
      <c r="BH6" s="87">
        <f t="shared" ca="1" si="3"/>
        <v>10.307</v>
      </c>
      <c r="BI6" s="87">
        <f t="shared" ca="1" si="3"/>
        <v>8.6974999999999998</v>
      </c>
      <c r="BJ6" s="87">
        <f t="shared" ca="1" si="3"/>
        <v>10.591900000000001</v>
      </c>
      <c r="BK6" s="87">
        <f t="shared" ca="1" si="3"/>
        <v>9.9997000000000007</v>
      </c>
      <c r="BL6" s="87">
        <f t="shared" ca="1" si="3"/>
        <v>9.6514000000000006</v>
      </c>
      <c r="BM6" s="87">
        <f t="shared" ca="1" si="3"/>
        <v>10.514099999999999</v>
      </c>
      <c r="BN6" s="87">
        <f t="shared" ca="1" si="4"/>
        <v>9.0459499999999995</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
      </c>
      <c r="T7" s="88"/>
      <c r="V7" s="87">
        <v>6</v>
      </c>
      <c r="W7" s="86" t="str">
        <f t="array" ref="W7">IFERROR(SMALL(IF(IndicatorData!B:B=$V$1,IndicatorData!AA:AA),$V7),"")</f>
        <v/>
      </c>
      <c r="X7" s="86" t="str">
        <f t="shared" si="5"/>
        <v/>
      </c>
      <c r="Y7" s="88" t="str">
        <f t="shared" ca="1" si="0"/>
        <v/>
      </c>
      <c r="Z7" s="87" t="str">
        <f t="shared" ca="1" si="0"/>
        <v/>
      </c>
      <c r="AA7" s="87" t="str">
        <f t="shared" ca="1" si="0"/>
        <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(2018)</v>
      </c>
      <c r="E8" s="13" t="str">
        <f ca="1">U22</f>
        <v>22% improvement</v>
      </c>
      <c r="S8" s="87" t="str">
        <f t="array" ref="S8">IFERROR(VLOOKUP($W8,IF(IndicatorData!$B:$B=$V$1,IndicatorData!$A$1:$O$5203),15,FALSE),"")</f>
        <v/>
      </c>
      <c r="T8" s="88" t="str">
        <f>Summary!$E$2</f>
        <v>Richmond</v>
      </c>
      <c r="V8" s="87">
        <v>7</v>
      </c>
      <c r="W8" s="86" t="str">
        <f t="array" ref="W8">IFERROR(SMALL(IF(IndicatorData!B:B=$V$1,IndicatorData!AA:AA),$V8),"")</f>
        <v/>
      </c>
      <c r="X8" s="86" t="str">
        <f t="shared" si="5"/>
        <v/>
      </c>
      <c r="Y8" s="88" t="str">
        <f t="shared" ca="1" si="0"/>
        <v/>
      </c>
      <c r="Z8" s="87" t="str">
        <f t="shared" ca="1" si="0"/>
        <v/>
      </c>
      <c r="AA8" s="87" t="str">
        <f t="shared" ca="1" si="0"/>
        <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(2021)</v>
      </c>
      <c r="C9" s="10"/>
      <c r="D9" s="10"/>
      <c r="E9" s="13" t="str">
        <f ca="1">U21</f>
        <v>9% deterioration</v>
      </c>
      <c r="S9" s="87" t="str">
        <f t="array" ref="S9">IFERROR(VLOOKUP($W9,IF(IndicatorData!$B:$B=$V$1,IndicatorData!$A$1:$O$5203),15,FALSE),"")</f>
        <v/>
      </c>
      <c r="T9" s="88" t="str">
        <f>T8&amp;" Rank"</f>
        <v>Richmond Rank</v>
      </c>
      <c r="U9" s="87">
        <f ca="1">VLOOKUP(T8,$AA$26:$AB$58,2,FALSE)</f>
        <v>7</v>
      </c>
      <c r="V9" s="87">
        <v>8</v>
      </c>
      <c r="W9" s="86" t="str">
        <f t="array" ref="W9">IFERROR(SMALL(IF(IndicatorData!B:B=$V$1,IndicatorData!AA:AA),$V9),"")</f>
        <v/>
      </c>
      <c r="X9" s="86" t="str">
        <f t="shared" si="5"/>
        <v/>
      </c>
      <c r="Y9" s="88" t="str">
        <f t="shared" ca="1" si="0"/>
        <v/>
      </c>
      <c r="Z9" s="87" t="str">
        <f t="shared" ca="1" si="0"/>
        <v/>
      </c>
      <c r="AA9" s="87" t="str">
        <f t="shared" ca="1" si="0"/>
        <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7.79</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(2022) rank:</v>
      </c>
      <c r="E12" s="128">
        <f ca="1">U9</f>
        <v>7</v>
      </c>
      <c r="S12" s="87" t="str">
        <f t="array" ref="S12">IFERROR(VLOOKUP($W12,IF(IndicatorData!$B:$B=$V$1,IndicatorData!$A$1:$O$5203),15,FALSE),"")</f>
        <v/>
      </c>
      <c r="T12" s="88" t="s">
        <v>57</v>
      </c>
      <c r="U12" s="87">
        <f ca="1">AH27</f>
        <v>9.61</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9.0922999999999998</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9.0922999999999998</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Air pollution: fine particulate matter (new method - concentrations of total PM2.5), 2022 (Not applicable)</v>
      </c>
      <c r="B15" s="125"/>
      <c r="C15" s="125"/>
      <c r="D15" s="125"/>
      <c r="E15" s="125"/>
      <c r="F15" s="125"/>
      <c r="G15" s="125"/>
      <c r="S15" s="87" t="str">
        <f t="array" ref="S15">IFERROR(VLOOKUP($W15,IF(IndicatorData!$B:$B=$V$1,IndicatorData!$A$1:$O$5203),15,FALSE),"")</f>
        <v/>
      </c>
      <c r="T15" s="88" t="str">
        <f>T8&amp;" previous data"</f>
        <v>Richmond previous data</v>
      </c>
      <c r="U15" s="87">
        <f ca="1">IFERROR(INDIRECT("aa"&amp;$W$1-1),"")</f>
        <v>8.33</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11.59</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9.1512605042016776E-2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 Richmond's rate was 9.1 µg/m3, which was the 7th lowest in London, 16.8% higher than the England average and 5.4% lower than the London average. The latest Borough figure for 2022 was also 21.5% lower than in 2018, in comparison with 18.2%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-0.21550474547023296</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9%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22% improvement</v>
      </c>
    </row>
    <row r="23" spans="10:72">
      <c r="J23" s="125"/>
      <c r="K23" s="125"/>
      <c r="L23" s="125"/>
      <c r="M23" s="125"/>
      <c r="N23" s="125"/>
      <c r="T23" s="87" t="s">
        <v>1085</v>
      </c>
      <c r="U23" s="87">
        <f>VLOOKUP(U1,List!$AD$2:$AE$63,2,FALSE)</f>
        <v>93867</v>
      </c>
    </row>
    <row r="24" spans="10:72">
      <c r="J24" s="125"/>
      <c r="K24" s="125"/>
      <c r="L24" s="125"/>
      <c r="M24" s="125"/>
      <c r="N24" s="125"/>
    </row>
    <row r="25" spans="10:72">
      <c r="J25" s="125"/>
      <c r="K25" s="125"/>
      <c r="L25" s="125"/>
      <c r="M25" s="125"/>
      <c r="N25" s="125"/>
      <c r="AU25" s="87" t="str">
        <f ca="1">AC26&amp;", Bexley vs. CYP Comparators"</f>
        <v>Air pollution: fine particulate matter (new method - concentrations of total PM2.5), 2022 (Not applicable), Bexley vs. CYP Comparators</v>
      </c>
      <c r="BT25" s="87"/>
    </row>
    <row r="26" spans="10:72">
      <c r="J26" s="125"/>
      <c r="K26" s="125"/>
      <c r="L26" s="125"/>
      <c r="M26" s="125"/>
      <c r="N26" s="125"/>
      <c r="W26" s="87" t="s">
        <v>1006</v>
      </c>
      <c r="X26" s="87" t="s">
        <v>1086</v>
      </c>
      <c r="Y26" s="87">
        <f ca="1">INDIRECT("X"&amp;$W$1)</f>
        <v>2022</v>
      </c>
      <c r="AB26" s="87" t="s">
        <v>1006</v>
      </c>
      <c r="AC26" s="86" t="str">
        <f ca="1">IF(U2&lt;&gt;"Persons", U1&amp;", "&amp;Y26&amp;" ("&amp;U2&amp;")",U1&amp;", "&amp;Y26)</f>
        <v>Air pollution: fine particulate matter (new method - concentrations of total PM2.5), 2022 (Not applicable)</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14</v>
      </c>
      <c r="X27" s="87" t="s">
        <v>107</v>
      </c>
      <c r="Y27" s="87">
        <f t="shared" ref="Y27:Y58" ca="1" si="10">IFERROR(VLOOKUP($X27&amp;$U$1&amp;$Y$26&amp;$U$2&amp;$U$5,DATA,14,FALSE),"")</f>
        <v>9.4894999999999996</v>
      </c>
      <c r="AA27" s="87" t="str">
        <f t="shared" ref="AA27:AA58" ca="1" si="11">AD27</f>
        <v>Bromley</v>
      </c>
      <c r="AB27" s="87">
        <v>1</v>
      </c>
      <c r="AC27" s="86">
        <f t="shared" ref="AC27:AC58" ca="1" si="12">VLOOKUP($AB27,$W$26:$Y$58,3,FALSE)</f>
        <v>8.2613000000000003</v>
      </c>
      <c r="AD27" s="87" t="str">
        <f t="shared" ref="AD27:AD58" ca="1" si="13">VLOOKUP($AB27,$W$26:$Y$58,2,FALSE)</f>
        <v>Bromley</v>
      </c>
      <c r="AE27" s="87" t="str">
        <f t="shared" ref="AE27:AE58" ca="1" si="14">IF($AD27=$AE$26,AC27,"")</f>
        <v/>
      </c>
      <c r="AF27" s="87">
        <f t="shared" ref="AF27:AF58" ca="1" si="15">IF(ISERROR(HLOOKUP($AD27,$AB$1:$AG$1,1,FALSE)),"",AC27)</f>
        <v>8.2613000000000003</v>
      </c>
      <c r="AG27" s="87" t="str">
        <f t="shared" ref="AG27:AG58" ca="1" si="16">IF(AND(AE27="",AF27=""),AC27,"")</f>
        <v/>
      </c>
      <c r="AH27" s="87">
        <f ca="1">INDIRECT("z"&amp;$W$1)</f>
        <v>9.61</v>
      </c>
      <c r="AI27" s="87">
        <f ca="1">INDIRECT("y"&amp;$W$1)</f>
        <v>7.79</v>
      </c>
      <c r="AJ27" s="87">
        <f ca="1">INDIRECT("aa"&amp;$W$1)</f>
        <v>9.0922999999999998</v>
      </c>
      <c r="AK27" s="87">
        <f t="shared" ref="AK27:AK58" ca="1" si="17">IF(ISERROR(VLOOKUP($AD27,AOP_comparators,1,FALSE)),"",AC27)</f>
        <v>8.2613000000000003</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Bromley</v>
      </c>
      <c r="AS27" s="87">
        <v>1</v>
      </c>
      <c r="AT27" s="87">
        <f t="shared" ref="AT27:AT37" ca="1" si="21">VLOOKUP($AS27,$AN$27:$AP$37,3,FALSE)</f>
        <v>8.2613000000000003</v>
      </c>
      <c r="AU27" s="87" t="str">
        <f t="shared" ref="AU27:AU37" ca="1" si="22">VLOOKUP($AS27,$AN$27:$AP$37,2,FALSE)</f>
        <v>Bromley</v>
      </c>
      <c r="AV27" s="87" t="str">
        <f t="shared" ref="AV27:AV37" ca="1" si="23">IF($AU27=$AV$26,$AT27,"")</f>
        <v/>
      </c>
      <c r="AW27" s="87">
        <f t="shared" ref="AW27:AW37" ca="1" si="24">IF(AV27="",AT27,"")</f>
        <v>8.2613000000000003</v>
      </c>
      <c r="AX27" s="87">
        <f t="shared" ref="AX27:AX37" ca="1" si="25">AI27</f>
        <v>7.79</v>
      </c>
      <c r="AY27" s="94"/>
      <c r="AZ27" s="94"/>
      <c r="BA27" s="94"/>
      <c r="BB27" s="94"/>
      <c r="BC27" s="94"/>
      <c r="BD27" s="94"/>
      <c r="BT27" s="87"/>
    </row>
    <row r="28" spans="10:72">
      <c r="J28" s="125"/>
      <c r="K28" s="125"/>
      <c r="L28" s="125"/>
      <c r="M28" s="125"/>
      <c r="N28" s="125"/>
      <c r="W28" s="87">
        <f ca="1">IFERROR(RANK(Y28,$Y$27:$Y$59,$U$3)+COUNTIF($Y$27:Y28,Y28)-1,"")</f>
        <v>18</v>
      </c>
      <c r="X28" s="87" t="s">
        <v>94</v>
      </c>
      <c r="Y28" s="87">
        <f t="shared" ca="1" si="10"/>
        <v>9.6661999999999999</v>
      </c>
      <c r="AA28" s="87" t="str">
        <f t="shared" ca="1" si="11"/>
        <v>Havering</v>
      </c>
      <c r="AB28" s="87">
        <v>2</v>
      </c>
      <c r="AC28" s="86">
        <f t="shared" ca="1" si="12"/>
        <v>8.6211000000000002</v>
      </c>
      <c r="AD28" s="87" t="str">
        <f t="shared" ca="1" si="13"/>
        <v>Havering</v>
      </c>
      <c r="AE28" s="87" t="str">
        <f t="shared" ca="1" si="14"/>
        <v/>
      </c>
      <c r="AF28" s="87" t="str">
        <f t="shared" ca="1" si="15"/>
        <v/>
      </c>
      <c r="AG28" s="87">
        <f t="shared" ca="1" si="16"/>
        <v>8.6211000000000002</v>
      </c>
      <c r="AH28" s="87">
        <f t="shared" ref="AH28:AH58" ca="1" si="26">$AH$27</f>
        <v>9.61</v>
      </c>
      <c r="AI28" s="87">
        <f t="shared" ref="AI28:AI58" ca="1" si="27">$AI$27</f>
        <v>7.79</v>
      </c>
      <c r="AJ28" s="87">
        <f t="shared" ref="AJ28:AJ58" ca="1" si="28">$AJ$27</f>
        <v>9.0922999999999998</v>
      </c>
      <c r="AK28" s="87">
        <f t="shared" ca="1" si="17"/>
        <v>8.6211000000000002</v>
      </c>
      <c r="AL28" s="87" t="str">
        <f t="shared" ca="1" si="18"/>
        <v/>
      </c>
      <c r="AN28" s="87">
        <f ca="1">IFERROR(RANK(AP28,$AP$27:$AP$37,$U$3)+COUNTIF($AP$27:AP28,AP28)-1,"")</f>
        <v>1</v>
      </c>
      <c r="AO28" s="87" t="s">
        <v>79</v>
      </c>
      <c r="AP28" s="87">
        <f t="shared" ca="1" si="19"/>
        <v>8.2613000000000003</v>
      </c>
      <c r="AR28" s="87" t="str">
        <f t="shared" ca="1" si="20"/>
        <v>Havering</v>
      </c>
      <c r="AS28" s="87">
        <v>2</v>
      </c>
      <c r="AT28" s="87">
        <f t="shared" ca="1" si="21"/>
        <v>8.6211000000000002</v>
      </c>
      <c r="AU28" s="87" t="str">
        <f t="shared" ca="1" si="22"/>
        <v>Havering</v>
      </c>
      <c r="AV28" s="87" t="str">
        <f t="shared" ca="1" si="23"/>
        <v/>
      </c>
      <c r="AW28" s="87">
        <f t="shared" ca="1" si="24"/>
        <v>8.6211000000000002</v>
      </c>
      <c r="AX28" s="87">
        <f t="shared" ca="1" si="25"/>
        <v>7.79</v>
      </c>
      <c r="AY28" s="94"/>
      <c r="BA28" s="94"/>
      <c r="BB28" s="94"/>
      <c r="BC28" s="94"/>
      <c r="BD28" s="94"/>
      <c r="BF28" s="94">
        <v>90</v>
      </c>
      <c r="BG28" s="94"/>
      <c r="BT28" s="87"/>
    </row>
    <row r="29" spans="10:72">
      <c r="J29" s="125"/>
      <c r="K29" s="125"/>
      <c r="L29" s="125"/>
      <c r="M29" s="125"/>
      <c r="N29" s="125"/>
      <c r="W29" s="87">
        <f ca="1">IFERROR(RANK(Y29,$Y$27:$Y$59,$U$3)+COUNTIF($Y$27:Y29,Y29)-1,"")</f>
        <v>4</v>
      </c>
      <c r="X29" s="87" t="s">
        <v>98</v>
      </c>
      <c r="Y29" s="87">
        <f t="shared" ca="1" si="10"/>
        <v>8.7133000000000003</v>
      </c>
      <c r="AA29" s="87" t="str">
        <f t="shared" ca="1" si="11"/>
        <v>Sutton</v>
      </c>
      <c r="AB29" s="87">
        <v>3</v>
      </c>
      <c r="AC29" s="86">
        <f t="shared" ca="1" si="12"/>
        <v>8.6974999999999998</v>
      </c>
      <c r="AD29" s="87" t="str">
        <f t="shared" ca="1" si="13"/>
        <v>Sutton</v>
      </c>
      <c r="AE29" s="87" t="str">
        <f t="shared" ca="1" si="14"/>
        <v/>
      </c>
      <c r="AF29" s="87">
        <f t="shared" ca="1" si="15"/>
        <v>8.6974999999999998</v>
      </c>
      <c r="AG29" s="87" t="str">
        <f t="shared" ca="1" si="16"/>
        <v/>
      </c>
      <c r="AH29" s="87">
        <f t="shared" ca="1" si="26"/>
        <v>9.61</v>
      </c>
      <c r="AI29" s="87">
        <f t="shared" ca="1" si="27"/>
        <v>7.79</v>
      </c>
      <c r="AJ29" s="87">
        <f t="shared" ca="1" si="28"/>
        <v>9.0922999999999998</v>
      </c>
      <c r="AK29" s="87">
        <f t="shared" ca="1" si="17"/>
        <v>8.6974999999999998</v>
      </c>
      <c r="AL29" s="87" t="str">
        <f t="shared" ca="1" si="18"/>
        <v/>
      </c>
      <c r="AN29" s="87" t="str">
        <f ca="1">IFERROR(RANK(AP29,$AP$27:$AP$37,$U$3)+COUNTIF($AP$27:AP29,AP29)-1,"")</f>
        <v/>
      </c>
      <c r="AO29" s="87" t="s">
        <v>1064</v>
      </c>
      <c r="AP29" s="87" t="str">
        <f t="shared" ca="1" si="19"/>
        <v/>
      </c>
      <c r="AR29" s="87" t="str">
        <f t="shared" ca="1" si="20"/>
        <v>Richmond</v>
      </c>
      <c r="AS29" s="87">
        <v>3</v>
      </c>
      <c r="AT29" s="87">
        <f t="shared" ca="1" si="21"/>
        <v>9.0922999999999998</v>
      </c>
      <c r="AU29" s="87" t="str">
        <f t="shared" ca="1" si="22"/>
        <v>Richmond</v>
      </c>
      <c r="AV29" s="87">
        <f t="shared" ca="1" si="23"/>
        <v>9.0922999999999998</v>
      </c>
      <c r="AW29" s="87" t="str">
        <f t="shared" ca="1" si="24"/>
        <v/>
      </c>
      <c r="AX29" s="87">
        <f t="shared" ca="1" si="25"/>
        <v>7.79</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21</v>
      </c>
      <c r="X30" s="87" t="s">
        <v>69</v>
      </c>
      <c r="Y30" s="87">
        <f t="shared" ca="1" si="10"/>
        <v>9.9449000000000005</v>
      </c>
      <c r="AA30" s="87" t="str">
        <f t="shared" ca="1" si="11"/>
        <v>Bexley</v>
      </c>
      <c r="AB30" s="87">
        <v>4</v>
      </c>
      <c r="AC30" s="86">
        <f t="shared" ca="1" si="12"/>
        <v>8.7133000000000003</v>
      </c>
      <c r="AD30" s="87" t="str">
        <f t="shared" ca="1" si="13"/>
        <v>Bexley</v>
      </c>
      <c r="AE30" s="87" t="str">
        <f t="shared" ca="1" si="14"/>
        <v/>
      </c>
      <c r="AF30" s="87" t="str">
        <f t="shared" ca="1" si="15"/>
        <v/>
      </c>
      <c r="AG30" s="87">
        <f t="shared" ca="1" si="16"/>
        <v>8.7133000000000003</v>
      </c>
      <c r="AH30" s="87">
        <f t="shared" ca="1" si="26"/>
        <v>9.61</v>
      </c>
      <c r="AI30" s="87">
        <f t="shared" ca="1" si="27"/>
        <v>7.79</v>
      </c>
      <c r="AJ30" s="87">
        <f t="shared" ca="1" si="28"/>
        <v>9.0922999999999998</v>
      </c>
      <c r="AK30" s="87" t="str">
        <f t="shared" ca="1" si="17"/>
        <v/>
      </c>
      <c r="AL30" s="87">
        <f t="shared" ca="1" si="18"/>
        <v>8.7133000000000003</v>
      </c>
      <c r="AN30" s="87">
        <f ca="1">IFERROR(RANK(AP30,$AP$27:$AP$37,$U$3)+COUNTIF($AP$27:AP30,AP30)-1,"")</f>
        <v>2</v>
      </c>
      <c r="AO30" s="87" t="s">
        <v>119</v>
      </c>
      <c r="AP30" s="87">
        <f t="shared" ca="1" si="19"/>
        <v>8.6211000000000002</v>
      </c>
      <c r="AR30" s="87" t="e">
        <f t="shared" ca="1" si="20"/>
        <v>#N/A</v>
      </c>
      <c r="AS30" s="87">
        <v>4</v>
      </c>
      <c r="AT30" s="87" t="e">
        <f t="shared" ca="1" si="21"/>
        <v>#N/A</v>
      </c>
      <c r="AU30" s="87" t="e">
        <f t="shared" ca="1" si="22"/>
        <v>#N/A</v>
      </c>
      <c r="AV30" s="87" t="e">
        <f t="shared" ca="1" si="23"/>
        <v>#N/A</v>
      </c>
      <c r="AW30" s="87" t="e">
        <f t="shared" ca="1" si="24"/>
        <v>#N/A</v>
      </c>
      <c r="AX30" s="87">
        <f t="shared" ca="1" si="25"/>
        <v>7.79</v>
      </c>
      <c r="AY30" s="94"/>
      <c r="BA30" s="94"/>
      <c r="BB30" s="94"/>
      <c r="BC30" s="94"/>
      <c r="BD30" s="94"/>
      <c r="BE30" s="87" t="s">
        <v>1091</v>
      </c>
      <c r="BF30" s="92">
        <v>0</v>
      </c>
      <c r="BG30" s="92"/>
      <c r="BT30" s="87"/>
    </row>
    <row r="31" spans="10:72">
      <c r="J31" s="125"/>
      <c r="K31" s="125"/>
      <c r="L31" s="125"/>
      <c r="M31" s="125"/>
      <c r="N31" s="125"/>
      <c r="W31" s="87">
        <f ca="1">IFERROR(RANK(Y31,$Y$27:$Y$59,$U$3)+COUNTIF($Y$27:Y31,Y31)-1,"")</f>
        <v>1</v>
      </c>
      <c r="X31" s="87" t="s">
        <v>79</v>
      </c>
      <c r="Y31" s="87">
        <f t="shared" ca="1" si="10"/>
        <v>8.2613000000000003</v>
      </c>
      <c r="AA31" s="87" t="str">
        <f t="shared" ca="1" si="11"/>
        <v>Croydon</v>
      </c>
      <c r="AB31" s="87">
        <v>5</v>
      </c>
      <c r="AC31" s="86">
        <f t="shared" ca="1" si="12"/>
        <v>8.7352000000000007</v>
      </c>
      <c r="AD31" s="87" t="str">
        <f t="shared" ca="1" si="13"/>
        <v>Croydon</v>
      </c>
      <c r="AE31" s="87" t="str">
        <f t="shared" ca="1" si="14"/>
        <v/>
      </c>
      <c r="AF31" s="87" t="str">
        <f t="shared" ca="1" si="15"/>
        <v/>
      </c>
      <c r="AG31" s="87">
        <f t="shared" ca="1" si="16"/>
        <v>8.7352000000000007</v>
      </c>
      <c r="AH31" s="87">
        <f t="shared" ca="1" si="26"/>
        <v>9.61</v>
      </c>
      <c r="AI31" s="87">
        <f t="shared" ca="1" si="27"/>
        <v>7.79</v>
      </c>
      <c r="AJ31" s="87">
        <f t="shared" ca="1" si="28"/>
        <v>9.0922999999999998</v>
      </c>
      <c r="AK31" s="87">
        <f t="shared" ca="1" si="17"/>
        <v>8.7352000000000007</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7.79</v>
      </c>
      <c r="AY31" s="94"/>
      <c r="BA31" s="94"/>
      <c r="BB31" s="94"/>
      <c r="BC31" s="94"/>
      <c r="BD31" s="94"/>
      <c r="BE31" s="87" t="s">
        <v>128</v>
      </c>
      <c r="BF31" s="92">
        <v>32</v>
      </c>
      <c r="BG31" s="92"/>
      <c r="BT31" s="87"/>
    </row>
    <row r="32" spans="10:72">
      <c r="J32" s="125"/>
      <c r="K32" s="125"/>
      <c r="L32" s="125"/>
      <c r="M32" s="125"/>
      <c r="N32" s="125"/>
      <c r="W32" s="87">
        <f ca="1">IFERROR(RANK(Y32,$Y$27:$Y$59,$U$3)+COUNTIF($Y$27:Y32,Y32)-1,"")</f>
        <v>28</v>
      </c>
      <c r="X32" s="87" t="s">
        <v>73</v>
      </c>
      <c r="Y32" s="87">
        <f t="shared" ca="1" si="10"/>
        <v>10.4274</v>
      </c>
      <c r="AA32" s="87" t="str">
        <f t="shared" ca="1" si="11"/>
        <v>Kingston</v>
      </c>
      <c r="AB32" s="87">
        <v>6</v>
      </c>
      <c r="AC32" s="86">
        <f t="shared" ca="1" si="12"/>
        <v>8.9819999999999993</v>
      </c>
      <c r="AD32" s="87" t="str">
        <f t="shared" ca="1" si="13"/>
        <v>Kingston</v>
      </c>
      <c r="AE32" s="87" t="str">
        <f t="shared" ca="1" si="14"/>
        <v/>
      </c>
      <c r="AF32" s="87">
        <f t="shared" ca="1" si="15"/>
        <v>8.9819999999999993</v>
      </c>
      <c r="AG32" s="87" t="str">
        <f t="shared" ca="1" si="16"/>
        <v/>
      </c>
      <c r="AH32" s="87">
        <f t="shared" ca="1" si="26"/>
        <v>9.61</v>
      </c>
      <c r="AI32" s="87">
        <f t="shared" ca="1" si="27"/>
        <v>7.79</v>
      </c>
      <c r="AJ32" s="87">
        <f t="shared" ca="1" si="28"/>
        <v>9.0922999999999998</v>
      </c>
      <c r="AK32" s="87">
        <f t="shared" ca="1" si="17"/>
        <v>8.9819999999999993</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7.79</v>
      </c>
      <c r="AY32" s="94"/>
      <c r="BA32" s="94"/>
      <c r="BB32" s="94"/>
      <c r="BC32" s="94"/>
      <c r="BD32" s="94"/>
      <c r="BE32" s="87" t="s">
        <v>173</v>
      </c>
      <c r="BF32" s="92"/>
      <c r="BG32" s="92"/>
      <c r="BT32" s="87"/>
    </row>
    <row r="33" spans="1:72">
      <c r="W33" s="87">
        <f ca="1">IFERROR(RANK(Y33,$Y$27:$Y$59,$U$3)+COUNTIF($Y$27:Y33,Y33)-1,"")</f>
        <v>5</v>
      </c>
      <c r="X33" s="87" t="s">
        <v>111</v>
      </c>
      <c r="Y33" s="87">
        <f t="shared" ca="1" si="10"/>
        <v>8.7352000000000007</v>
      </c>
      <c r="AA33" s="87" t="str">
        <f t="shared" ca="1" si="11"/>
        <v>Richmond</v>
      </c>
      <c r="AB33" s="87">
        <v>7</v>
      </c>
      <c r="AC33" s="86">
        <f t="shared" ca="1" si="12"/>
        <v>9.0922999999999998</v>
      </c>
      <c r="AD33" s="87" t="str">
        <f t="shared" ca="1" si="13"/>
        <v>Richmond</v>
      </c>
      <c r="AE33" s="87">
        <f t="shared" ca="1" si="14"/>
        <v>9.0922999999999998</v>
      </c>
      <c r="AF33" s="87" t="str">
        <f t="shared" ca="1" si="15"/>
        <v/>
      </c>
      <c r="AG33" s="87" t="str">
        <f t="shared" ca="1" si="16"/>
        <v/>
      </c>
      <c r="AH33" s="87">
        <f t="shared" ca="1" si="26"/>
        <v>9.61</v>
      </c>
      <c r="AI33" s="87">
        <f t="shared" ca="1" si="27"/>
        <v>7.79</v>
      </c>
      <c r="AJ33" s="87">
        <f t="shared" ca="1" si="28"/>
        <v>9.0922999999999998</v>
      </c>
      <c r="AK33" s="87">
        <f t="shared" ca="1" si="17"/>
        <v>9.0922999999999998</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7.79</v>
      </c>
      <c r="AY33" s="94"/>
      <c r="BA33" s="94"/>
      <c r="BB33" s="94"/>
      <c r="BC33" s="94"/>
      <c r="BD33" s="94"/>
      <c r="BE33" s="87" t="s">
        <v>1092</v>
      </c>
      <c r="BF33" s="92"/>
      <c r="BG33" s="92"/>
      <c r="BT33" s="87"/>
    </row>
    <row r="34" spans="1:72">
      <c r="A34" s="12" t="s">
        <v>1093</v>
      </c>
      <c r="W34" s="87">
        <f ca="1">IFERROR(RANK(Y34,$Y$27:$Y$59,$U$3)+COUNTIF($Y$27:Y34,Y34)-1,"")</f>
        <v>19</v>
      </c>
      <c r="X34" s="87" t="s">
        <v>63</v>
      </c>
      <c r="Y34" s="87">
        <f t="shared" ca="1" si="10"/>
        <v>9.6795000000000009</v>
      </c>
      <c r="AA34" s="87" t="str">
        <f t="shared" ca="1" si="11"/>
        <v>Merton</v>
      </c>
      <c r="AB34" s="87">
        <v>8</v>
      </c>
      <c r="AC34" s="86">
        <f t="shared" ca="1" si="12"/>
        <v>9.2207000000000008</v>
      </c>
      <c r="AD34" s="87" t="str">
        <f t="shared" ca="1" si="13"/>
        <v>Merton</v>
      </c>
      <c r="AE34" s="87" t="str">
        <f t="shared" ca="1" si="14"/>
        <v/>
      </c>
      <c r="AF34" s="87">
        <f t="shared" ca="1" si="15"/>
        <v>9.2207000000000008</v>
      </c>
      <c r="AG34" s="87" t="str">
        <f t="shared" ca="1" si="16"/>
        <v/>
      </c>
      <c r="AH34" s="87">
        <f t="shared" ca="1" si="26"/>
        <v>9.61</v>
      </c>
      <c r="AI34" s="87">
        <f t="shared" ca="1" si="27"/>
        <v>7.79</v>
      </c>
      <c r="AJ34" s="87">
        <f t="shared" ca="1" si="28"/>
        <v>9.0922999999999998</v>
      </c>
      <c r="AK34" s="87">
        <f t="shared" ca="1" si="17"/>
        <v>9.2207000000000008</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7.79</v>
      </c>
      <c r="AY34" s="94"/>
      <c r="BA34" s="94"/>
      <c r="BB34" s="94"/>
      <c r="BC34" s="94"/>
      <c r="BD34" s="94"/>
      <c r="BE34" s="87" t="s">
        <v>1094</v>
      </c>
      <c r="BF34" s="92"/>
      <c r="BG34" s="92"/>
      <c r="BT34" s="87"/>
    </row>
    <row r="35" spans="1:72" ht="15" customHeight="1">
      <c r="A35" s="124" t="str">
        <f>VLOOKUP($U$1,IndicatorMetadata!$B:$Z,2,FALSE)</f>
        <v>Annual concentration of fine particulate matter at an area level, adjusted to account for population exposure. Fine particulate matter is also known as PM2.5 and has a metric of micrograms per cubic metre (µg/m3).</v>
      </c>
      <c r="B35" s="125"/>
      <c r="C35" s="125"/>
      <c r="D35" s="125"/>
      <c r="E35" s="125"/>
      <c r="F35" s="125"/>
      <c r="G35" s="125"/>
      <c r="H35" s="125"/>
      <c r="I35" s="125"/>
      <c r="J35" s="125"/>
      <c r="K35" s="125"/>
      <c r="L35" s="125"/>
      <c r="M35" s="125"/>
      <c r="N35" s="125"/>
      <c r="W35" s="87">
        <f ca="1">IFERROR(RANK(Y35,$Y$27:$Y$59,$U$3)+COUNTIF($Y$27:Y35,Y35)-1,"")</f>
        <v>16</v>
      </c>
      <c r="X35" s="87" t="s">
        <v>121</v>
      </c>
      <c r="Y35" s="87">
        <f t="shared" ca="1" si="10"/>
        <v>9.5915999999999997</v>
      </c>
      <c r="AA35" s="87" t="str">
        <f t="shared" ca="1" si="11"/>
        <v>Greenwich</v>
      </c>
      <c r="AB35" s="87">
        <v>9</v>
      </c>
      <c r="AC35" s="86">
        <f t="shared" ca="1" si="12"/>
        <v>9.2897999999999996</v>
      </c>
      <c r="AD35" s="87" t="str">
        <f t="shared" ca="1" si="13"/>
        <v>Greenwich</v>
      </c>
      <c r="AE35" s="87" t="str">
        <f t="shared" ca="1" si="14"/>
        <v/>
      </c>
      <c r="AF35" s="87" t="str">
        <f t="shared" ca="1" si="15"/>
        <v/>
      </c>
      <c r="AG35" s="87">
        <f t="shared" ca="1" si="16"/>
        <v>9.2897999999999996</v>
      </c>
      <c r="AH35" s="87">
        <f t="shared" ca="1" si="26"/>
        <v>9.61</v>
      </c>
      <c r="AI35" s="87">
        <f t="shared" ca="1" si="27"/>
        <v>7.79</v>
      </c>
      <c r="AJ35" s="87">
        <f t="shared" ca="1" si="28"/>
        <v>9.0922999999999998</v>
      </c>
      <c r="AK35" s="87" t="str">
        <f t="shared" ca="1" si="17"/>
        <v/>
      </c>
      <c r="AL35" s="87">
        <f t="shared" ca="1" si="18"/>
        <v>9.2897999999999996</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7.79</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9</v>
      </c>
      <c r="X36" s="87" t="s">
        <v>81</v>
      </c>
      <c r="Y36" s="87">
        <f t="shared" ca="1" si="10"/>
        <v>9.2897999999999996</v>
      </c>
      <c r="AA36" s="87" t="str">
        <f t="shared" ca="1" si="11"/>
        <v>Hillingdon</v>
      </c>
      <c r="AB36" s="87">
        <v>10</v>
      </c>
      <c r="AC36" s="86">
        <f t="shared" ca="1" si="12"/>
        <v>9.3204999999999991</v>
      </c>
      <c r="AD36" s="87" t="str">
        <f t="shared" ca="1" si="13"/>
        <v>Hillingdon</v>
      </c>
      <c r="AE36" s="87" t="str">
        <f t="shared" ca="1" si="14"/>
        <v/>
      </c>
      <c r="AF36" s="87" t="str">
        <f t="shared" ca="1" si="15"/>
        <v/>
      </c>
      <c r="AG36" s="87">
        <f t="shared" ca="1" si="16"/>
        <v>9.3204999999999991</v>
      </c>
      <c r="AH36" s="87">
        <f t="shared" ca="1" si="26"/>
        <v>9.61</v>
      </c>
      <c r="AI36" s="87">
        <f t="shared" ca="1" si="27"/>
        <v>7.79</v>
      </c>
      <c r="AJ36" s="87">
        <f t="shared" ca="1" si="28"/>
        <v>9.0922999999999998</v>
      </c>
      <c r="AK36" s="87">
        <f t="shared" ca="1" si="17"/>
        <v>9.3204999999999991</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7.79</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30</v>
      </c>
      <c r="X37" s="87" t="s">
        <v>102</v>
      </c>
      <c r="Y37" s="87">
        <f t="shared" ca="1" si="10"/>
        <v>10.5871</v>
      </c>
      <c r="AA37" s="87" t="str">
        <f t="shared" ca="1" si="11"/>
        <v>Hounslow</v>
      </c>
      <c r="AB37" s="87">
        <v>11</v>
      </c>
      <c r="AC37" s="86">
        <f t="shared" ca="1" si="12"/>
        <v>9.3511000000000006</v>
      </c>
      <c r="AD37" s="87" t="str">
        <f t="shared" ca="1" si="13"/>
        <v>Hounslow</v>
      </c>
      <c r="AE37" s="87" t="str">
        <f t="shared" ca="1" si="14"/>
        <v/>
      </c>
      <c r="AF37" s="87" t="str">
        <f t="shared" ca="1" si="15"/>
        <v/>
      </c>
      <c r="AG37" s="87">
        <f t="shared" ca="1" si="16"/>
        <v>9.3511000000000006</v>
      </c>
      <c r="AH37" s="87">
        <f t="shared" ca="1" si="26"/>
        <v>9.61</v>
      </c>
      <c r="AI37" s="87">
        <f t="shared" ca="1" si="27"/>
        <v>7.79</v>
      </c>
      <c r="AJ37" s="87">
        <f t="shared" ca="1" si="28"/>
        <v>9.0922999999999998</v>
      </c>
      <c r="AK37" s="87">
        <f t="shared" ca="1" si="17"/>
        <v>9.3511000000000006</v>
      </c>
      <c r="AL37" s="87" t="str">
        <f t="shared" ca="1" si="18"/>
        <v/>
      </c>
      <c r="AN37" s="87">
        <f ca="1">IFERROR(RANK(AP37,$AP$27:$AP$37,$U$3)+COUNTIF($AP$27:AP37,AP37)-1,"")</f>
        <v>3</v>
      </c>
      <c r="AO37" s="87" t="str">
        <f>T8</f>
        <v>Richmond</v>
      </c>
      <c r="AP37" s="87">
        <f t="shared" ca="1" si="19"/>
        <v>9.0922999999999998</v>
      </c>
      <c r="AR37" s="87" t="e">
        <f t="shared" ca="1" si="20"/>
        <v>#N/A</v>
      </c>
      <c r="AS37" s="87">
        <v>11</v>
      </c>
      <c r="AT37" s="87" t="e">
        <f t="shared" ca="1" si="21"/>
        <v>#N/A</v>
      </c>
      <c r="AU37" s="87" t="e">
        <f t="shared" ca="1" si="22"/>
        <v>#N/A</v>
      </c>
      <c r="AV37" s="87" t="e">
        <f t="shared" ca="1" si="23"/>
        <v>#N/A</v>
      </c>
      <c r="AW37" s="87" t="e">
        <f t="shared" ca="1" si="24"/>
        <v>#N/A</v>
      </c>
      <c r="AX37" s="87">
        <f t="shared" ca="1" si="25"/>
        <v>7.79</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23</v>
      </c>
      <c r="X38" s="87" t="s">
        <v>67</v>
      </c>
      <c r="Y38" s="87">
        <f t="shared" ca="1" si="10"/>
        <v>9.984</v>
      </c>
      <c r="AA38" s="87" t="str">
        <f t="shared" ca="1" si="11"/>
        <v>Lewisham</v>
      </c>
      <c r="AB38" s="87">
        <v>12</v>
      </c>
      <c r="AC38" s="86">
        <f t="shared" ca="1" si="12"/>
        <v>9.4039000000000001</v>
      </c>
      <c r="AD38" s="87" t="str">
        <f t="shared" ca="1" si="13"/>
        <v>Lewisham</v>
      </c>
      <c r="AE38" s="87" t="str">
        <f t="shared" ca="1" si="14"/>
        <v/>
      </c>
      <c r="AF38" s="87" t="str">
        <f t="shared" ca="1" si="15"/>
        <v/>
      </c>
      <c r="AG38" s="87">
        <f t="shared" ca="1" si="16"/>
        <v>9.4039000000000001</v>
      </c>
      <c r="AH38" s="87">
        <f t="shared" ca="1" si="26"/>
        <v>9.61</v>
      </c>
      <c r="AI38" s="87">
        <f t="shared" ca="1" si="27"/>
        <v>7.79</v>
      </c>
      <c r="AJ38" s="87">
        <f t="shared" ca="1" si="28"/>
        <v>9.0922999999999998</v>
      </c>
      <c r="AK38" s="87" t="str">
        <f t="shared" ca="1" si="17"/>
        <v/>
      </c>
      <c r="AL38" s="87">
        <f t="shared" ca="1" si="18"/>
        <v>9.4039000000000001</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22</v>
      </c>
      <c r="X39" s="87" t="s">
        <v>117</v>
      </c>
      <c r="Y39" s="87">
        <f t="shared" ca="1" si="10"/>
        <v>9.9609000000000005</v>
      </c>
      <c r="AA39" s="87" t="str">
        <f t="shared" ca="1" si="11"/>
        <v>Harrow</v>
      </c>
      <c r="AB39" s="87">
        <v>13</v>
      </c>
      <c r="AC39" s="86">
        <f t="shared" ca="1" si="12"/>
        <v>9.4480000000000004</v>
      </c>
      <c r="AD39" s="87" t="str">
        <f t="shared" ca="1" si="13"/>
        <v>Harrow</v>
      </c>
      <c r="AE39" s="87" t="str">
        <f t="shared" ca="1" si="14"/>
        <v/>
      </c>
      <c r="AF39" s="87">
        <f t="shared" ca="1" si="15"/>
        <v>9.4480000000000004</v>
      </c>
      <c r="AG39" s="87" t="str">
        <f t="shared" ca="1" si="16"/>
        <v/>
      </c>
      <c r="AH39" s="87">
        <f t="shared" ca="1" si="26"/>
        <v>9.61</v>
      </c>
      <c r="AI39" s="87">
        <f t="shared" ca="1" si="27"/>
        <v>7.79</v>
      </c>
      <c r="AJ39" s="87">
        <f t="shared" ca="1" si="28"/>
        <v>9.0922999999999998</v>
      </c>
      <c r="AK39" s="87">
        <f t="shared" ca="1" si="17"/>
        <v>9.4480000000000004</v>
      </c>
      <c r="AL39" s="87" t="str">
        <f t="shared" ca="1" si="18"/>
        <v/>
      </c>
      <c r="AO39" s="87" t="s">
        <v>1096</v>
      </c>
      <c r="BA39" s="94"/>
      <c r="BD39" s="94" t="s">
        <v>1097</v>
      </c>
      <c r="BF39" s="94">
        <f ca="1">U9</f>
        <v>7</v>
      </c>
      <c r="BG39" s="94"/>
      <c r="BT39" s="87"/>
    </row>
    <row r="40" spans="1:72">
      <c r="A40" s="125"/>
      <c r="B40" s="125"/>
      <c r="C40" s="125"/>
      <c r="D40" s="125"/>
      <c r="E40" s="125"/>
      <c r="F40" s="125"/>
      <c r="G40" s="125"/>
      <c r="H40" s="125"/>
      <c r="I40" s="125"/>
      <c r="J40" s="125"/>
      <c r="K40" s="125"/>
      <c r="L40" s="125"/>
      <c r="M40" s="125"/>
      <c r="N40" s="125"/>
      <c r="W40" s="87">
        <f ca="1">IFERROR(RANK(Y40,$Y$27:$Y$59,$U$3)+COUNTIF($Y$27:Y40,Y40)-1,"")</f>
        <v>13</v>
      </c>
      <c r="X40" s="87" t="s">
        <v>65</v>
      </c>
      <c r="Y40" s="87">
        <f t="shared" ca="1" si="10"/>
        <v>9.4480000000000004</v>
      </c>
      <c r="AA40" s="87" t="str">
        <f t="shared" ca="1" si="11"/>
        <v>Barking and Dagenham</v>
      </c>
      <c r="AB40" s="87">
        <v>14</v>
      </c>
      <c r="AC40" s="86">
        <f t="shared" ca="1" si="12"/>
        <v>9.4894999999999996</v>
      </c>
      <c r="AD40" s="87" t="str">
        <f t="shared" ca="1" si="13"/>
        <v>Barking and Dagenham</v>
      </c>
      <c r="AE40" s="87" t="str">
        <f t="shared" ca="1" si="14"/>
        <v/>
      </c>
      <c r="AF40" s="87" t="str">
        <f t="shared" ca="1" si="15"/>
        <v/>
      </c>
      <c r="AG40" s="87">
        <f t="shared" ca="1" si="16"/>
        <v>9.4894999999999996</v>
      </c>
      <c r="AH40" s="87">
        <f t="shared" ca="1" si="26"/>
        <v>9.61</v>
      </c>
      <c r="AI40" s="87">
        <f t="shared" ca="1" si="27"/>
        <v>7.79</v>
      </c>
      <c r="AJ40" s="87">
        <f t="shared" ca="1" si="28"/>
        <v>9.0922999999999998</v>
      </c>
      <c r="AK40" s="87" t="str">
        <f t="shared" ca="1" si="17"/>
        <v/>
      </c>
      <c r="AL40" s="87">
        <f t="shared" ca="1" si="18"/>
        <v>9.4894999999999996</v>
      </c>
      <c r="AO40" s="87" t="str">
        <f>List!R2</f>
        <v>Kingston</v>
      </c>
      <c r="AP40" s="87">
        <f t="shared" ref="AP40:AP54" ca="1" si="29">VLOOKUP(AO40,$AA$27:$AC$58,3,FALSE)</f>
        <v>8.9819999999999993</v>
      </c>
      <c r="BA40" s="94"/>
      <c r="BB40" s="94"/>
      <c r="BC40" s="94"/>
      <c r="BD40" s="94"/>
      <c r="BE40" s="87" t="s">
        <v>1098</v>
      </c>
      <c r="BF40" s="92">
        <f ca="1">IF(BF39=1,0,BE45*BF39/$BF45)</f>
        <v>19.46875</v>
      </c>
      <c r="BG40" s="93"/>
      <c r="BT40" s="87"/>
    </row>
    <row r="41" spans="1:72">
      <c r="A41" s="125"/>
      <c r="B41" s="125"/>
      <c r="C41" s="125"/>
      <c r="D41" s="125"/>
      <c r="E41" s="125"/>
      <c r="F41" s="125"/>
      <c r="G41" s="125"/>
      <c r="H41" s="125"/>
      <c r="I41" s="125"/>
      <c r="J41" s="125"/>
      <c r="K41" s="125"/>
      <c r="L41" s="125"/>
      <c r="M41" s="125"/>
      <c r="N41" s="125"/>
      <c r="W41" s="87">
        <f ca="1">IFERROR(RANK(Y41,$Y$27:$Y$59,$U$3)+COUNTIF($Y$27:Y41,Y41)-1,"")</f>
        <v>2</v>
      </c>
      <c r="X41" s="87" t="s">
        <v>119</v>
      </c>
      <c r="Y41" s="87">
        <f t="shared" ca="1" si="10"/>
        <v>8.6211000000000002</v>
      </c>
      <c r="AA41" s="87" t="str">
        <f t="shared" ca="1" si="11"/>
        <v>Redbridge</v>
      </c>
      <c r="AB41" s="87">
        <v>15</v>
      </c>
      <c r="AC41" s="86">
        <f t="shared" ca="1" si="12"/>
        <v>9.5815999999999999</v>
      </c>
      <c r="AD41" s="87" t="str">
        <f t="shared" ca="1" si="13"/>
        <v>Redbridge</v>
      </c>
      <c r="AE41" s="87" t="str">
        <f t="shared" ca="1" si="14"/>
        <v/>
      </c>
      <c r="AF41" s="87" t="str">
        <f t="shared" ca="1" si="15"/>
        <v/>
      </c>
      <c r="AG41" s="87">
        <f t="shared" ca="1" si="16"/>
        <v>9.5815999999999999</v>
      </c>
      <c r="AH41" s="87">
        <f t="shared" ca="1" si="26"/>
        <v>9.61</v>
      </c>
      <c r="AI41" s="87">
        <f t="shared" ca="1" si="27"/>
        <v>7.79</v>
      </c>
      <c r="AJ41" s="87">
        <f t="shared" ca="1" si="28"/>
        <v>9.0922999999999998</v>
      </c>
      <c r="AK41" s="87">
        <f t="shared" ca="1" si="17"/>
        <v>9.5815999999999999</v>
      </c>
      <c r="AL41" s="87" t="str">
        <f t="shared" ca="1" si="18"/>
        <v/>
      </c>
      <c r="AO41" s="87" t="str">
        <f>List!R3</f>
        <v>Merton</v>
      </c>
      <c r="AP41" s="87">
        <f t="shared" ca="1" si="29"/>
        <v>9.2207000000000008</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10</v>
      </c>
      <c r="X42" s="87" t="s">
        <v>87</v>
      </c>
      <c r="Y42" s="87">
        <f t="shared" ca="1" si="10"/>
        <v>9.3204999999999991</v>
      </c>
      <c r="AA42" s="87" t="str">
        <f t="shared" ca="1" si="11"/>
        <v>Enfield</v>
      </c>
      <c r="AB42" s="87">
        <v>16</v>
      </c>
      <c r="AC42" s="86">
        <f t="shared" ca="1" si="12"/>
        <v>9.5915999999999997</v>
      </c>
      <c r="AD42" s="87" t="str">
        <f t="shared" ca="1" si="13"/>
        <v>Enfield</v>
      </c>
      <c r="AE42" s="87" t="str">
        <f t="shared" ca="1" si="14"/>
        <v/>
      </c>
      <c r="AF42" s="87" t="str">
        <f t="shared" ca="1" si="15"/>
        <v/>
      </c>
      <c r="AG42" s="87">
        <f t="shared" ca="1" si="16"/>
        <v>9.5915999999999997</v>
      </c>
      <c r="AH42" s="87">
        <f t="shared" ca="1" si="26"/>
        <v>9.61</v>
      </c>
      <c r="AI42" s="87">
        <f t="shared" ca="1" si="27"/>
        <v>7.79</v>
      </c>
      <c r="AJ42" s="87">
        <f t="shared" ca="1" si="28"/>
        <v>9.0922999999999998</v>
      </c>
      <c r="AK42" s="87">
        <f t="shared" ca="1" si="17"/>
        <v>9.5915999999999997</v>
      </c>
      <c r="AL42" s="87" t="str">
        <f t="shared" ca="1" si="18"/>
        <v/>
      </c>
      <c r="AO42" s="87" t="str">
        <f>List!R4</f>
        <v>Richmond</v>
      </c>
      <c r="AP42" s="87">
        <f t="shared" ca="1" si="29"/>
        <v>9.0922999999999998</v>
      </c>
      <c r="BA42" s="94"/>
      <c r="BB42" s="94"/>
      <c r="BC42" s="94"/>
      <c r="BD42" s="94"/>
      <c r="BE42" s="87" t="s">
        <v>1094</v>
      </c>
      <c r="BF42" s="92">
        <f ca="1">IF(181-SUM(BF40:BF41)&lt;0,0,181-SUM(BF40:BF41))</f>
        <v>159.53125</v>
      </c>
      <c r="BG42" s="93"/>
      <c r="BT42" s="87"/>
    </row>
    <row r="43" spans="1:72">
      <c r="A43" s="17"/>
      <c r="B43" s="17"/>
      <c r="C43" s="17"/>
      <c r="D43" s="17"/>
      <c r="E43" s="17"/>
      <c r="F43" s="17"/>
      <c r="G43" s="17"/>
      <c r="H43" s="17"/>
      <c r="I43" s="17"/>
      <c r="J43" s="17"/>
      <c r="K43" s="17"/>
      <c r="L43" s="17"/>
      <c r="M43" s="17"/>
      <c r="W43" s="87">
        <f ca="1">IFERROR(RANK(Y43,$Y$27:$Y$59,$U$3)+COUNTIF($Y$27:Y43,Y43)-1,"")</f>
        <v>11</v>
      </c>
      <c r="X43" s="87" t="s">
        <v>60</v>
      </c>
      <c r="Y43" s="87">
        <f t="shared" ca="1" si="10"/>
        <v>9.3511000000000006</v>
      </c>
      <c r="AA43" s="87" t="str">
        <f t="shared" ca="1" si="11"/>
        <v>Wandsworth</v>
      </c>
      <c r="AB43" s="87">
        <v>17</v>
      </c>
      <c r="AC43" s="86">
        <f t="shared" ca="1" si="12"/>
        <v>9.6514000000000006</v>
      </c>
      <c r="AD43" s="87" t="str">
        <f t="shared" ca="1" si="13"/>
        <v>Wandsworth</v>
      </c>
      <c r="AE43" s="87" t="str">
        <f t="shared" ca="1" si="14"/>
        <v/>
      </c>
      <c r="AF43" s="87" t="str">
        <f t="shared" ca="1" si="15"/>
        <v/>
      </c>
      <c r="AG43" s="87">
        <f t="shared" ca="1" si="16"/>
        <v>9.6514000000000006</v>
      </c>
      <c r="AH43" s="87">
        <f t="shared" ca="1" si="26"/>
        <v>9.61</v>
      </c>
      <c r="AI43" s="87">
        <f t="shared" ca="1" si="27"/>
        <v>7.79</v>
      </c>
      <c r="AJ43" s="87">
        <f t="shared" ca="1" si="28"/>
        <v>9.0922999999999998</v>
      </c>
      <c r="AK43" s="87" t="str">
        <f t="shared" ca="1" si="17"/>
        <v/>
      </c>
      <c r="AL43" s="87">
        <f t="shared" ca="1" si="18"/>
        <v>9.6514000000000006</v>
      </c>
      <c r="AO43" s="87" t="str">
        <f>List!R5</f>
        <v>Sutton</v>
      </c>
      <c r="AP43" s="87">
        <f t="shared" ca="1" si="29"/>
        <v>8.6974999999999998</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32</v>
      </c>
      <c r="X44" s="87" t="s">
        <v>75</v>
      </c>
      <c r="Y44" s="87">
        <f t="shared" ca="1" si="10"/>
        <v>10.691700000000001</v>
      </c>
      <c r="AA44" s="87" t="str">
        <f t="shared" ca="1" si="11"/>
        <v>Barnet</v>
      </c>
      <c r="AB44" s="87">
        <v>18</v>
      </c>
      <c r="AC44" s="86">
        <f t="shared" ca="1" si="12"/>
        <v>9.6661999999999999</v>
      </c>
      <c r="AD44" s="87" t="str">
        <f t="shared" ca="1" si="13"/>
        <v>Barnet</v>
      </c>
      <c r="AE44" s="87" t="str">
        <f t="shared" ca="1" si="14"/>
        <v/>
      </c>
      <c r="AF44" s="87">
        <f t="shared" ca="1" si="15"/>
        <v>9.6661999999999999</v>
      </c>
      <c r="AG44" s="87" t="str">
        <f t="shared" ca="1" si="16"/>
        <v/>
      </c>
      <c r="AH44" s="87">
        <f t="shared" ca="1" si="26"/>
        <v>9.61</v>
      </c>
      <c r="AI44" s="87">
        <f t="shared" ca="1" si="27"/>
        <v>7.79</v>
      </c>
      <c r="AJ44" s="87">
        <f t="shared" ca="1" si="28"/>
        <v>9.0922999999999998</v>
      </c>
      <c r="AK44" s="87">
        <f t="shared" ca="1" si="17"/>
        <v>9.6661999999999999</v>
      </c>
      <c r="AL44" s="87" t="str">
        <f t="shared" ca="1" si="18"/>
        <v/>
      </c>
      <c r="AO44" s="87" t="str">
        <f>List!R6</f>
        <v>Havering</v>
      </c>
      <c r="AP44" s="87">
        <f t="shared" ca="1" si="29"/>
        <v>8.6211000000000002</v>
      </c>
      <c r="BT44" s="87"/>
    </row>
    <row r="45" spans="1:72">
      <c r="A45" s="17"/>
      <c r="B45" s="17"/>
      <c r="C45" s="17"/>
      <c r="D45" s="17"/>
      <c r="E45" s="17"/>
      <c r="F45" s="17"/>
      <c r="G45" s="17"/>
      <c r="H45" s="17"/>
      <c r="I45" s="17"/>
      <c r="J45" s="17"/>
      <c r="K45" s="17"/>
      <c r="L45" s="17"/>
      <c r="M45" s="17"/>
      <c r="W45" s="87">
        <f ca="1">IFERROR(RANK(Y45,$Y$27:$Y$59,$U$3)+COUNTIF($Y$27:Y45,Y45)-1,"")</f>
        <v>26</v>
      </c>
      <c r="X45" s="87" t="s">
        <v>71</v>
      </c>
      <c r="Y45" s="87">
        <f t="shared" ca="1" si="10"/>
        <v>10.2659</v>
      </c>
      <c r="AA45" s="87" t="str">
        <f t="shared" ca="1" si="11"/>
        <v>Ealing</v>
      </c>
      <c r="AB45" s="87">
        <v>19</v>
      </c>
      <c r="AC45" s="86">
        <f t="shared" ca="1" si="12"/>
        <v>9.6795000000000009</v>
      </c>
      <c r="AD45" s="87" t="str">
        <f t="shared" ca="1" si="13"/>
        <v>Ealing</v>
      </c>
      <c r="AE45" s="87" t="str">
        <f t="shared" ca="1" si="14"/>
        <v/>
      </c>
      <c r="AF45" s="87" t="str">
        <f t="shared" ca="1" si="15"/>
        <v/>
      </c>
      <c r="AG45" s="87">
        <f t="shared" ca="1" si="16"/>
        <v>9.6795000000000009</v>
      </c>
      <c r="AH45" s="87">
        <f t="shared" ca="1" si="26"/>
        <v>9.61</v>
      </c>
      <c r="AI45" s="87">
        <f t="shared" ca="1" si="27"/>
        <v>7.79</v>
      </c>
      <c r="AJ45" s="87">
        <f t="shared" ca="1" si="28"/>
        <v>9.0922999999999998</v>
      </c>
      <c r="AK45" s="87">
        <f t="shared" ca="1" si="17"/>
        <v>9.6795000000000009</v>
      </c>
      <c r="AL45" s="87" t="str">
        <f t="shared" ca="1" si="18"/>
        <v/>
      </c>
      <c r="AO45" s="87" t="str">
        <f>List!R7</f>
        <v>Hounslow</v>
      </c>
      <c r="AP45" s="87">
        <f t="shared" ca="1" si="29"/>
        <v>9.3511000000000006</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6</v>
      </c>
      <c r="X46" s="87" t="s">
        <v>83</v>
      </c>
      <c r="Y46" s="87">
        <f t="shared" ca="1" si="10"/>
        <v>8.9819999999999993</v>
      </c>
      <c r="AA46" s="87" t="str">
        <f t="shared" ca="1" si="11"/>
        <v>Lambeth</v>
      </c>
      <c r="AB46" s="87">
        <v>20</v>
      </c>
      <c r="AC46" s="86">
        <f t="shared" ca="1" si="12"/>
        <v>9.9109999999999996</v>
      </c>
      <c r="AD46" s="87" t="str">
        <f t="shared" ca="1" si="13"/>
        <v>Lambeth</v>
      </c>
      <c r="AE46" s="87" t="str">
        <f t="shared" ca="1" si="14"/>
        <v/>
      </c>
      <c r="AF46" s="87" t="str">
        <f t="shared" ca="1" si="15"/>
        <v/>
      </c>
      <c r="AG46" s="87">
        <f t="shared" ca="1" si="16"/>
        <v>9.9109999999999996</v>
      </c>
      <c r="AH46" s="87">
        <f t="shared" ca="1" si="26"/>
        <v>9.61</v>
      </c>
      <c r="AI46" s="87">
        <f t="shared" ca="1" si="27"/>
        <v>7.79</v>
      </c>
      <c r="AJ46" s="87">
        <f t="shared" ca="1" si="28"/>
        <v>9.0922999999999998</v>
      </c>
      <c r="AK46" s="87" t="str">
        <f t="shared" ca="1" si="17"/>
        <v/>
      </c>
      <c r="AL46" s="87">
        <f t="shared" ca="1" si="18"/>
        <v>9.9109999999999996</v>
      </c>
      <c r="AO46" s="87" t="str">
        <f>List!R8</f>
        <v>Redbridge</v>
      </c>
      <c r="AP46" s="87">
        <f t="shared" ca="1" si="29"/>
        <v>9.5815999999999999</v>
      </c>
      <c r="BF46" s="94">
        <v>2</v>
      </c>
      <c r="BG46" s="94"/>
      <c r="BT46" s="87"/>
    </row>
    <row r="47" spans="1:72">
      <c r="A47" s="17"/>
      <c r="B47" s="17"/>
      <c r="C47" s="17"/>
      <c r="D47" s="17"/>
      <c r="E47" s="17"/>
      <c r="F47" s="17"/>
      <c r="G47" s="17"/>
      <c r="H47" s="17"/>
      <c r="I47" s="17"/>
      <c r="J47" s="17"/>
      <c r="K47" s="17"/>
      <c r="L47" s="17"/>
      <c r="M47" s="17"/>
      <c r="W47" s="87">
        <f ca="1">IFERROR(RANK(Y47,$Y$27:$Y$59,$U$3)+COUNTIF($Y$27:Y47,Y47)-1,"")</f>
        <v>20</v>
      </c>
      <c r="X47" s="87" t="s">
        <v>92</v>
      </c>
      <c r="Y47" s="87">
        <f t="shared" ca="1" si="10"/>
        <v>9.9109999999999996</v>
      </c>
      <c r="AA47" s="87" t="str">
        <f t="shared" ca="1" si="11"/>
        <v>Brent</v>
      </c>
      <c r="AB47" s="87">
        <v>21</v>
      </c>
      <c r="AC47" s="86">
        <f t="shared" ca="1" si="12"/>
        <v>9.9449000000000005</v>
      </c>
      <c r="AD47" s="87" t="str">
        <f t="shared" ca="1" si="13"/>
        <v>Brent</v>
      </c>
      <c r="AE47" s="87" t="str">
        <f t="shared" ca="1" si="14"/>
        <v/>
      </c>
      <c r="AF47" s="87" t="str">
        <f t="shared" ca="1" si="15"/>
        <v/>
      </c>
      <c r="AG47" s="87">
        <f t="shared" ca="1" si="16"/>
        <v>9.9449000000000005</v>
      </c>
      <c r="AH47" s="87">
        <f t="shared" ca="1" si="26"/>
        <v>9.61</v>
      </c>
      <c r="AI47" s="87">
        <f t="shared" ca="1" si="27"/>
        <v>7.79</v>
      </c>
      <c r="AJ47" s="87">
        <f t="shared" ca="1" si="28"/>
        <v>9.0922999999999998</v>
      </c>
      <c r="AK47" s="87" t="str">
        <f t="shared" ca="1" si="17"/>
        <v/>
      </c>
      <c r="AL47" s="87">
        <f t="shared" ca="1" si="18"/>
        <v>9.9449000000000005</v>
      </c>
      <c r="AO47" s="87" t="str">
        <f>List!R9</f>
        <v>Enfield</v>
      </c>
      <c r="AP47" s="87">
        <f t="shared" ca="1" si="29"/>
        <v>9.5915999999999997</v>
      </c>
    </row>
    <row r="48" spans="1:72">
      <c r="A48" s="17"/>
      <c r="B48" s="17"/>
      <c r="C48" s="17"/>
      <c r="D48" s="17"/>
      <c r="E48" s="17"/>
      <c r="F48" s="17"/>
      <c r="G48" s="17"/>
      <c r="H48" s="17"/>
      <c r="I48" s="17"/>
      <c r="J48" s="17"/>
      <c r="K48" s="17"/>
      <c r="L48" s="17"/>
      <c r="M48" s="17"/>
      <c r="W48" s="87">
        <f ca="1">IFERROR(RANK(Y48,$Y$27:$Y$59,$U$3)+COUNTIF($Y$27:Y48,Y48)-1,"")</f>
        <v>12</v>
      </c>
      <c r="X48" s="87" t="s">
        <v>85</v>
      </c>
      <c r="Y48" s="87">
        <f t="shared" ca="1" si="10"/>
        <v>9.4039000000000001</v>
      </c>
      <c r="AA48" s="87" t="str">
        <f t="shared" ca="1" si="11"/>
        <v>Haringey</v>
      </c>
      <c r="AB48" s="87">
        <v>22</v>
      </c>
      <c r="AC48" s="86">
        <f t="shared" ca="1" si="12"/>
        <v>9.9609000000000005</v>
      </c>
      <c r="AD48" s="87" t="str">
        <f t="shared" ca="1" si="13"/>
        <v>Haringey</v>
      </c>
      <c r="AE48" s="87" t="str">
        <f t="shared" ca="1" si="14"/>
        <v/>
      </c>
      <c r="AF48" s="87" t="str">
        <f t="shared" ca="1" si="15"/>
        <v/>
      </c>
      <c r="AG48" s="87">
        <f t="shared" ca="1" si="16"/>
        <v>9.9609000000000005</v>
      </c>
      <c r="AH48" s="87">
        <f t="shared" ca="1" si="26"/>
        <v>9.61</v>
      </c>
      <c r="AI48" s="87">
        <f t="shared" ca="1" si="27"/>
        <v>7.79</v>
      </c>
      <c r="AJ48" s="87">
        <f t="shared" ca="1" si="28"/>
        <v>9.0922999999999998</v>
      </c>
      <c r="AK48" s="87" t="str">
        <f t="shared" ca="1" si="17"/>
        <v/>
      </c>
      <c r="AL48" s="87">
        <f t="shared" ca="1" si="18"/>
        <v>9.9609000000000005</v>
      </c>
      <c r="AO48" s="87" t="str">
        <f>List!R10</f>
        <v>Harrow</v>
      </c>
      <c r="AP48" s="87">
        <f t="shared" ca="1" si="29"/>
        <v>9.4480000000000004</v>
      </c>
      <c r="BF48" s="94"/>
    </row>
    <row r="49" spans="1:59">
      <c r="A49" s="17"/>
      <c r="B49" s="17"/>
      <c r="C49" s="17"/>
      <c r="D49" s="17"/>
      <c r="E49" s="17"/>
      <c r="F49" s="17"/>
      <c r="G49" s="17"/>
      <c r="H49" s="17"/>
      <c r="I49" s="17"/>
      <c r="J49" s="17"/>
      <c r="K49" s="17"/>
      <c r="L49" s="17"/>
      <c r="M49" s="17"/>
      <c r="W49" s="87">
        <f ca="1">IFERROR(RANK(Y49,$Y$27:$Y$59,$U$3)+COUNTIF($Y$27:Y49,Y49)-1,"")</f>
        <v>8</v>
      </c>
      <c r="X49" s="87" t="s">
        <v>109</v>
      </c>
      <c r="Y49" s="87">
        <f t="shared" ca="1" si="10"/>
        <v>9.2207000000000008</v>
      </c>
      <c r="AA49" s="87" t="str">
        <f t="shared" ca="1" si="11"/>
        <v>Hammersmith and Fulham</v>
      </c>
      <c r="AB49" s="87">
        <v>23</v>
      </c>
      <c r="AC49" s="86">
        <f t="shared" ca="1" si="12"/>
        <v>9.984</v>
      </c>
      <c r="AD49" s="87" t="str">
        <f t="shared" ca="1" si="13"/>
        <v>Hammersmith and Fulham</v>
      </c>
      <c r="AE49" s="87" t="str">
        <f t="shared" ca="1" si="14"/>
        <v/>
      </c>
      <c r="AF49" s="87" t="str">
        <f t="shared" ca="1" si="15"/>
        <v/>
      </c>
      <c r="AG49" s="87">
        <f t="shared" ca="1" si="16"/>
        <v>9.984</v>
      </c>
      <c r="AH49" s="87">
        <f t="shared" ca="1" si="26"/>
        <v>9.61</v>
      </c>
      <c r="AI49" s="87">
        <f t="shared" ca="1" si="27"/>
        <v>7.79</v>
      </c>
      <c r="AJ49" s="87">
        <f t="shared" ca="1" si="28"/>
        <v>9.0922999999999998</v>
      </c>
      <c r="AK49" s="87" t="str">
        <f t="shared" ca="1" si="17"/>
        <v/>
      </c>
      <c r="AL49" s="87">
        <f t="shared" ca="1" si="18"/>
        <v>9.984</v>
      </c>
      <c r="AO49" s="87" t="str">
        <f>List!R11</f>
        <v>Waltham Forest</v>
      </c>
      <c r="AP49" s="87">
        <f t="shared" ca="1" si="29"/>
        <v>9.9997000000000007</v>
      </c>
      <c r="BF49" s="92"/>
      <c r="BG49" s="93"/>
    </row>
    <row r="50" spans="1:59">
      <c r="A50" s="17"/>
      <c r="B50" s="17"/>
      <c r="C50" s="17"/>
      <c r="D50" s="17"/>
      <c r="E50" s="17"/>
      <c r="F50" s="17"/>
      <c r="G50" s="17"/>
      <c r="H50" s="17"/>
      <c r="I50" s="17"/>
      <c r="J50" s="17"/>
      <c r="K50" s="17"/>
      <c r="L50" s="17"/>
      <c r="M50" s="17"/>
      <c r="W50" s="87">
        <f ca="1">IFERROR(RANK(Y50,$Y$27:$Y$59,$U$3)+COUNTIF($Y$27:Y50,Y50)-1,"")</f>
        <v>25</v>
      </c>
      <c r="X50" s="87" t="s">
        <v>123</v>
      </c>
      <c r="Y50" s="87">
        <f t="shared" ca="1" si="10"/>
        <v>10.122299999999999</v>
      </c>
      <c r="AA50" s="87" t="str">
        <f t="shared" ca="1" si="11"/>
        <v>Waltham Forest</v>
      </c>
      <c r="AB50" s="87">
        <v>24</v>
      </c>
      <c r="AC50" s="86">
        <f t="shared" ca="1" si="12"/>
        <v>9.9997000000000007</v>
      </c>
      <c r="AD50" s="87" t="str">
        <f t="shared" ca="1" si="13"/>
        <v>Waltham Forest</v>
      </c>
      <c r="AE50" s="87" t="str">
        <f t="shared" ca="1" si="14"/>
        <v/>
      </c>
      <c r="AF50" s="87" t="str">
        <f t="shared" ca="1" si="15"/>
        <v/>
      </c>
      <c r="AG50" s="87">
        <f t="shared" ca="1" si="16"/>
        <v>9.9997000000000007</v>
      </c>
      <c r="AH50" s="87">
        <f t="shared" ca="1" si="26"/>
        <v>9.61</v>
      </c>
      <c r="AI50" s="87">
        <f t="shared" ca="1" si="27"/>
        <v>7.79</v>
      </c>
      <c r="AJ50" s="87">
        <f t="shared" ca="1" si="28"/>
        <v>9.0922999999999998</v>
      </c>
      <c r="AK50" s="87">
        <f t="shared" ca="1" si="17"/>
        <v>9.9997000000000007</v>
      </c>
      <c r="AL50" s="87" t="str">
        <f t="shared" ca="1" si="18"/>
        <v/>
      </c>
      <c r="AO50" s="87" t="str">
        <f>List!R12</f>
        <v>Bromley</v>
      </c>
      <c r="AP50" s="87">
        <f t="shared" ca="1" si="29"/>
        <v>8.2613000000000003</v>
      </c>
      <c r="BF50" s="92"/>
      <c r="BG50" s="92"/>
    </row>
    <row r="51" spans="1:59">
      <c r="W51" s="87">
        <f ca="1">IFERROR(RANK(Y51,$Y$27:$Y$59,$U$3)+COUNTIF($Y$27:Y51,Y51)-1,"")</f>
        <v>15</v>
      </c>
      <c r="X51" s="87" t="s">
        <v>113</v>
      </c>
      <c r="Y51" s="87">
        <f t="shared" ca="1" si="10"/>
        <v>9.5815999999999999</v>
      </c>
      <c r="AA51" s="87" t="str">
        <f t="shared" ca="1" si="11"/>
        <v>Newham</v>
      </c>
      <c r="AB51" s="87">
        <v>25</v>
      </c>
      <c r="AC51" s="86">
        <f t="shared" ca="1" si="12"/>
        <v>10.122299999999999</v>
      </c>
      <c r="AD51" s="87" t="str">
        <f t="shared" ca="1" si="13"/>
        <v>Newham</v>
      </c>
      <c r="AE51" s="87" t="str">
        <f t="shared" ca="1" si="14"/>
        <v/>
      </c>
      <c r="AF51" s="87" t="str">
        <f t="shared" ca="1" si="15"/>
        <v/>
      </c>
      <c r="AG51" s="87">
        <f t="shared" ca="1" si="16"/>
        <v>10.122299999999999</v>
      </c>
      <c r="AH51" s="87">
        <f t="shared" ca="1" si="26"/>
        <v>9.61</v>
      </c>
      <c r="AI51" s="87">
        <f t="shared" ca="1" si="27"/>
        <v>7.79</v>
      </c>
      <c r="AJ51" s="87">
        <f t="shared" ca="1" si="28"/>
        <v>9.0922999999999998</v>
      </c>
      <c r="AK51" s="87" t="str">
        <f t="shared" ca="1" si="17"/>
        <v/>
      </c>
      <c r="AL51" s="87">
        <f t="shared" ca="1" si="18"/>
        <v>10.122299999999999</v>
      </c>
      <c r="AO51" s="87" t="str">
        <f>List!R13</f>
        <v>Hillingdon</v>
      </c>
      <c r="AP51" s="87">
        <f t="shared" ca="1" si="29"/>
        <v>9.3204999999999991</v>
      </c>
      <c r="BF51" s="92"/>
      <c r="BG51" s="93"/>
    </row>
    <row r="52" spans="1:59">
      <c r="W52" s="87">
        <f ca="1">IFERROR(RANK(Y52,$Y$27:$Y$59,$U$3)+COUNTIF($Y$27:Y52,Y52)-1,"")</f>
        <v>7</v>
      </c>
      <c r="X52" s="87" t="s">
        <v>33</v>
      </c>
      <c r="Y52" s="87">
        <f t="shared" ca="1" si="10"/>
        <v>9.0922999999999998</v>
      </c>
      <c r="AA52" s="87" t="str">
        <f t="shared" ca="1" si="11"/>
        <v>Kensington and Chelsea</v>
      </c>
      <c r="AB52" s="87">
        <v>26</v>
      </c>
      <c r="AC52" s="86">
        <f t="shared" ca="1" si="12"/>
        <v>10.2659</v>
      </c>
      <c r="AD52" s="87" t="str">
        <f t="shared" ca="1" si="13"/>
        <v>Kensington and Chelsea</v>
      </c>
      <c r="AE52" s="87" t="str">
        <f t="shared" ca="1" si="14"/>
        <v/>
      </c>
      <c r="AF52" s="87" t="str">
        <f t="shared" ca="1" si="15"/>
        <v/>
      </c>
      <c r="AG52" s="87">
        <f t="shared" ca="1" si="16"/>
        <v>10.2659</v>
      </c>
      <c r="AH52" s="87">
        <f t="shared" ca="1" si="26"/>
        <v>9.61</v>
      </c>
      <c r="AI52" s="87">
        <f t="shared" ca="1" si="27"/>
        <v>7.79</v>
      </c>
      <c r="AJ52" s="87">
        <f t="shared" ca="1" si="28"/>
        <v>9.0922999999999998</v>
      </c>
      <c r="AK52" s="87" t="str">
        <f t="shared" ca="1" si="17"/>
        <v/>
      </c>
      <c r="AL52" s="87">
        <f t="shared" ca="1" si="18"/>
        <v>10.2659</v>
      </c>
      <c r="AO52" s="87" t="str">
        <f>List!R14</f>
        <v>Ealing</v>
      </c>
      <c r="AP52" s="87">
        <f t="shared" ca="1" si="29"/>
        <v>9.6795000000000009</v>
      </c>
      <c r="BF52" s="94"/>
      <c r="BG52" s="94"/>
    </row>
    <row r="53" spans="1:59">
      <c r="W53" s="87">
        <f ca="1">IFERROR(RANK(Y53,$Y$27:$Y$59,$U$3)+COUNTIF($Y$27:Y53,Y53)-1,"")</f>
        <v>27</v>
      </c>
      <c r="X53" s="87" t="s">
        <v>96</v>
      </c>
      <c r="Y53" s="87">
        <f t="shared" ca="1" si="10"/>
        <v>10.307</v>
      </c>
      <c r="AA53" s="87" t="str">
        <f t="shared" ca="1" si="11"/>
        <v>Southwark</v>
      </c>
      <c r="AB53" s="87">
        <v>27</v>
      </c>
      <c r="AC53" s="86">
        <f t="shared" ca="1" si="12"/>
        <v>10.307</v>
      </c>
      <c r="AD53" s="87" t="str">
        <f t="shared" ca="1" si="13"/>
        <v>Southwark</v>
      </c>
      <c r="AE53" s="87" t="str">
        <f t="shared" ca="1" si="14"/>
        <v/>
      </c>
      <c r="AF53" s="87" t="str">
        <f t="shared" ca="1" si="15"/>
        <v/>
      </c>
      <c r="AG53" s="87">
        <f t="shared" ca="1" si="16"/>
        <v>10.307</v>
      </c>
      <c r="AH53" s="87">
        <f t="shared" ca="1" si="26"/>
        <v>9.61</v>
      </c>
      <c r="AI53" s="87">
        <f t="shared" ca="1" si="27"/>
        <v>7.79</v>
      </c>
      <c r="AJ53" s="87">
        <f t="shared" ca="1" si="28"/>
        <v>9.0922999999999998</v>
      </c>
      <c r="AK53" s="87" t="str">
        <f t="shared" ca="1" si="17"/>
        <v/>
      </c>
      <c r="AL53" s="87">
        <f t="shared" ca="1" si="18"/>
        <v>10.307</v>
      </c>
      <c r="AO53" s="87" t="str">
        <f>List!R15</f>
        <v>Barnet</v>
      </c>
      <c r="AP53" s="87">
        <f t="shared" ca="1" si="29"/>
        <v>9.6661999999999999</v>
      </c>
    </row>
    <row r="54" spans="1:59">
      <c r="W54" s="87">
        <f ca="1">IFERROR(RANK(Y54,$Y$27:$Y$59,$U$3)+COUNTIF($Y$27:Y54,Y54)-1,"")</f>
        <v>3</v>
      </c>
      <c r="X54" s="87" t="s">
        <v>90</v>
      </c>
      <c r="Y54" s="87">
        <f t="shared" ca="1" si="10"/>
        <v>8.6974999999999998</v>
      </c>
      <c r="AA54" s="87" t="str">
        <f t="shared" ca="1" si="11"/>
        <v>Camden</v>
      </c>
      <c r="AB54" s="87">
        <v>28</v>
      </c>
      <c r="AC54" s="86">
        <f t="shared" ca="1" si="12"/>
        <v>10.4274</v>
      </c>
      <c r="AD54" s="87" t="str">
        <f t="shared" ca="1" si="13"/>
        <v>Camden</v>
      </c>
      <c r="AE54" s="87" t="str">
        <f t="shared" ca="1" si="14"/>
        <v/>
      </c>
      <c r="AF54" s="87" t="str">
        <f t="shared" ca="1" si="15"/>
        <v/>
      </c>
      <c r="AG54" s="87">
        <f t="shared" ca="1" si="16"/>
        <v>10.4274</v>
      </c>
      <c r="AH54" s="87">
        <f t="shared" ca="1" si="26"/>
        <v>9.61</v>
      </c>
      <c r="AI54" s="87">
        <f t="shared" ca="1" si="27"/>
        <v>7.79</v>
      </c>
      <c r="AJ54" s="87">
        <f t="shared" ca="1" si="28"/>
        <v>9.0922999999999998</v>
      </c>
      <c r="AK54" s="87" t="str">
        <f t="shared" ca="1" si="17"/>
        <v/>
      </c>
      <c r="AL54" s="87">
        <f t="shared" ca="1" si="18"/>
        <v>10.4274</v>
      </c>
      <c r="AO54" s="87" t="str">
        <f>List!R16</f>
        <v>Croydon</v>
      </c>
      <c r="AP54" s="87">
        <f t="shared" ca="1" si="29"/>
        <v>8.7352000000000007</v>
      </c>
      <c r="BF54" s="94"/>
      <c r="BG54" s="94"/>
    </row>
    <row r="55" spans="1:59" ht="14.45" customHeight="1">
      <c r="W55" s="87">
        <f ca="1">IFERROR(RANK(Y55,$Y$27:$Y$59,$U$3)+COUNTIF($Y$27:Y55,Y55)-1,"")</f>
        <v>31</v>
      </c>
      <c r="X55" s="87" t="s">
        <v>105</v>
      </c>
      <c r="Y55" s="87">
        <f t="shared" ca="1" si="10"/>
        <v>10.591900000000001</v>
      </c>
      <c r="AA55" s="87" t="str">
        <f t="shared" ca="1" si="11"/>
        <v>Westminster</v>
      </c>
      <c r="AB55" s="87">
        <v>29</v>
      </c>
      <c r="AC55" s="86">
        <f t="shared" ca="1" si="12"/>
        <v>10.514099999999999</v>
      </c>
      <c r="AD55" s="87" t="str">
        <f t="shared" ca="1" si="13"/>
        <v>Westminster</v>
      </c>
      <c r="AE55" s="87" t="str">
        <f t="shared" ca="1" si="14"/>
        <v/>
      </c>
      <c r="AF55" s="87" t="str">
        <f t="shared" ca="1" si="15"/>
        <v/>
      </c>
      <c r="AG55" s="87">
        <f t="shared" ca="1" si="16"/>
        <v>10.514099999999999</v>
      </c>
      <c r="AH55" s="87">
        <f t="shared" ca="1" si="26"/>
        <v>9.61</v>
      </c>
      <c r="AI55" s="87">
        <f t="shared" ca="1" si="27"/>
        <v>7.79</v>
      </c>
      <c r="AJ55" s="87">
        <f t="shared" ca="1" si="28"/>
        <v>9.0922999999999998</v>
      </c>
      <c r="AK55" s="87" t="str">
        <f t="shared" ca="1" si="17"/>
        <v/>
      </c>
      <c r="AL55" s="87">
        <f t="shared" ca="1" si="18"/>
        <v>10.514099999999999</v>
      </c>
      <c r="AO55" s="87" t="str">
        <f>T8</f>
        <v>Richmond</v>
      </c>
      <c r="AP55" s="87">
        <f ca="1">U14</f>
        <v>9.0922999999999998</v>
      </c>
      <c r="BF55" s="94"/>
      <c r="BG55" s="94"/>
    </row>
    <row r="56" spans="1:59">
      <c r="W56" s="87">
        <f ca="1">IFERROR(RANK(Y56,$Y$27:$Y$59,$U$3)+COUNTIF($Y$27:Y56,Y56)-1,"")</f>
        <v>24</v>
      </c>
      <c r="X56" s="87" t="s">
        <v>115</v>
      </c>
      <c r="Y56" s="87">
        <f t="shared" ca="1" si="10"/>
        <v>9.9997000000000007</v>
      </c>
      <c r="AA56" s="87" t="str">
        <f t="shared" ca="1" si="11"/>
        <v>Hackney</v>
      </c>
      <c r="AB56" s="87">
        <v>30</v>
      </c>
      <c r="AC56" s="86">
        <f t="shared" ca="1" si="12"/>
        <v>10.5871</v>
      </c>
      <c r="AD56" s="87" t="str">
        <f t="shared" ca="1" si="13"/>
        <v>Hackney</v>
      </c>
      <c r="AE56" s="87" t="str">
        <f t="shared" ca="1" si="14"/>
        <v/>
      </c>
      <c r="AF56" s="87" t="str">
        <f t="shared" ca="1" si="15"/>
        <v/>
      </c>
      <c r="AG56" s="87">
        <f t="shared" ca="1" si="16"/>
        <v>10.5871</v>
      </c>
      <c r="AH56" s="87">
        <f t="shared" ca="1" si="26"/>
        <v>9.61</v>
      </c>
      <c r="AI56" s="87">
        <f t="shared" ca="1" si="27"/>
        <v>7.79</v>
      </c>
      <c r="AJ56" s="87">
        <f t="shared" ca="1" si="28"/>
        <v>9.0922999999999998</v>
      </c>
      <c r="AK56" s="87" t="str">
        <f t="shared" ca="1" si="17"/>
        <v/>
      </c>
      <c r="AL56" s="87">
        <f t="shared" ca="1" si="18"/>
        <v>10.5871</v>
      </c>
    </row>
    <row r="57" spans="1:59">
      <c r="W57" s="87">
        <f ca="1">IFERROR(RANK(Y57,$Y$27:$Y$59,$U$3)+COUNTIF($Y$27:Y57,Y57)-1,"")</f>
        <v>17</v>
      </c>
      <c r="X57" s="87" t="s">
        <v>77</v>
      </c>
      <c r="Y57" s="87">
        <f t="shared" ca="1" si="10"/>
        <v>9.6514000000000006</v>
      </c>
      <c r="AA57" s="87" t="str">
        <f t="shared" ca="1" si="11"/>
        <v>Tower Hamlets</v>
      </c>
      <c r="AB57" s="87">
        <v>31</v>
      </c>
      <c r="AC57" s="86">
        <f t="shared" ca="1" si="12"/>
        <v>10.591900000000001</v>
      </c>
      <c r="AD57" s="87" t="str">
        <f t="shared" ca="1" si="13"/>
        <v>Tower Hamlets</v>
      </c>
      <c r="AE57" s="87" t="str">
        <f t="shared" ca="1" si="14"/>
        <v/>
      </c>
      <c r="AF57" s="87" t="str">
        <f t="shared" ca="1" si="15"/>
        <v/>
      </c>
      <c r="AG57" s="87">
        <f t="shared" ca="1" si="16"/>
        <v>10.591900000000001</v>
      </c>
      <c r="AH57" s="87">
        <f t="shared" ca="1" si="26"/>
        <v>9.61</v>
      </c>
      <c r="AI57" s="87">
        <f t="shared" ca="1" si="27"/>
        <v>7.79</v>
      </c>
      <c r="AJ57" s="87">
        <f t="shared" ca="1" si="28"/>
        <v>9.0922999999999998</v>
      </c>
      <c r="AK57" s="87" t="str">
        <f t="shared" ca="1" si="17"/>
        <v/>
      </c>
      <c r="AL57" s="87">
        <f t="shared" ca="1" si="18"/>
        <v>10.591900000000001</v>
      </c>
      <c r="BF57" s="94"/>
      <c r="BG57" s="94"/>
    </row>
    <row r="58" spans="1:59">
      <c r="W58" s="87">
        <f ca="1">IFERROR(RANK(Y58,$Y$27:$Y$59,$U$3)+COUNTIF($Y$27:Y58,Y58)-1,"")</f>
        <v>29</v>
      </c>
      <c r="X58" s="87" t="s">
        <v>100</v>
      </c>
      <c r="Y58" s="87">
        <f t="shared" ca="1" si="10"/>
        <v>10.514099999999999</v>
      </c>
      <c r="AA58" s="87" t="str">
        <f t="shared" ca="1" si="11"/>
        <v>Islington</v>
      </c>
      <c r="AB58" s="87">
        <v>32</v>
      </c>
      <c r="AC58" s="86">
        <f t="shared" ca="1" si="12"/>
        <v>10.691700000000001</v>
      </c>
      <c r="AD58" s="87" t="str">
        <f t="shared" ca="1" si="13"/>
        <v>Islington</v>
      </c>
      <c r="AE58" s="87" t="str">
        <f t="shared" ca="1" si="14"/>
        <v/>
      </c>
      <c r="AF58" s="87" t="str">
        <f t="shared" ca="1" si="15"/>
        <v/>
      </c>
      <c r="AG58" s="87">
        <f t="shared" ca="1" si="16"/>
        <v>10.691700000000001</v>
      </c>
      <c r="AH58" s="87">
        <f t="shared" ca="1" si="26"/>
        <v>9.61</v>
      </c>
      <c r="AI58" s="87">
        <f t="shared" ca="1" si="27"/>
        <v>7.79</v>
      </c>
      <c r="AJ58" s="87">
        <f t="shared" ca="1" si="28"/>
        <v>9.0922999999999998</v>
      </c>
      <c r="AK58" s="87" t="str">
        <f t="shared" ca="1" si="17"/>
        <v/>
      </c>
      <c r="AL58" s="87">
        <f t="shared" ca="1" si="18"/>
        <v>10.691700000000001</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3D00-000000000000}"/>
    <dataValidation type="list" showInputMessage="1" showErrorMessage="1" sqref="U2" xr:uid="{00000000-0002-0000-3D00-000001000000}">
      <formula1>gender</formula1>
    </dataValidation>
    <dataValidation type="list" showInputMessage="1" showErrorMessage="1" sqref="U1" xr:uid="{00000000-0002-0000-3D00-000002000000}">
      <formula1>indlist</formula1>
    </dataValidation>
  </dataValidations>
  <hyperlinks>
    <hyperlink ref="O1" location="Summary!A1" display="Back to summary" xr:uid="{00000000-0004-0000-3D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BS64"/>
  <sheetViews>
    <sheetView showGridLines="0" showRowColHeaders="0" zoomScale="130" zoomScaleNormal="130" workbookViewId="0">
      <selection activeCell="S30" sqref="S30"/>
    </sheetView>
  </sheetViews>
  <sheetFormatPr defaultColWidth="8.85546875" defaultRowHeight="15"/>
  <cols>
    <col min="16" max="16" width="8.7109375" style="5" customWidth="1"/>
    <col min="17" max="17" width="8.7109375" style="86" customWidth="1"/>
    <col min="18" max="19" width="8.7109375" style="87" customWidth="1"/>
    <col min="20" max="20" width="15" style="87" customWidth="1"/>
    <col min="21" max="23" width="19.85546875" style="87" customWidth="1"/>
    <col min="24" max="24" width="14" style="87" customWidth="1"/>
    <col min="25" max="25" width="24.85546875" style="87" bestFit="1" customWidth="1"/>
    <col min="26" max="26" width="8.7109375" style="87" customWidth="1"/>
    <col min="27" max="27" width="15" style="87" customWidth="1"/>
    <col min="28" max="28" width="8.7109375" style="86" customWidth="1"/>
    <col min="29" max="59" width="8.7109375" style="87" customWidth="1"/>
    <col min="60" max="60" width="16.42578125" style="87" bestFit="1" customWidth="1"/>
    <col min="61" max="61" width="16.42578125" style="87" customWidth="1"/>
    <col min="62" max="70" width="8.7109375" style="87" customWidth="1"/>
    <col min="71" max="71" width="8.85546875" style="86" customWidth="1"/>
  </cols>
  <sheetData>
    <row r="1" spans="1:66">
      <c r="A1" s="127" t="str">
        <f ca="1">AC26</f>
        <v>Healthy life expectancy at birth, 2018 - 20 (Male)</v>
      </c>
      <c r="B1" s="125"/>
      <c r="C1" s="125"/>
      <c r="D1" s="125"/>
      <c r="E1" s="125"/>
      <c r="F1" s="125"/>
      <c r="G1" s="125"/>
      <c r="H1" s="126" t="str">
        <f ca="1">'1 M'!$X$1</f>
        <v>Healthy life expectancy at birth, 2009-11 - 2018-20 (Male)</v>
      </c>
      <c r="I1" s="125"/>
      <c r="J1" s="125"/>
      <c r="K1" s="125"/>
      <c r="L1" s="125"/>
      <c r="M1" s="125"/>
      <c r="N1" s="125"/>
      <c r="O1" s="4" t="s">
        <v>1075</v>
      </c>
      <c r="T1" s="87" t="s">
        <v>282</v>
      </c>
      <c r="U1" s="87" t="s">
        <v>248</v>
      </c>
      <c r="V1" s="86" t="str">
        <f>T8&amp;U23&amp;U2&amp;U5</f>
        <v>Richmond90362MaleAll ages</v>
      </c>
      <c r="W1" s="87">
        <f>21-COUNTBLANK(X2:X21)</f>
        <v>11</v>
      </c>
      <c r="X1" s="87" t="str">
        <f ca="1">IF(U2&lt;&gt;"Persons",U1&amp;", "&amp;SUBSTITUTE(X2, " ","")&amp;" - "&amp;SUBSTITUTE(INDIRECT("x"&amp;W1), " ","")&amp;" ("&amp;U2&amp;")",U1&amp;", "&amp;SUBSTITUTE(X2, " ","")&amp;" - "&amp;SUBSTITUTE(INDIRECT("x"&amp;W1), " ",""))</f>
        <v>Healthy life expectancy at birth, 2009-11 - 2018-20 (Male)</v>
      </c>
      <c r="Y1" s="87" t="s">
        <v>31</v>
      </c>
      <c r="Z1" s="87" t="s">
        <v>57</v>
      </c>
      <c r="AA1" s="87" t="str">
        <f>Summary!$E$2</f>
        <v>Richmond</v>
      </c>
      <c r="AB1" s="86" t="str">
        <f>List!H2</f>
        <v>Kingston</v>
      </c>
      <c r="AC1" s="87"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8" t="str">
        <f t="array" ref="S2">IFERROR(VLOOKUP($W2,IF(IndicatorData!$B:$B=$V$1,IndicatorData!$A$1:$O$5203),15,FALSE),"")</f>
        <v>2009 - 11</v>
      </c>
      <c r="T2" s="87" t="s">
        <v>1056</v>
      </c>
      <c r="U2" s="87" t="s">
        <v>249</v>
      </c>
      <c r="V2" s="86">
        <v>1</v>
      </c>
      <c r="W2" s="86">
        <f t="array" ref="W2">IFERROR(SMALL(IF(IndicatorData!B:B=$V$1,IndicatorData!AA:AA),$V2),"")</f>
        <v>20090000</v>
      </c>
      <c r="X2" s="88" t="str">
        <f>S2</f>
        <v>2009 - 11</v>
      </c>
      <c r="Y2" s="87">
        <f t="shared" ref="Y2:AH11" ca="1" si="0">IFERROR(VLOOKUP(Y$1&amp;$U$1&amp;$X2&amp;$U$2&amp;$U$5,DATA,14,FALSE),"")</f>
        <v>63.03</v>
      </c>
      <c r="Z2" s="87">
        <f t="shared" ca="1" si="0"/>
        <v>62.71</v>
      </c>
      <c r="AA2" s="87">
        <f t="shared" ca="1" si="0"/>
        <v>68.83</v>
      </c>
      <c r="AB2" s="86" t="str">
        <f t="shared" ca="1" si="0"/>
        <v/>
      </c>
      <c r="AC2" s="87"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68.83</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8" t="str">
        <f t="array" ref="S3">IFERROR(VLOOKUP($W3,IF(IndicatorData!$B:$B=$V$1,IndicatorData!$A$1:$O$5203),15,FALSE),"")</f>
        <v>2010 - 12</v>
      </c>
      <c r="T3" s="87" t="s">
        <v>1076</v>
      </c>
      <c r="U3" s="89">
        <f>VLOOKUP(U1,IndicatorMetadata!$B:$AG,32,FALSE)</f>
        <v>0</v>
      </c>
      <c r="V3" s="86">
        <v>2</v>
      </c>
      <c r="W3" s="86">
        <f t="array" ref="W3">IFERROR(SMALL(IF(IndicatorData!B:B=$V$1,IndicatorData!AA:AA),$V3),"")</f>
        <v>20100000</v>
      </c>
      <c r="X3" s="88" t="str">
        <f t="shared" ref="X3:X21" si="5">IF(S3=X2,"",S3)</f>
        <v>2010 - 12</v>
      </c>
      <c r="Y3" s="87">
        <f t="shared" ca="1" si="0"/>
        <v>63.16</v>
      </c>
      <c r="Z3" s="87">
        <f t="shared" ca="1" si="0"/>
        <v>63.08</v>
      </c>
      <c r="AA3" s="87">
        <f t="shared" ca="1" si="0"/>
        <v>69.150000000000006</v>
      </c>
      <c r="AB3" s="86" t="str">
        <f t="shared" ca="1" si="0"/>
        <v/>
      </c>
      <c r="AC3" s="87"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69.150000000000006</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2018 - 20 value:</v>
      </c>
      <c r="B4" s="3"/>
      <c r="C4" s="3"/>
      <c r="D4" s="3"/>
      <c r="E4" s="14">
        <f ca="1">VLOOKUP(T8,$AA$27:$AC$59,3,FALSE)</f>
        <v>70.23</v>
      </c>
      <c r="F4" s="2"/>
      <c r="S4" s="88" t="str">
        <f t="array" ref="S4">IFERROR(VLOOKUP($W4,IF(IndicatorData!$B:$B=$V$1,IndicatorData!$A$1:$O$5203),15,FALSE),"")</f>
        <v>2011 - 13</v>
      </c>
      <c r="T4" s="87" t="s">
        <v>308</v>
      </c>
      <c r="U4" s="87" t="str">
        <f>VLOOKUP(U1,IndicatorMetadata!$B:$AG,27,FALSE)</f>
        <v>Years</v>
      </c>
      <c r="V4" s="86">
        <v>3</v>
      </c>
      <c r="W4" s="86">
        <f t="array" ref="W4">IFERROR(SMALL(IF(IndicatorData!B:B=$V$1,IndicatorData!AA:AA),$V4),"")</f>
        <v>20110000</v>
      </c>
      <c r="X4" s="88" t="str">
        <f t="shared" si="5"/>
        <v>2011 - 13</v>
      </c>
      <c r="Y4" s="87">
        <f t="shared" ca="1" si="0"/>
        <v>63.18</v>
      </c>
      <c r="Z4" s="87">
        <f t="shared" ca="1" si="0"/>
        <v>63.35</v>
      </c>
      <c r="AA4" s="87">
        <f t="shared" ca="1" si="0"/>
        <v>68.569999999999993</v>
      </c>
      <c r="AB4" s="86" t="str">
        <f t="shared" ca="1" si="0"/>
        <v/>
      </c>
      <c r="AC4" s="87"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68.569999999999993</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11% higher</v>
      </c>
      <c r="S5" s="88" t="str">
        <f t="array" ref="S5">IFERROR(VLOOKUP($W5,IF(IndicatorData!$B:$B=$V$1,IndicatorData!$A$1:$O$5203),15,FALSE),"")</f>
        <v>2012 - 14</v>
      </c>
      <c r="T5" s="87" t="s">
        <v>10</v>
      </c>
      <c r="U5" s="87" t="str">
        <f>VLOOKUP(U23&amp;U2,Interpretations!$A$1:$E$155,4,FALSE)</f>
        <v>All ages</v>
      </c>
      <c r="V5" s="86">
        <v>4</v>
      </c>
      <c r="W5" s="86">
        <f t="array" ref="W5">IFERROR(SMALL(IF(IndicatorData!B:B=$V$1,IndicatorData!AA:AA),$V5),"")</f>
        <v>20120000</v>
      </c>
      <c r="X5" s="88" t="str">
        <f t="shared" si="5"/>
        <v>2012 - 14</v>
      </c>
      <c r="Y5" s="87">
        <f t="shared" ca="1" si="0"/>
        <v>63.37</v>
      </c>
      <c r="Z5" s="87">
        <f t="shared" ca="1" si="0"/>
        <v>63.81</v>
      </c>
      <c r="AA5" s="87">
        <f t="shared" ca="1" si="0"/>
        <v>69.209999999999994</v>
      </c>
      <c r="AB5" s="86" t="str">
        <f t="shared" ca="1" si="0"/>
        <v/>
      </c>
      <c r="AC5" s="87"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69.209999999999994</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10% higher</v>
      </c>
      <c r="S6" s="88" t="str">
        <f t="array" ref="S6">IFERROR(VLOOKUP($W6,IF(IndicatorData!$B:$B=$V$1,IndicatorData!$A$1:$O$5203),15,FALSE),"")</f>
        <v>2013 - 15</v>
      </c>
      <c r="V6" s="86">
        <v>5</v>
      </c>
      <c r="W6" s="86">
        <f t="array" ref="W6">IFERROR(SMALL(IF(IndicatorData!B:B=$V$1,IndicatorData!AA:AA),$V6),"")</f>
        <v>20130000</v>
      </c>
      <c r="X6" s="88" t="str">
        <f t="shared" si="5"/>
        <v>2013 - 15</v>
      </c>
      <c r="Y6" s="87">
        <f t="shared" ca="1" si="0"/>
        <v>63.38</v>
      </c>
      <c r="Z6" s="87">
        <f t="shared" ca="1" si="0"/>
        <v>64.11</v>
      </c>
      <c r="AA6" s="87">
        <f t="shared" ca="1" si="0"/>
        <v>68.69</v>
      </c>
      <c r="AB6" s="86" t="str">
        <f t="shared" ca="1" si="0"/>
        <v/>
      </c>
      <c r="AC6" s="87"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68.69</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8" t="str">
        <f t="array" ref="S7">IFERROR(VLOOKUP($W7,IF(IndicatorData!$B:$B=$V$1,IndicatorData!$A$1:$O$5203),15,FALSE),"")</f>
        <v>2014 - 16</v>
      </c>
      <c r="V7" s="86">
        <v>6</v>
      </c>
      <c r="W7" s="86">
        <f t="array" ref="W7">IFERROR(SMALL(IF(IndicatorData!B:B=$V$1,IndicatorData!AA:AA),$V7),"")</f>
        <v>20140000</v>
      </c>
      <c r="X7" s="88" t="str">
        <f t="shared" si="5"/>
        <v>2014 - 16</v>
      </c>
      <c r="Y7" s="87">
        <f t="shared" ca="1" si="0"/>
        <v>63.31</v>
      </c>
      <c r="Z7" s="87">
        <f t="shared" ca="1" si="0"/>
        <v>63.46</v>
      </c>
      <c r="AA7" s="87">
        <f t="shared" ca="1" si="0"/>
        <v>69.790000000000006</v>
      </c>
      <c r="AB7" s="86" t="str">
        <f t="shared" ca="1" si="0"/>
        <v/>
      </c>
      <c r="AC7" s="87"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69.790000000000006</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(2009 - 11)</v>
      </c>
      <c r="E8" s="13" t="str">
        <f ca="1">U22</f>
        <v>2% improvement</v>
      </c>
      <c r="S8" s="88" t="str">
        <f t="array" ref="S8">IFERROR(VLOOKUP($W8,IF(IndicatorData!$B:$B=$V$1,IndicatorData!$A$1:$O$5203),15,FALSE),"")</f>
        <v>2015 - 17</v>
      </c>
      <c r="T8" s="87" t="str">
        <f>Summary!$E$2</f>
        <v>Richmond</v>
      </c>
      <c r="V8" s="86">
        <v>7</v>
      </c>
      <c r="W8" s="86">
        <f t="array" ref="W8">IFERROR(SMALL(IF(IndicatorData!B:B=$V$1,IndicatorData!AA:AA),$V8),"")</f>
        <v>20150000</v>
      </c>
      <c r="X8" s="88" t="str">
        <f t="shared" si="5"/>
        <v>2015 - 17</v>
      </c>
      <c r="Y8" s="87">
        <f t="shared" ca="1" si="0"/>
        <v>63.38</v>
      </c>
      <c r="Z8" s="87">
        <f t="shared" ca="1" si="0"/>
        <v>63.89</v>
      </c>
      <c r="AA8" s="87">
        <f t="shared" ca="1" si="0"/>
        <v>69.61</v>
      </c>
      <c r="AB8" s="86" t="str">
        <f t="shared" ca="1" si="0"/>
        <v/>
      </c>
      <c r="AC8" s="87"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69.61</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(2017 - 19)</v>
      </c>
      <c r="C9" s="10"/>
      <c r="D9" s="10"/>
      <c r="E9" s="13" t="str">
        <f ca="1">U21</f>
        <v>2% deterioration</v>
      </c>
      <c r="S9" s="88" t="str">
        <f t="array" ref="S9">IFERROR(VLOOKUP($W9,IF(IndicatorData!$B:$B=$V$1,IndicatorData!$A$1:$O$5203),15,FALSE),"")</f>
        <v>2016 - 18</v>
      </c>
      <c r="T9" s="87" t="str">
        <f>T8&amp;" Rank"</f>
        <v>Richmond Rank</v>
      </c>
      <c r="U9" s="87">
        <f ca="1">VLOOKUP(T8,$AA$26:$AB$58,2,FALSE)</f>
        <v>1</v>
      </c>
      <c r="V9" s="86">
        <v>8</v>
      </c>
      <c r="W9" s="86">
        <f t="array" ref="W9">IFERROR(SMALL(IF(IndicatorData!B:B=$V$1,IndicatorData!AA:AA),$V9),"")</f>
        <v>20160000</v>
      </c>
      <c r="X9" s="88" t="str">
        <f t="shared" si="5"/>
        <v>2016 - 18</v>
      </c>
      <c r="Y9" s="87">
        <f t="shared" ca="1" si="0"/>
        <v>63.36</v>
      </c>
      <c r="Z9" s="87">
        <f t="shared" ca="1" si="0"/>
        <v>64.16</v>
      </c>
      <c r="AA9" s="87">
        <f t="shared" ca="1" si="0"/>
        <v>71.89</v>
      </c>
      <c r="AB9" s="86" t="str">
        <f t="shared" ca="1" si="0"/>
        <v/>
      </c>
      <c r="AC9" s="87"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71.89</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8" t="str">
        <f t="array" ref="S10">IFERROR(VLOOKUP($W10,IF(IndicatorData!$B:$B=$V$1,IndicatorData!$A$1:$O$5203),15,FALSE),"")</f>
        <v>2017 - 19</v>
      </c>
      <c r="T10" s="87" t="s">
        <v>14</v>
      </c>
      <c r="V10" s="86">
        <v>9</v>
      </c>
      <c r="W10" s="86">
        <f t="array" ref="W10">IFERROR(SMALL(IF(IndicatorData!B:B=$V$1,IndicatorData!AA:AA),$V10),"")</f>
        <v>20170000</v>
      </c>
      <c r="X10" s="88" t="str">
        <f t="shared" si="5"/>
        <v>2017 - 19</v>
      </c>
      <c r="Y10" s="87">
        <f t="shared" ca="1" si="0"/>
        <v>63.18</v>
      </c>
      <c r="Z10" s="87">
        <f t="shared" ca="1" si="0"/>
        <v>63.52</v>
      </c>
      <c r="AA10" s="87">
        <f t="shared" ca="1" si="0"/>
        <v>71.44</v>
      </c>
      <c r="AB10" s="86" t="str">
        <f t="shared" ca="1" si="0"/>
        <v/>
      </c>
      <c r="AC10" s="87"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71.44</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8" t="str">
        <f t="array" ref="S11">IFERROR(VLOOKUP($W11,IF(IndicatorData!$B:$B=$V$1,IndicatorData!$A$1:$O$5203),15,FALSE),"")</f>
        <v>2018 - 20</v>
      </c>
      <c r="T11" s="87" t="s">
        <v>31</v>
      </c>
      <c r="U11" s="90">
        <f ca="1">AI27</f>
        <v>63.14</v>
      </c>
      <c r="V11" s="86">
        <v>10</v>
      </c>
      <c r="W11" s="86">
        <f t="array" ref="W11">IFERROR(SMALL(IF(IndicatorData!B:B=$V$1,IndicatorData!AA:AA),$V11),"")</f>
        <v>20180000</v>
      </c>
      <c r="X11" s="88" t="str">
        <f t="shared" si="5"/>
        <v>2018 - 20</v>
      </c>
      <c r="Y11" s="87">
        <f t="shared" ca="1" si="0"/>
        <v>63.14</v>
      </c>
      <c r="Z11" s="87">
        <f t="shared" ca="1" si="0"/>
        <v>63.76</v>
      </c>
      <c r="AA11" s="87">
        <f t="shared" ca="1" si="0"/>
        <v>70.23</v>
      </c>
      <c r="AB11" s="86">
        <f t="shared" ca="1" si="0"/>
        <v>69.41</v>
      </c>
      <c r="AC11" s="87">
        <f t="shared" ca="1" si="0"/>
        <v>66.319999999999993</v>
      </c>
      <c r="AD11" s="87">
        <f t="shared" ca="1" si="0"/>
        <v>67.44</v>
      </c>
      <c r="AE11" s="87">
        <f t="shared" ca="1" si="0"/>
        <v>66.64</v>
      </c>
      <c r="AF11" s="87">
        <f t="shared" ca="1" si="0"/>
        <v>64.81</v>
      </c>
      <c r="AG11" s="87">
        <f t="shared" ca="1" si="0"/>
        <v>62.86</v>
      </c>
      <c r="AH11" s="87">
        <f t="shared" ca="1" si="0"/>
        <v>58.12</v>
      </c>
      <c r="AI11" s="87">
        <f t="shared" ca="1" si="1"/>
        <v>62.86</v>
      </c>
      <c r="AJ11" s="87">
        <f t="shared" ca="1" si="1"/>
        <v>66.39</v>
      </c>
      <c r="AK11" s="87">
        <f t="shared" ca="1" si="1"/>
        <v>62.57</v>
      </c>
      <c r="AL11" s="87">
        <f t="shared" ca="1" si="1"/>
        <v>67.44</v>
      </c>
      <c r="AM11" s="87">
        <f t="shared" ca="1" si="1"/>
        <v>64.599999999999994</v>
      </c>
      <c r="AN11" s="87">
        <f t="shared" ca="1" si="1"/>
        <v>63.23</v>
      </c>
      <c r="AO11" s="87">
        <f t="shared" ca="1" si="1"/>
        <v>61.37</v>
      </c>
      <c r="AP11" s="87">
        <f t="shared" ca="1" si="1"/>
        <v>64.31</v>
      </c>
      <c r="AQ11" s="87">
        <f t="shared" ca="1" si="1"/>
        <v>60.11</v>
      </c>
      <c r="AR11" s="87">
        <f t="shared" ca="1" si="1"/>
        <v>60.17</v>
      </c>
      <c r="AS11" s="87">
        <f t="shared" ca="1" si="2"/>
        <v>66.09</v>
      </c>
      <c r="AT11" s="87">
        <f t="shared" ca="1" si="2"/>
        <v>62.61</v>
      </c>
      <c r="AU11" s="87">
        <f t="shared" ca="1" si="2"/>
        <v>64.81</v>
      </c>
      <c r="AV11" s="87">
        <f t="shared" ca="1" si="2"/>
        <v>64.599999999999994</v>
      </c>
      <c r="AW11" s="87">
        <f t="shared" ca="1" si="2"/>
        <v>64.989999999999995</v>
      </c>
      <c r="AX11" s="87">
        <f t="shared" ca="1" si="2"/>
        <v>62.05</v>
      </c>
      <c r="AY11" s="87">
        <f t="shared" ca="1" si="2"/>
        <v>62.96</v>
      </c>
      <c r="AZ11" s="87">
        <f t="shared" ca="1" si="2"/>
        <v>67.41</v>
      </c>
      <c r="BA11" s="87">
        <f t="shared" ca="1" si="2"/>
        <v>69.41</v>
      </c>
      <c r="BB11" s="87">
        <f t="shared" ca="1" si="2"/>
        <v>60.92</v>
      </c>
      <c r="BC11" s="87">
        <f t="shared" ca="1" si="3"/>
        <v>64.59</v>
      </c>
      <c r="BD11" s="87">
        <f t="shared" ca="1" si="3"/>
        <v>66.64</v>
      </c>
      <c r="BE11" s="87">
        <f t="shared" ca="1" si="3"/>
        <v>59.48</v>
      </c>
      <c r="BF11" s="87">
        <f t="shared" ca="1" si="3"/>
        <v>60.57</v>
      </c>
      <c r="BG11" s="87">
        <f t="shared" ca="1" si="3"/>
        <v>70.23</v>
      </c>
      <c r="BH11" s="87">
        <f t="shared" ca="1" si="3"/>
        <v>63.41</v>
      </c>
      <c r="BI11" s="87">
        <f t="shared" ca="1" si="3"/>
        <v>66.319999999999993</v>
      </c>
      <c r="BJ11" s="87">
        <f t="shared" ca="1" si="3"/>
        <v>65.3</v>
      </c>
      <c r="BK11" s="87">
        <f t="shared" ca="1" si="3"/>
        <v>63.22</v>
      </c>
      <c r="BL11" s="87">
        <f t="shared" ca="1" si="3"/>
        <v>65.44</v>
      </c>
      <c r="BM11" s="87">
        <f t="shared" ca="1" si="3"/>
        <v>66.33</v>
      </c>
      <c r="BN11" s="87">
        <f t="shared" ca="1" si="4"/>
        <v>66.24666666666667</v>
      </c>
    </row>
    <row r="12" spans="1:66">
      <c r="B12" s="9" t="str">
        <f ca="1">$T$8&amp;" ("&amp;$Y$26&amp;") rank:"</f>
        <v>Richmond (2018 - 20) rank:</v>
      </c>
      <c r="E12" s="128">
        <f ca="1">U9</f>
        <v>1</v>
      </c>
      <c r="S12" s="88" t="str">
        <f t="array" ref="S12">IFERROR(VLOOKUP($W12,IF(IndicatorData!$B:$B=$V$1,IndicatorData!$A$1:$O$5203),15,FALSE),"")</f>
        <v/>
      </c>
      <c r="T12" s="87" t="s">
        <v>57</v>
      </c>
      <c r="U12" s="90">
        <f ca="1">AH27</f>
        <v>63.76</v>
      </c>
      <c r="V12" s="86">
        <v>11</v>
      </c>
      <c r="W12" s="86" t="str">
        <f t="array" ref="W12">IFERROR(SMALL(IF(IndicatorData!B:B=$V$1,IndicatorData!AA:AA),$V12),"")</f>
        <v/>
      </c>
      <c r="X12" s="88" t="str">
        <f t="shared" si="5"/>
        <v/>
      </c>
      <c r="Y12" s="87" t="str">
        <f t="shared" ref="Y12:AH21" ca="1" si="6">IFERROR(VLOOKUP(Y$1&amp;$U$1&amp;$X12&amp;$U$2&amp;$U$5,DATA,14,FALSE),"")</f>
        <v/>
      </c>
      <c r="Z12" s="87" t="str">
        <f t="shared" ca="1" si="6"/>
        <v/>
      </c>
      <c r="AA12" s="87" t="str">
        <f t="shared" ca="1" si="6"/>
        <v/>
      </c>
      <c r="AB12" s="86" t="str">
        <f t="shared" ca="1" si="6"/>
        <v/>
      </c>
      <c r="AC12" s="87"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8" t="str">
        <f t="array" ref="S13">IFERROR(VLOOKUP($W13,IF(IndicatorData!$B:$B=$V$1,IndicatorData!$A$1:$O$5203),15,FALSE),"")</f>
        <v/>
      </c>
      <c r="T13" s="87" t="s">
        <v>1011</v>
      </c>
      <c r="U13" s="90">
        <f ca="1">AJ27</f>
        <v>70.23</v>
      </c>
      <c r="V13" s="86">
        <v>12</v>
      </c>
      <c r="W13" s="86" t="str">
        <f t="array" ref="W13">IFERROR(SMALL(IF(IndicatorData!B:B=$V$1,IndicatorData!AA:AA),$V13),"")</f>
        <v/>
      </c>
      <c r="X13" s="88" t="str">
        <f t="shared" si="5"/>
        <v/>
      </c>
      <c r="Y13" s="87" t="str">
        <f t="shared" ca="1" si="6"/>
        <v/>
      </c>
      <c r="Z13" s="87" t="str">
        <f t="shared" ca="1" si="6"/>
        <v/>
      </c>
      <c r="AA13" s="87" t="str">
        <f t="shared" ca="1" si="6"/>
        <v/>
      </c>
      <c r="AB13" s="86" t="str">
        <f t="shared" ca="1" si="6"/>
        <v/>
      </c>
      <c r="AC13" s="87"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8" t="str">
        <f t="array" ref="S14">IFERROR(VLOOKUP($W14,IF(IndicatorData!$B:$B=$V$1,IndicatorData!$A$1:$O$5203),15,FALSE),"")</f>
        <v/>
      </c>
      <c r="T14" s="87" t="str">
        <f>T8&amp;" current data"</f>
        <v>Richmond current data</v>
      </c>
      <c r="U14" s="87">
        <f ca="1">INDIRECT("aa"&amp;$W$1)</f>
        <v>70.23</v>
      </c>
      <c r="V14" s="86">
        <v>13</v>
      </c>
      <c r="W14" s="86" t="str">
        <f t="array" ref="W14">IFERROR(SMALL(IF(IndicatorData!B:B=$V$1,IndicatorData!AA:AA),$V14),"")</f>
        <v/>
      </c>
      <c r="X14" s="88" t="str">
        <f t="shared" si="5"/>
        <v/>
      </c>
      <c r="Y14" s="87" t="str">
        <f t="shared" ca="1" si="6"/>
        <v/>
      </c>
      <c r="Z14" s="87" t="str">
        <f t="shared" ca="1" si="6"/>
        <v/>
      </c>
      <c r="AA14" s="87" t="str">
        <f t="shared" ca="1" si="6"/>
        <v/>
      </c>
      <c r="AB14" s="86" t="str">
        <f t="shared" ca="1" si="6"/>
        <v/>
      </c>
      <c r="AC14" s="87"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Healthy life expectancy at birth, 2018 - 20 (Male)</v>
      </c>
      <c r="B15" s="125"/>
      <c r="C15" s="125"/>
      <c r="D15" s="125"/>
      <c r="E15" s="125"/>
      <c r="F15" s="125"/>
      <c r="G15" s="125"/>
      <c r="S15" s="88" t="str">
        <f t="array" ref="S15">IFERROR(VLOOKUP($W15,IF(IndicatorData!$B:$B=$V$1,IndicatorData!$A$1:$O$5203),15,FALSE),"")</f>
        <v/>
      </c>
      <c r="T15" s="87" t="str">
        <f>T8&amp;" previous data"</f>
        <v>Richmond previous data</v>
      </c>
      <c r="U15" s="87">
        <f ca="1">INDIRECT("aa"&amp;$W$1-1)</f>
        <v>71.44</v>
      </c>
      <c r="V15" s="86">
        <v>14</v>
      </c>
      <c r="W15" s="86" t="str">
        <f t="array" ref="W15">IFERROR(SMALL(IF(IndicatorData!B:B=$V$1,IndicatorData!AA:AA),$V15),"")</f>
        <v/>
      </c>
      <c r="X15" s="88" t="str">
        <f t="shared" si="5"/>
        <v/>
      </c>
      <c r="Y15" s="87" t="str">
        <f t="shared" ca="1" si="6"/>
        <v/>
      </c>
      <c r="Z15" s="87" t="str">
        <f t="shared" ca="1" si="6"/>
        <v/>
      </c>
      <c r="AA15" s="87" t="str">
        <f t="shared" ca="1" si="6"/>
        <v/>
      </c>
      <c r="AB15" s="86" t="str">
        <f t="shared" ca="1" si="6"/>
        <v/>
      </c>
      <c r="AC15" s="87"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8" t="str">
        <f t="array" ref="S16">IFERROR(VLOOKUP($W16,IF(IndicatorData!$B:$B=$V$1,IndicatorData!$A$1:$O$5203),15,FALSE),"")</f>
        <v/>
      </c>
      <c r="T16" s="87" t="s">
        <v>1078</v>
      </c>
      <c r="U16" s="87">
        <f ca="1">AA2</f>
        <v>68.83</v>
      </c>
      <c r="V16" s="86">
        <v>15</v>
      </c>
      <c r="W16" s="86" t="str">
        <f t="array" ref="W16">IFERROR(SMALL(IF(IndicatorData!B:B=$V$1,IndicatorData!AA:AA),$V16),"")</f>
        <v/>
      </c>
      <c r="X16" s="88" t="str">
        <f t="shared" si="5"/>
        <v/>
      </c>
      <c r="Y16" s="87" t="str">
        <f t="shared" ca="1" si="6"/>
        <v/>
      </c>
      <c r="Z16" s="87" t="str">
        <f t="shared" ca="1" si="6"/>
        <v/>
      </c>
      <c r="AA16" s="87" t="str">
        <f t="shared" ca="1" si="6"/>
        <v/>
      </c>
      <c r="AB16" s="86" t="str">
        <f t="shared" ca="1" si="6"/>
        <v/>
      </c>
      <c r="AC16" s="87"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1">
      <c r="S17" s="88" t="str">
        <f t="array" ref="S17">IFERROR(VLOOKUP($W17,IF(IndicatorData!$B:$B=$V$1,IndicatorData!$A$1:$O$5203),15,FALSE),"")</f>
        <v/>
      </c>
      <c r="T17" s="87" t="s">
        <v>1079</v>
      </c>
      <c r="U17" s="91">
        <f ca="1">($U$14-U15)/U15</f>
        <v>-1.6937290033594538E-2</v>
      </c>
      <c r="V17" s="86">
        <v>16</v>
      </c>
      <c r="W17" s="86" t="str">
        <f t="array" ref="W17">IFERROR(SMALL(IF(IndicatorData!B:B=$V$1,IndicatorData!AA:AA),$V17),"")</f>
        <v/>
      </c>
      <c r="X17" s="88" t="str">
        <f t="shared" si="5"/>
        <v/>
      </c>
      <c r="Y17" s="87" t="str">
        <f t="shared" ca="1" si="6"/>
        <v/>
      </c>
      <c r="Z17" s="87" t="str">
        <f t="shared" ca="1" si="6"/>
        <v/>
      </c>
      <c r="AA17" s="87" t="str">
        <f t="shared" ca="1" si="6"/>
        <v/>
      </c>
      <c r="AB17" s="86" t="str">
        <f t="shared" ca="1" si="6"/>
        <v/>
      </c>
      <c r="AC17" s="87"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1" ht="14.45" customHeight="1">
      <c r="J18" s="131" t="str">
        <f>VLOOKUP(U23&amp;U2,Interpretations!$A$2:$E$66,5,FALSE)</f>
        <v>In 2018 - 20, Richmond's rate was 70.2 years, which was the highest in London, 11.2% higher than the England average and 10.1% higher than the London average. The latest Borough figure for 2018 - 20 was also 2.0% higher than in 2009 - 11, in comparison with 0.2% increase in England's rate in the equivalent time period.</v>
      </c>
      <c r="K18" s="125"/>
      <c r="L18" s="125"/>
      <c r="M18" s="125"/>
      <c r="N18" s="125"/>
      <c r="S18" s="88" t="str">
        <f t="array" ref="S18">IFERROR(VLOOKUP($W18,IF(IndicatorData!$B:$B=$V$1,IndicatorData!$A$1:$O$5203),15,FALSE),"")</f>
        <v/>
      </c>
      <c r="T18" s="87" t="s">
        <v>1080</v>
      </c>
      <c r="U18" s="87">
        <f ca="1">IFERROR(IF(AND(U17&lt;0,$U$3=0),-1,IF(U17=0,0,IF(AND(U17&gt;0,$U$3=0),1,IF(AND(U17&gt;0,$U$3=1),-1,IF(AND(U17&lt;0,$U$3=1),1))))),0)</f>
        <v>-1</v>
      </c>
      <c r="V18" s="86">
        <v>17</v>
      </c>
      <c r="W18" s="86" t="str">
        <f t="array" ref="W18">IFERROR(SMALL(IF(IndicatorData!B:B=$V$1,IndicatorData!AA:AA),$V18),"")</f>
        <v/>
      </c>
      <c r="X18" s="88" t="str">
        <f t="shared" si="5"/>
        <v/>
      </c>
      <c r="Y18" s="87" t="str">
        <f t="shared" ca="1" si="6"/>
        <v/>
      </c>
      <c r="Z18" s="87" t="str">
        <f t="shared" ca="1" si="6"/>
        <v/>
      </c>
      <c r="AA18" s="87" t="str">
        <f t="shared" ca="1" si="6"/>
        <v/>
      </c>
      <c r="AB18" s="86" t="str">
        <f t="shared" ca="1" si="6"/>
        <v/>
      </c>
      <c r="AC18" s="87"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1" ht="14.45" customHeight="1">
      <c r="J19" s="125"/>
      <c r="K19" s="125"/>
      <c r="L19" s="125"/>
      <c r="M19" s="125"/>
      <c r="N19" s="125"/>
      <c r="S19" s="88" t="str">
        <f t="array" ref="S19">IFERROR(VLOOKUP($W19,IF(IndicatorData!$B:$B=$V$1,IndicatorData!$A$1:$O$5203),15,FALSE),"")</f>
        <v/>
      </c>
      <c r="T19" s="87" t="s">
        <v>1081</v>
      </c>
      <c r="U19" s="91">
        <f ca="1">($U$14-U16)/U16</f>
        <v>2.0339968037193169E-2</v>
      </c>
      <c r="V19" s="86">
        <v>18</v>
      </c>
      <c r="W19" s="86" t="str">
        <f t="array" ref="W19">IFERROR(SMALL(IF(IndicatorData!B:B=$V$1,IndicatorData!AA:AA),$V19),"")</f>
        <v/>
      </c>
      <c r="X19" s="88" t="str">
        <f t="shared" si="5"/>
        <v/>
      </c>
      <c r="Y19" s="87" t="str">
        <f t="shared" ca="1" si="6"/>
        <v/>
      </c>
      <c r="Z19" s="87" t="str">
        <f t="shared" ca="1" si="6"/>
        <v/>
      </c>
      <c r="AA19" s="87" t="str">
        <f t="shared" ca="1" si="6"/>
        <v/>
      </c>
      <c r="AB19" s="86" t="str">
        <f t="shared" ca="1" si="6"/>
        <v/>
      </c>
      <c r="AC19" s="87"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1">
      <c r="J20" s="125"/>
      <c r="K20" s="125"/>
      <c r="L20" s="125"/>
      <c r="M20" s="125"/>
      <c r="N20" s="125"/>
      <c r="S20" s="88" t="str">
        <f t="array" ref="S20">IFERROR(VLOOKUP($W20,IF(IndicatorData!$B:$B=$V$1,IndicatorData!$A$1:$O$5203),15,FALSE),"")</f>
        <v/>
      </c>
      <c r="T20" s="87" t="s">
        <v>1082</v>
      </c>
      <c r="U20" s="87">
        <f ca="1">IFERROR(IF(AND(U19&lt;0,$U$3=0),-1,IF(U19=0,0,IF(AND(U19&gt;0,$U$3=0),1,IF(AND(U19&gt;0,$U$3=1),-1,IF(AND(U19&lt;0,$U$3=1),1))))),0)</f>
        <v>1</v>
      </c>
      <c r="V20" s="86">
        <v>19</v>
      </c>
      <c r="W20" s="86" t="str">
        <f t="array" ref="W20">IFERROR(SMALL(IF(IndicatorData!B:B=$V$1,IndicatorData!AA:AA),$V20),"")</f>
        <v/>
      </c>
      <c r="X20" s="88" t="str">
        <f t="shared" si="5"/>
        <v/>
      </c>
      <c r="Y20" s="87" t="str">
        <f t="shared" ca="1" si="6"/>
        <v/>
      </c>
      <c r="Z20" s="87" t="str">
        <f t="shared" ca="1" si="6"/>
        <v/>
      </c>
      <c r="AA20" s="87" t="str">
        <f t="shared" ca="1" si="6"/>
        <v/>
      </c>
      <c r="AB20" s="86" t="str">
        <f t="shared" ca="1" si="6"/>
        <v/>
      </c>
      <c r="AC20" s="87"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1">
      <c r="J21" s="125"/>
      <c r="K21" s="125"/>
      <c r="L21" s="125"/>
      <c r="M21" s="125"/>
      <c r="N21" s="125"/>
      <c r="S21" s="88" t="str">
        <f t="array" ref="S21">IFERROR(VLOOKUP($W21,IF(IndicatorData!$B:$B=$V$1,IndicatorData!$A$1:$O$5203),15,FALSE),"")</f>
        <v/>
      </c>
      <c r="T21" s="87" t="s">
        <v>1083</v>
      </c>
      <c r="U21" s="87" t="str">
        <f ca="1">IFERROR(IF(AND(U18=1,ROUND(U17*100,0)&lt;&gt;0),ABS(ROUND(U17*100,0))&amp;"% improvement", IF(AND(U18=-1,ROUND(U17*100,0)&lt;&gt;0),ABS(ROUND(U17*100,0))&amp;"% deterioration","no change")),"N/A")</f>
        <v>2% deterioration</v>
      </c>
      <c r="V21" s="86">
        <v>20</v>
      </c>
      <c r="W21" s="86" t="str">
        <f t="array" ref="W21">IFERROR(SMALL(IF(IndicatorData!B:B=$V$1,IndicatorData!AA:AA),$V21),"")</f>
        <v/>
      </c>
      <c r="X21" s="88" t="str">
        <f t="shared" si="5"/>
        <v/>
      </c>
      <c r="Y21" s="87" t="str">
        <f t="shared" ca="1" si="6"/>
        <v/>
      </c>
      <c r="Z21" s="87" t="str">
        <f t="shared" ca="1" si="6"/>
        <v/>
      </c>
      <c r="AA21" s="87" t="str">
        <f t="shared" ca="1" si="6"/>
        <v/>
      </c>
      <c r="AB21" s="86" t="str">
        <f t="shared" ca="1" si="6"/>
        <v/>
      </c>
      <c r="AC21" s="87"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1">
      <c r="J22" s="125"/>
      <c r="K22" s="125"/>
      <c r="L22" s="125"/>
      <c r="M22" s="125"/>
      <c r="N22" s="125"/>
      <c r="T22" s="87" t="s">
        <v>1084</v>
      </c>
      <c r="U22" s="87" t="str">
        <f ca="1">IFERROR(IF(AND(U20=1,ROUND(U19*100,0)&lt;&gt;0),ABS(ROUND(U19*100,0))&amp;"% improvement", IF(AND(U20=-1,ROUND(U19*100,0)&lt;&gt;0),ABS(ROUND(U19*100,0))&amp;"% deterioration","no change")),"N/A")</f>
        <v>2% improvement</v>
      </c>
    </row>
    <row r="23" spans="10:71">
      <c r="J23" s="125"/>
      <c r="K23" s="125"/>
      <c r="L23" s="125"/>
      <c r="M23" s="125"/>
      <c r="N23" s="125"/>
      <c r="T23" s="87" t="s">
        <v>1085</v>
      </c>
      <c r="U23" s="87">
        <f>VLOOKUP(U1,List!$AD$2:$AE$63,2,FALSE)</f>
        <v>90362</v>
      </c>
    </row>
    <row r="24" spans="10:71">
      <c r="J24" s="125"/>
      <c r="K24" s="125"/>
      <c r="L24" s="125"/>
      <c r="M24" s="125"/>
      <c r="N24" s="125"/>
    </row>
    <row r="25" spans="10:71">
      <c r="J25" s="125"/>
      <c r="K25" s="125"/>
      <c r="L25" s="125"/>
      <c r="M25" s="125"/>
      <c r="N25" s="125"/>
      <c r="AU25" s="87" t="str">
        <f ca="1">AC26&amp;", Bexley vs. CYP Comparators"</f>
        <v>Healthy life expectancy at birth, 2018 - 20 (Male), Bexley vs. CYP Comparators</v>
      </c>
      <c r="BS25" s="87"/>
    </row>
    <row r="26" spans="10:71">
      <c r="J26" s="125"/>
      <c r="K26" s="125"/>
      <c r="L26" s="125"/>
      <c r="M26" s="125"/>
      <c r="N26" s="125"/>
      <c r="W26" s="87" t="s">
        <v>1006</v>
      </c>
      <c r="X26" s="87" t="s">
        <v>1086</v>
      </c>
      <c r="Y26" s="87" t="str">
        <f ca="1">INDIRECT("X"&amp;$W$1)</f>
        <v>2018 - 20</v>
      </c>
      <c r="AB26" s="86" t="s">
        <v>1006</v>
      </c>
      <c r="AC26" s="87" t="str">
        <f ca="1">IF(U2&lt;&gt;"Persons", U1&amp;", "&amp;Y26&amp;" ("&amp;U2&amp;")",U1&amp;", "&amp;Y26)</f>
        <v>Healthy life expectancy at birth, 2018 - 20 (Male)</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92" t="str">
        <f>Y1</f>
        <v>England</v>
      </c>
      <c r="AY26" s="93"/>
      <c r="AZ26" s="94"/>
      <c r="BA26" s="94"/>
      <c r="BB26" s="94"/>
      <c r="BC26" s="94"/>
      <c r="BS26" s="87"/>
    </row>
    <row r="27" spans="10:71">
      <c r="J27" s="125"/>
      <c r="K27" s="125"/>
      <c r="L27" s="125"/>
      <c r="M27" s="125"/>
      <c r="N27" s="125"/>
      <c r="W27" s="87">
        <f ca="1">IFERROR(RANK(Y27,$Y$27:$Y$59,$U$3)+COUNTIF($Y$27:Y27,Y27)-1,"")</f>
        <v>32</v>
      </c>
      <c r="X27" s="87" t="s">
        <v>107</v>
      </c>
      <c r="Y27" s="87">
        <f t="shared" ref="Y27:Y58" ca="1" si="10">IFERROR(VLOOKUP($X27&amp;$U$1&amp;$Y$26&amp;$U$2&amp;$U$5,DATA,14,FALSE),"")</f>
        <v>58.12</v>
      </c>
      <c r="AA27" s="87" t="str">
        <f t="shared" ref="AA27:AA58" ca="1" si="11">AD27</f>
        <v>Richmond</v>
      </c>
      <c r="AB27" s="86">
        <v>1</v>
      </c>
      <c r="AC27" s="87">
        <f t="shared" ref="AC27:AC58" ca="1" si="12">VLOOKUP($AB27,$W$26:$Y$58,3,FALSE)</f>
        <v>70.23</v>
      </c>
      <c r="AD27" s="87" t="str">
        <f t="shared" ref="AD27:AD58" ca="1" si="13">VLOOKUP($AB27,$W$26:$Y$58,2,FALSE)</f>
        <v>Richmond</v>
      </c>
      <c r="AE27" s="87">
        <f t="shared" ref="AE27:AE58" ca="1" si="14">IF($AD27=$AE$26,AC27,"")</f>
        <v>70.23</v>
      </c>
      <c r="AF27" s="87" t="str">
        <f t="shared" ref="AF27:AF58" ca="1" si="15">IF(ISERROR(HLOOKUP($AD27,$AB$1:$AG$1,1,FALSE)),"",AC27)</f>
        <v/>
      </c>
      <c r="AG27" s="87" t="str">
        <f t="shared" ref="AG27:AG58" ca="1" si="16">IF(AND(AE27="",AF27=""),AC27,"")</f>
        <v/>
      </c>
      <c r="AH27" s="87">
        <f ca="1">INDIRECT("z"&amp;$W$1)</f>
        <v>63.76</v>
      </c>
      <c r="AI27" s="87">
        <f ca="1">INDIRECT("y"&amp;$W$1)</f>
        <v>63.14</v>
      </c>
      <c r="AJ27" s="87">
        <f ca="1">INDIRECT("aa"&amp;$W$1)</f>
        <v>70.23</v>
      </c>
      <c r="AK27" s="87">
        <f t="shared" ref="AK27:AK58" ca="1" si="17">IF(ISERROR(VLOOKUP($AD27,AOP_comparators,1,FALSE)),"",AC27)</f>
        <v>70.23</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70.23</v>
      </c>
      <c r="AU27" s="87" t="str">
        <f t="shared" ref="AU27:AU37" ca="1" si="22">VLOOKUP($AS27,$AN$27:$AP$37,2,FALSE)</f>
        <v>Richmond</v>
      </c>
      <c r="AV27" s="87">
        <f t="shared" ref="AV27:AV37" ca="1" si="23">IF($AU27=$AV$26,$AT27,"")</f>
        <v>70.23</v>
      </c>
      <c r="AW27" s="87" t="str">
        <f t="shared" ref="AW27:AW37" ca="1" si="24">IF(AV27="",AT27,"")</f>
        <v/>
      </c>
      <c r="AX27" s="94">
        <f t="shared" ref="AX27:AX37" ca="1" si="25">AI27</f>
        <v>63.14</v>
      </c>
      <c r="AY27" s="94"/>
      <c r="AZ27" s="94"/>
      <c r="BA27" s="94"/>
      <c r="BB27" s="94"/>
      <c r="BC27" s="94"/>
      <c r="BS27" s="87"/>
    </row>
    <row r="28" spans="10:71">
      <c r="J28" s="125"/>
      <c r="K28" s="125"/>
      <c r="L28" s="125"/>
      <c r="M28" s="125"/>
      <c r="N28" s="125"/>
      <c r="W28" s="87">
        <f ca="1">IFERROR(RANK(Y28,$Y$27:$Y$59,$U$3)+COUNTIF($Y$27:Y28,Y28)-1,"")</f>
        <v>22</v>
      </c>
      <c r="X28" s="87" t="s">
        <v>94</v>
      </c>
      <c r="Y28" s="87">
        <f t="shared" ca="1" si="10"/>
        <v>62.86</v>
      </c>
      <c r="AA28" s="87" t="str">
        <f t="shared" ca="1" si="11"/>
        <v>Kingston</v>
      </c>
      <c r="AB28" s="86">
        <v>2</v>
      </c>
      <c r="AC28" s="87">
        <f t="shared" ca="1" si="12"/>
        <v>69.41</v>
      </c>
      <c r="AD28" s="87" t="str">
        <f t="shared" ca="1" si="13"/>
        <v>Kingston</v>
      </c>
      <c r="AE28" s="87" t="str">
        <f t="shared" ca="1" si="14"/>
        <v/>
      </c>
      <c r="AF28" s="87">
        <f t="shared" ca="1" si="15"/>
        <v>69.41</v>
      </c>
      <c r="AG28" s="87" t="str">
        <f t="shared" ca="1" si="16"/>
        <v/>
      </c>
      <c r="AH28" s="87">
        <f t="shared" ref="AH28:AH58" ca="1" si="26">$AH$27</f>
        <v>63.76</v>
      </c>
      <c r="AI28" s="87">
        <f t="shared" ref="AI28:AI58" ca="1" si="27">$AI$27</f>
        <v>63.14</v>
      </c>
      <c r="AJ28" s="87">
        <f t="shared" ref="AJ28:AJ58" ca="1" si="28">$AJ$27</f>
        <v>70.23</v>
      </c>
      <c r="AK28" s="87">
        <f t="shared" ca="1" si="17"/>
        <v>69.41</v>
      </c>
      <c r="AL28" s="87" t="str">
        <f t="shared" ca="1" si="18"/>
        <v/>
      </c>
      <c r="AN28" s="87">
        <f ca="1">IFERROR(RANK(AP28,$AP$27:$AP$37,$U$3)+COUNTIF($AP$27:AP28,AP28)-1,"")</f>
        <v>2</v>
      </c>
      <c r="AO28" s="87" t="s">
        <v>79</v>
      </c>
      <c r="AP28" s="87">
        <f t="shared" ca="1" si="19"/>
        <v>67.44</v>
      </c>
      <c r="AR28" s="87" t="str">
        <f t="shared" ca="1" si="20"/>
        <v>Bromley</v>
      </c>
      <c r="AS28" s="87">
        <v>2</v>
      </c>
      <c r="AT28" s="87">
        <f t="shared" ca="1" si="21"/>
        <v>67.44</v>
      </c>
      <c r="AU28" s="87" t="str">
        <f t="shared" ca="1" si="22"/>
        <v>Bromley</v>
      </c>
      <c r="AV28" s="87" t="str">
        <f t="shared" ca="1" si="23"/>
        <v/>
      </c>
      <c r="AW28" s="87">
        <f t="shared" ca="1" si="24"/>
        <v>67.44</v>
      </c>
      <c r="AX28" s="94">
        <f t="shared" ca="1" si="25"/>
        <v>63.14</v>
      </c>
      <c r="AZ28" s="94"/>
      <c r="BA28" s="94"/>
      <c r="BB28" s="94"/>
      <c r="BC28" s="94"/>
      <c r="BE28" s="94"/>
      <c r="BF28" s="94">
        <v>90</v>
      </c>
      <c r="BS28" s="87"/>
    </row>
    <row r="29" spans="10:71">
      <c r="J29" s="125"/>
      <c r="K29" s="125"/>
      <c r="L29" s="125"/>
      <c r="M29" s="125"/>
      <c r="N29" s="125"/>
      <c r="W29" s="87">
        <f ca="1">IFERROR(RANK(Y29,$Y$27:$Y$59,$U$3)+COUNTIF($Y$27:Y29,Y29)-1,"")</f>
        <v>6</v>
      </c>
      <c r="X29" s="87" t="s">
        <v>98</v>
      </c>
      <c r="Y29" s="87">
        <f t="shared" ca="1" si="10"/>
        <v>66.39</v>
      </c>
      <c r="AA29" s="87" t="str">
        <f t="shared" ca="1" si="11"/>
        <v>Bromley</v>
      </c>
      <c r="AB29" s="86">
        <v>3</v>
      </c>
      <c r="AC29" s="87">
        <f t="shared" ca="1" si="12"/>
        <v>67.44</v>
      </c>
      <c r="AD29" s="87" t="str">
        <f t="shared" ca="1" si="13"/>
        <v>Bromley</v>
      </c>
      <c r="AE29" s="87" t="str">
        <f t="shared" ca="1" si="14"/>
        <v/>
      </c>
      <c r="AF29" s="87">
        <f t="shared" ca="1" si="15"/>
        <v>67.44</v>
      </c>
      <c r="AG29" s="87" t="str">
        <f t="shared" ca="1" si="16"/>
        <v/>
      </c>
      <c r="AH29" s="87">
        <f t="shared" ca="1" si="26"/>
        <v>63.76</v>
      </c>
      <c r="AI29" s="87">
        <f t="shared" ca="1" si="27"/>
        <v>63.14</v>
      </c>
      <c r="AJ29" s="87">
        <f t="shared" ca="1" si="28"/>
        <v>70.23</v>
      </c>
      <c r="AK29" s="87">
        <f t="shared" ca="1" si="17"/>
        <v>67.44</v>
      </c>
      <c r="AL29" s="87" t="str">
        <f t="shared" ca="1" si="18"/>
        <v/>
      </c>
      <c r="AN29" s="87" t="str">
        <f ca="1">IFERROR(RANK(AP29,$AP$27:$AP$37,$U$3)+COUNTIF($AP$27:AP29,AP29)-1,"")</f>
        <v/>
      </c>
      <c r="AO29" s="87" t="s">
        <v>1064</v>
      </c>
      <c r="AP29" s="87" t="str">
        <f t="shared" ca="1" si="19"/>
        <v/>
      </c>
      <c r="AR29" s="87" t="str">
        <f t="shared" ca="1" si="20"/>
        <v>Havering</v>
      </c>
      <c r="AS29" s="87">
        <v>3</v>
      </c>
      <c r="AT29" s="87">
        <f t="shared" ca="1" si="21"/>
        <v>64.599999999999994</v>
      </c>
      <c r="AU29" s="87" t="str">
        <f t="shared" ca="1" si="22"/>
        <v>Havering</v>
      </c>
      <c r="AV29" s="87" t="str">
        <f t="shared" ca="1" si="23"/>
        <v/>
      </c>
      <c r="AW29" s="87">
        <f t="shared" ca="1" si="24"/>
        <v>64.599999999999994</v>
      </c>
      <c r="AX29" s="94">
        <f t="shared" ca="1" si="25"/>
        <v>63.14</v>
      </c>
      <c r="AZ29" s="94"/>
      <c r="BA29" s="94"/>
      <c r="BB29" s="94"/>
      <c r="BC29" s="94"/>
      <c r="BE29" s="92" t="s">
        <v>1090</v>
      </c>
      <c r="BF29" s="94">
        <v>0.59602649006622521</v>
      </c>
      <c r="BS29" s="87"/>
    </row>
    <row r="30" spans="10:71">
      <c r="J30" s="125"/>
      <c r="K30" s="125"/>
      <c r="L30" s="125"/>
      <c r="M30" s="125"/>
      <c r="N30" s="125"/>
      <c r="W30" s="87">
        <f ca="1">IFERROR(RANK(Y30,$Y$27:$Y$59,$U$3)+COUNTIF($Y$27:Y30,Y30)-1,"")</f>
        <v>24</v>
      </c>
      <c r="X30" s="87" t="s">
        <v>69</v>
      </c>
      <c r="Y30" s="87">
        <f t="shared" ca="1" si="10"/>
        <v>62.57</v>
      </c>
      <c r="AA30" s="87" t="str">
        <f t="shared" ca="1" si="11"/>
        <v>Kensington and Chelsea</v>
      </c>
      <c r="AB30" s="86">
        <v>4</v>
      </c>
      <c r="AC30" s="87">
        <f t="shared" ca="1" si="12"/>
        <v>67.41</v>
      </c>
      <c r="AD30" s="87" t="str">
        <f t="shared" ca="1" si="13"/>
        <v>Kensington and Chelsea</v>
      </c>
      <c r="AE30" s="87" t="str">
        <f t="shared" ca="1" si="14"/>
        <v/>
      </c>
      <c r="AF30" s="87" t="str">
        <f t="shared" ca="1" si="15"/>
        <v/>
      </c>
      <c r="AG30" s="87">
        <f t="shared" ca="1" si="16"/>
        <v>67.41</v>
      </c>
      <c r="AH30" s="87">
        <f t="shared" ca="1" si="26"/>
        <v>63.76</v>
      </c>
      <c r="AI30" s="87">
        <f t="shared" ca="1" si="27"/>
        <v>63.14</v>
      </c>
      <c r="AJ30" s="87">
        <f t="shared" ca="1" si="28"/>
        <v>70.23</v>
      </c>
      <c r="AK30" s="87" t="str">
        <f t="shared" ca="1" si="17"/>
        <v/>
      </c>
      <c r="AL30" s="87">
        <f t="shared" ca="1" si="18"/>
        <v>67.41</v>
      </c>
      <c r="AN30" s="87">
        <f ca="1">IFERROR(RANK(AP30,$AP$27:$AP$37,$U$3)+COUNTIF($AP$27:AP30,AP30)-1,"")</f>
        <v>3</v>
      </c>
      <c r="AO30" s="87" t="s">
        <v>119</v>
      </c>
      <c r="AP30" s="87">
        <f t="shared" ca="1" si="19"/>
        <v>64.599999999999994</v>
      </c>
      <c r="AR30" s="87" t="e">
        <f t="shared" ca="1" si="20"/>
        <v>#N/A</v>
      </c>
      <c r="AS30" s="87">
        <v>4</v>
      </c>
      <c r="AT30" s="87" t="e">
        <f t="shared" ca="1" si="21"/>
        <v>#N/A</v>
      </c>
      <c r="AU30" s="87" t="e">
        <f t="shared" ca="1" si="22"/>
        <v>#N/A</v>
      </c>
      <c r="AV30" s="87" t="e">
        <f t="shared" ca="1" si="23"/>
        <v>#N/A</v>
      </c>
      <c r="AW30" s="87" t="e">
        <f t="shared" ca="1" si="24"/>
        <v>#N/A</v>
      </c>
      <c r="AX30" s="94">
        <f t="shared" ca="1" si="25"/>
        <v>63.14</v>
      </c>
      <c r="AZ30" s="94"/>
      <c r="BA30" s="94"/>
      <c r="BB30" s="94"/>
      <c r="BC30" s="94"/>
      <c r="BE30" s="92" t="s">
        <v>1091</v>
      </c>
      <c r="BF30" s="92">
        <v>0</v>
      </c>
      <c r="BS30" s="87"/>
    </row>
    <row r="31" spans="10:71">
      <c r="J31" s="125"/>
      <c r="K31" s="125"/>
      <c r="L31" s="125"/>
      <c r="M31" s="125"/>
      <c r="N31" s="125"/>
      <c r="W31" s="87">
        <f ca="1">IFERROR(RANK(Y31,$Y$27:$Y$59,$U$3)+COUNTIF($Y$27:Y31,Y31)-1,"")</f>
        <v>3</v>
      </c>
      <c r="X31" s="87" t="s">
        <v>79</v>
      </c>
      <c r="Y31" s="87">
        <f t="shared" ca="1" si="10"/>
        <v>67.44</v>
      </c>
      <c r="AA31" s="87" t="str">
        <f t="shared" ca="1" si="11"/>
        <v>Merton</v>
      </c>
      <c r="AB31" s="86">
        <v>5</v>
      </c>
      <c r="AC31" s="87">
        <f t="shared" ca="1" si="12"/>
        <v>66.64</v>
      </c>
      <c r="AD31" s="87" t="str">
        <f t="shared" ca="1" si="13"/>
        <v>Merton</v>
      </c>
      <c r="AE31" s="87" t="str">
        <f t="shared" ca="1" si="14"/>
        <v/>
      </c>
      <c r="AF31" s="87">
        <f t="shared" ca="1" si="15"/>
        <v>66.64</v>
      </c>
      <c r="AG31" s="87" t="str">
        <f t="shared" ca="1" si="16"/>
        <v/>
      </c>
      <c r="AH31" s="87">
        <f t="shared" ca="1" si="26"/>
        <v>63.76</v>
      </c>
      <c r="AI31" s="87">
        <f t="shared" ca="1" si="27"/>
        <v>63.14</v>
      </c>
      <c r="AJ31" s="87">
        <f t="shared" ca="1" si="28"/>
        <v>70.23</v>
      </c>
      <c r="AK31" s="87">
        <f t="shared" ca="1" si="17"/>
        <v>66.64</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94">
        <f t="shared" ca="1" si="25"/>
        <v>63.14</v>
      </c>
      <c r="AZ31" s="94"/>
      <c r="BA31" s="94"/>
      <c r="BB31" s="94"/>
      <c r="BC31" s="94"/>
      <c r="BE31" s="92" t="s">
        <v>128</v>
      </c>
      <c r="BF31" s="92">
        <v>32</v>
      </c>
      <c r="BS31" s="87"/>
    </row>
    <row r="32" spans="10:71">
      <c r="J32" s="125"/>
      <c r="K32" s="125"/>
      <c r="L32" s="125"/>
      <c r="M32" s="125"/>
      <c r="N32" s="125"/>
      <c r="W32" s="87">
        <f ca="1">IFERROR(RANK(Y32,$Y$27:$Y$59,$U$3)+COUNTIF($Y$27:Y32,Y32)-1,"")</f>
        <v>14</v>
      </c>
      <c r="X32" s="87" t="s">
        <v>73</v>
      </c>
      <c r="Y32" s="87">
        <f t="shared" ca="1" si="10"/>
        <v>64.599999999999994</v>
      </c>
      <c r="AA32" s="87" t="str">
        <f t="shared" ca="1" si="11"/>
        <v>Bexley</v>
      </c>
      <c r="AB32" s="86">
        <v>6</v>
      </c>
      <c r="AC32" s="87">
        <f t="shared" ca="1" si="12"/>
        <v>66.39</v>
      </c>
      <c r="AD32" s="87" t="str">
        <f t="shared" ca="1" si="13"/>
        <v>Bexley</v>
      </c>
      <c r="AE32" s="87" t="str">
        <f t="shared" ca="1" si="14"/>
        <v/>
      </c>
      <c r="AF32" s="87" t="str">
        <f t="shared" ca="1" si="15"/>
        <v/>
      </c>
      <c r="AG32" s="87">
        <f t="shared" ca="1" si="16"/>
        <v>66.39</v>
      </c>
      <c r="AH32" s="87">
        <f t="shared" ca="1" si="26"/>
        <v>63.76</v>
      </c>
      <c r="AI32" s="87">
        <f t="shared" ca="1" si="27"/>
        <v>63.14</v>
      </c>
      <c r="AJ32" s="87">
        <f t="shared" ca="1" si="28"/>
        <v>70.23</v>
      </c>
      <c r="AK32" s="87" t="str">
        <f t="shared" ca="1" si="17"/>
        <v/>
      </c>
      <c r="AL32" s="87">
        <f t="shared" ca="1" si="18"/>
        <v>66.39</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94">
        <f t="shared" ca="1" si="25"/>
        <v>63.14</v>
      </c>
      <c r="AZ32" s="94"/>
      <c r="BA32" s="94"/>
      <c r="BB32" s="94"/>
      <c r="BC32" s="94"/>
      <c r="BE32" s="92" t="s">
        <v>173</v>
      </c>
      <c r="BF32" s="92"/>
      <c r="BS32" s="87"/>
    </row>
    <row r="33" spans="1:71">
      <c r="W33" s="87">
        <f ca="1">IFERROR(RANK(Y33,$Y$27:$Y$59,$U$3)+COUNTIF($Y$27:Y33,Y33)-1,"")</f>
        <v>19</v>
      </c>
      <c r="X33" s="87" t="s">
        <v>111</v>
      </c>
      <c r="Y33" s="87">
        <f t="shared" ca="1" si="10"/>
        <v>63.23</v>
      </c>
      <c r="AA33" s="87" t="str">
        <f t="shared" ca="1" si="11"/>
        <v>Westminster</v>
      </c>
      <c r="AB33" s="86">
        <v>7</v>
      </c>
      <c r="AC33" s="87">
        <f t="shared" ca="1" si="12"/>
        <v>66.33</v>
      </c>
      <c r="AD33" s="87" t="str">
        <f t="shared" ca="1" si="13"/>
        <v>Westminster</v>
      </c>
      <c r="AE33" s="87" t="str">
        <f t="shared" ca="1" si="14"/>
        <v/>
      </c>
      <c r="AF33" s="87" t="str">
        <f t="shared" ca="1" si="15"/>
        <v/>
      </c>
      <c r="AG33" s="87">
        <f t="shared" ca="1" si="16"/>
        <v>66.33</v>
      </c>
      <c r="AH33" s="87">
        <f t="shared" ca="1" si="26"/>
        <v>63.76</v>
      </c>
      <c r="AI33" s="87">
        <f t="shared" ca="1" si="27"/>
        <v>63.14</v>
      </c>
      <c r="AJ33" s="87">
        <f t="shared" ca="1" si="28"/>
        <v>70.23</v>
      </c>
      <c r="AK33" s="87" t="str">
        <f t="shared" ca="1" si="17"/>
        <v/>
      </c>
      <c r="AL33" s="87">
        <f t="shared" ca="1" si="18"/>
        <v>66.33</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94">
        <f t="shared" ca="1" si="25"/>
        <v>63.14</v>
      </c>
      <c r="AZ33" s="94"/>
      <c r="BA33" s="94"/>
      <c r="BB33" s="94"/>
      <c r="BC33" s="94"/>
      <c r="BE33" s="92" t="s">
        <v>1092</v>
      </c>
      <c r="BF33" s="92"/>
      <c r="BS33" s="87"/>
    </row>
    <row r="34" spans="1:71">
      <c r="A34" s="12" t="s">
        <v>1093</v>
      </c>
      <c r="W34" s="87">
        <f ca="1">IFERROR(RANK(Y34,$Y$27:$Y$59,$U$3)+COUNTIF($Y$27:Y34,Y34)-1,"")</f>
        <v>26</v>
      </c>
      <c r="X34" s="87" t="s">
        <v>63</v>
      </c>
      <c r="Y34" s="87">
        <f t="shared" ca="1" si="10"/>
        <v>61.37</v>
      </c>
      <c r="AA34" s="87" t="str">
        <f t="shared" ca="1" si="11"/>
        <v>Sutton</v>
      </c>
      <c r="AB34" s="86">
        <v>8</v>
      </c>
      <c r="AC34" s="87">
        <f t="shared" ca="1" si="12"/>
        <v>66.319999999999993</v>
      </c>
      <c r="AD34" s="87" t="str">
        <f t="shared" ca="1" si="13"/>
        <v>Sutton</v>
      </c>
      <c r="AE34" s="87" t="str">
        <f t="shared" ca="1" si="14"/>
        <v/>
      </c>
      <c r="AF34" s="87">
        <f t="shared" ca="1" si="15"/>
        <v>66.319999999999993</v>
      </c>
      <c r="AG34" s="87" t="str">
        <f t="shared" ca="1" si="16"/>
        <v/>
      </c>
      <c r="AH34" s="87">
        <f t="shared" ca="1" si="26"/>
        <v>63.76</v>
      </c>
      <c r="AI34" s="87">
        <f t="shared" ca="1" si="27"/>
        <v>63.14</v>
      </c>
      <c r="AJ34" s="87">
        <f t="shared" ca="1" si="28"/>
        <v>70.23</v>
      </c>
      <c r="AK34" s="87">
        <f t="shared" ca="1" si="17"/>
        <v>66.319999999999993</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94">
        <f t="shared" ca="1" si="25"/>
        <v>63.14</v>
      </c>
      <c r="AZ34" s="94"/>
      <c r="BA34" s="94"/>
      <c r="BB34" s="94"/>
      <c r="BC34" s="94"/>
      <c r="BE34" s="92" t="s">
        <v>1094</v>
      </c>
      <c r="BF34" s="92"/>
      <c r="BS34" s="87"/>
    </row>
    <row r="35" spans="1:71" ht="15" customHeight="1">
      <c r="A35" s="124" t="str">
        <f>VLOOKUP($U$1,IndicatorMetadata!$B:$Z,2,FALSE)</f>
        <v>A measure of the average number of years a person would expect to live in good health based on contemporary mortality rates and prevalence of self reported good health. The prevalence of good health is derived from responses to a survey question on general health. For a particular area and time period, it is an estimate of the average number of years a newborn baby would live in good general health if he or she experienced the age-specific mortality rates and prevalence of good health for that area and time period throughout his or her life. Figures are calculated from deaths from all causes, mid year population estimates, and self reported general health status, based on data aggregated over a three year period. Figures reflect the prevalence of good health and mortality among those living in an area in each time period, rather than what will be experienced throughout life among those born in the area. The figures are not therefore the number of years a baby born in the area could actually expect to live in good general health, both because the health prevalence and mortality rates of the area are likely to change in the future and because many of those born in the area will live elsewhere for at least some part of their lives.</v>
      </c>
      <c r="B35" s="125"/>
      <c r="C35" s="125"/>
      <c r="D35" s="125"/>
      <c r="E35" s="125"/>
      <c r="F35" s="125"/>
      <c r="G35" s="125"/>
      <c r="H35" s="125"/>
      <c r="I35" s="125"/>
      <c r="J35" s="125"/>
      <c r="K35" s="125"/>
      <c r="L35" s="125"/>
      <c r="M35" s="125"/>
      <c r="N35" s="125"/>
      <c r="W35" s="87">
        <f ca="1">IFERROR(RANK(Y35,$Y$27:$Y$59,$U$3)+COUNTIF($Y$27:Y35,Y35)-1,"")</f>
        <v>17</v>
      </c>
      <c r="X35" s="87" t="s">
        <v>121</v>
      </c>
      <c r="Y35" s="87">
        <f t="shared" ca="1" si="10"/>
        <v>64.31</v>
      </c>
      <c r="AA35" s="87" t="str">
        <f t="shared" ca="1" si="11"/>
        <v>Hammersmith and Fulham</v>
      </c>
      <c r="AB35" s="86">
        <v>9</v>
      </c>
      <c r="AC35" s="87">
        <f t="shared" ca="1" si="12"/>
        <v>66.09</v>
      </c>
      <c r="AD35" s="87" t="str">
        <f t="shared" ca="1" si="13"/>
        <v>Hammersmith and Fulham</v>
      </c>
      <c r="AE35" s="87" t="str">
        <f t="shared" ca="1" si="14"/>
        <v/>
      </c>
      <c r="AF35" s="87" t="str">
        <f t="shared" ca="1" si="15"/>
        <v/>
      </c>
      <c r="AG35" s="87">
        <f t="shared" ca="1" si="16"/>
        <v>66.09</v>
      </c>
      <c r="AH35" s="87">
        <f t="shared" ca="1" si="26"/>
        <v>63.76</v>
      </c>
      <c r="AI35" s="87">
        <f t="shared" ca="1" si="27"/>
        <v>63.14</v>
      </c>
      <c r="AJ35" s="87">
        <f t="shared" ca="1" si="28"/>
        <v>70.23</v>
      </c>
      <c r="AK35" s="87" t="str">
        <f t="shared" ca="1" si="17"/>
        <v/>
      </c>
      <c r="AL35" s="87">
        <f t="shared" ca="1" si="18"/>
        <v>66.09</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94">
        <f t="shared" ca="1" si="25"/>
        <v>63.14</v>
      </c>
      <c r="AZ35" s="94"/>
      <c r="BA35" s="94"/>
      <c r="BB35" s="94"/>
      <c r="BC35" s="94"/>
      <c r="BE35" s="92" t="s">
        <v>1095</v>
      </c>
      <c r="BF35" s="92">
        <v>32</v>
      </c>
      <c r="BS35" s="87"/>
    </row>
    <row r="36" spans="1:71">
      <c r="A36" s="125"/>
      <c r="B36" s="125"/>
      <c r="C36" s="125"/>
      <c r="D36" s="125"/>
      <c r="E36" s="125"/>
      <c r="F36" s="125"/>
      <c r="G36" s="125"/>
      <c r="H36" s="125"/>
      <c r="I36" s="125"/>
      <c r="J36" s="125"/>
      <c r="K36" s="125"/>
      <c r="L36" s="125"/>
      <c r="M36" s="125"/>
      <c r="N36" s="125"/>
      <c r="W36" s="87">
        <f ca="1">IFERROR(RANK(Y36,$Y$27:$Y$59,$U$3)+COUNTIF($Y$27:Y36,Y36)-1,"")</f>
        <v>30</v>
      </c>
      <c r="X36" s="87" t="s">
        <v>81</v>
      </c>
      <c r="Y36" s="87">
        <f t="shared" ca="1" si="10"/>
        <v>60.11</v>
      </c>
      <c r="AA36" s="87" t="str">
        <f t="shared" ca="1" si="11"/>
        <v>Wandsworth</v>
      </c>
      <c r="AB36" s="86">
        <v>10</v>
      </c>
      <c r="AC36" s="87">
        <f t="shared" ca="1" si="12"/>
        <v>65.44</v>
      </c>
      <c r="AD36" s="87" t="str">
        <f t="shared" ca="1" si="13"/>
        <v>Wandsworth</v>
      </c>
      <c r="AE36" s="87" t="str">
        <f t="shared" ca="1" si="14"/>
        <v/>
      </c>
      <c r="AF36" s="87" t="str">
        <f t="shared" ca="1" si="15"/>
        <v/>
      </c>
      <c r="AG36" s="87">
        <f t="shared" ca="1" si="16"/>
        <v>65.44</v>
      </c>
      <c r="AH36" s="87">
        <f t="shared" ca="1" si="26"/>
        <v>63.76</v>
      </c>
      <c r="AI36" s="87">
        <f t="shared" ca="1" si="27"/>
        <v>63.14</v>
      </c>
      <c r="AJ36" s="87">
        <f t="shared" ca="1" si="28"/>
        <v>70.23</v>
      </c>
      <c r="AK36" s="87" t="str">
        <f t="shared" ca="1" si="17"/>
        <v/>
      </c>
      <c r="AL36" s="87">
        <f t="shared" ca="1" si="18"/>
        <v>65.44</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94">
        <f t="shared" ca="1" si="25"/>
        <v>63.14</v>
      </c>
      <c r="AZ36" s="94"/>
      <c r="BA36" s="94"/>
      <c r="BB36" s="94"/>
      <c r="BC36" s="94"/>
      <c r="BE36" s="94"/>
      <c r="BF36" s="94"/>
      <c r="BS36" s="87"/>
    </row>
    <row r="37" spans="1:71" ht="15" customHeight="1">
      <c r="A37" s="125"/>
      <c r="B37" s="125"/>
      <c r="C37" s="125"/>
      <c r="D37" s="125"/>
      <c r="E37" s="125"/>
      <c r="F37" s="125"/>
      <c r="G37" s="125"/>
      <c r="H37" s="125"/>
      <c r="I37" s="125"/>
      <c r="J37" s="125"/>
      <c r="K37" s="125"/>
      <c r="L37" s="125"/>
      <c r="M37" s="125"/>
      <c r="N37" s="125"/>
      <c r="W37" s="87">
        <f ca="1">IFERROR(RANK(Y37,$Y$27:$Y$59,$U$3)+COUNTIF($Y$27:Y37,Y37)-1,"")</f>
        <v>29</v>
      </c>
      <c r="X37" s="87" t="s">
        <v>102</v>
      </c>
      <c r="Y37" s="87">
        <f t="shared" ca="1" si="10"/>
        <v>60.17</v>
      </c>
      <c r="AA37" s="87" t="str">
        <f t="shared" ca="1" si="11"/>
        <v>Tower Hamlets</v>
      </c>
      <c r="AB37" s="86">
        <v>11</v>
      </c>
      <c r="AC37" s="87">
        <f t="shared" ca="1" si="12"/>
        <v>65.3</v>
      </c>
      <c r="AD37" s="87" t="str">
        <f t="shared" ca="1" si="13"/>
        <v>Tower Hamlets</v>
      </c>
      <c r="AE37" s="87" t="str">
        <f t="shared" ca="1" si="14"/>
        <v/>
      </c>
      <c r="AF37" s="87" t="str">
        <f t="shared" ca="1" si="15"/>
        <v/>
      </c>
      <c r="AG37" s="87">
        <f t="shared" ca="1" si="16"/>
        <v>65.3</v>
      </c>
      <c r="AH37" s="87">
        <f t="shared" ca="1" si="26"/>
        <v>63.76</v>
      </c>
      <c r="AI37" s="87">
        <f t="shared" ca="1" si="27"/>
        <v>63.14</v>
      </c>
      <c r="AJ37" s="87">
        <f t="shared" ca="1" si="28"/>
        <v>70.23</v>
      </c>
      <c r="AK37" s="87" t="str">
        <f t="shared" ca="1" si="17"/>
        <v/>
      </c>
      <c r="AL37" s="87">
        <f t="shared" ca="1" si="18"/>
        <v>65.3</v>
      </c>
      <c r="AN37" s="87">
        <f ca="1">IFERROR(RANK(AP37,$AP$27:$AP$37,$U$3)+COUNTIF($AP$27:AP37,AP37)-1,"")</f>
        <v>1</v>
      </c>
      <c r="AO37" s="87" t="str">
        <f>T8</f>
        <v>Richmond</v>
      </c>
      <c r="AP37" s="87">
        <f t="shared" ca="1" si="19"/>
        <v>70.23</v>
      </c>
      <c r="AR37" s="87" t="e">
        <f t="shared" ca="1" si="20"/>
        <v>#N/A</v>
      </c>
      <c r="AS37" s="87">
        <v>11</v>
      </c>
      <c r="AT37" s="87" t="e">
        <f t="shared" ca="1" si="21"/>
        <v>#N/A</v>
      </c>
      <c r="AU37" s="87" t="e">
        <f t="shared" ca="1" si="22"/>
        <v>#N/A</v>
      </c>
      <c r="AV37" s="87" t="e">
        <f t="shared" ca="1" si="23"/>
        <v>#N/A</v>
      </c>
      <c r="AW37" s="87" t="e">
        <f t="shared" ca="1" si="24"/>
        <v>#N/A</v>
      </c>
      <c r="AX37" s="94">
        <f t="shared" ca="1" si="25"/>
        <v>63.14</v>
      </c>
      <c r="AZ37" s="94"/>
      <c r="BA37" s="94"/>
      <c r="BB37" s="94"/>
      <c r="BC37" s="94"/>
      <c r="BE37" s="94"/>
      <c r="BF37" s="94"/>
      <c r="BS37" s="87"/>
    </row>
    <row r="38" spans="1:71">
      <c r="A38" s="125"/>
      <c r="B38" s="125"/>
      <c r="C38" s="125"/>
      <c r="D38" s="125"/>
      <c r="E38" s="125"/>
      <c r="F38" s="125"/>
      <c r="G38" s="125"/>
      <c r="H38" s="125"/>
      <c r="I38" s="125"/>
      <c r="J38" s="125"/>
      <c r="K38" s="125"/>
      <c r="L38" s="125"/>
      <c r="M38" s="125"/>
      <c r="N38" s="125"/>
      <c r="W38" s="87">
        <f ca="1">IFERROR(RANK(Y38,$Y$27:$Y$59,$U$3)+COUNTIF($Y$27:Y38,Y38)-1,"")</f>
        <v>9</v>
      </c>
      <c r="X38" s="87" t="s">
        <v>67</v>
      </c>
      <c r="Y38" s="87">
        <f t="shared" ca="1" si="10"/>
        <v>66.09</v>
      </c>
      <c r="AA38" s="87" t="str">
        <f t="shared" ca="1" si="11"/>
        <v>Hillingdon</v>
      </c>
      <c r="AB38" s="86">
        <v>12</v>
      </c>
      <c r="AC38" s="87">
        <f t="shared" ca="1" si="12"/>
        <v>64.989999999999995</v>
      </c>
      <c r="AD38" s="87" t="str">
        <f t="shared" ca="1" si="13"/>
        <v>Hillingdon</v>
      </c>
      <c r="AE38" s="87" t="str">
        <f t="shared" ca="1" si="14"/>
        <v/>
      </c>
      <c r="AF38" s="87" t="str">
        <f t="shared" ca="1" si="15"/>
        <v/>
      </c>
      <c r="AG38" s="87">
        <f t="shared" ca="1" si="16"/>
        <v>64.989999999999995</v>
      </c>
      <c r="AH38" s="87">
        <f t="shared" ca="1" si="26"/>
        <v>63.76</v>
      </c>
      <c r="AI38" s="87">
        <f t="shared" ca="1" si="27"/>
        <v>63.14</v>
      </c>
      <c r="AJ38" s="87">
        <f t="shared" ca="1" si="28"/>
        <v>70.23</v>
      </c>
      <c r="AK38" s="87">
        <f t="shared" ca="1" si="17"/>
        <v>64.989999999999995</v>
      </c>
      <c r="AL38" s="87" t="str">
        <f t="shared" ca="1" si="18"/>
        <v/>
      </c>
      <c r="AZ38" s="94"/>
      <c r="BC38" s="94"/>
      <c r="BE38" s="94"/>
      <c r="BF38" s="94"/>
      <c r="BS38" s="87"/>
    </row>
    <row r="39" spans="1:71" ht="14.45" customHeight="1">
      <c r="A39" s="125"/>
      <c r="B39" s="125"/>
      <c r="C39" s="125"/>
      <c r="D39" s="125"/>
      <c r="E39" s="125"/>
      <c r="F39" s="125"/>
      <c r="G39" s="125"/>
      <c r="H39" s="125"/>
      <c r="I39" s="125"/>
      <c r="J39" s="125"/>
      <c r="K39" s="125"/>
      <c r="L39" s="125"/>
      <c r="M39" s="125"/>
      <c r="N39" s="125"/>
      <c r="W39" s="87">
        <f ca="1">IFERROR(RANK(Y39,$Y$27:$Y$59,$U$3)+COUNTIF($Y$27:Y39,Y39)-1,"")</f>
        <v>23</v>
      </c>
      <c r="X39" s="87" t="s">
        <v>117</v>
      </c>
      <c r="Y39" s="87">
        <f t="shared" ca="1" si="10"/>
        <v>62.61</v>
      </c>
      <c r="AA39" s="87" t="str">
        <f t="shared" ca="1" si="11"/>
        <v>Harrow</v>
      </c>
      <c r="AB39" s="86">
        <v>13</v>
      </c>
      <c r="AC39" s="87">
        <f t="shared" ca="1" si="12"/>
        <v>64.81</v>
      </c>
      <c r="AD39" s="87" t="str">
        <f t="shared" ca="1" si="13"/>
        <v>Harrow</v>
      </c>
      <c r="AE39" s="87" t="str">
        <f t="shared" ca="1" si="14"/>
        <v/>
      </c>
      <c r="AF39" s="87">
        <f t="shared" ca="1" si="15"/>
        <v>64.81</v>
      </c>
      <c r="AG39" s="87" t="str">
        <f t="shared" ca="1" si="16"/>
        <v/>
      </c>
      <c r="AH39" s="87">
        <f t="shared" ca="1" si="26"/>
        <v>63.76</v>
      </c>
      <c r="AI39" s="87">
        <f t="shared" ca="1" si="27"/>
        <v>63.14</v>
      </c>
      <c r="AJ39" s="87">
        <f t="shared" ca="1" si="28"/>
        <v>70.23</v>
      </c>
      <c r="AK39" s="87">
        <f t="shared" ca="1" si="17"/>
        <v>64.81</v>
      </c>
      <c r="AL39" s="87" t="str">
        <f t="shared" ca="1" si="18"/>
        <v/>
      </c>
      <c r="AO39" s="87" t="s">
        <v>1096</v>
      </c>
      <c r="AZ39" s="94"/>
      <c r="BC39" s="94"/>
      <c r="BD39" s="87" t="s">
        <v>1097</v>
      </c>
      <c r="BE39" s="94"/>
      <c r="BF39" s="94">
        <f ca="1">U9</f>
        <v>1</v>
      </c>
      <c r="BS39" s="87"/>
    </row>
    <row r="40" spans="1:71">
      <c r="A40" s="125"/>
      <c r="B40" s="125"/>
      <c r="C40" s="125"/>
      <c r="D40" s="125"/>
      <c r="E40" s="125"/>
      <c r="F40" s="125"/>
      <c r="G40" s="125"/>
      <c r="H40" s="125"/>
      <c r="I40" s="125"/>
      <c r="J40" s="125"/>
      <c r="K40" s="125"/>
      <c r="L40" s="125"/>
      <c r="M40" s="125"/>
      <c r="N40" s="125"/>
      <c r="W40" s="87">
        <f ca="1">IFERROR(RANK(Y40,$Y$27:$Y$59,$U$3)+COUNTIF($Y$27:Y40,Y40)-1,"")</f>
        <v>13</v>
      </c>
      <c r="X40" s="87" t="s">
        <v>65</v>
      </c>
      <c r="Y40" s="87">
        <f t="shared" ca="1" si="10"/>
        <v>64.81</v>
      </c>
      <c r="AA40" s="87" t="str">
        <f t="shared" ca="1" si="11"/>
        <v>Camden</v>
      </c>
      <c r="AB40" s="86">
        <v>14</v>
      </c>
      <c r="AC40" s="87">
        <f t="shared" ca="1" si="12"/>
        <v>64.599999999999994</v>
      </c>
      <c r="AD40" s="87" t="str">
        <f t="shared" ca="1" si="13"/>
        <v>Camden</v>
      </c>
      <c r="AE40" s="87" t="str">
        <f t="shared" ca="1" si="14"/>
        <v/>
      </c>
      <c r="AF40" s="87" t="str">
        <f t="shared" ca="1" si="15"/>
        <v/>
      </c>
      <c r="AG40" s="87">
        <f t="shared" ca="1" si="16"/>
        <v>64.599999999999994</v>
      </c>
      <c r="AH40" s="87">
        <f t="shared" ca="1" si="26"/>
        <v>63.76</v>
      </c>
      <c r="AI40" s="87">
        <f t="shared" ca="1" si="27"/>
        <v>63.14</v>
      </c>
      <c r="AJ40" s="87">
        <f t="shared" ca="1" si="28"/>
        <v>70.23</v>
      </c>
      <c r="AK40" s="87" t="str">
        <f t="shared" ca="1" si="17"/>
        <v/>
      </c>
      <c r="AL40" s="87">
        <f t="shared" ca="1" si="18"/>
        <v>64.599999999999994</v>
      </c>
      <c r="AO40" s="87" t="str">
        <f>List!R2</f>
        <v>Kingston</v>
      </c>
      <c r="AP40" s="87">
        <f t="shared" ref="AP40:AP54" ca="1" si="29">VLOOKUP(AO40,$AA$27:$AC$58,3,FALSE)</f>
        <v>69.41</v>
      </c>
      <c r="AZ40" s="94"/>
      <c r="BA40" s="94"/>
      <c r="BB40" s="94"/>
      <c r="BC40" s="94"/>
      <c r="BE40" s="92" t="s">
        <v>1098</v>
      </c>
      <c r="BF40" s="93">
        <f ca="1">IF(BF39=1,0,BE45*BF39/$BF45)</f>
        <v>0</v>
      </c>
      <c r="BS40" s="87"/>
    </row>
    <row r="41" spans="1:71">
      <c r="A41" s="125"/>
      <c r="B41" s="125"/>
      <c r="C41" s="125"/>
      <c r="D41" s="125"/>
      <c r="E41" s="125"/>
      <c r="F41" s="125"/>
      <c r="G41" s="125"/>
      <c r="H41" s="125"/>
      <c r="I41" s="125"/>
      <c r="J41" s="125"/>
      <c r="K41" s="125"/>
      <c r="L41" s="125"/>
      <c r="M41" s="125"/>
      <c r="N41" s="125"/>
      <c r="W41" s="87">
        <f ca="1">IFERROR(RANK(Y41,$Y$27:$Y$59,$U$3)+COUNTIF($Y$27:Y41,Y41)-1,"")</f>
        <v>15</v>
      </c>
      <c r="X41" s="87" t="s">
        <v>119</v>
      </c>
      <c r="Y41" s="87">
        <f t="shared" ca="1" si="10"/>
        <v>64.599999999999994</v>
      </c>
      <c r="AA41" s="87" t="str">
        <f t="shared" ca="1" si="11"/>
        <v>Havering</v>
      </c>
      <c r="AB41" s="86">
        <v>15</v>
      </c>
      <c r="AC41" s="87">
        <f t="shared" ca="1" si="12"/>
        <v>64.599999999999994</v>
      </c>
      <c r="AD41" s="87" t="str">
        <f t="shared" ca="1" si="13"/>
        <v>Havering</v>
      </c>
      <c r="AE41" s="87" t="str">
        <f t="shared" ca="1" si="14"/>
        <v/>
      </c>
      <c r="AF41" s="87" t="str">
        <f t="shared" ca="1" si="15"/>
        <v/>
      </c>
      <c r="AG41" s="87">
        <f t="shared" ca="1" si="16"/>
        <v>64.599999999999994</v>
      </c>
      <c r="AH41" s="87">
        <f t="shared" ca="1" si="26"/>
        <v>63.76</v>
      </c>
      <c r="AI41" s="87">
        <f t="shared" ca="1" si="27"/>
        <v>63.14</v>
      </c>
      <c r="AJ41" s="87">
        <f t="shared" ca="1" si="28"/>
        <v>70.23</v>
      </c>
      <c r="AK41" s="87">
        <f t="shared" ca="1" si="17"/>
        <v>64.599999999999994</v>
      </c>
      <c r="AL41" s="87" t="str">
        <f t="shared" ca="1" si="18"/>
        <v/>
      </c>
      <c r="AO41" s="87" t="str">
        <f>List!R3</f>
        <v>Merton</v>
      </c>
      <c r="AP41" s="87">
        <f t="shared" ca="1" si="29"/>
        <v>66.64</v>
      </c>
      <c r="AZ41" s="94"/>
      <c r="BA41" s="94"/>
      <c r="BB41" s="94"/>
      <c r="BC41" s="94"/>
      <c r="BE41" s="92" t="s">
        <v>1099</v>
      </c>
      <c r="BF41" s="92">
        <v>2</v>
      </c>
      <c r="BS41" s="87"/>
    </row>
    <row r="42" spans="1:71">
      <c r="A42" s="125"/>
      <c r="B42" s="125"/>
      <c r="C42" s="125"/>
      <c r="D42" s="125"/>
      <c r="E42" s="125"/>
      <c r="F42" s="125"/>
      <c r="G42" s="125"/>
      <c r="H42" s="125"/>
      <c r="I42" s="125"/>
      <c r="J42" s="125"/>
      <c r="K42" s="125"/>
      <c r="L42" s="125"/>
      <c r="M42" s="125"/>
      <c r="N42" s="125"/>
      <c r="W42" s="87">
        <f ca="1">IFERROR(RANK(Y42,$Y$27:$Y$59,$U$3)+COUNTIF($Y$27:Y42,Y42)-1,"")</f>
        <v>12</v>
      </c>
      <c r="X42" s="87" t="s">
        <v>87</v>
      </c>
      <c r="Y42" s="87">
        <f t="shared" ca="1" si="10"/>
        <v>64.989999999999995</v>
      </c>
      <c r="AA42" s="87" t="str">
        <f t="shared" ca="1" si="11"/>
        <v>Lewisham</v>
      </c>
      <c r="AB42" s="86">
        <v>16</v>
      </c>
      <c r="AC42" s="87">
        <f t="shared" ca="1" si="12"/>
        <v>64.59</v>
      </c>
      <c r="AD42" s="87" t="str">
        <f t="shared" ca="1" si="13"/>
        <v>Lewisham</v>
      </c>
      <c r="AE42" s="87" t="str">
        <f t="shared" ca="1" si="14"/>
        <v/>
      </c>
      <c r="AF42" s="87" t="str">
        <f t="shared" ca="1" si="15"/>
        <v/>
      </c>
      <c r="AG42" s="87">
        <f t="shared" ca="1" si="16"/>
        <v>64.59</v>
      </c>
      <c r="AH42" s="87">
        <f t="shared" ca="1" si="26"/>
        <v>63.76</v>
      </c>
      <c r="AI42" s="87">
        <f t="shared" ca="1" si="27"/>
        <v>63.14</v>
      </c>
      <c r="AJ42" s="87">
        <f t="shared" ca="1" si="28"/>
        <v>70.23</v>
      </c>
      <c r="AK42" s="87" t="str">
        <f t="shared" ca="1" si="17"/>
        <v/>
      </c>
      <c r="AL42" s="87">
        <f t="shared" ca="1" si="18"/>
        <v>64.59</v>
      </c>
      <c r="AO42" s="87" t="str">
        <f>List!R4</f>
        <v>Richmond</v>
      </c>
      <c r="AP42" s="87">
        <f t="shared" ca="1" si="29"/>
        <v>70.23</v>
      </c>
      <c r="AZ42" s="94"/>
      <c r="BA42" s="94"/>
      <c r="BB42" s="94"/>
      <c r="BC42" s="94"/>
      <c r="BE42" s="92" t="s">
        <v>1094</v>
      </c>
      <c r="BF42" s="93">
        <f ca="1">IF(181-SUM(BF40:BF41)&lt;0,0,181-SUM(BF40:BF41))</f>
        <v>179</v>
      </c>
      <c r="BS42" s="87"/>
    </row>
    <row r="43" spans="1:71">
      <c r="A43" s="17"/>
      <c r="B43" s="17"/>
      <c r="C43" s="17"/>
      <c r="D43" s="17"/>
      <c r="E43" s="17"/>
      <c r="F43" s="17"/>
      <c r="G43" s="17"/>
      <c r="H43" s="17"/>
      <c r="I43" s="17"/>
      <c r="J43" s="17"/>
      <c r="K43" s="17"/>
      <c r="L43" s="17"/>
      <c r="M43" s="17"/>
      <c r="W43" s="87">
        <f ca="1">IFERROR(RANK(Y43,$Y$27:$Y$59,$U$3)+COUNTIF($Y$27:Y43,Y43)-1,"")</f>
        <v>25</v>
      </c>
      <c r="X43" s="87" t="s">
        <v>60</v>
      </c>
      <c r="Y43" s="87">
        <f t="shared" ca="1" si="10"/>
        <v>62.05</v>
      </c>
      <c r="AA43" s="87" t="str">
        <f t="shared" ca="1" si="11"/>
        <v>Enfield</v>
      </c>
      <c r="AB43" s="86">
        <v>17</v>
      </c>
      <c r="AC43" s="87">
        <f t="shared" ca="1" si="12"/>
        <v>64.31</v>
      </c>
      <c r="AD43" s="87" t="str">
        <f t="shared" ca="1" si="13"/>
        <v>Enfield</v>
      </c>
      <c r="AE43" s="87" t="str">
        <f t="shared" ca="1" si="14"/>
        <v/>
      </c>
      <c r="AF43" s="87" t="str">
        <f t="shared" ca="1" si="15"/>
        <v/>
      </c>
      <c r="AG43" s="87">
        <f t="shared" ca="1" si="16"/>
        <v>64.31</v>
      </c>
      <c r="AH43" s="87">
        <f t="shared" ca="1" si="26"/>
        <v>63.76</v>
      </c>
      <c r="AI43" s="87">
        <f t="shared" ca="1" si="27"/>
        <v>63.14</v>
      </c>
      <c r="AJ43" s="87">
        <f t="shared" ca="1" si="28"/>
        <v>70.23</v>
      </c>
      <c r="AK43" s="87">
        <f t="shared" ca="1" si="17"/>
        <v>64.31</v>
      </c>
      <c r="AL43" s="87" t="str">
        <f t="shared" ca="1" si="18"/>
        <v/>
      </c>
      <c r="AO43" s="87" t="str">
        <f>List!R5</f>
        <v>Sutton</v>
      </c>
      <c r="AP43" s="87">
        <f t="shared" ca="1" si="29"/>
        <v>66.319999999999993</v>
      </c>
      <c r="AZ43" s="94"/>
      <c r="BA43" s="94"/>
      <c r="BB43" s="94"/>
      <c r="BC43" s="94"/>
      <c r="BE43" s="94"/>
      <c r="BF43" s="94">
        <v>181</v>
      </c>
      <c r="BS43" s="87"/>
    </row>
    <row r="44" spans="1:71">
      <c r="A44" s="17"/>
      <c r="B44" s="17"/>
      <c r="C44" s="17"/>
      <c r="D44" s="17"/>
      <c r="E44" s="17"/>
      <c r="F44" s="17"/>
      <c r="G44" s="17"/>
      <c r="H44" s="17"/>
      <c r="I44" s="17"/>
      <c r="J44" s="17"/>
      <c r="K44" s="17"/>
      <c r="L44" s="40"/>
      <c r="M44" s="17"/>
      <c r="W44" s="87">
        <f ca="1">IFERROR(RANK(Y44,$Y$27:$Y$59,$U$3)+COUNTIF($Y$27:Y44,Y44)-1,"")</f>
        <v>21</v>
      </c>
      <c r="X44" s="87" t="s">
        <v>75</v>
      </c>
      <c r="Y44" s="87">
        <f t="shared" ca="1" si="10"/>
        <v>62.96</v>
      </c>
      <c r="AA44" s="87" t="str">
        <f t="shared" ca="1" si="11"/>
        <v>Southwark</v>
      </c>
      <c r="AB44" s="86">
        <v>18</v>
      </c>
      <c r="AC44" s="87">
        <f t="shared" ca="1" si="12"/>
        <v>63.41</v>
      </c>
      <c r="AD44" s="87" t="str">
        <f t="shared" ca="1" si="13"/>
        <v>Southwark</v>
      </c>
      <c r="AE44" s="87" t="str">
        <f t="shared" ca="1" si="14"/>
        <v/>
      </c>
      <c r="AF44" s="87" t="str">
        <f t="shared" ca="1" si="15"/>
        <v/>
      </c>
      <c r="AG44" s="87">
        <f t="shared" ca="1" si="16"/>
        <v>63.41</v>
      </c>
      <c r="AH44" s="87">
        <f t="shared" ca="1" si="26"/>
        <v>63.76</v>
      </c>
      <c r="AI44" s="87">
        <f t="shared" ca="1" si="27"/>
        <v>63.14</v>
      </c>
      <c r="AJ44" s="87">
        <f t="shared" ca="1" si="28"/>
        <v>70.23</v>
      </c>
      <c r="AK44" s="87" t="str">
        <f t="shared" ca="1" si="17"/>
        <v/>
      </c>
      <c r="AL44" s="87">
        <f t="shared" ca="1" si="18"/>
        <v>63.41</v>
      </c>
      <c r="AO44" s="87" t="str">
        <f>List!R6</f>
        <v>Havering</v>
      </c>
      <c r="AP44" s="87">
        <f t="shared" ca="1" si="29"/>
        <v>64.599999999999994</v>
      </c>
      <c r="BS44" s="87"/>
    </row>
    <row r="45" spans="1:71">
      <c r="A45" s="17"/>
      <c r="B45" s="17"/>
      <c r="C45" s="17"/>
      <c r="D45" s="17"/>
      <c r="E45" s="17"/>
      <c r="F45" s="17"/>
      <c r="G45" s="17"/>
      <c r="H45" s="17"/>
      <c r="I45" s="17"/>
      <c r="J45" s="17"/>
      <c r="K45" s="17"/>
      <c r="L45" s="17"/>
      <c r="M45" s="17"/>
      <c r="W45" s="87">
        <f ca="1">IFERROR(RANK(Y45,$Y$27:$Y$59,$U$3)+COUNTIF($Y$27:Y45,Y45)-1,"")</f>
        <v>4</v>
      </c>
      <c r="X45" s="87" t="s">
        <v>71</v>
      </c>
      <c r="Y45" s="87">
        <f t="shared" ca="1" si="10"/>
        <v>67.41</v>
      </c>
      <c r="AA45" s="87" t="str">
        <f t="shared" ca="1" si="11"/>
        <v>Croydon</v>
      </c>
      <c r="AB45" s="86">
        <v>19</v>
      </c>
      <c r="AC45" s="87">
        <f t="shared" ca="1" si="12"/>
        <v>63.23</v>
      </c>
      <c r="AD45" s="87" t="str">
        <f t="shared" ca="1" si="13"/>
        <v>Croydon</v>
      </c>
      <c r="AE45" s="87" t="str">
        <f t="shared" ca="1" si="14"/>
        <v/>
      </c>
      <c r="AF45" s="87" t="str">
        <f t="shared" ca="1" si="15"/>
        <v/>
      </c>
      <c r="AG45" s="87">
        <f t="shared" ca="1" si="16"/>
        <v>63.23</v>
      </c>
      <c r="AH45" s="87">
        <f t="shared" ca="1" si="26"/>
        <v>63.76</v>
      </c>
      <c r="AI45" s="87">
        <f t="shared" ca="1" si="27"/>
        <v>63.14</v>
      </c>
      <c r="AJ45" s="87">
        <f t="shared" ca="1" si="28"/>
        <v>70.23</v>
      </c>
      <c r="AK45" s="87">
        <f t="shared" ca="1" si="17"/>
        <v>63.23</v>
      </c>
      <c r="AL45" s="87" t="str">
        <f t="shared" ca="1" si="18"/>
        <v/>
      </c>
      <c r="AO45" s="87" t="str">
        <f>List!R7</f>
        <v>Hounslow</v>
      </c>
      <c r="AP45" s="87">
        <f t="shared" ca="1" si="29"/>
        <v>62.05</v>
      </c>
      <c r="BE45" s="94">
        <v>89</v>
      </c>
      <c r="BF45" s="94">
        <v>32</v>
      </c>
      <c r="BS45" s="87"/>
    </row>
    <row r="46" spans="1:71">
      <c r="A46" s="17"/>
      <c r="B46" s="17"/>
      <c r="C46" s="17"/>
      <c r="D46" s="17"/>
      <c r="E46" s="17"/>
      <c r="F46" s="17"/>
      <c r="G46" s="17"/>
      <c r="H46" s="17"/>
      <c r="I46" s="17"/>
      <c r="J46" s="17"/>
      <c r="K46" s="17"/>
      <c r="L46" s="17"/>
      <c r="M46" s="17"/>
      <c r="W46" s="87">
        <f ca="1">IFERROR(RANK(Y46,$Y$27:$Y$59,$U$3)+COUNTIF($Y$27:Y46,Y46)-1,"")</f>
        <v>2</v>
      </c>
      <c r="X46" s="87" t="s">
        <v>83</v>
      </c>
      <c r="Y46" s="87">
        <f t="shared" ca="1" si="10"/>
        <v>69.41</v>
      </c>
      <c r="AA46" s="87" t="str">
        <f t="shared" ca="1" si="11"/>
        <v>Waltham Forest</v>
      </c>
      <c r="AB46" s="86">
        <v>20</v>
      </c>
      <c r="AC46" s="87">
        <f t="shared" ca="1" si="12"/>
        <v>63.22</v>
      </c>
      <c r="AD46" s="87" t="str">
        <f t="shared" ca="1" si="13"/>
        <v>Waltham Forest</v>
      </c>
      <c r="AE46" s="87" t="str">
        <f t="shared" ca="1" si="14"/>
        <v/>
      </c>
      <c r="AF46" s="87" t="str">
        <f t="shared" ca="1" si="15"/>
        <v/>
      </c>
      <c r="AG46" s="87">
        <f t="shared" ca="1" si="16"/>
        <v>63.22</v>
      </c>
      <c r="AH46" s="87">
        <f t="shared" ca="1" si="26"/>
        <v>63.76</v>
      </c>
      <c r="AI46" s="87">
        <f t="shared" ca="1" si="27"/>
        <v>63.14</v>
      </c>
      <c r="AJ46" s="87">
        <f t="shared" ca="1" si="28"/>
        <v>70.23</v>
      </c>
      <c r="AK46" s="87">
        <f t="shared" ca="1" si="17"/>
        <v>63.22</v>
      </c>
      <c r="AL46" s="87" t="str">
        <f t="shared" ca="1" si="18"/>
        <v/>
      </c>
      <c r="AO46" s="87" t="str">
        <f>List!R8</f>
        <v>Redbridge</v>
      </c>
      <c r="AP46" s="87">
        <f t="shared" ca="1" si="29"/>
        <v>60.57</v>
      </c>
      <c r="BE46" s="94"/>
      <c r="BF46" s="94">
        <v>2</v>
      </c>
      <c r="BS46" s="87"/>
    </row>
    <row r="47" spans="1:71">
      <c r="A47" s="17"/>
      <c r="B47" s="17"/>
      <c r="C47" s="17"/>
      <c r="D47" s="17"/>
      <c r="E47" s="17"/>
      <c r="F47" s="17"/>
      <c r="G47" s="17"/>
      <c r="H47" s="17"/>
      <c r="I47" s="17"/>
      <c r="J47" s="17"/>
      <c r="K47" s="17"/>
      <c r="L47" s="17"/>
      <c r="M47" s="17"/>
      <c r="W47" s="87">
        <f ca="1">IFERROR(RANK(Y47,$Y$27:$Y$59,$U$3)+COUNTIF($Y$27:Y47,Y47)-1,"")</f>
        <v>27</v>
      </c>
      <c r="X47" s="87" t="s">
        <v>92</v>
      </c>
      <c r="Y47" s="87">
        <f t="shared" ca="1" si="10"/>
        <v>60.92</v>
      </c>
      <c r="AA47" s="87" t="str">
        <f t="shared" ca="1" si="11"/>
        <v>Islington</v>
      </c>
      <c r="AB47" s="86">
        <v>21</v>
      </c>
      <c r="AC47" s="87">
        <f t="shared" ca="1" si="12"/>
        <v>62.96</v>
      </c>
      <c r="AD47" s="87" t="str">
        <f t="shared" ca="1" si="13"/>
        <v>Islington</v>
      </c>
      <c r="AE47" s="87" t="str">
        <f t="shared" ca="1" si="14"/>
        <v/>
      </c>
      <c r="AF47" s="87" t="str">
        <f t="shared" ca="1" si="15"/>
        <v/>
      </c>
      <c r="AG47" s="87">
        <f t="shared" ca="1" si="16"/>
        <v>62.96</v>
      </c>
      <c r="AH47" s="87">
        <f t="shared" ca="1" si="26"/>
        <v>63.76</v>
      </c>
      <c r="AI47" s="87">
        <f t="shared" ca="1" si="27"/>
        <v>63.14</v>
      </c>
      <c r="AJ47" s="87">
        <f t="shared" ca="1" si="28"/>
        <v>70.23</v>
      </c>
      <c r="AK47" s="87" t="str">
        <f t="shared" ca="1" si="17"/>
        <v/>
      </c>
      <c r="AL47" s="87">
        <f t="shared" ca="1" si="18"/>
        <v>62.96</v>
      </c>
      <c r="AO47" s="87" t="str">
        <f>List!R9</f>
        <v>Enfield</v>
      </c>
      <c r="AP47" s="87">
        <f t="shared" ca="1" si="29"/>
        <v>64.31</v>
      </c>
    </row>
    <row r="48" spans="1:71">
      <c r="A48" s="17"/>
      <c r="B48" s="17"/>
      <c r="C48" s="17"/>
      <c r="D48" s="17"/>
      <c r="E48" s="17"/>
      <c r="F48" s="17"/>
      <c r="G48" s="17"/>
      <c r="H48" s="17"/>
      <c r="I48" s="17"/>
      <c r="J48" s="17"/>
      <c r="K48" s="17"/>
      <c r="L48" s="17"/>
      <c r="M48" s="17"/>
      <c r="W48" s="87">
        <f ca="1">IFERROR(RANK(Y48,$Y$27:$Y$59,$U$3)+COUNTIF($Y$27:Y48,Y48)-1,"")</f>
        <v>16</v>
      </c>
      <c r="X48" s="87" t="s">
        <v>85</v>
      </c>
      <c r="Y48" s="87">
        <f t="shared" ca="1" si="10"/>
        <v>64.59</v>
      </c>
      <c r="AA48" s="87" t="str">
        <f t="shared" ca="1" si="11"/>
        <v>Barnet</v>
      </c>
      <c r="AB48" s="86">
        <v>22</v>
      </c>
      <c r="AC48" s="87">
        <f t="shared" ca="1" si="12"/>
        <v>62.86</v>
      </c>
      <c r="AD48" s="87" t="str">
        <f t="shared" ca="1" si="13"/>
        <v>Barnet</v>
      </c>
      <c r="AE48" s="87" t="str">
        <f t="shared" ca="1" si="14"/>
        <v/>
      </c>
      <c r="AF48" s="87">
        <f t="shared" ca="1" si="15"/>
        <v>62.86</v>
      </c>
      <c r="AG48" s="87" t="str">
        <f t="shared" ca="1" si="16"/>
        <v/>
      </c>
      <c r="AH48" s="87">
        <f t="shared" ca="1" si="26"/>
        <v>63.76</v>
      </c>
      <c r="AI48" s="87">
        <f t="shared" ca="1" si="27"/>
        <v>63.14</v>
      </c>
      <c r="AJ48" s="87">
        <f t="shared" ca="1" si="28"/>
        <v>70.23</v>
      </c>
      <c r="AK48" s="87">
        <f t="shared" ca="1" si="17"/>
        <v>62.86</v>
      </c>
      <c r="AL48" s="87" t="str">
        <f t="shared" ca="1" si="18"/>
        <v/>
      </c>
      <c r="AO48" s="87" t="str">
        <f>List!R10</f>
        <v>Harrow</v>
      </c>
      <c r="AP48" s="87">
        <f t="shared" ca="1" si="29"/>
        <v>64.81</v>
      </c>
      <c r="BE48" s="94"/>
    </row>
    <row r="49" spans="1:58">
      <c r="A49" s="17"/>
      <c r="B49" s="17"/>
      <c r="C49" s="17"/>
      <c r="D49" s="17"/>
      <c r="E49" s="17"/>
      <c r="F49" s="17"/>
      <c r="G49" s="17"/>
      <c r="H49" s="17"/>
      <c r="I49" s="17"/>
      <c r="J49" s="17"/>
      <c r="K49" s="17"/>
      <c r="L49" s="17"/>
      <c r="M49" s="17"/>
      <c r="W49" s="87">
        <f ca="1">IFERROR(RANK(Y49,$Y$27:$Y$59,$U$3)+COUNTIF($Y$27:Y49,Y49)-1,"")</f>
        <v>5</v>
      </c>
      <c r="X49" s="87" t="s">
        <v>109</v>
      </c>
      <c r="Y49" s="87">
        <f t="shared" ca="1" si="10"/>
        <v>66.64</v>
      </c>
      <c r="AA49" s="87" t="str">
        <f t="shared" ca="1" si="11"/>
        <v>Haringey</v>
      </c>
      <c r="AB49" s="86">
        <v>23</v>
      </c>
      <c r="AC49" s="87">
        <f t="shared" ca="1" si="12"/>
        <v>62.61</v>
      </c>
      <c r="AD49" s="87" t="str">
        <f t="shared" ca="1" si="13"/>
        <v>Haringey</v>
      </c>
      <c r="AE49" s="87" t="str">
        <f t="shared" ca="1" si="14"/>
        <v/>
      </c>
      <c r="AF49" s="87" t="str">
        <f t="shared" ca="1" si="15"/>
        <v/>
      </c>
      <c r="AG49" s="87">
        <f t="shared" ca="1" si="16"/>
        <v>62.61</v>
      </c>
      <c r="AH49" s="87">
        <f t="shared" ca="1" si="26"/>
        <v>63.76</v>
      </c>
      <c r="AI49" s="87">
        <f t="shared" ca="1" si="27"/>
        <v>63.14</v>
      </c>
      <c r="AJ49" s="87">
        <f t="shared" ca="1" si="28"/>
        <v>70.23</v>
      </c>
      <c r="AK49" s="87" t="str">
        <f t="shared" ca="1" si="17"/>
        <v/>
      </c>
      <c r="AL49" s="87">
        <f t="shared" ca="1" si="18"/>
        <v>62.61</v>
      </c>
      <c r="AO49" s="87" t="str">
        <f>List!R11</f>
        <v>Waltham Forest</v>
      </c>
      <c r="AP49" s="87">
        <f t="shared" ca="1" si="29"/>
        <v>63.22</v>
      </c>
      <c r="BE49" s="92"/>
      <c r="BF49" s="93"/>
    </row>
    <row r="50" spans="1:58">
      <c r="A50" s="17"/>
      <c r="B50" s="17"/>
      <c r="C50" s="17"/>
      <c r="D50" s="17"/>
      <c r="E50" s="17"/>
      <c r="F50" s="17"/>
      <c r="G50" s="17"/>
      <c r="H50" s="17"/>
      <c r="I50" s="17"/>
      <c r="J50" s="17"/>
      <c r="K50" s="17"/>
      <c r="L50" s="17"/>
      <c r="M50" s="17"/>
      <c r="W50" s="87">
        <f ca="1">IFERROR(RANK(Y50,$Y$27:$Y$59,$U$3)+COUNTIF($Y$27:Y50,Y50)-1,"")</f>
        <v>31</v>
      </c>
      <c r="X50" s="87" t="s">
        <v>123</v>
      </c>
      <c r="Y50" s="87">
        <f t="shared" ca="1" si="10"/>
        <v>59.48</v>
      </c>
      <c r="AA50" s="87" t="str">
        <f t="shared" ca="1" si="11"/>
        <v>Brent</v>
      </c>
      <c r="AB50" s="86">
        <v>24</v>
      </c>
      <c r="AC50" s="87">
        <f t="shared" ca="1" si="12"/>
        <v>62.57</v>
      </c>
      <c r="AD50" s="87" t="str">
        <f t="shared" ca="1" si="13"/>
        <v>Brent</v>
      </c>
      <c r="AE50" s="87" t="str">
        <f t="shared" ca="1" si="14"/>
        <v/>
      </c>
      <c r="AF50" s="87" t="str">
        <f t="shared" ca="1" si="15"/>
        <v/>
      </c>
      <c r="AG50" s="87">
        <f t="shared" ca="1" si="16"/>
        <v>62.57</v>
      </c>
      <c r="AH50" s="87">
        <f t="shared" ca="1" si="26"/>
        <v>63.76</v>
      </c>
      <c r="AI50" s="87">
        <f t="shared" ca="1" si="27"/>
        <v>63.14</v>
      </c>
      <c r="AJ50" s="87">
        <f t="shared" ca="1" si="28"/>
        <v>70.23</v>
      </c>
      <c r="AK50" s="87" t="str">
        <f t="shared" ca="1" si="17"/>
        <v/>
      </c>
      <c r="AL50" s="87">
        <f t="shared" ca="1" si="18"/>
        <v>62.57</v>
      </c>
      <c r="AO50" s="87" t="str">
        <f>List!R12</f>
        <v>Bromley</v>
      </c>
      <c r="AP50" s="87">
        <f t="shared" ca="1" si="29"/>
        <v>67.44</v>
      </c>
      <c r="BE50" s="92"/>
      <c r="BF50" s="92"/>
    </row>
    <row r="51" spans="1:58">
      <c r="W51" s="87">
        <f ca="1">IFERROR(RANK(Y51,$Y$27:$Y$59,$U$3)+COUNTIF($Y$27:Y51,Y51)-1,"")</f>
        <v>28</v>
      </c>
      <c r="X51" s="87" t="s">
        <v>113</v>
      </c>
      <c r="Y51" s="87">
        <f t="shared" ca="1" si="10"/>
        <v>60.57</v>
      </c>
      <c r="AA51" s="87" t="str">
        <f t="shared" ca="1" si="11"/>
        <v>Hounslow</v>
      </c>
      <c r="AB51" s="86">
        <v>25</v>
      </c>
      <c r="AC51" s="87">
        <f t="shared" ca="1" si="12"/>
        <v>62.05</v>
      </c>
      <c r="AD51" s="87" t="str">
        <f t="shared" ca="1" si="13"/>
        <v>Hounslow</v>
      </c>
      <c r="AE51" s="87" t="str">
        <f t="shared" ca="1" si="14"/>
        <v/>
      </c>
      <c r="AF51" s="87" t="str">
        <f t="shared" ca="1" si="15"/>
        <v/>
      </c>
      <c r="AG51" s="87">
        <f t="shared" ca="1" si="16"/>
        <v>62.05</v>
      </c>
      <c r="AH51" s="87">
        <f t="shared" ca="1" si="26"/>
        <v>63.76</v>
      </c>
      <c r="AI51" s="87">
        <f t="shared" ca="1" si="27"/>
        <v>63.14</v>
      </c>
      <c r="AJ51" s="87">
        <f t="shared" ca="1" si="28"/>
        <v>70.23</v>
      </c>
      <c r="AK51" s="87">
        <f t="shared" ca="1" si="17"/>
        <v>62.05</v>
      </c>
      <c r="AL51" s="87" t="str">
        <f t="shared" ca="1" si="18"/>
        <v/>
      </c>
      <c r="AO51" s="87" t="str">
        <f>List!R13</f>
        <v>Hillingdon</v>
      </c>
      <c r="AP51" s="87">
        <f t="shared" ca="1" si="29"/>
        <v>64.989999999999995</v>
      </c>
      <c r="BE51" s="92"/>
      <c r="BF51" s="93"/>
    </row>
    <row r="52" spans="1:58">
      <c r="W52" s="87">
        <f ca="1">IFERROR(RANK(Y52,$Y$27:$Y$59,$U$3)+COUNTIF($Y$27:Y52,Y52)-1,"")</f>
        <v>1</v>
      </c>
      <c r="X52" s="87" t="s">
        <v>33</v>
      </c>
      <c r="Y52" s="87">
        <f t="shared" ca="1" si="10"/>
        <v>70.23</v>
      </c>
      <c r="AA52" s="87" t="str">
        <f t="shared" ca="1" si="11"/>
        <v>Ealing</v>
      </c>
      <c r="AB52" s="86">
        <v>26</v>
      </c>
      <c r="AC52" s="87">
        <f t="shared" ca="1" si="12"/>
        <v>61.37</v>
      </c>
      <c r="AD52" s="87" t="str">
        <f t="shared" ca="1" si="13"/>
        <v>Ealing</v>
      </c>
      <c r="AE52" s="87" t="str">
        <f t="shared" ca="1" si="14"/>
        <v/>
      </c>
      <c r="AF52" s="87" t="str">
        <f t="shared" ca="1" si="15"/>
        <v/>
      </c>
      <c r="AG52" s="87">
        <f t="shared" ca="1" si="16"/>
        <v>61.37</v>
      </c>
      <c r="AH52" s="87">
        <f t="shared" ca="1" si="26"/>
        <v>63.76</v>
      </c>
      <c r="AI52" s="87">
        <f t="shared" ca="1" si="27"/>
        <v>63.14</v>
      </c>
      <c r="AJ52" s="87">
        <f t="shared" ca="1" si="28"/>
        <v>70.23</v>
      </c>
      <c r="AK52" s="87">
        <f t="shared" ca="1" si="17"/>
        <v>61.37</v>
      </c>
      <c r="AL52" s="87" t="str">
        <f t="shared" ca="1" si="18"/>
        <v/>
      </c>
      <c r="AO52" s="87" t="str">
        <f>List!R14</f>
        <v>Ealing</v>
      </c>
      <c r="AP52" s="87">
        <f t="shared" ca="1" si="29"/>
        <v>61.37</v>
      </c>
      <c r="BE52" s="94"/>
      <c r="BF52" s="94"/>
    </row>
    <row r="53" spans="1:58">
      <c r="W53" s="87">
        <f ca="1">IFERROR(RANK(Y53,$Y$27:$Y$59,$U$3)+COUNTIF($Y$27:Y53,Y53)-1,"")</f>
        <v>18</v>
      </c>
      <c r="X53" s="87" t="s">
        <v>96</v>
      </c>
      <c r="Y53" s="87">
        <f t="shared" ca="1" si="10"/>
        <v>63.41</v>
      </c>
      <c r="AA53" s="87" t="str">
        <f t="shared" ca="1" si="11"/>
        <v>Lambeth</v>
      </c>
      <c r="AB53" s="86">
        <v>27</v>
      </c>
      <c r="AC53" s="87">
        <f t="shared" ca="1" si="12"/>
        <v>60.92</v>
      </c>
      <c r="AD53" s="87" t="str">
        <f t="shared" ca="1" si="13"/>
        <v>Lambeth</v>
      </c>
      <c r="AE53" s="87" t="str">
        <f t="shared" ca="1" si="14"/>
        <v/>
      </c>
      <c r="AF53" s="87" t="str">
        <f t="shared" ca="1" si="15"/>
        <v/>
      </c>
      <c r="AG53" s="87">
        <f t="shared" ca="1" si="16"/>
        <v>60.92</v>
      </c>
      <c r="AH53" s="87">
        <f t="shared" ca="1" si="26"/>
        <v>63.76</v>
      </c>
      <c r="AI53" s="87">
        <f t="shared" ca="1" si="27"/>
        <v>63.14</v>
      </c>
      <c r="AJ53" s="87">
        <f t="shared" ca="1" si="28"/>
        <v>70.23</v>
      </c>
      <c r="AK53" s="87" t="str">
        <f t="shared" ca="1" si="17"/>
        <v/>
      </c>
      <c r="AL53" s="87">
        <f t="shared" ca="1" si="18"/>
        <v>60.92</v>
      </c>
      <c r="AO53" s="87" t="str">
        <f>List!R15</f>
        <v>Barnet</v>
      </c>
      <c r="AP53" s="87">
        <f t="shared" ca="1" si="29"/>
        <v>62.86</v>
      </c>
    </row>
    <row r="54" spans="1:58">
      <c r="W54" s="87">
        <f ca="1">IFERROR(RANK(Y54,$Y$27:$Y$59,$U$3)+COUNTIF($Y$27:Y54,Y54)-1,"")</f>
        <v>8</v>
      </c>
      <c r="X54" s="87" t="s">
        <v>90</v>
      </c>
      <c r="Y54" s="87">
        <f t="shared" ca="1" si="10"/>
        <v>66.319999999999993</v>
      </c>
      <c r="AA54" s="87" t="str">
        <f t="shared" ca="1" si="11"/>
        <v>Redbridge</v>
      </c>
      <c r="AB54" s="86">
        <v>28</v>
      </c>
      <c r="AC54" s="87">
        <f t="shared" ca="1" si="12"/>
        <v>60.57</v>
      </c>
      <c r="AD54" s="87" t="str">
        <f t="shared" ca="1" si="13"/>
        <v>Redbridge</v>
      </c>
      <c r="AE54" s="87" t="str">
        <f t="shared" ca="1" si="14"/>
        <v/>
      </c>
      <c r="AF54" s="87" t="str">
        <f t="shared" ca="1" si="15"/>
        <v/>
      </c>
      <c r="AG54" s="87">
        <f t="shared" ca="1" si="16"/>
        <v>60.57</v>
      </c>
      <c r="AH54" s="87">
        <f t="shared" ca="1" si="26"/>
        <v>63.76</v>
      </c>
      <c r="AI54" s="87">
        <f t="shared" ca="1" si="27"/>
        <v>63.14</v>
      </c>
      <c r="AJ54" s="87">
        <f t="shared" ca="1" si="28"/>
        <v>70.23</v>
      </c>
      <c r="AK54" s="87">
        <f t="shared" ca="1" si="17"/>
        <v>60.57</v>
      </c>
      <c r="AL54" s="87" t="str">
        <f t="shared" ca="1" si="18"/>
        <v/>
      </c>
      <c r="AO54" s="87" t="str">
        <f>List!R16</f>
        <v>Croydon</v>
      </c>
      <c r="AP54" s="87">
        <f t="shared" ca="1" si="29"/>
        <v>63.23</v>
      </c>
      <c r="BE54" s="94"/>
      <c r="BF54" s="94"/>
    </row>
    <row r="55" spans="1:58" ht="14.45" customHeight="1">
      <c r="W55" s="87">
        <f ca="1">IFERROR(RANK(Y55,$Y$27:$Y$59,$U$3)+COUNTIF($Y$27:Y55,Y55)-1,"")</f>
        <v>11</v>
      </c>
      <c r="X55" s="87" t="s">
        <v>105</v>
      </c>
      <c r="Y55" s="87">
        <f t="shared" ca="1" si="10"/>
        <v>65.3</v>
      </c>
      <c r="AA55" s="87" t="str">
        <f t="shared" ca="1" si="11"/>
        <v>Hackney</v>
      </c>
      <c r="AB55" s="86">
        <v>29</v>
      </c>
      <c r="AC55" s="87">
        <f t="shared" ca="1" si="12"/>
        <v>60.17</v>
      </c>
      <c r="AD55" s="87" t="str">
        <f t="shared" ca="1" si="13"/>
        <v>Hackney</v>
      </c>
      <c r="AE55" s="87" t="str">
        <f t="shared" ca="1" si="14"/>
        <v/>
      </c>
      <c r="AF55" s="87" t="str">
        <f t="shared" ca="1" si="15"/>
        <v/>
      </c>
      <c r="AG55" s="87">
        <f t="shared" ca="1" si="16"/>
        <v>60.17</v>
      </c>
      <c r="AH55" s="87">
        <f t="shared" ca="1" si="26"/>
        <v>63.76</v>
      </c>
      <c r="AI55" s="87">
        <f t="shared" ca="1" si="27"/>
        <v>63.14</v>
      </c>
      <c r="AJ55" s="87">
        <f t="shared" ca="1" si="28"/>
        <v>70.23</v>
      </c>
      <c r="AK55" s="87" t="str">
        <f t="shared" ca="1" si="17"/>
        <v/>
      </c>
      <c r="AL55" s="87">
        <f t="shared" ca="1" si="18"/>
        <v>60.17</v>
      </c>
      <c r="AO55" s="87" t="str">
        <f>T8</f>
        <v>Richmond</v>
      </c>
      <c r="AP55" s="87">
        <f ca="1">U14</f>
        <v>70.23</v>
      </c>
      <c r="BE55" s="94"/>
      <c r="BF55" s="94"/>
    </row>
    <row r="56" spans="1:58">
      <c r="W56" s="87">
        <f ca="1">IFERROR(RANK(Y56,$Y$27:$Y$59,$U$3)+COUNTIF($Y$27:Y56,Y56)-1,"")</f>
        <v>20</v>
      </c>
      <c r="X56" s="87" t="s">
        <v>115</v>
      </c>
      <c r="Y56" s="87">
        <f t="shared" ca="1" si="10"/>
        <v>63.22</v>
      </c>
      <c r="AA56" s="87" t="str">
        <f t="shared" ca="1" si="11"/>
        <v>Greenwich</v>
      </c>
      <c r="AB56" s="86">
        <v>30</v>
      </c>
      <c r="AC56" s="87">
        <f t="shared" ca="1" si="12"/>
        <v>60.11</v>
      </c>
      <c r="AD56" s="87" t="str">
        <f t="shared" ca="1" si="13"/>
        <v>Greenwich</v>
      </c>
      <c r="AE56" s="87" t="str">
        <f t="shared" ca="1" si="14"/>
        <v/>
      </c>
      <c r="AF56" s="87" t="str">
        <f t="shared" ca="1" si="15"/>
        <v/>
      </c>
      <c r="AG56" s="87">
        <f t="shared" ca="1" si="16"/>
        <v>60.11</v>
      </c>
      <c r="AH56" s="87">
        <f t="shared" ca="1" si="26"/>
        <v>63.76</v>
      </c>
      <c r="AI56" s="87">
        <f t="shared" ca="1" si="27"/>
        <v>63.14</v>
      </c>
      <c r="AJ56" s="87">
        <f t="shared" ca="1" si="28"/>
        <v>70.23</v>
      </c>
      <c r="AK56" s="87" t="str">
        <f t="shared" ca="1" si="17"/>
        <v/>
      </c>
      <c r="AL56" s="87">
        <f t="shared" ca="1" si="18"/>
        <v>60.11</v>
      </c>
    </row>
    <row r="57" spans="1:58">
      <c r="W57" s="87">
        <f ca="1">IFERROR(RANK(Y57,$Y$27:$Y$59,$U$3)+COUNTIF($Y$27:Y57,Y57)-1,"")</f>
        <v>10</v>
      </c>
      <c r="X57" s="87" t="s">
        <v>77</v>
      </c>
      <c r="Y57" s="87">
        <f t="shared" ca="1" si="10"/>
        <v>65.44</v>
      </c>
      <c r="AA57" s="87" t="str">
        <f t="shared" ca="1" si="11"/>
        <v>Newham</v>
      </c>
      <c r="AB57" s="86">
        <v>31</v>
      </c>
      <c r="AC57" s="87">
        <f t="shared" ca="1" si="12"/>
        <v>59.48</v>
      </c>
      <c r="AD57" s="87" t="str">
        <f t="shared" ca="1" si="13"/>
        <v>Newham</v>
      </c>
      <c r="AE57" s="87" t="str">
        <f t="shared" ca="1" si="14"/>
        <v/>
      </c>
      <c r="AF57" s="87" t="str">
        <f t="shared" ca="1" si="15"/>
        <v/>
      </c>
      <c r="AG57" s="87">
        <f t="shared" ca="1" si="16"/>
        <v>59.48</v>
      </c>
      <c r="AH57" s="87">
        <f t="shared" ca="1" si="26"/>
        <v>63.76</v>
      </c>
      <c r="AI57" s="87">
        <f t="shared" ca="1" si="27"/>
        <v>63.14</v>
      </c>
      <c r="AJ57" s="87">
        <f t="shared" ca="1" si="28"/>
        <v>70.23</v>
      </c>
      <c r="AK57" s="87" t="str">
        <f t="shared" ca="1" si="17"/>
        <v/>
      </c>
      <c r="AL57" s="87">
        <f t="shared" ca="1" si="18"/>
        <v>59.48</v>
      </c>
      <c r="BE57" s="94"/>
      <c r="BF57" s="94"/>
    </row>
    <row r="58" spans="1:58">
      <c r="W58" s="87">
        <f ca="1">IFERROR(RANK(Y58,$Y$27:$Y$59,$U$3)+COUNTIF($Y$27:Y58,Y58)-1,"")</f>
        <v>7</v>
      </c>
      <c r="X58" s="87" t="s">
        <v>100</v>
      </c>
      <c r="Y58" s="87">
        <f t="shared" ca="1" si="10"/>
        <v>66.33</v>
      </c>
      <c r="AA58" s="87" t="str">
        <f t="shared" ca="1" si="11"/>
        <v>Barking and Dagenham</v>
      </c>
      <c r="AB58" s="86">
        <v>32</v>
      </c>
      <c r="AC58" s="87">
        <f t="shared" ca="1" si="12"/>
        <v>58.12</v>
      </c>
      <c r="AD58" s="87" t="str">
        <f t="shared" ca="1" si="13"/>
        <v>Barking and Dagenham</v>
      </c>
      <c r="AE58" s="87" t="str">
        <f t="shared" ca="1" si="14"/>
        <v/>
      </c>
      <c r="AF58" s="87" t="str">
        <f t="shared" ca="1" si="15"/>
        <v/>
      </c>
      <c r="AG58" s="87">
        <f t="shared" ca="1" si="16"/>
        <v>58.12</v>
      </c>
      <c r="AH58" s="87">
        <f t="shared" ca="1" si="26"/>
        <v>63.76</v>
      </c>
      <c r="AI58" s="87">
        <f t="shared" ca="1" si="27"/>
        <v>63.14</v>
      </c>
      <c r="AJ58" s="87">
        <f t="shared" ca="1" si="28"/>
        <v>70.23</v>
      </c>
      <c r="AK58" s="87" t="str">
        <f t="shared" ca="1" si="17"/>
        <v/>
      </c>
      <c r="AL58" s="87">
        <f t="shared" ca="1" si="18"/>
        <v>58.12</v>
      </c>
      <c r="BE58" s="92"/>
      <c r="BF58" s="93"/>
    </row>
    <row r="59" spans="1:58">
      <c r="BE59" s="92"/>
      <c r="BF59" s="92"/>
    </row>
    <row r="60" spans="1:58">
      <c r="BE60" s="92"/>
      <c r="BF60" s="93"/>
    </row>
    <row r="61" spans="1:58">
      <c r="BE61" s="94"/>
      <c r="BF61" s="94"/>
    </row>
    <row r="63" spans="1:58">
      <c r="BE63" s="94"/>
      <c r="BF63" s="94"/>
    </row>
    <row r="64" spans="1:58">
      <c r="BE64" s="94"/>
      <c r="BF64" s="94"/>
    </row>
  </sheetData>
  <mergeCells count="6">
    <mergeCell ref="A35:N42"/>
    <mergeCell ref="H1:N2"/>
    <mergeCell ref="A1:G2"/>
    <mergeCell ref="E12:E13"/>
    <mergeCell ref="A15:G16"/>
    <mergeCell ref="J18:N32"/>
  </mergeCells>
  <dataValidations count="3">
    <dataValidation showInputMessage="1" showErrorMessage="1" sqref="U5" xr:uid="{00000000-0002-0000-0600-000000000000}"/>
    <dataValidation type="list" showInputMessage="1" showErrorMessage="1" sqref="U2" xr:uid="{00000000-0002-0000-0600-000001000000}">
      <formula1>gender</formula1>
    </dataValidation>
    <dataValidation type="list" showInputMessage="1" showErrorMessage="1" sqref="U1" xr:uid="{00000000-0002-0000-0600-000002000000}">
      <formula1>indlist</formula1>
    </dataValidation>
  </dataValidations>
  <hyperlinks>
    <hyperlink ref="O1" location="Summary!A1" display="Back to summary" xr:uid="{00000000-0004-0000-06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Healthy life expectancy at birth, 2018 - 20 (Female)</v>
      </c>
      <c r="B1" s="125"/>
      <c r="C1" s="125"/>
      <c r="D1" s="125"/>
      <c r="E1" s="125"/>
      <c r="F1" s="125"/>
      <c r="G1" s="125"/>
      <c r="H1" s="126" t="str">
        <f ca="1">'1 F'!$X$1</f>
        <v>Healthy life expectancy at birth, 2009-11 - 2018-20 (Female)</v>
      </c>
      <c r="I1" s="125"/>
      <c r="J1" s="125"/>
      <c r="K1" s="125"/>
      <c r="L1" s="125"/>
      <c r="M1" s="125"/>
      <c r="N1" s="125"/>
      <c r="O1" s="4" t="s">
        <v>1075</v>
      </c>
      <c r="T1" s="87" t="s">
        <v>282</v>
      </c>
      <c r="U1" s="87" t="s">
        <v>248</v>
      </c>
      <c r="V1" s="87" t="str">
        <f>T8&amp;U23&amp;U2&amp;U5</f>
        <v>Richmond90362FemaleAll ages</v>
      </c>
      <c r="W1" s="86">
        <f>21-COUNTBLANK(X2:X21)</f>
        <v>11</v>
      </c>
      <c r="X1" s="87" t="str">
        <f ca="1">IF(U2&lt;&gt;"Persons",U1&amp;", "&amp;SUBSTITUTE(X2, " ","")&amp;" - "&amp;SUBSTITUTE(INDIRECT("x"&amp;W1), " ","")&amp;" ("&amp;U2&amp;")",U1&amp;", "&amp;SUBSTITUTE(X2, " ","")&amp;" - "&amp;SUBSTITUTE(INDIRECT("x"&amp;W1), " ",""))</f>
        <v>Healthy life expectancy at birth, 2009-11 - 2018-20 (Female)</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2009 - 11</v>
      </c>
      <c r="T2" s="88" t="s">
        <v>1056</v>
      </c>
      <c r="U2" s="87" t="s">
        <v>189</v>
      </c>
      <c r="V2" s="87">
        <v>1</v>
      </c>
      <c r="W2" s="86">
        <f t="array" ref="W2">IFERROR(SMALL(IF(IndicatorData!B:B=$V$1,IndicatorData!AA:AA),$V2),"")</f>
        <v>20090000</v>
      </c>
      <c r="X2" s="86" t="str">
        <f>S2</f>
        <v>2009 - 11</v>
      </c>
      <c r="Y2" s="88">
        <f t="shared" ref="Y2:AH11" ca="1" si="0">IFERROR(VLOOKUP(Y$1&amp;$U$1&amp;$X2&amp;$U$2&amp;$U$5,DATA,14,FALSE),"")</f>
        <v>64.040000000000006</v>
      </c>
      <c r="Z2" s="87">
        <f t="shared" ca="1" si="0"/>
        <v>63.77</v>
      </c>
      <c r="AA2" s="87">
        <f t="shared" ca="1" si="0"/>
        <v>69.92</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69.92</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2010 - 12</v>
      </c>
      <c r="T3" s="88" t="s">
        <v>1076</v>
      </c>
      <c r="U3" s="87">
        <f>VLOOKUP(U1,IndicatorMetadata!$B:$AG,32,FALSE)</f>
        <v>0</v>
      </c>
      <c r="V3" s="89">
        <v>2</v>
      </c>
      <c r="W3" s="86">
        <f t="array" ref="W3">IFERROR(SMALL(IF(IndicatorData!B:B=$V$1,IndicatorData!AA:AA),$V3),"")</f>
        <v>20100000</v>
      </c>
      <c r="X3" s="86" t="str">
        <f t="shared" ref="X3:X21" si="5">IF(S3=X2,"",S3)</f>
        <v>2010 - 12</v>
      </c>
      <c r="Y3" s="88">
        <f t="shared" ca="1" si="0"/>
        <v>64.05</v>
      </c>
      <c r="Z3" s="87">
        <f t="shared" ca="1" si="0"/>
        <v>63.61</v>
      </c>
      <c r="AA3" s="87">
        <f t="shared" ca="1" si="0"/>
        <v>68.61</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68.61</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2018 - 20 value:</v>
      </c>
      <c r="B4" s="3"/>
      <c r="C4" s="3"/>
      <c r="D4" s="3"/>
      <c r="E4" s="14">
        <f ca="1">VLOOKUP(T8,$AA$27:$AC$59,3,FALSE)</f>
        <v>68.87</v>
      </c>
      <c r="F4" s="2"/>
      <c r="S4" s="87" t="str">
        <f t="array" ref="S4">IFERROR(VLOOKUP($W4,IF(IndicatorData!$B:$B=$V$1,IndicatorData!$A$1:$O$5203),15,FALSE),"")</f>
        <v>2011 - 13</v>
      </c>
      <c r="T4" s="88" t="s">
        <v>308</v>
      </c>
      <c r="U4" s="87" t="str">
        <f>VLOOKUP(U1,IndicatorMetadata!$B:$AG,27,FALSE)</f>
        <v>Years</v>
      </c>
      <c r="V4" s="87">
        <v>3</v>
      </c>
      <c r="W4" s="86">
        <f t="array" ref="W4">IFERROR(SMALL(IF(IndicatorData!B:B=$V$1,IndicatorData!AA:AA),$V4),"")</f>
        <v>20110000</v>
      </c>
      <c r="X4" s="86" t="str">
        <f t="shared" si="5"/>
        <v>2011 - 13</v>
      </c>
      <c r="Y4" s="88">
        <f t="shared" ca="1" si="0"/>
        <v>63.84</v>
      </c>
      <c r="Z4" s="87">
        <f t="shared" ca="1" si="0"/>
        <v>63.74</v>
      </c>
      <c r="AA4" s="87">
        <f t="shared" ca="1" si="0"/>
        <v>68.59</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68.59</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8% higher</v>
      </c>
      <c r="S5" s="87" t="str">
        <f t="array" ref="S5">IFERROR(VLOOKUP($W5,IF(IndicatorData!$B:$B=$V$1,IndicatorData!$A$1:$O$5203),15,FALSE),"")</f>
        <v>2012 - 14</v>
      </c>
      <c r="T5" s="88" t="s">
        <v>10</v>
      </c>
      <c r="U5" s="87" t="str">
        <f>VLOOKUP(U23&amp;U2,Interpretations!$A$1:$E$155,4,FALSE)</f>
        <v>All ages</v>
      </c>
      <c r="V5" s="87">
        <v>4</v>
      </c>
      <c r="W5" s="86">
        <f t="array" ref="W5">IFERROR(SMALL(IF(IndicatorData!B:B=$V$1,IndicatorData!AA:AA),$V5),"")</f>
        <v>20120000</v>
      </c>
      <c r="X5" s="86" t="str">
        <f t="shared" si="5"/>
        <v>2012 - 14</v>
      </c>
      <c r="Y5" s="88">
        <f t="shared" ca="1" si="0"/>
        <v>63.85</v>
      </c>
      <c r="Z5" s="87">
        <f t="shared" ca="1" si="0"/>
        <v>63.85</v>
      </c>
      <c r="AA5" s="87">
        <f t="shared" ca="1" si="0"/>
        <v>71.06</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71.06</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6% higher</v>
      </c>
      <c r="S6" s="87" t="str">
        <f t="array" ref="S6">IFERROR(VLOOKUP($W6,IF(IndicatorData!$B:$B=$V$1,IndicatorData!$A$1:$O$5203),15,FALSE),"")</f>
        <v>2013 - 15</v>
      </c>
      <c r="T6" s="88"/>
      <c r="V6" s="87">
        <v>5</v>
      </c>
      <c r="W6" s="86">
        <f t="array" ref="W6">IFERROR(SMALL(IF(IndicatorData!B:B=$V$1,IndicatorData!AA:AA),$V6),"")</f>
        <v>20130000</v>
      </c>
      <c r="X6" s="86" t="str">
        <f t="shared" si="5"/>
        <v>2013 - 15</v>
      </c>
      <c r="Y6" s="88">
        <f t="shared" ca="1" si="0"/>
        <v>64.06</v>
      </c>
      <c r="Z6" s="87">
        <f t="shared" ca="1" si="0"/>
        <v>64.11</v>
      </c>
      <c r="AA6" s="87">
        <f t="shared" ca="1" si="0"/>
        <v>71.11</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71.11</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2014 - 16</v>
      </c>
      <c r="T7" s="88"/>
      <c r="V7" s="87">
        <v>6</v>
      </c>
      <c r="W7" s="86">
        <f t="array" ref="W7">IFERROR(SMALL(IF(IndicatorData!B:B=$V$1,IndicatorData!AA:AA),$V7),"")</f>
        <v>20140000</v>
      </c>
      <c r="X7" s="86" t="str">
        <f t="shared" si="5"/>
        <v>2014 - 16</v>
      </c>
      <c r="Y7" s="88">
        <f t="shared" ca="1" si="0"/>
        <v>63.81</v>
      </c>
      <c r="Z7" s="87">
        <f t="shared" ca="1" si="0"/>
        <v>64.42</v>
      </c>
      <c r="AA7" s="87">
        <f t="shared" ca="1" si="0"/>
        <v>69.87</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69.87</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(2009 - 11)</v>
      </c>
      <c r="E8" s="13" t="str">
        <f ca="1">U22</f>
        <v>2% deterioration</v>
      </c>
      <c r="S8" s="87" t="str">
        <f t="array" ref="S8">IFERROR(VLOOKUP($W8,IF(IndicatorData!$B:$B=$V$1,IndicatorData!$A$1:$O$5203),15,FALSE),"")</f>
        <v>2015 - 17</v>
      </c>
      <c r="T8" s="88" t="str">
        <f>Summary!$E$2</f>
        <v>Richmond</v>
      </c>
      <c r="V8" s="87">
        <v>7</v>
      </c>
      <c r="W8" s="86">
        <f t="array" ref="W8">IFERROR(SMALL(IF(IndicatorData!B:B=$V$1,IndicatorData!AA:AA),$V8),"")</f>
        <v>20150000</v>
      </c>
      <c r="X8" s="86" t="str">
        <f t="shared" si="5"/>
        <v>2015 - 17</v>
      </c>
      <c r="Y8" s="88">
        <f t="shared" ca="1" si="0"/>
        <v>63.77</v>
      </c>
      <c r="Z8" s="87">
        <f t="shared" ca="1" si="0"/>
        <v>64.56</v>
      </c>
      <c r="AA8" s="87">
        <f t="shared" ca="1" si="0"/>
        <v>66.27</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66.27</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(2017 - 19)</v>
      </c>
      <c r="C9" s="10"/>
      <c r="D9" s="10"/>
      <c r="E9" s="13" t="str">
        <f ca="1">U21</f>
        <v>1% improvement</v>
      </c>
      <c r="S9" s="87" t="str">
        <f t="array" ref="S9">IFERROR(VLOOKUP($W9,IF(IndicatorData!$B:$B=$V$1,IndicatorData!$A$1:$O$5203),15,FALSE),"")</f>
        <v>2016 - 18</v>
      </c>
      <c r="T9" s="88" t="str">
        <f>T8&amp;" Rank"</f>
        <v>Richmond Rank</v>
      </c>
      <c r="U9" s="87">
        <f ca="1">VLOOKUP(T8,$AA$26:$AB$58,2,FALSE)</f>
        <v>4</v>
      </c>
      <c r="V9" s="87">
        <v>8</v>
      </c>
      <c r="W9" s="86">
        <f t="array" ref="W9">IFERROR(SMALL(IF(IndicatorData!B:B=$V$1,IndicatorData!AA:AA),$V9),"")</f>
        <v>20160000</v>
      </c>
      <c r="X9" s="86" t="str">
        <f t="shared" si="5"/>
        <v>2016 - 18</v>
      </c>
      <c r="Y9" s="88">
        <f t="shared" ca="1" si="0"/>
        <v>63.88</v>
      </c>
      <c r="Z9" s="87">
        <f t="shared" ca="1" si="0"/>
        <v>64.41</v>
      </c>
      <c r="AA9" s="87">
        <f t="shared" ca="1" si="0"/>
        <v>69.650000000000006</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69.650000000000006</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2017 - 19</v>
      </c>
      <c r="T10" s="88" t="s">
        <v>14</v>
      </c>
      <c r="V10" s="87">
        <v>9</v>
      </c>
      <c r="W10" s="86">
        <f t="array" ref="W10">IFERROR(SMALL(IF(IndicatorData!B:B=$V$1,IndicatorData!AA:AA),$V10),"")</f>
        <v>20170000</v>
      </c>
      <c r="X10" s="86" t="str">
        <f t="shared" si="5"/>
        <v>2017 - 19</v>
      </c>
      <c r="Y10" s="88">
        <f t="shared" ca="1" si="0"/>
        <v>63.52</v>
      </c>
      <c r="Z10" s="87">
        <f t="shared" ca="1" si="0"/>
        <v>64.03</v>
      </c>
      <c r="AA10" s="87">
        <f t="shared" ca="1" si="0"/>
        <v>68.069999999999993</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68.069999999999993</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2018 - 20</v>
      </c>
      <c r="T11" s="88" t="s">
        <v>31</v>
      </c>
      <c r="U11" s="87">
        <f ca="1">AI27</f>
        <v>63.87</v>
      </c>
      <c r="V11" s="90">
        <v>10</v>
      </c>
      <c r="W11" s="86">
        <f t="array" ref="W11">IFERROR(SMALL(IF(IndicatorData!B:B=$V$1,IndicatorData!AA:AA),$V11),"")</f>
        <v>20180000</v>
      </c>
      <c r="X11" s="86" t="str">
        <f t="shared" si="5"/>
        <v>2018 - 20</v>
      </c>
      <c r="Y11" s="88">
        <f t="shared" ca="1" si="0"/>
        <v>63.87</v>
      </c>
      <c r="Z11" s="87">
        <f t="shared" ca="1" si="0"/>
        <v>64.97</v>
      </c>
      <c r="AA11" s="87">
        <f t="shared" ca="1" si="0"/>
        <v>68.87</v>
      </c>
      <c r="AB11" s="87">
        <f t="shared" ca="1" si="0"/>
        <v>69.63</v>
      </c>
      <c r="AC11" s="86">
        <f t="shared" ca="1" si="0"/>
        <v>68.45</v>
      </c>
      <c r="AD11" s="87">
        <f t="shared" ca="1" si="0"/>
        <v>67.61</v>
      </c>
      <c r="AE11" s="87">
        <f t="shared" ca="1" si="0"/>
        <v>67.06</v>
      </c>
      <c r="AF11" s="87">
        <f t="shared" ca="1" si="0"/>
        <v>60.89</v>
      </c>
      <c r="AG11" s="87">
        <f t="shared" ca="1" si="0"/>
        <v>67.12</v>
      </c>
      <c r="AH11" s="87">
        <f t="shared" ca="1" si="0"/>
        <v>60.14</v>
      </c>
      <c r="AI11" s="87">
        <f t="shared" ca="1" si="1"/>
        <v>67.12</v>
      </c>
      <c r="AJ11" s="87">
        <f t="shared" ca="1" si="1"/>
        <v>63.94</v>
      </c>
      <c r="AK11" s="87">
        <f t="shared" ca="1" si="1"/>
        <v>68.58</v>
      </c>
      <c r="AL11" s="87">
        <f t="shared" ca="1" si="1"/>
        <v>67.61</v>
      </c>
      <c r="AM11" s="87">
        <f t="shared" ca="1" si="1"/>
        <v>66.760000000000005</v>
      </c>
      <c r="AN11" s="87">
        <f t="shared" ca="1" si="1"/>
        <v>62.43</v>
      </c>
      <c r="AO11" s="87">
        <f t="shared" ca="1" si="1"/>
        <v>65.3</v>
      </c>
      <c r="AP11" s="87">
        <f t="shared" ca="1" si="1"/>
        <v>62.05</v>
      </c>
      <c r="AQ11" s="87">
        <f t="shared" ca="1" si="1"/>
        <v>67.16</v>
      </c>
      <c r="AR11" s="87">
        <f t="shared" ca="1" si="1"/>
        <v>61.54</v>
      </c>
      <c r="AS11" s="87">
        <f t="shared" ca="1" si="2"/>
        <v>62.62</v>
      </c>
      <c r="AT11" s="87">
        <f t="shared" ca="1" si="2"/>
        <v>64.95</v>
      </c>
      <c r="AU11" s="87">
        <f t="shared" ca="1" si="2"/>
        <v>60.89</v>
      </c>
      <c r="AV11" s="87">
        <f t="shared" ca="1" si="2"/>
        <v>63.84</v>
      </c>
      <c r="AW11" s="87">
        <f t="shared" ca="1" si="2"/>
        <v>63.41</v>
      </c>
      <c r="AX11" s="87">
        <f t="shared" ca="1" si="2"/>
        <v>62.61</v>
      </c>
      <c r="AY11" s="87">
        <f t="shared" ca="1" si="2"/>
        <v>63.75</v>
      </c>
      <c r="AZ11" s="87">
        <f t="shared" ca="1" si="2"/>
        <v>70.02</v>
      </c>
      <c r="BA11" s="87">
        <f t="shared" ca="1" si="2"/>
        <v>69.63</v>
      </c>
      <c r="BB11" s="87">
        <f t="shared" ca="1" si="2"/>
        <v>59.48</v>
      </c>
      <c r="BC11" s="87">
        <f t="shared" ca="1" si="3"/>
        <v>63.22</v>
      </c>
      <c r="BD11" s="87">
        <f t="shared" ca="1" si="3"/>
        <v>67.06</v>
      </c>
      <c r="BE11" s="87">
        <f t="shared" ca="1" si="3"/>
        <v>64.599999999999994</v>
      </c>
      <c r="BF11" s="87">
        <f t="shared" ca="1" si="3"/>
        <v>63.95</v>
      </c>
      <c r="BG11" s="87">
        <f t="shared" ca="1" si="3"/>
        <v>68.87</v>
      </c>
      <c r="BH11" s="87">
        <f t="shared" ca="1" si="3"/>
        <v>61.96</v>
      </c>
      <c r="BI11" s="87">
        <f t="shared" ca="1" si="3"/>
        <v>68.45</v>
      </c>
      <c r="BJ11" s="87">
        <f t="shared" ca="1" si="3"/>
        <v>57.8</v>
      </c>
      <c r="BK11" s="87">
        <f t="shared" ca="1" si="3"/>
        <v>67.959999999999994</v>
      </c>
      <c r="BL11" s="87">
        <f t="shared" ca="1" si="3"/>
        <v>70.14</v>
      </c>
      <c r="BM11" s="87">
        <f t="shared" ca="1" si="3"/>
        <v>65.209999999999994</v>
      </c>
      <c r="BN11" s="87">
        <f t="shared" ca="1" si="4"/>
        <v>66.793333333333337</v>
      </c>
    </row>
    <row r="12" spans="1:66">
      <c r="B12" s="9" t="str">
        <f ca="1">$T$8&amp;" ("&amp;$Y$26&amp;") rank:"</f>
        <v>Richmond (2018 - 20) rank:</v>
      </c>
      <c r="E12" s="128">
        <f ca="1">U9</f>
        <v>4</v>
      </c>
      <c r="S12" s="87" t="str">
        <f t="array" ref="S12">IFERROR(VLOOKUP($W12,IF(IndicatorData!$B:$B=$V$1,IndicatorData!$A$1:$O$5203),15,FALSE),"")</f>
        <v/>
      </c>
      <c r="T12" s="88" t="s">
        <v>57</v>
      </c>
      <c r="U12" s="87">
        <f ca="1">AH27</f>
        <v>64.97</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
      </c>
      <c r="T13" s="88" t="s">
        <v>1011</v>
      </c>
      <c r="U13" s="87">
        <f ca="1">AJ27</f>
        <v>68.87</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Richmond current data</v>
      </c>
      <c r="U14" s="87">
        <f ca="1">INDIRECT("aa"&amp;$W$1)</f>
        <v>68.87</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Healthy life expectancy at birth, 2018 - 20 (Female)</v>
      </c>
      <c r="B15" s="125"/>
      <c r="C15" s="125"/>
      <c r="D15" s="125"/>
      <c r="E15" s="125"/>
      <c r="F15" s="125"/>
      <c r="G15" s="125"/>
      <c r="S15" s="87" t="str">
        <f t="array" ref="S15">IFERROR(VLOOKUP($W15,IF(IndicatorData!$B:$B=$V$1,IndicatorData!$A$1:$O$5203),15,FALSE),"")</f>
        <v/>
      </c>
      <c r="T15" s="88" t="str">
        <f>T8&amp;" previous data"</f>
        <v>Richmond previous data</v>
      </c>
      <c r="U15" s="87">
        <f ca="1">INDIRECT("aa"&amp;$W$1-1)</f>
        <v>68.069999999999993</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1078</v>
      </c>
      <c r="U16" s="87">
        <f ca="1">AA2</f>
        <v>69.92</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1079</v>
      </c>
      <c r="U17" s="87">
        <f ca="1">($U$14-U15)/U15</f>
        <v>1.1752607609813595E-2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2018 - 20, Richmond's rate was 68.9 years, which was the 4th highest in London, 7.8% higher than the England average and 6.0% higher than the London average. The latest Borough figure for 2018 - 20 was also 1.5% lower than in 2009 - 11, in comparison with 0.3% decrease in England's rate in the equivalent time period.</v>
      </c>
      <c r="K18" s="125"/>
      <c r="L18" s="125"/>
      <c r="M18" s="125"/>
      <c r="N18" s="125"/>
      <c r="S18" s="87" t="str">
        <f t="array" ref="S18">IFERROR(VLOOKUP($W18,IF(IndicatorData!$B:$B=$V$1,IndicatorData!$A$1:$O$5203),15,FALSE),"")</f>
        <v/>
      </c>
      <c r="T18" s="88" t="s">
        <v>1080</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1081</v>
      </c>
      <c r="U19" s="87">
        <f ca="1">($U$14-U16)/U16</f>
        <v>-1.501716247139584E-2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1082</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1083</v>
      </c>
      <c r="U21" s="87" t="str">
        <f ca="1">IFERROR(IF(AND(U18=1,ROUND(U17*100,0)&lt;&gt;0),ABS(ROUND(U17*100,0))&amp;"% improvement", IF(AND(U18=-1,ROUND(U17*100,0)&lt;&gt;0),ABS(ROUND(U17*100,0))&amp;"% deterioration","no change")),"N/A")</f>
        <v>1%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1084</v>
      </c>
      <c r="U22" s="87" t="str">
        <f ca="1">IFERROR(IF(AND(U20=1,ROUND(U19*100,0)&lt;&gt;0),ABS(ROUND(U19*100,0))&amp;"% improvement", IF(AND(U20=-1,ROUND(U19*100,0)&lt;&gt;0),ABS(ROUND(U19*100,0))&amp;"% deterioration","no change")),"N/A")</f>
        <v>2% deterioration</v>
      </c>
    </row>
    <row r="23" spans="10:72">
      <c r="J23" s="125"/>
      <c r="K23" s="125"/>
      <c r="L23" s="125"/>
      <c r="M23" s="125"/>
      <c r="N23" s="125"/>
      <c r="T23" s="87" t="s">
        <v>1085</v>
      </c>
      <c r="U23" s="87">
        <f>VLOOKUP(U1,List!$AD$2:$AE$63,2,FALSE)</f>
        <v>90362</v>
      </c>
    </row>
    <row r="24" spans="10:72">
      <c r="J24" s="125"/>
      <c r="K24" s="125"/>
      <c r="L24" s="125"/>
      <c r="M24" s="125"/>
      <c r="N24" s="125"/>
    </row>
    <row r="25" spans="10:72">
      <c r="J25" s="125"/>
      <c r="K25" s="125"/>
      <c r="L25" s="125"/>
      <c r="M25" s="125"/>
      <c r="N25" s="125"/>
      <c r="AU25" s="87" t="str">
        <f ca="1">AC26&amp;", Bexley vs. CYP Comparators"</f>
        <v>Healthy life expectancy at birth, 2018 - 20 (Female), Bexley vs. CYP Comparators</v>
      </c>
      <c r="BT25" s="87"/>
    </row>
    <row r="26" spans="10:72">
      <c r="J26" s="125"/>
      <c r="K26" s="125"/>
      <c r="L26" s="125"/>
      <c r="M26" s="125"/>
      <c r="N26" s="125"/>
      <c r="W26" s="87" t="s">
        <v>1006</v>
      </c>
      <c r="X26" s="87" t="s">
        <v>1086</v>
      </c>
      <c r="Y26" s="87" t="str">
        <f ca="1">INDIRECT("X"&amp;$W$1)</f>
        <v>2018 - 20</v>
      </c>
      <c r="AB26" s="87" t="s">
        <v>1006</v>
      </c>
      <c r="AC26" s="86" t="str">
        <f ca="1">IF(U2&lt;&gt;"Persons", U1&amp;", "&amp;Y26&amp;" ("&amp;U2&amp;")",U1&amp;", "&amp;Y26)</f>
        <v>Healthy life expectancy at birth, 2018 - 20 (Female)</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30</v>
      </c>
      <c r="X27" s="87" t="s">
        <v>107</v>
      </c>
      <c r="Y27" s="87">
        <f t="shared" ref="Y27:Y58" ca="1" si="10">IFERROR(VLOOKUP($X27&amp;$U$1&amp;$Y$26&amp;$U$2&amp;$U$5,DATA,14,FALSE),"")</f>
        <v>60.14</v>
      </c>
      <c r="AA27" s="87" t="str">
        <f t="shared" ref="AA27:AA58" ca="1" si="11">AD27</f>
        <v>Wandsworth</v>
      </c>
      <c r="AB27" s="87">
        <v>1</v>
      </c>
      <c r="AC27" s="86">
        <f t="shared" ref="AC27:AC58" ca="1" si="12">VLOOKUP($AB27,$W$26:$Y$58,3,FALSE)</f>
        <v>70.14</v>
      </c>
      <c r="AD27" s="87" t="str">
        <f t="shared" ref="AD27:AD58" ca="1" si="13">VLOOKUP($AB27,$W$26:$Y$58,2,FALSE)</f>
        <v>Wandsworth</v>
      </c>
      <c r="AE27" s="87" t="str">
        <f t="shared" ref="AE27:AE58" ca="1" si="14">IF($AD27=$AE$26,AC27,"")</f>
        <v/>
      </c>
      <c r="AF27" s="87" t="str">
        <f t="shared" ref="AF27:AF58" ca="1" si="15">IF(ISERROR(HLOOKUP($AD27,$AB$1:$AG$1,1,FALSE)),"",AC27)</f>
        <v/>
      </c>
      <c r="AG27" s="87">
        <f t="shared" ref="AG27:AG58" ca="1" si="16">IF(AND(AE27="",AF27=""),AC27,"")</f>
        <v>70.14</v>
      </c>
      <c r="AH27" s="87">
        <f ca="1">INDIRECT("z"&amp;$W$1)</f>
        <v>64.97</v>
      </c>
      <c r="AI27" s="87">
        <f ca="1">INDIRECT("y"&amp;$W$1)</f>
        <v>63.87</v>
      </c>
      <c r="AJ27" s="87">
        <f ca="1">INDIRECT("aa"&amp;$W$1)</f>
        <v>68.87</v>
      </c>
      <c r="AK27" s="87" t="str">
        <f t="shared" ref="AK27:AK58" ca="1" si="17">IF(ISERROR(VLOOKUP($AD27,AOP_comparators,1,FALSE)),"",AC27)</f>
        <v/>
      </c>
      <c r="AL27" s="87">
        <f t="shared" ref="AL27:AL58" ca="1" si="18">IF(AND(AE27="",AK27=""),AC27,"")</f>
        <v>70.14</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68.87</v>
      </c>
      <c r="AU27" s="87" t="str">
        <f t="shared" ref="AU27:AU37" ca="1" si="22">VLOOKUP($AS27,$AN$27:$AP$37,2,FALSE)</f>
        <v>Richmond</v>
      </c>
      <c r="AV27" s="87">
        <f t="shared" ref="AV27:AV37" ca="1" si="23">IF($AU27=$AV$26,$AT27,"")</f>
        <v>68.87</v>
      </c>
      <c r="AW27" s="87" t="str">
        <f t="shared" ref="AW27:AW37" ca="1" si="24">IF(AV27="",AT27,"")</f>
        <v/>
      </c>
      <c r="AX27" s="87">
        <f t="shared" ref="AX27:AX37" ca="1" si="25">AI27</f>
        <v>63.87</v>
      </c>
      <c r="AY27" s="94"/>
      <c r="AZ27" s="94"/>
      <c r="BA27" s="94"/>
      <c r="BB27" s="94"/>
      <c r="BC27" s="94"/>
      <c r="BD27" s="94"/>
      <c r="BT27" s="87"/>
    </row>
    <row r="28" spans="10:72">
      <c r="J28" s="125"/>
      <c r="K28" s="125"/>
      <c r="L28" s="125"/>
      <c r="M28" s="125"/>
      <c r="N28" s="125"/>
      <c r="W28" s="87">
        <f ca="1">IFERROR(RANK(Y28,$Y$27:$Y$59,$U$3)+COUNTIF($Y$27:Y28,Y28)-1,"")</f>
        <v>10</v>
      </c>
      <c r="X28" s="87" t="s">
        <v>94</v>
      </c>
      <c r="Y28" s="87">
        <f t="shared" ca="1" si="10"/>
        <v>67.12</v>
      </c>
      <c r="AA28" s="87" t="str">
        <f t="shared" ca="1" si="11"/>
        <v>Kensington and Chelsea</v>
      </c>
      <c r="AB28" s="87">
        <v>2</v>
      </c>
      <c r="AC28" s="86">
        <f t="shared" ca="1" si="12"/>
        <v>70.02</v>
      </c>
      <c r="AD28" s="87" t="str">
        <f t="shared" ca="1" si="13"/>
        <v>Kensington and Chelsea</v>
      </c>
      <c r="AE28" s="87" t="str">
        <f t="shared" ca="1" si="14"/>
        <v/>
      </c>
      <c r="AF28" s="87" t="str">
        <f t="shared" ca="1" si="15"/>
        <v/>
      </c>
      <c r="AG28" s="87">
        <f t="shared" ca="1" si="16"/>
        <v>70.02</v>
      </c>
      <c r="AH28" s="87">
        <f t="shared" ref="AH28:AH58" ca="1" si="26">$AH$27</f>
        <v>64.97</v>
      </c>
      <c r="AI28" s="87">
        <f t="shared" ref="AI28:AI58" ca="1" si="27">$AI$27</f>
        <v>63.87</v>
      </c>
      <c r="AJ28" s="87">
        <f t="shared" ref="AJ28:AJ58" ca="1" si="28">$AJ$27</f>
        <v>68.87</v>
      </c>
      <c r="AK28" s="87" t="str">
        <f t="shared" ca="1" si="17"/>
        <v/>
      </c>
      <c r="AL28" s="87">
        <f t="shared" ca="1" si="18"/>
        <v>70.02</v>
      </c>
      <c r="AN28" s="87">
        <f ca="1">IFERROR(RANK(AP28,$AP$27:$AP$37,$U$3)+COUNTIF($AP$27:AP28,AP28)-1,"")</f>
        <v>2</v>
      </c>
      <c r="AO28" s="87" t="s">
        <v>79</v>
      </c>
      <c r="AP28" s="87">
        <f t="shared" ca="1" si="19"/>
        <v>67.61</v>
      </c>
      <c r="AR28" s="87" t="str">
        <f t="shared" ca="1" si="20"/>
        <v>Bromley</v>
      </c>
      <c r="AS28" s="87">
        <v>2</v>
      </c>
      <c r="AT28" s="87">
        <f t="shared" ca="1" si="21"/>
        <v>67.61</v>
      </c>
      <c r="AU28" s="87" t="str">
        <f t="shared" ca="1" si="22"/>
        <v>Bromley</v>
      </c>
      <c r="AV28" s="87" t="str">
        <f t="shared" ca="1" si="23"/>
        <v/>
      </c>
      <c r="AW28" s="87">
        <f t="shared" ca="1" si="24"/>
        <v>67.61</v>
      </c>
      <c r="AX28" s="87">
        <f t="shared" ca="1" si="25"/>
        <v>63.87</v>
      </c>
      <c r="AY28" s="94"/>
      <c r="BA28" s="94"/>
      <c r="BB28" s="94"/>
      <c r="BC28" s="94"/>
      <c r="BD28" s="94"/>
      <c r="BF28" s="94">
        <v>90</v>
      </c>
      <c r="BG28" s="94"/>
      <c r="BT28" s="87"/>
    </row>
    <row r="29" spans="10:72">
      <c r="J29" s="125"/>
      <c r="K29" s="125"/>
      <c r="L29" s="125"/>
      <c r="M29" s="125"/>
      <c r="N29" s="125"/>
      <c r="W29" s="87">
        <f ca="1">IFERROR(RANK(Y29,$Y$27:$Y$59,$U$3)+COUNTIF($Y$27:Y29,Y29)-1,"")</f>
        <v>18</v>
      </c>
      <c r="X29" s="87" t="s">
        <v>98</v>
      </c>
      <c r="Y29" s="87">
        <f t="shared" ca="1" si="10"/>
        <v>63.94</v>
      </c>
      <c r="AA29" s="87" t="str">
        <f t="shared" ca="1" si="11"/>
        <v>Kingston</v>
      </c>
      <c r="AB29" s="87">
        <v>3</v>
      </c>
      <c r="AC29" s="86">
        <f t="shared" ca="1" si="12"/>
        <v>69.63</v>
      </c>
      <c r="AD29" s="87" t="str">
        <f t="shared" ca="1" si="13"/>
        <v>Kingston</v>
      </c>
      <c r="AE29" s="87" t="str">
        <f t="shared" ca="1" si="14"/>
        <v/>
      </c>
      <c r="AF29" s="87">
        <f t="shared" ca="1" si="15"/>
        <v>69.63</v>
      </c>
      <c r="AG29" s="87" t="str">
        <f t="shared" ca="1" si="16"/>
        <v/>
      </c>
      <c r="AH29" s="87">
        <f t="shared" ca="1" si="26"/>
        <v>64.97</v>
      </c>
      <c r="AI29" s="87">
        <f t="shared" ca="1" si="27"/>
        <v>63.87</v>
      </c>
      <c r="AJ29" s="87">
        <f t="shared" ca="1" si="28"/>
        <v>68.87</v>
      </c>
      <c r="AK29" s="87">
        <f t="shared" ca="1" si="17"/>
        <v>69.63</v>
      </c>
      <c r="AL29" s="87" t="str">
        <f t="shared" ca="1" si="18"/>
        <v/>
      </c>
      <c r="AN29" s="87" t="str">
        <f ca="1">IFERROR(RANK(AP29,$AP$27:$AP$37,$U$3)+COUNTIF($AP$27:AP29,AP29)-1,"")</f>
        <v/>
      </c>
      <c r="AO29" s="87" t="s">
        <v>1064</v>
      </c>
      <c r="AP29" s="87" t="str">
        <f t="shared" ca="1" si="19"/>
        <v/>
      </c>
      <c r="AR29" s="87" t="str">
        <f t="shared" ca="1" si="20"/>
        <v>Havering</v>
      </c>
      <c r="AS29" s="87">
        <v>3</v>
      </c>
      <c r="AT29" s="87">
        <f t="shared" ca="1" si="21"/>
        <v>63.84</v>
      </c>
      <c r="AU29" s="87" t="str">
        <f t="shared" ca="1" si="22"/>
        <v>Havering</v>
      </c>
      <c r="AV29" s="87" t="str">
        <f t="shared" ca="1" si="23"/>
        <v/>
      </c>
      <c r="AW29" s="87">
        <f t="shared" ca="1" si="24"/>
        <v>63.84</v>
      </c>
      <c r="AX29" s="87">
        <f t="shared" ca="1" si="25"/>
        <v>63.87</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5</v>
      </c>
      <c r="X30" s="87" t="s">
        <v>69</v>
      </c>
      <c r="Y30" s="87">
        <f t="shared" ca="1" si="10"/>
        <v>68.58</v>
      </c>
      <c r="AA30" s="87" t="str">
        <f t="shared" ca="1" si="11"/>
        <v>Richmond</v>
      </c>
      <c r="AB30" s="87">
        <v>4</v>
      </c>
      <c r="AC30" s="86">
        <f t="shared" ca="1" si="12"/>
        <v>68.87</v>
      </c>
      <c r="AD30" s="87" t="str">
        <f t="shared" ca="1" si="13"/>
        <v>Richmond</v>
      </c>
      <c r="AE30" s="87">
        <f t="shared" ca="1" si="14"/>
        <v>68.87</v>
      </c>
      <c r="AF30" s="87" t="str">
        <f t="shared" ca="1" si="15"/>
        <v/>
      </c>
      <c r="AG30" s="87" t="str">
        <f t="shared" ca="1" si="16"/>
        <v/>
      </c>
      <c r="AH30" s="87">
        <f t="shared" ca="1" si="26"/>
        <v>64.97</v>
      </c>
      <c r="AI30" s="87">
        <f t="shared" ca="1" si="27"/>
        <v>63.87</v>
      </c>
      <c r="AJ30" s="87">
        <f t="shared" ca="1" si="28"/>
        <v>68.87</v>
      </c>
      <c r="AK30" s="87">
        <f t="shared" ca="1" si="17"/>
        <v>68.87</v>
      </c>
      <c r="AL30" s="87" t="str">
        <f t="shared" ca="1" si="18"/>
        <v/>
      </c>
      <c r="AN30" s="87">
        <f ca="1">IFERROR(RANK(AP30,$AP$27:$AP$37,$U$3)+COUNTIF($AP$27:AP30,AP30)-1,"")</f>
        <v>3</v>
      </c>
      <c r="AO30" s="87" t="s">
        <v>119</v>
      </c>
      <c r="AP30" s="87">
        <f t="shared" ca="1" si="19"/>
        <v>63.84</v>
      </c>
      <c r="AR30" s="87" t="e">
        <f t="shared" ca="1" si="20"/>
        <v>#N/A</v>
      </c>
      <c r="AS30" s="87">
        <v>4</v>
      </c>
      <c r="AT30" s="87" t="e">
        <f t="shared" ca="1" si="21"/>
        <v>#N/A</v>
      </c>
      <c r="AU30" s="87" t="e">
        <f t="shared" ca="1" si="22"/>
        <v>#N/A</v>
      </c>
      <c r="AV30" s="87" t="e">
        <f t="shared" ca="1" si="23"/>
        <v>#N/A</v>
      </c>
      <c r="AW30" s="87" t="e">
        <f t="shared" ca="1" si="24"/>
        <v>#N/A</v>
      </c>
      <c r="AX30" s="87">
        <f t="shared" ca="1" si="25"/>
        <v>63.87</v>
      </c>
      <c r="AY30" s="94"/>
      <c r="BA30" s="94"/>
      <c r="BB30" s="94"/>
      <c r="BC30" s="94"/>
      <c r="BD30" s="94"/>
      <c r="BE30" s="87" t="s">
        <v>1091</v>
      </c>
      <c r="BF30" s="92">
        <v>0</v>
      </c>
      <c r="BG30" s="92"/>
      <c r="BT30" s="87"/>
    </row>
    <row r="31" spans="10:72">
      <c r="J31" s="125"/>
      <c r="K31" s="125"/>
      <c r="L31" s="125"/>
      <c r="M31" s="125"/>
      <c r="N31" s="125"/>
      <c r="W31" s="87">
        <f ca="1">IFERROR(RANK(Y31,$Y$27:$Y$59,$U$3)+COUNTIF($Y$27:Y31,Y31)-1,"")</f>
        <v>8</v>
      </c>
      <c r="X31" s="87" t="s">
        <v>79</v>
      </c>
      <c r="Y31" s="87">
        <f t="shared" ca="1" si="10"/>
        <v>67.61</v>
      </c>
      <c r="AA31" s="87" t="str">
        <f t="shared" ca="1" si="11"/>
        <v>Brent</v>
      </c>
      <c r="AB31" s="87">
        <v>5</v>
      </c>
      <c r="AC31" s="86">
        <f t="shared" ca="1" si="12"/>
        <v>68.58</v>
      </c>
      <c r="AD31" s="87" t="str">
        <f t="shared" ca="1" si="13"/>
        <v>Brent</v>
      </c>
      <c r="AE31" s="87" t="str">
        <f t="shared" ca="1" si="14"/>
        <v/>
      </c>
      <c r="AF31" s="87" t="str">
        <f t="shared" ca="1" si="15"/>
        <v/>
      </c>
      <c r="AG31" s="87">
        <f t="shared" ca="1" si="16"/>
        <v>68.58</v>
      </c>
      <c r="AH31" s="87">
        <f t="shared" ca="1" si="26"/>
        <v>64.97</v>
      </c>
      <c r="AI31" s="87">
        <f t="shared" ca="1" si="27"/>
        <v>63.87</v>
      </c>
      <c r="AJ31" s="87">
        <f t="shared" ca="1" si="28"/>
        <v>68.87</v>
      </c>
      <c r="AK31" s="87" t="str">
        <f t="shared" ca="1" si="17"/>
        <v/>
      </c>
      <c r="AL31" s="87">
        <f t="shared" ca="1" si="18"/>
        <v>68.58</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63.87</v>
      </c>
      <c r="AY31" s="94"/>
      <c r="BA31" s="94"/>
      <c r="BB31" s="94"/>
      <c r="BC31" s="94"/>
      <c r="BD31" s="94"/>
      <c r="BE31" s="87" t="s">
        <v>128</v>
      </c>
      <c r="BF31" s="92">
        <v>32</v>
      </c>
      <c r="BG31" s="92"/>
      <c r="BT31" s="87"/>
    </row>
    <row r="32" spans="10:72">
      <c r="J32" s="125"/>
      <c r="K32" s="125"/>
      <c r="L32" s="125"/>
      <c r="M32" s="125"/>
      <c r="N32" s="125"/>
      <c r="W32" s="87">
        <f ca="1">IFERROR(RANK(Y32,$Y$27:$Y$59,$U$3)+COUNTIF($Y$27:Y32,Y32)-1,"")</f>
        <v>12</v>
      </c>
      <c r="X32" s="87" t="s">
        <v>73</v>
      </c>
      <c r="Y32" s="87">
        <f t="shared" ca="1" si="10"/>
        <v>66.760000000000005</v>
      </c>
      <c r="AA32" s="87" t="str">
        <f t="shared" ca="1" si="11"/>
        <v>Sutton</v>
      </c>
      <c r="AB32" s="87">
        <v>6</v>
      </c>
      <c r="AC32" s="86">
        <f t="shared" ca="1" si="12"/>
        <v>68.45</v>
      </c>
      <c r="AD32" s="87" t="str">
        <f t="shared" ca="1" si="13"/>
        <v>Sutton</v>
      </c>
      <c r="AE32" s="87" t="str">
        <f t="shared" ca="1" si="14"/>
        <v/>
      </c>
      <c r="AF32" s="87">
        <f t="shared" ca="1" si="15"/>
        <v>68.45</v>
      </c>
      <c r="AG32" s="87" t="str">
        <f t="shared" ca="1" si="16"/>
        <v/>
      </c>
      <c r="AH32" s="87">
        <f t="shared" ca="1" si="26"/>
        <v>64.97</v>
      </c>
      <c r="AI32" s="87">
        <f t="shared" ca="1" si="27"/>
        <v>63.87</v>
      </c>
      <c r="AJ32" s="87">
        <f t="shared" ca="1" si="28"/>
        <v>68.87</v>
      </c>
      <c r="AK32" s="87">
        <f t="shared" ca="1" si="17"/>
        <v>68.45</v>
      </c>
      <c r="AL32" s="87" t="str">
        <f t="shared" ca="1" si="18"/>
        <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63.87</v>
      </c>
      <c r="AY32" s="94"/>
      <c r="BA32" s="94"/>
      <c r="BB32" s="94"/>
      <c r="BC32" s="94"/>
      <c r="BD32" s="94"/>
      <c r="BE32" s="87" t="s">
        <v>173</v>
      </c>
      <c r="BF32" s="92"/>
      <c r="BG32" s="92"/>
      <c r="BT32" s="87"/>
    </row>
    <row r="33" spans="1:72">
      <c r="W33" s="87">
        <f ca="1">IFERROR(RANK(Y33,$Y$27:$Y$59,$U$3)+COUNTIF($Y$27:Y33,Y33)-1,"")</f>
        <v>25</v>
      </c>
      <c r="X33" s="87" t="s">
        <v>111</v>
      </c>
      <c r="Y33" s="87">
        <f t="shared" ca="1" si="10"/>
        <v>62.43</v>
      </c>
      <c r="AA33" s="87" t="str">
        <f t="shared" ca="1" si="11"/>
        <v>Waltham Forest</v>
      </c>
      <c r="AB33" s="87">
        <v>7</v>
      </c>
      <c r="AC33" s="86">
        <f t="shared" ca="1" si="12"/>
        <v>67.959999999999994</v>
      </c>
      <c r="AD33" s="87" t="str">
        <f t="shared" ca="1" si="13"/>
        <v>Waltham Forest</v>
      </c>
      <c r="AE33" s="87" t="str">
        <f t="shared" ca="1" si="14"/>
        <v/>
      </c>
      <c r="AF33" s="87" t="str">
        <f t="shared" ca="1" si="15"/>
        <v/>
      </c>
      <c r="AG33" s="87">
        <f t="shared" ca="1" si="16"/>
        <v>67.959999999999994</v>
      </c>
      <c r="AH33" s="87">
        <f t="shared" ca="1" si="26"/>
        <v>64.97</v>
      </c>
      <c r="AI33" s="87">
        <f t="shared" ca="1" si="27"/>
        <v>63.87</v>
      </c>
      <c r="AJ33" s="87">
        <f t="shared" ca="1" si="28"/>
        <v>68.87</v>
      </c>
      <c r="AK33" s="87">
        <f t="shared" ca="1" si="17"/>
        <v>67.959999999999994</v>
      </c>
      <c r="AL33" s="87" t="str">
        <f t="shared" ca="1" si="18"/>
        <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63.87</v>
      </c>
      <c r="AY33" s="94"/>
      <c r="BA33" s="94"/>
      <c r="BB33" s="94"/>
      <c r="BC33" s="94"/>
      <c r="BD33" s="94"/>
      <c r="BE33" s="87" t="s">
        <v>1092</v>
      </c>
      <c r="BF33" s="92"/>
      <c r="BG33" s="92"/>
      <c r="BT33" s="87"/>
    </row>
    <row r="34" spans="1:72">
      <c r="A34" s="12" t="s">
        <v>1093</v>
      </c>
      <c r="W34" s="87">
        <f ca="1">IFERROR(RANK(Y34,$Y$27:$Y$59,$U$3)+COUNTIF($Y$27:Y34,Y34)-1,"")</f>
        <v>13</v>
      </c>
      <c r="X34" s="87" t="s">
        <v>63</v>
      </c>
      <c r="Y34" s="87">
        <f t="shared" ca="1" si="10"/>
        <v>65.3</v>
      </c>
      <c r="AA34" s="87" t="str">
        <f t="shared" ca="1" si="11"/>
        <v>Bromley</v>
      </c>
      <c r="AB34" s="87">
        <v>8</v>
      </c>
      <c r="AC34" s="86">
        <f t="shared" ca="1" si="12"/>
        <v>67.61</v>
      </c>
      <c r="AD34" s="87" t="str">
        <f t="shared" ca="1" si="13"/>
        <v>Bromley</v>
      </c>
      <c r="AE34" s="87" t="str">
        <f t="shared" ca="1" si="14"/>
        <v/>
      </c>
      <c r="AF34" s="87">
        <f t="shared" ca="1" si="15"/>
        <v>67.61</v>
      </c>
      <c r="AG34" s="87" t="str">
        <f t="shared" ca="1" si="16"/>
        <v/>
      </c>
      <c r="AH34" s="87">
        <f t="shared" ca="1" si="26"/>
        <v>64.97</v>
      </c>
      <c r="AI34" s="87">
        <f t="shared" ca="1" si="27"/>
        <v>63.87</v>
      </c>
      <c r="AJ34" s="87">
        <f t="shared" ca="1" si="28"/>
        <v>68.87</v>
      </c>
      <c r="AK34" s="87">
        <f t="shared" ca="1" si="17"/>
        <v>67.61</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63.87</v>
      </c>
      <c r="AY34" s="94"/>
      <c r="BA34" s="94"/>
      <c r="BB34" s="94"/>
      <c r="BC34" s="94"/>
      <c r="BD34" s="94"/>
      <c r="BE34" s="87" t="s">
        <v>1094</v>
      </c>
      <c r="BF34" s="92"/>
      <c r="BG34" s="92"/>
      <c r="BT34" s="87"/>
    </row>
    <row r="35" spans="1:72" ht="15" customHeight="1">
      <c r="A35" s="124" t="str">
        <f>VLOOKUP($U$1,IndicatorMetadata!$B:$Z,2,FALSE)</f>
        <v>A measure of the average number of years a person would expect to live in good health based on contemporary mortality rates and prevalence of self reported good health. The prevalence of good health is derived from responses to a survey question on general health. For a particular area and time period, it is an estimate of the average number of years a newborn baby would live in good general health if he or she experienced the age-specific mortality rates and prevalence of good health for that area and time period throughout his or her life. Figures are calculated from deaths from all causes, mid year population estimates, and self reported general health status, based on data aggregated over a three year period. Figures reflect the prevalence of good health and mortality among those living in an area in each time period, rather than what will be experienced throughout life among those born in the area. The figures are not therefore the number of years a baby born in the area could actually expect to live in good general health, both because the health prevalence and mortality rates of the area are likely to change in the future and because many of those born in the area will live elsewhere for at least some part of their lives.</v>
      </c>
      <c r="B35" s="125"/>
      <c r="C35" s="125"/>
      <c r="D35" s="125"/>
      <c r="E35" s="125"/>
      <c r="F35" s="125"/>
      <c r="G35" s="125"/>
      <c r="H35" s="125"/>
      <c r="I35" s="125"/>
      <c r="J35" s="125"/>
      <c r="K35" s="125"/>
      <c r="L35" s="125"/>
      <c r="M35" s="125"/>
      <c r="N35" s="125"/>
      <c r="W35" s="87">
        <f ca="1">IFERROR(RANK(Y35,$Y$27:$Y$59,$U$3)+COUNTIF($Y$27:Y35,Y35)-1,"")</f>
        <v>26</v>
      </c>
      <c r="X35" s="87" t="s">
        <v>121</v>
      </c>
      <c r="Y35" s="87">
        <f t="shared" ca="1" si="10"/>
        <v>62.05</v>
      </c>
      <c r="AA35" s="87" t="str">
        <f t="shared" ca="1" si="11"/>
        <v>Greenwich</v>
      </c>
      <c r="AB35" s="87">
        <v>9</v>
      </c>
      <c r="AC35" s="86">
        <f t="shared" ca="1" si="12"/>
        <v>67.16</v>
      </c>
      <c r="AD35" s="87" t="str">
        <f t="shared" ca="1" si="13"/>
        <v>Greenwich</v>
      </c>
      <c r="AE35" s="87" t="str">
        <f t="shared" ca="1" si="14"/>
        <v/>
      </c>
      <c r="AF35" s="87" t="str">
        <f t="shared" ca="1" si="15"/>
        <v/>
      </c>
      <c r="AG35" s="87">
        <f t="shared" ca="1" si="16"/>
        <v>67.16</v>
      </c>
      <c r="AH35" s="87">
        <f t="shared" ca="1" si="26"/>
        <v>64.97</v>
      </c>
      <c r="AI35" s="87">
        <f t="shared" ca="1" si="27"/>
        <v>63.87</v>
      </c>
      <c r="AJ35" s="87">
        <f t="shared" ca="1" si="28"/>
        <v>68.87</v>
      </c>
      <c r="AK35" s="87" t="str">
        <f t="shared" ca="1" si="17"/>
        <v/>
      </c>
      <c r="AL35" s="87">
        <f t="shared" ca="1" si="18"/>
        <v>67.16</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63.87</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9</v>
      </c>
      <c r="X36" s="87" t="s">
        <v>81</v>
      </c>
      <c r="Y36" s="87">
        <f t="shared" ca="1" si="10"/>
        <v>67.16</v>
      </c>
      <c r="AA36" s="87" t="str">
        <f t="shared" ca="1" si="11"/>
        <v>Barnet</v>
      </c>
      <c r="AB36" s="87">
        <v>10</v>
      </c>
      <c r="AC36" s="86">
        <f t="shared" ca="1" si="12"/>
        <v>67.12</v>
      </c>
      <c r="AD36" s="87" t="str">
        <f t="shared" ca="1" si="13"/>
        <v>Barnet</v>
      </c>
      <c r="AE36" s="87" t="str">
        <f t="shared" ca="1" si="14"/>
        <v/>
      </c>
      <c r="AF36" s="87">
        <f t="shared" ca="1" si="15"/>
        <v>67.12</v>
      </c>
      <c r="AG36" s="87" t="str">
        <f t="shared" ca="1" si="16"/>
        <v/>
      </c>
      <c r="AH36" s="87">
        <f t="shared" ca="1" si="26"/>
        <v>64.97</v>
      </c>
      <c r="AI36" s="87">
        <f t="shared" ca="1" si="27"/>
        <v>63.87</v>
      </c>
      <c r="AJ36" s="87">
        <f t="shared" ca="1" si="28"/>
        <v>68.87</v>
      </c>
      <c r="AK36" s="87">
        <f t="shared" ca="1" si="17"/>
        <v>67.12</v>
      </c>
      <c r="AL36" s="87" t="str">
        <f t="shared" ca="1" si="18"/>
        <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63.87</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28</v>
      </c>
      <c r="X37" s="87" t="s">
        <v>102</v>
      </c>
      <c r="Y37" s="87">
        <f t="shared" ca="1" si="10"/>
        <v>61.54</v>
      </c>
      <c r="AA37" s="87" t="str">
        <f t="shared" ca="1" si="11"/>
        <v>Merton</v>
      </c>
      <c r="AB37" s="87">
        <v>11</v>
      </c>
      <c r="AC37" s="86">
        <f t="shared" ca="1" si="12"/>
        <v>67.06</v>
      </c>
      <c r="AD37" s="87" t="str">
        <f t="shared" ca="1" si="13"/>
        <v>Merton</v>
      </c>
      <c r="AE37" s="87" t="str">
        <f t="shared" ca="1" si="14"/>
        <v/>
      </c>
      <c r="AF37" s="87">
        <f t="shared" ca="1" si="15"/>
        <v>67.06</v>
      </c>
      <c r="AG37" s="87" t="str">
        <f t="shared" ca="1" si="16"/>
        <v/>
      </c>
      <c r="AH37" s="87">
        <f t="shared" ca="1" si="26"/>
        <v>64.97</v>
      </c>
      <c r="AI37" s="87">
        <f t="shared" ca="1" si="27"/>
        <v>63.87</v>
      </c>
      <c r="AJ37" s="87">
        <f t="shared" ca="1" si="28"/>
        <v>68.87</v>
      </c>
      <c r="AK37" s="87">
        <f t="shared" ca="1" si="17"/>
        <v>67.06</v>
      </c>
      <c r="AL37" s="87" t="str">
        <f t="shared" ca="1" si="18"/>
        <v/>
      </c>
      <c r="AN37" s="87">
        <f ca="1">IFERROR(RANK(AP37,$AP$27:$AP$37,$U$3)+COUNTIF($AP$27:AP37,AP37)-1,"")</f>
        <v>1</v>
      </c>
      <c r="AO37" s="87" t="str">
        <f>T8</f>
        <v>Richmond</v>
      </c>
      <c r="AP37" s="87">
        <f t="shared" ca="1" si="19"/>
        <v>68.87</v>
      </c>
      <c r="AR37" s="87" t="e">
        <f t="shared" ca="1" si="20"/>
        <v>#N/A</v>
      </c>
      <c r="AS37" s="87">
        <v>11</v>
      </c>
      <c r="AT37" s="87" t="e">
        <f t="shared" ca="1" si="21"/>
        <v>#N/A</v>
      </c>
      <c r="AU37" s="87" t="e">
        <f t="shared" ca="1" si="22"/>
        <v>#N/A</v>
      </c>
      <c r="AV37" s="87" t="e">
        <f t="shared" ca="1" si="23"/>
        <v>#N/A</v>
      </c>
      <c r="AW37" s="87" t="e">
        <f t="shared" ca="1" si="24"/>
        <v>#N/A</v>
      </c>
      <c r="AX37" s="87">
        <f t="shared" ca="1" si="25"/>
        <v>63.87</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23</v>
      </c>
      <c r="X38" s="87" t="s">
        <v>67</v>
      </c>
      <c r="Y38" s="87">
        <f t="shared" ca="1" si="10"/>
        <v>62.62</v>
      </c>
      <c r="AA38" s="87" t="str">
        <f t="shared" ca="1" si="11"/>
        <v>Camden</v>
      </c>
      <c r="AB38" s="87">
        <v>12</v>
      </c>
      <c r="AC38" s="86">
        <f t="shared" ca="1" si="12"/>
        <v>66.760000000000005</v>
      </c>
      <c r="AD38" s="87" t="str">
        <f t="shared" ca="1" si="13"/>
        <v>Camden</v>
      </c>
      <c r="AE38" s="87" t="str">
        <f t="shared" ca="1" si="14"/>
        <v/>
      </c>
      <c r="AF38" s="87" t="str">
        <f t="shared" ca="1" si="15"/>
        <v/>
      </c>
      <c r="AG38" s="87">
        <f t="shared" ca="1" si="16"/>
        <v>66.760000000000005</v>
      </c>
      <c r="AH38" s="87">
        <f t="shared" ca="1" si="26"/>
        <v>64.97</v>
      </c>
      <c r="AI38" s="87">
        <f t="shared" ca="1" si="27"/>
        <v>63.87</v>
      </c>
      <c r="AJ38" s="87">
        <f t="shared" ca="1" si="28"/>
        <v>68.87</v>
      </c>
      <c r="AK38" s="87" t="str">
        <f t="shared" ca="1" si="17"/>
        <v/>
      </c>
      <c r="AL38" s="87">
        <f t="shared" ca="1" si="18"/>
        <v>66.760000000000005</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15</v>
      </c>
      <c r="X39" s="87" t="s">
        <v>117</v>
      </c>
      <c r="Y39" s="87">
        <f t="shared" ca="1" si="10"/>
        <v>64.95</v>
      </c>
      <c r="AA39" s="87" t="str">
        <f t="shared" ca="1" si="11"/>
        <v>Ealing</v>
      </c>
      <c r="AB39" s="87">
        <v>13</v>
      </c>
      <c r="AC39" s="86">
        <f t="shared" ca="1" si="12"/>
        <v>65.3</v>
      </c>
      <c r="AD39" s="87" t="str">
        <f t="shared" ca="1" si="13"/>
        <v>Ealing</v>
      </c>
      <c r="AE39" s="87" t="str">
        <f t="shared" ca="1" si="14"/>
        <v/>
      </c>
      <c r="AF39" s="87" t="str">
        <f t="shared" ca="1" si="15"/>
        <v/>
      </c>
      <c r="AG39" s="87">
        <f t="shared" ca="1" si="16"/>
        <v>65.3</v>
      </c>
      <c r="AH39" s="87">
        <f t="shared" ca="1" si="26"/>
        <v>64.97</v>
      </c>
      <c r="AI39" s="87">
        <f t="shared" ca="1" si="27"/>
        <v>63.87</v>
      </c>
      <c r="AJ39" s="87">
        <f t="shared" ca="1" si="28"/>
        <v>68.87</v>
      </c>
      <c r="AK39" s="87">
        <f t="shared" ca="1" si="17"/>
        <v>65.3</v>
      </c>
      <c r="AL39" s="87" t="str">
        <f t="shared" ca="1" si="18"/>
        <v/>
      </c>
      <c r="AO39" s="87" t="s">
        <v>1096</v>
      </c>
      <c r="BA39" s="94"/>
      <c r="BD39" s="94" t="s">
        <v>1097</v>
      </c>
      <c r="BF39" s="94">
        <f ca="1">U9</f>
        <v>4</v>
      </c>
      <c r="BG39" s="94"/>
      <c r="BT39" s="87"/>
    </row>
    <row r="40" spans="1:72">
      <c r="A40" s="125"/>
      <c r="B40" s="125"/>
      <c r="C40" s="125"/>
      <c r="D40" s="125"/>
      <c r="E40" s="125"/>
      <c r="F40" s="125"/>
      <c r="G40" s="125"/>
      <c r="H40" s="125"/>
      <c r="I40" s="125"/>
      <c r="J40" s="125"/>
      <c r="K40" s="125"/>
      <c r="L40" s="125"/>
      <c r="M40" s="125"/>
      <c r="N40" s="125"/>
      <c r="W40" s="87">
        <f ca="1">IFERROR(RANK(Y40,$Y$27:$Y$59,$U$3)+COUNTIF($Y$27:Y40,Y40)-1,"")</f>
        <v>29</v>
      </c>
      <c r="X40" s="87" t="s">
        <v>65</v>
      </c>
      <c r="Y40" s="87">
        <f t="shared" ca="1" si="10"/>
        <v>60.89</v>
      </c>
      <c r="AA40" s="87" t="str">
        <f t="shared" ca="1" si="11"/>
        <v>Westminster</v>
      </c>
      <c r="AB40" s="87">
        <v>14</v>
      </c>
      <c r="AC40" s="86">
        <f t="shared" ca="1" si="12"/>
        <v>65.209999999999994</v>
      </c>
      <c r="AD40" s="87" t="str">
        <f t="shared" ca="1" si="13"/>
        <v>Westminster</v>
      </c>
      <c r="AE40" s="87" t="str">
        <f t="shared" ca="1" si="14"/>
        <v/>
      </c>
      <c r="AF40" s="87" t="str">
        <f t="shared" ca="1" si="15"/>
        <v/>
      </c>
      <c r="AG40" s="87">
        <f t="shared" ca="1" si="16"/>
        <v>65.209999999999994</v>
      </c>
      <c r="AH40" s="87">
        <f t="shared" ca="1" si="26"/>
        <v>64.97</v>
      </c>
      <c r="AI40" s="87">
        <f t="shared" ca="1" si="27"/>
        <v>63.87</v>
      </c>
      <c r="AJ40" s="87">
        <f t="shared" ca="1" si="28"/>
        <v>68.87</v>
      </c>
      <c r="AK40" s="87" t="str">
        <f t="shared" ca="1" si="17"/>
        <v/>
      </c>
      <c r="AL40" s="87">
        <f t="shared" ca="1" si="18"/>
        <v>65.209999999999994</v>
      </c>
      <c r="AO40" s="87" t="str">
        <f>List!R2</f>
        <v>Kingston</v>
      </c>
      <c r="AP40" s="87">
        <f t="shared" ref="AP40:AP54" ca="1" si="29">VLOOKUP(AO40,$AA$27:$AC$58,3,FALSE)</f>
        <v>69.63</v>
      </c>
      <c r="BA40" s="94"/>
      <c r="BB40" s="94"/>
      <c r="BC40" s="94"/>
      <c r="BD40" s="94"/>
      <c r="BE40" s="87" t="s">
        <v>1098</v>
      </c>
      <c r="BF40" s="92">
        <f ca="1">IF(BF39=1,0,BE45*BF39/$BF45)</f>
        <v>11.125</v>
      </c>
      <c r="BG40" s="93"/>
      <c r="BT40" s="87"/>
    </row>
    <row r="41" spans="1:72">
      <c r="A41" s="125"/>
      <c r="B41" s="125"/>
      <c r="C41" s="125"/>
      <c r="D41" s="125"/>
      <c r="E41" s="125"/>
      <c r="F41" s="125"/>
      <c r="G41" s="125"/>
      <c r="H41" s="125"/>
      <c r="I41" s="125"/>
      <c r="J41" s="125"/>
      <c r="K41" s="125"/>
      <c r="L41" s="125"/>
      <c r="M41" s="125"/>
      <c r="N41" s="125"/>
      <c r="W41" s="87">
        <f ca="1">IFERROR(RANK(Y41,$Y$27:$Y$59,$U$3)+COUNTIF($Y$27:Y41,Y41)-1,"")</f>
        <v>19</v>
      </c>
      <c r="X41" s="87" t="s">
        <v>119</v>
      </c>
      <c r="Y41" s="87">
        <f t="shared" ca="1" si="10"/>
        <v>63.84</v>
      </c>
      <c r="AA41" s="87" t="str">
        <f t="shared" ca="1" si="11"/>
        <v>Haringey</v>
      </c>
      <c r="AB41" s="87">
        <v>15</v>
      </c>
      <c r="AC41" s="86">
        <f t="shared" ca="1" si="12"/>
        <v>64.95</v>
      </c>
      <c r="AD41" s="87" t="str">
        <f t="shared" ca="1" si="13"/>
        <v>Haringey</v>
      </c>
      <c r="AE41" s="87" t="str">
        <f t="shared" ca="1" si="14"/>
        <v/>
      </c>
      <c r="AF41" s="87" t="str">
        <f t="shared" ca="1" si="15"/>
        <v/>
      </c>
      <c r="AG41" s="87">
        <f t="shared" ca="1" si="16"/>
        <v>64.95</v>
      </c>
      <c r="AH41" s="87">
        <f t="shared" ca="1" si="26"/>
        <v>64.97</v>
      </c>
      <c r="AI41" s="87">
        <f t="shared" ca="1" si="27"/>
        <v>63.87</v>
      </c>
      <c r="AJ41" s="87">
        <f t="shared" ca="1" si="28"/>
        <v>68.87</v>
      </c>
      <c r="AK41" s="87" t="str">
        <f t="shared" ca="1" si="17"/>
        <v/>
      </c>
      <c r="AL41" s="87">
        <f t="shared" ca="1" si="18"/>
        <v>64.95</v>
      </c>
      <c r="AO41" s="87" t="str">
        <f>List!R3</f>
        <v>Merton</v>
      </c>
      <c r="AP41" s="87">
        <f t="shared" ca="1" si="29"/>
        <v>67.06</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21</v>
      </c>
      <c r="X42" s="87" t="s">
        <v>87</v>
      </c>
      <c r="Y42" s="87">
        <f t="shared" ca="1" si="10"/>
        <v>63.41</v>
      </c>
      <c r="AA42" s="87" t="str">
        <f t="shared" ca="1" si="11"/>
        <v>Newham</v>
      </c>
      <c r="AB42" s="87">
        <v>16</v>
      </c>
      <c r="AC42" s="86">
        <f t="shared" ca="1" si="12"/>
        <v>64.599999999999994</v>
      </c>
      <c r="AD42" s="87" t="str">
        <f t="shared" ca="1" si="13"/>
        <v>Newham</v>
      </c>
      <c r="AE42" s="87" t="str">
        <f t="shared" ca="1" si="14"/>
        <v/>
      </c>
      <c r="AF42" s="87" t="str">
        <f t="shared" ca="1" si="15"/>
        <v/>
      </c>
      <c r="AG42" s="87">
        <f t="shared" ca="1" si="16"/>
        <v>64.599999999999994</v>
      </c>
      <c r="AH42" s="87">
        <f t="shared" ca="1" si="26"/>
        <v>64.97</v>
      </c>
      <c r="AI42" s="87">
        <f t="shared" ca="1" si="27"/>
        <v>63.87</v>
      </c>
      <c r="AJ42" s="87">
        <f t="shared" ca="1" si="28"/>
        <v>68.87</v>
      </c>
      <c r="AK42" s="87" t="str">
        <f t="shared" ca="1" si="17"/>
        <v/>
      </c>
      <c r="AL42" s="87">
        <f t="shared" ca="1" si="18"/>
        <v>64.599999999999994</v>
      </c>
      <c r="AO42" s="87" t="str">
        <f>List!R4</f>
        <v>Richmond</v>
      </c>
      <c r="AP42" s="87">
        <f t="shared" ca="1" si="29"/>
        <v>68.87</v>
      </c>
      <c r="BA42" s="94"/>
      <c r="BB42" s="94"/>
      <c r="BC42" s="94"/>
      <c r="BD42" s="94"/>
      <c r="BE42" s="87" t="s">
        <v>1094</v>
      </c>
      <c r="BF42" s="92">
        <f ca="1">IF(181-SUM(BF40:BF41)&lt;0,0,181-SUM(BF40:BF41))</f>
        <v>167.875</v>
      </c>
      <c r="BG42" s="93"/>
      <c r="BT42" s="87"/>
    </row>
    <row r="43" spans="1:72">
      <c r="A43" s="17"/>
      <c r="B43" s="17"/>
      <c r="C43" s="17"/>
      <c r="D43" s="17"/>
      <c r="E43" s="17"/>
      <c r="F43" s="17"/>
      <c r="G43" s="17"/>
      <c r="H43" s="17"/>
      <c r="I43" s="17"/>
      <c r="J43" s="17"/>
      <c r="K43" s="17"/>
      <c r="L43" s="17"/>
      <c r="M43" s="17"/>
      <c r="W43" s="87">
        <f ca="1">IFERROR(RANK(Y43,$Y$27:$Y$59,$U$3)+COUNTIF($Y$27:Y43,Y43)-1,"")</f>
        <v>24</v>
      </c>
      <c r="X43" s="87" t="s">
        <v>60</v>
      </c>
      <c r="Y43" s="87">
        <f t="shared" ca="1" si="10"/>
        <v>62.61</v>
      </c>
      <c r="AA43" s="87" t="str">
        <f t="shared" ca="1" si="11"/>
        <v>Redbridge</v>
      </c>
      <c r="AB43" s="87">
        <v>17</v>
      </c>
      <c r="AC43" s="86">
        <f t="shared" ca="1" si="12"/>
        <v>63.95</v>
      </c>
      <c r="AD43" s="87" t="str">
        <f t="shared" ca="1" si="13"/>
        <v>Redbridge</v>
      </c>
      <c r="AE43" s="87" t="str">
        <f t="shared" ca="1" si="14"/>
        <v/>
      </c>
      <c r="AF43" s="87" t="str">
        <f t="shared" ca="1" si="15"/>
        <v/>
      </c>
      <c r="AG43" s="87">
        <f t="shared" ca="1" si="16"/>
        <v>63.95</v>
      </c>
      <c r="AH43" s="87">
        <f t="shared" ca="1" si="26"/>
        <v>64.97</v>
      </c>
      <c r="AI43" s="87">
        <f t="shared" ca="1" si="27"/>
        <v>63.87</v>
      </c>
      <c r="AJ43" s="87">
        <f t="shared" ca="1" si="28"/>
        <v>68.87</v>
      </c>
      <c r="AK43" s="87">
        <f t="shared" ca="1" si="17"/>
        <v>63.95</v>
      </c>
      <c r="AL43" s="87" t="str">
        <f t="shared" ca="1" si="18"/>
        <v/>
      </c>
      <c r="AO43" s="87" t="str">
        <f>List!R5</f>
        <v>Sutton</v>
      </c>
      <c r="AP43" s="87">
        <f t="shared" ca="1" si="29"/>
        <v>68.45</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20</v>
      </c>
      <c r="X44" s="87" t="s">
        <v>75</v>
      </c>
      <c r="Y44" s="87">
        <f t="shared" ca="1" si="10"/>
        <v>63.75</v>
      </c>
      <c r="AA44" s="87" t="str">
        <f t="shared" ca="1" si="11"/>
        <v>Bexley</v>
      </c>
      <c r="AB44" s="87">
        <v>18</v>
      </c>
      <c r="AC44" s="86">
        <f t="shared" ca="1" si="12"/>
        <v>63.94</v>
      </c>
      <c r="AD44" s="87" t="str">
        <f t="shared" ca="1" si="13"/>
        <v>Bexley</v>
      </c>
      <c r="AE44" s="87" t="str">
        <f t="shared" ca="1" si="14"/>
        <v/>
      </c>
      <c r="AF44" s="87" t="str">
        <f t="shared" ca="1" si="15"/>
        <v/>
      </c>
      <c r="AG44" s="87">
        <f t="shared" ca="1" si="16"/>
        <v>63.94</v>
      </c>
      <c r="AH44" s="87">
        <f t="shared" ca="1" si="26"/>
        <v>64.97</v>
      </c>
      <c r="AI44" s="87">
        <f t="shared" ca="1" si="27"/>
        <v>63.87</v>
      </c>
      <c r="AJ44" s="87">
        <f t="shared" ca="1" si="28"/>
        <v>68.87</v>
      </c>
      <c r="AK44" s="87" t="str">
        <f t="shared" ca="1" si="17"/>
        <v/>
      </c>
      <c r="AL44" s="87">
        <f t="shared" ca="1" si="18"/>
        <v>63.94</v>
      </c>
      <c r="AO44" s="87" t="str">
        <f>List!R6</f>
        <v>Havering</v>
      </c>
      <c r="AP44" s="87">
        <f t="shared" ca="1" si="29"/>
        <v>63.84</v>
      </c>
      <c r="BT44" s="87"/>
    </row>
    <row r="45" spans="1:72">
      <c r="A45" s="17"/>
      <c r="B45" s="17"/>
      <c r="C45" s="17"/>
      <c r="D45" s="17"/>
      <c r="E45" s="17"/>
      <c r="F45" s="17"/>
      <c r="G45" s="17"/>
      <c r="H45" s="17"/>
      <c r="I45" s="17"/>
      <c r="J45" s="17"/>
      <c r="K45" s="17"/>
      <c r="L45" s="17"/>
      <c r="M45" s="17"/>
      <c r="W45" s="87">
        <f ca="1">IFERROR(RANK(Y45,$Y$27:$Y$59,$U$3)+COUNTIF($Y$27:Y45,Y45)-1,"")</f>
        <v>2</v>
      </c>
      <c r="X45" s="87" t="s">
        <v>71</v>
      </c>
      <c r="Y45" s="87">
        <f t="shared" ca="1" si="10"/>
        <v>70.02</v>
      </c>
      <c r="AA45" s="87" t="str">
        <f t="shared" ca="1" si="11"/>
        <v>Havering</v>
      </c>
      <c r="AB45" s="87">
        <v>19</v>
      </c>
      <c r="AC45" s="86">
        <f t="shared" ca="1" si="12"/>
        <v>63.84</v>
      </c>
      <c r="AD45" s="87" t="str">
        <f t="shared" ca="1" si="13"/>
        <v>Havering</v>
      </c>
      <c r="AE45" s="87" t="str">
        <f t="shared" ca="1" si="14"/>
        <v/>
      </c>
      <c r="AF45" s="87" t="str">
        <f t="shared" ca="1" si="15"/>
        <v/>
      </c>
      <c r="AG45" s="87">
        <f t="shared" ca="1" si="16"/>
        <v>63.84</v>
      </c>
      <c r="AH45" s="87">
        <f t="shared" ca="1" si="26"/>
        <v>64.97</v>
      </c>
      <c r="AI45" s="87">
        <f t="shared" ca="1" si="27"/>
        <v>63.87</v>
      </c>
      <c r="AJ45" s="87">
        <f t="shared" ca="1" si="28"/>
        <v>68.87</v>
      </c>
      <c r="AK45" s="87">
        <f t="shared" ca="1" si="17"/>
        <v>63.84</v>
      </c>
      <c r="AL45" s="87" t="str">
        <f t="shared" ca="1" si="18"/>
        <v/>
      </c>
      <c r="AO45" s="87" t="str">
        <f>List!R7</f>
        <v>Hounslow</v>
      </c>
      <c r="AP45" s="87">
        <f t="shared" ca="1" si="29"/>
        <v>62.61</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3</v>
      </c>
      <c r="X46" s="87" t="s">
        <v>83</v>
      </c>
      <c r="Y46" s="87">
        <f t="shared" ca="1" si="10"/>
        <v>69.63</v>
      </c>
      <c r="AA46" s="87" t="str">
        <f t="shared" ca="1" si="11"/>
        <v>Islington</v>
      </c>
      <c r="AB46" s="87">
        <v>20</v>
      </c>
      <c r="AC46" s="86">
        <f t="shared" ca="1" si="12"/>
        <v>63.75</v>
      </c>
      <c r="AD46" s="87" t="str">
        <f t="shared" ca="1" si="13"/>
        <v>Islington</v>
      </c>
      <c r="AE46" s="87" t="str">
        <f t="shared" ca="1" si="14"/>
        <v/>
      </c>
      <c r="AF46" s="87" t="str">
        <f t="shared" ca="1" si="15"/>
        <v/>
      </c>
      <c r="AG46" s="87">
        <f t="shared" ca="1" si="16"/>
        <v>63.75</v>
      </c>
      <c r="AH46" s="87">
        <f t="shared" ca="1" si="26"/>
        <v>64.97</v>
      </c>
      <c r="AI46" s="87">
        <f t="shared" ca="1" si="27"/>
        <v>63.87</v>
      </c>
      <c r="AJ46" s="87">
        <f t="shared" ca="1" si="28"/>
        <v>68.87</v>
      </c>
      <c r="AK46" s="87" t="str">
        <f t="shared" ca="1" si="17"/>
        <v/>
      </c>
      <c r="AL46" s="87">
        <f t="shared" ca="1" si="18"/>
        <v>63.75</v>
      </c>
      <c r="AO46" s="87" t="str">
        <f>List!R8</f>
        <v>Redbridge</v>
      </c>
      <c r="AP46" s="87">
        <f t="shared" ca="1" si="29"/>
        <v>63.95</v>
      </c>
      <c r="BF46" s="94">
        <v>2</v>
      </c>
      <c r="BG46" s="94"/>
      <c r="BT46" s="87"/>
    </row>
    <row r="47" spans="1:72">
      <c r="A47" s="17"/>
      <c r="B47" s="17"/>
      <c r="C47" s="17"/>
      <c r="D47" s="17"/>
      <c r="E47" s="17"/>
      <c r="F47" s="17"/>
      <c r="G47" s="17"/>
      <c r="H47" s="17"/>
      <c r="I47" s="17"/>
      <c r="J47" s="17"/>
      <c r="K47" s="17"/>
      <c r="L47" s="17"/>
      <c r="M47" s="17"/>
      <c r="W47" s="87">
        <f ca="1">IFERROR(RANK(Y47,$Y$27:$Y$59,$U$3)+COUNTIF($Y$27:Y47,Y47)-1,"")</f>
        <v>31</v>
      </c>
      <c r="X47" s="87" t="s">
        <v>92</v>
      </c>
      <c r="Y47" s="87">
        <f t="shared" ca="1" si="10"/>
        <v>59.48</v>
      </c>
      <c r="AA47" s="87" t="str">
        <f t="shared" ca="1" si="11"/>
        <v>Hillingdon</v>
      </c>
      <c r="AB47" s="87">
        <v>21</v>
      </c>
      <c r="AC47" s="86">
        <f t="shared" ca="1" si="12"/>
        <v>63.41</v>
      </c>
      <c r="AD47" s="87" t="str">
        <f t="shared" ca="1" si="13"/>
        <v>Hillingdon</v>
      </c>
      <c r="AE47" s="87" t="str">
        <f t="shared" ca="1" si="14"/>
        <v/>
      </c>
      <c r="AF47" s="87" t="str">
        <f t="shared" ca="1" si="15"/>
        <v/>
      </c>
      <c r="AG47" s="87">
        <f t="shared" ca="1" si="16"/>
        <v>63.41</v>
      </c>
      <c r="AH47" s="87">
        <f t="shared" ca="1" si="26"/>
        <v>64.97</v>
      </c>
      <c r="AI47" s="87">
        <f t="shared" ca="1" si="27"/>
        <v>63.87</v>
      </c>
      <c r="AJ47" s="87">
        <f t="shared" ca="1" si="28"/>
        <v>68.87</v>
      </c>
      <c r="AK47" s="87">
        <f t="shared" ca="1" si="17"/>
        <v>63.41</v>
      </c>
      <c r="AL47" s="87" t="str">
        <f t="shared" ca="1" si="18"/>
        <v/>
      </c>
      <c r="AO47" s="87" t="str">
        <f>List!R9</f>
        <v>Enfield</v>
      </c>
      <c r="AP47" s="87">
        <f t="shared" ca="1" si="29"/>
        <v>62.05</v>
      </c>
    </row>
    <row r="48" spans="1:72">
      <c r="A48" s="17"/>
      <c r="B48" s="17"/>
      <c r="C48" s="17"/>
      <c r="D48" s="17"/>
      <c r="E48" s="17"/>
      <c r="F48" s="17"/>
      <c r="G48" s="17"/>
      <c r="H48" s="17"/>
      <c r="I48" s="17"/>
      <c r="J48" s="17"/>
      <c r="K48" s="17"/>
      <c r="L48" s="17"/>
      <c r="M48" s="17"/>
      <c r="W48" s="87">
        <f ca="1">IFERROR(RANK(Y48,$Y$27:$Y$59,$U$3)+COUNTIF($Y$27:Y48,Y48)-1,"")</f>
        <v>22</v>
      </c>
      <c r="X48" s="87" t="s">
        <v>85</v>
      </c>
      <c r="Y48" s="87">
        <f t="shared" ca="1" si="10"/>
        <v>63.22</v>
      </c>
      <c r="AA48" s="87" t="str">
        <f t="shared" ca="1" si="11"/>
        <v>Lewisham</v>
      </c>
      <c r="AB48" s="87">
        <v>22</v>
      </c>
      <c r="AC48" s="86">
        <f t="shared" ca="1" si="12"/>
        <v>63.22</v>
      </c>
      <c r="AD48" s="87" t="str">
        <f t="shared" ca="1" si="13"/>
        <v>Lewisham</v>
      </c>
      <c r="AE48" s="87" t="str">
        <f t="shared" ca="1" si="14"/>
        <v/>
      </c>
      <c r="AF48" s="87" t="str">
        <f t="shared" ca="1" si="15"/>
        <v/>
      </c>
      <c r="AG48" s="87">
        <f t="shared" ca="1" si="16"/>
        <v>63.22</v>
      </c>
      <c r="AH48" s="87">
        <f t="shared" ca="1" si="26"/>
        <v>64.97</v>
      </c>
      <c r="AI48" s="87">
        <f t="shared" ca="1" si="27"/>
        <v>63.87</v>
      </c>
      <c r="AJ48" s="87">
        <f t="shared" ca="1" si="28"/>
        <v>68.87</v>
      </c>
      <c r="AK48" s="87" t="str">
        <f t="shared" ca="1" si="17"/>
        <v/>
      </c>
      <c r="AL48" s="87">
        <f t="shared" ca="1" si="18"/>
        <v>63.22</v>
      </c>
      <c r="AO48" s="87" t="str">
        <f>List!R10</f>
        <v>Harrow</v>
      </c>
      <c r="AP48" s="87">
        <f t="shared" ca="1" si="29"/>
        <v>60.89</v>
      </c>
      <c r="BF48" s="94"/>
    </row>
    <row r="49" spans="1:59">
      <c r="A49" s="17"/>
      <c r="B49" s="17"/>
      <c r="C49" s="17"/>
      <c r="D49" s="17"/>
      <c r="E49" s="17"/>
      <c r="F49" s="17"/>
      <c r="G49" s="17"/>
      <c r="H49" s="17"/>
      <c r="I49" s="17"/>
      <c r="J49" s="17"/>
      <c r="K49" s="17"/>
      <c r="L49" s="17"/>
      <c r="M49" s="17"/>
      <c r="W49" s="87">
        <f ca="1">IFERROR(RANK(Y49,$Y$27:$Y$59,$U$3)+COUNTIF($Y$27:Y49,Y49)-1,"")</f>
        <v>11</v>
      </c>
      <c r="X49" s="87" t="s">
        <v>109</v>
      </c>
      <c r="Y49" s="87">
        <f t="shared" ca="1" si="10"/>
        <v>67.06</v>
      </c>
      <c r="AA49" s="87" t="str">
        <f t="shared" ca="1" si="11"/>
        <v>Hammersmith and Fulham</v>
      </c>
      <c r="AB49" s="87">
        <v>23</v>
      </c>
      <c r="AC49" s="86">
        <f t="shared" ca="1" si="12"/>
        <v>62.62</v>
      </c>
      <c r="AD49" s="87" t="str">
        <f t="shared" ca="1" si="13"/>
        <v>Hammersmith and Fulham</v>
      </c>
      <c r="AE49" s="87" t="str">
        <f t="shared" ca="1" si="14"/>
        <v/>
      </c>
      <c r="AF49" s="87" t="str">
        <f t="shared" ca="1" si="15"/>
        <v/>
      </c>
      <c r="AG49" s="87">
        <f t="shared" ca="1" si="16"/>
        <v>62.62</v>
      </c>
      <c r="AH49" s="87">
        <f t="shared" ca="1" si="26"/>
        <v>64.97</v>
      </c>
      <c r="AI49" s="87">
        <f t="shared" ca="1" si="27"/>
        <v>63.87</v>
      </c>
      <c r="AJ49" s="87">
        <f t="shared" ca="1" si="28"/>
        <v>68.87</v>
      </c>
      <c r="AK49" s="87" t="str">
        <f t="shared" ca="1" si="17"/>
        <v/>
      </c>
      <c r="AL49" s="87">
        <f t="shared" ca="1" si="18"/>
        <v>62.62</v>
      </c>
      <c r="AO49" s="87" t="str">
        <f>List!R11</f>
        <v>Waltham Forest</v>
      </c>
      <c r="AP49" s="87">
        <f t="shared" ca="1" si="29"/>
        <v>67.959999999999994</v>
      </c>
      <c r="BF49" s="92"/>
      <c r="BG49" s="93"/>
    </row>
    <row r="50" spans="1:59">
      <c r="A50" s="17"/>
      <c r="B50" s="17"/>
      <c r="C50" s="17"/>
      <c r="D50" s="17"/>
      <c r="E50" s="17"/>
      <c r="F50" s="17"/>
      <c r="G50" s="17"/>
      <c r="H50" s="17"/>
      <c r="I50" s="17"/>
      <c r="J50" s="17"/>
      <c r="K50" s="17"/>
      <c r="L50" s="17"/>
      <c r="M50" s="17"/>
      <c r="W50" s="87">
        <f ca="1">IFERROR(RANK(Y50,$Y$27:$Y$59,$U$3)+COUNTIF($Y$27:Y50,Y50)-1,"")</f>
        <v>16</v>
      </c>
      <c r="X50" s="87" t="s">
        <v>123</v>
      </c>
      <c r="Y50" s="87">
        <f t="shared" ca="1" si="10"/>
        <v>64.599999999999994</v>
      </c>
      <c r="AA50" s="87" t="str">
        <f t="shared" ca="1" si="11"/>
        <v>Hounslow</v>
      </c>
      <c r="AB50" s="87">
        <v>24</v>
      </c>
      <c r="AC50" s="86">
        <f t="shared" ca="1" si="12"/>
        <v>62.61</v>
      </c>
      <c r="AD50" s="87" t="str">
        <f t="shared" ca="1" si="13"/>
        <v>Hounslow</v>
      </c>
      <c r="AE50" s="87" t="str">
        <f t="shared" ca="1" si="14"/>
        <v/>
      </c>
      <c r="AF50" s="87" t="str">
        <f t="shared" ca="1" si="15"/>
        <v/>
      </c>
      <c r="AG50" s="87">
        <f t="shared" ca="1" si="16"/>
        <v>62.61</v>
      </c>
      <c r="AH50" s="87">
        <f t="shared" ca="1" si="26"/>
        <v>64.97</v>
      </c>
      <c r="AI50" s="87">
        <f t="shared" ca="1" si="27"/>
        <v>63.87</v>
      </c>
      <c r="AJ50" s="87">
        <f t="shared" ca="1" si="28"/>
        <v>68.87</v>
      </c>
      <c r="AK50" s="87">
        <f t="shared" ca="1" si="17"/>
        <v>62.61</v>
      </c>
      <c r="AL50" s="87" t="str">
        <f t="shared" ca="1" si="18"/>
        <v/>
      </c>
      <c r="AO50" s="87" t="str">
        <f>List!R12</f>
        <v>Bromley</v>
      </c>
      <c r="AP50" s="87">
        <f t="shared" ca="1" si="29"/>
        <v>67.61</v>
      </c>
      <c r="BF50" s="92"/>
      <c r="BG50" s="92"/>
    </row>
    <row r="51" spans="1:59">
      <c r="W51" s="87">
        <f ca="1">IFERROR(RANK(Y51,$Y$27:$Y$59,$U$3)+COUNTIF($Y$27:Y51,Y51)-1,"")</f>
        <v>17</v>
      </c>
      <c r="X51" s="87" t="s">
        <v>113</v>
      </c>
      <c r="Y51" s="87">
        <f t="shared" ca="1" si="10"/>
        <v>63.95</v>
      </c>
      <c r="AA51" s="87" t="str">
        <f t="shared" ca="1" si="11"/>
        <v>Croydon</v>
      </c>
      <c r="AB51" s="87">
        <v>25</v>
      </c>
      <c r="AC51" s="86">
        <f t="shared" ca="1" si="12"/>
        <v>62.43</v>
      </c>
      <c r="AD51" s="87" t="str">
        <f t="shared" ca="1" si="13"/>
        <v>Croydon</v>
      </c>
      <c r="AE51" s="87" t="str">
        <f t="shared" ca="1" si="14"/>
        <v/>
      </c>
      <c r="AF51" s="87" t="str">
        <f t="shared" ca="1" si="15"/>
        <v/>
      </c>
      <c r="AG51" s="87">
        <f t="shared" ca="1" si="16"/>
        <v>62.43</v>
      </c>
      <c r="AH51" s="87">
        <f t="shared" ca="1" si="26"/>
        <v>64.97</v>
      </c>
      <c r="AI51" s="87">
        <f t="shared" ca="1" si="27"/>
        <v>63.87</v>
      </c>
      <c r="AJ51" s="87">
        <f t="shared" ca="1" si="28"/>
        <v>68.87</v>
      </c>
      <c r="AK51" s="87">
        <f t="shared" ca="1" si="17"/>
        <v>62.43</v>
      </c>
      <c r="AL51" s="87" t="str">
        <f t="shared" ca="1" si="18"/>
        <v/>
      </c>
      <c r="AO51" s="87" t="str">
        <f>List!R13</f>
        <v>Hillingdon</v>
      </c>
      <c r="AP51" s="87">
        <f t="shared" ca="1" si="29"/>
        <v>63.41</v>
      </c>
      <c r="BF51" s="92"/>
      <c r="BG51" s="93"/>
    </row>
    <row r="52" spans="1:59">
      <c r="W52" s="87">
        <f ca="1">IFERROR(RANK(Y52,$Y$27:$Y$59,$U$3)+COUNTIF($Y$27:Y52,Y52)-1,"")</f>
        <v>4</v>
      </c>
      <c r="X52" s="87" t="s">
        <v>33</v>
      </c>
      <c r="Y52" s="87">
        <f t="shared" ca="1" si="10"/>
        <v>68.87</v>
      </c>
      <c r="AA52" s="87" t="str">
        <f t="shared" ca="1" si="11"/>
        <v>Enfield</v>
      </c>
      <c r="AB52" s="87">
        <v>26</v>
      </c>
      <c r="AC52" s="86">
        <f t="shared" ca="1" si="12"/>
        <v>62.05</v>
      </c>
      <c r="AD52" s="87" t="str">
        <f t="shared" ca="1" si="13"/>
        <v>Enfield</v>
      </c>
      <c r="AE52" s="87" t="str">
        <f t="shared" ca="1" si="14"/>
        <v/>
      </c>
      <c r="AF52" s="87" t="str">
        <f t="shared" ca="1" si="15"/>
        <v/>
      </c>
      <c r="AG52" s="87">
        <f t="shared" ca="1" si="16"/>
        <v>62.05</v>
      </c>
      <c r="AH52" s="87">
        <f t="shared" ca="1" si="26"/>
        <v>64.97</v>
      </c>
      <c r="AI52" s="87">
        <f t="shared" ca="1" si="27"/>
        <v>63.87</v>
      </c>
      <c r="AJ52" s="87">
        <f t="shared" ca="1" si="28"/>
        <v>68.87</v>
      </c>
      <c r="AK52" s="87">
        <f t="shared" ca="1" si="17"/>
        <v>62.05</v>
      </c>
      <c r="AL52" s="87" t="str">
        <f t="shared" ca="1" si="18"/>
        <v/>
      </c>
      <c r="AO52" s="87" t="str">
        <f>List!R14</f>
        <v>Ealing</v>
      </c>
      <c r="AP52" s="87">
        <f t="shared" ca="1" si="29"/>
        <v>65.3</v>
      </c>
      <c r="BF52" s="94"/>
      <c r="BG52" s="94"/>
    </row>
    <row r="53" spans="1:59">
      <c r="W53" s="87">
        <f ca="1">IFERROR(RANK(Y53,$Y$27:$Y$59,$U$3)+COUNTIF($Y$27:Y53,Y53)-1,"")</f>
        <v>27</v>
      </c>
      <c r="X53" s="87" t="s">
        <v>96</v>
      </c>
      <c r="Y53" s="87">
        <f t="shared" ca="1" si="10"/>
        <v>61.96</v>
      </c>
      <c r="AA53" s="87" t="str">
        <f t="shared" ca="1" si="11"/>
        <v>Southwark</v>
      </c>
      <c r="AB53" s="87">
        <v>27</v>
      </c>
      <c r="AC53" s="86">
        <f t="shared" ca="1" si="12"/>
        <v>61.96</v>
      </c>
      <c r="AD53" s="87" t="str">
        <f t="shared" ca="1" si="13"/>
        <v>Southwark</v>
      </c>
      <c r="AE53" s="87" t="str">
        <f t="shared" ca="1" si="14"/>
        <v/>
      </c>
      <c r="AF53" s="87" t="str">
        <f t="shared" ca="1" si="15"/>
        <v/>
      </c>
      <c r="AG53" s="87">
        <f t="shared" ca="1" si="16"/>
        <v>61.96</v>
      </c>
      <c r="AH53" s="87">
        <f t="shared" ca="1" si="26"/>
        <v>64.97</v>
      </c>
      <c r="AI53" s="87">
        <f t="shared" ca="1" si="27"/>
        <v>63.87</v>
      </c>
      <c r="AJ53" s="87">
        <f t="shared" ca="1" si="28"/>
        <v>68.87</v>
      </c>
      <c r="AK53" s="87" t="str">
        <f t="shared" ca="1" si="17"/>
        <v/>
      </c>
      <c r="AL53" s="87">
        <f t="shared" ca="1" si="18"/>
        <v>61.96</v>
      </c>
      <c r="AO53" s="87" t="str">
        <f>List!R15</f>
        <v>Barnet</v>
      </c>
      <c r="AP53" s="87">
        <f t="shared" ca="1" si="29"/>
        <v>67.12</v>
      </c>
    </row>
    <row r="54" spans="1:59">
      <c r="W54" s="87">
        <f ca="1">IFERROR(RANK(Y54,$Y$27:$Y$59,$U$3)+COUNTIF($Y$27:Y54,Y54)-1,"")</f>
        <v>6</v>
      </c>
      <c r="X54" s="87" t="s">
        <v>90</v>
      </c>
      <c r="Y54" s="87">
        <f t="shared" ca="1" si="10"/>
        <v>68.45</v>
      </c>
      <c r="AA54" s="87" t="str">
        <f t="shared" ca="1" si="11"/>
        <v>Hackney</v>
      </c>
      <c r="AB54" s="87">
        <v>28</v>
      </c>
      <c r="AC54" s="86">
        <f t="shared" ca="1" si="12"/>
        <v>61.54</v>
      </c>
      <c r="AD54" s="87" t="str">
        <f t="shared" ca="1" si="13"/>
        <v>Hackney</v>
      </c>
      <c r="AE54" s="87" t="str">
        <f t="shared" ca="1" si="14"/>
        <v/>
      </c>
      <c r="AF54" s="87" t="str">
        <f t="shared" ca="1" si="15"/>
        <v/>
      </c>
      <c r="AG54" s="87">
        <f t="shared" ca="1" si="16"/>
        <v>61.54</v>
      </c>
      <c r="AH54" s="87">
        <f t="shared" ca="1" si="26"/>
        <v>64.97</v>
      </c>
      <c r="AI54" s="87">
        <f t="shared" ca="1" si="27"/>
        <v>63.87</v>
      </c>
      <c r="AJ54" s="87">
        <f t="shared" ca="1" si="28"/>
        <v>68.87</v>
      </c>
      <c r="AK54" s="87" t="str">
        <f t="shared" ca="1" si="17"/>
        <v/>
      </c>
      <c r="AL54" s="87">
        <f t="shared" ca="1" si="18"/>
        <v>61.54</v>
      </c>
      <c r="AO54" s="87" t="str">
        <f>List!R16</f>
        <v>Croydon</v>
      </c>
      <c r="AP54" s="87">
        <f t="shared" ca="1" si="29"/>
        <v>62.43</v>
      </c>
      <c r="BF54" s="94"/>
      <c r="BG54" s="94"/>
    </row>
    <row r="55" spans="1:59" ht="14.45" customHeight="1">
      <c r="W55" s="87">
        <f ca="1">IFERROR(RANK(Y55,$Y$27:$Y$59,$U$3)+COUNTIF($Y$27:Y55,Y55)-1,"")</f>
        <v>32</v>
      </c>
      <c r="X55" s="87" t="s">
        <v>105</v>
      </c>
      <c r="Y55" s="87">
        <f t="shared" ca="1" si="10"/>
        <v>57.8</v>
      </c>
      <c r="AA55" s="87" t="str">
        <f t="shared" ca="1" si="11"/>
        <v>Harrow</v>
      </c>
      <c r="AB55" s="87">
        <v>29</v>
      </c>
      <c r="AC55" s="86">
        <f t="shared" ca="1" si="12"/>
        <v>60.89</v>
      </c>
      <c r="AD55" s="87" t="str">
        <f t="shared" ca="1" si="13"/>
        <v>Harrow</v>
      </c>
      <c r="AE55" s="87" t="str">
        <f t="shared" ca="1" si="14"/>
        <v/>
      </c>
      <c r="AF55" s="87">
        <f t="shared" ca="1" si="15"/>
        <v>60.89</v>
      </c>
      <c r="AG55" s="87" t="str">
        <f t="shared" ca="1" si="16"/>
        <v/>
      </c>
      <c r="AH55" s="87">
        <f t="shared" ca="1" si="26"/>
        <v>64.97</v>
      </c>
      <c r="AI55" s="87">
        <f t="shared" ca="1" si="27"/>
        <v>63.87</v>
      </c>
      <c r="AJ55" s="87">
        <f t="shared" ca="1" si="28"/>
        <v>68.87</v>
      </c>
      <c r="AK55" s="87">
        <f t="shared" ca="1" si="17"/>
        <v>60.89</v>
      </c>
      <c r="AL55" s="87" t="str">
        <f t="shared" ca="1" si="18"/>
        <v/>
      </c>
      <c r="AO55" s="87" t="str">
        <f>T8</f>
        <v>Richmond</v>
      </c>
      <c r="AP55" s="87">
        <f ca="1">U14</f>
        <v>68.87</v>
      </c>
      <c r="BF55" s="94"/>
      <c r="BG55" s="94"/>
    </row>
    <row r="56" spans="1:59">
      <c r="W56" s="87">
        <f ca="1">IFERROR(RANK(Y56,$Y$27:$Y$59,$U$3)+COUNTIF($Y$27:Y56,Y56)-1,"")</f>
        <v>7</v>
      </c>
      <c r="X56" s="87" t="s">
        <v>115</v>
      </c>
      <c r="Y56" s="87">
        <f t="shared" ca="1" si="10"/>
        <v>67.959999999999994</v>
      </c>
      <c r="AA56" s="87" t="str">
        <f t="shared" ca="1" si="11"/>
        <v>Barking and Dagenham</v>
      </c>
      <c r="AB56" s="87">
        <v>30</v>
      </c>
      <c r="AC56" s="86">
        <f t="shared" ca="1" si="12"/>
        <v>60.14</v>
      </c>
      <c r="AD56" s="87" t="str">
        <f t="shared" ca="1" si="13"/>
        <v>Barking and Dagenham</v>
      </c>
      <c r="AE56" s="87" t="str">
        <f t="shared" ca="1" si="14"/>
        <v/>
      </c>
      <c r="AF56" s="87" t="str">
        <f t="shared" ca="1" si="15"/>
        <v/>
      </c>
      <c r="AG56" s="87">
        <f t="shared" ca="1" si="16"/>
        <v>60.14</v>
      </c>
      <c r="AH56" s="87">
        <f t="shared" ca="1" si="26"/>
        <v>64.97</v>
      </c>
      <c r="AI56" s="87">
        <f t="shared" ca="1" si="27"/>
        <v>63.87</v>
      </c>
      <c r="AJ56" s="87">
        <f t="shared" ca="1" si="28"/>
        <v>68.87</v>
      </c>
      <c r="AK56" s="87" t="str">
        <f t="shared" ca="1" si="17"/>
        <v/>
      </c>
      <c r="AL56" s="87">
        <f t="shared" ca="1" si="18"/>
        <v>60.14</v>
      </c>
    </row>
    <row r="57" spans="1:59">
      <c r="W57" s="87">
        <f ca="1">IFERROR(RANK(Y57,$Y$27:$Y$59,$U$3)+COUNTIF($Y$27:Y57,Y57)-1,"")</f>
        <v>1</v>
      </c>
      <c r="X57" s="87" t="s">
        <v>77</v>
      </c>
      <c r="Y57" s="87">
        <f t="shared" ca="1" si="10"/>
        <v>70.14</v>
      </c>
      <c r="AA57" s="87" t="str">
        <f t="shared" ca="1" si="11"/>
        <v>Lambeth</v>
      </c>
      <c r="AB57" s="87">
        <v>31</v>
      </c>
      <c r="AC57" s="86">
        <f t="shared" ca="1" si="12"/>
        <v>59.48</v>
      </c>
      <c r="AD57" s="87" t="str">
        <f t="shared" ca="1" si="13"/>
        <v>Lambeth</v>
      </c>
      <c r="AE57" s="87" t="str">
        <f t="shared" ca="1" si="14"/>
        <v/>
      </c>
      <c r="AF57" s="87" t="str">
        <f t="shared" ca="1" si="15"/>
        <v/>
      </c>
      <c r="AG57" s="87">
        <f t="shared" ca="1" si="16"/>
        <v>59.48</v>
      </c>
      <c r="AH57" s="87">
        <f t="shared" ca="1" si="26"/>
        <v>64.97</v>
      </c>
      <c r="AI57" s="87">
        <f t="shared" ca="1" si="27"/>
        <v>63.87</v>
      </c>
      <c r="AJ57" s="87">
        <f t="shared" ca="1" si="28"/>
        <v>68.87</v>
      </c>
      <c r="AK57" s="87" t="str">
        <f t="shared" ca="1" si="17"/>
        <v/>
      </c>
      <c r="AL57" s="87">
        <f t="shared" ca="1" si="18"/>
        <v>59.48</v>
      </c>
      <c r="BF57" s="94"/>
      <c r="BG57" s="94"/>
    </row>
    <row r="58" spans="1:59">
      <c r="W58" s="87">
        <f ca="1">IFERROR(RANK(Y58,$Y$27:$Y$59,$U$3)+COUNTIF($Y$27:Y58,Y58)-1,"")</f>
        <v>14</v>
      </c>
      <c r="X58" s="87" t="s">
        <v>100</v>
      </c>
      <c r="Y58" s="87">
        <f t="shared" ca="1" si="10"/>
        <v>65.209999999999994</v>
      </c>
      <c r="AA58" s="87" t="str">
        <f t="shared" ca="1" si="11"/>
        <v>Tower Hamlets</v>
      </c>
      <c r="AB58" s="87">
        <v>32</v>
      </c>
      <c r="AC58" s="86">
        <f t="shared" ca="1" si="12"/>
        <v>57.8</v>
      </c>
      <c r="AD58" s="87" t="str">
        <f t="shared" ca="1" si="13"/>
        <v>Tower Hamlets</v>
      </c>
      <c r="AE58" s="87" t="str">
        <f t="shared" ca="1" si="14"/>
        <v/>
      </c>
      <c r="AF58" s="87" t="str">
        <f t="shared" ca="1" si="15"/>
        <v/>
      </c>
      <c r="AG58" s="87">
        <f t="shared" ca="1" si="16"/>
        <v>57.8</v>
      </c>
      <c r="AH58" s="87">
        <f t="shared" ca="1" si="26"/>
        <v>64.97</v>
      </c>
      <c r="AI58" s="87">
        <f t="shared" ca="1" si="27"/>
        <v>63.87</v>
      </c>
      <c r="AJ58" s="87">
        <f t="shared" ca="1" si="28"/>
        <v>68.87</v>
      </c>
      <c r="AK58" s="87" t="str">
        <f t="shared" ca="1" si="17"/>
        <v/>
      </c>
      <c r="AL58" s="87">
        <f t="shared" ca="1" si="18"/>
        <v>57.8</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0700-000000000000}">
      <formula1>indlist</formula1>
    </dataValidation>
    <dataValidation type="list" showInputMessage="1" showErrorMessage="1" sqref="U2" xr:uid="{00000000-0002-0000-0700-000001000000}">
      <formula1>gender</formula1>
    </dataValidation>
    <dataValidation showInputMessage="1" showErrorMessage="1" sqref="U5" xr:uid="{00000000-0002-0000-0700-000002000000}"/>
  </dataValidations>
  <hyperlinks>
    <hyperlink ref="O1" location="Summary!A1" display="Back to summary" xr:uid="{00000000-0004-0000-07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BT64"/>
  <sheetViews>
    <sheetView showGridLines="0" showRowColHeaders="0" topLeftCell="A2" zoomScale="130" zoomScaleNormal="130" workbookViewId="0">
      <selection activeCell="R26" sqref="R26"/>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Life expectancy at birth, 2020 - 22 (Male)</v>
      </c>
      <c r="B1" s="125"/>
      <c r="C1" s="125"/>
      <c r="D1" s="125"/>
      <c r="E1" s="125"/>
      <c r="F1" s="125"/>
      <c r="G1" s="125"/>
      <c r="H1" s="126" t="str">
        <f ca="1">'2 M'!$X$1</f>
        <v>Life expectancy at birth, 2001-03 - 2020-22 (Male)</v>
      </c>
      <c r="I1" s="125"/>
      <c r="J1" s="125"/>
      <c r="K1" s="125"/>
      <c r="L1" s="125"/>
      <c r="M1" s="125"/>
      <c r="N1" s="125"/>
      <c r="O1" s="4" t="s">
        <v>1075</v>
      </c>
      <c r="T1" s="87" t="s">
        <v>282</v>
      </c>
      <c r="U1" s="87" t="s">
        <v>250</v>
      </c>
      <c r="V1" s="87" t="str">
        <f>T8&amp;U23&amp;U2&amp;U5</f>
        <v>Richmond90366MaleAll ages</v>
      </c>
      <c r="W1" s="86">
        <f>21-COUNTBLANK(X2:X21)</f>
        <v>21</v>
      </c>
      <c r="X1" s="87" t="str">
        <f ca="1">IF(U2&lt;&gt;"Persons",U1&amp;", "&amp;SUBSTITUTE(X2, " ","")&amp;" - "&amp;SUBSTITUTE(INDIRECT("x"&amp;W1), " ","")&amp;" ("&amp;U2&amp;")",U1&amp;", "&amp;SUBSTITUTE(X2, " ","")&amp;" - "&amp;SUBSTITUTE(INDIRECT("x"&amp;W1), " ",""))</f>
        <v>Life expectancy at birth, 2001-03 - 2020-22 (Male)</v>
      </c>
      <c r="Y1" s="87" t="s">
        <v>31</v>
      </c>
      <c r="Z1" s="87" t="s">
        <v>57</v>
      </c>
      <c r="AA1" s="87" t="str">
        <f>Summary!$E$2</f>
        <v>Richmond</v>
      </c>
      <c r="AB1" s="87" t="str">
        <f>List!H2</f>
        <v>Kingston</v>
      </c>
      <c r="AC1" s="86" t="str">
        <f>List!I2</f>
        <v>Sutton</v>
      </c>
      <c r="AD1" s="87" t="str">
        <f>List!J2</f>
        <v>Bromley</v>
      </c>
      <c r="AE1" s="87" t="str">
        <f>List!K2</f>
        <v>Merton</v>
      </c>
      <c r="AF1" s="87" t="str">
        <f>List!L2</f>
        <v>Harrow</v>
      </c>
      <c r="AG1" s="87" t="str">
        <f>List!M2</f>
        <v>Barnet</v>
      </c>
      <c r="AH1" s="87" t="s">
        <v>107</v>
      </c>
      <c r="AI1" s="87" t="s">
        <v>94</v>
      </c>
      <c r="AJ1" s="87" t="s">
        <v>98</v>
      </c>
      <c r="AK1" s="87" t="s">
        <v>69</v>
      </c>
      <c r="AL1" s="87" t="s">
        <v>79</v>
      </c>
      <c r="AM1" s="87" t="s">
        <v>73</v>
      </c>
      <c r="AN1" s="87" t="s">
        <v>111</v>
      </c>
      <c r="AO1" s="87" t="s">
        <v>63</v>
      </c>
      <c r="AP1" s="87" t="s">
        <v>121</v>
      </c>
      <c r="AQ1" s="87" t="s">
        <v>81</v>
      </c>
      <c r="AR1" s="87" t="s">
        <v>102</v>
      </c>
      <c r="AS1" s="87" t="s">
        <v>67</v>
      </c>
      <c r="AT1" s="87" t="s">
        <v>117</v>
      </c>
      <c r="AU1" s="87" t="s">
        <v>65</v>
      </c>
      <c r="AV1" s="87" t="s">
        <v>119</v>
      </c>
      <c r="AW1" s="87" t="s">
        <v>87</v>
      </c>
      <c r="AX1" s="87" t="s">
        <v>60</v>
      </c>
      <c r="AY1" s="87" t="s">
        <v>75</v>
      </c>
      <c r="AZ1" s="87" t="s">
        <v>71</v>
      </c>
      <c r="BA1" s="87" t="s">
        <v>83</v>
      </c>
      <c r="BB1" s="87" t="s">
        <v>92</v>
      </c>
      <c r="BC1" s="87" t="s">
        <v>85</v>
      </c>
      <c r="BD1" s="87" t="s">
        <v>109</v>
      </c>
      <c r="BE1" s="87" t="s">
        <v>123</v>
      </c>
      <c r="BF1" s="87" t="s">
        <v>113</v>
      </c>
      <c r="BG1" s="87" t="s">
        <v>33</v>
      </c>
      <c r="BH1" s="87" t="s">
        <v>96</v>
      </c>
      <c r="BI1" s="87" t="s">
        <v>90</v>
      </c>
      <c r="BJ1" s="87" t="s">
        <v>105</v>
      </c>
      <c r="BK1" s="87" t="s">
        <v>115</v>
      </c>
      <c r="BL1" s="87" t="s">
        <v>77</v>
      </c>
      <c r="BM1" s="87" t="s">
        <v>100</v>
      </c>
      <c r="BN1" s="87" t="s">
        <v>1011</v>
      </c>
    </row>
    <row r="2" spans="1:66">
      <c r="A2" s="125"/>
      <c r="B2" s="125"/>
      <c r="C2" s="125"/>
      <c r="D2" s="125"/>
      <c r="E2" s="125"/>
      <c r="F2" s="125"/>
      <c r="G2" s="125"/>
      <c r="H2" s="125"/>
      <c r="I2" s="125"/>
      <c r="J2" s="125"/>
      <c r="K2" s="125"/>
      <c r="L2" s="125"/>
      <c r="M2" s="125"/>
      <c r="N2" s="125"/>
      <c r="S2" s="87" t="str">
        <f t="array" ref="S2">IFERROR(VLOOKUP($W2,IF(IndicatorData!$B:$B=$V$1,IndicatorData!$A$1:$O$5203),15,FALSE),"")</f>
        <v>2001 - 03</v>
      </c>
      <c r="T2" s="88" t="s">
        <v>1056</v>
      </c>
      <c r="U2" s="87" t="s">
        <v>249</v>
      </c>
      <c r="V2" s="87">
        <v>1</v>
      </c>
      <c r="W2" s="86">
        <f t="array" ref="W2">IFERROR(SMALL(IF(IndicatorData!B:B=$V$1,IndicatorData!AA:AA),$V2),"")</f>
        <v>20010000</v>
      </c>
      <c r="X2" s="86" t="str">
        <f>S2</f>
        <v>2001 - 03</v>
      </c>
      <c r="Y2" s="88">
        <f t="shared" ref="Y2:AH11" ca="1" si="0">IFERROR(VLOOKUP(Y$1&amp;$U$1&amp;$X2&amp;$U$2&amp;$U$5,DATA,14,FALSE),"")</f>
        <v>76.2</v>
      </c>
      <c r="Z2" s="87">
        <f t="shared" ca="1" si="0"/>
        <v>75.95</v>
      </c>
      <c r="AA2" s="87">
        <f t="shared" ca="1" si="0"/>
        <v>78.38</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f t="shared" ca="1" si="3"/>
        <v>78.38</v>
      </c>
      <c r="BH2" s="87" t="str">
        <f t="shared" ca="1" si="3"/>
        <v/>
      </c>
      <c r="BI2" s="87" t="str">
        <f t="shared" ca="1" si="3"/>
        <v/>
      </c>
      <c r="BJ2" s="87" t="str">
        <f t="shared" ca="1" si="3"/>
        <v/>
      </c>
      <c r="BK2" s="87" t="str">
        <f t="shared" ca="1" si="3"/>
        <v/>
      </c>
      <c r="BL2" s="87" t="str">
        <f t="shared" ca="1" si="3"/>
        <v/>
      </c>
      <c r="BM2" s="87" t="str">
        <f t="shared" ca="1" si="3"/>
        <v/>
      </c>
      <c r="BN2" s="87" t="str">
        <f t="shared" ref="BN2:BN21" ca="1" si="4">IFERROR(AVERAGE(AB2:AG2),"")</f>
        <v/>
      </c>
    </row>
    <row r="3" spans="1:66">
      <c r="S3" s="87" t="str">
        <f t="array" ref="S3">IFERROR(VLOOKUP($W3,IF(IndicatorData!$B:$B=$V$1,IndicatorData!$A$1:$O$5203),15,FALSE),"")</f>
        <v>2002 - 04</v>
      </c>
      <c r="T3" s="88" t="s">
        <v>1076</v>
      </c>
      <c r="U3" s="87">
        <f>VLOOKUP(U1,IndicatorMetadata!$B:$AG,32,FALSE)</f>
        <v>0</v>
      </c>
      <c r="V3" s="89">
        <v>2</v>
      </c>
      <c r="W3" s="86">
        <f t="array" ref="W3">IFERROR(SMALL(IF(IndicatorData!B:B=$V$1,IndicatorData!AA:AA),$V3),"")</f>
        <v>20020000</v>
      </c>
      <c r="X3" s="86" t="str">
        <f t="shared" ref="X3:X21" si="5">IF(S3=X2,"",S3)</f>
        <v>2002 - 04</v>
      </c>
      <c r="Y3" s="88">
        <f t="shared" ca="1" si="0"/>
        <v>76.5</v>
      </c>
      <c r="Z3" s="87">
        <f t="shared" ca="1" si="0"/>
        <v>76.37</v>
      </c>
      <c r="AA3" s="87">
        <f t="shared" ca="1" si="0"/>
        <v>78.680000000000007</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f t="shared" ca="1" si="3"/>
        <v>78.680000000000007</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Richmond 2020 - 22 value:</v>
      </c>
      <c r="B4" s="3"/>
      <c r="C4" s="3"/>
      <c r="D4" s="3"/>
      <c r="E4" s="14">
        <f ca="1">VLOOKUP(T8,$AA$27:$AC$59,3,FALSE)</f>
        <v>82.37</v>
      </c>
      <c r="F4" s="2"/>
      <c r="S4" s="87" t="str">
        <f t="array" ref="S4">IFERROR(VLOOKUP($W4,IF(IndicatorData!$B:$B=$V$1,IndicatorData!$A$1:$O$5203),15,FALSE),"")</f>
        <v>2003 - 05</v>
      </c>
      <c r="T4" s="88" t="s">
        <v>308</v>
      </c>
      <c r="U4" s="87" t="str">
        <f>VLOOKUP(U1,IndicatorMetadata!$B:$AG,27,FALSE)</f>
        <v>Years</v>
      </c>
      <c r="V4" s="87">
        <v>3</v>
      </c>
      <c r="W4" s="86">
        <f t="array" ref="W4">IFERROR(SMALL(IF(IndicatorData!B:B=$V$1,IndicatorData!AA:AA),$V4),"")</f>
        <v>20030000</v>
      </c>
      <c r="X4" s="86" t="str">
        <f t="shared" si="5"/>
        <v>2003 - 05</v>
      </c>
      <c r="Y4" s="88">
        <f t="shared" ca="1" si="0"/>
        <v>76.849999999999994</v>
      </c>
      <c r="Z4" s="87">
        <f t="shared" ca="1" si="0"/>
        <v>76.790000000000006</v>
      </c>
      <c r="AA4" s="87">
        <f t="shared" ca="1" si="0"/>
        <v>79.209999999999994</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f t="shared" ca="1" si="3"/>
        <v>79.209999999999994</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1008</v>
      </c>
      <c r="C5" s="10"/>
      <c r="D5" s="10"/>
      <c r="E5" s="13" t="str">
        <f ca="1">IFERROR(IF(ABS(ROUND(($E$4-U11)/U11*100,0))=0, "similar",IF($E$4&lt;U11,ABS(ROUND(($E$4-U11)/U11*100,0))&amp;"% lower",IF($E$4&gt;U11,ABS(ROUND(($E$4-U11)/U11*100,0))&amp;"% higher"))),"N/A")</f>
        <v>4% higher</v>
      </c>
      <c r="S5" s="87" t="str">
        <f t="array" ref="S5">IFERROR(VLOOKUP($W5,IF(IndicatorData!$B:$B=$V$1,IndicatorData!$A$1:$O$5203),15,FALSE),"")</f>
        <v>2004 - 06</v>
      </c>
      <c r="T5" s="88" t="s">
        <v>10</v>
      </c>
      <c r="U5" s="87" t="str">
        <f>VLOOKUP(U23&amp;U2,Interpretations!$A$1:$E$155,4,FALSE)</f>
        <v>All ages</v>
      </c>
      <c r="V5" s="87">
        <v>4</v>
      </c>
      <c r="W5" s="86">
        <f t="array" ref="W5">IFERROR(SMALL(IF(IndicatorData!B:B=$V$1,IndicatorData!AA:AA),$V5),"")</f>
        <v>20040000</v>
      </c>
      <c r="X5" s="86" t="str">
        <f t="shared" si="5"/>
        <v>2004 - 06</v>
      </c>
      <c r="Y5" s="88">
        <f t="shared" ca="1" si="0"/>
        <v>77.23</v>
      </c>
      <c r="Z5" s="87">
        <f t="shared" ca="1" si="0"/>
        <v>77.25</v>
      </c>
      <c r="AA5" s="87">
        <f t="shared" ca="1" si="0"/>
        <v>79.48</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f t="shared" ca="1" si="3"/>
        <v>79.48</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1009</v>
      </c>
      <c r="C6" s="10"/>
      <c r="D6" s="10"/>
      <c r="E6" s="13" t="str">
        <f ca="1">IFERROR(IF(ABS(ROUND(($E$4-U12)/U12*100,0))=0, "similar",IF($E$4&lt;U12,ABS(ROUND(($E$4-U12)/U12*100,0))&amp;"% lower",IF($E$4&gt;U12,ABS(ROUND(($E$4-U12)/U12*100,0))&amp;"% higher"))),"N/A")</f>
        <v>4% higher</v>
      </c>
      <c r="S6" s="87" t="str">
        <f t="array" ref="S6">IFERROR(VLOOKUP($W6,IF(IndicatorData!$B:$B=$V$1,IndicatorData!$A$1:$O$5203),15,FALSE),"")</f>
        <v>2005 - 07</v>
      </c>
      <c r="T6" s="88"/>
      <c r="V6" s="87">
        <v>5</v>
      </c>
      <c r="W6" s="86">
        <f t="array" ref="W6">IFERROR(SMALL(IF(IndicatorData!B:B=$V$1,IndicatorData!AA:AA),$V6),"")</f>
        <v>20050000</v>
      </c>
      <c r="X6" s="86" t="str">
        <f t="shared" si="5"/>
        <v>2005 - 07</v>
      </c>
      <c r="Y6" s="88">
        <f t="shared" ca="1" si="0"/>
        <v>77.52</v>
      </c>
      <c r="Z6" s="87">
        <f t="shared" ca="1" si="0"/>
        <v>77.63</v>
      </c>
      <c r="AA6" s="87">
        <f t="shared" ca="1" si="0"/>
        <v>79.959999999999994</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f t="shared" ca="1" si="3"/>
        <v>79.959999999999994</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1010</v>
      </c>
      <c r="C7" s="10"/>
      <c r="D7" s="10"/>
      <c r="E7" s="13" t="str">
        <f ca="1">IFERROR(IF(ABS(ROUND(($E$4-U13)/U13*100,0))=0, "similar",IF($E$4&lt;U13,ABS(ROUND(($E$4-U13)/U13*100,0))&amp;"% lower",IF($E$4&gt;U13,ABS(ROUND(($E$4-U13)/U13*100,0))&amp;"% higher"))),"N/A")</f>
        <v>similar</v>
      </c>
      <c r="S7" s="87" t="str">
        <f t="array" ref="S7">IFERROR(VLOOKUP($W7,IF(IndicatorData!$B:$B=$V$1,IndicatorData!$A$1:$O$5203),15,FALSE),"")</f>
        <v>2006 - 08</v>
      </c>
      <c r="T7" s="88"/>
      <c r="V7" s="87">
        <v>6</v>
      </c>
      <c r="W7" s="86">
        <f t="array" ref="W7">IFERROR(SMALL(IF(IndicatorData!B:B=$V$1,IndicatorData!AA:AA),$V7),"")</f>
        <v>20060000</v>
      </c>
      <c r="X7" s="86" t="str">
        <f t="shared" si="5"/>
        <v>2006 - 08</v>
      </c>
      <c r="Y7" s="88">
        <f t="shared" ca="1" si="0"/>
        <v>77.77</v>
      </c>
      <c r="Z7" s="87">
        <f t="shared" ca="1" si="0"/>
        <v>77.95</v>
      </c>
      <c r="AA7" s="87">
        <f t="shared" ca="1" si="0"/>
        <v>80.22</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f t="shared" ca="1" si="3"/>
        <v>80.22</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Richmond baseline (2001 - 03)</v>
      </c>
      <c r="E8" s="13" t="str">
        <f ca="1">U22</f>
        <v>5% improvement</v>
      </c>
      <c r="S8" s="87" t="str">
        <f t="array" ref="S8">IFERROR(VLOOKUP($W8,IF(IndicatorData!$B:$B=$V$1,IndicatorData!$A$1:$O$5203),15,FALSE),"")</f>
        <v>2007 - 09</v>
      </c>
      <c r="T8" s="88" t="str">
        <f>Summary!$E$2</f>
        <v>Richmond</v>
      </c>
      <c r="V8" s="87">
        <v>7</v>
      </c>
      <c r="W8" s="86">
        <f t="array" ref="W8">IFERROR(SMALL(IF(IndicatorData!B:B=$V$1,IndicatorData!AA:AA),$V8),"")</f>
        <v>20070000</v>
      </c>
      <c r="X8" s="86" t="str">
        <f t="shared" si="5"/>
        <v>2007 - 09</v>
      </c>
      <c r="Y8" s="88">
        <f t="shared" ca="1" si="0"/>
        <v>78.069999999999993</v>
      </c>
      <c r="Z8" s="87">
        <f t="shared" ca="1" si="0"/>
        <v>78.34</v>
      </c>
      <c r="AA8" s="87">
        <f t="shared" ca="1" si="0"/>
        <v>80.78</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f t="shared" ca="1" si="3"/>
        <v>80.78</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Richmond previous year (2019 - 21)</v>
      </c>
      <c r="C9" s="10"/>
      <c r="D9" s="10"/>
      <c r="E9" s="13" t="str">
        <f ca="1">U21</f>
        <v>no change</v>
      </c>
      <c r="S9" s="87" t="str">
        <f t="array" ref="S9">IFERROR(VLOOKUP($W9,IF(IndicatorData!$B:$B=$V$1,IndicatorData!$A$1:$O$5203),15,FALSE),"")</f>
        <v>2008 - 10</v>
      </c>
      <c r="T9" s="88" t="str">
        <f>T8&amp;" Rank"</f>
        <v>Richmond Rank</v>
      </c>
      <c r="U9" s="87">
        <f ca="1">VLOOKUP(T8,$AA$26:$AB$58,2,FALSE)</f>
        <v>1</v>
      </c>
      <c r="V9" s="87">
        <v>8</v>
      </c>
      <c r="W9" s="86">
        <f t="array" ref="W9">IFERROR(SMALL(IF(IndicatorData!B:B=$V$1,IndicatorData!AA:AA),$V9),"")</f>
        <v>20080000</v>
      </c>
      <c r="X9" s="86" t="str">
        <f t="shared" si="5"/>
        <v>2008 - 10</v>
      </c>
      <c r="Y9" s="88">
        <f t="shared" ca="1" si="0"/>
        <v>78.37</v>
      </c>
      <c r="Z9" s="87">
        <f t="shared" ca="1" si="0"/>
        <v>78.680000000000007</v>
      </c>
      <c r="AA9" s="87">
        <f t="shared" ca="1" si="0"/>
        <v>81.09</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f t="shared" ca="1" si="3"/>
        <v>81.09</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2009 - 11</v>
      </c>
      <c r="T10" s="88" t="s">
        <v>14</v>
      </c>
      <c r="V10" s="87">
        <v>9</v>
      </c>
      <c r="W10" s="86">
        <f t="array" ref="W10">IFERROR(SMALL(IF(IndicatorData!B:B=$V$1,IndicatorData!AA:AA),$V10),"")</f>
        <v>20090000</v>
      </c>
      <c r="X10" s="86" t="str">
        <f t="shared" si="5"/>
        <v>2009 - 11</v>
      </c>
      <c r="Y10" s="88">
        <f t="shared" ca="1" si="0"/>
        <v>78.78</v>
      </c>
      <c r="Z10" s="87">
        <f t="shared" ca="1" si="0"/>
        <v>79.16</v>
      </c>
      <c r="AA10" s="87">
        <f t="shared" ca="1" si="0"/>
        <v>81.33</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f t="shared" ca="1" si="3"/>
        <v>81.33</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2010 - 12</v>
      </c>
      <c r="T11" s="88" t="s">
        <v>31</v>
      </c>
      <c r="U11" s="87">
        <f ca="1">AI27</f>
        <v>78.849999999999994</v>
      </c>
      <c r="V11" s="90">
        <v>10</v>
      </c>
      <c r="W11" s="86">
        <f t="array" ref="W11">IFERROR(SMALL(IF(IndicatorData!B:B=$V$1,IndicatorData!AA:AA),$V11),"")</f>
        <v>20100000</v>
      </c>
      <c r="X11" s="86" t="str">
        <f t="shared" si="5"/>
        <v>2010 - 12</v>
      </c>
      <c r="Y11" s="88">
        <f t="shared" ca="1" si="0"/>
        <v>79.09</v>
      </c>
      <c r="Z11" s="87">
        <f t="shared" ca="1" si="0"/>
        <v>79.489999999999995</v>
      </c>
      <c r="AA11" s="87">
        <f t="shared" ca="1" si="0"/>
        <v>81.5</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f t="shared" ca="1" si="3"/>
        <v>81.5</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Richmond (2020 - 22) rank:</v>
      </c>
      <c r="E12" s="128">
        <f ca="1">U9</f>
        <v>1</v>
      </c>
      <c r="S12" s="87" t="str">
        <f t="array" ref="S12">IFERROR(VLOOKUP($W12,IF(IndicatorData!$B:$B=$V$1,IndicatorData!$A$1:$O$5203),15,FALSE),"")</f>
        <v>2011 - 13</v>
      </c>
      <c r="T12" s="88" t="s">
        <v>57</v>
      </c>
      <c r="U12" s="87">
        <f ca="1">AH27</f>
        <v>79.13</v>
      </c>
      <c r="V12" s="90">
        <v>11</v>
      </c>
      <c r="W12" s="86">
        <f t="array" ref="W12">IFERROR(SMALL(IF(IndicatorData!B:B=$V$1,IndicatorData!AA:AA),$V12),"")</f>
        <v>20110000</v>
      </c>
      <c r="X12" s="86" t="str">
        <f t="shared" si="5"/>
        <v>2011 - 13</v>
      </c>
      <c r="Y12" s="88">
        <f t="shared" ref="Y12:AH21" ca="1" si="6">IFERROR(VLOOKUP(Y$1&amp;$U$1&amp;$X12&amp;$U$2&amp;$U$5,DATA,14,FALSE),"")</f>
        <v>79.28</v>
      </c>
      <c r="Z12" s="87">
        <f t="shared" ca="1" si="6"/>
        <v>79.81</v>
      </c>
      <c r="AA12" s="87">
        <f t="shared" ca="1" si="6"/>
        <v>81.69</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f t="shared" ca="1" si="9"/>
        <v>81.69</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1077</v>
      </c>
      <c r="C13" s="8"/>
      <c r="D13" s="8"/>
      <c r="E13" s="129"/>
      <c r="S13" s="87" t="str">
        <f t="array" ref="S13">IFERROR(VLOOKUP($W13,IF(IndicatorData!$B:$B=$V$1,IndicatorData!$A$1:$O$5203),15,FALSE),"")</f>
        <v>2012 - 14</v>
      </c>
      <c r="T13" s="88" t="s">
        <v>1011</v>
      </c>
      <c r="U13" s="87">
        <f ca="1">AJ27</f>
        <v>82.37</v>
      </c>
      <c r="V13" s="90">
        <v>12</v>
      </c>
      <c r="W13" s="86">
        <f t="array" ref="W13">IFERROR(SMALL(IF(IndicatorData!B:B=$V$1,IndicatorData!AA:AA),$V13),"")</f>
        <v>20120000</v>
      </c>
      <c r="X13" s="86" t="str">
        <f t="shared" si="5"/>
        <v>2012 - 14</v>
      </c>
      <c r="Y13" s="88">
        <f t="shared" ca="1" si="6"/>
        <v>79.42</v>
      </c>
      <c r="Z13" s="87">
        <f t="shared" ca="1" si="6"/>
        <v>80.040000000000006</v>
      </c>
      <c r="AA13" s="87">
        <f t="shared" ca="1" si="6"/>
        <v>82.11</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f t="shared" ca="1" si="9"/>
        <v>82.11</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2013 - 15</v>
      </c>
      <c r="T14" s="88" t="str">
        <f>T8&amp;" current data"</f>
        <v>Richmond current data</v>
      </c>
      <c r="U14" s="87">
        <f ca="1">INDIRECT("aa"&amp;$W$1)</f>
        <v>82.37</v>
      </c>
      <c r="V14" s="87">
        <v>13</v>
      </c>
      <c r="W14" s="86">
        <f t="array" ref="W14">IFERROR(SMALL(IF(IndicatorData!B:B=$V$1,IndicatorData!AA:AA),$V14),"")</f>
        <v>20130000</v>
      </c>
      <c r="X14" s="86" t="str">
        <f t="shared" si="5"/>
        <v>2013 - 15</v>
      </c>
      <c r="Y14" s="88">
        <f t="shared" ca="1" si="6"/>
        <v>79.430000000000007</v>
      </c>
      <c r="Z14" s="87">
        <f t="shared" ca="1" si="6"/>
        <v>80.03</v>
      </c>
      <c r="AA14" s="87">
        <f t="shared" ca="1" si="6"/>
        <v>81.97</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f t="shared" ca="1" si="9"/>
        <v>81.97</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Life expectancy at birth, 2020 - 22 (Male)</v>
      </c>
      <c r="B15" s="125"/>
      <c r="C15" s="125"/>
      <c r="D15" s="125"/>
      <c r="E15" s="125"/>
      <c r="F15" s="125"/>
      <c r="G15" s="125"/>
      <c r="S15" s="87" t="str">
        <f t="array" ref="S15">IFERROR(VLOOKUP($W15,IF(IndicatorData!$B:$B=$V$1,IndicatorData!$A$1:$O$5203),15,FALSE),"")</f>
        <v>2014 - 16</v>
      </c>
      <c r="T15" s="88" t="str">
        <f>T8&amp;" previous data"</f>
        <v>Richmond previous data</v>
      </c>
      <c r="U15" s="87">
        <f ca="1">INDIRECT("aa"&amp;$W$1-1)</f>
        <v>82.28</v>
      </c>
      <c r="V15" s="87">
        <v>14</v>
      </c>
      <c r="W15" s="86">
        <f t="array" ref="W15">IFERROR(SMALL(IF(IndicatorData!B:B=$V$1,IndicatorData!AA:AA),$V15),"")</f>
        <v>20140000</v>
      </c>
      <c r="X15" s="86" t="str">
        <f t="shared" si="5"/>
        <v>2014 - 16</v>
      </c>
      <c r="Y15" s="88">
        <f t="shared" ca="1" si="6"/>
        <v>79.48</v>
      </c>
      <c r="Z15" s="87">
        <f t="shared" ca="1" si="6"/>
        <v>80.12</v>
      </c>
      <c r="AA15" s="87">
        <f t="shared" ca="1" si="6"/>
        <v>82.15</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f t="shared" ca="1" si="9"/>
        <v>82.15</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2015 - 17</v>
      </c>
      <c r="T16" s="88" t="s">
        <v>1078</v>
      </c>
      <c r="U16" s="87">
        <f ca="1">AA2</f>
        <v>78.38</v>
      </c>
      <c r="V16" s="87">
        <v>15</v>
      </c>
      <c r="W16" s="86">
        <f t="array" ref="W16">IFERROR(SMALL(IF(IndicatorData!B:B=$V$1,IndicatorData!AA:AA),$V16),"")</f>
        <v>20150000</v>
      </c>
      <c r="X16" s="86" t="str">
        <f t="shared" si="5"/>
        <v>2015 - 17</v>
      </c>
      <c r="Y16" s="88">
        <f t="shared" ca="1" si="6"/>
        <v>79.489999999999995</v>
      </c>
      <c r="Z16" s="87">
        <f t="shared" ca="1" si="6"/>
        <v>80.099999999999994</v>
      </c>
      <c r="AA16" s="87">
        <f t="shared" ca="1" si="6"/>
        <v>82.19</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f t="shared" ca="1" si="9"/>
        <v>82.19</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2016 - 18</v>
      </c>
      <c r="T17" s="88" t="s">
        <v>1079</v>
      </c>
      <c r="U17" s="87">
        <f ca="1">($U$14-U15)/U15</f>
        <v>1.0938259601361621E-3</v>
      </c>
      <c r="V17" s="91">
        <v>16</v>
      </c>
      <c r="W17" s="86">
        <f t="array" ref="W17">IFERROR(SMALL(IF(IndicatorData!B:B=$V$1,IndicatorData!AA:AA),$V17),"")</f>
        <v>20160000</v>
      </c>
      <c r="X17" s="86" t="str">
        <f t="shared" si="5"/>
        <v>2016 - 18</v>
      </c>
      <c r="Y17" s="88">
        <f t="shared" ca="1" si="6"/>
        <v>79.55</v>
      </c>
      <c r="Z17" s="87">
        <f t="shared" ca="1" si="6"/>
        <v>80.25</v>
      </c>
      <c r="AA17" s="87">
        <f t="shared" ca="1" si="6"/>
        <v>82.35</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f t="shared" ca="1" si="9"/>
        <v>82.35</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2020 - 22, Richmond's rate was 82.4 years, which was the highest in London, 4.5% higher than the England average and 4.1% higher than the London average. The latest Borough figure for 2020 - 22 was also 5.1% higher than in 2001 - 03, in comparison with 3.5% increase in England's rate in the equivalent time period.</v>
      </c>
      <c r="K18" s="125"/>
      <c r="L18" s="125"/>
      <c r="M18" s="125"/>
      <c r="N18" s="125"/>
      <c r="S18" s="87" t="str">
        <f t="array" ref="S18">IFERROR(VLOOKUP($W18,IF(IndicatorData!$B:$B=$V$1,IndicatorData!$A$1:$O$5203),15,FALSE),"")</f>
        <v>2017 - 19</v>
      </c>
      <c r="T18" s="88" t="s">
        <v>1080</v>
      </c>
      <c r="U18" s="87">
        <f ca="1">IFERROR(IF(AND(U17&lt;0,$U$3=0),-1,IF(U17=0,0,IF(AND(U17&gt;0,$U$3=0),1,IF(AND(U17&gt;0,$U$3=1),-1,IF(AND(U17&lt;0,$U$3=1),1))))),0)</f>
        <v>1</v>
      </c>
      <c r="V18" s="87">
        <v>17</v>
      </c>
      <c r="W18" s="86">
        <f t="array" ref="W18">IFERROR(SMALL(IF(IndicatorData!B:B=$V$1,IndicatorData!AA:AA),$V18),"")</f>
        <v>20170000</v>
      </c>
      <c r="X18" s="86" t="str">
        <f t="shared" si="5"/>
        <v>2017 - 19</v>
      </c>
      <c r="Y18" s="88">
        <f t="shared" ca="1" si="6"/>
        <v>79.66</v>
      </c>
      <c r="Z18" s="87">
        <f t="shared" ca="1" si="6"/>
        <v>80.37</v>
      </c>
      <c r="AA18" s="87">
        <f t="shared" ca="1" si="6"/>
        <v>82.39</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f t="shared" ca="1" si="9"/>
        <v>82.39</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2018 - 20</v>
      </c>
      <c r="T19" s="88" t="s">
        <v>1081</v>
      </c>
      <c r="U19" s="87">
        <f ca="1">($U$14-U16)/U16</f>
        <v>5.0905843327379553E-2</v>
      </c>
      <c r="V19" s="91">
        <v>18</v>
      </c>
      <c r="W19" s="86">
        <f t="array" ref="W19">IFERROR(SMALL(IF(IndicatorData!B:B=$V$1,IndicatorData!AA:AA),$V19),"")</f>
        <v>20180000</v>
      </c>
      <c r="X19" s="86" t="str">
        <f t="shared" si="5"/>
        <v>2018 - 20</v>
      </c>
      <c r="Y19" s="88">
        <f t="shared" ca="1" si="6"/>
        <v>79.290000000000006</v>
      </c>
      <c r="Z19" s="87">
        <f t="shared" ca="1" si="6"/>
        <v>79.66</v>
      </c>
      <c r="AA19" s="87">
        <f t="shared" ca="1" si="6"/>
        <v>82.02</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f t="shared" ca="1" si="9"/>
        <v>82.02</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2019 - 21</v>
      </c>
      <c r="T20" s="88" t="s">
        <v>1082</v>
      </c>
      <c r="U20" s="87">
        <f ca="1">IFERROR(IF(AND(U19&lt;0,$U$3=0),-1,IF(U19=0,0,IF(AND(U19&gt;0,$U$3=0),1,IF(AND(U19&gt;0,$U$3=1),-1,IF(AND(U19&lt;0,$U$3=1),1))))),0)</f>
        <v>1</v>
      </c>
      <c r="V20" s="87">
        <v>19</v>
      </c>
      <c r="W20" s="86">
        <f t="array" ref="W20">IFERROR(SMALL(IF(IndicatorData!B:B=$V$1,IndicatorData!AA:AA),$V20),"")</f>
        <v>20190000</v>
      </c>
      <c r="X20" s="86" t="str">
        <f t="shared" si="5"/>
        <v>2019 - 21</v>
      </c>
      <c r="Y20" s="88">
        <f t="shared" ca="1" si="6"/>
        <v>79.02</v>
      </c>
      <c r="Z20" s="87">
        <f t="shared" ca="1" si="6"/>
        <v>79.22</v>
      </c>
      <c r="AA20" s="87">
        <f t="shared" ca="1" si="6"/>
        <v>82.28</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f t="shared" ca="1" si="9"/>
        <v>82.28</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2020 - 22</v>
      </c>
      <c r="T21" s="88" t="s">
        <v>1083</v>
      </c>
      <c r="U21" s="87" t="str">
        <f ca="1">IFERROR(IF(AND(U18=1,ROUND(U17*100,0)&lt;&gt;0),ABS(ROUND(U17*100,0))&amp;"% improvement", IF(AND(U18=-1,ROUND(U17*100,0)&lt;&gt;0),ABS(ROUND(U17*100,0))&amp;"% deterioration","no change")),"N/A")</f>
        <v>no change</v>
      </c>
      <c r="V21" s="87">
        <v>20</v>
      </c>
      <c r="W21" s="86">
        <f t="array" ref="W21">IFERROR(SMALL(IF(IndicatorData!B:B=$V$1,IndicatorData!AA:AA),$V21),"")</f>
        <v>20200000</v>
      </c>
      <c r="X21" s="86" t="str">
        <f t="shared" si="5"/>
        <v>2020 - 22</v>
      </c>
      <c r="Y21" s="88">
        <f t="shared" ca="1" si="6"/>
        <v>78.849999999999994</v>
      </c>
      <c r="Z21" s="87">
        <f t="shared" ca="1" si="6"/>
        <v>79.13</v>
      </c>
      <c r="AA21" s="87">
        <f t="shared" ca="1" si="6"/>
        <v>82.37</v>
      </c>
      <c r="AB21" s="87">
        <f t="shared" ca="1" si="6"/>
        <v>81.099999999999994</v>
      </c>
      <c r="AC21" s="86">
        <f t="shared" ca="1" si="6"/>
        <v>79.8</v>
      </c>
      <c r="AD21" s="87">
        <f t="shared" ca="1" si="6"/>
        <v>81.28</v>
      </c>
      <c r="AE21" s="87">
        <f t="shared" ca="1" si="6"/>
        <v>79.67</v>
      </c>
      <c r="AF21" s="87">
        <f t="shared" ca="1" si="6"/>
        <v>80.790000000000006</v>
      </c>
      <c r="AG21" s="87">
        <f t="shared" ca="1" si="6"/>
        <v>80.849999999999994</v>
      </c>
      <c r="AH21" s="87">
        <f t="shared" ca="1" si="6"/>
        <v>76.260000000000005</v>
      </c>
      <c r="AI21" s="87">
        <f t="shared" ca="1" si="7"/>
        <v>80.849999999999994</v>
      </c>
      <c r="AJ21" s="87">
        <f t="shared" ca="1" si="7"/>
        <v>79.680000000000007</v>
      </c>
      <c r="AK21" s="87">
        <f t="shared" ca="1" si="7"/>
        <v>78.55</v>
      </c>
      <c r="AL21" s="87">
        <f t="shared" ca="1" si="7"/>
        <v>81.28</v>
      </c>
      <c r="AM21" s="87">
        <f t="shared" ca="1" si="7"/>
        <v>79.19</v>
      </c>
      <c r="AN21" s="87">
        <f t="shared" ca="1" si="7"/>
        <v>78.95</v>
      </c>
      <c r="AO21" s="87">
        <f t="shared" ca="1" si="7"/>
        <v>78.89</v>
      </c>
      <c r="AP21" s="87">
        <f t="shared" ca="1" si="7"/>
        <v>79.319999999999993</v>
      </c>
      <c r="AQ21" s="87">
        <f t="shared" ca="1" si="7"/>
        <v>78.16</v>
      </c>
      <c r="AR21" s="87">
        <f t="shared" ca="1" si="7"/>
        <v>76.709999999999994</v>
      </c>
      <c r="AS21" s="87">
        <f t="shared" ca="1" si="8"/>
        <v>77.58</v>
      </c>
      <c r="AT21" s="87">
        <f t="shared" ca="1" si="8"/>
        <v>78.459999999999994</v>
      </c>
      <c r="AU21" s="87">
        <f t="shared" ca="1" si="8"/>
        <v>80.790000000000006</v>
      </c>
      <c r="AV21" s="87">
        <f t="shared" ca="1" si="8"/>
        <v>79.08</v>
      </c>
      <c r="AW21" s="87">
        <f t="shared" ca="1" si="8"/>
        <v>78.900000000000006</v>
      </c>
      <c r="AX21" s="87">
        <f t="shared" ca="1" si="8"/>
        <v>78.989999999999995</v>
      </c>
      <c r="AY21" s="87">
        <f t="shared" ca="1" si="8"/>
        <v>77.959999999999994</v>
      </c>
      <c r="AZ21" s="87">
        <f t="shared" ca="1" si="8"/>
        <v>80.67</v>
      </c>
      <c r="BA21" s="87">
        <f t="shared" ca="1" si="8"/>
        <v>81.099999999999994</v>
      </c>
      <c r="BB21" s="87">
        <f t="shared" ca="1" si="8"/>
        <v>77.94</v>
      </c>
      <c r="BC21" s="87">
        <f t="shared" ca="1" si="9"/>
        <v>77.89</v>
      </c>
      <c r="BD21" s="87">
        <f t="shared" ca="1" si="9"/>
        <v>79.67</v>
      </c>
      <c r="BE21" s="87">
        <f t="shared" ca="1" si="9"/>
        <v>76.48</v>
      </c>
      <c r="BF21" s="87">
        <f t="shared" ca="1" si="9"/>
        <v>79.040000000000006</v>
      </c>
      <c r="BG21" s="87">
        <f t="shared" ca="1" si="9"/>
        <v>82.37</v>
      </c>
      <c r="BH21" s="87">
        <f t="shared" ca="1" si="9"/>
        <v>78.37</v>
      </c>
      <c r="BI21" s="87">
        <f t="shared" ca="1" si="9"/>
        <v>79.8</v>
      </c>
      <c r="BJ21" s="87">
        <f t="shared" ca="1" si="9"/>
        <v>77.040000000000006</v>
      </c>
      <c r="BK21" s="87">
        <f t="shared" ca="1" si="9"/>
        <v>78.489999999999995</v>
      </c>
      <c r="BL21" s="87">
        <f t="shared" ca="1" si="9"/>
        <v>79.8</v>
      </c>
      <c r="BM21" s="87">
        <f t="shared" ca="1" si="9"/>
        <v>80.290000000000006</v>
      </c>
      <c r="BN21" s="87">
        <f t="shared" ca="1" si="4"/>
        <v>80.581666666666663</v>
      </c>
    </row>
    <row r="22" spans="10:72">
      <c r="J22" s="125"/>
      <c r="K22" s="125"/>
      <c r="L22" s="125"/>
      <c r="M22" s="125"/>
      <c r="N22" s="125"/>
      <c r="T22" s="87" t="s">
        <v>1084</v>
      </c>
      <c r="U22" s="87" t="str">
        <f ca="1">IFERROR(IF(AND(U20=1,ROUND(U19*100,0)&lt;&gt;0),ABS(ROUND(U19*100,0))&amp;"% improvement", IF(AND(U20=-1,ROUND(U19*100,0)&lt;&gt;0),ABS(ROUND(U19*100,0))&amp;"% deterioration","no change")),"N/A")</f>
        <v>5% improvement</v>
      </c>
    </row>
    <row r="23" spans="10:72">
      <c r="J23" s="125"/>
      <c r="K23" s="125"/>
      <c r="L23" s="125"/>
      <c r="M23" s="125"/>
      <c r="N23" s="125"/>
      <c r="T23" s="87" t="s">
        <v>1085</v>
      </c>
      <c r="U23" s="87">
        <f>VLOOKUP(U1,List!$AD$2:$AE$63,2,FALSE)</f>
        <v>90366</v>
      </c>
    </row>
    <row r="24" spans="10:72">
      <c r="J24" s="125"/>
      <c r="K24" s="125"/>
      <c r="L24" s="125"/>
      <c r="M24" s="125"/>
      <c r="N24" s="125"/>
    </row>
    <row r="25" spans="10:72">
      <c r="J25" s="125"/>
      <c r="K25" s="125"/>
      <c r="L25" s="125"/>
      <c r="M25" s="125"/>
      <c r="N25" s="125"/>
      <c r="AU25" s="87" t="str">
        <f ca="1">AC26&amp;", Bexley vs. CYP Comparators"</f>
        <v>Life expectancy at birth, 2020 - 22 (Male), Bexley vs. CYP Comparators</v>
      </c>
      <c r="BT25" s="87"/>
    </row>
    <row r="26" spans="10:72">
      <c r="J26" s="125"/>
      <c r="K26" s="125"/>
      <c r="L26" s="125"/>
      <c r="M26" s="125"/>
      <c r="N26" s="125"/>
      <c r="W26" s="87" t="s">
        <v>1006</v>
      </c>
      <c r="X26" s="87" t="s">
        <v>1086</v>
      </c>
      <c r="Y26" s="87" t="str">
        <f ca="1">INDIRECT("X"&amp;$W$1)</f>
        <v>2020 - 22</v>
      </c>
      <c r="AB26" s="87" t="s">
        <v>1006</v>
      </c>
      <c r="AC26" s="86" t="str">
        <f ca="1">IF(U2&lt;&gt;"Persons", U1&amp;", "&amp;Y26&amp;" ("&amp;U2&amp;")",U1&amp;", "&amp;Y26)</f>
        <v>Life expectancy at birth, 2020 - 22 (Male)</v>
      </c>
      <c r="AE26" s="87" t="str">
        <f>Summary!$E$2</f>
        <v>Richmond</v>
      </c>
      <c r="AF26" s="87" t="s">
        <v>1011</v>
      </c>
      <c r="AG26" s="87" t="s">
        <v>1087</v>
      </c>
      <c r="AH26" s="87" t="str">
        <f>Z1</f>
        <v>London</v>
      </c>
      <c r="AI26" s="87" t="str">
        <f>Y1</f>
        <v>England</v>
      </c>
      <c r="AJ26" s="87" t="str">
        <f>BN1</f>
        <v>IMD Comparators</v>
      </c>
      <c r="AK26" s="87" t="s">
        <v>1088</v>
      </c>
      <c r="AL26" s="87" t="s">
        <v>1087</v>
      </c>
      <c r="AN26" s="87" t="s">
        <v>1006</v>
      </c>
      <c r="AO26" s="87" t="s">
        <v>1060</v>
      </c>
      <c r="AV26" s="87" t="str">
        <f>T8</f>
        <v>Richmond</v>
      </c>
      <c r="AW26" s="87" t="s">
        <v>1089</v>
      </c>
      <c r="AX26" s="87" t="str">
        <f>Y1</f>
        <v>England</v>
      </c>
      <c r="AY26" s="92"/>
      <c r="AZ26" s="93"/>
      <c r="BA26" s="94"/>
      <c r="BB26" s="94"/>
      <c r="BC26" s="94"/>
      <c r="BD26" s="94"/>
      <c r="BT26" s="87"/>
    </row>
    <row r="27" spans="10:72">
      <c r="J27" s="125"/>
      <c r="K27" s="125"/>
      <c r="L27" s="125"/>
      <c r="M27" s="125"/>
      <c r="N27" s="125"/>
      <c r="W27" s="87">
        <f ca="1">IFERROR(RANK(Y27,$Y$27:$Y$59,$U$3)+COUNTIF($Y$27:Y27,Y27)-1,"")</f>
        <v>32</v>
      </c>
      <c r="X27" s="87" t="s">
        <v>107</v>
      </c>
      <c r="Y27" s="87">
        <f t="shared" ref="Y27:Y58" ca="1" si="10">IFERROR(VLOOKUP($X27&amp;$U$1&amp;$Y$26&amp;$U$2&amp;$U$5,DATA,14,FALSE),"")</f>
        <v>76.260000000000005</v>
      </c>
      <c r="AA27" s="87" t="str">
        <f t="shared" ref="AA27:AA58" ca="1" si="11">AD27</f>
        <v>Richmond</v>
      </c>
      <c r="AB27" s="87">
        <v>1</v>
      </c>
      <c r="AC27" s="86">
        <f t="shared" ref="AC27:AC58" ca="1" si="12">VLOOKUP($AB27,$W$26:$Y$58,3,FALSE)</f>
        <v>82.37</v>
      </c>
      <c r="AD27" s="87" t="str">
        <f t="shared" ref="AD27:AD58" ca="1" si="13">VLOOKUP($AB27,$W$26:$Y$58,2,FALSE)</f>
        <v>Richmond</v>
      </c>
      <c r="AE27" s="87">
        <f t="shared" ref="AE27:AE58" ca="1" si="14">IF($AD27=$AE$26,AC27,"")</f>
        <v>82.37</v>
      </c>
      <c r="AF27" s="87" t="str">
        <f t="shared" ref="AF27:AF58" ca="1" si="15">IF(ISERROR(HLOOKUP($AD27,$AB$1:$AG$1,1,FALSE)),"",AC27)</f>
        <v/>
      </c>
      <c r="AG27" s="87" t="str">
        <f t="shared" ref="AG27:AG58" ca="1" si="16">IF(AND(AE27="",AF27=""),AC27,"")</f>
        <v/>
      </c>
      <c r="AH27" s="87">
        <f ca="1">INDIRECT("z"&amp;$W$1)</f>
        <v>79.13</v>
      </c>
      <c r="AI27" s="87">
        <f ca="1">INDIRECT("y"&amp;$W$1)</f>
        <v>78.849999999999994</v>
      </c>
      <c r="AJ27" s="87">
        <f ca="1">INDIRECT("aa"&amp;$W$1)</f>
        <v>82.37</v>
      </c>
      <c r="AK27" s="87">
        <f t="shared" ref="AK27:AK58" ca="1" si="17">IF(ISERROR(VLOOKUP($AD27,AOP_comparators,1,FALSE)),"",AC27)</f>
        <v>82.37</v>
      </c>
      <c r="AL27" s="87" t="str">
        <f t="shared" ref="AL27:AL58" ca="1" si="18">IF(AND(AE27="",AK27=""),AC27,"")</f>
        <v/>
      </c>
      <c r="AN27" s="87" t="str">
        <f ca="1">IFERROR(RANK(AP27,$AP$27:$AP$37,$U$3)+COUNTIF($AP$27:AP27,AP27)-1,"")</f>
        <v/>
      </c>
      <c r="AO27" s="87" t="s">
        <v>1063</v>
      </c>
      <c r="AP27" s="87" t="str">
        <f t="shared" ref="AP27:AP37" ca="1" si="19">IFERROR(VLOOKUP($AO27&amp;$U$1&amp;$Y$26&amp;$U$2&amp;$U$5,DATA,14,FALSE),"")</f>
        <v/>
      </c>
      <c r="AR27" s="87" t="str">
        <f t="shared" ref="AR27:AR37" ca="1" si="20">AU27</f>
        <v>Richmond</v>
      </c>
      <c r="AS27" s="87">
        <v>1</v>
      </c>
      <c r="AT27" s="87">
        <f t="shared" ref="AT27:AT37" ca="1" si="21">VLOOKUP($AS27,$AN$27:$AP$37,3,FALSE)</f>
        <v>82.37</v>
      </c>
      <c r="AU27" s="87" t="str">
        <f t="shared" ref="AU27:AU37" ca="1" si="22">VLOOKUP($AS27,$AN$27:$AP$37,2,FALSE)</f>
        <v>Richmond</v>
      </c>
      <c r="AV27" s="87">
        <f t="shared" ref="AV27:AV37" ca="1" si="23">IF($AU27=$AV$26,$AT27,"")</f>
        <v>82.37</v>
      </c>
      <c r="AW27" s="87" t="str">
        <f t="shared" ref="AW27:AW37" ca="1" si="24">IF(AV27="",AT27,"")</f>
        <v/>
      </c>
      <c r="AX27" s="87">
        <f t="shared" ref="AX27:AX37" ca="1" si="25">AI27</f>
        <v>78.849999999999994</v>
      </c>
      <c r="AY27" s="94"/>
      <c r="AZ27" s="94"/>
      <c r="BA27" s="94"/>
      <c r="BB27" s="94"/>
      <c r="BC27" s="94"/>
      <c r="BD27" s="94"/>
      <c r="BT27" s="87"/>
    </row>
    <row r="28" spans="10:72">
      <c r="J28" s="125"/>
      <c r="K28" s="125"/>
      <c r="L28" s="125"/>
      <c r="M28" s="125"/>
      <c r="N28" s="125"/>
      <c r="W28" s="87">
        <f ca="1">IFERROR(RANK(Y28,$Y$27:$Y$59,$U$3)+COUNTIF($Y$27:Y28,Y28)-1,"")</f>
        <v>4</v>
      </c>
      <c r="X28" s="87" t="s">
        <v>94</v>
      </c>
      <c r="Y28" s="87">
        <f t="shared" ca="1" si="10"/>
        <v>80.849999999999994</v>
      </c>
      <c r="AA28" s="87" t="str">
        <f t="shared" ca="1" si="11"/>
        <v>Bromley</v>
      </c>
      <c r="AB28" s="87">
        <v>2</v>
      </c>
      <c r="AC28" s="86">
        <f t="shared" ca="1" si="12"/>
        <v>81.28</v>
      </c>
      <c r="AD28" s="87" t="str">
        <f t="shared" ca="1" si="13"/>
        <v>Bromley</v>
      </c>
      <c r="AE28" s="87" t="str">
        <f t="shared" ca="1" si="14"/>
        <v/>
      </c>
      <c r="AF28" s="87">
        <f t="shared" ca="1" si="15"/>
        <v>81.28</v>
      </c>
      <c r="AG28" s="87" t="str">
        <f t="shared" ca="1" si="16"/>
        <v/>
      </c>
      <c r="AH28" s="87">
        <f t="shared" ref="AH28:AH58" ca="1" si="26">$AH$27</f>
        <v>79.13</v>
      </c>
      <c r="AI28" s="87">
        <f t="shared" ref="AI28:AI58" ca="1" si="27">$AI$27</f>
        <v>78.849999999999994</v>
      </c>
      <c r="AJ28" s="87">
        <f t="shared" ref="AJ28:AJ58" ca="1" si="28">$AJ$27</f>
        <v>82.37</v>
      </c>
      <c r="AK28" s="87">
        <f t="shared" ca="1" si="17"/>
        <v>81.28</v>
      </c>
      <c r="AL28" s="87" t="str">
        <f t="shared" ca="1" si="18"/>
        <v/>
      </c>
      <c r="AN28" s="87">
        <f ca="1">IFERROR(RANK(AP28,$AP$27:$AP$37,$U$3)+COUNTIF($AP$27:AP28,AP28)-1,"")</f>
        <v>2</v>
      </c>
      <c r="AO28" s="87" t="s">
        <v>79</v>
      </c>
      <c r="AP28" s="87">
        <f t="shared" ca="1" si="19"/>
        <v>81.28</v>
      </c>
      <c r="AR28" s="87" t="str">
        <f t="shared" ca="1" si="20"/>
        <v>Bromley</v>
      </c>
      <c r="AS28" s="87">
        <v>2</v>
      </c>
      <c r="AT28" s="87">
        <f t="shared" ca="1" si="21"/>
        <v>81.28</v>
      </c>
      <c r="AU28" s="87" t="str">
        <f t="shared" ca="1" si="22"/>
        <v>Bromley</v>
      </c>
      <c r="AV28" s="87" t="str">
        <f t="shared" ca="1" si="23"/>
        <v/>
      </c>
      <c r="AW28" s="87">
        <f t="shared" ca="1" si="24"/>
        <v>81.28</v>
      </c>
      <c r="AX28" s="87">
        <f t="shared" ca="1" si="25"/>
        <v>78.849999999999994</v>
      </c>
      <c r="AY28" s="94"/>
      <c r="BA28" s="94"/>
      <c r="BB28" s="94"/>
      <c r="BC28" s="94"/>
      <c r="BD28" s="94"/>
      <c r="BF28" s="94">
        <v>90</v>
      </c>
      <c r="BG28" s="94"/>
      <c r="BT28" s="87"/>
    </row>
    <row r="29" spans="10:72">
      <c r="J29" s="125"/>
      <c r="K29" s="125"/>
      <c r="L29" s="125"/>
      <c r="M29" s="125"/>
      <c r="N29" s="125"/>
      <c r="W29" s="87">
        <f ca="1">IFERROR(RANK(Y29,$Y$27:$Y$59,$U$3)+COUNTIF($Y$27:Y29,Y29)-1,"")</f>
        <v>10</v>
      </c>
      <c r="X29" s="87" t="s">
        <v>98</v>
      </c>
      <c r="Y29" s="87">
        <f t="shared" ca="1" si="10"/>
        <v>79.680000000000007</v>
      </c>
      <c r="AA29" s="87" t="str">
        <f t="shared" ca="1" si="11"/>
        <v>Kingston</v>
      </c>
      <c r="AB29" s="87">
        <v>3</v>
      </c>
      <c r="AC29" s="86">
        <f t="shared" ca="1" si="12"/>
        <v>81.099999999999994</v>
      </c>
      <c r="AD29" s="87" t="str">
        <f t="shared" ca="1" si="13"/>
        <v>Kingston</v>
      </c>
      <c r="AE29" s="87" t="str">
        <f t="shared" ca="1" si="14"/>
        <v/>
      </c>
      <c r="AF29" s="87">
        <f t="shared" ca="1" si="15"/>
        <v>81.099999999999994</v>
      </c>
      <c r="AG29" s="87" t="str">
        <f t="shared" ca="1" si="16"/>
        <v/>
      </c>
      <c r="AH29" s="87">
        <f t="shared" ca="1" si="26"/>
        <v>79.13</v>
      </c>
      <c r="AI29" s="87">
        <f t="shared" ca="1" si="27"/>
        <v>78.849999999999994</v>
      </c>
      <c r="AJ29" s="87">
        <f t="shared" ca="1" si="28"/>
        <v>82.37</v>
      </c>
      <c r="AK29" s="87">
        <f t="shared" ca="1" si="17"/>
        <v>81.099999999999994</v>
      </c>
      <c r="AL29" s="87" t="str">
        <f t="shared" ca="1" si="18"/>
        <v/>
      </c>
      <c r="AN29" s="87" t="str">
        <f ca="1">IFERROR(RANK(AP29,$AP$27:$AP$37,$U$3)+COUNTIF($AP$27:AP29,AP29)-1,"")</f>
        <v/>
      </c>
      <c r="AO29" s="87" t="s">
        <v>1064</v>
      </c>
      <c r="AP29" s="87" t="str">
        <f t="shared" ca="1" si="19"/>
        <v/>
      </c>
      <c r="AR29" s="87" t="str">
        <f t="shared" ca="1" si="20"/>
        <v>Havering</v>
      </c>
      <c r="AS29" s="87">
        <v>3</v>
      </c>
      <c r="AT29" s="87">
        <f t="shared" ca="1" si="21"/>
        <v>79.08</v>
      </c>
      <c r="AU29" s="87" t="str">
        <f t="shared" ca="1" si="22"/>
        <v>Havering</v>
      </c>
      <c r="AV29" s="87" t="str">
        <f t="shared" ca="1" si="23"/>
        <v/>
      </c>
      <c r="AW29" s="87">
        <f t="shared" ca="1" si="24"/>
        <v>79.08</v>
      </c>
      <c r="AX29" s="87">
        <f t="shared" ca="1" si="25"/>
        <v>78.849999999999994</v>
      </c>
      <c r="AY29" s="94"/>
      <c r="BA29" s="94"/>
      <c r="BB29" s="94"/>
      <c r="BC29" s="94"/>
      <c r="BD29" s="94"/>
      <c r="BE29" s="87" t="s">
        <v>1090</v>
      </c>
      <c r="BF29" s="92">
        <v>0.59602649006622521</v>
      </c>
      <c r="BG29" s="94"/>
      <c r="BT29" s="87"/>
    </row>
    <row r="30" spans="10:72">
      <c r="J30" s="125"/>
      <c r="K30" s="125"/>
      <c r="L30" s="125"/>
      <c r="M30" s="125"/>
      <c r="N30" s="125"/>
      <c r="W30" s="87">
        <f ca="1">IFERROR(RANK(Y30,$Y$27:$Y$59,$U$3)+COUNTIF($Y$27:Y30,Y30)-1,"")</f>
        <v>20</v>
      </c>
      <c r="X30" s="87" t="s">
        <v>69</v>
      </c>
      <c r="Y30" s="87">
        <f t="shared" ca="1" si="10"/>
        <v>78.55</v>
      </c>
      <c r="AA30" s="87" t="str">
        <f t="shared" ca="1" si="11"/>
        <v>Barnet</v>
      </c>
      <c r="AB30" s="87">
        <v>4</v>
      </c>
      <c r="AC30" s="86">
        <f t="shared" ca="1" si="12"/>
        <v>80.849999999999994</v>
      </c>
      <c r="AD30" s="87" t="str">
        <f t="shared" ca="1" si="13"/>
        <v>Barnet</v>
      </c>
      <c r="AE30" s="87" t="str">
        <f t="shared" ca="1" si="14"/>
        <v/>
      </c>
      <c r="AF30" s="87">
        <f t="shared" ca="1" si="15"/>
        <v>80.849999999999994</v>
      </c>
      <c r="AG30" s="87" t="str">
        <f t="shared" ca="1" si="16"/>
        <v/>
      </c>
      <c r="AH30" s="87">
        <f t="shared" ca="1" si="26"/>
        <v>79.13</v>
      </c>
      <c r="AI30" s="87">
        <f t="shared" ca="1" si="27"/>
        <v>78.849999999999994</v>
      </c>
      <c r="AJ30" s="87">
        <f t="shared" ca="1" si="28"/>
        <v>82.37</v>
      </c>
      <c r="AK30" s="87">
        <f t="shared" ca="1" si="17"/>
        <v>80.849999999999994</v>
      </c>
      <c r="AL30" s="87" t="str">
        <f t="shared" ca="1" si="18"/>
        <v/>
      </c>
      <c r="AN30" s="87">
        <f ca="1">IFERROR(RANK(AP30,$AP$27:$AP$37,$U$3)+COUNTIF($AP$27:AP30,AP30)-1,"")</f>
        <v>3</v>
      </c>
      <c r="AO30" s="87" t="s">
        <v>119</v>
      </c>
      <c r="AP30" s="87">
        <f t="shared" ca="1" si="19"/>
        <v>79.08</v>
      </c>
      <c r="AR30" s="87" t="e">
        <f t="shared" ca="1" si="20"/>
        <v>#N/A</v>
      </c>
      <c r="AS30" s="87">
        <v>4</v>
      </c>
      <c r="AT30" s="87" t="e">
        <f t="shared" ca="1" si="21"/>
        <v>#N/A</v>
      </c>
      <c r="AU30" s="87" t="e">
        <f t="shared" ca="1" si="22"/>
        <v>#N/A</v>
      </c>
      <c r="AV30" s="87" t="e">
        <f t="shared" ca="1" si="23"/>
        <v>#N/A</v>
      </c>
      <c r="AW30" s="87" t="e">
        <f t="shared" ca="1" si="24"/>
        <v>#N/A</v>
      </c>
      <c r="AX30" s="87">
        <f t="shared" ca="1" si="25"/>
        <v>78.849999999999994</v>
      </c>
      <c r="AY30" s="94"/>
      <c r="BA30" s="94"/>
      <c r="BB30" s="94"/>
      <c r="BC30" s="94"/>
      <c r="BD30" s="94"/>
      <c r="BE30" s="87" t="s">
        <v>1091</v>
      </c>
      <c r="BF30" s="92">
        <v>0</v>
      </c>
      <c r="BG30" s="92"/>
      <c r="BT30" s="87"/>
    </row>
    <row r="31" spans="10:72">
      <c r="J31" s="125"/>
      <c r="K31" s="125"/>
      <c r="L31" s="125"/>
      <c r="M31" s="125"/>
      <c r="N31" s="125"/>
      <c r="W31" s="87">
        <f ca="1">IFERROR(RANK(Y31,$Y$27:$Y$59,$U$3)+COUNTIF($Y$27:Y31,Y31)-1,"")</f>
        <v>2</v>
      </c>
      <c r="X31" s="87" t="s">
        <v>79</v>
      </c>
      <c r="Y31" s="87">
        <f t="shared" ca="1" si="10"/>
        <v>81.28</v>
      </c>
      <c r="AA31" s="87" t="str">
        <f t="shared" ca="1" si="11"/>
        <v>Harrow</v>
      </c>
      <c r="AB31" s="87">
        <v>5</v>
      </c>
      <c r="AC31" s="86">
        <f t="shared" ca="1" si="12"/>
        <v>80.790000000000006</v>
      </c>
      <c r="AD31" s="87" t="str">
        <f t="shared" ca="1" si="13"/>
        <v>Harrow</v>
      </c>
      <c r="AE31" s="87" t="str">
        <f t="shared" ca="1" si="14"/>
        <v/>
      </c>
      <c r="AF31" s="87">
        <f t="shared" ca="1" si="15"/>
        <v>80.790000000000006</v>
      </c>
      <c r="AG31" s="87" t="str">
        <f t="shared" ca="1" si="16"/>
        <v/>
      </c>
      <c r="AH31" s="87">
        <f t="shared" ca="1" si="26"/>
        <v>79.13</v>
      </c>
      <c r="AI31" s="87">
        <f t="shared" ca="1" si="27"/>
        <v>78.849999999999994</v>
      </c>
      <c r="AJ31" s="87">
        <f t="shared" ca="1" si="28"/>
        <v>82.37</v>
      </c>
      <c r="AK31" s="87">
        <f t="shared" ca="1" si="17"/>
        <v>80.790000000000006</v>
      </c>
      <c r="AL31" s="87" t="str">
        <f t="shared" ca="1" si="18"/>
        <v/>
      </c>
      <c r="AN31" s="87" t="str">
        <f ca="1">IFERROR(RANK(AP31,$AP$27:$AP$37,$U$3)+COUNTIF($AP$27:AP31,AP31)-1,"")</f>
        <v/>
      </c>
      <c r="AO31" s="87" t="s">
        <v>1066</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78.849999999999994</v>
      </c>
      <c r="AY31" s="94"/>
      <c r="BA31" s="94"/>
      <c r="BB31" s="94"/>
      <c r="BC31" s="94"/>
      <c r="BD31" s="94"/>
      <c r="BE31" s="87" t="s">
        <v>128</v>
      </c>
      <c r="BF31" s="92">
        <v>32</v>
      </c>
      <c r="BG31" s="92"/>
      <c r="BT31" s="87"/>
    </row>
    <row r="32" spans="10:72">
      <c r="J32" s="125"/>
      <c r="K32" s="125"/>
      <c r="L32" s="125"/>
      <c r="M32" s="125"/>
      <c r="N32" s="125"/>
      <c r="W32" s="87">
        <f ca="1">IFERROR(RANK(Y32,$Y$27:$Y$59,$U$3)+COUNTIF($Y$27:Y32,Y32)-1,"")</f>
        <v>13</v>
      </c>
      <c r="X32" s="87" t="s">
        <v>73</v>
      </c>
      <c r="Y32" s="87">
        <f t="shared" ca="1" si="10"/>
        <v>79.19</v>
      </c>
      <c r="AA32" s="87" t="str">
        <f t="shared" ca="1" si="11"/>
        <v>Kensington and Chelsea</v>
      </c>
      <c r="AB32" s="87">
        <v>6</v>
      </c>
      <c r="AC32" s="86">
        <f t="shared" ca="1" si="12"/>
        <v>80.67</v>
      </c>
      <c r="AD32" s="87" t="str">
        <f t="shared" ca="1" si="13"/>
        <v>Kensington and Chelsea</v>
      </c>
      <c r="AE32" s="87" t="str">
        <f t="shared" ca="1" si="14"/>
        <v/>
      </c>
      <c r="AF32" s="87" t="str">
        <f t="shared" ca="1" si="15"/>
        <v/>
      </c>
      <c r="AG32" s="87">
        <f t="shared" ca="1" si="16"/>
        <v>80.67</v>
      </c>
      <c r="AH32" s="87">
        <f t="shared" ca="1" si="26"/>
        <v>79.13</v>
      </c>
      <c r="AI32" s="87">
        <f t="shared" ca="1" si="27"/>
        <v>78.849999999999994</v>
      </c>
      <c r="AJ32" s="87">
        <f t="shared" ca="1" si="28"/>
        <v>82.37</v>
      </c>
      <c r="AK32" s="87" t="str">
        <f t="shared" ca="1" si="17"/>
        <v/>
      </c>
      <c r="AL32" s="87">
        <f t="shared" ca="1" si="18"/>
        <v>80.67</v>
      </c>
      <c r="AN32" s="87" t="str">
        <f ca="1">IFERROR(RANK(AP32,$AP$27:$AP$37,$U$3)+COUNTIF($AP$27:AP32,AP32)-1,"")</f>
        <v/>
      </c>
      <c r="AO32" s="87" t="s">
        <v>1067</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78.849999999999994</v>
      </c>
      <c r="AY32" s="94"/>
      <c r="BA32" s="94"/>
      <c r="BB32" s="94"/>
      <c r="BC32" s="94"/>
      <c r="BD32" s="94"/>
      <c r="BE32" s="87" t="s">
        <v>173</v>
      </c>
      <c r="BF32" s="92"/>
      <c r="BG32" s="92"/>
      <c r="BT32" s="87"/>
    </row>
    <row r="33" spans="1:72">
      <c r="W33" s="87">
        <f ca="1">IFERROR(RANK(Y33,$Y$27:$Y$59,$U$3)+COUNTIF($Y$27:Y33,Y33)-1,"")</f>
        <v>17</v>
      </c>
      <c r="X33" s="87" t="s">
        <v>111</v>
      </c>
      <c r="Y33" s="87">
        <f t="shared" ca="1" si="10"/>
        <v>78.95</v>
      </c>
      <c r="AA33" s="87" t="str">
        <f t="shared" ca="1" si="11"/>
        <v>Westminster</v>
      </c>
      <c r="AB33" s="87">
        <v>7</v>
      </c>
      <c r="AC33" s="86">
        <f t="shared" ca="1" si="12"/>
        <v>80.290000000000006</v>
      </c>
      <c r="AD33" s="87" t="str">
        <f t="shared" ca="1" si="13"/>
        <v>Westminster</v>
      </c>
      <c r="AE33" s="87" t="str">
        <f t="shared" ca="1" si="14"/>
        <v/>
      </c>
      <c r="AF33" s="87" t="str">
        <f t="shared" ca="1" si="15"/>
        <v/>
      </c>
      <c r="AG33" s="87">
        <f t="shared" ca="1" si="16"/>
        <v>80.290000000000006</v>
      </c>
      <c r="AH33" s="87">
        <f t="shared" ca="1" si="26"/>
        <v>79.13</v>
      </c>
      <c r="AI33" s="87">
        <f t="shared" ca="1" si="27"/>
        <v>78.849999999999994</v>
      </c>
      <c r="AJ33" s="87">
        <f t="shared" ca="1" si="28"/>
        <v>82.37</v>
      </c>
      <c r="AK33" s="87" t="str">
        <f t="shared" ca="1" si="17"/>
        <v/>
      </c>
      <c r="AL33" s="87">
        <f t="shared" ca="1" si="18"/>
        <v>80.290000000000006</v>
      </c>
      <c r="AN33" s="87" t="str">
        <f ca="1">IFERROR(RANK(AP33,$AP$27:$AP$37,$U$3)+COUNTIF($AP$27:AP33,AP33)-1,"")</f>
        <v/>
      </c>
      <c r="AO33" s="87" t="s">
        <v>1068</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78.849999999999994</v>
      </c>
      <c r="AY33" s="94"/>
      <c r="BA33" s="94"/>
      <c r="BB33" s="94"/>
      <c r="BC33" s="94"/>
      <c r="BD33" s="94"/>
      <c r="BE33" s="87" t="s">
        <v>1092</v>
      </c>
      <c r="BF33" s="92"/>
      <c r="BG33" s="92"/>
      <c r="BT33" s="87"/>
    </row>
    <row r="34" spans="1:72">
      <c r="A34" s="12" t="s">
        <v>1093</v>
      </c>
      <c r="W34" s="87">
        <f ca="1">IFERROR(RANK(Y34,$Y$27:$Y$59,$U$3)+COUNTIF($Y$27:Y34,Y34)-1,"")</f>
        <v>19</v>
      </c>
      <c r="X34" s="87" t="s">
        <v>63</v>
      </c>
      <c r="Y34" s="87">
        <f t="shared" ca="1" si="10"/>
        <v>78.89</v>
      </c>
      <c r="AA34" s="87" t="str">
        <f t="shared" ca="1" si="11"/>
        <v>Sutton</v>
      </c>
      <c r="AB34" s="87">
        <v>8</v>
      </c>
      <c r="AC34" s="86">
        <f t="shared" ca="1" si="12"/>
        <v>79.8</v>
      </c>
      <c r="AD34" s="87" t="str">
        <f t="shared" ca="1" si="13"/>
        <v>Sutton</v>
      </c>
      <c r="AE34" s="87" t="str">
        <f t="shared" ca="1" si="14"/>
        <v/>
      </c>
      <c r="AF34" s="87">
        <f t="shared" ca="1" si="15"/>
        <v>79.8</v>
      </c>
      <c r="AG34" s="87" t="str">
        <f t="shared" ca="1" si="16"/>
        <v/>
      </c>
      <c r="AH34" s="87">
        <f t="shared" ca="1" si="26"/>
        <v>79.13</v>
      </c>
      <c r="AI34" s="87">
        <f t="shared" ca="1" si="27"/>
        <v>78.849999999999994</v>
      </c>
      <c r="AJ34" s="87">
        <f t="shared" ca="1" si="28"/>
        <v>82.37</v>
      </c>
      <c r="AK34" s="87">
        <f t="shared" ca="1" si="17"/>
        <v>79.8</v>
      </c>
      <c r="AL34" s="87" t="str">
        <f t="shared" ca="1" si="18"/>
        <v/>
      </c>
      <c r="AN34" s="87" t="str">
        <f ca="1">IFERROR(RANK(AP34,$AP$27:$AP$37,$U$3)+COUNTIF($AP$27:AP34,AP34)-1,"")</f>
        <v/>
      </c>
      <c r="AO34" s="87" t="s">
        <v>1069</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78.849999999999994</v>
      </c>
      <c r="AY34" s="94"/>
      <c r="BA34" s="94"/>
      <c r="BB34" s="94"/>
      <c r="BC34" s="94"/>
      <c r="BD34" s="94"/>
      <c r="BE34" s="87" t="s">
        <v>1094</v>
      </c>
      <c r="BF34" s="92"/>
      <c r="BG34" s="92"/>
      <c r="BT34" s="87"/>
    </row>
    <row r="35" spans="1:72" ht="15" customHeight="1">
      <c r="A35" s="124" t="str">
        <f>VLOOKUP($U$1,IndicatorMetadata!$B:$Z,2,FALSE)</f>
        <v>The average number of years a person would expect to live based on contemporary mortality rates. For a particular area and time period, it is an estimate of the average number of years a newborn baby would survive if he or she experienced the age specific mortality rates for that area and time period throughout his or her life._x000D_
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Figures reflect mortality among those living in an area in each time period, rather than what will be experienced throughout life among those born in the area. The figures are not therefore the number of years a baby born in the area could actually expect to live, both because the mortality rates of the area are likely to change in the future and because many of those born in the area will live elsewhere for at least some part of their lives.</v>
      </c>
      <c r="B35" s="125"/>
      <c r="C35" s="125"/>
      <c r="D35" s="125"/>
      <c r="E35" s="125"/>
      <c r="F35" s="125"/>
      <c r="G35" s="125"/>
      <c r="H35" s="125"/>
      <c r="I35" s="125"/>
      <c r="J35" s="125"/>
      <c r="K35" s="125"/>
      <c r="L35" s="125"/>
      <c r="M35" s="125"/>
      <c r="N35" s="125"/>
      <c r="W35" s="87">
        <f ca="1">IFERROR(RANK(Y35,$Y$27:$Y$59,$U$3)+COUNTIF($Y$27:Y35,Y35)-1,"")</f>
        <v>12</v>
      </c>
      <c r="X35" s="87" t="s">
        <v>121</v>
      </c>
      <c r="Y35" s="87">
        <f t="shared" ca="1" si="10"/>
        <v>79.319999999999993</v>
      </c>
      <c r="AA35" s="87" t="str">
        <f t="shared" ca="1" si="11"/>
        <v>Wandsworth</v>
      </c>
      <c r="AB35" s="87">
        <v>9</v>
      </c>
      <c r="AC35" s="86">
        <f t="shared" ca="1" si="12"/>
        <v>79.8</v>
      </c>
      <c r="AD35" s="87" t="str">
        <f t="shared" ca="1" si="13"/>
        <v>Wandsworth</v>
      </c>
      <c r="AE35" s="87" t="str">
        <f t="shared" ca="1" si="14"/>
        <v/>
      </c>
      <c r="AF35" s="87" t="str">
        <f t="shared" ca="1" si="15"/>
        <v/>
      </c>
      <c r="AG35" s="87">
        <f t="shared" ca="1" si="16"/>
        <v>79.8</v>
      </c>
      <c r="AH35" s="87">
        <f t="shared" ca="1" si="26"/>
        <v>79.13</v>
      </c>
      <c r="AI35" s="87">
        <f t="shared" ca="1" si="27"/>
        <v>78.849999999999994</v>
      </c>
      <c r="AJ35" s="87">
        <f t="shared" ca="1" si="28"/>
        <v>82.37</v>
      </c>
      <c r="AK35" s="87" t="str">
        <f t="shared" ca="1" si="17"/>
        <v/>
      </c>
      <c r="AL35" s="87">
        <f t="shared" ca="1" si="18"/>
        <v>79.8</v>
      </c>
      <c r="AN35" s="87" t="str">
        <f ca="1">IFERROR(RANK(AP35,$AP$27:$AP$37,$U$3)+COUNTIF($AP$27:AP35,AP35)-1,"")</f>
        <v/>
      </c>
      <c r="AO35" s="87" t="s">
        <v>1070</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78.849999999999994</v>
      </c>
      <c r="AY35" s="94"/>
      <c r="BA35" s="94"/>
      <c r="BB35" s="94"/>
      <c r="BC35" s="94"/>
      <c r="BD35" s="94"/>
      <c r="BE35" s="87" t="s">
        <v>1095</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24</v>
      </c>
      <c r="X36" s="87" t="s">
        <v>81</v>
      </c>
      <c r="Y36" s="87">
        <f t="shared" ca="1" si="10"/>
        <v>78.16</v>
      </c>
      <c r="AA36" s="87" t="str">
        <f t="shared" ca="1" si="11"/>
        <v>Bexley</v>
      </c>
      <c r="AB36" s="87">
        <v>10</v>
      </c>
      <c r="AC36" s="86">
        <f t="shared" ca="1" si="12"/>
        <v>79.680000000000007</v>
      </c>
      <c r="AD36" s="87" t="str">
        <f t="shared" ca="1" si="13"/>
        <v>Bexley</v>
      </c>
      <c r="AE36" s="87" t="str">
        <f t="shared" ca="1" si="14"/>
        <v/>
      </c>
      <c r="AF36" s="87" t="str">
        <f t="shared" ca="1" si="15"/>
        <v/>
      </c>
      <c r="AG36" s="87">
        <f t="shared" ca="1" si="16"/>
        <v>79.680000000000007</v>
      </c>
      <c r="AH36" s="87">
        <f t="shared" ca="1" si="26"/>
        <v>79.13</v>
      </c>
      <c r="AI36" s="87">
        <f t="shared" ca="1" si="27"/>
        <v>78.849999999999994</v>
      </c>
      <c r="AJ36" s="87">
        <f t="shared" ca="1" si="28"/>
        <v>82.37</v>
      </c>
      <c r="AK36" s="87" t="str">
        <f t="shared" ca="1" si="17"/>
        <v/>
      </c>
      <c r="AL36" s="87">
        <f t="shared" ca="1" si="18"/>
        <v>79.680000000000007</v>
      </c>
      <c r="AN36" s="87" t="str">
        <f ca="1">IFERROR(RANK(AP36,$AP$27:$AP$37,$U$3)+COUNTIF($AP$27:AP36,AP36)-1,"")</f>
        <v/>
      </c>
      <c r="AO36" s="87" t="s">
        <v>1071</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78.849999999999994</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30</v>
      </c>
      <c r="X37" s="87" t="s">
        <v>102</v>
      </c>
      <c r="Y37" s="87">
        <f t="shared" ca="1" si="10"/>
        <v>76.709999999999994</v>
      </c>
      <c r="AA37" s="87" t="str">
        <f t="shared" ca="1" si="11"/>
        <v>Merton</v>
      </c>
      <c r="AB37" s="87">
        <v>11</v>
      </c>
      <c r="AC37" s="86">
        <f t="shared" ca="1" si="12"/>
        <v>79.67</v>
      </c>
      <c r="AD37" s="87" t="str">
        <f t="shared" ca="1" si="13"/>
        <v>Merton</v>
      </c>
      <c r="AE37" s="87" t="str">
        <f t="shared" ca="1" si="14"/>
        <v/>
      </c>
      <c r="AF37" s="87">
        <f t="shared" ca="1" si="15"/>
        <v>79.67</v>
      </c>
      <c r="AG37" s="87" t="str">
        <f t="shared" ca="1" si="16"/>
        <v/>
      </c>
      <c r="AH37" s="87">
        <f t="shared" ca="1" si="26"/>
        <v>79.13</v>
      </c>
      <c r="AI37" s="87">
        <f t="shared" ca="1" si="27"/>
        <v>78.849999999999994</v>
      </c>
      <c r="AJ37" s="87">
        <f t="shared" ca="1" si="28"/>
        <v>82.37</v>
      </c>
      <c r="AK37" s="87">
        <f t="shared" ca="1" si="17"/>
        <v>79.67</v>
      </c>
      <c r="AL37" s="87" t="str">
        <f t="shared" ca="1" si="18"/>
        <v/>
      </c>
      <c r="AN37" s="87">
        <f ca="1">IFERROR(RANK(AP37,$AP$27:$AP$37,$U$3)+COUNTIF($AP$27:AP37,AP37)-1,"")</f>
        <v>1</v>
      </c>
      <c r="AO37" s="87" t="str">
        <f>T8</f>
        <v>Richmond</v>
      </c>
      <c r="AP37" s="87">
        <f t="shared" ca="1" si="19"/>
        <v>82.37</v>
      </c>
      <c r="AR37" s="87" t="e">
        <f t="shared" ca="1" si="20"/>
        <v>#N/A</v>
      </c>
      <c r="AS37" s="87">
        <v>11</v>
      </c>
      <c r="AT37" s="87" t="e">
        <f t="shared" ca="1" si="21"/>
        <v>#N/A</v>
      </c>
      <c r="AU37" s="87" t="e">
        <f t="shared" ca="1" si="22"/>
        <v>#N/A</v>
      </c>
      <c r="AV37" s="87" t="e">
        <f t="shared" ca="1" si="23"/>
        <v>#N/A</v>
      </c>
      <c r="AW37" s="87" t="e">
        <f t="shared" ca="1" si="24"/>
        <v>#N/A</v>
      </c>
      <c r="AX37" s="87">
        <f t="shared" ca="1" si="25"/>
        <v>78.849999999999994</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28</v>
      </c>
      <c r="X38" s="87" t="s">
        <v>67</v>
      </c>
      <c r="Y38" s="87">
        <f t="shared" ca="1" si="10"/>
        <v>77.58</v>
      </c>
      <c r="AA38" s="87" t="str">
        <f t="shared" ca="1" si="11"/>
        <v>Enfield</v>
      </c>
      <c r="AB38" s="87">
        <v>12</v>
      </c>
      <c r="AC38" s="86">
        <f t="shared" ca="1" si="12"/>
        <v>79.319999999999993</v>
      </c>
      <c r="AD38" s="87" t="str">
        <f t="shared" ca="1" si="13"/>
        <v>Enfield</v>
      </c>
      <c r="AE38" s="87" t="str">
        <f t="shared" ca="1" si="14"/>
        <v/>
      </c>
      <c r="AF38" s="87" t="str">
        <f t="shared" ca="1" si="15"/>
        <v/>
      </c>
      <c r="AG38" s="87">
        <f t="shared" ca="1" si="16"/>
        <v>79.319999999999993</v>
      </c>
      <c r="AH38" s="87">
        <f t="shared" ca="1" si="26"/>
        <v>79.13</v>
      </c>
      <c r="AI38" s="87">
        <f t="shared" ca="1" si="27"/>
        <v>78.849999999999994</v>
      </c>
      <c r="AJ38" s="87">
        <f t="shared" ca="1" si="28"/>
        <v>82.37</v>
      </c>
      <c r="AK38" s="87">
        <f t="shared" ca="1" si="17"/>
        <v>79.319999999999993</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22</v>
      </c>
      <c r="X39" s="87" t="s">
        <v>117</v>
      </c>
      <c r="Y39" s="87">
        <f t="shared" ca="1" si="10"/>
        <v>78.459999999999994</v>
      </c>
      <c r="AA39" s="87" t="str">
        <f t="shared" ca="1" si="11"/>
        <v>Camden</v>
      </c>
      <c r="AB39" s="87">
        <v>13</v>
      </c>
      <c r="AC39" s="86">
        <f t="shared" ca="1" si="12"/>
        <v>79.19</v>
      </c>
      <c r="AD39" s="87" t="str">
        <f t="shared" ca="1" si="13"/>
        <v>Camden</v>
      </c>
      <c r="AE39" s="87" t="str">
        <f t="shared" ca="1" si="14"/>
        <v/>
      </c>
      <c r="AF39" s="87" t="str">
        <f t="shared" ca="1" si="15"/>
        <v/>
      </c>
      <c r="AG39" s="87">
        <f t="shared" ca="1" si="16"/>
        <v>79.19</v>
      </c>
      <c r="AH39" s="87">
        <f t="shared" ca="1" si="26"/>
        <v>79.13</v>
      </c>
      <c r="AI39" s="87">
        <f t="shared" ca="1" si="27"/>
        <v>78.849999999999994</v>
      </c>
      <c r="AJ39" s="87">
        <f t="shared" ca="1" si="28"/>
        <v>82.37</v>
      </c>
      <c r="AK39" s="87" t="str">
        <f t="shared" ca="1" si="17"/>
        <v/>
      </c>
      <c r="AL39" s="87">
        <f t="shared" ca="1" si="18"/>
        <v>79.19</v>
      </c>
      <c r="AO39" s="87" t="s">
        <v>1096</v>
      </c>
      <c r="BA39" s="94"/>
      <c r="BD39" s="94" t="s">
        <v>1097</v>
      </c>
      <c r="BF39" s="94">
        <f ca="1">U9</f>
        <v>1</v>
      </c>
      <c r="BG39" s="94"/>
      <c r="BT39" s="87"/>
    </row>
    <row r="40" spans="1:72">
      <c r="A40" s="125"/>
      <c r="B40" s="125"/>
      <c r="C40" s="125"/>
      <c r="D40" s="125"/>
      <c r="E40" s="125"/>
      <c r="F40" s="125"/>
      <c r="G40" s="125"/>
      <c r="H40" s="125"/>
      <c r="I40" s="125"/>
      <c r="J40" s="125"/>
      <c r="K40" s="125"/>
      <c r="L40" s="125"/>
      <c r="M40" s="125"/>
      <c r="N40" s="125"/>
      <c r="W40" s="87">
        <f ca="1">IFERROR(RANK(Y40,$Y$27:$Y$59,$U$3)+COUNTIF($Y$27:Y40,Y40)-1,"")</f>
        <v>5</v>
      </c>
      <c r="X40" s="87" t="s">
        <v>65</v>
      </c>
      <c r="Y40" s="87">
        <f t="shared" ca="1" si="10"/>
        <v>80.790000000000006</v>
      </c>
      <c r="AA40" s="87" t="str">
        <f t="shared" ca="1" si="11"/>
        <v>Havering</v>
      </c>
      <c r="AB40" s="87">
        <v>14</v>
      </c>
      <c r="AC40" s="86">
        <f t="shared" ca="1" si="12"/>
        <v>79.08</v>
      </c>
      <c r="AD40" s="87" t="str">
        <f t="shared" ca="1" si="13"/>
        <v>Havering</v>
      </c>
      <c r="AE40" s="87" t="str">
        <f t="shared" ca="1" si="14"/>
        <v/>
      </c>
      <c r="AF40" s="87" t="str">
        <f t="shared" ca="1" si="15"/>
        <v/>
      </c>
      <c r="AG40" s="87">
        <f t="shared" ca="1" si="16"/>
        <v>79.08</v>
      </c>
      <c r="AH40" s="87">
        <f t="shared" ca="1" si="26"/>
        <v>79.13</v>
      </c>
      <c r="AI40" s="87">
        <f t="shared" ca="1" si="27"/>
        <v>78.849999999999994</v>
      </c>
      <c r="AJ40" s="87">
        <f t="shared" ca="1" si="28"/>
        <v>82.37</v>
      </c>
      <c r="AK40" s="87">
        <f t="shared" ca="1" si="17"/>
        <v>79.08</v>
      </c>
      <c r="AL40" s="87" t="str">
        <f t="shared" ca="1" si="18"/>
        <v/>
      </c>
      <c r="AO40" s="87" t="str">
        <f>List!R2</f>
        <v>Kingston</v>
      </c>
      <c r="AP40" s="87">
        <f t="shared" ref="AP40:AP54" ca="1" si="29">VLOOKUP(AO40,$AA$27:$AC$58,3,FALSE)</f>
        <v>81.099999999999994</v>
      </c>
      <c r="BA40" s="94"/>
      <c r="BB40" s="94"/>
      <c r="BC40" s="94"/>
      <c r="BD40" s="94"/>
      <c r="BE40" s="87" t="s">
        <v>1098</v>
      </c>
      <c r="BF40" s="92">
        <f ca="1">IF(BF39=1,0,BE45*BF39/$BF45)</f>
        <v>0</v>
      </c>
      <c r="BG40" s="93"/>
      <c r="BT40" s="87"/>
    </row>
    <row r="41" spans="1:72">
      <c r="A41" s="125"/>
      <c r="B41" s="125"/>
      <c r="C41" s="125"/>
      <c r="D41" s="125"/>
      <c r="E41" s="125"/>
      <c r="F41" s="125"/>
      <c r="G41" s="125"/>
      <c r="H41" s="125"/>
      <c r="I41" s="125"/>
      <c r="J41" s="125"/>
      <c r="K41" s="125"/>
      <c r="L41" s="125"/>
      <c r="M41" s="125"/>
      <c r="N41" s="125"/>
      <c r="W41" s="87">
        <f ca="1">IFERROR(RANK(Y41,$Y$27:$Y$59,$U$3)+COUNTIF($Y$27:Y41,Y41)-1,"")</f>
        <v>14</v>
      </c>
      <c r="X41" s="87" t="s">
        <v>119</v>
      </c>
      <c r="Y41" s="87">
        <f t="shared" ca="1" si="10"/>
        <v>79.08</v>
      </c>
      <c r="AA41" s="87" t="str">
        <f t="shared" ca="1" si="11"/>
        <v>Redbridge</v>
      </c>
      <c r="AB41" s="87">
        <v>15</v>
      </c>
      <c r="AC41" s="86">
        <f t="shared" ca="1" si="12"/>
        <v>79.040000000000006</v>
      </c>
      <c r="AD41" s="87" t="str">
        <f t="shared" ca="1" si="13"/>
        <v>Redbridge</v>
      </c>
      <c r="AE41" s="87" t="str">
        <f t="shared" ca="1" si="14"/>
        <v/>
      </c>
      <c r="AF41" s="87" t="str">
        <f t="shared" ca="1" si="15"/>
        <v/>
      </c>
      <c r="AG41" s="87">
        <f t="shared" ca="1" si="16"/>
        <v>79.040000000000006</v>
      </c>
      <c r="AH41" s="87">
        <f t="shared" ca="1" si="26"/>
        <v>79.13</v>
      </c>
      <c r="AI41" s="87">
        <f t="shared" ca="1" si="27"/>
        <v>78.849999999999994</v>
      </c>
      <c r="AJ41" s="87">
        <f t="shared" ca="1" si="28"/>
        <v>82.37</v>
      </c>
      <c r="AK41" s="87">
        <f t="shared" ca="1" si="17"/>
        <v>79.040000000000006</v>
      </c>
      <c r="AL41" s="87" t="str">
        <f t="shared" ca="1" si="18"/>
        <v/>
      </c>
      <c r="AO41" s="87" t="str">
        <f>List!R3</f>
        <v>Merton</v>
      </c>
      <c r="AP41" s="87">
        <f t="shared" ca="1" si="29"/>
        <v>79.67</v>
      </c>
      <c r="BA41" s="94"/>
      <c r="BB41" s="94"/>
      <c r="BC41" s="94"/>
      <c r="BD41" s="94"/>
      <c r="BE41" s="87" t="s">
        <v>1099</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18</v>
      </c>
      <c r="X42" s="87" t="s">
        <v>87</v>
      </c>
      <c r="Y42" s="87">
        <f t="shared" ca="1" si="10"/>
        <v>78.900000000000006</v>
      </c>
      <c r="AA42" s="87" t="str">
        <f t="shared" ca="1" si="11"/>
        <v>Hounslow</v>
      </c>
      <c r="AB42" s="87">
        <v>16</v>
      </c>
      <c r="AC42" s="86">
        <f t="shared" ca="1" si="12"/>
        <v>78.989999999999995</v>
      </c>
      <c r="AD42" s="87" t="str">
        <f t="shared" ca="1" si="13"/>
        <v>Hounslow</v>
      </c>
      <c r="AE42" s="87" t="str">
        <f t="shared" ca="1" si="14"/>
        <v/>
      </c>
      <c r="AF42" s="87" t="str">
        <f t="shared" ca="1" si="15"/>
        <v/>
      </c>
      <c r="AG42" s="87">
        <f t="shared" ca="1" si="16"/>
        <v>78.989999999999995</v>
      </c>
      <c r="AH42" s="87">
        <f t="shared" ca="1" si="26"/>
        <v>79.13</v>
      </c>
      <c r="AI42" s="87">
        <f t="shared" ca="1" si="27"/>
        <v>78.849999999999994</v>
      </c>
      <c r="AJ42" s="87">
        <f t="shared" ca="1" si="28"/>
        <v>82.37</v>
      </c>
      <c r="AK42" s="87">
        <f t="shared" ca="1" si="17"/>
        <v>78.989999999999995</v>
      </c>
      <c r="AL42" s="87" t="str">
        <f t="shared" ca="1" si="18"/>
        <v/>
      </c>
      <c r="AO42" s="87" t="str">
        <f>List!R4</f>
        <v>Richmond</v>
      </c>
      <c r="AP42" s="87">
        <f t="shared" ca="1" si="29"/>
        <v>82.37</v>
      </c>
      <c r="BA42" s="94"/>
      <c r="BB42" s="94"/>
      <c r="BC42" s="94"/>
      <c r="BD42" s="94"/>
      <c r="BE42" s="87" t="s">
        <v>1094</v>
      </c>
      <c r="BF42" s="92">
        <f ca="1">IF(181-SUM(BF40:BF41)&lt;0,0,181-SUM(BF40:BF41))</f>
        <v>179</v>
      </c>
      <c r="BG42" s="93"/>
      <c r="BT42" s="87"/>
    </row>
    <row r="43" spans="1:72">
      <c r="A43" s="17"/>
      <c r="B43" s="17"/>
      <c r="C43" s="17"/>
      <c r="D43" s="17"/>
      <c r="E43" s="17"/>
      <c r="F43" s="17"/>
      <c r="G43" s="17"/>
      <c r="H43" s="17"/>
      <c r="I43" s="17"/>
      <c r="J43" s="17"/>
      <c r="K43" s="17"/>
      <c r="L43" s="17"/>
      <c r="M43" s="17"/>
      <c r="W43" s="87">
        <f ca="1">IFERROR(RANK(Y43,$Y$27:$Y$59,$U$3)+COUNTIF($Y$27:Y43,Y43)-1,"")</f>
        <v>16</v>
      </c>
      <c r="X43" s="87" t="s">
        <v>60</v>
      </c>
      <c r="Y43" s="87">
        <f t="shared" ca="1" si="10"/>
        <v>78.989999999999995</v>
      </c>
      <c r="AA43" s="87" t="str">
        <f t="shared" ca="1" si="11"/>
        <v>Croydon</v>
      </c>
      <c r="AB43" s="87">
        <v>17</v>
      </c>
      <c r="AC43" s="86">
        <f t="shared" ca="1" si="12"/>
        <v>78.95</v>
      </c>
      <c r="AD43" s="87" t="str">
        <f t="shared" ca="1" si="13"/>
        <v>Croydon</v>
      </c>
      <c r="AE43" s="87" t="str">
        <f t="shared" ca="1" si="14"/>
        <v/>
      </c>
      <c r="AF43" s="87" t="str">
        <f t="shared" ca="1" si="15"/>
        <v/>
      </c>
      <c r="AG43" s="87">
        <f t="shared" ca="1" si="16"/>
        <v>78.95</v>
      </c>
      <c r="AH43" s="87">
        <f t="shared" ca="1" si="26"/>
        <v>79.13</v>
      </c>
      <c r="AI43" s="87">
        <f t="shared" ca="1" si="27"/>
        <v>78.849999999999994</v>
      </c>
      <c r="AJ43" s="87">
        <f t="shared" ca="1" si="28"/>
        <v>82.37</v>
      </c>
      <c r="AK43" s="87">
        <f t="shared" ca="1" si="17"/>
        <v>78.95</v>
      </c>
      <c r="AL43" s="87" t="str">
        <f t="shared" ca="1" si="18"/>
        <v/>
      </c>
      <c r="AO43" s="87" t="str">
        <f>List!R5</f>
        <v>Sutton</v>
      </c>
      <c r="AP43" s="87">
        <f t="shared" ca="1" si="29"/>
        <v>79.8</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25</v>
      </c>
      <c r="X44" s="87" t="s">
        <v>75</v>
      </c>
      <c r="Y44" s="87">
        <f t="shared" ca="1" si="10"/>
        <v>77.959999999999994</v>
      </c>
      <c r="AA44" s="87" t="str">
        <f t="shared" ca="1" si="11"/>
        <v>Hillingdon</v>
      </c>
      <c r="AB44" s="87">
        <v>18</v>
      </c>
      <c r="AC44" s="86">
        <f t="shared" ca="1" si="12"/>
        <v>78.900000000000006</v>
      </c>
      <c r="AD44" s="87" t="str">
        <f t="shared" ca="1" si="13"/>
        <v>Hillingdon</v>
      </c>
      <c r="AE44" s="87" t="str">
        <f t="shared" ca="1" si="14"/>
        <v/>
      </c>
      <c r="AF44" s="87" t="str">
        <f t="shared" ca="1" si="15"/>
        <v/>
      </c>
      <c r="AG44" s="87">
        <f t="shared" ca="1" si="16"/>
        <v>78.900000000000006</v>
      </c>
      <c r="AH44" s="87">
        <f t="shared" ca="1" si="26"/>
        <v>79.13</v>
      </c>
      <c r="AI44" s="87">
        <f t="shared" ca="1" si="27"/>
        <v>78.849999999999994</v>
      </c>
      <c r="AJ44" s="87">
        <f t="shared" ca="1" si="28"/>
        <v>82.37</v>
      </c>
      <c r="AK44" s="87">
        <f t="shared" ca="1" si="17"/>
        <v>78.900000000000006</v>
      </c>
      <c r="AL44" s="87" t="str">
        <f t="shared" ca="1" si="18"/>
        <v/>
      </c>
      <c r="AO44" s="87" t="str">
        <f>List!R6</f>
        <v>Havering</v>
      </c>
      <c r="AP44" s="87">
        <f t="shared" ca="1" si="29"/>
        <v>79.08</v>
      </c>
      <c r="BT44" s="87"/>
    </row>
    <row r="45" spans="1:72">
      <c r="A45" s="17"/>
      <c r="B45" s="17"/>
      <c r="C45" s="17"/>
      <c r="D45" s="17"/>
      <c r="E45" s="17"/>
      <c r="F45" s="17"/>
      <c r="G45" s="17"/>
      <c r="H45" s="17"/>
      <c r="I45" s="17"/>
      <c r="J45" s="17"/>
      <c r="K45" s="17"/>
      <c r="L45" s="17"/>
      <c r="M45" s="17"/>
      <c r="W45" s="87">
        <f ca="1">IFERROR(RANK(Y45,$Y$27:$Y$59,$U$3)+COUNTIF($Y$27:Y45,Y45)-1,"")</f>
        <v>6</v>
      </c>
      <c r="X45" s="87" t="s">
        <v>71</v>
      </c>
      <c r="Y45" s="87">
        <f t="shared" ca="1" si="10"/>
        <v>80.67</v>
      </c>
      <c r="AA45" s="87" t="str">
        <f t="shared" ca="1" si="11"/>
        <v>Ealing</v>
      </c>
      <c r="AB45" s="87">
        <v>19</v>
      </c>
      <c r="AC45" s="86">
        <f t="shared" ca="1" si="12"/>
        <v>78.89</v>
      </c>
      <c r="AD45" s="87" t="str">
        <f t="shared" ca="1" si="13"/>
        <v>Ealing</v>
      </c>
      <c r="AE45" s="87" t="str">
        <f t="shared" ca="1" si="14"/>
        <v/>
      </c>
      <c r="AF45" s="87" t="str">
        <f t="shared" ca="1" si="15"/>
        <v/>
      </c>
      <c r="AG45" s="87">
        <f t="shared" ca="1" si="16"/>
        <v>78.89</v>
      </c>
      <c r="AH45" s="87">
        <f t="shared" ca="1" si="26"/>
        <v>79.13</v>
      </c>
      <c r="AI45" s="87">
        <f t="shared" ca="1" si="27"/>
        <v>78.849999999999994</v>
      </c>
      <c r="AJ45" s="87">
        <f t="shared" ca="1" si="28"/>
        <v>82.37</v>
      </c>
      <c r="AK45" s="87">
        <f t="shared" ca="1" si="17"/>
        <v>78.89</v>
      </c>
      <c r="AL45" s="87" t="str">
        <f t="shared" ca="1" si="18"/>
        <v/>
      </c>
      <c r="AO45" s="87" t="str">
        <f>List!R7</f>
        <v>Hounslow</v>
      </c>
      <c r="AP45" s="87">
        <f t="shared" ca="1" si="29"/>
        <v>78.989999999999995</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3</v>
      </c>
      <c r="X46" s="87" t="s">
        <v>83</v>
      </c>
      <c r="Y46" s="87">
        <f t="shared" ca="1" si="10"/>
        <v>81.099999999999994</v>
      </c>
      <c r="AA46" s="87" t="str">
        <f t="shared" ca="1" si="11"/>
        <v>Brent</v>
      </c>
      <c r="AB46" s="87">
        <v>20</v>
      </c>
      <c r="AC46" s="86">
        <f t="shared" ca="1" si="12"/>
        <v>78.55</v>
      </c>
      <c r="AD46" s="87" t="str">
        <f t="shared" ca="1" si="13"/>
        <v>Brent</v>
      </c>
      <c r="AE46" s="87" t="str">
        <f t="shared" ca="1" si="14"/>
        <v/>
      </c>
      <c r="AF46" s="87" t="str">
        <f t="shared" ca="1" si="15"/>
        <v/>
      </c>
      <c r="AG46" s="87">
        <f t="shared" ca="1" si="16"/>
        <v>78.55</v>
      </c>
      <c r="AH46" s="87">
        <f t="shared" ca="1" si="26"/>
        <v>79.13</v>
      </c>
      <c r="AI46" s="87">
        <f t="shared" ca="1" si="27"/>
        <v>78.849999999999994</v>
      </c>
      <c r="AJ46" s="87">
        <f t="shared" ca="1" si="28"/>
        <v>82.37</v>
      </c>
      <c r="AK46" s="87" t="str">
        <f t="shared" ca="1" si="17"/>
        <v/>
      </c>
      <c r="AL46" s="87">
        <f t="shared" ca="1" si="18"/>
        <v>78.55</v>
      </c>
      <c r="AO46" s="87" t="str">
        <f>List!R8</f>
        <v>Redbridge</v>
      </c>
      <c r="AP46" s="87">
        <f t="shared" ca="1" si="29"/>
        <v>79.040000000000006</v>
      </c>
      <c r="BF46" s="94">
        <v>2</v>
      </c>
      <c r="BG46" s="94"/>
      <c r="BT46" s="87"/>
    </row>
    <row r="47" spans="1:72">
      <c r="A47" s="17"/>
      <c r="B47" s="17"/>
      <c r="C47" s="17"/>
      <c r="D47" s="17"/>
      <c r="E47" s="17"/>
      <c r="F47" s="17"/>
      <c r="G47" s="17"/>
      <c r="H47" s="17"/>
      <c r="I47" s="17"/>
      <c r="J47" s="17"/>
      <c r="K47" s="17"/>
      <c r="L47" s="17"/>
      <c r="M47" s="17"/>
      <c r="W47" s="87">
        <f ca="1">IFERROR(RANK(Y47,$Y$27:$Y$59,$U$3)+COUNTIF($Y$27:Y47,Y47)-1,"")</f>
        <v>26</v>
      </c>
      <c r="X47" s="87" t="s">
        <v>92</v>
      </c>
      <c r="Y47" s="87">
        <f t="shared" ca="1" si="10"/>
        <v>77.94</v>
      </c>
      <c r="AA47" s="87" t="str">
        <f t="shared" ca="1" si="11"/>
        <v>Waltham Forest</v>
      </c>
      <c r="AB47" s="87">
        <v>21</v>
      </c>
      <c r="AC47" s="86">
        <f t="shared" ca="1" si="12"/>
        <v>78.489999999999995</v>
      </c>
      <c r="AD47" s="87" t="str">
        <f t="shared" ca="1" si="13"/>
        <v>Waltham Forest</v>
      </c>
      <c r="AE47" s="87" t="str">
        <f t="shared" ca="1" si="14"/>
        <v/>
      </c>
      <c r="AF47" s="87" t="str">
        <f t="shared" ca="1" si="15"/>
        <v/>
      </c>
      <c r="AG47" s="87">
        <f t="shared" ca="1" si="16"/>
        <v>78.489999999999995</v>
      </c>
      <c r="AH47" s="87">
        <f t="shared" ca="1" si="26"/>
        <v>79.13</v>
      </c>
      <c r="AI47" s="87">
        <f t="shared" ca="1" si="27"/>
        <v>78.849999999999994</v>
      </c>
      <c r="AJ47" s="87">
        <f t="shared" ca="1" si="28"/>
        <v>82.37</v>
      </c>
      <c r="AK47" s="87">
        <f t="shared" ca="1" si="17"/>
        <v>78.489999999999995</v>
      </c>
      <c r="AL47" s="87" t="str">
        <f t="shared" ca="1" si="18"/>
        <v/>
      </c>
      <c r="AO47" s="87" t="str">
        <f>List!R9</f>
        <v>Enfield</v>
      </c>
      <c r="AP47" s="87">
        <f t="shared" ca="1" si="29"/>
        <v>79.319999999999993</v>
      </c>
    </row>
    <row r="48" spans="1:72">
      <c r="A48" s="17"/>
      <c r="B48" s="17"/>
      <c r="C48" s="17"/>
      <c r="D48" s="17"/>
      <c r="E48" s="17"/>
      <c r="F48" s="17"/>
      <c r="G48" s="17"/>
      <c r="H48" s="17"/>
      <c r="I48" s="17"/>
      <c r="J48" s="17"/>
      <c r="K48" s="17"/>
      <c r="L48" s="17"/>
      <c r="M48" s="17"/>
      <c r="W48" s="87">
        <f ca="1">IFERROR(RANK(Y48,$Y$27:$Y$59,$U$3)+COUNTIF($Y$27:Y48,Y48)-1,"")</f>
        <v>27</v>
      </c>
      <c r="X48" s="87" t="s">
        <v>85</v>
      </c>
      <c r="Y48" s="87">
        <f t="shared" ca="1" si="10"/>
        <v>77.89</v>
      </c>
      <c r="AA48" s="87" t="str">
        <f t="shared" ca="1" si="11"/>
        <v>Haringey</v>
      </c>
      <c r="AB48" s="87">
        <v>22</v>
      </c>
      <c r="AC48" s="86">
        <f t="shared" ca="1" si="12"/>
        <v>78.459999999999994</v>
      </c>
      <c r="AD48" s="87" t="str">
        <f t="shared" ca="1" si="13"/>
        <v>Haringey</v>
      </c>
      <c r="AE48" s="87" t="str">
        <f t="shared" ca="1" si="14"/>
        <v/>
      </c>
      <c r="AF48" s="87" t="str">
        <f t="shared" ca="1" si="15"/>
        <v/>
      </c>
      <c r="AG48" s="87">
        <f t="shared" ca="1" si="16"/>
        <v>78.459999999999994</v>
      </c>
      <c r="AH48" s="87">
        <f t="shared" ca="1" si="26"/>
        <v>79.13</v>
      </c>
      <c r="AI48" s="87">
        <f t="shared" ca="1" si="27"/>
        <v>78.849999999999994</v>
      </c>
      <c r="AJ48" s="87">
        <f t="shared" ca="1" si="28"/>
        <v>82.37</v>
      </c>
      <c r="AK48" s="87" t="str">
        <f t="shared" ca="1" si="17"/>
        <v/>
      </c>
      <c r="AL48" s="87">
        <f t="shared" ca="1" si="18"/>
        <v>78.459999999999994</v>
      </c>
      <c r="AO48" s="87" t="str">
        <f>List!R10</f>
        <v>Harrow</v>
      </c>
      <c r="AP48" s="87">
        <f t="shared" ca="1" si="29"/>
        <v>80.790000000000006</v>
      </c>
      <c r="BF48" s="94"/>
    </row>
    <row r="49" spans="1:59">
      <c r="A49" s="17"/>
      <c r="B49" s="17"/>
      <c r="C49" s="17"/>
      <c r="D49" s="17"/>
      <c r="E49" s="17"/>
      <c r="F49" s="17"/>
      <c r="G49" s="17"/>
      <c r="H49" s="17"/>
      <c r="I49" s="17"/>
      <c r="J49" s="17"/>
      <c r="K49" s="17"/>
      <c r="L49" s="17"/>
      <c r="M49" s="17"/>
      <c r="W49" s="87">
        <f ca="1">IFERROR(RANK(Y49,$Y$27:$Y$59,$U$3)+COUNTIF($Y$27:Y49,Y49)-1,"")</f>
        <v>11</v>
      </c>
      <c r="X49" s="87" t="s">
        <v>109</v>
      </c>
      <c r="Y49" s="87">
        <f t="shared" ca="1" si="10"/>
        <v>79.67</v>
      </c>
      <c r="AA49" s="87" t="str">
        <f t="shared" ca="1" si="11"/>
        <v>Southwark</v>
      </c>
      <c r="AB49" s="87">
        <v>23</v>
      </c>
      <c r="AC49" s="86">
        <f t="shared" ca="1" si="12"/>
        <v>78.37</v>
      </c>
      <c r="AD49" s="87" t="str">
        <f t="shared" ca="1" si="13"/>
        <v>Southwark</v>
      </c>
      <c r="AE49" s="87" t="str">
        <f t="shared" ca="1" si="14"/>
        <v/>
      </c>
      <c r="AF49" s="87" t="str">
        <f t="shared" ca="1" si="15"/>
        <v/>
      </c>
      <c r="AG49" s="87">
        <f t="shared" ca="1" si="16"/>
        <v>78.37</v>
      </c>
      <c r="AH49" s="87">
        <f t="shared" ca="1" si="26"/>
        <v>79.13</v>
      </c>
      <c r="AI49" s="87">
        <f t="shared" ca="1" si="27"/>
        <v>78.849999999999994</v>
      </c>
      <c r="AJ49" s="87">
        <f t="shared" ca="1" si="28"/>
        <v>82.37</v>
      </c>
      <c r="AK49" s="87" t="str">
        <f t="shared" ca="1" si="17"/>
        <v/>
      </c>
      <c r="AL49" s="87">
        <f t="shared" ca="1" si="18"/>
        <v>78.37</v>
      </c>
      <c r="AO49" s="87" t="str">
        <f>List!R11</f>
        <v>Waltham Forest</v>
      </c>
      <c r="AP49" s="87">
        <f t="shared" ca="1" si="29"/>
        <v>78.489999999999995</v>
      </c>
      <c r="BF49" s="92"/>
      <c r="BG49" s="93"/>
    </row>
    <row r="50" spans="1:59">
      <c r="A50" s="17"/>
      <c r="B50" s="17"/>
      <c r="C50" s="17"/>
      <c r="D50" s="17"/>
      <c r="E50" s="17"/>
      <c r="F50" s="17"/>
      <c r="G50" s="17"/>
      <c r="H50" s="17"/>
      <c r="I50" s="17"/>
      <c r="J50" s="17"/>
      <c r="K50" s="17"/>
      <c r="L50" s="17"/>
      <c r="M50" s="17"/>
      <c r="W50" s="87">
        <f ca="1">IFERROR(RANK(Y50,$Y$27:$Y$59,$U$3)+COUNTIF($Y$27:Y50,Y50)-1,"")</f>
        <v>31</v>
      </c>
      <c r="X50" s="87" t="s">
        <v>123</v>
      </c>
      <c r="Y50" s="87">
        <f t="shared" ca="1" si="10"/>
        <v>76.48</v>
      </c>
      <c r="AA50" s="87" t="str">
        <f t="shared" ca="1" si="11"/>
        <v>Greenwich</v>
      </c>
      <c r="AB50" s="87">
        <v>24</v>
      </c>
      <c r="AC50" s="86">
        <f t="shared" ca="1" si="12"/>
        <v>78.16</v>
      </c>
      <c r="AD50" s="87" t="str">
        <f t="shared" ca="1" si="13"/>
        <v>Greenwich</v>
      </c>
      <c r="AE50" s="87" t="str">
        <f t="shared" ca="1" si="14"/>
        <v/>
      </c>
      <c r="AF50" s="87" t="str">
        <f t="shared" ca="1" si="15"/>
        <v/>
      </c>
      <c r="AG50" s="87">
        <f t="shared" ca="1" si="16"/>
        <v>78.16</v>
      </c>
      <c r="AH50" s="87">
        <f t="shared" ca="1" si="26"/>
        <v>79.13</v>
      </c>
      <c r="AI50" s="87">
        <f t="shared" ca="1" si="27"/>
        <v>78.849999999999994</v>
      </c>
      <c r="AJ50" s="87">
        <f t="shared" ca="1" si="28"/>
        <v>82.37</v>
      </c>
      <c r="AK50" s="87" t="str">
        <f t="shared" ca="1" si="17"/>
        <v/>
      </c>
      <c r="AL50" s="87">
        <f t="shared" ca="1" si="18"/>
        <v>78.16</v>
      </c>
      <c r="AO50" s="87" t="str">
        <f>List!R12</f>
        <v>Bromley</v>
      </c>
      <c r="AP50" s="87">
        <f t="shared" ca="1" si="29"/>
        <v>81.28</v>
      </c>
      <c r="BF50" s="92"/>
      <c r="BG50" s="92"/>
    </row>
    <row r="51" spans="1:59">
      <c r="W51" s="87">
        <f ca="1">IFERROR(RANK(Y51,$Y$27:$Y$59,$U$3)+COUNTIF($Y$27:Y51,Y51)-1,"")</f>
        <v>15</v>
      </c>
      <c r="X51" s="87" t="s">
        <v>113</v>
      </c>
      <c r="Y51" s="87">
        <f t="shared" ca="1" si="10"/>
        <v>79.040000000000006</v>
      </c>
      <c r="AA51" s="87" t="str">
        <f t="shared" ca="1" si="11"/>
        <v>Islington</v>
      </c>
      <c r="AB51" s="87">
        <v>25</v>
      </c>
      <c r="AC51" s="86">
        <f t="shared" ca="1" si="12"/>
        <v>77.959999999999994</v>
      </c>
      <c r="AD51" s="87" t="str">
        <f t="shared" ca="1" si="13"/>
        <v>Islington</v>
      </c>
      <c r="AE51" s="87" t="str">
        <f t="shared" ca="1" si="14"/>
        <v/>
      </c>
      <c r="AF51" s="87" t="str">
        <f t="shared" ca="1" si="15"/>
        <v/>
      </c>
      <c r="AG51" s="87">
        <f t="shared" ca="1" si="16"/>
        <v>77.959999999999994</v>
      </c>
      <c r="AH51" s="87">
        <f t="shared" ca="1" si="26"/>
        <v>79.13</v>
      </c>
      <c r="AI51" s="87">
        <f t="shared" ca="1" si="27"/>
        <v>78.849999999999994</v>
      </c>
      <c r="AJ51" s="87">
        <f t="shared" ca="1" si="28"/>
        <v>82.37</v>
      </c>
      <c r="AK51" s="87" t="str">
        <f t="shared" ca="1" si="17"/>
        <v/>
      </c>
      <c r="AL51" s="87">
        <f t="shared" ca="1" si="18"/>
        <v>77.959999999999994</v>
      </c>
      <c r="AO51" s="87" t="str">
        <f>List!R13</f>
        <v>Hillingdon</v>
      </c>
      <c r="AP51" s="87">
        <f t="shared" ca="1" si="29"/>
        <v>78.900000000000006</v>
      </c>
      <c r="BF51" s="92"/>
      <c r="BG51" s="93"/>
    </row>
    <row r="52" spans="1:59">
      <c r="W52" s="87">
        <f ca="1">IFERROR(RANK(Y52,$Y$27:$Y$59,$U$3)+COUNTIF($Y$27:Y52,Y52)-1,"")</f>
        <v>1</v>
      </c>
      <c r="X52" s="87" t="s">
        <v>33</v>
      </c>
      <c r="Y52" s="87">
        <f t="shared" ca="1" si="10"/>
        <v>82.37</v>
      </c>
      <c r="AA52" s="87" t="str">
        <f t="shared" ca="1" si="11"/>
        <v>Lambeth</v>
      </c>
      <c r="AB52" s="87">
        <v>26</v>
      </c>
      <c r="AC52" s="86">
        <f t="shared" ca="1" si="12"/>
        <v>77.94</v>
      </c>
      <c r="AD52" s="87" t="str">
        <f t="shared" ca="1" si="13"/>
        <v>Lambeth</v>
      </c>
      <c r="AE52" s="87" t="str">
        <f t="shared" ca="1" si="14"/>
        <v/>
      </c>
      <c r="AF52" s="87" t="str">
        <f t="shared" ca="1" si="15"/>
        <v/>
      </c>
      <c r="AG52" s="87">
        <f t="shared" ca="1" si="16"/>
        <v>77.94</v>
      </c>
      <c r="AH52" s="87">
        <f t="shared" ca="1" si="26"/>
        <v>79.13</v>
      </c>
      <c r="AI52" s="87">
        <f t="shared" ca="1" si="27"/>
        <v>78.849999999999994</v>
      </c>
      <c r="AJ52" s="87">
        <f t="shared" ca="1" si="28"/>
        <v>82.37</v>
      </c>
      <c r="AK52" s="87" t="str">
        <f t="shared" ca="1" si="17"/>
        <v/>
      </c>
      <c r="AL52" s="87">
        <f t="shared" ca="1" si="18"/>
        <v>77.94</v>
      </c>
      <c r="AO52" s="87" t="str">
        <f>List!R14</f>
        <v>Ealing</v>
      </c>
      <c r="AP52" s="87">
        <f t="shared" ca="1" si="29"/>
        <v>78.89</v>
      </c>
      <c r="BF52" s="94"/>
      <c r="BG52" s="94"/>
    </row>
    <row r="53" spans="1:59">
      <c r="W53" s="87">
        <f ca="1">IFERROR(RANK(Y53,$Y$27:$Y$59,$U$3)+COUNTIF($Y$27:Y53,Y53)-1,"")</f>
        <v>23</v>
      </c>
      <c r="X53" s="87" t="s">
        <v>96</v>
      </c>
      <c r="Y53" s="87">
        <f t="shared" ca="1" si="10"/>
        <v>78.37</v>
      </c>
      <c r="AA53" s="87" t="str">
        <f t="shared" ca="1" si="11"/>
        <v>Lewisham</v>
      </c>
      <c r="AB53" s="87">
        <v>27</v>
      </c>
      <c r="AC53" s="86">
        <f t="shared" ca="1" si="12"/>
        <v>77.89</v>
      </c>
      <c r="AD53" s="87" t="str">
        <f t="shared" ca="1" si="13"/>
        <v>Lewisham</v>
      </c>
      <c r="AE53" s="87" t="str">
        <f t="shared" ca="1" si="14"/>
        <v/>
      </c>
      <c r="AF53" s="87" t="str">
        <f t="shared" ca="1" si="15"/>
        <v/>
      </c>
      <c r="AG53" s="87">
        <f t="shared" ca="1" si="16"/>
        <v>77.89</v>
      </c>
      <c r="AH53" s="87">
        <f t="shared" ca="1" si="26"/>
        <v>79.13</v>
      </c>
      <c r="AI53" s="87">
        <f t="shared" ca="1" si="27"/>
        <v>78.849999999999994</v>
      </c>
      <c r="AJ53" s="87">
        <f t="shared" ca="1" si="28"/>
        <v>82.37</v>
      </c>
      <c r="AK53" s="87" t="str">
        <f t="shared" ca="1" si="17"/>
        <v/>
      </c>
      <c r="AL53" s="87">
        <f t="shared" ca="1" si="18"/>
        <v>77.89</v>
      </c>
      <c r="AO53" s="87" t="str">
        <f>List!R15</f>
        <v>Barnet</v>
      </c>
      <c r="AP53" s="87">
        <f t="shared" ca="1" si="29"/>
        <v>80.849999999999994</v>
      </c>
    </row>
    <row r="54" spans="1:59">
      <c r="W54" s="87">
        <f ca="1">IFERROR(RANK(Y54,$Y$27:$Y$59,$U$3)+COUNTIF($Y$27:Y54,Y54)-1,"")</f>
        <v>8</v>
      </c>
      <c r="X54" s="87" t="s">
        <v>90</v>
      </c>
      <c r="Y54" s="87">
        <f t="shared" ca="1" si="10"/>
        <v>79.8</v>
      </c>
      <c r="AA54" s="87" t="str">
        <f t="shared" ca="1" si="11"/>
        <v>Hammersmith and Fulham</v>
      </c>
      <c r="AB54" s="87">
        <v>28</v>
      </c>
      <c r="AC54" s="86">
        <f t="shared" ca="1" si="12"/>
        <v>77.58</v>
      </c>
      <c r="AD54" s="87" t="str">
        <f t="shared" ca="1" si="13"/>
        <v>Hammersmith and Fulham</v>
      </c>
      <c r="AE54" s="87" t="str">
        <f t="shared" ca="1" si="14"/>
        <v/>
      </c>
      <c r="AF54" s="87" t="str">
        <f t="shared" ca="1" si="15"/>
        <v/>
      </c>
      <c r="AG54" s="87">
        <f t="shared" ca="1" si="16"/>
        <v>77.58</v>
      </c>
      <c r="AH54" s="87">
        <f t="shared" ca="1" si="26"/>
        <v>79.13</v>
      </c>
      <c r="AI54" s="87">
        <f t="shared" ca="1" si="27"/>
        <v>78.849999999999994</v>
      </c>
      <c r="AJ54" s="87">
        <f t="shared" ca="1" si="28"/>
        <v>82.37</v>
      </c>
      <c r="AK54" s="87" t="str">
        <f t="shared" ca="1" si="17"/>
        <v/>
      </c>
      <c r="AL54" s="87">
        <f t="shared" ca="1" si="18"/>
        <v>77.58</v>
      </c>
      <c r="AO54" s="87" t="str">
        <f>List!R16</f>
        <v>Croydon</v>
      </c>
      <c r="AP54" s="87">
        <f t="shared" ca="1" si="29"/>
        <v>78.95</v>
      </c>
      <c r="BF54" s="94"/>
      <c r="BG54" s="94"/>
    </row>
    <row r="55" spans="1:59" ht="14.45" customHeight="1">
      <c r="W55" s="87">
        <f ca="1">IFERROR(RANK(Y55,$Y$27:$Y$59,$U$3)+COUNTIF($Y$27:Y55,Y55)-1,"")</f>
        <v>29</v>
      </c>
      <c r="X55" s="87" t="s">
        <v>105</v>
      </c>
      <c r="Y55" s="87">
        <f t="shared" ca="1" si="10"/>
        <v>77.040000000000006</v>
      </c>
      <c r="AA55" s="87" t="str">
        <f t="shared" ca="1" si="11"/>
        <v>Tower Hamlets</v>
      </c>
      <c r="AB55" s="87">
        <v>29</v>
      </c>
      <c r="AC55" s="86">
        <f t="shared" ca="1" si="12"/>
        <v>77.040000000000006</v>
      </c>
      <c r="AD55" s="87" t="str">
        <f t="shared" ca="1" si="13"/>
        <v>Tower Hamlets</v>
      </c>
      <c r="AE55" s="87" t="str">
        <f t="shared" ca="1" si="14"/>
        <v/>
      </c>
      <c r="AF55" s="87" t="str">
        <f t="shared" ca="1" si="15"/>
        <v/>
      </c>
      <c r="AG55" s="87">
        <f t="shared" ca="1" si="16"/>
        <v>77.040000000000006</v>
      </c>
      <c r="AH55" s="87">
        <f t="shared" ca="1" si="26"/>
        <v>79.13</v>
      </c>
      <c r="AI55" s="87">
        <f t="shared" ca="1" si="27"/>
        <v>78.849999999999994</v>
      </c>
      <c r="AJ55" s="87">
        <f t="shared" ca="1" si="28"/>
        <v>82.37</v>
      </c>
      <c r="AK55" s="87" t="str">
        <f t="shared" ca="1" si="17"/>
        <v/>
      </c>
      <c r="AL55" s="87">
        <f t="shared" ca="1" si="18"/>
        <v>77.040000000000006</v>
      </c>
      <c r="AO55" s="87" t="str">
        <f>T8</f>
        <v>Richmond</v>
      </c>
      <c r="AP55" s="87">
        <f ca="1">U14</f>
        <v>82.37</v>
      </c>
      <c r="BF55" s="94"/>
      <c r="BG55" s="94"/>
    </row>
    <row r="56" spans="1:59">
      <c r="W56" s="87">
        <f ca="1">IFERROR(RANK(Y56,$Y$27:$Y$59,$U$3)+COUNTIF($Y$27:Y56,Y56)-1,"")</f>
        <v>21</v>
      </c>
      <c r="X56" s="87" t="s">
        <v>115</v>
      </c>
      <c r="Y56" s="87">
        <f t="shared" ca="1" si="10"/>
        <v>78.489999999999995</v>
      </c>
      <c r="AA56" s="87" t="str">
        <f t="shared" ca="1" si="11"/>
        <v>Hackney</v>
      </c>
      <c r="AB56" s="87">
        <v>30</v>
      </c>
      <c r="AC56" s="86">
        <f t="shared" ca="1" si="12"/>
        <v>76.709999999999994</v>
      </c>
      <c r="AD56" s="87" t="str">
        <f t="shared" ca="1" si="13"/>
        <v>Hackney</v>
      </c>
      <c r="AE56" s="87" t="str">
        <f t="shared" ca="1" si="14"/>
        <v/>
      </c>
      <c r="AF56" s="87" t="str">
        <f t="shared" ca="1" si="15"/>
        <v/>
      </c>
      <c r="AG56" s="87">
        <f t="shared" ca="1" si="16"/>
        <v>76.709999999999994</v>
      </c>
      <c r="AH56" s="87">
        <f t="shared" ca="1" si="26"/>
        <v>79.13</v>
      </c>
      <c r="AI56" s="87">
        <f t="shared" ca="1" si="27"/>
        <v>78.849999999999994</v>
      </c>
      <c r="AJ56" s="87">
        <f t="shared" ca="1" si="28"/>
        <v>82.37</v>
      </c>
      <c r="AK56" s="87" t="str">
        <f t="shared" ca="1" si="17"/>
        <v/>
      </c>
      <c r="AL56" s="87">
        <f t="shared" ca="1" si="18"/>
        <v>76.709999999999994</v>
      </c>
    </row>
    <row r="57" spans="1:59">
      <c r="W57" s="87">
        <f ca="1">IFERROR(RANK(Y57,$Y$27:$Y$59,$U$3)+COUNTIF($Y$27:Y57,Y57)-1,"")</f>
        <v>9</v>
      </c>
      <c r="X57" s="87" t="s">
        <v>77</v>
      </c>
      <c r="Y57" s="87">
        <f t="shared" ca="1" si="10"/>
        <v>79.8</v>
      </c>
      <c r="AA57" s="87" t="str">
        <f t="shared" ca="1" si="11"/>
        <v>Newham</v>
      </c>
      <c r="AB57" s="87">
        <v>31</v>
      </c>
      <c r="AC57" s="86">
        <f t="shared" ca="1" si="12"/>
        <v>76.48</v>
      </c>
      <c r="AD57" s="87" t="str">
        <f t="shared" ca="1" si="13"/>
        <v>Newham</v>
      </c>
      <c r="AE57" s="87" t="str">
        <f t="shared" ca="1" si="14"/>
        <v/>
      </c>
      <c r="AF57" s="87" t="str">
        <f t="shared" ca="1" si="15"/>
        <v/>
      </c>
      <c r="AG57" s="87">
        <f t="shared" ca="1" si="16"/>
        <v>76.48</v>
      </c>
      <c r="AH57" s="87">
        <f t="shared" ca="1" si="26"/>
        <v>79.13</v>
      </c>
      <c r="AI57" s="87">
        <f t="shared" ca="1" si="27"/>
        <v>78.849999999999994</v>
      </c>
      <c r="AJ57" s="87">
        <f t="shared" ca="1" si="28"/>
        <v>82.37</v>
      </c>
      <c r="AK57" s="87" t="str">
        <f t="shared" ca="1" si="17"/>
        <v/>
      </c>
      <c r="AL57" s="87">
        <f t="shared" ca="1" si="18"/>
        <v>76.48</v>
      </c>
      <c r="BF57" s="94"/>
      <c r="BG57" s="94"/>
    </row>
    <row r="58" spans="1:59">
      <c r="W58" s="87">
        <f ca="1">IFERROR(RANK(Y58,$Y$27:$Y$59,$U$3)+COUNTIF($Y$27:Y58,Y58)-1,"")</f>
        <v>7</v>
      </c>
      <c r="X58" s="87" t="s">
        <v>100</v>
      </c>
      <c r="Y58" s="87">
        <f t="shared" ca="1" si="10"/>
        <v>80.290000000000006</v>
      </c>
      <c r="AA58" s="87" t="str">
        <f t="shared" ca="1" si="11"/>
        <v>Barking and Dagenham</v>
      </c>
      <c r="AB58" s="87">
        <v>32</v>
      </c>
      <c r="AC58" s="86">
        <f t="shared" ca="1" si="12"/>
        <v>76.260000000000005</v>
      </c>
      <c r="AD58" s="87" t="str">
        <f t="shared" ca="1" si="13"/>
        <v>Barking and Dagenham</v>
      </c>
      <c r="AE58" s="87" t="str">
        <f t="shared" ca="1" si="14"/>
        <v/>
      </c>
      <c r="AF58" s="87" t="str">
        <f t="shared" ca="1" si="15"/>
        <v/>
      </c>
      <c r="AG58" s="87">
        <f t="shared" ca="1" si="16"/>
        <v>76.260000000000005</v>
      </c>
      <c r="AH58" s="87">
        <f t="shared" ca="1" si="26"/>
        <v>79.13</v>
      </c>
      <c r="AI58" s="87">
        <f t="shared" ca="1" si="27"/>
        <v>78.849999999999994</v>
      </c>
      <c r="AJ58" s="87">
        <f t="shared" ca="1" si="28"/>
        <v>82.37</v>
      </c>
      <c r="AK58" s="87" t="str">
        <f t="shared" ca="1" si="17"/>
        <v/>
      </c>
      <c r="AL58" s="87">
        <f t="shared" ca="1" si="18"/>
        <v>76.260000000000005</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0800-000000000000}">
      <formula1>indlist</formula1>
    </dataValidation>
    <dataValidation type="list" showInputMessage="1" showErrorMessage="1" sqref="U2" xr:uid="{00000000-0002-0000-0800-000001000000}">
      <formula1>gender</formula1>
    </dataValidation>
    <dataValidation showInputMessage="1" showErrorMessage="1" sqref="U5" xr:uid="{00000000-0002-0000-0800-000002000000}"/>
  </dataValidations>
  <hyperlinks>
    <hyperlink ref="O1" location="Summary!A1" display="Back to summary" xr:uid="{00000000-0004-0000-08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docMetadata/LabelInfo.xml><?xml version="1.0" encoding="utf-8"?>
<clbl:labelList xmlns:clbl="http://schemas.microsoft.com/office/2020/mipLabelMetadata">
  <clbl:label id="{763da656-5c75-4f6d-9461-4a3ce9a537cc}" enabled="1" method="Standard" siteId="{d9d3f5ac-f803-49be-949f-14a7074d74a7}"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64</vt:i4>
      </vt:variant>
    </vt:vector>
  </HeadingPairs>
  <TitlesOfParts>
    <vt:vector size="126" baseType="lpstr">
      <vt:lpstr>IndicatorData</vt:lpstr>
      <vt:lpstr>IndicatorMetadata</vt:lpstr>
      <vt:lpstr>Interpretations</vt:lpstr>
      <vt:lpstr>Summary</vt:lpstr>
      <vt:lpstr>List</vt:lpstr>
      <vt:lpstr>update issues</vt:lpstr>
      <vt:lpstr>1 M</vt:lpstr>
      <vt:lpstr>1 F</vt:lpstr>
      <vt:lpstr>2 M</vt:lpstr>
      <vt:lpstr>2 F</vt:lpstr>
      <vt:lpstr>3 M</vt:lpstr>
      <vt:lpstr>3 F</vt:lpstr>
      <vt:lpstr>4 M</vt:lpstr>
      <vt:lpstr>4 F</vt:lpstr>
      <vt:lpstr>5 M</vt:lpstr>
      <vt:lpstr>5 F</vt:lpstr>
      <vt:lpstr>6 M</vt:lpstr>
      <vt:lpstr>6 F</vt:lpstr>
      <vt:lpstr>7</vt:lpstr>
      <vt:lpstr>8</vt:lpstr>
      <vt:lpstr>9</vt:lpstr>
      <vt:lpstr>10</vt:lpstr>
      <vt:lpstr>11</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age</vt:lpstr>
      <vt:lpstr>AOP_comparators</vt:lpstr>
      <vt:lpstr>CYP_comparators</vt:lpstr>
      <vt:lpstr>gender</vt:lpstr>
      <vt:lpstr>indlist</vt:lpstr>
      <vt:lpstr>lalist</vt:lpstr>
      <vt:lpstr>'1 F'!Print_Area</vt:lpstr>
      <vt:lpstr>'1 M'!Print_Area</vt:lpstr>
      <vt:lpstr>'10'!Print_Area</vt:lpstr>
      <vt:lpstr>'11'!Print_Area</vt:lpstr>
      <vt:lpstr>'13'!Print_Area</vt:lpstr>
      <vt:lpstr>'14'!Print_Area</vt:lpstr>
      <vt:lpstr>'15'!Print_Area</vt:lpstr>
      <vt:lpstr>'16'!Print_Area</vt:lpstr>
      <vt:lpstr>'17'!Print_Area</vt:lpstr>
      <vt:lpstr>'18'!Print_Area</vt:lpstr>
      <vt:lpstr>'19'!Print_Area</vt:lpstr>
      <vt:lpstr>'2 F'!Print_Area</vt:lpstr>
      <vt:lpstr>'2 M'!Print_Area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 F'!Print_Area</vt:lpstr>
      <vt:lpstr>'3 M'!Print_Area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 F'!Print_Area</vt:lpstr>
      <vt:lpstr>'4 M'!Print_Area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 F'!Print_Area</vt:lpstr>
      <vt:lpstr>'5 M'!Print_Area</vt:lpstr>
      <vt:lpstr>'50'!Print_Area</vt:lpstr>
      <vt:lpstr>'51'!Print_Area</vt:lpstr>
      <vt:lpstr>'6 F'!Print_Area</vt:lpstr>
      <vt:lpstr>'6 M'!Print_Area</vt:lpstr>
      <vt:lpstr>'7'!Print_Area</vt:lpstr>
      <vt:lpstr>'8'!Print_Area</vt:lpstr>
      <vt:lpstr>'9'!Print_Area</vt:lpstr>
      <vt:lpstr>Summary!Print_Area</vt:lpstr>
      <vt:lpstr>Summary!Print_Titles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Sekula</dc:creator>
  <cp:lastModifiedBy>Chloe Hunter</cp:lastModifiedBy>
  <dcterms:created xsi:type="dcterms:W3CDTF">2016-01-04T10:13:44Z</dcterms:created>
  <dcterms:modified xsi:type="dcterms:W3CDTF">2024-07-05T11:01:32Z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0x010100E651498120462840A11C65F8DF9D3113</vt:lpwstr>
  </property>
  <property fmtid="{D5CDD505-2E9C-101B-9397-08002B2CF9AE}" pid="3" name="MSIP_Label_763da656-5c75-4f6d-9461-4a3ce9a537cc_Enabled">
    <vt:lpwstr>true</vt:lpwstr>
  </property>
  <property fmtid="{D5CDD505-2E9C-101B-9397-08002B2CF9AE}" pid="4" name="MSIP_Label_763da656-5c75-4f6d-9461-4a3ce9a537cc_SetDate">
    <vt:lpwstr>2021-11-05T18:38:05Z</vt:lpwstr>
  </property>
  <property fmtid="{D5CDD505-2E9C-101B-9397-08002B2CF9AE}" pid="5" name="MSIP_Label_763da656-5c75-4f6d-9461-4a3ce9a537cc_Method">
    <vt:lpwstr>Standard</vt:lpwstr>
  </property>
  <property fmtid="{D5CDD505-2E9C-101B-9397-08002B2CF9AE}" pid="6" name="MSIP_Label_763da656-5c75-4f6d-9461-4a3ce9a537cc_Name">
    <vt:lpwstr>763da656-5c75-4f6d-9461-4a3ce9a537cc</vt:lpwstr>
  </property>
  <property fmtid="{D5CDD505-2E9C-101B-9397-08002B2CF9AE}" pid="7" name="MSIP_Label_763da656-5c75-4f6d-9461-4a3ce9a537cc_SiteId">
    <vt:lpwstr>d9d3f5ac-f803-49be-949f-14a7074d74a7</vt:lpwstr>
  </property>
  <property fmtid="{D5CDD505-2E9C-101B-9397-08002B2CF9AE}" pid="8" name="MSIP_Label_763da656-5c75-4f6d-9461-4a3ce9a537cc_ActionId">
    <vt:lpwstr>0b942448-0a2e-45a1-ac24-2b2e66069d7b</vt:lpwstr>
  </property>
  <property fmtid="{D5CDD505-2E9C-101B-9397-08002B2CF9AE}" pid="9" name="MSIP_Label_763da656-5c75-4f6d-9461-4a3ce9a537cc_ContentBits">
    <vt:lpwstr>1</vt:lpwstr>
  </property>
  <property fmtid="{D5CDD505-2E9C-101B-9397-08002B2CF9AE}" pid="10" name="xd_Signature">
    <vt:bool>false</vt:bool>
  </property>
</Properties>
</file>